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 defaultThemeVersion="124226"/>
  <xr:revisionPtr revIDLastSave="0" documentId="13_ncr:1_{41542F70-FB08-4CDF-9CE9-25501696E262}" xr6:coauthVersionLast="47" xr6:coauthVersionMax="47" xr10:uidLastSave="{00000000-0000-0000-0000-000000000000}"/>
  <bookViews>
    <workbookView xWindow="-108" yWindow="-108" windowWidth="23256" windowHeight="12456" tabRatio="881" firstSheet="1" activeTab="1" xr2:uid="{00000000-000D-0000-FFFF-FFFF00000000}"/>
  </bookViews>
  <sheets>
    <sheet name="Config" sheetId="42" state="hidden" r:id="rId1"/>
    <sheet name="BASE" sheetId="14" r:id="rId2"/>
    <sheet name="RED" sheetId="56" state="hidden" r:id="rId3"/>
    <sheet name="Extras -UL" sheetId="41" r:id="rId4"/>
    <sheet name="Dry Store - UL" sheetId="65" r:id="rId5"/>
    <sheet name="GF CREW CODES" sheetId="71" state="hidden" r:id="rId6"/>
    <sheet name="SUPL. CALCULATION" sheetId="63" state="hidden" r:id="rId7"/>
    <sheet name="SUPPLIMENTRY" sheetId="58" state="hidden" r:id="rId8"/>
    <sheet name="Other Cancellation Agreements" sheetId="70" state="hidden" r:id="rId9"/>
    <sheet name="Flight Schedule" sheetId="53" r:id="rId10"/>
    <sheet name="Meal Cancellations" sheetId="67" r:id="rId11"/>
    <sheet name="UL Cancellation Codes" sheetId="68" state="hidden" r:id="rId12"/>
    <sheet name="Other Cancellation Codes" sheetId="69" state="hidden" r:id="rId13"/>
    <sheet name="Pax. Inflair Vs. Base" sheetId="49" r:id="rId14"/>
    <sheet name="Pax. Paxcom Vs. Base" sheetId="62" r:id="rId15"/>
    <sheet name="Exras Inflair Vs. Base" sheetId="66" r:id="rId16"/>
    <sheet name="SKED" sheetId="48" state="hidden" r:id="rId17"/>
    <sheet name="SW CODES AND EXTRAS HOT MEALS" sheetId="50" state="hidden" r:id="rId18"/>
    <sheet name="UL GRID - CREW" sheetId="44" state="hidden" r:id="rId19"/>
    <sheet name="REGISTRATIONS" sheetId="33" state="hidden" r:id="rId20"/>
    <sheet name="ROUTES" sheetId="28" state="hidden" r:id="rId21"/>
  </sheets>
  <definedNames>
    <definedName name="_xlnm._FilterDatabase" localSheetId="1" hidden="1">BASE!$A$6:$L$9</definedName>
    <definedName name="_xlnm._FilterDatabase" localSheetId="4" hidden="1">'Dry Store - UL'!$X$2:$X$88</definedName>
    <definedName name="_xlnm._FilterDatabase" localSheetId="20" hidden="1">ROUTES!$A$1:$F$82</definedName>
    <definedName name="_xlnm._FilterDatabase" localSheetId="16" hidden="1">SKED!$A$1:$L$143</definedName>
    <definedName name="_xlnm.Print_Area" localSheetId="1">BASE!$A$1:$O$45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9" l="1"/>
  <c r="O4" i="49"/>
  <c r="O5" i="49"/>
  <c r="O6" i="49"/>
  <c r="O7" i="49"/>
  <c r="O8" i="49"/>
  <c r="O9" i="49"/>
  <c r="O10" i="49"/>
  <c r="O11" i="49"/>
  <c r="O12" i="49"/>
  <c r="O13" i="49"/>
  <c r="O14" i="49"/>
  <c r="O15" i="49"/>
  <c r="O16" i="49"/>
  <c r="O17" i="49"/>
  <c r="O18" i="49"/>
  <c r="O19" i="49"/>
  <c r="O20" i="49"/>
  <c r="O21" i="49"/>
  <c r="O22" i="49"/>
  <c r="O23" i="49"/>
  <c r="O24" i="49"/>
  <c r="O25" i="49"/>
  <c r="O26" i="49"/>
  <c r="O27" i="49"/>
  <c r="O28" i="49"/>
  <c r="O29" i="49"/>
  <c r="O30" i="49"/>
  <c r="O31" i="49"/>
  <c r="O32" i="49"/>
  <c r="O33" i="49"/>
  <c r="O34" i="49"/>
  <c r="O35" i="49"/>
  <c r="O36" i="49"/>
  <c r="O37" i="49"/>
  <c r="O38" i="49"/>
  <c r="O39" i="49"/>
  <c r="O40" i="49"/>
  <c r="O41" i="49"/>
  <c r="O42" i="49"/>
  <c r="O43" i="49"/>
  <c r="O44" i="49"/>
  <c r="O45" i="49"/>
  <c r="O46" i="49"/>
  <c r="O47" i="49"/>
  <c r="O48" i="49"/>
  <c r="O49" i="49"/>
  <c r="O50" i="49"/>
  <c r="O51" i="49"/>
  <c r="O52" i="49"/>
  <c r="O53" i="49"/>
  <c r="O54" i="49"/>
  <c r="I38" i="67" l="1"/>
  <c r="I39" i="67"/>
  <c r="I40" i="67"/>
  <c r="I41" i="67"/>
  <c r="I42" i="67"/>
  <c r="I43" i="67"/>
  <c r="I44" i="67"/>
  <c r="I45" i="67"/>
  <c r="I46" i="67"/>
  <c r="I47" i="67"/>
  <c r="I48" i="67"/>
  <c r="I49" i="67"/>
  <c r="I50" i="67"/>
  <c r="I51" i="67"/>
  <c r="I52" i="67"/>
  <c r="I53" i="67"/>
  <c r="I54" i="67"/>
  <c r="I55" i="67"/>
  <c r="I56" i="67"/>
  <c r="I57" i="67"/>
  <c r="I58" i="67"/>
  <c r="I59" i="67"/>
  <c r="I60" i="67"/>
  <c r="I61" i="67"/>
  <c r="I62" i="67"/>
  <c r="I63" i="67"/>
  <c r="I64" i="67"/>
  <c r="I65" i="67"/>
  <c r="I66" i="67"/>
  <c r="I67" i="67"/>
  <c r="I68" i="67"/>
  <c r="I69" i="67"/>
  <c r="I70" i="67"/>
  <c r="I71" i="67"/>
  <c r="I72" i="67"/>
  <c r="I73" i="67"/>
  <c r="I74" i="67"/>
  <c r="I75" i="67"/>
  <c r="I76" i="67"/>
  <c r="I77" i="67"/>
  <c r="I78" i="67"/>
  <c r="I79" i="67"/>
  <c r="I80" i="67"/>
  <c r="I81" i="67"/>
  <c r="I82" i="67"/>
  <c r="I83" i="67"/>
  <c r="I84" i="67"/>
  <c r="I85" i="67"/>
  <c r="I86" i="67"/>
  <c r="I87" i="67"/>
  <c r="I88" i="67"/>
  <c r="I89" i="67"/>
  <c r="I90" i="67"/>
  <c r="I91" i="67"/>
  <c r="I92" i="67"/>
  <c r="I93" i="67"/>
  <c r="I94" i="67"/>
  <c r="I95" i="67"/>
  <c r="I96" i="67"/>
  <c r="I97" i="67"/>
  <c r="I98" i="67"/>
  <c r="I99" i="67"/>
  <c r="I100" i="67"/>
  <c r="I101" i="67"/>
  <c r="I102" i="67"/>
  <c r="I103" i="67"/>
  <c r="I104" i="67"/>
  <c r="I105" i="67"/>
  <c r="I106" i="67"/>
  <c r="I107" i="67"/>
  <c r="I108" i="67"/>
  <c r="I109" i="67"/>
  <c r="I110" i="67"/>
  <c r="I111" i="67"/>
  <c r="I112" i="67"/>
  <c r="I113" i="67"/>
  <c r="I114" i="67"/>
  <c r="I115" i="67"/>
  <c r="I116" i="67"/>
  <c r="I117" i="67"/>
  <c r="I118" i="67"/>
  <c r="I119" i="67"/>
  <c r="I120" i="67"/>
  <c r="I121" i="67"/>
  <c r="I122" i="67"/>
  <c r="I123" i="67"/>
  <c r="I124" i="67"/>
  <c r="I125" i="67"/>
  <c r="I126" i="67"/>
  <c r="I127" i="67"/>
  <c r="I128" i="67"/>
  <c r="I129" i="67"/>
  <c r="I130" i="67"/>
  <c r="I131" i="67"/>
  <c r="I132" i="67"/>
  <c r="I133" i="67"/>
  <c r="I134" i="67"/>
  <c r="I135" i="67"/>
  <c r="I136" i="67"/>
  <c r="I137" i="67"/>
  <c r="I138" i="67"/>
  <c r="I139" i="67"/>
  <c r="I140" i="67"/>
  <c r="I141" i="67"/>
  <c r="I142" i="67"/>
  <c r="I143" i="67"/>
  <c r="I144" i="67"/>
  <c r="I145" i="67"/>
  <c r="I146" i="67"/>
  <c r="I147" i="67"/>
  <c r="I148" i="67"/>
  <c r="H4" i="70"/>
  <c r="U18" i="14"/>
  <c r="Y9" i="14"/>
  <c r="Z9" i="14"/>
  <c r="AA9" i="14"/>
  <c r="AB9" i="14"/>
  <c r="AC9" i="14"/>
  <c r="Y10" i="14"/>
  <c r="Z10" i="14"/>
  <c r="AA10" i="14"/>
  <c r="AB10" i="14"/>
  <c r="AC10" i="14"/>
  <c r="Y11" i="14"/>
  <c r="Z11" i="14"/>
  <c r="AA11" i="14"/>
  <c r="AB11" i="14"/>
  <c r="AC11" i="14"/>
  <c r="Y12" i="14"/>
  <c r="Z12" i="14"/>
  <c r="AA12" i="14"/>
  <c r="AB12" i="14"/>
  <c r="AC12" i="14"/>
  <c r="Y13" i="14"/>
  <c r="Z13" i="14"/>
  <c r="AA13" i="14"/>
  <c r="AB13" i="14"/>
  <c r="AC13" i="14"/>
  <c r="Y14" i="14"/>
  <c r="Z14" i="14"/>
  <c r="AA14" i="14"/>
  <c r="AB14" i="14"/>
  <c r="AC14" i="14"/>
  <c r="Y15" i="14"/>
  <c r="AB15" i="14"/>
  <c r="AC15" i="14"/>
  <c r="AB16" i="14"/>
  <c r="AC16" i="14"/>
  <c r="Y17" i="14"/>
  <c r="Z17" i="14"/>
  <c r="AA17" i="14"/>
  <c r="AB17" i="14"/>
  <c r="AC17" i="14"/>
  <c r="Y18" i="14"/>
  <c r="Z18" i="14"/>
  <c r="AA18" i="14"/>
  <c r="AB18" i="14"/>
  <c r="AC18" i="14"/>
  <c r="Y19" i="14"/>
  <c r="Z19" i="14"/>
  <c r="AA19" i="14"/>
  <c r="AB19" i="14"/>
  <c r="AC19" i="14"/>
  <c r="Y20" i="14"/>
  <c r="Z20" i="14"/>
  <c r="AA20" i="14"/>
  <c r="AB20" i="14"/>
  <c r="AC20" i="14"/>
  <c r="Y21" i="14"/>
  <c r="Z21" i="14"/>
  <c r="AA21" i="14"/>
  <c r="AB21" i="14"/>
  <c r="AC21" i="14"/>
  <c r="Y22" i="14"/>
  <c r="Z22" i="14"/>
  <c r="AA22" i="14"/>
  <c r="AB22" i="14"/>
  <c r="AC22" i="14"/>
  <c r="Y23" i="14"/>
  <c r="AB23" i="14"/>
  <c r="AC23" i="14"/>
  <c r="Y24" i="14"/>
  <c r="AB24" i="14"/>
  <c r="AC24" i="14"/>
  <c r="Y25" i="14"/>
  <c r="Z25" i="14"/>
  <c r="AA25" i="14"/>
  <c r="AB25" i="14"/>
  <c r="AC25" i="14"/>
  <c r="Y26" i="14"/>
  <c r="Z26" i="14"/>
  <c r="AA26" i="14"/>
  <c r="AB26" i="14"/>
  <c r="AC26" i="14"/>
  <c r="Y27" i="14"/>
  <c r="Z27" i="14"/>
  <c r="AA27" i="14"/>
  <c r="AB27" i="14"/>
  <c r="AC27" i="14"/>
  <c r="Y28" i="14"/>
  <c r="Z28" i="14"/>
  <c r="AA28" i="14"/>
  <c r="AB28" i="14"/>
  <c r="AC28" i="14"/>
  <c r="Y29" i="14"/>
  <c r="Z29" i="14"/>
  <c r="AA29" i="14"/>
  <c r="AB29" i="14"/>
  <c r="AC29" i="14"/>
  <c r="Y30" i="14"/>
  <c r="Z30" i="14"/>
  <c r="AA30" i="14"/>
  <c r="AB30" i="14"/>
  <c r="AC30" i="14"/>
  <c r="Y31" i="14"/>
  <c r="Z31" i="14"/>
  <c r="AA31" i="14"/>
  <c r="AB31" i="14"/>
  <c r="AC31" i="14"/>
  <c r="Y32" i="14"/>
  <c r="Z32" i="14"/>
  <c r="AA32" i="14"/>
  <c r="AB32" i="14"/>
  <c r="AC32" i="14"/>
  <c r="Y33" i="14"/>
  <c r="Z33" i="14"/>
  <c r="AA33" i="14"/>
  <c r="AB33" i="14"/>
  <c r="AC33" i="14"/>
  <c r="Y34" i="14"/>
  <c r="Z34" i="14"/>
  <c r="AA34" i="14"/>
  <c r="AB34" i="14"/>
  <c r="AC34" i="14"/>
  <c r="Y35" i="14"/>
  <c r="Z35" i="14"/>
  <c r="AA35" i="14"/>
  <c r="AB35" i="14"/>
  <c r="AC35" i="14"/>
  <c r="Y36" i="14"/>
  <c r="Z36" i="14"/>
  <c r="AA36" i="14"/>
  <c r="AB36" i="14"/>
  <c r="AC36" i="14"/>
  <c r="Y37" i="14"/>
  <c r="AB37" i="14"/>
  <c r="AC37" i="14"/>
  <c r="Y38" i="14"/>
  <c r="AB38" i="14"/>
  <c r="AC38" i="14"/>
  <c r="Y39" i="14"/>
  <c r="Z39" i="14"/>
  <c r="AA39" i="14"/>
  <c r="AB39" i="14"/>
  <c r="AC39" i="14"/>
  <c r="Y40" i="14"/>
  <c r="Z40" i="14"/>
  <c r="AA40" i="14"/>
  <c r="AB40" i="14"/>
  <c r="AC40" i="14"/>
  <c r="Y41" i="14"/>
  <c r="Z41" i="14"/>
  <c r="AA41" i="14"/>
  <c r="AB41" i="14"/>
  <c r="AC41" i="14"/>
  <c r="Y42" i="14"/>
  <c r="Z42" i="14"/>
  <c r="AA42" i="14"/>
  <c r="AB42" i="14"/>
  <c r="AC42" i="14"/>
  <c r="Y43" i="14"/>
  <c r="Z43" i="14"/>
  <c r="AA43" i="14"/>
  <c r="AB43" i="14"/>
  <c r="AC43" i="14"/>
  <c r="Y44" i="14"/>
  <c r="Z44" i="14"/>
  <c r="AA44" i="14"/>
  <c r="AB44" i="14"/>
  <c r="AC44" i="14"/>
  <c r="Y45" i="14"/>
  <c r="Z45" i="14"/>
  <c r="AA45" i="14"/>
  <c r="AB45" i="14"/>
  <c r="AC45" i="14"/>
  <c r="Y46" i="14"/>
  <c r="Z46" i="14"/>
  <c r="AA46" i="14"/>
  <c r="AB46" i="14"/>
  <c r="AC46" i="14"/>
  <c r="Y47" i="14"/>
  <c r="AB47" i="14"/>
  <c r="AC47" i="14"/>
  <c r="Y48" i="14"/>
  <c r="AB48" i="14"/>
  <c r="AC48" i="14"/>
  <c r="Y49" i="14"/>
  <c r="Z49" i="14"/>
  <c r="AA49" i="14"/>
  <c r="AB49" i="14"/>
  <c r="AC49" i="14"/>
  <c r="Y50" i="14"/>
  <c r="Z50" i="14"/>
  <c r="AA50" i="14"/>
  <c r="AB50" i="14"/>
  <c r="AC50" i="14"/>
  <c r="Y51" i="14"/>
  <c r="Z51" i="14"/>
  <c r="AA51" i="14"/>
  <c r="AB51" i="14"/>
  <c r="AC51" i="14"/>
  <c r="Y52" i="14"/>
  <c r="Z52" i="14"/>
  <c r="AA52" i="14"/>
  <c r="AB52" i="14"/>
  <c r="AC52" i="14"/>
  <c r="Y53" i="14"/>
  <c r="Z53" i="14"/>
  <c r="AA53" i="14"/>
  <c r="AB53" i="14"/>
  <c r="AC53" i="14"/>
  <c r="Y54" i="14"/>
  <c r="Z54" i="14"/>
  <c r="AA54" i="14"/>
  <c r="AB54" i="14"/>
  <c r="AC54" i="14"/>
  <c r="Y55" i="14"/>
  <c r="Z55" i="14"/>
  <c r="AA55" i="14"/>
  <c r="AB55" i="14"/>
  <c r="AC55" i="14"/>
  <c r="Y56" i="14"/>
  <c r="AB56" i="14"/>
  <c r="AC56" i="14"/>
  <c r="Y57" i="14"/>
  <c r="AB57" i="14"/>
  <c r="AC57" i="14"/>
  <c r="Y58" i="14"/>
  <c r="Z58" i="14"/>
  <c r="AA58" i="14"/>
  <c r="AB58" i="14"/>
  <c r="AC58" i="14"/>
  <c r="Y59" i="14"/>
  <c r="Z59" i="14"/>
  <c r="AA59" i="14"/>
  <c r="AB59" i="14"/>
  <c r="AC59" i="14"/>
  <c r="Y60" i="14"/>
  <c r="Z60" i="14"/>
  <c r="AA60" i="14"/>
  <c r="AB60" i="14"/>
  <c r="AC60" i="14"/>
  <c r="Y61" i="14"/>
  <c r="Z61" i="14"/>
  <c r="AA61" i="14"/>
  <c r="AB61" i="14"/>
  <c r="AC61" i="14"/>
  <c r="Y62" i="14"/>
  <c r="Z62" i="14"/>
  <c r="AA62" i="14"/>
  <c r="AB62" i="14"/>
  <c r="AC62" i="14"/>
  <c r="Y63" i="14"/>
  <c r="Z63" i="14"/>
  <c r="AA63" i="14"/>
  <c r="AB63" i="14"/>
  <c r="AC63" i="14"/>
  <c r="Y64" i="14"/>
  <c r="Z64" i="14"/>
  <c r="AA64" i="14"/>
  <c r="AB64" i="14"/>
  <c r="AC64" i="14"/>
  <c r="Y65" i="14"/>
  <c r="Z65" i="14"/>
  <c r="AA65" i="14"/>
  <c r="AB65" i="14"/>
  <c r="AC65" i="14"/>
  <c r="Y66" i="14"/>
  <c r="Z66" i="14"/>
  <c r="AA66" i="14"/>
  <c r="AB66" i="14"/>
  <c r="AC66" i="14"/>
  <c r="Y67" i="14"/>
  <c r="Z67" i="14"/>
  <c r="AA67" i="14"/>
  <c r="AB67" i="14"/>
  <c r="AC67" i="14"/>
  <c r="Y68" i="14"/>
  <c r="Z68" i="14"/>
  <c r="AA68" i="14"/>
  <c r="AB68" i="14"/>
  <c r="AC68" i="14"/>
  <c r="AB69" i="14"/>
  <c r="AC69" i="14"/>
  <c r="AB70" i="14"/>
  <c r="AC70" i="14"/>
  <c r="Y71" i="14"/>
  <c r="AB71" i="14"/>
  <c r="AC71" i="14"/>
  <c r="Y72" i="14"/>
  <c r="AB72" i="14"/>
  <c r="AC72" i="14"/>
  <c r="Y73" i="14"/>
  <c r="Z73" i="14"/>
  <c r="AA73" i="14"/>
  <c r="AB73" i="14"/>
  <c r="AC73" i="14"/>
  <c r="Y74" i="14"/>
  <c r="Z74" i="14"/>
  <c r="AA74" i="14"/>
  <c r="AB74" i="14"/>
  <c r="AC74" i="14"/>
  <c r="Y75" i="14"/>
  <c r="AA75" i="14"/>
  <c r="AB75" i="14"/>
  <c r="AC75" i="14"/>
  <c r="Y76" i="14"/>
  <c r="Z76" i="14"/>
  <c r="AA76" i="14"/>
  <c r="AB76" i="14"/>
  <c r="AC76" i="14"/>
  <c r="Y77" i="14"/>
  <c r="Z77" i="14"/>
  <c r="AA77" i="14"/>
  <c r="AB77" i="14"/>
  <c r="AC77" i="14"/>
  <c r="Y78" i="14"/>
  <c r="Z78" i="14"/>
  <c r="AA78" i="14"/>
  <c r="AB78" i="14"/>
  <c r="AC78" i="14"/>
  <c r="Y79" i="14"/>
  <c r="Z79" i="14"/>
  <c r="AA79" i="14"/>
  <c r="AB79" i="14"/>
  <c r="AC79" i="14"/>
  <c r="Y80" i="14"/>
  <c r="Z80" i="14"/>
  <c r="AA80" i="14"/>
  <c r="AB80" i="14"/>
  <c r="AC80" i="14"/>
  <c r="Y81" i="14"/>
  <c r="Z81" i="14"/>
  <c r="AA81" i="14"/>
  <c r="AB81" i="14"/>
  <c r="AC81" i="14"/>
  <c r="Y82" i="14"/>
  <c r="Z82" i="14"/>
  <c r="AA82" i="14"/>
  <c r="AB82" i="14"/>
  <c r="AC82" i="14"/>
  <c r="Y83" i="14"/>
  <c r="Z83" i="14"/>
  <c r="AA83" i="14"/>
  <c r="AB83" i="14"/>
  <c r="AC83" i="14"/>
  <c r="Y84" i="14"/>
  <c r="Z84" i="14"/>
  <c r="AA84" i="14"/>
  <c r="AB84" i="14"/>
  <c r="AC84" i="14"/>
  <c r="Y85" i="14"/>
  <c r="Z85" i="14"/>
  <c r="AA85" i="14"/>
  <c r="AB85" i="14"/>
  <c r="AC85" i="14"/>
  <c r="Y86" i="14"/>
  <c r="Z86" i="14"/>
  <c r="AA86" i="14"/>
  <c r="AB86" i="14"/>
  <c r="AC86" i="14"/>
  <c r="Y87" i="14"/>
  <c r="Z87" i="14"/>
  <c r="AA87" i="14"/>
  <c r="AB87" i="14"/>
  <c r="AC87" i="14"/>
  <c r="Y88" i="14"/>
  <c r="Z88" i="14"/>
  <c r="AA88" i="14"/>
  <c r="AB88" i="14"/>
  <c r="AC88" i="14"/>
  <c r="Y89" i="14"/>
  <c r="Z89" i="14"/>
  <c r="AA89" i="14"/>
  <c r="AB89" i="14"/>
  <c r="AC89" i="14"/>
  <c r="Y90" i="14"/>
  <c r="Z90" i="14"/>
  <c r="AA90" i="14"/>
  <c r="AB90" i="14"/>
  <c r="AC90" i="14"/>
  <c r="Y91" i="14"/>
  <c r="Z91" i="14"/>
  <c r="AA91" i="14"/>
  <c r="AB91" i="14"/>
  <c r="AC91" i="14"/>
  <c r="Y92" i="14"/>
  <c r="Z92" i="14"/>
  <c r="AA92" i="14"/>
  <c r="AB92" i="14"/>
  <c r="AC92" i="14"/>
  <c r="Y93" i="14"/>
  <c r="Z93" i="14"/>
  <c r="AA93" i="14"/>
  <c r="AB93" i="14"/>
  <c r="AC93" i="14"/>
  <c r="Y94" i="14"/>
  <c r="Z94" i="14"/>
  <c r="AA94" i="14"/>
  <c r="AB94" i="14"/>
  <c r="AC94" i="14"/>
  <c r="Y95" i="14"/>
  <c r="Z95" i="14"/>
  <c r="AA95" i="14"/>
  <c r="AB95" i="14"/>
  <c r="AC95" i="14"/>
  <c r="Y96" i="14"/>
  <c r="Z96" i="14"/>
  <c r="AA96" i="14"/>
  <c r="AB96" i="14"/>
  <c r="AC96" i="14"/>
  <c r="Y97" i="14"/>
  <c r="Z97" i="14"/>
  <c r="AA97" i="14"/>
  <c r="AB97" i="14"/>
  <c r="AC97" i="14"/>
  <c r="Y98" i="14"/>
  <c r="Z98" i="14"/>
  <c r="AA98" i="14"/>
  <c r="AB98" i="14"/>
  <c r="AC98" i="14"/>
  <c r="Y99" i="14"/>
  <c r="Z99" i="14"/>
  <c r="AA99" i="14"/>
  <c r="AB99" i="14"/>
  <c r="AC99" i="14"/>
  <c r="Y100" i="14"/>
  <c r="Z100" i="14"/>
  <c r="AA100" i="14"/>
  <c r="AB100" i="14"/>
  <c r="AC100" i="14"/>
  <c r="Y101" i="14"/>
  <c r="Z101" i="14"/>
  <c r="AA101" i="14"/>
  <c r="AB101" i="14"/>
  <c r="AC101" i="14"/>
  <c r="Y102" i="14"/>
  <c r="Z102" i="14"/>
  <c r="AA102" i="14"/>
  <c r="AB102" i="14"/>
  <c r="AC102" i="14"/>
  <c r="Y103" i="14"/>
  <c r="Z103" i="14"/>
  <c r="AA103" i="14"/>
  <c r="AB103" i="14"/>
  <c r="AC103" i="14"/>
  <c r="Y104" i="14"/>
  <c r="Z104" i="14"/>
  <c r="AA104" i="14"/>
  <c r="AB104" i="14"/>
  <c r="AC104" i="14"/>
  <c r="Y105" i="14"/>
  <c r="Z105" i="14"/>
  <c r="AA105" i="14"/>
  <c r="AB105" i="14"/>
  <c r="AC105" i="14"/>
  <c r="Y106" i="14"/>
  <c r="Z106" i="14"/>
  <c r="AA106" i="14"/>
  <c r="AB106" i="14"/>
  <c r="AC106" i="14"/>
  <c r="Y107" i="14"/>
  <c r="Z107" i="14"/>
  <c r="AA107" i="14"/>
  <c r="AB107" i="14"/>
  <c r="AC107" i="14"/>
  <c r="Y108" i="14"/>
  <c r="Z108" i="14"/>
  <c r="AA108" i="14"/>
  <c r="AB108" i="14"/>
  <c r="AC108" i="14"/>
  <c r="Y109" i="14"/>
  <c r="Z109" i="14"/>
  <c r="AA109" i="14"/>
  <c r="AB109" i="14"/>
  <c r="AC109" i="14"/>
  <c r="Y110" i="14"/>
  <c r="Z110" i="14"/>
  <c r="AA110" i="14"/>
  <c r="AB110" i="14"/>
  <c r="AC110" i="14"/>
  <c r="Y7" i="14"/>
  <c r="Z7" i="14"/>
  <c r="AA7" i="14"/>
  <c r="AB7" i="14"/>
  <c r="AC7" i="14"/>
  <c r="H112" i="63"/>
  <c r="L112" i="63"/>
  <c r="N112" i="63"/>
  <c r="O112" i="63"/>
  <c r="P112" i="63"/>
  <c r="Q112" i="63"/>
  <c r="R112" i="63"/>
  <c r="T112" i="63"/>
  <c r="U112" i="63"/>
  <c r="V112" i="63"/>
  <c r="W112" i="63"/>
  <c r="X112" i="63"/>
  <c r="AE112" i="63"/>
  <c r="AF112" i="63"/>
  <c r="H116" i="63"/>
  <c r="L116" i="63"/>
  <c r="N116" i="63"/>
  <c r="O116" i="63"/>
  <c r="P116" i="63"/>
  <c r="Q116" i="63"/>
  <c r="R116" i="63"/>
  <c r="T116" i="63"/>
  <c r="U116" i="63"/>
  <c r="V116" i="63"/>
  <c r="W116" i="63"/>
  <c r="X116" i="63"/>
  <c r="AE116" i="63"/>
  <c r="AF116" i="63"/>
  <c r="AF115" i="63"/>
  <c r="AE115" i="63"/>
  <c r="X115" i="63"/>
  <c r="W115" i="63"/>
  <c r="V115" i="63"/>
  <c r="U115" i="63"/>
  <c r="T115" i="63"/>
  <c r="R115" i="63"/>
  <c r="Q115" i="63"/>
  <c r="P115" i="63"/>
  <c r="O115" i="63"/>
  <c r="N115" i="63"/>
  <c r="L115" i="63"/>
  <c r="H115" i="63"/>
  <c r="AF114" i="63"/>
  <c r="AE114" i="63"/>
  <c r="X114" i="63"/>
  <c r="W114" i="63"/>
  <c r="V114" i="63"/>
  <c r="U114" i="63"/>
  <c r="T114" i="63"/>
  <c r="R114" i="63"/>
  <c r="Q114" i="63"/>
  <c r="P114" i="63"/>
  <c r="O114" i="63"/>
  <c r="N114" i="63"/>
  <c r="L114" i="63"/>
  <c r="H114" i="63"/>
  <c r="N47" i="63"/>
  <c r="O47" i="63"/>
  <c r="P47" i="63"/>
  <c r="Q47" i="63"/>
  <c r="R47" i="63"/>
  <c r="T47" i="63"/>
  <c r="U47" i="63"/>
  <c r="V47" i="63"/>
  <c r="W47" i="63"/>
  <c r="X47" i="63"/>
  <c r="AE47" i="63"/>
  <c r="AF47" i="63"/>
  <c r="N45" i="63"/>
  <c r="O45" i="63"/>
  <c r="P45" i="63"/>
  <c r="Q45" i="63"/>
  <c r="R45" i="63"/>
  <c r="T45" i="63"/>
  <c r="U45" i="63"/>
  <c r="V45" i="63"/>
  <c r="W45" i="63"/>
  <c r="X45" i="63"/>
  <c r="AE45" i="63"/>
  <c r="AF45" i="63"/>
  <c r="N32" i="63"/>
  <c r="O32" i="63"/>
  <c r="P32" i="63"/>
  <c r="Q32" i="63"/>
  <c r="R32" i="63"/>
  <c r="T32" i="63"/>
  <c r="U32" i="63"/>
  <c r="V32" i="63"/>
  <c r="W32" i="63"/>
  <c r="X32" i="63"/>
  <c r="AE32" i="63"/>
  <c r="AF32" i="63"/>
  <c r="M3" i="62"/>
  <c r="N3" i="62"/>
  <c r="M4" i="62"/>
  <c r="N4" i="62"/>
  <c r="M5" i="62"/>
  <c r="N5" i="62"/>
  <c r="M6" i="62"/>
  <c r="N6" i="62"/>
  <c r="M7" i="62"/>
  <c r="N7" i="62"/>
  <c r="M8" i="62"/>
  <c r="N8" i="62"/>
  <c r="M9" i="62"/>
  <c r="N9" i="62"/>
  <c r="M10" i="62"/>
  <c r="N10" i="62"/>
  <c r="M11" i="62"/>
  <c r="N11" i="62"/>
  <c r="M12" i="62"/>
  <c r="N12" i="62"/>
  <c r="M13" i="62"/>
  <c r="N13" i="62"/>
  <c r="M14" i="62"/>
  <c r="N14" i="62"/>
  <c r="M15" i="62"/>
  <c r="N15" i="62"/>
  <c r="M16" i="62"/>
  <c r="N16" i="62"/>
  <c r="M17" i="62"/>
  <c r="N17" i="62"/>
  <c r="M18" i="62"/>
  <c r="N18" i="62"/>
  <c r="M19" i="62"/>
  <c r="N19" i="62"/>
  <c r="M20" i="62"/>
  <c r="N20" i="62"/>
  <c r="M21" i="62"/>
  <c r="N21" i="62"/>
  <c r="M22" i="62"/>
  <c r="N22" i="62"/>
  <c r="M23" i="62"/>
  <c r="N23" i="62"/>
  <c r="M24" i="62"/>
  <c r="N24" i="62"/>
  <c r="M25" i="62"/>
  <c r="N25" i="62"/>
  <c r="M26" i="62"/>
  <c r="N26" i="62"/>
  <c r="M27" i="62"/>
  <c r="N27" i="62"/>
  <c r="M28" i="62"/>
  <c r="N28" i="62"/>
  <c r="M29" i="62"/>
  <c r="N29" i="62"/>
  <c r="M30" i="62"/>
  <c r="N30" i="62"/>
  <c r="M31" i="62"/>
  <c r="N31" i="62"/>
  <c r="M32" i="62"/>
  <c r="N32" i="62"/>
  <c r="M33" i="62"/>
  <c r="N33" i="62"/>
  <c r="M34" i="62"/>
  <c r="N34" i="62"/>
  <c r="M35" i="62"/>
  <c r="N35" i="62"/>
  <c r="M36" i="62"/>
  <c r="N36" i="62"/>
  <c r="M37" i="62"/>
  <c r="N37" i="62"/>
  <c r="M38" i="62"/>
  <c r="N38" i="62"/>
  <c r="M39" i="62"/>
  <c r="N39" i="62"/>
  <c r="M40" i="62"/>
  <c r="N40" i="62"/>
  <c r="M41" i="62"/>
  <c r="N41" i="62"/>
  <c r="M42" i="62"/>
  <c r="N42" i="62"/>
  <c r="M43" i="62"/>
  <c r="N43" i="62"/>
  <c r="M44" i="62"/>
  <c r="N44" i="62"/>
  <c r="M45" i="62"/>
  <c r="N45" i="62"/>
  <c r="M46" i="62"/>
  <c r="N46" i="62"/>
  <c r="M47" i="62"/>
  <c r="N47" i="62"/>
  <c r="M48" i="62"/>
  <c r="N48" i="62"/>
  <c r="M49" i="62"/>
  <c r="N49" i="62"/>
  <c r="M50" i="62"/>
  <c r="N50" i="62"/>
  <c r="M51" i="62"/>
  <c r="N51" i="62"/>
  <c r="M52" i="62"/>
  <c r="N52" i="62"/>
  <c r="M53" i="62"/>
  <c r="N53" i="62"/>
  <c r="M54" i="62"/>
  <c r="N54" i="62"/>
  <c r="M55" i="62"/>
  <c r="N55" i="62"/>
  <c r="M56" i="62"/>
  <c r="N56" i="62"/>
  <c r="M57" i="62"/>
  <c r="N57" i="62"/>
  <c r="M58" i="62"/>
  <c r="N58" i="62"/>
  <c r="M59" i="62"/>
  <c r="N59" i="62"/>
  <c r="M60" i="62"/>
  <c r="N60" i="62"/>
  <c r="M61" i="62"/>
  <c r="N61" i="62"/>
  <c r="AG114" i="63" l="1"/>
  <c r="AH114" i="63"/>
  <c r="AF113" i="63"/>
  <c r="AH113" i="63" s="1"/>
  <c r="AE113" i="63"/>
  <c r="AG113" i="63" s="1"/>
  <c r="X113" i="63"/>
  <c r="W113" i="63"/>
  <c r="V113" i="63"/>
  <c r="U113" i="63"/>
  <c r="T113" i="63"/>
  <c r="R113" i="63"/>
  <c r="Q113" i="63"/>
  <c r="P113" i="63"/>
  <c r="O113" i="63"/>
  <c r="N113" i="63"/>
  <c r="L113" i="63"/>
  <c r="H113" i="63"/>
  <c r="AF111" i="63"/>
  <c r="AE111" i="63"/>
  <c r="X111" i="63"/>
  <c r="W111" i="63"/>
  <c r="V111" i="63"/>
  <c r="U111" i="63"/>
  <c r="T111" i="63"/>
  <c r="R111" i="63"/>
  <c r="Q111" i="63"/>
  <c r="P111" i="63"/>
  <c r="O111" i="63"/>
  <c r="N111" i="63"/>
  <c r="L111" i="63"/>
  <c r="H111" i="63"/>
  <c r="AF110" i="63"/>
  <c r="AE110" i="63"/>
  <c r="X110" i="63"/>
  <c r="W110" i="63"/>
  <c r="V110" i="63"/>
  <c r="U110" i="63"/>
  <c r="T110" i="63"/>
  <c r="R110" i="63"/>
  <c r="Q110" i="63"/>
  <c r="P110" i="63"/>
  <c r="O110" i="63"/>
  <c r="N110" i="63"/>
  <c r="L110" i="63"/>
  <c r="H110" i="63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G4" i="70"/>
  <c r="F4" i="70"/>
  <c r="E4" i="70"/>
  <c r="D4" i="70"/>
  <c r="N260" i="66"/>
  <c r="L97" i="63"/>
  <c r="X96" i="63"/>
  <c r="W96" i="63"/>
  <c r="V96" i="63"/>
  <c r="U96" i="63"/>
  <c r="T96" i="63"/>
  <c r="R96" i="63"/>
  <c r="Q96" i="63"/>
  <c r="P96" i="63"/>
  <c r="O96" i="63"/>
  <c r="N96" i="63"/>
  <c r="X102" i="63"/>
  <c r="W102" i="63"/>
  <c r="V102" i="63"/>
  <c r="U102" i="63"/>
  <c r="T102" i="63"/>
  <c r="R102" i="63"/>
  <c r="Q102" i="63"/>
  <c r="P102" i="63"/>
  <c r="O102" i="63"/>
  <c r="N102" i="63"/>
  <c r="X98" i="63"/>
  <c r="W98" i="63"/>
  <c r="V98" i="63"/>
  <c r="U98" i="63"/>
  <c r="T98" i="63"/>
  <c r="R98" i="63"/>
  <c r="Q98" i="63"/>
  <c r="P98" i="63"/>
  <c r="O98" i="63"/>
  <c r="N98" i="63"/>
  <c r="X105" i="63"/>
  <c r="W105" i="63"/>
  <c r="V105" i="63"/>
  <c r="U105" i="63"/>
  <c r="T105" i="63"/>
  <c r="R105" i="63"/>
  <c r="Q105" i="63"/>
  <c r="P105" i="63"/>
  <c r="O105" i="63"/>
  <c r="N105" i="63"/>
  <c r="X103" i="63"/>
  <c r="W103" i="63"/>
  <c r="V103" i="63"/>
  <c r="U103" i="63"/>
  <c r="T103" i="63"/>
  <c r="R103" i="63"/>
  <c r="Q103" i="63"/>
  <c r="P103" i="63"/>
  <c r="O103" i="63"/>
  <c r="N103" i="63"/>
  <c r="X101" i="63"/>
  <c r="W101" i="63"/>
  <c r="V101" i="63"/>
  <c r="U101" i="63"/>
  <c r="T101" i="63"/>
  <c r="R101" i="63"/>
  <c r="Q101" i="63"/>
  <c r="P101" i="63"/>
  <c r="O101" i="63"/>
  <c r="N101" i="63"/>
  <c r="X97" i="63"/>
  <c r="W97" i="63"/>
  <c r="V97" i="63"/>
  <c r="U97" i="63"/>
  <c r="T97" i="63"/>
  <c r="R97" i="63"/>
  <c r="Q97" i="63"/>
  <c r="P97" i="63"/>
  <c r="O97" i="63"/>
  <c r="N97" i="63"/>
  <c r="X95" i="63"/>
  <c r="W95" i="63"/>
  <c r="V95" i="63"/>
  <c r="U95" i="63"/>
  <c r="T95" i="63"/>
  <c r="R95" i="63"/>
  <c r="Q95" i="63"/>
  <c r="P95" i="63"/>
  <c r="O95" i="63"/>
  <c r="N95" i="63"/>
  <c r="X88" i="63"/>
  <c r="W88" i="63"/>
  <c r="V88" i="63"/>
  <c r="U88" i="63"/>
  <c r="T88" i="63"/>
  <c r="R88" i="63"/>
  <c r="Q88" i="63"/>
  <c r="P88" i="63"/>
  <c r="O88" i="63"/>
  <c r="N88" i="63"/>
  <c r="X58" i="63"/>
  <c r="W58" i="63"/>
  <c r="V58" i="63"/>
  <c r="U58" i="63"/>
  <c r="T58" i="63"/>
  <c r="R58" i="63"/>
  <c r="Q58" i="63"/>
  <c r="P58" i="63"/>
  <c r="O58" i="63"/>
  <c r="N58" i="63"/>
  <c r="W30" i="63"/>
  <c r="T30" i="63"/>
  <c r="Q30" i="63"/>
  <c r="N30" i="63"/>
  <c r="X40" i="63"/>
  <c r="W40" i="63"/>
  <c r="V40" i="63"/>
  <c r="U40" i="63"/>
  <c r="T40" i="63"/>
  <c r="R40" i="63"/>
  <c r="Q40" i="63"/>
  <c r="P40" i="63"/>
  <c r="O40" i="63"/>
  <c r="N40" i="63"/>
  <c r="W14" i="63"/>
  <c r="T14" i="63"/>
  <c r="Q14" i="63"/>
  <c r="N14" i="63"/>
  <c r="N27" i="63"/>
  <c r="AG110" i="63" l="1"/>
  <c r="AH110" i="63"/>
  <c r="U8" i="14"/>
  <c r="V8" i="14"/>
  <c r="U9" i="14"/>
  <c r="V9" i="14"/>
  <c r="U10" i="14"/>
  <c r="V10" i="14"/>
  <c r="U11" i="14"/>
  <c r="V11" i="14"/>
  <c r="U12" i="14"/>
  <c r="V12" i="14"/>
  <c r="U13" i="14"/>
  <c r="V13" i="14"/>
  <c r="U14" i="14"/>
  <c r="V14" i="14"/>
  <c r="U15" i="14"/>
  <c r="V15" i="14"/>
  <c r="U16" i="14"/>
  <c r="V16" i="14"/>
  <c r="U17" i="14"/>
  <c r="V17" i="14"/>
  <c r="V18" i="14"/>
  <c r="U19" i="14"/>
  <c r="V19" i="14"/>
  <c r="U20" i="14"/>
  <c r="V20" i="14"/>
  <c r="U21" i="14"/>
  <c r="V21" i="14"/>
  <c r="U22" i="14"/>
  <c r="V22" i="14"/>
  <c r="U23" i="14"/>
  <c r="V23" i="14"/>
  <c r="U24" i="14"/>
  <c r="V24" i="14"/>
  <c r="U25" i="14"/>
  <c r="V25" i="14"/>
  <c r="U26" i="14"/>
  <c r="V26" i="14"/>
  <c r="U27" i="14"/>
  <c r="V27" i="14"/>
  <c r="U28" i="14"/>
  <c r="V28" i="14"/>
  <c r="U29" i="14"/>
  <c r="V29" i="14"/>
  <c r="U30" i="14"/>
  <c r="V30" i="14"/>
  <c r="U31" i="14"/>
  <c r="V31" i="14"/>
  <c r="U32" i="14"/>
  <c r="V32" i="14"/>
  <c r="U33" i="14"/>
  <c r="V33" i="14"/>
  <c r="U34" i="14"/>
  <c r="V34" i="14"/>
  <c r="U35" i="14"/>
  <c r="V35" i="14"/>
  <c r="U36" i="14"/>
  <c r="V36" i="14"/>
  <c r="U37" i="14"/>
  <c r="V37" i="14"/>
  <c r="U38" i="14"/>
  <c r="V38" i="14"/>
  <c r="U39" i="14"/>
  <c r="V39" i="14"/>
  <c r="U40" i="14"/>
  <c r="V40" i="14"/>
  <c r="U41" i="14"/>
  <c r="V41" i="14"/>
  <c r="U42" i="14"/>
  <c r="V42" i="14"/>
  <c r="U43" i="14"/>
  <c r="V43" i="14"/>
  <c r="U44" i="14"/>
  <c r="V44" i="14"/>
  <c r="U45" i="14"/>
  <c r="V45" i="14"/>
  <c r="U46" i="14"/>
  <c r="V46" i="14"/>
  <c r="U47" i="14"/>
  <c r="V47" i="14"/>
  <c r="U48" i="14"/>
  <c r="V48" i="14"/>
  <c r="U49" i="14"/>
  <c r="V49" i="14"/>
  <c r="U50" i="14"/>
  <c r="V50" i="14"/>
  <c r="U51" i="14"/>
  <c r="V51" i="14"/>
  <c r="U52" i="14"/>
  <c r="V52" i="14"/>
  <c r="U53" i="14"/>
  <c r="V53" i="14"/>
  <c r="U54" i="14"/>
  <c r="V54" i="14"/>
  <c r="U55" i="14"/>
  <c r="V55" i="14"/>
  <c r="U56" i="14"/>
  <c r="V56" i="14"/>
  <c r="U57" i="14"/>
  <c r="V57" i="14"/>
  <c r="U58" i="14"/>
  <c r="V58" i="14"/>
  <c r="U59" i="14"/>
  <c r="V59" i="14"/>
  <c r="U60" i="14"/>
  <c r="V60" i="14"/>
  <c r="U61" i="14"/>
  <c r="V61" i="14"/>
  <c r="U62" i="14"/>
  <c r="V62" i="14"/>
  <c r="U63" i="14"/>
  <c r="V63" i="14"/>
  <c r="U64" i="14"/>
  <c r="V64" i="14"/>
  <c r="U65" i="14"/>
  <c r="V65" i="14"/>
  <c r="U66" i="14"/>
  <c r="V66" i="14"/>
  <c r="U67" i="14"/>
  <c r="V67" i="14"/>
  <c r="U68" i="14"/>
  <c r="V68" i="14"/>
  <c r="U69" i="14"/>
  <c r="V69" i="14"/>
  <c r="U70" i="14"/>
  <c r="V70" i="14"/>
  <c r="U71" i="14"/>
  <c r="V71" i="14"/>
  <c r="U72" i="14"/>
  <c r="V72" i="14"/>
  <c r="U73" i="14"/>
  <c r="V73" i="14"/>
  <c r="U74" i="14"/>
  <c r="V74" i="14"/>
  <c r="U75" i="14"/>
  <c r="V75" i="14"/>
  <c r="U76" i="14"/>
  <c r="V76" i="14"/>
  <c r="U77" i="14"/>
  <c r="V77" i="14"/>
  <c r="U78" i="14"/>
  <c r="V78" i="14"/>
  <c r="U79" i="14"/>
  <c r="V79" i="14"/>
  <c r="U80" i="14"/>
  <c r="V80" i="14"/>
  <c r="U81" i="14"/>
  <c r="V81" i="14"/>
  <c r="U82" i="14"/>
  <c r="V82" i="14"/>
  <c r="U83" i="14"/>
  <c r="V83" i="14"/>
  <c r="U84" i="14"/>
  <c r="V84" i="14"/>
  <c r="U85" i="14"/>
  <c r="V85" i="14"/>
  <c r="U86" i="14"/>
  <c r="V86" i="14"/>
  <c r="U87" i="14"/>
  <c r="V87" i="14"/>
  <c r="U88" i="14"/>
  <c r="V88" i="14"/>
  <c r="U89" i="14"/>
  <c r="V89" i="14"/>
  <c r="U90" i="14"/>
  <c r="V90" i="14"/>
  <c r="U91" i="14"/>
  <c r="V91" i="14"/>
  <c r="U92" i="14"/>
  <c r="V92" i="14"/>
  <c r="U93" i="14"/>
  <c r="V93" i="14"/>
  <c r="U94" i="14"/>
  <c r="V94" i="14"/>
  <c r="U95" i="14"/>
  <c r="V95" i="14"/>
  <c r="U96" i="14"/>
  <c r="V96" i="14"/>
  <c r="U97" i="14"/>
  <c r="V97" i="14"/>
  <c r="U98" i="14"/>
  <c r="V98" i="14"/>
  <c r="U99" i="14"/>
  <c r="V99" i="14"/>
  <c r="U100" i="14"/>
  <c r="V100" i="14"/>
  <c r="U101" i="14"/>
  <c r="V101" i="14"/>
  <c r="U102" i="14"/>
  <c r="V102" i="14"/>
  <c r="U103" i="14"/>
  <c r="V103" i="14"/>
  <c r="U104" i="14"/>
  <c r="V104" i="14"/>
  <c r="U105" i="14"/>
  <c r="V105" i="14"/>
  <c r="U106" i="14"/>
  <c r="V106" i="14"/>
  <c r="U107" i="14"/>
  <c r="V107" i="14"/>
  <c r="U108" i="14"/>
  <c r="V108" i="14"/>
  <c r="U109" i="14"/>
  <c r="V109" i="14"/>
  <c r="U110" i="14"/>
  <c r="V110" i="14"/>
  <c r="Y8" i="14"/>
  <c r="Z8" i="14"/>
  <c r="AA8" i="14"/>
  <c r="AB8" i="14"/>
  <c r="AC8" i="14"/>
  <c r="W8" i="14"/>
  <c r="X8" i="14" s="1"/>
  <c r="W9" i="14"/>
  <c r="X9" i="14" s="1"/>
  <c r="W10" i="14"/>
  <c r="X10" i="14" s="1"/>
  <c r="W11" i="14"/>
  <c r="X11" i="14" s="1"/>
  <c r="W12" i="14"/>
  <c r="X12" i="14" s="1"/>
  <c r="W13" i="14"/>
  <c r="X13" i="14" s="1"/>
  <c r="W14" i="14"/>
  <c r="X14" i="14" s="1"/>
  <c r="W15" i="14"/>
  <c r="X15" i="14" s="1"/>
  <c r="W16" i="14"/>
  <c r="X16" i="14" s="1"/>
  <c r="W17" i="14"/>
  <c r="X17" i="14" s="1"/>
  <c r="W18" i="14"/>
  <c r="X18" i="14" s="1"/>
  <c r="W19" i="14"/>
  <c r="X19" i="14" s="1"/>
  <c r="W20" i="14"/>
  <c r="X20" i="14" s="1"/>
  <c r="W21" i="14"/>
  <c r="X21" i="14" s="1"/>
  <c r="W22" i="14"/>
  <c r="X22" i="14" s="1"/>
  <c r="W23" i="14"/>
  <c r="X23" i="14" s="1"/>
  <c r="W24" i="14"/>
  <c r="X24" i="14" s="1"/>
  <c r="W25" i="14"/>
  <c r="X25" i="14" s="1"/>
  <c r="W26" i="14"/>
  <c r="X26" i="14" s="1"/>
  <c r="W27" i="14"/>
  <c r="X27" i="14" s="1"/>
  <c r="W28" i="14"/>
  <c r="X28" i="14" s="1"/>
  <c r="W29" i="14"/>
  <c r="X29" i="14" s="1"/>
  <c r="W30" i="14"/>
  <c r="X30" i="14" s="1"/>
  <c r="W31" i="14"/>
  <c r="X31" i="14" s="1"/>
  <c r="W32" i="14"/>
  <c r="X32" i="14" s="1"/>
  <c r="W33" i="14"/>
  <c r="X33" i="14" s="1"/>
  <c r="W34" i="14"/>
  <c r="X34" i="14" s="1"/>
  <c r="W35" i="14"/>
  <c r="X35" i="14" s="1"/>
  <c r="W36" i="14"/>
  <c r="X36" i="14" s="1"/>
  <c r="W37" i="14"/>
  <c r="X37" i="14" s="1"/>
  <c r="W38" i="14"/>
  <c r="X38" i="14" s="1"/>
  <c r="W39" i="14"/>
  <c r="X39" i="14" s="1"/>
  <c r="W40" i="14"/>
  <c r="X40" i="14" s="1"/>
  <c r="W41" i="14"/>
  <c r="X41" i="14" s="1"/>
  <c r="W42" i="14"/>
  <c r="X42" i="14" s="1"/>
  <c r="W43" i="14"/>
  <c r="X43" i="14" s="1"/>
  <c r="W44" i="14"/>
  <c r="X44" i="14" s="1"/>
  <c r="W45" i="14"/>
  <c r="X45" i="14" s="1"/>
  <c r="W46" i="14"/>
  <c r="X46" i="14" s="1"/>
  <c r="W47" i="14"/>
  <c r="X47" i="14" s="1"/>
  <c r="W48" i="14"/>
  <c r="X48" i="14" s="1"/>
  <c r="W49" i="14"/>
  <c r="X49" i="14" s="1"/>
  <c r="W50" i="14"/>
  <c r="X50" i="14" s="1"/>
  <c r="W51" i="14"/>
  <c r="X51" i="14" s="1"/>
  <c r="W52" i="14"/>
  <c r="X52" i="14" s="1"/>
  <c r="W53" i="14"/>
  <c r="X53" i="14" s="1"/>
  <c r="W54" i="14"/>
  <c r="X54" i="14" s="1"/>
  <c r="W55" i="14"/>
  <c r="X55" i="14" s="1"/>
  <c r="W56" i="14"/>
  <c r="X56" i="14" s="1"/>
  <c r="W57" i="14"/>
  <c r="X57" i="14" s="1"/>
  <c r="W58" i="14"/>
  <c r="X58" i="14" s="1"/>
  <c r="W59" i="14"/>
  <c r="X59" i="14" s="1"/>
  <c r="W60" i="14"/>
  <c r="X60" i="14" s="1"/>
  <c r="W61" i="14"/>
  <c r="X61" i="14" s="1"/>
  <c r="W62" i="14"/>
  <c r="X62" i="14" s="1"/>
  <c r="W63" i="14"/>
  <c r="X63" i="14" s="1"/>
  <c r="W64" i="14"/>
  <c r="X64" i="14" s="1"/>
  <c r="W65" i="14"/>
  <c r="X65" i="14" s="1"/>
  <c r="W66" i="14"/>
  <c r="X66" i="14" s="1"/>
  <c r="W67" i="14"/>
  <c r="X67" i="14" s="1"/>
  <c r="W68" i="14"/>
  <c r="X68" i="14" s="1"/>
  <c r="W69" i="14"/>
  <c r="X69" i="14" s="1"/>
  <c r="W70" i="14"/>
  <c r="X70" i="14" s="1"/>
  <c r="W71" i="14"/>
  <c r="X71" i="14" s="1"/>
  <c r="W72" i="14"/>
  <c r="X72" i="14" s="1"/>
  <c r="W73" i="14"/>
  <c r="X73" i="14" s="1"/>
  <c r="W74" i="14"/>
  <c r="X74" i="14" s="1"/>
  <c r="W75" i="14"/>
  <c r="X75" i="14" s="1"/>
  <c r="W76" i="14"/>
  <c r="X76" i="14" s="1"/>
  <c r="W77" i="14"/>
  <c r="X77" i="14" s="1"/>
  <c r="W78" i="14"/>
  <c r="X78" i="14" s="1"/>
  <c r="W79" i="14"/>
  <c r="X79" i="14" s="1"/>
  <c r="W80" i="14"/>
  <c r="X80" i="14" s="1"/>
  <c r="W81" i="14"/>
  <c r="X81" i="14" s="1"/>
  <c r="W82" i="14"/>
  <c r="X82" i="14" s="1"/>
  <c r="W83" i="14"/>
  <c r="X83" i="14" s="1"/>
  <c r="W84" i="14"/>
  <c r="X84" i="14" s="1"/>
  <c r="W85" i="14"/>
  <c r="X85" i="14" s="1"/>
  <c r="W86" i="14"/>
  <c r="X86" i="14" s="1"/>
  <c r="W87" i="14"/>
  <c r="X87" i="14" s="1"/>
  <c r="W88" i="14"/>
  <c r="X88" i="14" s="1"/>
  <c r="W89" i="14"/>
  <c r="X89" i="14" s="1"/>
  <c r="W90" i="14"/>
  <c r="X90" i="14" s="1"/>
  <c r="W91" i="14"/>
  <c r="X91" i="14" s="1"/>
  <c r="W92" i="14"/>
  <c r="X92" i="14" s="1"/>
  <c r="W93" i="14"/>
  <c r="X93" i="14" s="1"/>
  <c r="W94" i="14"/>
  <c r="X94" i="14" s="1"/>
  <c r="W95" i="14"/>
  <c r="X95" i="14" s="1"/>
  <c r="W96" i="14"/>
  <c r="X96" i="14" s="1"/>
  <c r="W97" i="14"/>
  <c r="X97" i="14" s="1"/>
  <c r="W98" i="14"/>
  <c r="X98" i="14" s="1"/>
  <c r="W99" i="14"/>
  <c r="X99" i="14" s="1"/>
  <c r="W100" i="14"/>
  <c r="X100" i="14" s="1"/>
  <c r="W101" i="14"/>
  <c r="X101" i="14" s="1"/>
  <c r="W102" i="14"/>
  <c r="X102" i="14" s="1"/>
  <c r="W103" i="14"/>
  <c r="X103" i="14" s="1"/>
  <c r="W104" i="14"/>
  <c r="X104" i="14" s="1"/>
  <c r="W105" i="14"/>
  <c r="X105" i="14" s="1"/>
  <c r="W106" i="14"/>
  <c r="X106" i="14" s="1"/>
  <c r="W107" i="14"/>
  <c r="X107" i="14" s="1"/>
  <c r="W108" i="14"/>
  <c r="X108" i="14" s="1"/>
  <c r="W109" i="14"/>
  <c r="X109" i="14" s="1"/>
  <c r="W110" i="14"/>
  <c r="X110" i="14" s="1"/>
  <c r="AD17" i="14" l="1"/>
  <c r="AD74" i="14"/>
  <c r="N27" i="44" l="1"/>
  <c r="K27" i="44"/>
  <c r="H27" i="44"/>
  <c r="N26" i="44"/>
  <c r="K26" i="44"/>
  <c r="H26" i="44"/>
  <c r="N25" i="44"/>
  <c r="K25" i="44"/>
  <c r="H25" i="44"/>
  <c r="N24" i="44"/>
  <c r="K24" i="44"/>
  <c r="H24" i="44"/>
  <c r="N23" i="44"/>
  <c r="K23" i="44"/>
  <c r="H23" i="44"/>
  <c r="T842" i="66"/>
  <c r="N842" i="66"/>
  <c r="M842" i="66"/>
  <c r="L842" i="66"/>
  <c r="K842" i="66"/>
  <c r="J842" i="66"/>
  <c r="T841" i="66"/>
  <c r="N841" i="66"/>
  <c r="M841" i="66"/>
  <c r="L841" i="66"/>
  <c r="K841" i="66"/>
  <c r="J841" i="66"/>
  <c r="T840" i="66"/>
  <c r="N840" i="66"/>
  <c r="M840" i="66"/>
  <c r="L840" i="66"/>
  <c r="K840" i="66"/>
  <c r="J840" i="66"/>
  <c r="T839" i="66"/>
  <c r="N839" i="66"/>
  <c r="M839" i="66"/>
  <c r="L839" i="66"/>
  <c r="K839" i="66"/>
  <c r="J839" i="66"/>
  <c r="T838" i="66"/>
  <c r="N838" i="66"/>
  <c r="M838" i="66"/>
  <c r="L838" i="66"/>
  <c r="K838" i="66"/>
  <c r="J838" i="66"/>
  <c r="T837" i="66"/>
  <c r="N837" i="66"/>
  <c r="M837" i="66"/>
  <c r="L837" i="66"/>
  <c r="K837" i="66"/>
  <c r="J837" i="66"/>
  <c r="T836" i="66"/>
  <c r="N836" i="66"/>
  <c r="M836" i="66"/>
  <c r="L836" i="66"/>
  <c r="K836" i="66"/>
  <c r="J836" i="66"/>
  <c r="T835" i="66"/>
  <c r="N835" i="66"/>
  <c r="M835" i="66"/>
  <c r="L835" i="66"/>
  <c r="K835" i="66"/>
  <c r="J835" i="66"/>
  <c r="T834" i="66"/>
  <c r="N834" i="66"/>
  <c r="M834" i="66"/>
  <c r="L834" i="66"/>
  <c r="K834" i="66"/>
  <c r="J834" i="66"/>
  <c r="T833" i="66"/>
  <c r="N833" i="66"/>
  <c r="M833" i="66"/>
  <c r="L833" i="66"/>
  <c r="K833" i="66"/>
  <c r="J833" i="66"/>
  <c r="Z832" i="66"/>
  <c r="T832" i="66"/>
  <c r="N832" i="66"/>
  <c r="M832" i="66"/>
  <c r="L832" i="66"/>
  <c r="K832" i="66"/>
  <c r="J832" i="66"/>
  <c r="Z831" i="66"/>
  <c r="T831" i="66"/>
  <c r="N831" i="66"/>
  <c r="M831" i="66"/>
  <c r="L831" i="66"/>
  <c r="K831" i="66"/>
  <c r="J831" i="66"/>
  <c r="Z830" i="66"/>
  <c r="T830" i="66"/>
  <c r="N830" i="66"/>
  <c r="M830" i="66"/>
  <c r="L830" i="66"/>
  <c r="K830" i="66"/>
  <c r="J830" i="66"/>
  <c r="Z829" i="66"/>
  <c r="T829" i="66"/>
  <c r="N829" i="66"/>
  <c r="M829" i="66"/>
  <c r="L829" i="66"/>
  <c r="K829" i="66"/>
  <c r="J829" i="66"/>
  <c r="Z828" i="66"/>
  <c r="T828" i="66"/>
  <c r="N828" i="66"/>
  <c r="M828" i="66"/>
  <c r="L828" i="66"/>
  <c r="K828" i="66"/>
  <c r="J828" i="66"/>
  <c r="Z827" i="66"/>
  <c r="T827" i="66"/>
  <c r="N827" i="66"/>
  <c r="M827" i="66"/>
  <c r="L827" i="66"/>
  <c r="K827" i="66"/>
  <c r="J827" i="66"/>
  <c r="Z826" i="66"/>
  <c r="T826" i="66"/>
  <c r="N826" i="66"/>
  <c r="M826" i="66"/>
  <c r="L826" i="66"/>
  <c r="K826" i="66"/>
  <c r="J826" i="66"/>
  <c r="Z825" i="66"/>
  <c r="T825" i="66"/>
  <c r="N825" i="66"/>
  <c r="M825" i="66"/>
  <c r="L825" i="66"/>
  <c r="K825" i="66"/>
  <c r="J825" i="66"/>
  <c r="Z824" i="66"/>
  <c r="T824" i="66"/>
  <c r="N824" i="66"/>
  <c r="M824" i="66"/>
  <c r="L824" i="66"/>
  <c r="K824" i="66"/>
  <c r="J824" i="66"/>
  <c r="Z823" i="66"/>
  <c r="T823" i="66"/>
  <c r="N823" i="66"/>
  <c r="M823" i="66"/>
  <c r="L823" i="66"/>
  <c r="K823" i="66"/>
  <c r="J823" i="66"/>
  <c r="Z822" i="66"/>
  <c r="T822" i="66"/>
  <c r="N822" i="66"/>
  <c r="M822" i="66"/>
  <c r="L822" i="66"/>
  <c r="K822" i="66"/>
  <c r="J822" i="66"/>
  <c r="Z821" i="66"/>
  <c r="T821" i="66"/>
  <c r="N821" i="66"/>
  <c r="M821" i="66"/>
  <c r="L821" i="66"/>
  <c r="K821" i="66"/>
  <c r="J821" i="66"/>
  <c r="Z820" i="66"/>
  <c r="T820" i="66"/>
  <c r="N820" i="66"/>
  <c r="M820" i="66"/>
  <c r="L820" i="66"/>
  <c r="K820" i="66"/>
  <c r="J820" i="66"/>
  <c r="Z819" i="66"/>
  <c r="T819" i="66"/>
  <c r="N819" i="66"/>
  <c r="M819" i="66"/>
  <c r="L819" i="66"/>
  <c r="K819" i="66"/>
  <c r="J819" i="66"/>
  <c r="Z818" i="66"/>
  <c r="T818" i="66"/>
  <c r="N818" i="66"/>
  <c r="M818" i="66"/>
  <c r="L818" i="66"/>
  <c r="K818" i="66"/>
  <c r="J818" i="66"/>
  <c r="Z817" i="66"/>
  <c r="T817" i="66"/>
  <c r="N817" i="66"/>
  <c r="M817" i="66"/>
  <c r="L817" i="66"/>
  <c r="K817" i="66"/>
  <c r="J817" i="66"/>
  <c r="Z816" i="66"/>
  <c r="T816" i="66"/>
  <c r="N816" i="66"/>
  <c r="M816" i="66"/>
  <c r="L816" i="66"/>
  <c r="K816" i="66"/>
  <c r="J816" i="66"/>
  <c r="Z815" i="66"/>
  <c r="T815" i="66"/>
  <c r="N815" i="66"/>
  <c r="M815" i="66"/>
  <c r="L815" i="66"/>
  <c r="K815" i="66"/>
  <c r="J815" i="66"/>
  <c r="Z814" i="66"/>
  <c r="T814" i="66"/>
  <c r="N814" i="66"/>
  <c r="M814" i="66"/>
  <c r="L814" i="66"/>
  <c r="K814" i="66"/>
  <c r="J814" i="66"/>
  <c r="Z813" i="66"/>
  <c r="T813" i="66"/>
  <c r="N813" i="66"/>
  <c r="M813" i="66"/>
  <c r="L813" i="66"/>
  <c r="K813" i="66"/>
  <c r="J813" i="66"/>
  <c r="Z812" i="66"/>
  <c r="T812" i="66"/>
  <c r="N812" i="66"/>
  <c r="M812" i="66"/>
  <c r="L812" i="66"/>
  <c r="K812" i="66"/>
  <c r="J812" i="66"/>
  <c r="Z811" i="66"/>
  <c r="T811" i="66"/>
  <c r="N811" i="66"/>
  <c r="M811" i="66"/>
  <c r="L811" i="66"/>
  <c r="K811" i="66"/>
  <c r="J811" i="66"/>
  <c r="Z810" i="66"/>
  <c r="T810" i="66"/>
  <c r="N810" i="66"/>
  <c r="M810" i="66"/>
  <c r="L810" i="66"/>
  <c r="K810" i="66"/>
  <c r="J810" i="66"/>
  <c r="Z809" i="66"/>
  <c r="T809" i="66"/>
  <c r="N809" i="66"/>
  <c r="M809" i="66"/>
  <c r="L809" i="66"/>
  <c r="K809" i="66"/>
  <c r="J809" i="66"/>
  <c r="Z808" i="66"/>
  <c r="T808" i="66"/>
  <c r="N808" i="66"/>
  <c r="M808" i="66"/>
  <c r="L808" i="66"/>
  <c r="K808" i="66"/>
  <c r="J808" i="66"/>
  <c r="Z807" i="66"/>
  <c r="T807" i="66"/>
  <c r="N807" i="66"/>
  <c r="M807" i="66"/>
  <c r="L807" i="66"/>
  <c r="K807" i="66"/>
  <c r="J807" i="66"/>
  <c r="Z806" i="66"/>
  <c r="T806" i="66"/>
  <c r="N806" i="66"/>
  <c r="M806" i="66"/>
  <c r="L806" i="66"/>
  <c r="K806" i="66"/>
  <c r="J806" i="66"/>
  <c r="Z805" i="66"/>
  <c r="T805" i="66"/>
  <c r="N805" i="66"/>
  <c r="M805" i="66"/>
  <c r="L805" i="66"/>
  <c r="K805" i="66"/>
  <c r="J805" i="66"/>
  <c r="Z804" i="66"/>
  <c r="T804" i="66"/>
  <c r="N804" i="66"/>
  <c r="M804" i="66"/>
  <c r="L804" i="66"/>
  <c r="K804" i="66"/>
  <c r="J804" i="66"/>
  <c r="Z803" i="66"/>
  <c r="T803" i="66"/>
  <c r="N803" i="66"/>
  <c r="M803" i="66"/>
  <c r="L803" i="66"/>
  <c r="K803" i="66"/>
  <c r="J803" i="66"/>
  <c r="Z802" i="66"/>
  <c r="T802" i="66"/>
  <c r="N802" i="66"/>
  <c r="M802" i="66"/>
  <c r="L802" i="66"/>
  <c r="K802" i="66"/>
  <c r="J802" i="66"/>
  <c r="Z801" i="66"/>
  <c r="T801" i="66"/>
  <c r="N801" i="66"/>
  <c r="M801" i="66"/>
  <c r="L801" i="66"/>
  <c r="K801" i="66"/>
  <c r="J801" i="66"/>
  <c r="Z800" i="66"/>
  <c r="T800" i="66"/>
  <c r="N800" i="66"/>
  <c r="M800" i="66"/>
  <c r="L800" i="66"/>
  <c r="K800" i="66"/>
  <c r="J800" i="66"/>
  <c r="Z799" i="66"/>
  <c r="T799" i="66"/>
  <c r="N799" i="66"/>
  <c r="M799" i="66"/>
  <c r="L799" i="66"/>
  <c r="K799" i="66"/>
  <c r="J799" i="66"/>
  <c r="Z798" i="66"/>
  <c r="T798" i="66"/>
  <c r="N798" i="66"/>
  <c r="M798" i="66"/>
  <c r="L798" i="66"/>
  <c r="K798" i="66"/>
  <c r="J798" i="66"/>
  <c r="Z797" i="66"/>
  <c r="T797" i="66"/>
  <c r="N797" i="66"/>
  <c r="M797" i="66"/>
  <c r="L797" i="66"/>
  <c r="K797" i="66"/>
  <c r="J797" i="66"/>
  <c r="Z796" i="66"/>
  <c r="T796" i="66"/>
  <c r="N796" i="66"/>
  <c r="M796" i="66"/>
  <c r="L796" i="66"/>
  <c r="K796" i="66"/>
  <c r="J796" i="66"/>
  <c r="Z795" i="66"/>
  <c r="T795" i="66"/>
  <c r="N795" i="66"/>
  <c r="M795" i="66"/>
  <c r="L795" i="66"/>
  <c r="K795" i="66"/>
  <c r="J795" i="66"/>
  <c r="Z794" i="66"/>
  <c r="T794" i="66"/>
  <c r="N794" i="66"/>
  <c r="M794" i="66"/>
  <c r="L794" i="66"/>
  <c r="K794" i="66"/>
  <c r="J794" i="66"/>
  <c r="Z793" i="66"/>
  <c r="T793" i="66"/>
  <c r="N793" i="66"/>
  <c r="M793" i="66"/>
  <c r="L793" i="66"/>
  <c r="K793" i="66"/>
  <c r="J793" i="66"/>
  <c r="Z792" i="66"/>
  <c r="T792" i="66"/>
  <c r="N792" i="66"/>
  <c r="M792" i="66"/>
  <c r="L792" i="66"/>
  <c r="K792" i="66"/>
  <c r="J792" i="66"/>
  <c r="Z791" i="66"/>
  <c r="T791" i="66"/>
  <c r="N791" i="66"/>
  <c r="M791" i="66"/>
  <c r="L791" i="66"/>
  <c r="K791" i="66"/>
  <c r="J791" i="66"/>
  <c r="Z790" i="66"/>
  <c r="T790" i="66"/>
  <c r="N790" i="66"/>
  <c r="M790" i="66"/>
  <c r="L790" i="66"/>
  <c r="K790" i="66"/>
  <c r="J790" i="66"/>
  <c r="Z789" i="66"/>
  <c r="T789" i="66"/>
  <c r="N789" i="66"/>
  <c r="M789" i="66"/>
  <c r="L789" i="66"/>
  <c r="K789" i="66"/>
  <c r="J789" i="66"/>
  <c r="Z788" i="66"/>
  <c r="T788" i="66"/>
  <c r="N788" i="66"/>
  <c r="M788" i="66"/>
  <c r="L788" i="66"/>
  <c r="K788" i="66"/>
  <c r="J788" i="66"/>
  <c r="Z787" i="66"/>
  <c r="T787" i="66"/>
  <c r="N787" i="66"/>
  <c r="M787" i="66"/>
  <c r="L787" i="66"/>
  <c r="K787" i="66"/>
  <c r="J787" i="66"/>
  <c r="Z786" i="66"/>
  <c r="T786" i="66"/>
  <c r="N786" i="66"/>
  <c r="M786" i="66"/>
  <c r="L786" i="66"/>
  <c r="K786" i="66"/>
  <c r="J786" i="66"/>
  <c r="Z785" i="66"/>
  <c r="T785" i="66"/>
  <c r="N785" i="66"/>
  <c r="M785" i="66"/>
  <c r="L785" i="66"/>
  <c r="K785" i="66"/>
  <c r="J785" i="66"/>
  <c r="Z784" i="66"/>
  <c r="T784" i="66"/>
  <c r="N784" i="66"/>
  <c r="M784" i="66"/>
  <c r="L784" i="66"/>
  <c r="K784" i="66"/>
  <c r="J784" i="66"/>
  <c r="Z783" i="66"/>
  <c r="T783" i="66"/>
  <c r="N783" i="66"/>
  <c r="M783" i="66"/>
  <c r="L783" i="66"/>
  <c r="K783" i="66"/>
  <c r="J783" i="66"/>
  <c r="Z782" i="66"/>
  <c r="T782" i="66"/>
  <c r="N782" i="66"/>
  <c r="M782" i="66"/>
  <c r="L782" i="66"/>
  <c r="K782" i="66"/>
  <c r="J782" i="66"/>
  <c r="Z781" i="66"/>
  <c r="T781" i="66"/>
  <c r="N781" i="66"/>
  <c r="M781" i="66"/>
  <c r="L781" i="66"/>
  <c r="K781" i="66"/>
  <c r="J781" i="66"/>
  <c r="Z780" i="66"/>
  <c r="T780" i="66"/>
  <c r="N780" i="66"/>
  <c r="M780" i="66"/>
  <c r="L780" i="66"/>
  <c r="K780" i="66"/>
  <c r="J780" i="66"/>
  <c r="Z779" i="66"/>
  <c r="T779" i="66"/>
  <c r="N779" i="66"/>
  <c r="M779" i="66"/>
  <c r="L779" i="66"/>
  <c r="K779" i="66"/>
  <c r="J779" i="66"/>
  <c r="Z778" i="66"/>
  <c r="T778" i="66"/>
  <c r="N778" i="66"/>
  <c r="M778" i="66"/>
  <c r="L778" i="66"/>
  <c r="K778" i="66"/>
  <c r="J778" i="66"/>
  <c r="Z777" i="66"/>
  <c r="T777" i="66"/>
  <c r="N777" i="66"/>
  <c r="M777" i="66"/>
  <c r="L777" i="66"/>
  <c r="K777" i="66"/>
  <c r="J777" i="66"/>
  <c r="Z776" i="66"/>
  <c r="T776" i="66"/>
  <c r="N776" i="66"/>
  <c r="M776" i="66"/>
  <c r="L776" i="66"/>
  <c r="K776" i="66"/>
  <c r="J776" i="66"/>
  <c r="Z775" i="66"/>
  <c r="T775" i="66"/>
  <c r="N775" i="66"/>
  <c r="M775" i="66"/>
  <c r="L775" i="66"/>
  <c r="K775" i="66"/>
  <c r="J775" i="66"/>
  <c r="Z774" i="66"/>
  <c r="T774" i="66"/>
  <c r="N774" i="66"/>
  <c r="M774" i="66"/>
  <c r="L774" i="66"/>
  <c r="K774" i="66"/>
  <c r="J774" i="66"/>
  <c r="Z773" i="66"/>
  <c r="T773" i="66"/>
  <c r="N773" i="66"/>
  <c r="M773" i="66"/>
  <c r="L773" i="66"/>
  <c r="K773" i="66"/>
  <c r="J773" i="66"/>
  <c r="Z772" i="66"/>
  <c r="T772" i="66"/>
  <c r="N772" i="66"/>
  <c r="M772" i="66"/>
  <c r="L772" i="66"/>
  <c r="K772" i="66"/>
  <c r="J772" i="66"/>
  <c r="Z771" i="66"/>
  <c r="T771" i="66"/>
  <c r="N771" i="66"/>
  <c r="M771" i="66"/>
  <c r="L771" i="66"/>
  <c r="K771" i="66"/>
  <c r="J771" i="66"/>
  <c r="Z770" i="66"/>
  <c r="T770" i="66"/>
  <c r="N770" i="66"/>
  <c r="M770" i="66"/>
  <c r="L770" i="66"/>
  <c r="K770" i="66"/>
  <c r="J770" i="66"/>
  <c r="Z769" i="66"/>
  <c r="T769" i="66"/>
  <c r="N769" i="66"/>
  <c r="M769" i="66"/>
  <c r="L769" i="66"/>
  <c r="K769" i="66"/>
  <c r="J769" i="66"/>
  <c r="Z768" i="66"/>
  <c r="T768" i="66"/>
  <c r="N768" i="66"/>
  <c r="M768" i="66"/>
  <c r="L768" i="66"/>
  <c r="K768" i="66"/>
  <c r="J768" i="66"/>
  <c r="Z767" i="66"/>
  <c r="T767" i="66"/>
  <c r="N767" i="66"/>
  <c r="M767" i="66"/>
  <c r="L767" i="66"/>
  <c r="K767" i="66"/>
  <c r="J767" i="66"/>
  <c r="Z766" i="66"/>
  <c r="T766" i="66"/>
  <c r="N766" i="66"/>
  <c r="M766" i="66"/>
  <c r="L766" i="66"/>
  <c r="K766" i="66"/>
  <c r="J766" i="66"/>
  <c r="Z765" i="66"/>
  <c r="T765" i="66"/>
  <c r="N765" i="66"/>
  <c r="M765" i="66"/>
  <c r="L765" i="66"/>
  <c r="K765" i="66"/>
  <c r="J765" i="66"/>
  <c r="Z764" i="66"/>
  <c r="T764" i="66"/>
  <c r="N764" i="66"/>
  <c r="M764" i="66"/>
  <c r="L764" i="66"/>
  <c r="K764" i="66"/>
  <c r="J764" i="66"/>
  <c r="AF763" i="66"/>
  <c r="AE763" i="66"/>
  <c r="AD763" i="66"/>
  <c r="AC763" i="66"/>
  <c r="AB763" i="66"/>
  <c r="AA763" i="66"/>
  <c r="Z763" i="66"/>
  <c r="T763" i="66"/>
  <c r="N763" i="66"/>
  <c r="M763" i="66"/>
  <c r="L763" i="66"/>
  <c r="K763" i="66"/>
  <c r="J763" i="66"/>
  <c r="AF762" i="66"/>
  <c r="AE762" i="66"/>
  <c r="AD762" i="66"/>
  <c r="AC762" i="66"/>
  <c r="AB762" i="66"/>
  <c r="AA762" i="66"/>
  <c r="Z762" i="66"/>
  <c r="T762" i="66"/>
  <c r="N762" i="66"/>
  <c r="M762" i="66"/>
  <c r="L762" i="66"/>
  <c r="K762" i="66"/>
  <c r="J762" i="66"/>
  <c r="AF761" i="66"/>
  <c r="AE761" i="66"/>
  <c r="AD761" i="66"/>
  <c r="AC761" i="66"/>
  <c r="AB761" i="66"/>
  <c r="AA761" i="66"/>
  <c r="Z761" i="66"/>
  <c r="T761" i="66"/>
  <c r="N761" i="66"/>
  <c r="M761" i="66"/>
  <c r="L761" i="66"/>
  <c r="K761" i="66"/>
  <c r="J761" i="66"/>
  <c r="AF760" i="66"/>
  <c r="AE760" i="66"/>
  <c r="AD760" i="66"/>
  <c r="AC760" i="66"/>
  <c r="AB760" i="66"/>
  <c r="AA760" i="66"/>
  <c r="Z760" i="66"/>
  <c r="T760" i="66"/>
  <c r="N760" i="66"/>
  <c r="M760" i="66"/>
  <c r="L760" i="66"/>
  <c r="K760" i="66"/>
  <c r="J760" i="66"/>
  <c r="AF759" i="66"/>
  <c r="AE759" i="66"/>
  <c r="AD759" i="66"/>
  <c r="AC759" i="66"/>
  <c r="AB759" i="66"/>
  <c r="AA759" i="66"/>
  <c r="Z759" i="66"/>
  <c r="T759" i="66"/>
  <c r="N759" i="66"/>
  <c r="M759" i="66"/>
  <c r="L759" i="66"/>
  <c r="K759" i="66"/>
  <c r="J759" i="66"/>
  <c r="AF758" i="66"/>
  <c r="AE758" i="66"/>
  <c r="AD758" i="66"/>
  <c r="AC758" i="66"/>
  <c r="AB758" i="66"/>
  <c r="AA758" i="66"/>
  <c r="Z758" i="66"/>
  <c r="T758" i="66"/>
  <c r="N758" i="66"/>
  <c r="M758" i="66"/>
  <c r="L758" i="66"/>
  <c r="K758" i="66"/>
  <c r="J758" i="66"/>
  <c r="AF757" i="66"/>
  <c r="AE757" i="66"/>
  <c r="AD757" i="66"/>
  <c r="AC757" i="66"/>
  <c r="AB757" i="66"/>
  <c r="AA757" i="66"/>
  <c r="Z757" i="66"/>
  <c r="T757" i="66"/>
  <c r="N757" i="66"/>
  <c r="M757" i="66"/>
  <c r="L757" i="66"/>
  <c r="K757" i="66"/>
  <c r="J757" i="66"/>
  <c r="AF756" i="66"/>
  <c r="AE756" i="66"/>
  <c r="AD756" i="66"/>
  <c r="AC756" i="66"/>
  <c r="AB756" i="66"/>
  <c r="AA756" i="66"/>
  <c r="Z756" i="66"/>
  <c r="T756" i="66"/>
  <c r="N756" i="66"/>
  <c r="M756" i="66"/>
  <c r="L756" i="66"/>
  <c r="K756" i="66"/>
  <c r="J756" i="66"/>
  <c r="AF755" i="66"/>
  <c r="AE755" i="66"/>
  <c r="AD755" i="66"/>
  <c r="AC755" i="66"/>
  <c r="AB755" i="66"/>
  <c r="AA755" i="66"/>
  <c r="Z755" i="66"/>
  <c r="T755" i="66"/>
  <c r="N755" i="66"/>
  <c r="M755" i="66"/>
  <c r="L755" i="66"/>
  <c r="K755" i="66"/>
  <c r="J755" i="66"/>
  <c r="AF754" i="66"/>
  <c r="AE754" i="66"/>
  <c r="AD754" i="66"/>
  <c r="AC754" i="66"/>
  <c r="AB754" i="66"/>
  <c r="AA754" i="66"/>
  <c r="Z754" i="66"/>
  <c r="T754" i="66"/>
  <c r="N754" i="66"/>
  <c r="M754" i="66"/>
  <c r="L754" i="66"/>
  <c r="K754" i="66"/>
  <c r="J754" i="66"/>
  <c r="AF753" i="66"/>
  <c r="AE753" i="66"/>
  <c r="AD753" i="66"/>
  <c r="AC753" i="66"/>
  <c r="AB753" i="66"/>
  <c r="AA753" i="66"/>
  <c r="Z753" i="66"/>
  <c r="T753" i="66"/>
  <c r="N753" i="66"/>
  <c r="M753" i="66"/>
  <c r="L753" i="66"/>
  <c r="K753" i="66"/>
  <c r="J753" i="66"/>
  <c r="AF752" i="66"/>
  <c r="AE752" i="66"/>
  <c r="AD752" i="66"/>
  <c r="AC752" i="66"/>
  <c r="AB752" i="66"/>
  <c r="AA752" i="66"/>
  <c r="Z752" i="66"/>
  <c r="T752" i="66"/>
  <c r="N752" i="66"/>
  <c r="M752" i="66"/>
  <c r="L752" i="66"/>
  <c r="K752" i="66"/>
  <c r="J752" i="66"/>
  <c r="AF751" i="66"/>
  <c r="AE751" i="66"/>
  <c r="AD751" i="66"/>
  <c r="AC751" i="66"/>
  <c r="AB751" i="66"/>
  <c r="AA751" i="66"/>
  <c r="Z751" i="66"/>
  <c r="T751" i="66"/>
  <c r="N751" i="66"/>
  <c r="M751" i="66"/>
  <c r="L751" i="66"/>
  <c r="K751" i="66"/>
  <c r="J751" i="66"/>
  <c r="AF750" i="66"/>
  <c r="AE750" i="66"/>
  <c r="AD750" i="66"/>
  <c r="AC750" i="66"/>
  <c r="AB750" i="66"/>
  <c r="AA750" i="66"/>
  <c r="Z750" i="66"/>
  <c r="T750" i="66"/>
  <c r="N750" i="66"/>
  <c r="M750" i="66"/>
  <c r="L750" i="66"/>
  <c r="K750" i="66"/>
  <c r="J750" i="66"/>
  <c r="AF749" i="66"/>
  <c r="AE749" i="66"/>
  <c r="AD749" i="66"/>
  <c r="AC749" i="66"/>
  <c r="AB749" i="66"/>
  <c r="AA749" i="66"/>
  <c r="Z749" i="66"/>
  <c r="T749" i="66"/>
  <c r="N749" i="66"/>
  <c r="M749" i="66"/>
  <c r="L749" i="66"/>
  <c r="K749" i="66"/>
  <c r="J749" i="66"/>
  <c r="AF748" i="66"/>
  <c r="AE748" i="66"/>
  <c r="AD748" i="66"/>
  <c r="AC748" i="66"/>
  <c r="AB748" i="66"/>
  <c r="AA748" i="66"/>
  <c r="Z748" i="66"/>
  <c r="T748" i="66"/>
  <c r="N748" i="66"/>
  <c r="M748" i="66"/>
  <c r="L748" i="66"/>
  <c r="K748" i="66"/>
  <c r="J748" i="66"/>
  <c r="AF747" i="66"/>
  <c r="AE747" i="66"/>
  <c r="AD747" i="66"/>
  <c r="AC747" i="66"/>
  <c r="AB747" i="66"/>
  <c r="AA747" i="66"/>
  <c r="Z747" i="66"/>
  <c r="T747" i="66"/>
  <c r="N747" i="66"/>
  <c r="M747" i="66"/>
  <c r="L747" i="66"/>
  <c r="K747" i="66"/>
  <c r="J747" i="66"/>
  <c r="AF746" i="66"/>
  <c r="AE746" i="66"/>
  <c r="AD746" i="66"/>
  <c r="AC746" i="66"/>
  <c r="AB746" i="66"/>
  <c r="AA746" i="66"/>
  <c r="Z746" i="66"/>
  <c r="T746" i="66"/>
  <c r="N746" i="66"/>
  <c r="M746" i="66"/>
  <c r="L746" i="66"/>
  <c r="K746" i="66"/>
  <c r="J746" i="66"/>
  <c r="AF745" i="66"/>
  <c r="AE745" i="66"/>
  <c r="AD745" i="66"/>
  <c r="AC745" i="66"/>
  <c r="AB745" i="66"/>
  <c r="AA745" i="66"/>
  <c r="Z745" i="66"/>
  <c r="T745" i="66"/>
  <c r="N745" i="66"/>
  <c r="M745" i="66"/>
  <c r="L745" i="66"/>
  <c r="K745" i="66"/>
  <c r="J745" i="66"/>
  <c r="AF744" i="66"/>
  <c r="AE744" i="66"/>
  <c r="AD744" i="66"/>
  <c r="AC744" i="66"/>
  <c r="AB744" i="66"/>
  <c r="AA744" i="66"/>
  <c r="Z744" i="66"/>
  <c r="T744" i="66"/>
  <c r="N744" i="66"/>
  <c r="M744" i="66"/>
  <c r="L744" i="66"/>
  <c r="K744" i="66"/>
  <c r="J744" i="66"/>
  <c r="AF743" i="66"/>
  <c r="AE743" i="66"/>
  <c r="AD743" i="66"/>
  <c r="AC743" i="66"/>
  <c r="AB743" i="66"/>
  <c r="AA743" i="66"/>
  <c r="Z743" i="66"/>
  <c r="T743" i="66"/>
  <c r="N743" i="66"/>
  <c r="M743" i="66"/>
  <c r="L743" i="66"/>
  <c r="K743" i="66"/>
  <c r="J743" i="66"/>
  <c r="AF742" i="66"/>
  <c r="AE742" i="66"/>
  <c r="AD742" i="66"/>
  <c r="AC742" i="66"/>
  <c r="AB742" i="66"/>
  <c r="AA742" i="66"/>
  <c r="Z742" i="66"/>
  <c r="T742" i="66"/>
  <c r="N742" i="66"/>
  <c r="M742" i="66"/>
  <c r="L742" i="66"/>
  <c r="K742" i="66"/>
  <c r="J742" i="66"/>
  <c r="AF741" i="66"/>
  <c r="AE741" i="66"/>
  <c r="AD741" i="66"/>
  <c r="AC741" i="66"/>
  <c r="AB741" i="66"/>
  <c r="AA741" i="66"/>
  <c r="Z741" i="66"/>
  <c r="T741" i="66"/>
  <c r="N741" i="66"/>
  <c r="M741" i="66"/>
  <c r="L741" i="66"/>
  <c r="K741" i="66"/>
  <c r="J741" i="66"/>
  <c r="AF740" i="66"/>
  <c r="AE740" i="66"/>
  <c r="AD740" i="66"/>
  <c r="AC740" i="66"/>
  <c r="AB740" i="66"/>
  <c r="AA740" i="66"/>
  <c r="Z740" i="66"/>
  <c r="T740" i="66"/>
  <c r="N740" i="66"/>
  <c r="M740" i="66"/>
  <c r="L740" i="66"/>
  <c r="K740" i="66"/>
  <c r="J740" i="66"/>
  <c r="AF739" i="66"/>
  <c r="AE739" i="66"/>
  <c r="AD739" i="66"/>
  <c r="AC739" i="66"/>
  <c r="AB739" i="66"/>
  <c r="AA739" i="66"/>
  <c r="Z739" i="66"/>
  <c r="T739" i="66"/>
  <c r="N739" i="66"/>
  <c r="M739" i="66"/>
  <c r="L739" i="66"/>
  <c r="K739" i="66"/>
  <c r="J739" i="66"/>
  <c r="AF738" i="66"/>
  <c r="AE738" i="66"/>
  <c r="AD738" i="66"/>
  <c r="AC738" i="66"/>
  <c r="AB738" i="66"/>
  <c r="AA738" i="66"/>
  <c r="Z738" i="66"/>
  <c r="T738" i="66"/>
  <c r="N738" i="66"/>
  <c r="M738" i="66"/>
  <c r="L738" i="66"/>
  <c r="K738" i="66"/>
  <c r="J738" i="66"/>
  <c r="AF737" i="66"/>
  <c r="AE737" i="66"/>
  <c r="AD737" i="66"/>
  <c r="AC737" i="66"/>
  <c r="AB737" i="66"/>
  <c r="AA737" i="66"/>
  <c r="Z737" i="66"/>
  <c r="T737" i="66"/>
  <c r="N737" i="66"/>
  <c r="M737" i="66"/>
  <c r="L737" i="66"/>
  <c r="K737" i="66"/>
  <c r="J737" i="66"/>
  <c r="AF736" i="66"/>
  <c r="AE736" i="66"/>
  <c r="AD736" i="66"/>
  <c r="AC736" i="66"/>
  <c r="AB736" i="66"/>
  <c r="AA736" i="66"/>
  <c r="Z736" i="66"/>
  <c r="T736" i="66"/>
  <c r="N736" i="66"/>
  <c r="M736" i="66"/>
  <c r="L736" i="66"/>
  <c r="K736" i="66"/>
  <c r="J736" i="66"/>
  <c r="AF735" i="66"/>
  <c r="AE735" i="66"/>
  <c r="AD735" i="66"/>
  <c r="AC735" i="66"/>
  <c r="AB735" i="66"/>
  <c r="AA735" i="66"/>
  <c r="Z735" i="66"/>
  <c r="T735" i="66"/>
  <c r="N735" i="66"/>
  <c r="M735" i="66"/>
  <c r="L735" i="66"/>
  <c r="K735" i="66"/>
  <c r="J735" i="66"/>
  <c r="AF734" i="66"/>
  <c r="AE734" i="66"/>
  <c r="AD734" i="66"/>
  <c r="AC734" i="66"/>
  <c r="AB734" i="66"/>
  <c r="AA734" i="66"/>
  <c r="Z734" i="66"/>
  <c r="T734" i="66"/>
  <c r="N734" i="66"/>
  <c r="M734" i="66"/>
  <c r="L734" i="66"/>
  <c r="K734" i="66"/>
  <c r="J734" i="66"/>
  <c r="AF733" i="66"/>
  <c r="AE733" i="66"/>
  <c r="AD733" i="66"/>
  <c r="AC733" i="66"/>
  <c r="AB733" i="66"/>
  <c r="AA733" i="66"/>
  <c r="Z733" i="66"/>
  <c r="T733" i="66"/>
  <c r="N733" i="66"/>
  <c r="M733" i="66"/>
  <c r="L733" i="66"/>
  <c r="K733" i="66"/>
  <c r="J733" i="66"/>
  <c r="AF732" i="66"/>
  <c r="AE732" i="66"/>
  <c r="AD732" i="66"/>
  <c r="AC732" i="66"/>
  <c r="AB732" i="66"/>
  <c r="AA732" i="66"/>
  <c r="Z732" i="66"/>
  <c r="T732" i="66"/>
  <c r="N732" i="66"/>
  <c r="M732" i="66"/>
  <c r="L732" i="66"/>
  <c r="K732" i="66"/>
  <c r="J732" i="66"/>
  <c r="AF731" i="66"/>
  <c r="AE731" i="66"/>
  <c r="AD731" i="66"/>
  <c r="AC731" i="66"/>
  <c r="AB731" i="66"/>
  <c r="AA731" i="66"/>
  <c r="Z731" i="66"/>
  <c r="T731" i="66"/>
  <c r="N731" i="66"/>
  <c r="M731" i="66"/>
  <c r="L731" i="66"/>
  <c r="K731" i="66"/>
  <c r="J731" i="66"/>
  <c r="AF730" i="66"/>
  <c r="AE730" i="66"/>
  <c r="AD730" i="66"/>
  <c r="AC730" i="66"/>
  <c r="AB730" i="66"/>
  <c r="AA730" i="66"/>
  <c r="Z730" i="66"/>
  <c r="T730" i="66"/>
  <c r="N730" i="66"/>
  <c r="M730" i="66"/>
  <c r="L730" i="66"/>
  <c r="K730" i="66"/>
  <c r="J730" i="66"/>
  <c r="AF729" i="66"/>
  <c r="AE729" i="66"/>
  <c r="AD729" i="66"/>
  <c r="AC729" i="66"/>
  <c r="AB729" i="66"/>
  <c r="AA729" i="66"/>
  <c r="Z729" i="66"/>
  <c r="T729" i="66"/>
  <c r="N729" i="66"/>
  <c r="M729" i="66"/>
  <c r="L729" i="66"/>
  <c r="K729" i="66"/>
  <c r="J729" i="66"/>
  <c r="AF728" i="66"/>
  <c r="AE728" i="66"/>
  <c r="AD728" i="66"/>
  <c r="AC728" i="66"/>
  <c r="AB728" i="66"/>
  <c r="AA728" i="66"/>
  <c r="Z728" i="66"/>
  <c r="T728" i="66"/>
  <c r="N728" i="66"/>
  <c r="M728" i="66"/>
  <c r="L728" i="66"/>
  <c r="K728" i="66"/>
  <c r="J728" i="66"/>
  <c r="AF727" i="66"/>
  <c r="AE727" i="66"/>
  <c r="AD727" i="66"/>
  <c r="AC727" i="66"/>
  <c r="AB727" i="66"/>
  <c r="AA727" i="66"/>
  <c r="Z727" i="66"/>
  <c r="T727" i="66"/>
  <c r="N727" i="66"/>
  <c r="M727" i="66"/>
  <c r="L727" i="66"/>
  <c r="K727" i="66"/>
  <c r="J727" i="66"/>
  <c r="AF726" i="66"/>
  <c r="AE726" i="66"/>
  <c r="AD726" i="66"/>
  <c r="AC726" i="66"/>
  <c r="AB726" i="66"/>
  <c r="AA726" i="66"/>
  <c r="Z726" i="66"/>
  <c r="T726" i="66"/>
  <c r="N726" i="66"/>
  <c r="M726" i="66"/>
  <c r="L726" i="66"/>
  <c r="K726" i="66"/>
  <c r="J726" i="66"/>
  <c r="AF725" i="66"/>
  <c r="AE725" i="66"/>
  <c r="AD725" i="66"/>
  <c r="AC725" i="66"/>
  <c r="AB725" i="66"/>
  <c r="AA725" i="66"/>
  <c r="Z725" i="66"/>
  <c r="T725" i="66"/>
  <c r="N725" i="66"/>
  <c r="M725" i="66"/>
  <c r="L725" i="66"/>
  <c r="K725" i="66"/>
  <c r="J725" i="66"/>
  <c r="AF724" i="66"/>
  <c r="AE724" i="66"/>
  <c r="AD724" i="66"/>
  <c r="AC724" i="66"/>
  <c r="AB724" i="66"/>
  <c r="AA724" i="66"/>
  <c r="Z724" i="66"/>
  <c r="T724" i="66"/>
  <c r="N724" i="66"/>
  <c r="M724" i="66"/>
  <c r="L724" i="66"/>
  <c r="K724" i="66"/>
  <c r="J724" i="66"/>
  <c r="AF723" i="66"/>
  <c r="AE723" i="66"/>
  <c r="AD723" i="66"/>
  <c r="AC723" i="66"/>
  <c r="AB723" i="66"/>
  <c r="AA723" i="66"/>
  <c r="Z723" i="66"/>
  <c r="T723" i="66"/>
  <c r="N723" i="66"/>
  <c r="M723" i="66"/>
  <c r="L723" i="66"/>
  <c r="K723" i="66"/>
  <c r="J723" i="66"/>
  <c r="AF722" i="66"/>
  <c r="AE722" i="66"/>
  <c r="AD722" i="66"/>
  <c r="AC722" i="66"/>
  <c r="AB722" i="66"/>
  <c r="AA722" i="66"/>
  <c r="Z722" i="66"/>
  <c r="T722" i="66"/>
  <c r="N722" i="66"/>
  <c r="M722" i="66"/>
  <c r="L722" i="66"/>
  <c r="K722" i="66"/>
  <c r="J722" i="66"/>
  <c r="AF721" i="66"/>
  <c r="AE721" i="66"/>
  <c r="AD721" i="66"/>
  <c r="AC721" i="66"/>
  <c r="AB721" i="66"/>
  <c r="AA721" i="66"/>
  <c r="Z721" i="66"/>
  <c r="T721" i="66"/>
  <c r="N721" i="66"/>
  <c r="M721" i="66"/>
  <c r="L721" i="66"/>
  <c r="K721" i="66"/>
  <c r="J721" i="66"/>
  <c r="AF720" i="66"/>
  <c r="AE720" i="66"/>
  <c r="AD720" i="66"/>
  <c r="AC720" i="66"/>
  <c r="AB720" i="66"/>
  <c r="AA720" i="66"/>
  <c r="Z720" i="66"/>
  <c r="T720" i="66"/>
  <c r="N720" i="66"/>
  <c r="M720" i="66"/>
  <c r="L720" i="66"/>
  <c r="K720" i="66"/>
  <c r="J720" i="66"/>
  <c r="AF719" i="66"/>
  <c r="AE719" i="66"/>
  <c r="AD719" i="66"/>
  <c r="AC719" i="66"/>
  <c r="AB719" i="66"/>
  <c r="AA719" i="66"/>
  <c r="Z719" i="66"/>
  <c r="T719" i="66"/>
  <c r="N719" i="66"/>
  <c r="M719" i="66"/>
  <c r="L719" i="66"/>
  <c r="K719" i="66"/>
  <c r="J719" i="66"/>
  <c r="AF718" i="66"/>
  <c r="AE718" i="66"/>
  <c r="AD718" i="66"/>
  <c r="AC718" i="66"/>
  <c r="AB718" i="66"/>
  <c r="AA718" i="66"/>
  <c r="Z718" i="66"/>
  <c r="T718" i="66"/>
  <c r="N718" i="66"/>
  <c r="M718" i="66"/>
  <c r="L718" i="66"/>
  <c r="K718" i="66"/>
  <c r="J718" i="66"/>
  <c r="AF717" i="66"/>
  <c r="AE717" i="66"/>
  <c r="AD717" i="66"/>
  <c r="AC717" i="66"/>
  <c r="AB717" i="66"/>
  <c r="AA717" i="66"/>
  <c r="Z717" i="66"/>
  <c r="T717" i="66"/>
  <c r="N717" i="66"/>
  <c r="M717" i="66"/>
  <c r="L717" i="66"/>
  <c r="K717" i="66"/>
  <c r="J717" i="66"/>
  <c r="AF716" i="66"/>
  <c r="AE716" i="66"/>
  <c r="AD716" i="66"/>
  <c r="AC716" i="66"/>
  <c r="AB716" i="66"/>
  <c r="AA716" i="66"/>
  <c r="Z716" i="66"/>
  <c r="T716" i="66"/>
  <c r="N716" i="66"/>
  <c r="M716" i="66"/>
  <c r="L716" i="66"/>
  <c r="K716" i="66"/>
  <c r="J716" i="66"/>
  <c r="AF715" i="66"/>
  <c r="AE715" i="66"/>
  <c r="AD715" i="66"/>
  <c r="AC715" i="66"/>
  <c r="AB715" i="66"/>
  <c r="AA715" i="66"/>
  <c r="Z715" i="66"/>
  <c r="T715" i="66"/>
  <c r="N715" i="66"/>
  <c r="M715" i="66"/>
  <c r="L715" i="66"/>
  <c r="K715" i="66"/>
  <c r="J715" i="66"/>
  <c r="AF714" i="66"/>
  <c r="AE714" i="66"/>
  <c r="AD714" i="66"/>
  <c r="AC714" i="66"/>
  <c r="AB714" i="66"/>
  <c r="AA714" i="66"/>
  <c r="Z714" i="66"/>
  <c r="T714" i="66"/>
  <c r="N714" i="66"/>
  <c r="M714" i="66"/>
  <c r="L714" i="66"/>
  <c r="K714" i="66"/>
  <c r="J714" i="66"/>
  <c r="AF713" i="66"/>
  <c r="AE713" i="66"/>
  <c r="AD713" i="66"/>
  <c r="AC713" i="66"/>
  <c r="AB713" i="66"/>
  <c r="AA713" i="66"/>
  <c r="Z713" i="66"/>
  <c r="T713" i="66"/>
  <c r="N713" i="66"/>
  <c r="M713" i="66"/>
  <c r="L713" i="66"/>
  <c r="K713" i="66"/>
  <c r="J713" i="66"/>
  <c r="AF712" i="66"/>
  <c r="AE712" i="66"/>
  <c r="AD712" i="66"/>
  <c r="AC712" i="66"/>
  <c r="AB712" i="66"/>
  <c r="AA712" i="66"/>
  <c r="Z712" i="66"/>
  <c r="T712" i="66"/>
  <c r="N712" i="66"/>
  <c r="M712" i="66"/>
  <c r="L712" i="66"/>
  <c r="K712" i="66"/>
  <c r="J712" i="66"/>
  <c r="AF711" i="66"/>
  <c r="AE711" i="66"/>
  <c r="AD711" i="66"/>
  <c r="AC711" i="66"/>
  <c r="AB711" i="66"/>
  <c r="AA711" i="66"/>
  <c r="Z711" i="66"/>
  <c r="T711" i="66"/>
  <c r="N711" i="66"/>
  <c r="M711" i="66"/>
  <c r="L711" i="66"/>
  <c r="K711" i="66"/>
  <c r="J711" i="66"/>
  <c r="AF710" i="66"/>
  <c r="AE710" i="66"/>
  <c r="AD710" i="66"/>
  <c r="AC710" i="66"/>
  <c r="AB710" i="66"/>
  <c r="AA710" i="66"/>
  <c r="Z710" i="66"/>
  <c r="T710" i="66"/>
  <c r="N710" i="66"/>
  <c r="M710" i="66"/>
  <c r="L710" i="66"/>
  <c r="K710" i="66"/>
  <c r="J710" i="66"/>
  <c r="AF709" i="66"/>
  <c r="AE709" i="66"/>
  <c r="AD709" i="66"/>
  <c r="AC709" i="66"/>
  <c r="AB709" i="66"/>
  <c r="AA709" i="66"/>
  <c r="Z709" i="66"/>
  <c r="T709" i="66"/>
  <c r="N709" i="66"/>
  <c r="M709" i="66"/>
  <c r="L709" i="66"/>
  <c r="K709" i="66"/>
  <c r="J709" i="66"/>
  <c r="AF708" i="66"/>
  <c r="AE708" i="66"/>
  <c r="AD708" i="66"/>
  <c r="AC708" i="66"/>
  <c r="AB708" i="66"/>
  <c r="AA708" i="66"/>
  <c r="Z708" i="66"/>
  <c r="T708" i="66"/>
  <c r="N708" i="66"/>
  <c r="M708" i="66"/>
  <c r="L708" i="66"/>
  <c r="K708" i="66"/>
  <c r="J708" i="66"/>
  <c r="AF707" i="66"/>
  <c r="AE707" i="66"/>
  <c r="AD707" i="66"/>
  <c r="AC707" i="66"/>
  <c r="AB707" i="66"/>
  <c r="AA707" i="66"/>
  <c r="Z707" i="66"/>
  <c r="T707" i="66"/>
  <c r="N707" i="66"/>
  <c r="M707" i="66"/>
  <c r="L707" i="66"/>
  <c r="K707" i="66"/>
  <c r="J707" i="66"/>
  <c r="AF706" i="66"/>
  <c r="AE706" i="66"/>
  <c r="AD706" i="66"/>
  <c r="AC706" i="66"/>
  <c r="AB706" i="66"/>
  <c r="AA706" i="66"/>
  <c r="Z706" i="66"/>
  <c r="T706" i="66"/>
  <c r="N706" i="66"/>
  <c r="M706" i="66"/>
  <c r="L706" i="66"/>
  <c r="K706" i="66"/>
  <c r="J706" i="66"/>
  <c r="AF705" i="66"/>
  <c r="AE705" i="66"/>
  <c r="AD705" i="66"/>
  <c r="AC705" i="66"/>
  <c r="AB705" i="66"/>
  <c r="AA705" i="66"/>
  <c r="Z705" i="66"/>
  <c r="T705" i="66"/>
  <c r="N705" i="66"/>
  <c r="M705" i="66"/>
  <c r="L705" i="66"/>
  <c r="K705" i="66"/>
  <c r="J705" i="66"/>
  <c r="AF704" i="66"/>
  <c r="AE704" i="66"/>
  <c r="AD704" i="66"/>
  <c r="AC704" i="66"/>
  <c r="AB704" i="66"/>
  <c r="AA704" i="66"/>
  <c r="Z704" i="66"/>
  <c r="T704" i="66"/>
  <c r="N704" i="66"/>
  <c r="M704" i="66"/>
  <c r="L704" i="66"/>
  <c r="K704" i="66"/>
  <c r="J704" i="66"/>
  <c r="AF703" i="66"/>
  <c r="AE703" i="66"/>
  <c r="AD703" i="66"/>
  <c r="AC703" i="66"/>
  <c r="AB703" i="66"/>
  <c r="AA703" i="66"/>
  <c r="Z703" i="66"/>
  <c r="T703" i="66"/>
  <c r="N703" i="66"/>
  <c r="M703" i="66"/>
  <c r="L703" i="66"/>
  <c r="K703" i="66"/>
  <c r="J703" i="66"/>
  <c r="AF702" i="66"/>
  <c r="AE702" i="66"/>
  <c r="AD702" i="66"/>
  <c r="AC702" i="66"/>
  <c r="AB702" i="66"/>
  <c r="AA702" i="66"/>
  <c r="Z702" i="66"/>
  <c r="T702" i="66"/>
  <c r="N702" i="66"/>
  <c r="M702" i="66"/>
  <c r="L702" i="66"/>
  <c r="K702" i="66"/>
  <c r="J702" i="66"/>
  <c r="AF701" i="66"/>
  <c r="AE701" i="66"/>
  <c r="AD701" i="66"/>
  <c r="AC701" i="66"/>
  <c r="AB701" i="66"/>
  <c r="AA701" i="66"/>
  <c r="Z701" i="66"/>
  <c r="T701" i="66"/>
  <c r="N701" i="66"/>
  <c r="M701" i="66"/>
  <c r="L701" i="66"/>
  <c r="K701" i="66"/>
  <c r="J701" i="66"/>
  <c r="AF700" i="66"/>
  <c r="AE700" i="66"/>
  <c r="AD700" i="66"/>
  <c r="AC700" i="66"/>
  <c r="AB700" i="66"/>
  <c r="AA700" i="66"/>
  <c r="Z700" i="66"/>
  <c r="T700" i="66"/>
  <c r="N700" i="66"/>
  <c r="M700" i="66"/>
  <c r="L700" i="66"/>
  <c r="K700" i="66"/>
  <c r="J700" i="66"/>
  <c r="AF699" i="66"/>
  <c r="AE699" i="66"/>
  <c r="AD699" i="66"/>
  <c r="AC699" i="66"/>
  <c r="AB699" i="66"/>
  <c r="AA699" i="66"/>
  <c r="Z699" i="66"/>
  <c r="T699" i="66"/>
  <c r="N699" i="66"/>
  <c r="M699" i="66"/>
  <c r="L699" i="66"/>
  <c r="K699" i="66"/>
  <c r="J699" i="66"/>
  <c r="AF698" i="66"/>
  <c r="AE698" i="66"/>
  <c r="AD698" i="66"/>
  <c r="AC698" i="66"/>
  <c r="AB698" i="66"/>
  <c r="AA698" i="66"/>
  <c r="Z698" i="66"/>
  <c r="T698" i="66"/>
  <c r="N698" i="66"/>
  <c r="M698" i="66"/>
  <c r="L698" i="66"/>
  <c r="K698" i="66"/>
  <c r="J698" i="66"/>
  <c r="AF697" i="66"/>
  <c r="AE697" i="66"/>
  <c r="AD697" i="66"/>
  <c r="AC697" i="66"/>
  <c r="AB697" i="66"/>
  <c r="AA697" i="66"/>
  <c r="Z697" i="66"/>
  <c r="T697" i="66"/>
  <c r="N697" i="66"/>
  <c r="M697" i="66"/>
  <c r="L697" i="66"/>
  <c r="K697" i="66"/>
  <c r="J697" i="66"/>
  <c r="AF696" i="66"/>
  <c r="AE696" i="66"/>
  <c r="AD696" i="66"/>
  <c r="AC696" i="66"/>
  <c r="AB696" i="66"/>
  <c r="AA696" i="66"/>
  <c r="Z696" i="66"/>
  <c r="T696" i="66"/>
  <c r="N696" i="66"/>
  <c r="M696" i="66"/>
  <c r="L696" i="66"/>
  <c r="K696" i="66"/>
  <c r="J696" i="66"/>
  <c r="AF695" i="66"/>
  <c r="AE695" i="66"/>
  <c r="AD695" i="66"/>
  <c r="AC695" i="66"/>
  <c r="AB695" i="66"/>
  <c r="AA695" i="66"/>
  <c r="Z695" i="66"/>
  <c r="T695" i="66"/>
  <c r="N695" i="66"/>
  <c r="M695" i="66"/>
  <c r="L695" i="66"/>
  <c r="K695" i="66"/>
  <c r="J695" i="66"/>
  <c r="AF694" i="66"/>
  <c r="AE694" i="66"/>
  <c r="AD694" i="66"/>
  <c r="AC694" i="66"/>
  <c r="AB694" i="66"/>
  <c r="AA694" i="66"/>
  <c r="Z694" i="66"/>
  <c r="T694" i="66"/>
  <c r="N694" i="66"/>
  <c r="M694" i="66"/>
  <c r="L694" i="66"/>
  <c r="K694" i="66"/>
  <c r="J694" i="66"/>
  <c r="AF693" i="66"/>
  <c r="AE693" i="66"/>
  <c r="AD693" i="66"/>
  <c r="AC693" i="66"/>
  <c r="AB693" i="66"/>
  <c r="AA693" i="66"/>
  <c r="Z693" i="66"/>
  <c r="T693" i="66"/>
  <c r="N693" i="66"/>
  <c r="M693" i="66"/>
  <c r="L693" i="66"/>
  <c r="K693" i="66"/>
  <c r="J693" i="66"/>
  <c r="AF692" i="66"/>
  <c r="AE692" i="66"/>
  <c r="AD692" i="66"/>
  <c r="AC692" i="66"/>
  <c r="AB692" i="66"/>
  <c r="AA692" i="66"/>
  <c r="Z692" i="66"/>
  <c r="T692" i="66"/>
  <c r="N692" i="66"/>
  <c r="M692" i="66"/>
  <c r="L692" i="66"/>
  <c r="K692" i="66"/>
  <c r="J692" i="66"/>
  <c r="AF691" i="66"/>
  <c r="AE691" i="66"/>
  <c r="AD691" i="66"/>
  <c r="AC691" i="66"/>
  <c r="AB691" i="66"/>
  <c r="AA691" i="66"/>
  <c r="Z691" i="66"/>
  <c r="T691" i="66"/>
  <c r="N691" i="66"/>
  <c r="M691" i="66"/>
  <c r="L691" i="66"/>
  <c r="K691" i="66"/>
  <c r="J691" i="66"/>
  <c r="AF690" i="66"/>
  <c r="AE690" i="66"/>
  <c r="AD690" i="66"/>
  <c r="AC690" i="66"/>
  <c r="AB690" i="66"/>
  <c r="AA690" i="66"/>
  <c r="Z690" i="66"/>
  <c r="T690" i="66"/>
  <c r="N690" i="66"/>
  <c r="M690" i="66"/>
  <c r="L690" i="66"/>
  <c r="K690" i="66"/>
  <c r="J690" i="66"/>
  <c r="AF689" i="66"/>
  <c r="AE689" i="66"/>
  <c r="AD689" i="66"/>
  <c r="AC689" i="66"/>
  <c r="AB689" i="66"/>
  <c r="AA689" i="66"/>
  <c r="Z689" i="66"/>
  <c r="T689" i="66"/>
  <c r="N689" i="66"/>
  <c r="M689" i="66"/>
  <c r="L689" i="66"/>
  <c r="K689" i="66"/>
  <c r="J689" i="66"/>
  <c r="AF688" i="66"/>
  <c r="AE688" i="66"/>
  <c r="AD688" i="66"/>
  <c r="AC688" i="66"/>
  <c r="AB688" i="66"/>
  <c r="AA688" i="66"/>
  <c r="Z688" i="66"/>
  <c r="T688" i="66"/>
  <c r="N688" i="66"/>
  <c r="M688" i="66"/>
  <c r="L688" i="66"/>
  <c r="K688" i="66"/>
  <c r="J688" i="66"/>
  <c r="AF687" i="66"/>
  <c r="AE687" i="66"/>
  <c r="AD687" i="66"/>
  <c r="AC687" i="66"/>
  <c r="AB687" i="66"/>
  <c r="AA687" i="66"/>
  <c r="Z687" i="66"/>
  <c r="T687" i="66"/>
  <c r="N687" i="66"/>
  <c r="M687" i="66"/>
  <c r="L687" i="66"/>
  <c r="K687" i="66"/>
  <c r="J687" i="66"/>
  <c r="AF686" i="66"/>
  <c r="AE686" i="66"/>
  <c r="AD686" i="66"/>
  <c r="AC686" i="66"/>
  <c r="AB686" i="66"/>
  <c r="AA686" i="66"/>
  <c r="Z686" i="66"/>
  <c r="T686" i="66"/>
  <c r="N686" i="66"/>
  <c r="M686" i="66"/>
  <c r="L686" i="66"/>
  <c r="K686" i="66"/>
  <c r="J686" i="66"/>
  <c r="AF685" i="66"/>
  <c r="AE685" i="66"/>
  <c r="AD685" i="66"/>
  <c r="AC685" i="66"/>
  <c r="AB685" i="66"/>
  <c r="AA685" i="66"/>
  <c r="Z685" i="66"/>
  <c r="T685" i="66"/>
  <c r="N685" i="66"/>
  <c r="M685" i="66"/>
  <c r="L685" i="66"/>
  <c r="K685" i="66"/>
  <c r="J685" i="66"/>
  <c r="AF684" i="66"/>
  <c r="AE684" i="66"/>
  <c r="AD684" i="66"/>
  <c r="AC684" i="66"/>
  <c r="AB684" i="66"/>
  <c r="AA684" i="66"/>
  <c r="Z684" i="66"/>
  <c r="T684" i="66"/>
  <c r="N684" i="66"/>
  <c r="M684" i="66"/>
  <c r="L684" i="66"/>
  <c r="K684" i="66"/>
  <c r="J684" i="66"/>
  <c r="AF683" i="66"/>
  <c r="AE683" i="66"/>
  <c r="AD683" i="66"/>
  <c r="AC683" i="66"/>
  <c r="AB683" i="66"/>
  <c r="AA683" i="66"/>
  <c r="Z683" i="66"/>
  <c r="T683" i="66"/>
  <c r="N683" i="66"/>
  <c r="M683" i="66"/>
  <c r="L683" i="66"/>
  <c r="K683" i="66"/>
  <c r="J683" i="66"/>
  <c r="AF682" i="66"/>
  <c r="AE682" i="66"/>
  <c r="AD682" i="66"/>
  <c r="AC682" i="66"/>
  <c r="AB682" i="66"/>
  <c r="AA682" i="66"/>
  <c r="Z682" i="66"/>
  <c r="T682" i="66"/>
  <c r="N682" i="66"/>
  <c r="M682" i="66"/>
  <c r="L682" i="66"/>
  <c r="K682" i="66"/>
  <c r="J682" i="66"/>
  <c r="AF681" i="66"/>
  <c r="AE681" i="66"/>
  <c r="AD681" i="66"/>
  <c r="AC681" i="66"/>
  <c r="AB681" i="66"/>
  <c r="AA681" i="66"/>
  <c r="Z681" i="66"/>
  <c r="T681" i="66"/>
  <c r="N681" i="66"/>
  <c r="M681" i="66"/>
  <c r="L681" i="66"/>
  <c r="K681" i="66"/>
  <c r="J681" i="66"/>
  <c r="AF680" i="66"/>
  <c r="AE680" i="66"/>
  <c r="AD680" i="66"/>
  <c r="AC680" i="66"/>
  <c r="AB680" i="66"/>
  <c r="AA680" i="66"/>
  <c r="Z680" i="66"/>
  <c r="T680" i="66"/>
  <c r="N680" i="66"/>
  <c r="M680" i="66"/>
  <c r="L680" i="66"/>
  <c r="K680" i="66"/>
  <c r="J680" i="66"/>
  <c r="AF679" i="66"/>
  <c r="AE679" i="66"/>
  <c r="AD679" i="66"/>
  <c r="AC679" i="66"/>
  <c r="AB679" i="66"/>
  <c r="AA679" i="66"/>
  <c r="Z679" i="66"/>
  <c r="T679" i="66"/>
  <c r="N679" i="66"/>
  <c r="M679" i="66"/>
  <c r="L679" i="66"/>
  <c r="K679" i="66"/>
  <c r="J679" i="66"/>
  <c r="AF678" i="66"/>
  <c r="AE678" i="66"/>
  <c r="AD678" i="66"/>
  <c r="AC678" i="66"/>
  <c r="AB678" i="66"/>
  <c r="AA678" i="66"/>
  <c r="Z678" i="66"/>
  <c r="T678" i="66"/>
  <c r="N678" i="66"/>
  <c r="M678" i="66"/>
  <c r="L678" i="66"/>
  <c r="K678" i="66"/>
  <c r="J678" i="66"/>
  <c r="AF677" i="66"/>
  <c r="AE677" i="66"/>
  <c r="AD677" i="66"/>
  <c r="AC677" i="66"/>
  <c r="AB677" i="66"/>
  <c r="AA677" i="66"/>
  <c r="Z677" i="66"/>
  <c r="T677" i="66"/>
  <c r="N677" i="66"/>
  <c r="M677" i="66"/>
  <c r="L677" i="66"/>
  <c r="K677" i="66"/>
  <c r="J677" i="66"/>
  <c r="AF676" i="66"/>
  <c r="AE676" i="66"/>
  <c r="AD676" i="66"/>
  <c r="AC676" i="66"/>
  <c r="AB676" i="66"/>
  <c r="AA676" i="66"/>
  <c r="Z676" i="66"/>
  <c r="T676" i="66"/>
  <c r="N676" i="66"/>
  <c r="M676" i="66"/>
  <c r="L676" i="66"/>
  <c r="K676" i="66"/>
  <c r="J676" i="66"/>
  <c r="AF675" i="66"/>
  <c r="AE675" i="66"/>
  <c r="AD675" i="66"/>
  <c r="AC675" i="66"/>
  <c r="AB675" i="66"/>
  <c r="AA675" i="66"/>
  <c r="Z675" i="66"/>
  <c r="T675" i="66"/>
  <c r="N675" i="66"/>
  <c r="M675" i="66"/>
  <c r="L675" i="66"/>
  <c r="K675" i="66"/>
  <c r="J675" i="66"/>
  <c r="AF674" i="66"/>
  <c r="AE674" i="66"/>
  <c r="AD674" i="66"/>
  <c r="AC674" i="66"/>
  <c r="AB674" i="66"/>
  <c r="AA674" i="66"/>
  <c r="Z674" i="66"/>
  <c r="T674" i="66"/>
  <c r="N674" i="66"/>
  <c r="M674" i="66"/>
  <c r="L674" i="66"/>
  <c r="K674" i="66"/>
  <c r="J674" i="66"/>
  <c r="AF673" i="66"/>
  <c r="AE673" i="66"/>
  <c r="AD673" i="66"/>
  <c r="AC673" i="66"/>
  <c r="AB673" i="66"/>
  <c r="AA673" i="66"/>
  <c r="Z673" i="66"/>
  <c r="T673" i="66"/>
  <c r="N673" i="66"/>
  <c r="M673" i="66"/>
  <c r="L673" i="66"/>
  <c r="K673" i="66"/>
  <c r="J673" i="66"/>
  <c r="AF672" i="66"/>
  <c r="AE672" i="66"/>
  <c r="AD672" i="66"/>
  <c r="AC672" i="66"/>
  <c r="AB672" i="66"/>
  <c r="AA672" i="66"/>
  <c r="Z672" i="66"/>
  <c r="T672" i="66"/>
  <c r="N672" i="66"/>
  <c r="M672" i="66"/>
  <c r="L672" i="66"/>
  <c r="K672" i="66"/>
  <c r="J672" i="66"/>
  <c r="AF671" i="66"/>
  <c r="AE671" i="66"/>
  <c r="AD671" i="66"/>
  <c r="AC671" i="66"/>
  <c r="AB671" i="66"/>
  <c r="AA671" i="66"/>
  <c r="Z671" i="66"/>
  <c r="T671" i="66"/>
  <c r="N671" i="66"/>
  <c r="M671" i="66"/>
  <c r="L671" i="66"/>
  <c r="K671" i="66"/>
  <c r="J671" i="66"/>
  <c r="AF670" i="66"/>
  <c r="AE670" i="66"/>
  <c r="AD670" i="66"/>
  <c r="AC670" i="66"/>
  <c r="AB670" i="66"/>
  <c r="AA670" i="66"/>
  <c r="Z670" i="66"/>
  <c r="T670" i="66"/>
  <c r="N670" i="66"/>
  <c r="M670" i="66"/>
  <c r="L670" i="66"/>
  <c r="K670" i="66"/>
  <c r="J670" i="66"/>
  <c r="AF669" i="66"/>
  <c r="AE669" i="66"/>
  <c r="AD669" i="66"/>
  <c r="AC669" i="66"/>
  <c r="AB669" i="66"/>
  <c r="AA669" i="66"/>
  <c r="Z669" i="66"/>
  <c r="T669" i="66"/>
  <c r="N669" i="66"/>
  <c r="M669" i="66"/>
  <c r="L669" i="66"/>
  <c r="K669" i="66"/>
  <c r="J669" i="66"/>
  <c r="AF668" i="66"/>
  <c r="AE668" i="66"/>
  <c r="AD668" i="66"/>
  <c r="AC668" i="66"/>
  <c r="AB668" i="66"/>
  <c r="AA668" i="66"/>
  <c r="Z668" i="66"/>
  <c r="T668" i="66"/>
  <c r="N668" i="66"/>
  <c r="M668" i="66"/>
  <c r="L668" i="66"/>
  <c r="K668" i="66"/>
  <c r="J668" i="66"/>
  <c r="AF667" i="66"/>
  <c r="AE667" i="66"/>
  <c r="AD667" i="66"/>
  <c r="AC667" i="66"/>
  <c r="AB667" i="66"/>
  <c r="AA667" i="66"/>
  <c r="Z667" i="66"/>
  <c r="T667" i="66"/>
  <c r="N667" i="66"/>
  <c r="M667" i="66"/>
  <c r="L667" i="66"/>
  <c r="K667" i="66"/>
  <c r="J667" i="66"/>
  <c r="AF666" i="66"/>
  <c r="AE666" i="66"/>
  <c r="AD666" i="66"/>
  <c r="AC666" i="66"/>
  <c r="AB666" i="66"/>
  <c r="AA666" i="66"/>
  <c r="Z666" i="66"/>
  <c r="T666" i="66"/>
  <c r="N666" i="66"/>
  <c r="M666" i="66"/>
  <c r="L666" i="66"/>
  <c r="K666" i="66"/>
  <c r="J666" i="66"/>
  <c r="AF665" i="66"/>
  <c r="AE665" i="66"/>
  <c r="AD665" i="66"/>
  <c r="AC665" i="66"/>
  <c r="AB665" i="66"/>
  <c r="AA665" i="66"/>
  <c r="Z665" i="66"/>
  <c r="T665" i="66"/>
  <c r="N665" i="66"/>
  <c r="M665" i="66"/>
  <c r="L665" i="66"/>
  <c r="K665" i="66"/>
  <c r="J665" i="66"/>
  <c r="AF664" i="66"/>
  <c r="AE664" i="66"/>
  <c r="AD664" i="66"/>
  <c r="AC664" i="66"/>
  <c r="AB664" i="66"/>
  <c r="AA664" i="66"/>
  <c r="Z664" i="66"/>
  <c r="T664" i="66"/>
  <c r="N664" i="66"/>
  <c r="M664" i="66"/>
  <c r="L664" i="66"/>
  <c r="K664" i="66"/>
  <c r="J664" i="66"/>
  <c r="AF663" i="66"/>
  <c r="AE663" i="66"/>
  <c r="AD663" i="66"/>
  <c r="AC663" i="66"/>
  <c r="AB663" i="66"/>
  <c r="AA663" i="66"/>
  <c r="Z663" i="66"/>
  <c r="T663" i="66"/>
  <c r="N663" i="66"/>
  <c r="M663" i="66"/>
  <c r="L663" i="66"/>
  <c r="K663" i="66"/>
  <c r="J663" i="66"/>
  <c r="AF662" i="66"/>
  <c r="AE662" i="66"/>
  <c r="AD662" i="66"/>
  <c r="AC662" i="66"/>
  <c r="AB662" i="66"/>
  <c r="AA662" i="66"/>
  <c r="Z662" i="66"/>
  <c r="T662" i="66"/>
  <c r="N662" i="66"/>
  <c r="M662" i="66"/>
  <c r="L662" i="66"/>
  <c r="K662" i="66"/>
  <c r="J662" i="66"/>
  <c r="AF661" i="66"/>
  <c r="AE661" i="66"/>
  <c r="AD661" i="66"/>
  <c r="AC661" i="66"/>
  <c r="AB661" i="66"/>
  <c r="AA661" i="66"/>
  <c r="Z661" i="66"/>
  <c r="T661" i="66"/>
  <c r="N661" i="66"/>
  <c r="M661" i="66"/>
  <c r="L661" i="66"/>
  <c r="K661" i="66"/>
  <c r="J661" i="66"/>
  <c r="AF660" i="66"/>
  <c r="AE660" i="66"/>
  <c r="AD660" i="66"/>
  <c r="AC660" i="66"/>
  <c r="AB660" i="66"/>
  <c r="AA660" i="66"/>
  <c r="Z660" i="66"/>
  <c r="T660" i="66"/>
  <c r="N660" i="66"/>
  <c r="M660" i="66"/>
  <c r="L660" i="66"/>
  <c r="K660" i="66"/>
  <c r="J660" i="66"/>
  <c r="AF659" i="66"/>
  <c r="AE659" i="66"/>
  <c r="AD659" i="66"/>
  <c r="AC659" i="66"/>
  <c r="AB659" i="66"/>
  <c r="AA659" i="66"/>
  <c r="Z659" i="66"/>
  <c r="T659" i="66"/>
  <c r="N659" i="66"/>
  <c r="M659" i="66"/>
  <c r="L659" i="66"/>
  <c r="K659" i="66"/>
  <c r="J659" i="66"/>
  <c r="AF658" i="66"/>
  <c r="AE658" i="66"/>
  <c r="AD658" i="66"/>
  <c r="AC658" i="66"/>
  <c r="AB658" i="66"/>
  <c r="AA658" i="66"/>
  <c r="Z658" i="66"/>
  <c r="T658" i="66"/>
  <c r="N658" i="66"/>
  <c r="M658" i="66"/>
  <c r="L658" i="66"/>
  <c r="K658" i="66"/>
  <c r="J658" i="66"/>
  <c r="AF657" i="66"/>
  <c r="AE657" i="66"/>
  <c r="AD657" i="66"/>
  <c r="AC657" i="66"/>
  <c r="AB657" i="66"/>
  <c r="AA657" i="66"/>
  <c r="Z657" i="66"/>
  <c r="T657" i="66"/>
  <c r="N657" i="66"/>
  <c r="M657" i="66"/>
  <c r="L657" i="66"/>
  <c r="K657" i="66"/>
  <c r="J657" i="66"/>
  <c r="AF656" i="66"/>
  <c r="AE656" i="66"/>
  <c r="AD656" i="66"/>
  <c r="AC656" i="66"/>
  <c r="AB656" i="66"/>
  <c r="AA656" i="66"/>
  <c r="Z656" i="66"/>
  <c r="T656" i="66"/>
  <c r="N656" i="66"/>
  <c r="M656" i="66"/>
  <c r="L656" i="66"/>
  <c r="K656" i="66"/>
  <c r="J656" i="66"/>
  <c r="AF655" i="66"/>
  <c r="AE655" i="66"/>
  <c r="AD655" i="66"/>
  <c r="AC655" i="66"/>
  <c r="AB655" i="66"/>
  <c r="AA655" i="66"/>
  <c r="Z655" i="66"/>
  <c r="T655" i="66"/>
  <c r="N655" i="66"/>
  <c r="M655" i="66"/>
  <c r="L655" i="66"/>
  <c r="K655" i="66"/>
  <c r="J655" i="66"/>
  <c r="AF654" i="66"/>
  <c r="AE654" i="66"/>
  <c r="AD654" i="66"/>
  <c r="AC654" i="66"/>
  <c r="AB654" i="66"/>
  <c r="AA654" i="66"/>
  <c r="Z654" i="66"/>
  <c r="T654" i="66"/>
  <c r="N654" i="66"/>
  <c r="M654" i="66"/>
  <c r="L654" i="66"/>
  <c r="K654" i="66"/>
  <c r="J654" i="66"/>
  <c r="AF653" i="66"/>
  <c r="AE653" i="66"/>
  <c r="AD653" i="66"/>
  <c r="AC653" i="66"/>
  <c r="AB653" i="66"/>
  <c r="AA653" i="66"/>
  <c r="Z653" i="66"/>
  <c r="T653" i="66"/>
  <c r="N653" i="66"/>
  <c r="M653" i="66"/>
  <c r="L653" i="66"/>
  <c r="K653" i="66"/>
  <c r="J653" i="66"/>
  <c r="AF652" i="66"/>
  <c r="AE652" i="66"/>
  <c r="AD652" i="66"/>
  <c r="AC652" i="66"/>
  <c r="AB652" i="66"/>
  <c r="AA652" i="66"/>
  <c r="Z652" i="66"/>
  <c r="T652" i="66"/>
  <c r="N652" i="66"/>
  <c r="M652" i="66"/>
  <c r="L652" i="66"/>
  <c r="K652" i="66"/>
  <c r="J652" i="66"/>
  <c r="AF651" i="66"/>
  <c r="AE651" i="66"/>
  <c r="AD651" i="66"/>
  <c r="AC651" i="66"/>
  <c r="AB651" i="66"/>
  <c r="AA651" i="66"/>
  <c r="Z651" i="66"/>
  <c r="T651" i="66"/>
  <c r="N651" i="66"/>
  <c r="M651" i="66"/>
  <c r="L651" i="66"/>
  <c r="K651" i="66"/>
  <c r="J651" i="66"/>
  <c r="AF650" i="66"/>
  <c r="AE650" i="66"/>
  <c r="AD650" i="66"/>
  <c r="AC650" i="66"/>
  <c r="AB650" i="66"/>
  <c r="AA650" i="66"/>
  <c r="Z650" i="66"/>
  <c r="T650" i="66"/>
  <c r="N650" i="66"/>
  <c r="M650" i="66"/>
  <c r="L650" i="66"/>
  <c r="K650" i="66"/>
  <c r="J650" i="66"/>
  <c r="AF649" i="66"/>
  <c r="AE649" i="66"/>
  <c r="AD649" i="66"/>
  <c r="AC649" i="66"/>
  <c r="AB649" i="66"/>
  <c r="AA649" i="66"/>
  <c r="Z649" i="66"/>
  <c r="T649" i="66"/>
  <c r="N649" i="66"/>
  <c r="M649" i="66"/>
  <c r="L649" i="66"/>
  <c r="K649" i="66"/>
  <c r="J649" i="66"/>
  <c r="AF648" i="66"/>
  <c r="AE648" i="66"/>
  <c r="AD648" i="66"/>
  <c r="AC648" i="66"/>
  <c r="AB648" i="66"/>
  <c r="AA648" i="66"/>
  <c r="Z648" i="66"/>
  <c r="T648" i="66"/>
  <c r="N648" i="66"/>
  <c r="M648" i="66"/>
  <c r="L648" i="66"/>
  <c r="K648" i="66"/>
  <c r="J648" i="66"/>
  <c r="AF647" i="66"/>
  <c r="AE647" i="66"/>
  <c r="AD647" i="66"/>
  <c r="AC647" i="66"/>
  <c r="AB647" i="66"/>
  <c r="AA647" i="66"/>
  <c r="Z647" i="66"/>
  <c r="T647" i="66"/>
  <c r="N647" i="66"/>
  <c r="M647" i="66"/>
  <c r="L647" i="66"/>
  <c r="K647" i="66"/>
  <c r="J647" i="66"/>
  <c r="AF646" i="66"/>
  <c r="AE646" i="66"/>
  <c r="AD646" i="66"/>
  <c r="AC646" i="66"/>
  <c r="AB646" i="66"/>
  <c r="AA646" i="66"/>
  <c r="Z646" i="66"/>
  <c r="T646" i="66"/>
  <c r="N646" i="66"/>
  <c r="M646" i="66"/>
  <c r="L646" i="66"/>
  <c r="K646" i="66"/>
  <c r="J646" i="66"/>
  <c r="AF645" i="66"/>
  <c r="AE645" i="66"/>
  <c r="AD645" i="66"/>
  <c r="AC645" i="66"/>
  <c r="AB645" i="66"/>
  <c r="AA645" i="66"/>
  <c r="Z645" i="66"/>
  <c r="T645" i="66"/>
  <c r="N645" i="66"/>
  <c r="M645" i="66"/>
  <c r="L645" i="66"/>
  <c r="K645" i="66"/>
  <c r="J645" i="66"/>
  <c r="AF644" i="66"/>
  <c r="AE644" i="66"/>
  <c r="AD644" i="66"/>
  <c r="AC644" i="66"/>
  <c r="AB644" i="66"/>
  <c r="AA644" i="66"/>
  <c r="Z644" i="66"/>
  <c r="T644" i="66"/>
  <c r="N644" i="66"/>
  <c r="M644" i="66"/>
  <c r="L644" i="66"/>
  <c r="K644" i="66"/>
  <c r="J644" i="66"/>
  <c r="AF643" i="66"/>
  <c r="AE643" i="66"/>
  <c r="AD643" i="66"/>
  <c r="AC643" i="66"/>
  <c r="AB643" i="66"/>
  <c r="AA643" i="66"/>
  <c r="Z643" i="66"/>
  <c r="T643" i="66"/>
  <c r="N643" i="66"/>
  <c r="M643" i="66"/>
  <c r="L643" i="66"/>
  <c r="K643" i="66"/>
  <c r="J643" i="66"/>
  <c r="AF642" i="66"/>
  <c r="AE642" i="66"/>
  <c r="AD642" i="66"/>
  <c r="AC642" i="66"/>
  <c r="AB642" i="66"/>
  <c r="AA642" i="66"/>
  <c r="Z642" i="66"/>
  <c r="T642" i="66"/>
  <c r="N642" i="66"/>
  <c r="M642" i="66"/>
  <c r="L642" i="66"/>
  <c r="K642" i="66"/>
  <c r="J642" i="66"/>
  <c r="AF641" i="66"/>
  <c r="AE641" i="66"/>
  <c r="AD641" i="66"/>
  <c r="AC641" i="66"/>
  <c r="AB641" i="66"/>
  <c r="AA641" i="66"/>
  <c r="Z641" i="66"/>
  <c r="T641" i="66"/>
  <c r="N641" i="66"/>
  <c r="M641" i="66"/>
  <c r="L641" i="66"/>
  <c r="K641" i="66"/>
  <c r="J641" i="66"/>
  <c r="AF640" i="66"/>
  <c r="AE640" i="66"/>
  <c r="AD640" i="66"/>
  <c r="AC640" i="66"/>
  <c r="AB640" i="66"/>
  <c r="AA640" i="66"/>
  <c r="Z640" i="66"/>
  <c r="T640" i="66"/>
  <c r="N640" i="66"/>
  <c r="M640" i="66"/>
  <c r="L640" i="66"/>
  <c r="K640" i="66"/>
  <c r="J640" i="66"/>
  <c r="AF639" i="66"/>
  <c r="AE639" i="66"/>
  <c r="AD639" i="66"/>
  <c r="AC639" i="66"/>
  <c r="AB639" i="66"/>
  <c r="AA639" i="66"/>
  <c r="Z639" i="66"/>
  <c r="T639" i="66"/>
  <c r="N639" i="66"/>
  <c r="M639" i="66"/>
  <c r="L639" i="66"/>
  <c r="K639" i="66"/>
  <c r="J639" i="66"/>
  <c r="AF638" i="66"/>
  <c r="AE638" i="66"/>
  <c r="AD638" i="66"/>
  <c r="AC638" i="66"/>
  <c r="AB638" i="66"/>
  <c r="AA638" i="66"/>
  <c r="Z638" i="66"/>
  <c r="T638" i="66"/>
  <c r="N638" i="66"/>
  <c r="M638" i="66"/>
  <c r="L638" i="66"/>
  <c r="K638" i="66"/>
  <c r="J638" i="66"/>
  <c r="AF637" i="66"/>
  <c r="AE637" i="66"/>
  <c r="AD637" i="66"/>
  <c r="AC637" i="66"/>
  <c r="AB637" i="66"/>
  <c r="AA637" i="66"/>
  <c r="Z637" i="66"/>
  <c r="T637" i="66"/>
  <c r="N637" i="66"/>
  <c r="M637" i="66"/>
  <c r="L637" i="66"/>
  <c r="K637" i="66"/>
  <c r="J637" i="66"/>
  <c r="AF636" i="66"/>
  <c r="AE636" i="66"/>
  <c r="AD636" i="66"/>
  <c r="AC636" i="66"/>
  <c r="AB636" i="66"/>
  <c r="AA636" i="66"/>
  <c r="Z636" i="66"/>
  <c r="T636" i="66"/>
  <c r="N636" i="66"/>
  <c r="M636" i="66"/>
  <c r="L636" i="66"/>
  <c r="K636" i="66"/>
  <c r="J636" i="66"/>
  <c r="AF635" i="66"/>
  <c r="AE635" i="66"/>
  <c r="AD635" i="66"/>
  <c r="AC635" i="66"/>
  <c r="AB635" i="66"/>
  <c r="AA635" i="66"/>
  <c r="Z635" i="66"/>
  <c r="T635" i="66"/>
  <c r="N635" i="66"/>
  <c r="M635" i="66"/>
  <c r="L635" i="66"/>
  <c r="K635" i="66"/>
  <c r="J635" i="66"/>
  <c r="AF634" i="66"/>
  <c r="AE634" i="66"/>
  <c r="AD634" i="66"/>
  <c r="AC634" i="66"/>
  <c r="AB634" i="66"/>
  <c r="AA634" i="66"/>
  <c r="Z634" i="66"/>
  <c r="T634" i="66"/>
  <c r="N634" i="66"/>
  <c r="M634" i="66"/>
  <c r="L634" i="66"/>
  <c r="K634" i="66"/>
  <c r="J634" i="66"/>
  <c r="AF633" i="66"/>
  <c r="AE633" i="66"/>
  <c r="AD633" i="66"/>
  <c r="AC633" i="66"/>
  <c r="AB633" i="66"/>
  <c r="AA633" i="66"/>
  <c r="Z633" i="66"/>
  <c r="T633" i="66"/>
  <c r="N633" i="66"/>
  <c r="M633" i="66"/>
  <c r="L633" i="66"/>
  <c r="K633" i="66"/>
  <c r="J633" i="66"/>
  <c r="AF632" i="66"/>
  <c r="AE632" i="66"/>
  <c r="AD632" i="66"/>
  <c r="AC632" i="66"/>
  <c r="AB632" i="66"/>
  <c r="AA632" i="66"/>
  <c r="Z632" i="66"/>
  <c r="T632" i="66"/>
  <c r="N632" i="66"/>
  <c r="M632" i="66"/>
  <c r="L632" i="66"/>
  <c r="K632" i="66"/>
  <c r="J632" i="66"/>
  <c r="AF631" i="66"/>
  <c r="AE631" i="66"/>
  <c r="AD631" i="66"/>
  <c r="AC631" i="66"/>
  <c r="AB631" i="66"/>
  <c r="AA631" i="66"/>
  <c r="Z631" i="66"/>
  <c r="T631" i="66"/>
  <c r="N631" i="66"/>
  <c r="M631" i="66"/>
  <c r="L631" i="66"/>
  <c r="K631" i="66"/>
  <c r="J631" i="66"/>
  <c r="AF630" i="66"/>
  <c r="AE630" i="66"/>
  <c r="AD630" i="66"/>
  <c r="AC630" i="66"/>
  <c r="AB630" i="66"/>
  <c r="AA630" i="66"/>
  <c r="Z630" i="66"/>
  <c r="T630" i="66"/>
  <c r="N630" i="66"/>
  <c r="M630" i="66"/>
  <c r="L630" i="66"/>
  <c r="K630" i="66"/>
  <c r="J630" i="66"/>
  <c r="AF629" i="66"/>
  <c r="AE629" i="66"/>
  <c r="AD629" i="66"/>
  <c r="AC629" i="66"/>
  <c r="AB629" i="66"/>
  <c r="AA629" i="66"/>
  <c r="Z629" i="66"/>
  <c r="T629" i="66"/>
  <c r="N629" i="66"/>
  <c r="M629" i="66"/>
  <c r="L629" i="66"/>
  <c r="K629" i="66"/>
  <c r="J629" i="66"/>
  <c r="AF628" i="66"/>
  <c r="AE628" i="66"/>
  <c r="AD628" i="66"/>
  <c r="AC628" i="66"/>
  <c r="AB628" i="66"/>
  <c r="AA628" i="66"/>
  <c r="Z628" i="66"/>
  <c r="T628" i="66"/>
  <c r="N628" i="66"/>
  <c r="M628" i="66"/>
  <c r="L628" i="66"/>
  <c r="K628" i="66"/>
  <c r="J628" i="66"/>
  <c r="AF627" i="66"/>
  <c r="AE627" i="66"/>
  <c r="AD627" i="66"/>
  <c r="AC627" i="66"/>
  <c r="AB627" i="66"/>
  <c r="AA627" i="66"/>
  <c r="Z627" i="66"/>
  <c r="T627" i="66"/>
  <c r="N627" i="66"/>
  <c r="M627" i="66"/>
  <c r="L627" i="66"/>
  <c r="K627" i="66"/>
  <c r="J627" i="66"/>
  <c r="AF626" i="66"/>
  <c r="AE626" i="66"/>
  <c r="AD626" i="66"/>
  <c r="AC626" i="66"/>
  <c r="AB626" i="66"/>
  <c r="AA626" i="66"/>
  <c r="Z626" i="66"/>
  <c r="T626" i="66"/>
  <c r="N626" i="66"/>
  <c r="M626" i="66"/>
  <c r="L626" i="66"/>
  <c r="K626" i="66"/>
  <c r="J626" i="66"/>
  <c r="AF625" i="66"/>
  <c r="AE625" i="66"/>
  <c r="AD625" i="66"/>
  <c r="AC625" i="66"/>
  <c r="AB625" i="66"/>
  <c r="AA625" i="66"/>
  <c r="Z625" i="66"/>
  <c r="T625" i="66"/>
  <c r="N625" i="66"/>
  <c r="M625" i="66"/>
  <c r="L625" i="66"/>
  <c r="K625" i="66"/>
  <c r="J625" i="66"/>
  <c r="AF624" i="66"/>
  <c r="AE624" i="66"/>
  <c r="AD624" i="66"/>
  <c r="AC624" i="66"/>
  <c r="AB624" i="66"/>
  <c r="AA624" i="66"/>
  <c r="Z624" i="66"/>
  <c r="T624" i="66"/>
  <c r="N624" i="66"/>
  <c r="M624" i="66"/>
  <c r="L624" i="66"/>
  <c r="K624" i="66"/>
  <c r="J624" i="66"/>
  <c r="AF623" i="66"/>
  <c r="AE623" i="66"/>
  <c r="AD623" i="66"/>
  <c r="AC623" i="66"/>
  <c r="AB623" i="66"/>
  <c r="AA623" i="66"/>
  <c r="Z623" i="66"/>
  <c r="T623" i="66"/>
  <c r="N623" i="66"/>
  <c r="M623" i="66"/>
  <c r="L623" i="66"/>
  <c r="K623" i="66"/>
  <c r="J623" i="66"/>
  <c r="AF622" i="66"/>
  <c r="AE622" i="66"/>
  <c r="AD622" i="66"/>
  <c r="AC622" i="66"/>
  <c r="AB622" i="66"/>
  <c r="AA622" i="66"/>
  <c r="Z622" i="66"/>
  <c r="T622" i="66"/>
  <c r="N622" i="66"/>
  <c r="M622" i="66"/>
  <c r="L622" i="66"/>
  <c r="K622" i="66"/>
  <c r="J622" i="66"/>
  <c r="AF621" i="66"/>
  <c r="AE621" i="66"/>
  <c r="AD621" i="66"/>
  <c r="AC621" i="66"/>
  <c r="AB621" i="66"/>
  <c r="AA621" i="66"/>
  <c r="Z621" i="66"/>
  <c r="T621" i="66"/>
  <c r="N621" i="66"/>
  <c r="M621" i="66"/>
  <c r="L621" i="66"/>
  <c r="K621" i="66"/>
  <c r="J621" i="66"/>
  <c r="AF620" i="66"/>
  <c r="AE620" i="66"/>
  <c r="AD620" i="66"/>
  <c r="AC620" i="66"/>
  <c r="AB620" i="66"/>
  <c r="AA620" i="66"/>
  <c r="Z620" i="66"/>
  <c r="T620" i="66"/>
  <c r="N620" i="66"/>
  <c r="M620" i="66"/>
  <c r="L620" i="66"/>
  <c r="K620" i="66"/>
  <c r="J620" i="66"/>
  <c r="AF619" i="66"/>
  <c r="AE619" i="66"/>
  <c r="AD619" i="66"/>
  <c r="AC619" i="66"/>
  <c r="AB619" i="66"/>
  <c r="AA619" i="66"/>
  <c r="Z619" i="66"/>
  <c r="T619" i="66"/>
  <c r="N619" i="66"/>
  <c r="M619" i="66"/>
  <c r="L619" i="66"/>
  <c r="K619" i="66"/>
  <c r="J619" i="66"/>
  <c r="AF618" i="66"/>
  <c r="AE618" i="66"/>
  <c r="AD618" i="66"/>
  <c r="AC618" i="66"/>
  <c r="AB618" i="66"/>
  <c r="AA618" i="66"/>
  <c r="Z618" i="66"/>
  <c r="T618" i="66"/>
  <c r="N618" i="66"/>
  <c r="M618" i="66"/>
  <c r="L618" i="66"/>
  <c r="K618" i="66"/>
  <c r="J618" i="66"/>
  <c r="AF617" i="66"/>
  <c r="AE617" i="66"/>
  <c r="AD617" i="66"/>
  <c r="AC617" i="66"/>
  <c r="AB617" i="66"/>
  <c r="AA617" i="66"/>
  <c r="Z617" i="66"/>
  <c r="T617" i="66"/>
  <c r="N617" i="66"/>
  <c r="M617" i="66"/>
  <c r="L617" i="66"/>
  <c r="K617" i="66"/>
  <c r="J617" i="66"/>
  <c r="AF616" i="66"/>
  <c r="AE616" i="66"/>
  <c r="AD616" i="66"/>
  <c r="AC616" i="66"/>
  <c r="AB616" i="66"/>
  <c r="AA616" i="66"/>
  <c r="Z616" i="66"/>
  <c r="T616" i="66"/>
  <c r="N616" i="66"/>
  <c r="M616" i="66"/>
  <c r="L616" i="66"/>
  <c r="K616" i="66"/>
  <c r="J616" i="66"/>
  <c r="AF615" i="66"/>
  <c r="AE615" i="66"/>
  <c r="AD615" i="66"/>
  <c r="AC615" i="66"/>
  <c r="AB615" i="66"/>
  <c r="AA615" i="66"/>
  <c r="Z615" i="66"/>
  <c r="T615" i="66"/>
  <c r="N615" i="66"/>
  <c r="M615" i="66"/>
  <c r="L615" i="66"/>
  <c r="K615" i="66"/>
  <c r="J615" i="66"/>
  <c r="AF614" i="66"/>
  <c r="AE614" i="66"/>
  <c r="AD614" i="66"/>
  <c r="AC614" i="66"/>
  <c r="AB614" i="66"/>
  <c r="AA614" i="66"/>
  <c r="Z614" i="66"/>
  <c r="T614" i="66"/>
  <c r="N614" i="66"/>
  <c r="M614" i="66"/>
  <c r="L614" i="66"/>
  <c r="K614" i="66"/>
  <c r="J614" i="66"/>
  <c r="AF613" i="66"/>
  <c r="AE613" i="66"/>
  <c r="AD613" i="66"/>
  <c r="AC613" i="66"/>
  <c r="AB613" i="66"/>
  <c r="AA613" i="66"/>
  <c r="Z613" i="66"/>
  <c r="T613" i="66"/>
  <c r="N613" i="66"/>
  <c r="M613" i="66"/>
  <c r="L613" i="66"/>
  <c r="K613" i="66"/>
  <c r="J613" i="66"/>
  <c r="AF612" i="66"/>
  <c r="AE612" i="66"/>
  <c r="AD612" i="66"/>
  <c r="AC612" i="66"/>
  <c r="AB612" i="66"/>
  <c r="AA612" i="66"/>
  <c r="Z612" i="66"/>
  <c r="T612" i="66"/>
  <c r="N612" i="66"/>
  <c r="M612" i="66"/>
  <c r="L612" i="66"/>
  <c r="K612" i="66"/>
  <c r="J612" i="66"/>
  <c r="AF611" i="66"/>
  <c r="AE611" i="66"/>
  <c r="AD611" i="66"/>
  <c r="AC611" i="66"/>
  <c r="AB611" i="66"/>
  <c r="AA611" i="66"/>
  <c r="Z611" i="66"/>
  <c r="T611" i="66"/>
  <c r="N611" i="66"/>
  <c r="M611" i="66"/>
  <c r="L611" i="66"/>
  <c r="K611" i="66"/>
  <c r="J611" i="66"/>
  <c r="AF610" i="66"/>
  <c r="AE610" i="66"/>
  <c r="AD610" i="66"/>
  <c r="AC610" i="66"/>
  <c r="AB610" i="66"/>
  <c r="AA610" i="66"/>
  <c r="Z610" i="66"/>
  <c r="T610" i="66"/>
  <c r="N610" i="66"/>
  <c r="M610" i="66"/>
  <c r="L610" i="66"/>
  <c r="K610" i="66"/>
  <c r="J610" i="66"/>
  <c r="AF609" i="66"/>
  <c r="AE609" i="66"/>
  <c r="AD609" i="66"/>
  <c r="AC609" i="66"/>
  <c r="AB609" i="66"/>
  <c r="AA609" i="66"/>
  <c r="Z609" i="66"/>
  <c r="T609" i="66"/>
  <c r="N609" i="66"/>
  <c r="M609" i="66"/>
  <c r="L609" i="66"/>
  <c r="K609" i="66"/>
  <c r="J609" i="66"/>
  <c r="AF608" i="66"/>
  <c r="AE608" i="66"/>
  <c r="AD608" i="66"/>
  <c r="AC608" i="66"/>
  <c r="AB608" i="66"/>
  <c r="AA608" i="66"/>
  <c r="Z608" i="66"/>
  <c r="T608" i="66"/>
  <c r="N608" i="66"/>
  <c r="M608" i="66"/>
  <c r="L608" i="66"/>
  <c r="K608" i="66"/>
  <c r="J608" i="66"/>
  <c r="AF607" i="66"/>
  <c r="AE607" i="66"/>
  <c r="AD607" i="66"/>
  <c r="AC607" i="66"/>
  <c r="AB607" i="66"/>
  <c r="AA607" i="66"/>
  <c r="Z607" i="66"/>
  <c r="T607" i="66"/>
  <c r="N607" i="66"/>
  <c r="M607" i="66"/>
  <c r="L607" i="66"/>
  <c r="K607" i="66"/>
  <c r="J607" i="66"/>
  <c r="AF606" i="66"/>
  <c r="AE606" i="66"/>
  <c r="AD606" i="66"/>
  <c r="AC606" i="66"/>
  <c r="AB606" i="66"/>
  <c r="AA606" i="66"/>
  <c r="Z606" i="66"/>
  <c r="T606" i="66"/>
  <c r="N606" i="66"/>
  <c r="M606" i="66"/>
  <c r="L606" i="66"/>
  <c r="K606" i="66"/>
  <c r="J606" i="66"/>
  <c r="AF605" i="66"/>
  <c r="AE605" i="66"/>
  <c r="AD605" i="66"/>
  <c r="AC605" i="66"/>
  <c r="AB605" i="66"/>
  <c r="AA605" i="66"/>
  <c r="Z605" i="66"/>
  <c r="T605" i="66"/>
  <c r="N605" i="66"/>
  <c r="M605" i="66"/>
  <c r="L605" i="66"/>
  <c r="K605" i="66"/>
  <c r="J605" i="66"/>
  <c r="AF604" i="66"/>
  <c r="AE604" i="66"/>
  <c r="AD604" i="66"/>
  <c r="AC604" i="66"/>
  <c r="AB604" i="66"/>
  <c r="AA604" i="66"/>
  <c r="Z604" i="66"/>
  <c r="T604" i="66"/>
  <c r="N604" i="66"/>
  <c r="M604" i="66"/>
  <c r="L604" i="66"/>
  <c r="K604" i="66"/>
  <c r="J604" i="66"/>
  <c r="AF603" i="66"/>
  <c r="AE603" i="66"/>
  <c r="AD603" i="66"/>
  <c r="AC603" i="66"/>
  <c r="AB603" i="66"/>
  <c r="AA603" i="66"/>
  <c r="Z603" i="66"/>
  <c r="T603" i="66"/>
  <c r="N603" i="66"/>
  <c r="M603" i="66"/>
  <c r="L603" i="66"/>
  <c r="K603" i="66"/>
  <c r="J603" i="66"/>
  <c r="AF602" i="66"/>
  <c r="AE602" i="66"/>
  <c r="AD602" i="66"/>
  <c r="AC602" i="66"/>
  <c r="AB602" i="66"/>
  <c r="AA602" i="66"/>
  <c r="Z602" i="66"/>
  <c r="T602" i="66"/>
  <c r="N602" i="66"/>
  <c r="M602" i="66"/>
  <c r="L602" i="66"/>
  <c r="K602" i="66"/>
  <c r="J602" i="66"/>
  <c r="AF601" i="66"/>
  <c r="AE601" i="66"/>
  <c r="AD601" i="66"/>
  <c r="AC601" i="66"/>
  <c r="AB601" i="66"/>
  <c r="AA601" i="66"/>
  <c r="Z601" i="66"/>
  <c r="T601" i="66"/>
  <c r="N601" i="66"/>
  <c r="M601" i="66"/>
  <c r="L601" i="66"/>
  <c r="K601" i="66"/>
  <c r="J601" i="66"/>
  <c r="AF600" i="66"/>
  <c r="AE600" i="66"/>
  <c r="AD600" i="66"/>
  <c r="AC600" i="66"/>
  <c r="AB600" i="66"/>
  <c r="AA600" i="66"/>
  <c r="Z600" i="66"/>
  <c r="T600" i="66"/>
  <c r="N600" i="66"/>
  <c r="M600" i="66"/>
  <c r="L600" i="66"/>
  <c r="K600" i="66"/>
  <c r="J600" i="66"/>
  <c r="AF599" i="66"/>
  <c r="AE599" i="66"/>
  <c r="AD599" i="66"/>
  <c r="AC599" i="66"/>
  <c r="AB599" i="66"/>
  <c r="AA599" i="66"/>
  <c r="Z599" i="66"/>
  <c r="T599" i="66"/>
  <c r="N599" i="66"/>
  <c r="M599" i="66"/>
  <c r="L599" i="66"/>
  <c r="K599" i="66"/>
  <c r="J599" i="66"/>
  <c r="AF598" i="66"/>
  <c r="AE598" i="66"/>
  <c r="AD598" i="66"/>
  <c r="AC598" i="66"/>
  <c r="AB598" i="66"/>
  <c r="AA598" i="66"/>
  <c r="Z598" i="66"/>
  <c r="T598" i="66"/>
  <c r="N598" i="66"/>
  <c r="M598" i="66"/>
  <c r="L598" i="66"/>
  <c r="K598" i="66"/>
  <c r="J598" i="66"/>
  <c r="AF597" i="66"/>
  <c r="AE597" i="66"/>
  <c r="AD597" i="66"/>
  <c r="AC597" i="66"/>
  <c r="AB597" i="66"/>
  <c r="AA597" i="66"/>
  <c r="Z597" i="66"/>
  <c r="T597" i="66"/>
  <c r="N597" i="66"/>
  <c r="M597" i="66"/>
  <c r="L597" i="66"/>
  <c r="K597" i="66"/>
  <c r="J597" i="66"/>
  <c r="AF596" i="66"/>
  <c r="AE596" i="66"/>
  <c r="AD596" i="66"/>
  <c r="AC596" i="66"/>
  <c r="AB596" i="66"/>
  <c r="AA596" i="66"/>
  <c r="Z596" i="66"/>
  <c r="T596" i="66"/>
  <c r="N596" i="66"/>
  <c r="M596" i="66"/>
  <c r="L596" i="66"/>
  <c r="K596" i="66"/>
  <c r="J596" i="66"/>
  <c r="AF595" i="66"/>
  <c r="AE595" i="66"/>
  <c r="AD595" i="66"/>
  <c r="AC595" i="66"/>
  <c r="AB595" i="66"/>
  <c r="AA595" i="66"/>
  <c r="Z595" i="66"/>
  <c r="T595" i="66"/>
  <c r="N595" i="66"/>
  <c r="M595" i="66"/>
  <c r="L595" i="66"/>
  <c r="K595" i="66"/>
  <c r="J595" i="66"/>
  <c r="AF594" i="66"/>
  <c r="AE594" i="66"/>
  <c r="AD594" i="66"/>
  <c r="AC594" i="66"/>
  <c r="AB594" i="66"/>
  <c r="AA594" i="66"/>
  <c r="Z594" i="66"/>
  <c r="T594" i="66"/>
  <c r="N594" i="66"/>
  <c r="M594" i="66"/>
  <c r="L594" i="66"/>
  <c r="K594" i="66"/>
  <c r="J594" i="66"/>
  <c r="AF593" i="66"/>
  <c r="AE593" i="66"/>
  <c r="AD593" i="66"/>
  <c r="AC593" i="66"/>
  <c r="AB593" i="66"/>
  <c r="AA593" i="66"/>
  <c r="Z593" i="66"/>
  <c r="T593" i="66"/>
  <c r="N593" i="66"/>
  <c r="M593" i="66"/>
  <c r="L593" i="66"/>
  <c r="K593" i="66"/>
  <c r="J593" i="66"/>
  <c r="AF592" i="66"/>
  <c r="AE592" i="66"/>
  <c r="AD592" i="66"/>
  <c r="AC592" i="66"/>
  <c r="AB592" i="66"/>
  <c r="AA592" i="66"/>
  <c r="Z592" i="66"/>
  <c r="T592" i="66"/>
  <c r="N592" i="66"/>
  <c r="M592" i="66"/>
  <c r="L592" i="66"/>
  <c r="K592" i="66"/>
  <c r="J592" i="66"/>
  <c r="AF591" i="66"/>
  <c r="AE591" i="66"/>
  <c r="AD591" i="66"/>
  <c r="AC591" i="66"/>
  <c r="AB591" i="66"/>
  <c r="AA591" i="66"/>
  <c r="Z591" i="66"/>
  <c r="T591" i="66"/>
  <c r="N591" i="66"/>
  <c r="M591" i="66"/>
  <c r="L591" i="66"/>
  <c r="K591" i="66"/>
  <c r="J591" i="66"/>
  <c r="AF590" i="66"/>
  <c r="AE590" i="66"/>
  <c r="AD590" i="66"/>
  <c r="AC590" i="66"/>
  <c r="AB590" i="66"/>
  <c r="AA590" i="66"/>
  <c r="Z590" i="66"/>
  <c r="T590" i="66"/>
  <c r="N590" i="66"/>
  <c r="M590" i="66"/>
  <c r="L590" i="66"/>
  <c r="K590" i="66"/>
  <c r="J590" i="66"/>
  <c r="AF589" i="66"/>
  <c r="AE589" i="66"/>
  <c r="AD589" i="66"/>
  <c r="AC589" i="66"/>
  <c r="AB589" i="66"/>
  <c r="AA589" i="66"/>
  <c r="Z589" i="66"/>
  <c r="T589" i="66"/>
  <c r="N589" i="66"/>
  <c r="M589" i="66"/>
  <c r="L589" i="66"/>
  <c r="K589" i="66"/>
  <c r="J589" i="66"/>
  <c r="AF588" i="66"/>
  <c r="AE588" i="66"/>
  <c r="AD588" i="66"/>
  <c r="AC588" i="66"/>
  <c r="AB588" i="66"/>
  <c r="AA588" i="66"/>
  <c r="Z588" i="66"/>
  <c r="T588" i="66"/>
  <c r="N588" i="66"/>
  <c r="M588" i="66"/>
  <c r="L588" i="66"/>
  <c r="K588" i="66"/>
  <c r="J588" i="66"/>
  <c r="AF587" i="66"/>
  <c r="AE587" i="66"/>
  <c r="AD587" i="66"/>
  <c r="AC587" i="66"/>
  <c r="AB587" i="66"/>
  <c r="AA587" i="66"/>
  <c r="Z587" i="66"/>
  <c r="T587" i="66"/>
  <c r="N587" i="66"/>
  <c r="M587" i="66"/>
  <c r="L587" i="66"/>
  <c r="K587" i="66"/>
  <c r="J587" i="66"/>
  <c r="AF586" i="66"/>
  <c r="AE586" i="66"/>
  <c r="AD586" i="66"/>
  <c r="AC586" i="66"/>
  <c r="AB586" i="66"/>
  <c r="AA586" i="66"/>
  <c r="Z586" i="66"/>
  <c r="T586" i="66"/>
  <c r="N586" i="66"/>
  <c r="M586" i="66"/>
  <c r="L586" i="66"/>
  <c r="K586" i="66"/>
  <c r="J586" i="66"/>
  <c r="AF585" i="66"/>
  <c r="AE585" i="66"/>
  <c r="AD585" i="66"/>
  <c r="AC585" i="66"/>
  <c r="AB585" i="66"/>
  <c r="AA585" i="66"/>
  <c r="Z585" i="66"/>
  <c r="T585" i="66"/>
  <c r="N585" i="66"/>
  <c r="M585" i="66"/>
  <c r="L585" i="66"/>
  <c r="K585" i="66"/>
  <c r="J585" i="66"/>
  <c r="AF584" i="66"/>
  <c r="AE584" i="66"/>
  <c r="AD584" i="66"/>
  <c r="AC584" i="66"/>
  <c r="AB584" i="66"/>
  <c r="AA584" i="66"/>
  <c r="Z584" i="66"/>
  <c r="T584" i="66"/>
  <c r="N584" i="66"/>
  <c r="M584" i="66"/>
  <c r="L584" i="66"/>
  <c r="K584" i="66"/>
  <c r="J584" i="66"/>
  <c r="AF583" i="66"/>
  <c r="AE583" i="66"/>
  <c r="AD583" i="66"/>
  <c r="AC583" i="66"/>
  <c r="AB583" i="66"/>
  <c r="AA583" i="66"/>
  <c r="Z583" i="66"/>
  <c r="T583" i="66"/>
  <c r="N583" i="66"/>
  <c r="M583" i="66"/>
  <c r="L583" i="66"/>
  <c r="K583" i="66"/>
  <c r="J583" i="66"/>
  <c r="AF582" i="66"/>
  <c r="AE582" i="66"/>
  <c r="AD582" i="66"/>
  <c r="AC582" i="66"/>
  <c r="AB582" i="66"/>
  <c r="AA582" i="66"/>
  <c r="Z582" i="66"/>
  <c r="T582" i="66"/>
  <c r="N582" i="66"/>
  <c r="M582" i="66"/>
  <c r="L582" i="66"/>
  <c r="K582" i="66"/>
  <c r="J582" i="66"/>
  <c r="AF581" i="66"/>
  <c r="AE581" i="66"/>
  <c r="AD581" i="66"/>
  <c r="AC581" i="66"/>
  <c r="AB581" i="66"/>
  <c r="AA581" i="66"/>
  <c r="Z581" i="66"/>
  <c r="T581" i="66"/>
  <c r="N581" i="66"/>
  <c r="M581" i="66"/>
  <c r="L581" i="66"/>
  <c r="K581" i="66"/>
  <c r="J581" i="66"/>
  <c r="AF580" i="66"/>
  <c r="AE580" i="66"/>
  <c r="AD580" i="66"/>
  <c r="AC580" i="66"/>
  <c r="AB580" i="66"/>
  <c r="AA580" i="66"/>
  <c r="Z580" i="66"/>
  <c r="T580" i="66"/>
  <c r="N580" i="66"/>
  <c r="M580" i="66"/>
  <c r="L580" i="66"/>
  <c r="K580" i="66"/>
  <c r="J580" i="66"/>
  <c r="AF579" i="66"/>
  <c r="AE579" i="66"/>
  <c r="AD579" i="66"/>
  <c r="AC579" i="66"/>
  <c r="AB579" i="66"/>
  <c r="AA579" i="66"/>
  <c r="Z579" i="66"/>
  <c r="T579" i="66"/>
  <c r="N579" i="66"/>
  <c r="M579" i="66"/>
  <c r="L579" i="66"/>
  <c r="K579" i="66"/>
  <c r="J579" i="66"/>
  <c r="AF578" i="66"/>
  <c r="AE578" i="66"/>
  <c r="AD578" i="66"/>
  <c r="AC578" i="66"/>
  <c r="AB578" i="66"/>
  <c r="AA578" i="66"/>
  <c r="Z578" i="66"/>
  <c r="T578" i="66"/>
  <c r="N578" i="66"/>
  <c r="M578" i="66"/>
  <c r="L578" i="66"/>
  <c r="K578" i="66"/>
  <c r="J578" i="66"/>
  <c r="AF577" i="66"/>
  <c r="AE577" i="66"/>
  <c r="AD577" i="66"/>
  <c r="AC577" i="66"/>
  <c r="AB577" i="66"/>
  <c r="AA577" i="66"/>
  <c r="Z577" i="66"/>
  <c r="T577" i="66"/>
  <c r="N577" i="66"/>
  <c r="M577" i="66"/>
  <c r="L577" i="66"/>
  <c r="K577" i="66"/>
  <c r="J577" i="66"/>
  <c r="AF576" i="66"/>
  <c r="AE576" i="66"/>
  <c r="AD576" i="66"/>
  <c r="AC576" i="66"/>
  <c r="AB576" i="66"/>
  <c r="AA576" i="66"/>
  <c r="Z576" i="66"/>
  <c r="T576" i="66"/>
  <c r="N576" i="66"/>
  <c r="M576" i="66"/>
  <c r="L576" i="66"/>
  <c r="K576" i="66"/>
  <c r="J576" i="66"/>
  <c r="AF575" i="66"/>
  <c r="AE575" i="66"/>
  <c r="AD575" i="66"/>
  <c r="AC575" i="66"/>
  <c r="AB575" i="66"/>
  <c r="AA575" i="66"/>
  <c r="Z575" i="66"/>
  <c r="T575" i="66"/>
  <c r="N575" i="66"/>
  <c r="M575" i="66"/>
  <c r="L575" i="66"/>
  <c r="K575" i="66"/>
  <c r="J575" i="66"/>
  <c r="AF574" i="66"/>
  <c r="AE574" i="66"/>
  <c r="AD574" i="66"/>
  <c r="AC574" i="66"/>
  <c r="AB574" i="66"/>
  <c r="AA574" i="66"/>
  <c r="Z574" i="66"/>
  <c r="T574" i="66"/>
  <c r="N574" i="66"/>
  <c r="M574" i="66"/>
  <c r="L574" i="66"/>
  <c r="K574" i="66"/>
  <c r="J574" i="66"/>
  <c r="AF573" i="66"/>
  <c r="AE573" i="66"/>
  <c r="AD573" i="66"/>
  <c r="AC573" i="66"/>
  <c r="AB573" i="66"/>
  <c r="AA573" i="66"/>
  <c r="Z573" i="66"/>
  <c r="T573" i="66"/>
  <c r="N573" i="66"/>
  <c r="M573" i="66"/>
  <c r="L573" i="66"/>
  <c r="K573" i="66"/>
  <c r="J573" i="66"/>
  <c r="AF572" i="66"/>
  <c r="AE572" i="66"/>
  <c r="AD572" i="66"/>
  <c r="AC572" i="66"/>
  <c r="AB572" i="66"/>
  <c r="AA572" i="66"/>
  <c r="Z572" i="66"/>
  <c r="T572" i="66"/>
  <c r="N572" i="66"/>
  <c r="M572" i="66"/>
  <c r="L572" i="66"/>
  <c r="K572" i="66"/>
  <c r="J572" i="66"/>
  <c r="AF571" i="66"/>
  <c r="AE571" i="66"/>
  <c r="AD571" i="66"/>
  <c r="AC571" i="66"/>
  <c r="AB571" i="66"/>
  <c r="AA571" i="66"/>
  <c r="Z571" i="66"/>
  <c r="T571" i="66"/>
  <c r="N571" i="66"/>
  <c r="M571" i="66"/>
  <c r="L571" i="66"/>
  <c r="K571" i="66"/>
  <c r="J571" i="66"/>
  <c r="AF570" i="66"/>
  <c r="AE570" i="66"/>
  <c r="AD570" i="66"/>
  <c r="AC570" i="66"/>
  <c r="AB570" i="66"/>
  <c r="AA570" i="66"/>
  <c r="Z570" i="66"/>
  <c r="T570" i="66"/>
  <c r="N570" i="66"/>
  <c r="M570" i="66"/>
  <c r="L570" i="66"/>
  <c r="K570" i="66"/>
  <c r="J570" i="66"/>
  <c r="AF569" i="66"/>
  <c r="AE569" i="66"/>
  <c r="AD569" i="66"/>
  <c r="AC569" i="66"/>
  <c r="AB569" i="66"/>
  <c r="AA569" i="66"/>
  <c r="Z569" i="66"/>
  <c r="T569" i="66"/>
  <c r="N569" i="66"/>
  <c r="M569" i="66"/>
  <c r="L569" i="66"/>
  <c r="K569" i="66"/>
  <c r="J569" i="66"/>
  <c r="AF568" i="66"/>
  <c r="AE568" i="66"/>
  <c r="AD568" i="66"/>
  <c r="AC568" i="66"/>
  <c r="AB568" i="66"/>
  <c r="AA568" i="66"/>
  <c r="Z568" i="66"/>
  <c r="T568" i="66"/>
  <c r="N568" i="66"/>
  <c r="M568" i="66"/>
  <c r="L568" i="66"/>
  <c r="K568" i="66"/>
  <c r="J568" i="66"/>
  <c r="AF567" i="66"/>
  <c r="AE567" i="66"/>
  <c r="AD567" i="66"/>
  <c r="AC567" i="66"/>
  <c r="AB567" i="66"/>
  <c r="AA567" i="66"/>
  <c r="Z567" i="66"/>
  <c r="T567" i="66"/>
  <c r="N567" i="66"/>
  <c r="M567" i="66"/>
  <c r="L567" i="66"/>
  <c r="K567" i="66"/>
  <c r="J567" i="66"/>
  <c r="AF566" i="66"/>
  <c r="AE566" i="66"/>
  <c r="AD566" i="66"/>
  <c r="AC566" i="66"/>
  <c r="AB566" i="66"/>
  <c r="AA566" i="66"/>
  <c r="Z566" i="66"/>
  <c r="T566" i="66"/>
  <c r="N566" i="66"/>
  <c r="M566" i="66"/>
  <c r="L566" i="66"/>
  <c r="K566" i="66"/>
  <c r="J566" i="66"/>
  <c r="AF565" i="66"/>
  <c r="AE565" i="66"/>
  <c r="AD565" i="66"/>
  <c r="AC565" i="66"/>
  <c r="AB565" i="66"/>
  <c r="AA565" i="66"/>
  <c r="Z565" i="66"/>
  <c r="T565" i="66"/>
  <c r="N565" i="66"/>
  <c r="M565" i="66"/>
  <c r="L565" i="66"/>
  <c r="K565" i="66"/>
  <c r="J565" i="66"/>
  <c r="AF564" i="66"/>
  <c r="AE564" i="66"/>
  <c r="AD564" i="66"/>
  <c r="AC564" i="66"/>
  <c r="AB564" i="66"/>
  <c r="AA564" i="66"/>
  <c r="Z564" i="66"/>
  <c r="T564" i="66"/>
  <c r="N564" i="66"/>
  <c r="M564" i="66"/>
  <c r="L564" i="66"/>
  <c r="K564" i="66"/>
  <c r="J564" i="66"/>
  <c r="AF563" i="66"/>
  <c r="AE563" i="66"/>
  <c r="AD563" i="66"/>
  <c r="AC563" i="66"/>
  <c r="AB563" i="66"/>
  <c r="AA563" i="66"/>
  <c r="Z563" i="66"/>
  <c r="T563" i="66"/>
  <c r="N563" i="66"/>
  <c r="M563" i="66"/>
  <c r="L563" i="66"/>
  <c r="K563" i="66"/>
  <c r="J563" i="66"/>
  <c r="AF562" i="66"/>
  <c r="AE562" i="66"/>
  <c r="AD562" i="66"/>
  <c r="AC562" i="66"/>
  <c r="AB562" i="66"/>
  <c r="AA562" i="66"/>
  <c r="Z562" i="66"/>
  <c r="T562" i="66"/>
  <c r="N562" i="66"/>
  <c r="M562" i="66"/>
  <c r="L562" i="66"/>
  <c r="K562" i="66"/>
  <c r="J562" i="66"/>
  <c r="AF561" i="66"/>
  <c r="AE561" i="66"/>
  <c r="AD561" i="66"/>
  <c r="AC561" i="66"/>
  <c r="AB561" i="66"/>
  <c r="AA561" i="66"/>
  <c r="Z561" i="66"/>
  <c r="T561" i="66"/>
  <c r="N561" i="66"/>
  <c r="M561" i="66"/>
  <c r="L561" i="66"/>
  <c r="K561" i="66"/>
  <c r="J561" i="66"/>
  <c r="AF560" i="66"/>
  <c r="AE560" i="66"/>
  <c r="AD560" i="66"/>
  <c r="AC560" i="66"/>
  <c r="AB560" i="66"/>
  <c r="AA560" i="66"/>
  <c r="Z560" i="66"/>
  <c r="T560" i="66"/>
  <c r="N560" i="66"/>
  <c r="M560" i="66"/>
  <c r="L560" i="66"/>
  <c r="K560" i="66"/>
  <c r="J560" i="66"/>
  <c r="AF559" i="66"/>
  <c r="AE559" i="66"/>
  <c r="AD559" i="66"/>
  <c r="AC559" i="66"/>
  <c r="AB559" i="66"/>
  <c r="AA559" i="66"/>
  <c r="Z559" i="66"/>
  <c r="T559" i="66"/>
  <c r="N559" i="66"/>
  <c r="M559" i="66"/>
  <c r="L559" i="66"/>
  <c r="K559" i="66"/>
  <c r="J559" i="66"/>
  <c r="AF558" i="66"/>
  <c r="AE558" i="66"/>
  <c r="AD558" i="66"/>
  <c r="AC558" i="66"/>
  <c r="AB558" i="66"/>
  <c r="AA558" i="66"/>
  <c r="Z558" i="66"/>
  <c r="T558" i="66"/>
  <c r="N558" i="66"/>
  <c r="M558" i="66"/>
  <c r="L558" i="66"/>
  <c r="K558" i="66"/>
  <c r="J558" i="66"/>
  <c r="AF557" i="66"/>
  <c r="AE557" i="66"/>
  <c r="AD557" i="66"/>
  <c r="AC557" i="66"/>
  <c r="AB557" i="66"/>
  <c r="AA557" i="66"/>
  <c r="Z557" i="66"/>
  <c r="T557" i="66"/>
  <c r="N557" i="66"/>
  <c r="M557" i="66"/>
  <c r="L557" i="66"/>
  <c r="K557" i="66"/>
  <c r="J557" i="66"/>
  <c r="AF556" i="66"/>
  <c r="AE556" i="66"/>
  <c r="AD556" i="66"/>
  <c r="AC556" i="66"/>
  <c r="AB556" i="66"/>
  <c r="AA556" i="66"/>
  <c r="Z556" i="66"/>
  <c r="T556" i="66"/>
  <c r="N556" i="66"/>
  <c r="M556" i="66"/>
  <c r="L556" i="66"/>
  <c r="K556" i="66"/>
  <c r="J556" i="66"/>
  <c r="AF555" i="66"/>
  <c r="AE555" i="66"/>
  <c r="AD555" i="66"/>
  <c r="AC555" i="66"/>
  <c r="AB555" i="66"/>
  <c r="AA555" i="66"/>
  <c r="Z555" i="66"/>
  <c r="T555" i="66"/>
  <c r="N555" i="66"/>
  <c r="M555" i="66"/>
  <c r="L555" i="66"/>
  <c r="K555" i="66"/>
  <c r="J555" i="66"/>
  <c r="AF554" i="66"/>
  <c r="AE554" i="66"/>
  <c r="AD554" i="66"/>
  <c r="AC554" i="66"/>
  <c r="AB554" i="66"/>
  <c r="AA554" i="66"/>
  <c r="Z554" i="66"/>
  <c r="T554" i="66"/>
  <c r="N554" i="66"/>
  <c r="M554" i="66"/>
  <c r="L554" i="66"/>
  <c r="K554" i="66"/>
  <c r="J554" i="66"/>
  <c r="AF553" i="66"/>
  <c r="AE553" i="66"/>
  <c r="AD553" i="66"/>
  <c r="AC553" i="66"/>
  <c r="AB553" i="66"/>
  <c r="AA553" i="66"/>
  <c r="Z553" i="66"/>
  <c r="T553" i="66"/>
  <c r="N553" i="66"/>
  <c r="M553" i="66"/>
  <c r="L553" i="66"/>
  <c r="K553" i="66"/>
  <c r="J553" i="66"/>
  <c r="AF552" i="66"/>
  <c r="AE552" i="66"/>
  <c r="AD552" i="66"/>
  <c r="AC552" i="66"/>
  <c r="AB552" i="66"/>
  <c r="AA552" i="66"/>
  <c r="Z552" i="66"/>
  <c r="T552" i="66"/>
  <c r="N552" i="66"/>
  <c r="M552" i="66"/>
  <c r="L552" i="66"/>
  <c r="K552" i="66"/>
  <c r="J552" i="66"/>
  <c r="AF551" i="66"/>
  <c r="AE551" i="66"/>
  <c r="AD551" i="66"/>
  <c r="AC551" i="66"/>
  <c r="AB551" i="66"/>
  <c r="AA551" i="66"/>
  <c r="Z551" i="66"/>
  <c r="T551" i="66"/>
  <c r="N551" i="66"/>
  <c r="M551" i="66"/>
  <c r="L551" i="66"/>
  <c r="K551" i="66"/>
  <c r="J551" i="66"/>
  <c r="AF550" i="66"/>
  <c r="AE550" i="66"/>
  <c r="AD550" i="66"/>
  <c r="AC550" i="66"/>
  <c r="AB550" i="66"/>
  <c r="AA550" i="66"/>
  <c r="Z550" i="66"/>
  <c r="T550" i="66"/>
  <c r="N550" i="66"/>
  <c r="M550" i="66"/>
  <c r="L550" i="66"/>
  <c r="K550" i="66"/>
  <c r="J550" i="66"/>
  <c r="AF549" i="66"/>
  <c r="AE549" i="66"/>
  <c r="AD549" i="66"/>
  <c r="AC549" i="66"/>
  <c r="AB549" i="66"/>
  <c r="AA549" i="66"/>
  <c r="Z549" i="66"/>
  <c r="T549" i="66"/>
  <c r="N549" i="66"/>
  <c r="M549" i="66"/>
  <c r="L549" i="66"/>
  <c r="K549" i="66"/>
  <c r="J549" i="66"/>
  <c r="AF548" i="66"/>
  <c r="AE548" i="66"/>
  <c r="AD548" i="66"/>
  <c r="AC548" i="66"/>
  <c r="AB548" i="66"/>
  <c r="AA548" i="66"/>
  <c r="Z548" i="66"/>
  <c r="T548" i="66"/>
  <c r="N548" i="66"/>
  <c r="M548" i="66"/>
  <c r="L548" i="66"/>
  <c r="K548" i="66"/>
  <c r="J548" i="66"/>
  <c r="AF547" i="66"/>
  <c r="AE547" i="66"/>
  <c r="AD547" i="66"/>
  <c r="AC547" i="66"/>
  <c r="AB547" i="66"/>
  <c r="AA547" i="66"/>
  <c r="Z547" i="66"/>
  <c r="T547" i="66"/>
  <c r="N547" i="66"/>
  <c r="M547" i="66"/>
  <c r="L547" i="66"/>
  <c r="K547" i="66"/>
  <c r="J547" i="66"/>
  <c r="AF546" i="66"/>
  <c r="AE546" i="66"/>
  <c r="AD546" i="66"/>
  <c r="AC546" i="66"/>
  <c r="AB546" i="66"/>
  <c r="AA546" i="66"/>
  <c r="Z546" i="66"/>
  <c r="T546" i="66"/>
  <c r="N546" i="66"/>
  <c r="M546" i="66"/>
  <c r="L546" i="66"/>
  <c r="K546" i="66"/>
  <c r="J546" i="66"/>
  <c r="AF545" i="66"/>
  <c r="AE545" i="66"/>
  <c r="AD545" i="66"/>
  <c r="AC545" i="66"/>
  <c r="AB545" i="66"/>
  <c r="AA545" i="66"/>
  <c r="Z545" i="66"/>
  <c r="T545" i="66"/>
  <c r="N545" i="66"/>
  <c r="M545" i="66"/>
  <c r="L545" i="66"/>
  <c r="K545" i="66"/>
  <c r="J545" i="66"/>
  <c r="AF544" i="66"/>
  <c r="AE544" i="66"/>
  <c r="AD544" i="66"/>
  <c r="AC544" i="66"/>
  <c r="AB544" i="66"/>
  <c r="AA544" i="66"/>
  <c r="Z544" i="66"/>
  <c r="T544" i="66"/>
  <c r="N544" i="66"/>
  <c r="M544" i="66"/>
  <c r="L544" i="66"/>
  <c r="K544" i="66"/>
  <c r="J544" i="66"/>
  <c r="AF543" i="66"/>
  <c r="AE543" i="66"/>
  <c r="AD543" i="66"/>
  <c r="AC543" i="66"/>
  <c r="AB543" i="66"/>
  <c r="AA543" i="66"/>
  <c r="Z543" i="66"/>
  <c r="T543" i="66"/>
  <c r="N543" i="66"/>
  <c r="M543" i="66"/>
  <c r="L543" i="66"/>
  <c r="K543" i="66"/>
  <c r="J543" i="66"/>
  <c r="AF542" i="66"/>
  <c r="AE542" i="66"/>
  <c r="AD542" i="66"/>
  <c r="AC542" i="66"/>
  <c r="AB542" i="66"/>
  <c r="AA542" i="66"/>
  <c r="Z542" i="66"/>
  <c r="T542" i="66"/>
  <c r="N542" i="66"/>
  <c r="M542" i="66"/>
  <c r="L542" i="66"/>
  <c r="K542" i="66"/>
  <c r="J542" i="66"/>
  <c r="AF541" i="66"/>
  <c r="AE541" i="66"/>
  <c r="AD541" i="66"/>
  <c r="AC541" i="66"/>
  <c r="AB541" i="66"/>
  <c r="AA541" i="66"/>
  <c r="Z541" i="66"/>
  <c r="T541" i="66"/>
  <c r="N541" i="66"/>
  <c r="M541" i="66"/>
  <c r="L541" i="66"/>
  <c r="K541" i="66"/>
  <c r="J541" i="66"/>
  <c r="AF540" i="66"/>
  <c r="AE540" i="66"/>
  <c r="AD540" i="66"/>
  <c r="AC540" i="66"/>
  <c r="AB540" i="66"/>
  <c r="AA540" i="66"/>
  <c r="Z540" i="66"/>
  <c r="T540" i="66"/>
  <c r="N540" i="66"/>
  <c r="M540" i="66"/>
  <c r="L540" i="66"/>
  <c r="K540" i="66"/>
  <c r="J540" i="66"/>
  <c r="AF539" i="66"/>
  <c r="AE539" i="66"/>
  <c r="AD539" i="66"/>
  <c r="AC539" i="66"/>
  <c r="AB539" i="66"/>
  <c r="AA539" i="66"/>
  <c r="Z539" i="66"/>
  <c r="T539" i="66"/>
  <c r="N539" i="66"/>
  <c r="M539" i="66"/>
  <c r="L539" i="66"/>
  <c r="K539" i="66"/>
  <c r="J539" i="66"/>
  <c r="AF538" i="66"/>
  <c r="AE538" i="66"/>
  <c r="AD538" i="66"/>
  <c r="AC538" i="66"/>
  <c r="AB538" i="66"/>
  <c r="AA538" i="66"/>
  <c r="Z538" i="66"/>
  <c r="T538" i="66"/>
  <c r="N538" i="66"/>
  <c r="M538" i="66"/>
  <c r="L538" i="66"/>
  <c r="K538" i="66"/>
  <c r="J538" i="66"/>
  <c r="AF537" i="66"/>
  <c r="AE537" i="66"/>
  <c r="AD537" i="66"/>
  <c r="AC537" i="66"/>
  <c r="AB537" i="66"/>
  <c r="AA537" i="66"/>
  <c r="Z537" i="66"/>
  <c r="T537" i="66"/>
  <c r="N537" i="66"/>
  <c r="M537" i="66"/>
  <c r="L537" i="66"/>
  <c r="K537" i="66"/>
  <c r="J537" i="66"/>
  <c r="AF536" i="66"/>
  <c r="AE536" i="66"/>
  <c r="AD536" i="66"/>
  <c r="AC536" i="66"/>
  <c r="AB536" i="66"/>
  <c r="AA536" i="66"/>
  <c r="Z536" i="66"/>
  <c r="T536" i="66"/>
  <c r="N536" i="66"/>
  <c r="M536" i="66"/>
  <c r="L536" i="66"/>
  <c r="K536" i="66"/>
  <c r="J536" i="66"/>
  <c r="AF535" i="66"/>
  <c r="AE535" i="66"/>
  <c r="AD535" i="66"/>
  <c r="AC535" i="66"/>
  <c r="AB535" i="66"/>
  <c r="AA535" i="66"/>
  <c r="Z535" i="66"/>
  <c r="T535" i="66"/>
  <c r="N535" i="66"/>
  <c r="M535" i="66"/>
  <c r="L535" i="66"/>
  <c r="K535" i="66"/>
  <c r="J535" i="66"/>
  <c r="AF534" i="66"/>
  <c r="AE534" i="66"/>
  <c r="AD534" i="66"/>
  <c r="AC534" i="66"/>
  <c r="AB534" i="66"/>
  <c r="AA534" i="66"/>
  <c r="Z534" i="66"/>
  <c r="T534" i="66"/>
  <c r="N534" i="66"/>
  <c r="M534" i="66"/>
  <c r="L534" i="66"/>
  <c r="K534" i="66"/>
  <c r="J534" i="66"/>
  <c r="AF533" i="66"/>
  <c r="AE533" i="66"/>
  <c r="AD533" i="66"/>
  <c r="AC533" i="66"/>
  <c r="AB533" i="66"/>
  <c r="AA533" i="66"/>
  <c r="Z533" i="66"/>
  <c r="T533" i="66"/>
  <c r="N533" i="66"/>
  <c r="M533" i="66"/>
  <c r="L533" i="66"/>
  <c r="K533" i="66"/>
  <c r="J533" i="66"/>
  <c r="AF532" i="66"/>
  <c r="AE532" i="66"/>
  <c r="AD532" i="66"/>
  <c r="AC532" i="66"/>
  <c r="AB532" i="66"/>
  <c r="AA532" i="66"/>
  <c r="Z532" i="66"/>
  <c r="T532" i="66"/>
  <c r="N532" i="66"/>
  <c r="M532" i="66"/>
  <c r="L532" i="66"/>
  <c r="K532" i="66"/>
  <c r="J532" i="66"/>
  <c r="AF531" i="66"/>
  <c r="AE531" i="66"/>
  <c r="AD531" i="66"/>
  <c r="AC531" i="66"/>
  <c r="AB531" i="66"/>
  <c r="AA531" i="66"/>
  <c r="Z531" i="66"/>
  <c r="T531" i="66"/>
  <c r="N531" i="66"/>
  <c r="M531" i="66"/>
  <c r="L531" i="66"/>
  <c r="K531" i="66"/>
  <c r="J531" i="66"/>
  <c r="AF530" i="66"/>
  <c r="AE530" i="66"/>
  <c r="AD530" i="66"/>
  <c r="AC530" i="66"/>
  <c r="AB530" i="66"/>
  <c r="AA530" i="66"/>
  <c r="Z530" i="66"/>
  <c r="T530" i="66"/>
  <c r="N530" i="66"/>
  <c r="M530" i="66"/>
  <c r="L530" i="66"/>
  <c r="K530" i="66"/>
  <c r="J530" i="66"/>
  <c r="AF529" i="66"/>
  <c r="AE529" i="66"/>
  <c r="AD529" i="66"/>
  <c r="AC529" i="66"/>
  <c r="AB529" i="66"/>
  <c r="AA529" i="66"/>
  <c r="Z529" i="66"/>
  <c r="T529" i="66"/>
  <c r="N529" i="66"/>
  <c r="M529" i="66"/>
  <c r="L529" i="66"/>
  <c r="K529" i="66"/>
  <c r="J529" i="66"/>
  <c r="AF528" i="66"/>
  <c r="AE528" i="66"/>
  <c r="AD528" i="66"/>
  <c r="AC528" i="66"/>
  <c r="AB528" i="66"/>
  <c r="AA528" i="66"/>
  <c r="Z528" i="66"/>
  <c r="T528" i="66"/>
  <c r="N528" i="66"/>
  <c r="M528" i="66"/>
  <c r="L528" i="66"/>
  <c r="K528" i="66"/>
  <c r="J528" i="66"/>
  <c r="AF527" i="66"/>
  <c r="AE527" i="66"/>
  <c r="AD527" i="66"/>
  <c r="AC527" i="66"/>
  <c r="AB527" i="66"/>
  <c r="AA527" i="66"/>
  <c r="Z527" i="66"/>
  <c r="T527" i="66"/>
  <c r="N527" i="66"/>
  <c r="M527" i="66"/>
  <c r="L527" i="66"/>
  <c r="K527" i="66"/>
  <c r="J527" i="66"/>
  <c r="AF526" i="66"/>
  <c r="AE526" i="66"/>
  <c r="AD526" i="66"/>
  <c r="AC526" i="66"/>
  <c r="AB526" i="66"/>
  <c r="AA526" i="66"/>
  <c r="Z526" i="66"/>
  <c r="T526" i="66"/>
  <c r="N526" i="66"/>
  <c r="M526" i="66"/>
  <c r="L526" i="66"/>
  <c r="K526" i="66"/>
  <c r="J526" i="66"/>
  <c r="AF525" i="66"/>
  <c r="AE525" i="66"/>
  <c r="AD525" i="66"/>
  <c r="AC525" i="66"/>
  <c r="AB525" i="66"/>
  <c r="AA525" i="66"/>
  <c r="Z525" i="66"/>
  <c r="T525" i="66"/>
  <c r="N525" i="66"/>
  <c r="M525" i="66"/>
  <c r="L525" i="66"/>
  <c r="K525" i="66"/>
  <c r="J525" i="66"/>
  <c r="AF524" i="66"/>
  <c r="AE524" i="66"/>
  <c r="AD524" i="66"/>
  <c r="AC524" i="66"/>
  <c r="AB524" i="66"/>
  <c r="AA524" i="66"/>
  <c r="Z524" i="66"/>
  <c r="T524" i="66"/>
  <c r="N524" i="66"/>
  <c r="M524" i="66"/>
  <c r="L524" i="66"/>
  <c r="K524" i="66"/>
  <c r="J524" i="66"/>
  <c r="AF523" i="66"/>
  <c r="AE523" i="66"/>
  <c r="AD523" i="66"/>
  <c r="AC523" i="66"/>
  <c r="AB523" i="66"/>
  <c r="AA523" i="66"/>
  <c r="Z523" i="66"/>
  <c r="T523" i="66"/>
  <c r="N523" i="66"/>
  <c r="M523" i="66"/>
  <c r="L523" i="66"/>
  <c r="K523" i="66"/>
  <c r="J523" i="66"/>
  <c r="AF522" i="66"/>
  <c r="AE522" i="66"/>
  <c r="AD522" i="66"/>
  <c r="AC522" i="66"/>
  <c r="AB522" i="66"/>
  <c r="AA522" i="66"/>
  <c r="Z522" i="66"/>
  <c r="T522" i="66"/>
  <c r="N522" i="66"/>
  <c r="M522" i="66"/>
  <c r="L522" i="66"/>
  <c r="K522" i="66"/>
  <c r="J522" i="66"/>
  <c r="AF521" i="66"/>
  <c r="AE521" i="66"/>
  <c r="AD521" i="66"/>
  <c r="AC521" i="66"/>
  <c r="AB521" i="66"/>
  <c r="AA521" i="66"/>
  <c r="Z521" i="66"/>
  <c r="T521" i="66"/>
  <c r="N521" i="66"/>
  <c r="M521" i="66"/>
  <c r="L521" i="66"/>
  <c r="K521" i="66"/>
  <c r="J521" i="66"/>
  <c r="AF520" i="66"/>
  <c r="AE520" i="66"/>
  <c r="AD520" i="66"/>
  <c r="AC520" i="66"/>
  <c r="AB520" i="66"/>
  <c r="AA520" i="66"/>
  <c r="Z520" i="66"/>
  <c r="T520" i="66"/>
  <c r="N520" i="66"/>
  <c r="M520" i="66"/>
  <c r="L520" i="66"/>
  <c r="K520" i="66"/>
  <c r="J520" i="66"/>
  <c r="AF519" i="66"/>
  <c r="AE519" i="66"/>
  <c r="AD519" i="66"/>
  <c r="AC519" i="66"/>
  <c r="AB519" i="66"/>
  <c r="AA519" i="66"/>
  <c r="Z519" i="66"/>
  <c r="T519" i="66"/>
  <c r="N519" i="66"/>
  <c r="M519" i="66"/>
  <c r="L519" i="66"/>
  <c r="K519" i="66"/>
  <c r="J519" i="66"/>
  <c r="AF518" i="66"/>
  <c r="AE518" i="66"/>
  <c r="AD518" i="66"/>
  <c r="AC518" i="66"/>
  <c r="AB518" i="66"/>
  <c r="AA518" i="66"/>
  <c r="Z518" i="66"/>
  <c r="T518" i="66"/>
  <c r="N518" i="66"/>
  <c r="M518" i="66"/>
  <c r="L518" i="66"/>
  <c r="K518" i="66"/>
  <c r="J518" i="66"/>
  <c r="AF517" i="66"/>
  <c r="AE517" i="66"/>
  <c r="AD517" i="66"/>
  <c r="AC517" i="66"/>
  <c r="AB517" i="66"/>
  <c r="AA517" i="66"/>
  <c r="Z517" i="66"/>
  <c r="T517" i="66"/>
  <c r="N517" i="66"/>
  <c r="M517" i="66"/>
  <c r="L517" i="66"/>
  <c r="K517" i="66"/>
  <c r="J517" i="66"/>
  <c r="AF516" i="66"/>
  <c r="AE516" i="66"/>
  <c r="AD516" i="66"/>
  <c r="AC516" i="66"/>
  <c r="AB516" i="66"/>
  <c r="AA516" i="66"/>
  <c r="Z516" i="66"/>
  <c r="T516" i="66"/>
  <c r="N516" i="66"/>
  <c r="M516" i="66"/>
  <c r="L516" i="66"/>
  <c r="K516" i="66"/>
  <c r="J516" i="66"/>
  <c r="AF515" i="66"/>
  <c r="AE515" i="66"/>
  <c r="AD515" i="66"/>
  <c r="AC515" i="66"/>
  <c r="AB515" i="66"/>
  <c r="AA515" i="66"/>
  <c r="Z515" i="66"/>
  <c r="T515" i="66"/>
  <c r="N515" i="66"/>
  <c r="M515" i="66"/>
  <c r="L515" i="66"/>
  <c r="K515" i="66"/>
  <c r="J515" i="66"/>
  <c r="AF514" i="66"/>
  <c r="AE514" i="66"/>
  <c r="AD514" i="66"/>
  <c r="AC514" i="66"/>
  <c r="AB514" i="66"/>
  <c r="AA514" i="66"/>
  <c r="Z514" i="66"/>
  <c r="T514" i="66"/>
  <c r="N514" i="66"/>
  <c r="M514" i="66"/>
  <c r="L514" i="66"/>
  <c r="K514" i="66"/>
  <c r="J514" i="66"/>
  <c r="AF513" i="66"/>
  <c r="AE513" i="66"/>
  <c r="AD513" i="66"/>
  <c r="AC513" i="66"/>
  <c r="AB513" i="66"/>
  <c r="AA513" i="66"/>
  <c r="Z513" i="66"/>
  <c r="T513" i="66"/>
  <c r="N513" i="66"/>
  <c r="M513" i="66"/>
  <c r="L513" i="66"/>
  <c r="K513" i="66"/>
  <c r="J513" i="66"/>
  <c r="AF512" i="66"/>
  <c r="AE512" i="66"/>
  <c r="AD512" i="66"/>
  <c r="AC512" i="66"/>
  <c r="AB512" i="66"/>
  <c r="AA512" i="66"/>
  <c r="Z512" i="66"/>
  <c r="T512" i="66"/>
  <c r="N512" i="66"/>
  <c r="M512" i="66"/>
  <c r="L512" i="66"/>
  <c r="K512" i="66"/>
  <c r="J512" i="66"/>
  <c r="AF511" i="66"/>
  <c r="AE511" i="66"/>
  <c r="AD511" i="66"/>
  <c r="AC511" i="66"/>
  <c r="AB511" i="66"/>
  <c r="AA511" i="66"/>
  <c r="Z511" i="66"/>
  <c r="T511" i="66"/>
  <c r="N511" i="66"/>
  <c r="M511" i="66"/>
  <c r="L511" i="66"/>
  <c r="K511" i="66"/>
  <c r="J511" i="66"/>
  <c r="AF510" i="66"/>
  <c r="AE510" i="66"/>
  <c r="AD510" i="66"/>
  <c r="AC510" i="66"/>
  <c r="AB510" i="66"/>
  <c r="AA510" i="66"/>
  <c r="Z510" i="66"/>
  <c r="T510" i="66"/>
  <c r="N510" i="66"/>
  <c r="M510" i="66"/>
  <c r="L510" i="66"/>
  <c r="K510" i="66"/>
  <c r="J510" i="66"/>
  <c r="AF509" i="66"/>
  <c r="AE509" i="66"/>
  <c r="AD509" i="66"/>
  <c r="AC509" i="66"/>
  <c r="AB509" i="66"/>
  <c r="AA509" i="66"/>
  <c r="Z509" i="66"/>
  <c r="T509" i="66"/>
  <c r="N509" i="66"/>
  <c r="M509" i="66"/>
  <c r="L509" i="66"/>
  <c r="K509" i="66"/>
  <c r="J509" i="66"/>
  <c r="AF508" i="66"/>
  <c r="AE508" i="66"/>
  <c r="AD508" i="66"/>
  <c r="AC508" i="66"/>
  <c r="AB508" i="66"/>
  <c r="AA508" i="66"/>
  <c r="Z508" i="66"/>
  <c r="T508" i="66"/>
  <c r="N508" i="66"/>
  <c r="M508" i="66"/>
  <c r="L508" i="66"/>
  <c r="K508" i="66"/>
  <c r="J508" i="66"/>
  <c r="AF507" i="66"/>
  <c r="AE507" i="66"/>
  <c r="AD507" i="66"/>
  <c r="AC507" i="66"/>
  <c r="AB507" i="66"/>
  <c r="AA507" i="66"/>
  <c r="Z507" i="66"/>
  <c r="T507" i="66"/>
  <c r="N507" i="66"/>
  <c r="M507" i="66"/>
  <c r="L507" i="66"/>
  <c r="K507" i="66"/>
  <c r="J507" i="66"/>
  <c r="AF506" i="66"/>
  <c r="AE506" i="66"/>
  <c r="AD506" i="66"/>
  <c r="AC506" i="66"/>
  <c r="AB506" i="66"/>
  <c r="AA506" i="66"/>
  <c r="Z506" i="66"/>
  <c r="T506" i="66"/>
  <c r="N506" i="66"/>
  <c r="M506" i="66"/>
  <c r="L506" i="66"/>
  <c r="K506" i="66"/>
  <c r="J506" i="66"/>
  <c r="AF505" i="66"/>
  <c r="AE505" i="66"/>
  <c r="AD505" i="66"/>
  <c r="AC505" i="66"/>
  <c r="AB505" i="66"/>
  <c r="AA505" i="66"/>
  <c r="Z505" i="66"/>
  <c r="T505" i="66"/>
  <c r="N505" i="66"/>
  <c r="M505" i="66"/>
  <c r="L505" i="66"/>
  <c r="K505" i="66"/>
  <c r="J505" i="66"/>
  <c r="AF504" i="66"/>
  <c r="AE504" i="66"/>
  <c r="AD504" i="66"/>
  <c r="AC504" i="66"/>
  <c r="AB504" i="66"/>
  <c r="AA504" i="66"/>
  <c r="Z504" i="66"/>
  <c r="T504" i="66"/>
  <c r="N504" i="66"/>
  <c r="M504" i="66"/>
  <c r="L504" i="66"/>
  <c r="K504" i="66"/>
  <c r="J504" i="66"/>
  <c r="AF503" i="66"/>
  <c r="AE503" i="66"/>
  <c r="AD503" i="66"/>
  <c r="AC503" i="66"/>
  <c r="AB503" i="66"/>
  <c r="AA503" i="66"/>
  <c r="Z503" i="66"/>
  <c r="T503" i="66"/>
  <c r="N503" i="66"/>
  <c r="M503" i="66"/>
  <c r="L503" i="66"/>
  <c r="K503" i="66"/>
  <c r="J503" i="66"/>
  <c r="AF502" i="66"/>
  <c r="AE502" i="66"/>
  <c r="AD502" i="66"/>
  <c r="AC502" i="66"/>
  <c r="AB502" i="66"/>
  <c r="AA502" i="66"/>
  <c r="Z502" i="66"/>
  <c r="T502" i="66"/>
  <c r="N502" i="66"/>
  <c r="M502" i="66"/>
  <c r="L502" i="66"/>
  <c r="K502" i="66"/>
  <c r="J502" i="66"/>
  <c r="AF501" i="66"/>
  <c r="AE501" i="66"/>
  <c r="AD501" i="66"/>
  <c r="AC501" i="66"/>
  <c r="AB501" i="66"/>
  <c r="AA501" i="66"/>
  <c r="Z501" i="66"/>
  <c r="T501" i="66"/>
  <c r="N501" i="66"/>
  <c r="M501" i="66"/>
  <c r="L501" i="66"/>
  <c r="K501" i="66"/>
  <c r="J501" i="66"/>
  <c r="AF500" i="66"/>
  <c r="AE500" i="66"/>
  <c r="AD500" i="66"/>
  <c r="AC500" i="66"/>
  <c r="AB500" i="66"/>
  <c r="AA500" i="66"/>
  <c r="Z500" i="66"/>
  <c r="T500" i="66"/>
  <c r="N500" i="66"/>
  <c r="M500" i="66"/>
  <c r="L500" i="66"/>
  <c r="K500" i="66"/>
  <c r="J500" i="66"/>
  <c r="AF499" i="66"/>
  <c r="AE499" i="66"/>
  <c r="AD499" i="66"/>
  <c r="AC499" i="66"/>
  <c r="AB499" i="66"/>
  <c r="AA499" i="66"/>
  <c r="Z499" i="66"/>
  <c r="T499" i="66"/>
  <c r="N499" i="66"/>
  <c r="M499" i="66"/>
  <c r="L499" i="66"/>
  <c r="K499" i="66"/>
  <c r="J499" i="66"/>
  <c r="AF498" i="66"/>
  <c r="AE498" i="66"/>
  <c r="AD498" i="66"/>
  <c r="AC498" i="66"/>
  <c r="AB498" i="66"/>
  <c r="AA498" i="66"/>
  <c r="Z498" i="66"/>
  <c r="T498" i="66"/>
  <c r="N498" i="66"/>
  <c r="M498" i="66"/>
  <c r="L498" i="66"/>
  <c r="K498" i="66"/>
  <c r="J498" i="66"/>
  <c r="AF497" i="66"/>
  <c r="AE497" i="66"/>
  <c r="AD497" i="66"/>
  <c r="AC497" i="66"/>
  <c r="AB497" i="66"/>
  <c r="AA497" i="66"/>
  <c r="Z497" i="66"/>
  <c r="T497" i="66"/>
  <c r="N497" i="66"/>
  <c r="M497" i="66"/>
  <c r="L497" i="66"/>
  <c r="K497" i="66"/>
  <c r="J497" i="66"/>
  <c r="AF496" i="66"/>
  <c r="AE496" i="66"/>
  <c r="AD496" i="66"/>
  <c r="AC496" i="66"/>
  <c r="AB496" i="66"/>
  <c r="AA496" i="66"/>
  <c r="Z496" i="66"/>
  <c r="T496" i="66"/>
  <c r="N496" i="66"/>
  <c r="M496" i="66"/>
  <c r="L496" i="66"/>
  <c r="K496" i="66"/>
  <c r="J496" i="66"/>
  <c r="AF495" i="66"/>
  <c r="AE495" i="66"/>
  <c r="AD495" i="66"/>
  <c r="AC495" i="66"/>
  <c r="AB495" i="66"/>
  <c r="AA495" i="66"/>
  <c r="Z495" i="66"/>
  <c r="T495" i="66"/>
  <c r="N495" i="66"/>
  <c r="M495" i="66"/>
  <c r="L495" i="66"/>
  <c r="K495" i="66"/>
  <c r="J495" i="66"/>
  <c r="AF494" i="66"/>
  <c r="AE494" i="66"/>
  <c r="AD494" i="66"/>
  <c r="AC494" i="66"/>
  <c r="AB494" i="66"/>
  <c r="AA494" i="66"/>
  <c r="Z494" i="66"/>
  <c r="T494" i="66"/>
  <c r="N494" i="66"/>
  <c r="M494" i="66"/>
  <c r="L494" i="66"/>
  <c r="K494" i="66"/>
  <c r="J494" i="66"/>
  <c r="AF493" i="66"/>
  <c r="AE493" i="66"/>
  <c r="AD493" i="66"/>
  <c r="AC493" i="66"/>
  <c r="AB493" i="66"/>
  <c r="AA493" i="66"/>
  <c r="Z493" i="66"/>
  <c r="T493" i="66"/>
  <c r="N493" i="66"/>
  <c r="M493" i="66"/>
  <c r="L493" i="66"/>
  <c r="K493" i="66"/>
  <c r="J493" i="66"/>
  <c r="AF492" i="66"/>
  <c r="AE492" i="66"/>
  <c r="AD492" i="66"/>
  <c r="AC492" i="66"/>
  <c r="AB492" i="66"/>
  <c r="AA492" i="66"/>
  <c r="Z492" i="66"/>
  <c r="T492" i="66"/>
  <c r="N492" i="66"/>
  <c r="M492" i="66"/>
  <c r="L492" i="66"/>
  <c r="K492" i="66"/>
  <c r="J492" i="66"/>
  <c r="AF491" i="66"/>
  <c r="AE491" i="66"/>
  <c r="AD491" i="66"/>
  <c r="AC491" i="66"/>
  <c r="AB491" i="66"/>
  <c r="AA491" i="66"/>
  <c r="Z491" i="66"/>
  <c r="T491" i="66"/>
  <c r="N491" i="66"/>
  <c r="M491" i="66"/>
  <c r="L491" i="66"/>
  <c r="K491" i="66"/>
  <c r="J491" i="66"/>
  <c r="AF490" i="66"/>
  <c r="AE490" i="66"/>
  <c r="AD490" i="66"/>
  <c r="AC490" i="66"/>
  <c r="AB490" i="66"/>
  <c r="AA490" i="66"/>
  <c r="Z490" i="66"/>
  <c r="T490" i="66"/>
  <c r="N490" i="66"/>
  <c r="M490" i="66"/>
  <c r="L490" i="66"/>
  <c r="K490" i="66"/>
  <c r="J490" i="66"/>
  <c r="AF489" i="66"/>
  <c r="AE489" i="66"/>
  <c r="AD489" i="66"/>
  <c r="AC489" i="66"/>
  <c r="AB489" i="66"/>
  <c r="AA489" i="66"/>
  <c r="Z489" i="66"/>
  <c r="T489" i="66"/>
  <c r="N489" i="66"/>
  <c r="M489" i="66"/>
  <c r="L489" i="66"/>
  <c r="K489" i="66"/>
  <c r="J489" i="66"/>
  <c r="AF488" i="66"/>
  <c r="AE488" i="66"/>
  <c r="AD488" i="66"/>
  <c r="AC488" i="66"/>
  <c r="AB488" i="66"/>
  <c r="AA488" i="66"/>
  <c r="Z488" i="66"/>
  <c r="T488" i="66"/>
  <c r="N488" i="66"/>
  <c r="M488" i="66"/>
  <c r="L488" i="66"/>
  <c r="K488" i="66"/>
  <c r="J488" i="66"/>
  <c r="AF487" i="66"/>
  <c r="AE487" i="66"/>
  <c r="AD487" i="66"/>
  <c r="AC487" i="66"/>
  <c r="AB487" i="66"/>
  <c r="AA487" i="66"/>
  <c r="Z487" i="66"/>
  <c r="T487" i="66"/>
  <c r="N487" i="66"/>
  <c r="M487" i="66"/>
  <c r="L487" i="66"/>
  <c r="K487" i="66"/>
  <c r="J487" i="66"/>
  <c r="AF486" i="66"/>
  <c r="AE486" i="66"/>
  <c r="AD486" i="66"/>
  <c r="AC486" i="66"/>
  <c r="AB486" i="66"/>
  <c r="AA486" i="66"/>
  <c r="Z486" i="66"/>
  <c r="T486" i="66"/>
  <c r="N486" i="66"/>
  <c r="M486" i="66"/>
  <c r="L486" i="66"/>
  <c r="K486" i="66"/>
  <c r="J486" i="66"/>
  <c r="AF485" i="66"/>
  <c r="AE485" i="66"/>
  <c r="AD485" i="66"/>
  <c r="AC485" i="66"/>
  <c r="AB485" i="66"/>
  <c r="AA485" i="66"/>
  <c r="Z485" i="66"/>
  <c r="T485" i="66"/>
  <c r="N485" i="66"/>
  <c r="M485" i="66"/>
  <c r="L485" i="66"/>
  <c r="K485" i="66"/>
  <c r="J485" i="66"/>
  <c r="AF484" i="66"/>
  <c r="AE484" i="66"/>
  <c r="AD484" i="66"/>
  <c r="AC484" i="66"/>
  <c r="AB484" i="66"/>
  <c r="AA484" i="66"/>
  <c r="Z484" i="66"/>
  <c r="T484" i="66"/>
  <c r="N484" i="66"/>
  <c r="M484" i="66"/>
  <c r="L484" i="66"/>
  <c r="K484" i="66"/>
  <c r="J484" i="66"/>
  <c r="AF483" i="66"/>
  <c r="AE483" i="66"/>
  <c r="AD483" i="66"/>
  <c r="AC483" i="66"/>
  <c r="AB483" i="66"/>
  <c r="AA483" i="66"/>
  <c r="Z483" i="66"/>
  <c r="T483" i="66"/>
  <c r="N483" i="66"/>
  <c r="M483" i="66"/>
  <c r="L483" i="66"/>
  <c r="K483" i="66"/>
  <c r="J483" i="66"/>
  <c r="AF482" i="66"/>
  <c r="AE482" i="66"/>
  <c r="AD482" i="66"/>
  <c r="AC482" i="66"/>
  <c r="AB482" i="66"/>
  <c r="AA482" i="66"/>
  <c r="Z482" i="66"/>
  <c r="T482" i="66"/>
  <c r="N482" i="66"/>
  <c r="M482" i="66"/>
  <c r="L482" i="66"/>
  <c r="K482" i="66"/>
  <c r="J482" i="66"/>
  <c r="AF481" i="66"/>
  <c r="AE481" i="66"/>
  <c r="AD481" i="66"/>
  <c r="AC481" i="66"/>
  <c r="AB481" i="66"/>
  <c r="AA481" i="66"/>
  <c r="Z481" i="66"/>
  <c r="T481" i="66"/>
  <c r="N481" i="66"/>
  <c r="M481" i="66"/>
  <c r="L481" i="66"/>
  <c r="K481" i="66"/>
  <c r="J481" i="66"/>
  <c r="AF480" i="66"/>
  <c r="AE480" i="66"/>
  <c r="AD480" i="66"/>
  <c r="AC480" i="66"/>
  <c r="AB480" i="66"/>
  <c r="AA480" i="66"/>
  <c r="Z480" i="66"/>
  <c r="T480" i="66"/>
  <c r="N480" i="66"/>
  <c r="M480" i="66"/>
  <c r="L480" i="66"/>
  <c r="K480" i="66"/>
  <c r="J480" i="66"/>
  <c r="AF479" i="66"/>
  <c r="AE479" i="66"/>
  <c r="AD479" i="66"/>
  <c r="AC479" i="66"/>
  <c r="AB479" i="66"/>
  <c r="AA479" i="66"/>
  <c r="Z479" i="66"/>
  <c r="T479" i="66"/>
  <c r="N479" i="66"/>
  <c r="M479" i="66"/>
  <c r="L479" i="66"/>
  <c r="K479" i="66"/>
  <c r="J479" i="66"/>
  <c r="AF478" i="66"/>
  <c r="AE478" i="66"/>
  <c r="AD478" i="66"/>
  <c r="AC478" i="66"/>
  <c r="AB478" i="66"/>
  <c r="AA478" i="66"/>
  <c r="Z478" i="66"/>
  <c r="T478" i="66"/>
  <c r="N478" i="66"/>
  <c r="M478" i="66"/>
  <c r="L478" i="66"/>
  <c r="K478" i="66"/>
  <c r="J478" i="66"/>
  <c r="AF477" i="66"/>
  <c r="AE477" i="66"/>
  <c r="AD477" i="66"/>
  <c r="AC477" i="66"/>
  <c r="AB477" i="66"/>
  <c r="AA477" i="66"/>
  <c r="Z477" i="66"/>
  <c r="T477" i="66"/>
  <c r="N477" i="66"/>
  <c r="M477" i="66"/>
  <c r="L477" i="66"/>
  <c r="K477" i="66"/>
  <c r="J477" i="66"/>
  <c r="AF476" i="66"/>
  <c r="AE476" i="66"/>
  <c r="AD476" i="66"/>
  <c r="AC476" i="66"/>
  <c r="AB476" i="66"/>
  <c r="AA476" i="66"/>
  <c r="Z476" i="66"/>
  <c r="T476" i="66"/>
  <c r="N476" i="66"/>
  <c r="M476" i="66"/>
  <c r="L476" i="66"/>
  <c r="K476" i="66"/>
  <c r="J476" i="66"/>
  <c r="AF475" i="66"/>
  <c r="AE475" i="66"/>
  <c r="AD475" i="66"/>
  <c r="AC475" i="66"/>
  <c r="AB475" i="66"/>
  <c r="AA475" i="66"/>
  <c r="Z475" i="66"/>
  <c r="T475" i="66"/>
  <c r="N475" i="66"/>
  <c r="M475" i="66"/>
  <c r="L475" i="66"/>
  <c r="K475" i="66"/>
  <c r="J475" i="66"/>
  <c r="AF474" i="66"/>
  <c r="AE474" i="66"/>
  <c r="AD474" i="66"/>
  <c r="AC474" i="66"/>
  <c r="AB474" i="66"/>
  <c r="AA474" i="66"/>
  <c r="Z474" i="66"/>
  <c r="T474" i="66"/>
  <c r="N474" i="66"/>
  <c r="M474" i="66"/>
  <c r="L474" i="66"/>
  <c r="K474" i="66"/>
  <c r="J474" i="66"/>
  <c r="AF473" i="66"/>
  <c r="AE473" i="66"/>
  <c r="AD473" i="66"/>
  <c r="AC473" i="66"/>
  <c r="AB473" i="66"/>
  <c r="AA473" i="66"/>
  <c r="Z473" i="66"/>
  <c r="T473" i="66"/>
  <c r="N473" i="66"/>
  <c r="M473" i="66"/>
  <c r="L473" i="66"/>
  <c r="K473" i="66"/>
  <c r="J473" i="66"/>
  <c r="AF472" i="66"/>
  <c r="AE472" i="66"/>
  <c r="AD472" i="66"/>
  <c r="AC472" i="66"/>
  <c r="AB472" i="66"/>
  <c r="AA472" i="66"/>
  <c r="Z472" i="66"/>
  <c r="T472" i="66"/>
  <c r="N472" i="66"/>
  <c r="M472" i="66"/>
  <c r="L472" i="66"/>
  <c r="K472" i="66"/>
  <c r="J472" i="66"/>
  <c r="AF471" i="66"/>
  <c r="AE471" i="66"/>
  <c r="AD471" i="66"/>
  <c r="AC471" i="66"/>
  <c r="AB471" i="66"/>
  <c r="AA471" i="66"/>
  <c r="Z471" i="66"/>
  <c r="T471" i="66"/>
  <c r="N471" i="66"/>
  <c r="M471" i="66"/>
  <c r="L471" i="66"/>
  <c r="K471" i="66"/>
  <c r="J471" i="66"/>
  <c r="AF470" i="66"/>
  <c r="AE470" i="66"/>
  <c r="AD470" i="66"/>
  <c r="AC470" i="66"/>
  <c r="AB470" i="66"/>
  <c r="AA470" i="66"/>
  <c r="Z470" i="66"/>
  <c r="T470" i="66"/>
  <c r="N470" i="66"/>
  <c r="M470" i="66"/>
  <c r="L470" i="66"/>
  <c r="K470" i="66"/>
  <c r="J470" i="66"/>
  <c r="AF469" i="66"/>
  <c r="AE469" i="66"/>
  <c r="AD469" i="66"/>
  <c r="AC469" i="66"/>
  <c r="AB469" i="66"/>
  <c r="AA469" i="66"/>
  <c r="Z469" i="66"/>
  <c r="T469" i="66"/>
  <c r="N469" i="66"/>
  <c r="M469" i="66"/>
  <c r="L469" i="66"/>
  <c r="K469" i="66"/>
  <c r="J469" i="66"/>
  <c r="AF468" i="66"/>
  <c r="AE468" i="66"/>
  <c r="AD468" i="66"/>
  <c r="AC468" i="66"/>
  <c r="AB468" i="66"/>
  <c r="AA468" i="66"/>
  <c r="Z468" i="66"/>
  <c r="T468" i="66"/>
  <c r="N468" i="66"/>
  <c r="M468" i="66"/>
  <c r="L468" i="66"/>
  <c r="K468" i="66"/>
  <c r="J468" i="66"/>
  <c r="AF467" i="66"/>
  <c r="AE467" i="66"/>
  <c r="AD467" i="66"/>
  <c r="AC467" i="66"/>
  <c r="AB467" i="66"/>
  <c r="AA467" i="66"/>
  <c r="Z467" i="66"/>
  <c r="T467" i="66"/>
  <c r="N467" i="66"/>
  <c r="M467" i="66"/>
  <c r="L467" i="66"/>
  <c r="K467" i="66"/>
  <c r="J467" i="66"/>
  <c r="AF466" i="66"/>
  <c r="AE466" i="66"/>
  <c r="AD466" i="66"/>
  <c r="AC466" i="66"/>
  <c r="AB466" i="66"/>
  <c r="AA466" i="66"/>
  <c r="Z466" i="66"/>
  <c r="T466" i="66"/>
  <c r="N466" i="66"/>
  <c r="M466" i="66"/>
  <c r="L466" i="66"/>
  <c r="K466" i="66"/>
  <c r="J466" i="66"/>
  <c r="AF465" i="66"/>
  <c r="AE465" i="66"/>
  <c r="AD465" i="66"/>
  <c r="AC465" i="66"/>
  <c r="AB465" i="66"/>
  <c r="AA465" i="66"/>
  <c r="Z465" i="66"/>
  <c r="T465" i="66"/>
  <c r="N465" i="66"/>
  <c r="M465" i="66"/>
  <c r="L465" i="66"/>
  <c r="K465" i="66"/>
  <c r="J465" i="66"/>
  <c r="AF464" i="66"/>
  <c r="AE464" i="66"/>
  <c r="AD464" i="66"/>
  <c r="AC464" i="66"/>
  <c r="AB464" i="66"/>
  <c r="AA464" i="66"/>
  <c r="Z464" i="66"/>
  <c r="T464" i="66"/>
  <c r="N464" i="66"/>
  <c r="M464" i="66"/>
  <c r="L464" i="66"/>
  <c r="K464" i="66"/>
  <c r="J464" i="66"/>
  <c r="AF463" i="66"/>
  <c r="AE463" i="66"/>
  <c r="AD463" i="66"/>
  <c r="AC463" i="66"/>
  <c r="AB463" i="66"/>
  <c r="AA463" i="66"/>
  <c r="Z463" i="66"/>
  <c r="T463" i="66"/>
  <c r="N463" i="66"/>
  <c r="M463" i="66"/>
  <c r="L463" i="66"/>
  <c r="K463" i="66"/>
  <c r="J463" i="66"/>
  <c r="AF462" i="66"/>
  <c r="AE462" i="66"/>
  <c r="AD462" i="66"/>
  <c r="AC462" i="66"/>
  <c r="AB462" i="66"/>
  <c r="AA462" i="66"/>
  <c r="Z462" i="66"/>
  <c r="T462" i="66"/>
  <c r="N462" i="66"/>
  <c r="M462" i="66"/>
  <c r="L462" i="66"/>
  <c r="K462" i="66"/>
  <c r="J462" i="66"/>
  <c r="AF461" i="66"/>
  <c r="AE461" i="66"/>
  <c r="AD461" i="66"/>
  <c r="AC461" i="66"/>
  <c r="AB461" i="66"/>
  <c r="AA461" i="66"/>
  <c r="Z461" i="66"/>
  <c r="T461" i="66"/>
  <c r="N461" i="66"/>
  <c r="M461" i="66"/>
  <c r="L461" i="66"/>
  <c r="K461" i="66"/>
  <c r="J461" i="66"/>
  <c r="AF460" i="66"/>
  <c r="AE460" i="66"/>
  <c r="AD460" i="66"/>
  <c r="AC460" i="66"/>
  <c r="AB460" i="66"/>
  <c r="AA460" i="66"/>
  <c r="Z460" i="66"/>
  <c r="T460" i="66"/>
  <c r="N460" i="66"/>
  <c r="M460" i="66"/>
  <c r="L460" i="66"/>
  <c r="K460" i="66"/>
  <c r="J460" i="66"/>
  <c r="AF459" i="66"/>
  <c r="AE459" i="66"/>
  <c r="AD459" i="66"/>
  <c r="AC459" i="66"/>
  <c r="AB459" i="66"/>
  <c r="AA459" i="66"/>
  <c r="Z459" i="66"/>
  <c r="T459" i="66"/>
  <c r="N459" i="66"/>
  <c r="M459" i="66"/>
  <c r="L459" i="66"/>
  <c r="K459" i="66"/>
  <c r="J459" i="66"/>
  <c r="AF458" i="66"/>
  <c r="AE458" i="66"/>
  <c r="AD458" i="66"/>
  <c r="AC458" i="66"/>
  <c r="AB458" i="66"/>
  <c r="AA458" i="66"/>
  <c r="Z458" i="66"/>
  <c r="T458" i="66"/>
  <c r="N458" i="66"/>
  <c r="M458" i="66"/>
  <c r="L458" i="66"/>
  <c r="K458" i="66"/>
  <c r="J458" i="66"/>
  <c r="AF457" i="66"/>
  <c r="AE457" i="66"/>
  <c r="AD457" i="66"/>
  <c r="AC457" i="66"/>
  <c r="AB457" i="66"/>
  <c r="AA457" i="66"/>
  <c r="Z457" i="66"/>
  <c r="T457" i="66"/>
  <c r="N457" i="66"/>
  <c r="M457" i="66"/>
  <c r="L457" i="66"/>
  <c r="K457" i="66"/>
  <c r="J457" i="66"/>
  <c r="AF456" i="66"/>
  <c r="AE456" i="66"/>
  <c r="AD456" i="66"/>
  <c r="AC456" i="66"/>
  <c r="AB456" i="66"/>
  <c r="AA456" i="66"/>
  <c r="Z456" i="66"/>
  <c r="T456" i="66"/>
  <c r="N456" i="66"/>
  <c r="M456" i="66"/>
  <c r="L456" i="66"/>
  <c r="K456" i="66"/>
  <c r="J456" i="66"/>
  <c r="AF455" i="66"/>
  <c r="AE455" i="66"/>
  <c r="AD455" i="66"/>
  <c r="AC455" i="66"/>
  <c r="AB455" i="66"/>
  <c r="AA455" i="66"/>
  <c r="Z455" i="66"/>
  <c r="T455" i="66"/>
  <c r="N455" i="66"/>
  <c r="M455" i="66"/>
  <c r="L455" i="66"/>
  <c r="K455" i="66"/>
  <c r="J455" i="66"/>
  <c r="AF454" i="66"/>
  <c r="AE454" i="66"/>
  <c r="AD454" i="66"/>
  <c r="AC454" i="66"/>
  <c r="AB454" i="66"/>
  <c r="AA454" i="66"/>
  <c r="Z454" i="66"/>
  <c r="T454" i="66"/>
  <c r="N454" i="66"/>
  <c r="M454" i="66"/>
  <c r="L454" i="66"/>
  <c r="K454" i="66"/>
  <c r="J454" i="66"/>
  <c r="AF453" i="66"/>
  <c r="AE453" i="66"/>
  <c r="AD453" i="66"/>
  <c r="AC453" i="66"/>
  <c r="AB453" i="66"/>
  <c r="AA453" i="66"/>
  <c r="Z453" i="66"/>
  <c r="T453" i="66"/>
  <c r="N453" i="66"/>
  <c r="M453" i="66"/>
  <c r="L453" i="66"/>
  <c r="K453" i="66"/>
  <c r="J453" i="66"/>
  <c r="AF452" i="66"/>
  <c r="AE452" i="66"/>
  <c r="AD452" i="66"/>
  <c r="AC452" i="66"/>
  <c r="AB452" i="66"/>
  <c r="AA452" i="66"/>
  <c r="Z452" i="66"/>
  <c r="T452" i="66"/>
  <c r="N452" i="66"/>
  <c r="M452" i="66"/>
  <c r="L452" i="66"/>
  <c r="K452" i="66"/>
  <c r="J452" i="66"/>
  <c r="AF451" i="66"/>
  <c r="AE451" i="66"/>
  <c r="AD451" i="66"/>
  <c r="AC451" i="66"/>
  <c r="AB451" i="66"/>
  <c r="AA451" i="66"/>
  <c r="Z451" i="66"/>
  <c r="T451" i="66"/>
  <c r="N451" i="66"/>
  <c r="M451" i="66"/>
  <c r="L451" i="66"/>
  <c r="K451" i="66"/>
  <c r="J451" i="66"/>
  <c r="AF450" i="66"/>
  <c r="AE450" i="66"/>
  <c r="AD450" i="66"/>
  <c r="AC450" i="66"/>
  <c r="AB450" i="66"/>
  <c r="AA450" i="66"/>
  <c r="Z450" i="66"/>
  <c r="T450" i="66"/>
  <c r="N450" i="66"/>
  <c r="M450" i="66"/>
  <c r="L450" i="66"/>
  <c r="K450" i="66"/>
  <c r="J450" i="66"/>
  <c r="AF449" i="66"/>
  <c r="AE449" i="66"/>
  <c r="AD449" i="66"/>
  <c r="AC449" i="66"/>
  <c r="AB449" i="66"/>
  <c r="AA449" i="66"/>
  <c r="Z449" i="66"/>
  <c r="T449" i="66"/>
  <c r="N449" i="66"/>
  <c r="M449" i="66"/>
  <c r="L449" i="66"/>
  <c r="K449" i="66"/>
  <c r="J449" i="66"/>
  <c r="AF448" i="66"/>
  <c r="AE448" i="66"/>
  <c r="AD448" i="66"/>
  <c r="AC448" i="66"/>
  <c r="AB448" i="66"/>
  <c r="AA448" i="66"/>
  <c r="Z448" i="66"/>
  <c r="T448" i="66"/>
  <c r="N448" i="66"/>
  <c r="M448" i="66"/>
  <c r="L448" i="66"/>
  <c r="K448" i="66"/>
  <c r="J448" i="66"/>
  <c r="AF447" i="66"/>
  <c r="AE447" i="66"/>
  <c r="AD447" i="66"/>
  <c r="AC447" i="66"/>
  <c r="AB447" i="66"/>
  <c r="AA447" i="66"/>
  <c r="Z447" i="66"/>
  <c r="T447" i="66"/>
  <c r="N447" i="66"/>
  <c r="M447" i="66"/>
  <c r="L447" i="66"/>
  <c r="K447" i="66"/>
  <c r="J447" i="66"/>
  <c r="AF446" i="66"/>
  <c r="AE446" i="66"/>
  <c r="AD446" i="66"/>
  <c r="AC446" i="66"/>
  <c r="AB446" i="66"/>
  <c r="AA446" i="66"/>
  <c r="Z446" i="66"/>
  <c r="T446" i="66"/>
  <c r="N446" i="66"/>
  <c r="M446" i="66"/>
  <c r="L446" i="66"/>
  <c r="K446" i="66"/>
  <c r="J446" i="66"/>
  <c r="AF445" i="66"/>
  <c r="AE445" i="66"/>
  <c r="AD445" i="66"/>
  <c r="AC445" i="66"/>
  <c r="AB445" i="66"/>
  <c r="AA445" i="66"/>
  <c r="Z445" i="66"/>
  <c r="T445" i="66"/>
  <c r="N445" i="66"/>
  <c r="M445" i="66"/>
  <c r="L445" i="66"/>
  <c r="K445" i="66"/>
  <c r="J445" i="66"/>
  <c r="AF444" i="66"/>
  <c r="AE444" i="66"/>
  <c r="AD444" i="66"/>
  <c r="AC444" i="66"/>
  <c r="AB444" i="66"/>
  <c r="AA444" i="66"/>
  <c r="Z444" i="66"/>
  <c r="T444" i="66"/>
  <c r="N444" i="66"/>
  <c r="M444" i="66"/>
  <c r="L444" i="66"/>
  <c r="K444" i="66"/>
  <c r="J444" i="66"/>
  <c r="AF443" i="66"/>
  <c r="AE443" i="66"/>
  <c r="AD443" i="66"/>
  <c r="AC443" i="66"/>
  <c r="AB443" i="66"/>
  <c r="AA443" i="66"/>
  <c r="Z443" i="66"/>
  <c r="T443" i="66"/>
  <c r="N443" i="66"/>
  <c r="M443" i="66"/>
  <c r="L443" i="66"/>
  <c r="K443" i="66"/>
  <c r="J443" i="66"/>
  <c r="AF442" i="66"/>
  <c r="AE442" i="66"/>
  <c r="AD442" i="66"/>
  <c r="AC442" i="66"/>
  <c r="AB442" i="66"/>
  <c r="AA442" i="66"/>
  <c r="Z442" i="66"/>
  <c r="T442" i="66"/>
  <c r="N442" i="66"/>
  <c r="M442" i="66"/>
  <c r="L442" i="66"/>
  <c r="K442" i="66"/>
  <c r="J442" i="66"/>
  <c r="AF441" i="66"/>
  <c r="AE441" i="66"/>
  <c r="AD441" i="66"/>
  <c r="AC441" i="66"/>
  <c r="AB441" i="66"/>
  <c r="AA441" i="66"/>
  <c r="Z441" i="66"/>
  <c r="T441" i="66"/>
  <c r="N441" i="66"/>
  <c r="M441" i="66"/>
  <c r="L441" i="66"/>
  <c r="K441" i="66"/>
  <c r="J441" i="66"/>
  <c r="AF440" i="66"/>
  <c r="AE440" i="66"/>
  <c r="AD440" i="66"/>
  <c r="AC440" i="66"/>
  <c r="AB440" i="66"/>
  <c r="AA440" i="66"/>
  <c r="Z440" i="66"/>
  <c r="T440" i="66"/>
  <c r="N440" i="66"/>
  <c r="M440" i="66"/>
  <c r="L440" i="66"/>
  <c r="K440" i="66"/>
  <c r="J440" i="66"/>
  <c r="AF439" i="66"/>
  <c r="AE439" i="66"/>
  <c r="AD439" i="66"/>
  <c r="AC439" i="66"/>
  <c r="AB439" i="66"/>
  <c r="AA439" i="66"/>
  <c r="Z439" i="66"/>
  <c r="T439" i="66"/>
  <c r="N439" i="66"/>
  <c r="M439" i="66"/>
  <c r="L439" i="66"/>
  <c r="K439" i="66"/>
  <c r="J439" i="66"/>
  <c r="AF438" i="66"/>
  <c r="AE438" i="66"/>
  <c r="AD438" i="66"/>
  <c r="AC438" i="66"/>
  <c r="AB438" i="66"/>
  <c r="AA438" i="66"/>
  <c r="Z438" i="66"/>
  <c r="T438" i="66"/>
  <c r="N438" i="66"/>
  <c r="M438" i="66"/>
  <c r="L438" i="66"/>
  <c r="K438" i="66"/>
  <c r="J438" i="66"/>
  <c r="AF437" i="66"/>
  <c r="AE437" i="66"/>
  <c r="AD437" i="66"/>
  <c r="AC437" i="66"/>
  <c r="AB437" i="66"/>
  <c r="AA437" i="66"/>
  <c r="Z437" i="66"/>
  <c r="T437" i="66"/>
  <c r="N437" i="66"/>
  <c r="M437" i="66"/>
  <c r="L437" i="66"/>
  <c r="K437" i="66"/>
  <c r="J437" i="66"/>
  <c r="AF436" i="66"/>
  <c r="AE436" i="66"/>
  <c r="AD436" i="66"/>
  <c r="AC436" i="66"/>
  <c r="AB436" i="66"/>
  <c r="AA436" i="66"/>
  <c r="Z436" i="66"/>
  <c r="T436" i="66"/>
  <c r="N436" i="66"/>
  <c r="M436" i="66"/>
  <c r="L436" i="66"/>
  <c r="K436" i="66"/>
  <c r="J436" i="66"/>
  <c r="AF435" i="66"/>
  <c r="AE435" i="66"/>
  <c r="AD435" i="66"/>
  <c r="AC435" i="66"/>
  <c r="AB435" i="66"/>
  <c r="AA435" i="66"/>
  <c r="Z435" i="66"/>
  <c r="T435" i="66"/>
  <c r="N435" i="66"/>
  <c r="M435" i="66"/>
  <c r="L435" i="66"/>
  <c r="K435" i="66"/>
  <c r="J435" i="66"/>
  <c r="AF434" i="66"/>
  <c r="AE434" i="66"/>
  <c r="AD434" i="66"/>
  <c r="AC434" i="66"/>
  <c r="AB434" i="66"/>
  <c r="AA434" i="66"/>
  <c r="Z434" i="66"/>
  <c r="T434" i="66"/>
  <c r="N434" i="66"/>
  <c r="M434" i="66"/>
  <c r="L434" i="66"/>
  <c r="K434" i="66"/>
  <c r="J434" i="66"/>
  <c r="AF433" i="66"/>
  <c r="AE433" i="66"/>
  <c r="AD433" i="66"/>
  <c r="AC433" i="66"/>
  <c r="AB433" i="66"/>
  <c r="AA433" i="66"/>
  <c r="Z433" i="66"/>
  <c r="T433" i="66"/>
  <c r="N433" i="66"/>
  <c r="M433" i="66"/>
  <c r="L433" i="66"/>
  <c r="K433" i="66"/>
  <c r="J433" i="66"/>
  <c r="AF432" i="66"/>
  <c r="AE432" i="66"/>
  <c r="AD432" i="66"/>
  <c r="AC432" i="66"/>
  <c r="AB432" i="66"/>
  <c r="AA432" i="66"/>
  <c r="Z432" i="66"/>
  <c r="T432" i="66"/>
  <c r="N432" i="66"/>
  <c r="M432" i="66"/>
  <c r="L432" i="66"/>
  <c r="K432" i="66"/>
  <c r="J432" i="66"/>
  <c r="AF431" i="66"/>
  <c r="AE431" i="66"/>
  <c r="AD431" i="66"/>
  <c r="AC431" i="66"/>
  <c r="AB431" i="66"/>
  <c r="AA431" i="66"/>
  <c r="Z431" i="66"/>
  <c r="T431" i="66"/>
  <c r="N431" i="66"/>
  <c r="M431" i="66"/>
  <c r="L431" i="66"/>
  <c r="K431" i="66"/>
  <c r="J431" i="66"/>
  <c r="AF430" i="66"/>
  <c r="AE430" i="66"/>
  <c r="AD430" i="66"/>
  <c r="AC430" i="66"/>
  <c r="AB430" i="66"/>
  <c r="AA430" i="66"/>
  <c r="Z430" i="66"/>
  <c r="T430" i="66"/>
  <c r="N430" i="66"/>
  <c r="M430" i="66"/>
  <c r="L430" i="66"/>
  <c r="K430" i="66"/>
  <c r="J430" i="66"/>
  <c r="AF429" i="66"/>
  <c r="AE429" i="66"/>
  <c r="AD429" i="66"/>
  <c r="AC429" i="66"/>
  <c r="AB429" i="66"/>
  <c r="AA429" i="66"/>
  <c r="Z429" i="66"/>
  <c r="T429" i="66"/>
  <c r="N429" i="66"/>
  <c r="M429" i="66"/>
  <c r="L429" i="66"/>
  <c r="K429" i="66"/>
  <c r="J429" i="66"/>
  <c r="AF428" i="66"/>
  <c r="AE428" i="66"/>
  <c r="AD428" i="66"/>
  <c r="AC428" i="66"/>
  <c r="AB428" i="66"/>
  <c r="AA428" i="66"/>
  <c r="Z428" i="66"/>
  <c r="T428" i="66"/>
  <c r="N428" i="66"/>
  <c r="M428" i="66"/>
  <c r="L428" i="66"/>
  <c r="K428" i="66"/>
  <c r="J428" i="66"/>
  <c r="AF427" i="66"/>
  <c r="AE427" i="66"/>
  <c r="AD427" i="66"/>
  <c r="AC427" i="66"/>
  <c r="AB427" i="66"/>
  <c r="AA427" i="66"/>
  <c r="Z427" i="66"/>
  <c r="T427" i="66"/>
  <c r="N427" i="66"/>
  <c r="M427" i="66"/>
  <c r="L427" i="66"/>
  <c r="K427" i="66"/>
  <c r="J427" i="66"/>
  <c r="AF426" i="66"/>
  <c r="AE426" i="66"/>
  <c r="AD426" i="66"/>
  <c r="AC426" i="66"/>
  <c r="AB426" i="66"/>
  <c r="AA426" i="66"/>
  <c r="Z426" i="66"/>
  <c r="T426" i="66"/>
  <c r="N426" i="66"/>
  <c r="M426" i="66"/>
  <c r="L426" i="66"/>
  <c r="K426" i="66"/>
  <c r="J426" i="66"/>
  <c r="AF425" i="66"/>
  <c r="AE425" i="66"/>
  <c r="AD425" i="66"/>
  <c r="AC425" i="66"/>
  <c r="AB425" i="66"/>
  <c r="AA425" i="66"/>
  <c r="Z425" i="66"/>
  <c r="T425" i="66"/>
  <c r="N425" i="66"/>
  <c r="M425" i="66"/>
  <c r="L425" i="66"/>
  <c r="K425" i="66"/>
  <c r="J425" i="66"/>
  <c r="AF424" i="66"/>
  <c r="AE424" i="66"/>
  <c r="AD424" i="66"/>
  <c r="AC424" i="66"/>
  <c r="AB424" i="66"/>
  <c r="AA424" i="66"/>
  <c r="Z424" i="66"/>
  <c r="T424" i="66"/>
  <c r="N424" i="66"/>
  <c r="M424" i="66"/>
  <c r="L424" i="66"/>
  <c r="K424" i="66"/>
  <c r="J424" i="66"/>
  <c r="AF423" i="66"/>
  <c r="AE423" i="66"/>
  <c r="AD423" i="66"/>
  <c r="AC423" i="66"/>
  <c r="AB423" i="66"/>
  <c r="AA423" i="66"/>
  <c r="Z423" i="66"/>
  <c r="T423" i="66"/>
  <c r="N423" i="66"/>
  <c r="M423" i="66"/>
  <c r="L423" i="66"/>
  <c r="K423" i="66"/>
  <c r="J423" i="66"/>
  <c r="AF422" i="66"/>
  <c r="AE422" i="66"/>
  <c r="AD422" i="66"/>
  <c r="AC422" i="66"/>
  <c r="AB422" i="66"/>
  <c r="AA422" i="66"/>
  <c r="Z422" i="66"/>
  <c r="T422" i="66"/>
  <c r="N422" i="66"/>
  <c r="M422" i="66"/>
  <c r="L422" i="66"/>
  <c r="K422" i="66"/>
  <c r="J422" i="66"/>
  <c r="AF421" i="66"/>
  <c r="AE421" i="66"/>
  <c r="AD421" i="66"/>
  <c r="AC421" i="66"/>
  <c r="AB421" i="66"/>
  <c r="AA421" i="66"/>
  <c r="Z421" i="66"/>
  <c r="T421" i="66"/>
  <c r="N421" i="66"/>
  <c r="M421" i="66"/>
  <c r="L421" i="66"/>
  <c r="K421" i="66"/>
  <c r="J421" i="66"/>
  <c r="AF420" i="66"/>
  <c r="AE420" i="66"/>
  <c r="AD420" i="66"/>
  <c r="AC420" i="66"/>
  <c r="AB420" i="66"/>
  <c r="AA420" i="66"/>
  <c r="Z420" i="66"/>
  <c r="T420" i="66"/>
  <c r="N420" i="66"/>
  <c r="M420" i="66"/>
  <c r="L420" i="66"/>
  <c r="K420" i="66"/>
  <c r="J420" i="66"/>
  <c r="AF419" i="66"/>
  <c r="AE419" i="66"/>
  <c r="AD419" i="66"/>
  <c r="AC419" i="66"/>
  <c r="AB419" i="66"/>
  <c r="AA419" i="66"/>
  <c r="Z419" i="66"/>
  <c r="T419" i="66"/>
  <c r="N419" i="66"/>
  <c r="M419" i="66"/>
  <c r="L419" i="66"/>
  <c r="K419" i="66"/>
  <c r="J419" i="66"/>
  <c r="AF418" i="66"/>
  <c r="AE418" i="66"/>
  <c r="AD418" i="66"/>
  <c r="AC418" i="66"/>
  <c r="AB418" i="66"/>
  <c r="AA418" i="66"/>
  <c r="Z418" i="66"/>
  <c r="T418" i="66"/>
  <c r="N418" i="66"/>
  <c r="M418" i="66"/>
  <c r="L418" i="66"/>
  <c r="K418" i="66"/>
  <c r="J418" i="66"/>
  <c r="AF417" i="66"/>
  <c r="AE417" i="66"/>
  <c r="AD417" i="66"/>
  <c r="AC417" i="66"/>
  <c r="AB417" i="66"/>
  <c r="AA417" i="66"/>
  <c r="Z417" i="66"/>
  <c r="T417" i="66"/>
  <c r="N417" i="66"/>
  <c r="M417" i="66"/>
  <c r="L417" i="66"/>
  <c r="K417" i="66"/>
  <c r="J417" i="66"/>
  <c r="AF416" i="66"/>
  <c r="AE416" i="66"/>
  <c r="AD416" i="66"/>
  <c r="AC416" i="66"/>
  <c r="AB416" i="66"/>
  <c r="AA416" i="66"/>
  <c r="Z416" i="66"/>
  <c r="T416" i="66"/>
  <c r="N416" i="66"/>
  <c r="M416" i="66"/>
  <c r="L416" i="66"/>
  <c r="K416" i="66"/>
  <c r="J416" i="66"/>
  <c r="AF415" i="66"/>
  <c r="AE415" i="66"/>
  <c r="AD415" i="66"/>
  <c r="AC415" i="66"/>
  <c r="AB415" i="66"/>
  <c r="AA415" i="66"/>
  <c r="Z415" i="66"/>
  <c r="T415" i="66"/>
  <c r="N415" i="66"/>
  <c r="M415" i="66"/>
  <c r="L415" i="66"/>
  <c r="K415" i="66"/>
  <c r="J415" i="66"/>
  <c r="AF414" i="66"/>
  <c r="AE414" i="66"/>
  <c r="AD414" i="66"/>
  <c r="AC414" i="66"/>
  <c r="AB414" i="66"/>
  <c r="AA414" i="66"/>
  <c r="Z414" i="66"/>
  <c r="T414" i="66"/>
  <c r="N414" i="66"/>
  <c r="M414" i="66"/>
  <c r="L414" i="66"/>
  <c r="K414" i="66"/>
  <c r="J414" i="66"/>
  <c r="AF413" i="66"/>
  <c r="AE413" i="66"/>
  <c r="AD413" i="66"/>
  <c r="AC413" i="66"/>
  <c r="AB413" i="66"/>
  <c r="AA413" i="66"/>
  <c r="Z413" i="66"/>
  <c r="T413" i="66"/>
  <c r="N413" i="66"/>
  <c r="M413" i="66"/>
  <c r="L413" i="66"/>
  <c r="K413" i="66"/>
  <c r="J413" i="66"/>
  <c r="AF412" i="66"/>
  <c r="AE412" i="66"/>
  <c r="AD412" i="66"/>
  <c r="AC412" i="66"/>
  <c r="AB412" i="66"/>
  <c r="AA412" i="66"/>
  <c r="Z412" i="66"/>
  <c r="T412" i="66"/>
  <c r="N412" i="66"/>
  <c r="M412" i="66"/>
  <c r="L412" i="66"/>
  <c r="K412" i="66"/>
  <c r="J412" i="66"/>
  <c r="AF411" i="66"/>
  <c r="AE411" i="66"/>
  <c r="AD411" i="66"/>
  <c r="AC411" i="66"/>
  <c r="AB411" i="66"/>
  <c r="AA411" i="66"/>
  <c r="Z411" i="66"/>
  <c r="T411" i="66"/>
  <c r="N411" i="66"/>
  <c r="M411" i="66"/>
  <c r="L411" i="66"/>
  <c r="K411" i="66"/>
  <c r="J411" i="66"/>
  <c r="AF410" i="66"/>
  <c r="AE410" i="66"/>
  <c r="AD410" i="66"/>
  <c r="AC410" i="66"/>
  <c r="AB410" i="66"/>
  <c r="AA410" i="66"/>
  <c r="Z410" i="66"/>
  <c r="T410" i="66"/>
  <c r="N410" i="66"/>
  <c r="M410" i="66"/>
  <c r="L410" i="66"/>
  <c r="K410" i="66"/>
  <c r="J410" i="66"/>
  <c r="AF409" i="66"/>
  <c r="AE409" i="66"/>
  <c r="AD409" i="66"/>
  <c r="AC409" i="66"/>
  <c r="AB409" i="66"/>
  <c r="AA409" i="66"/>
  <c r="Z409" i="66"/>
  <c r="T409" i="66"/>
  <c r="N409" i="66"/>
  <c r="M409" i="66"/>
  <c r="L409" i="66"/>
  <c r="K409" i="66"/>
  <c r="J409" i="66"/>
  <c r="AF408" i="66"/>
  <c r="AE408" i="66"/>
  <c r="AD408" i="66"/>
  <c r="AC408" i="66"/>
  <c r="AB408" i="66"/>
  <c r="AA408" i="66"/>
  <c r="Z408" i="66"/>
  <c r="T408" i="66"/>
  <c r="N408" i="66"/>
  <c r="M408" i="66"/>
  <c r="L408" i="66"/>
  <c r="K408" i="66"/>
  <c r="J408" i="66"/>
  <c r="AF407" i="66"/>
  <c r="AE407" i="66"/>
  <c r="AD407" i="66"/>
  <c r="AC407" i="66"/>
  <c r="AB407" i="66"/>
  <c r="AA407" i="66"/>
  <c r="Z407" i="66"/>
  <c r="T407" i="66"/>
  <c r="N407" i="66"/>
  <c r="M407" i="66"/>
  <c r="L407" i="66"/>
  <c r="K407" i="66"/>
  <c r="J407" i="66"/>
  <c r="AF406" i="66"/>
  <c r="AE406" i="66"/>
  <c r="AD406" i="66"/>
  <c r="AC406" i="66"/>
  <c r="AB406" i="66"/>
  <c r="AA406" i="66"/>
  <c r="Z406" i="66"/>
  <c r="T406" i="66"/>
  <c r="N406" i="66"/>
  <c r="M406" i="66"/>
  <c r="L406" i="66"/>
  <c r="K406" i="66"/>
  <c r="J406" i="66"/>
  <c r="AF405" i="66"/>
  <c r="AE405" i="66"/>
  <c r="AD405" i="66"/>
  <c r="AC405" i="66"/>
  <c r="AB405" i="66"/>
  <c r="AA405" i="66"/>
  <c r="Z405" i="66"/>
  <c r="T405" i="66"/>
  <c r="N405" i="66"/>
  <c r="M405" i="66"/>
  <c r="L405" i="66"/>
  <c r="K405" i="66"/>
  <c r="J405" i="66"/>
  <c r="AF404" i="66"/>
  <c r="AE404" i="66"/>
  <c r="AD404" i="66"/>
  <c r="AC404" i="66"/>
  <c r="AB404" i="66"/>
  <c r="AA404" i="66"/>
  <c r="Z404" i="66"/>
  <c r="T404" i="66"/>
  <c r="N404" i="66"/>
  <c r="M404" i="66"/>
  <c r="L404" i="66"/>
  <c r="K404" i="66"/>
  <c r="J404" i="66"/>
  <c r="AF403" i="66"/>
  <c r="AE403" i="66"/>
  <c r="AD403" i="66"/>
  <c r="AC403" i="66"/>
  <c r="AB403" i="66"/>
  <c r="AA403" i="66"/>
  <c r="Z403" i="66"/>
  <c r="T403" i="66"/>
  <c r="N403" i="66"/>
  <c r="M403" i="66"/>
  <c r="L403" i="66"/>
  <c r="K403" i="66"/>
  <c r="J403" i="66"/>
  <c r="AF402" i="66"/>
  <c r="AE402" i="66"/>
  <c r="AD402" i="66"/>
  <c r="AC402" i="66"/>
  <c r="AB402" i="66"/>
  <c r="AA402" i="66"/>
  <c r="Z402" i="66"/>
  <c r="T402" i="66"/>
  <c r="N402" i="66"/>
  <c r="M402" i="66"/>
  <c r="L402" i="66"/>
  <c r="K402" i="66"/>
  <c r="J402" i="66"/>
  <c r="AF401" i="66"/>
  <c r="AE401" i="66"/>
  <c r="AD401" i="66"/>
  <c r="AC401" i="66"/>
  <c r="AB401" i="66"/>
  <c r="AA401" i="66"/>
  <c r="Z401" i="66"/>
  <c r="T401" i="66"/>
  <c r="N401" i="66"/>
  <c r="M401" i="66"/>
  <c r="L401" i="66"/>
  <c r="K401" i="66"/>
  <c r="J401" i="66"/>
  <c r="AF400" i="66"/>
  <c r="AE400" i="66"/>
  <c r="AD400" i="66"/>
  <c r="AC400" i="66"/>
  <c r="AB400" i="66"/>
  <c r="AA400" i="66"/>
  <c r="Z400" i="66"/>
  <c r="T400" i="66"/>
  <c r="N400" i="66"/>
  <c r="M400" i="66"/>
  <c r="L400" i="66"/>
  <c r="K400" i="66"/>
  <c r="J400" i="66"/>
  <c r="AF399" i="66"/>
  <c r="AE399" i="66"/>
  <c r="AD399" i="66"/>
  <c r="AC399" i="66"/>
  <c r="AB399" i="66"/>
  <c r="AA399" i="66"/>
  <c r="Z399" i="66"/>
  <c r="T399" i="66"/>
  <c r="N399" i="66"/>
  <c r="M399" i="66"/>
  <c r="L399" i="66"/>
  <c r="K399" i="66"/>
  <c r="J399" i="66"/>
  <c r="AF398" i="66"/>
  <c r="AE398" i="66"/>
  <c r="AD398" i="66"/>
  <c r="AC398" i="66"/>
  <c r="AB398" i="66"/>
  <c r="AA398" i="66"/>
  <c r="Z398" i="66"/>
  <c r="T398" i="66"/>
  <c r="N398" i="66"/>
  <c r="M398" i="66"/>
  <c r="L398" i="66"/>
  <c r="K398" i="66"/>
  <c r="J398" i="66"/>
  <c r="AF397" i="66"/>
  <c r="AE397" i="66"/>
  <c r="AD397" i="66"/>
  <c r="AC397" i="66"/>
  <c r="AB397" i="66"/>
  <c r="AA397" i="66"/>
  <c r="Z397" i="66"/>
  <c r="T397" i="66"/>
  <c r="N397" i="66"/>
  <c r="M397" i="66"/>
  <c r="L397" i="66"/>
  <c r="K397" i="66"/>
  <c r="J397" i="66"/>
  <c r="AF396" i="66"/>
  <c r="AE396" i="66"/>
  <c r="AD396" i="66"/>
  <c r="AC396" i="66"/>
  <c r="AB396" i="66"/>
  <c r="AA396" i="66"/>
  <c r="Z396" i="66"/>
  <c r="T396" i="66"/>
  <c r="N396" i="66"/>
  <c r="M396" i="66"/>
  <c r="L396" i="66"/>
  <c r="K396" i="66"/>
  <c r="J396" i="66"/>
  <c r="AF395" i="66"/>
  <c r="AE395" i="66"/>
  <c r="AD395" i="66"/>
  <c r="AC395" i="66"/>
  <c r="AB395" i="66"/>
  <c r="AA395" i="66"/>
  <c r="Z395" i="66"/>
  <c r="T395" i="66"/>
  <c r="N395" i="66"/>
  <c r="M395" i="66"/>
  <c r="L395" i="66"/>
  <c r="K395" i="66"/>
  <c r="J395" i="66"/>
  <c r="AF394" i="66"/>
  <c r="AE394" i="66"/>
  <c r="AD394" i="66"/>
  <c r="AC394" i="66"/>
  <c r="AB394" i="66"/>
  <c r="AA394" i="66"/>
  <c r="Z394" i="66"/>
  <c r="T394" i="66"/>
  <c r="N394" i="66"/>
  <c r="M394" i="66"/>
  <c r="L394" i="66"/>
  <c r="K394" i="66"/>
  <c r="J394" i="66"/>
  <c r="AF393" i="66"/>
  <c r="AE393" i="66"/>
  <c r="AD393" i="66"/>
  <c r="AC393" i="66"/>
  <c r="AB393" i="66"/>
  <c r="AA393" i="66"/>
  <c r="Z393" i="66"/>
  <c r="T393" i="66"/>
  <c r="N393" i="66"/>
  <c r="M393" i="66"/>
  <c r="L393" i="66"/>
  <c r="K393" i="66"/>
  <c r="J393" i="66"/>
  <c r="AF392" i="66"/>
  <c r="AE392" i="66"/>
  <c r="AD392" i="66"/>
  <c r="AC392" i="66"/>
  <c r="AB392" i="66"/>
  <c r="AA392" i="66"/>
  <c r="Z392" i="66"/>
  <c r="T392" i="66"/>
  <c r="N392" i="66"/>
  <c r="M392" i="66"/>
  <c r="L392" i="66"/>
  <c r="K392" i="66"/>
  <c r="J392" i="66"/>
  <c r="AF391" i="66"/>
  <c r="AE391" i="66"/>
  <c r="AD391" i="66"/>
  <c r="AC391" i="66"/>
  <c r="AB391" i="66"/>
  <c r="AA391" i="66"/>
  <c r="Z391" i="66"/>
  <c r="T391" i="66"/>
  <c r="N391" i="66"/>
  <c r="M391" i="66"/>
  <c r="L391" i="66"/>
  <c r="K391" i="66"/>
  <c r="J391" i="66"/>
  <c r="AF390" i="66"/>
  <c r="AE390" i="66"/>
  <c r="AD390" i="66"/>
  <c r="AC390" i="66"/>
  <c r="AB390" i="66"/>
  <c r="AA390" i="66"/>
  <c r="Z390" i="66"/>
  <c r="T390" i="66"/>
  <c r="N390" i="66"/>
  <c r="M390" i="66"/>
  <c r="L390" i="66"/>
  <c r="K390" i="66"/>
  <c r="J390" i="66"/>
  <c r="AF389" i="66"/>
  <c r="AE389" i="66"/>
  <c r="AD389" i="66"/>
  <c r="AC389" i="66"/>
  <c r="AB389" i="66"/>
  <c r="AA389" i="66"/>
  <c r="Z389" i="66"/>
  <c r="T389" i="66"/>
  <c r="N389" i="66"/>
  <c r="M389" i="66"/>
  <c r="L389" i="66"/>
  <c r="K389" i="66"/>
  <c r="J389" i="66"/>
  <c r="AF388" i="66"/>
  <c r="AE388" i="66"/>
  <c r="AD388" i="66"/>
  <c r="AC388" i="66"/>
  <c r="AB388" i="66"/>
  <c r="AA388" i="66"/>
  <c r="Z388" i="66"/>
  <c r="T388" i="66"/>
  <c r="N388" i="66"/>
  <c r="M388" i="66"/>
  <c r="L388" i="66"/>
  <c r="K388" i="66"/>
  <c r="J388" i="66"/>
  <c r="AF387" i="66"/>
  <c r="AE387" i="66"/>
  <c r="AD387" i="66"/>
  <c r="AC387" i="66"/>
  <c r="AB387" i="66"/>
  <c r="AA387" i="66"/>
  <c r="Z387" i="66"/>
  <c r="T387" i="66"/>
  <c r="N387" i="66"/>
  <c r="M387" i="66"/>
  <c r="L387" i="66"/>
  <c r="K387" i="66"/>
  <c r="J387" i="66"/>
  <c r="AF386" i="66"/>
  <c r="AE386" i="66"/>
  <c r="AD386" i="66"/>
  <c r="AC386" i="66"/>
  <c r="AB386" i="66"/>
  <c r="AA386" i="66"/>
  <c r="Z386" i="66"/>
  <c r="T386" i="66"/>
  <c r="N386" i="66"/>
  <c r="M386" i="66"/>
  <c r="L386" i="66"/>
  <c r="K386" i="66"/>
  <c r="J386" i="66"/>
  <c r="AF385" i="66"/>
  <c r="AE385" i="66"/>
  <c r="AD385" i="66"/>
  <c r="AC385" i="66"/>
  <c r="AB385" i="66"/>
  <c r="AA385" i="66"/>
  <c r="Z385" i="66"/>
  <c r="T385" i="66"/>
  <c r="N385" i="66"/>
  <c r="M385" i="66"/>
  <c r="L385" i="66"/>
  <c r="K385" i="66"/>
  <c r="J385" i="66"/>
  <c r="AF384" i="66"/>
  <c r="AE384" i="66"/>
  <c r="AD384" i="66"/>
  <c r="AC384" i="66"/>
  <c r="AB384" i="66"/>
  <c r="AA384" i="66"/>
  <c r="Z384" i="66"/>
  <c r="T384" i="66"/>
  <c r="N384" i="66"/>
  <c r="M384" i="66"/>
  <c r="L384" i="66"/>
  <c r="K384" i="66"/>
  <c r="J384" i="66"/>
  <c r="AF383" i="66"/>
  <c r="AE383" i="66"/>
  <c r="AD383" i="66"/>
  <c r="AC383" i="66"/>
  <c r="AB383" i="66"/>
  <c r="AA383" i="66"/>
  <c r="Z383" i="66"/>
  <c r="T383" i="66"/>
  <c r="N383" i="66"/>
  <c r="M383" i="66"/>
  <c r="L383" i="66"/>
  <c r="K383" i="66"/>
  <c r="J383" i="66"/>
  <c r="AF382" i="66"/>
  <c r="AE382" i="66"/>
  <c r="AD382" i="66"/>
  <c r="AC382" i="66"/>
  <c r="AB382" i="66"/>
  <c r="AA382" i="66"/>
  <c r="Z382" i="66"/>
  <c r="T382" i="66"/>
  <c r="N382" i="66"/>
  <c r="M382" i="66"/>
  <c r="L382" i="66"/>
  <c r="K382" i="66"/>
  <c r="J382" i="66"/>
  <c r="AF381" i="66"/>
  <c r="AE381" i="66"/>
  <c r="AD381" i="66"/>
  <c r="AC381" i="66"/>
  <c r="AB381" i="66"/>
  <c r="AA381" i="66"/>
  <c r="Z381" i="66"/>
  <c r="T381" i="66"/>
  <c r="N381" i="66"/>
  <c r="M381" i="66"/>
  <c r="L381" i="66"/>
  <c r="K381" i="66"/>
  <c r="J381" i="66"/>
  <c r="AF380" i="66"/>
  <c r="AE380" i="66"/>
  <c r="AD380" i="66"/>
  <c r="AC380" i="66"/>
  <c r="AB380" i="66"/>
  <c r="AA380" i="66"/>
  <c r="Z380" i="66"/>
  <c r="T380" i="66"/>
  <c r="N380" i="66"/>
  <c r="M380" i="66"/>
  <c r="L380" i="66"/>
  <c r="K380" i="66"/>
  <c r="J380" i="66"/>
  <c r="AF379" i="66"/>
  <c r="AE379" i="66"/>
  <c r="AD379" i="66"/>
  <c r="AC379" i="66"/>
  <c r="AB379" i="66"/>
  <c r="AA379" i="66"/>
  <c r="Z379" i="66"/>
  <c r="T379" i="66"/>
  <c r="N379" i="66"/>
  <c r="M379" i="66"/>
  <c r="L379" i="66"/>
  <c r="K379" i="66"/>
  <c r="J379" i="66"/>
  <c r="AF378" i="66"/>
  <c r="AE378" i="66"/>
  <c r="AD378" i="66"/>
  <c r="AC378" i="66"/>
  <c r="AB378" i="66"/>
  <c r="AA378" i="66"/>
  <c r="Z378" i="66"/>
  <c r="T378" i="66"/>
  <c r="N378" i="66"/>
  <c r="M378" i="66"/>
  <c r="L378" i="66"/>
  <c r="K378" i="66"/>
  <c r="J378" i="66"/>
  <c r="AF377" i="66"/>
  <c r="AE377" i="66"/>
  <c r="AD377" i="66"/>
  <c r="AC377" i="66"/>
  <c r="AB377" i="66"/>
  <c r="AA377" i="66"/>
  <c r="Z377" i="66"/>
  <c r="T377" i="66"/>
  <c r="N377" i="66"/>
  <c r="M377" i="66"/>
  <c r="L377" i="66"/>
  <c r="K377" i="66"/>
  <c r="J377" i="66"/>
  <c r="AF376" i="66"/>
  <c r="AE376" i="66"/>
  <c r="AD376" i="66"/>
  <c r="AC376" i="66"/>
  <c r="AB376" i="66"/>
  <c r="AA376" i="66"/>
  <c r="Z376" i="66"/>
  <c r="T376" i="66"/>
  <c r="N376" i="66"/>
  <c r="M376" i="66"/>
  <c r="L376" i="66"/>
  <c r="K376" i="66"/>
  <c r="J376" i="66"/>
  <c r="AF375" i="66"/>
  <c r="AE375" i="66"/>
  <c r="AD375" i="66"/>
  <c r="AC375" i="66"/>
  <c r="AB375" i="66"/>
  <c r="AA375" i="66"/>
  <c r="Z375" i="66"/>
  <c r="T375" i="66"/>
  <c r="N375" i="66"/>
  <c r="M375" i="66"/>
  <c r="L375" i="66"/>
  <c r="K375" i="66"/>
  <c r="J375" i="66"/>
  <c r="AF374" i="66"/>
  <c r="AE374" i="66"/>
  <c r="AD374" i="66"/>
  <c r="AC374" i="66"/>
  <c r="AB374" i="66"/>
  <c r="AA374" i="66"/>
  <c r="Z374" i="66"/>
  <c r="T374" i="66"/>
  <c r="N374" i="66"/>
  <c r="M374" i="66"/>
  <c r="L374" i="66"/>
  <c r="K374" i="66"/>
  <c r="J374" i="66"/>
  <c r="AF373" i="66"/>
  <c r="AE373" i="66"/>
  <c r="AD373" i="66"/>
  <c r="AC373" i="66"/>
  <c r="AB373" i="66"/>
  <c r="AA373" i="66"/>
  <c r="Z373" i="66"/>
  <c r="T373" i="66"/>
  <c r="N373" i="66"/>
  <c r="M373" i="66"/>
  <c r="L373" i="66"/>
  <c r="K373" i="66"/>
  <c r="J373" i="66"/>
  <c r="AF372" i="66"/>
  <c r="AE372" i="66"/>
  <c r="AD372" i="66"/>
  <c r="AC372" i="66"/>
  <c r="AB372" i="66"/>
  <c r="AA372" i="66"/>
  <c r="Z372" i="66"/>
  <c r="T372" i="66"/>
  <c r="N372" i="66"/>
  <c r="M372" i="66"/>
  <c r="L372" i="66"/>
  <c r="K372" i="66"/>
  <c r="J372" i="66"/>
  <c r="AF371" i="66"/>
  <c r="AE371" i="66"/>
  <c r="AD371" i="66"/>
  <c r="AC371" i="66"/>
  <c r="AB371" i="66"/>
  <c r="AA371" i="66"/>
  <c r="Z371" i="66"/>
  <c r="T371" i="66"/>
  <c r="N371" i="66"/>
  <c r="M371" i="66"/>
  <c r="L371" i="66"/>
  <c r="K371" i="66"/>
  <c r="J371" i="66"/>
  <c r="AF370" i="66"/>
  <c r="AE370" i="66"/>
  <c r="AD370" i="66"/>
  <c r="AC370" i="66"/>
  <c r="AB370" i="66"/>
  <c r="AA370" i="66"/>
  <c r="Z370" i="66"/>
  <c r="T370" i="66"/>
  <c r="N370" i="66"/>
  <c r="M370" i="66"/>
  <c r="L370" i="66"/>
  <c r="K370" i="66"/>
  <c r="J370" i="66"/>
  <c r="AF369" i="66"/>
  <c r="AE369" i="66"/>
  <c r="AD369" i="66"/>
  <c r="AC369" i="66"/>
  <c r="AB369" i="66"/>
  <c r="AA369" i="66"/>
  <c r="Z369" i="66"/>
  <c r="T369" i="66"/>
  <c r="N369" i="66"/>
  <c r="M369" i="66"/>
  <c r="L369" i="66"/>
  <c r="K369" i="66"/>
  <c r="J369" i="66"/>
  <c r="AF368" i="66"/>
  <c r="AE368" i="66"/>
  <c r="AD368" i="66"/>
  <c r="AC368" i="66"/>
  <c r="AB368" i="66"/>
  <c r="AA368" i="66"/>
  <c r="Z368" i="66"/>
  <c r="T368" i="66"/>
  <c r="N368" i="66"/>
  <c r="M368" i="66"/>
  <c r="L368" i="66"/>
  <c r="K368" i="66"/>
  <c r="J368" i="66"/>
  <c r="AF367" i="66"/>
  <c r="AE367" i="66"/>
  <c r="AD367" i="66"/>
  <c r="AC367" i="66"/>
  <c r="AB367" i="66"/>
  <c r="AA367" i="66"/>
  <c r="Z367" i="66"/>
  <c r="T367" i="66"/>
  <c r="N367" i="66"/>
  <c r="M367" i="66"/>
  <c r="L367" i="66"/>
  <c r="K367" i="66"/>
  <c r="J367" i="66"/>
  <c r="AF366" i="66"/>
  <c r="AE366" i="66"/>
  <c r="AD366" i="66"/>
  <c r="AC366" i="66"/>
  <c r="AB366" i="66"/>
  <c r="AA366" i="66"/>
  <c r="Z366" i="66"/>
  <c r="T366" i="66"/>
  <c r="N366" i="66"/>
  <c r="M366" i="66"/>
  <c r="L366" i="66"/>
  <c r="K366" i="66"/>
  <c r="J366" i="66"/>
  <c r="AF365" i="66"/>
  <c r="AE365" i="66"/>
  <c r="AD365" i="66"/>
  <c r="AC365" i="66"/>
  <c r="AB365" i="66"/>
  <c r="AA365" i="66"/>
  <c r="Z365" i="66"/>
  <c r="T365" i="66"/>
  <c r="N365" i="66"/>
  <c r="M365" i="66"/>
  <c r="L365" i="66"/>
  <c r="K365" i="66"/>
  <c r="J365" i="66"/>
  <c r="AF364" i="66"/>
  <c r="AE364" i="66"/>
  <c r="AD364" i="66"/>
  <c r="AC364" i="66"/>
  <c r="AB364" i="66"/>
  <c r="AA364" i="66"/>
  <c r="Z364" i="66"/>
  <c r="T364" i="66"/>
  <c r="N364" i="66"/>
  <c r="M364" i="66"/>
  <c r="L364" i="66"/>
  <c r="K364" i="66"/>
  <c r="J364" i="66"/>
  <c r="AF363" i="66"/>
  <c r="AE363" i="66"/>
  <c r="AD363" i="66"/>
  <c r="AC363" i="66"/>
  <c r="AB363" i="66"/>
  <c r="AA363" i="66"/>
  <c r="Z363" i="66"/>
  <c r="T363" i="66"/>
  <c r="N363" i="66"/>
  <c r="M363" i="66"/>
  <c r="L363" i="66"/>
  <c r="K363" i="66"/>
  <c r="J363" i="66"/>
  <c r="AF362" i="66"/>
  <c r="AE362" i="66"/>
  <c r="AD362" i="66"/>
  <c r="AC362" i="66"/>
  <c r="AB362" i="66"/>
  <c r="AA362" i="66"/>
  <c r="Z362" i="66"/>
  <c r="T362" i="66"/>
  <c r="N362" i="66"/>
  <c r="M362" i="66"/>
  <c r="L362" i="66"/>
  <c r="K362" i="66"/>
  <c r="J362" i="66"/>
  <c r="AF361" i="66"/>
  <c r="AE361" i="66"/>
  <c r="AD361" i="66"/>
  <c r="AC361" i="66"/>
  <c r="AB361" i="66"/>
  <c r="AA361" i="66"/>
  <c r="Z361" i="66"/>
  <c r="T361" i="66"/>
  <c r="N361" i="66"/>
  <c r="M361" i="66"/>
  <c r="L361" i="66"/>
  <c r="K361" i="66"/>
  <c r="J361" i="66"/>
  <c r="AF360" i="66"/>
  <c r="AE360" i="66"/>
  <c r="AD360" i="66"/>
  <c r="AC360" i="66"/>
  <c r="AB360" i="66"/>
  <c r="AA360" i="66"/>
  <c r="Z360" i="66"/>
  <c r="T360" i="66"/>
  <c r="N360" i="66"/>
  <c r="M360" i="66"/>
  <c r="L360" i="66"/>
  <c r="K360" i="66"/>
  <c r="J360" i="66"/>
  <c r="AF359" i="66"/>
  <c r="AE359" i="66"/>
  <c r="AD359" i="66"/>
  <c r="AC359" i="66"/>
  <c r="AB359" i="66"/>
  <c r="AA359" i="66"/>
  <c r="Z359" i="66"/>
  <c r="T359" i="66"/>
  <c r="N359" i="66"/>
  <c r="M359" i="66"/>
  <c r="L359" i="66"/>
  <c r="K359" i="66"/>
  <c r="J359" i="66"/>
  <c r="AF358" i="66"/>
  <c r="AE358" i="66"/>
  <c r="AD358" i="66"/>
  <c r="AC358" i="66"/>
  <c r="AB358" i="66"/>
  <c r="AA358" i="66"/>
  <c r="Z358" i="66"/>
  <c r="T358" i="66"/>
  <c r="N358" i="66"/>
  <c r="M358" i="66"/>
  <c r="L358" i="66"/>
  <c r="K358" i="66"/>
  <c r="J358" i="66"/>
  <c r="AF357" i="66"/>
  <c r="AE357" i="66"/>
  <c r="AD357" i="66"/>
  <c r="AC357" i="66"/>
  <c r="AB357" i="66"/>
  <c r="AA357" i="66"/>
  <c r="Z357" i="66"/>
  <c r="T357" i="66"/>
  <c r="N357" i="66"/>
  <c r="M357" i="66"/>
  <c r="L357" i="66"/>
  <c r="K357" i="66"/>
  <c r="J357" i="66"/>
  <c r="AF356" i="66"/>
  <c r="AE356" i="66"/>
  <c r="AD356" i="66"/>
  <c r="AC356" i="66"/>
  <c r="AB356" i="66"/>
  <c r="AA356" i="66"/>
  <c r="Z356" i="66"/>
  <c r="T356" i="66"/>
  <c r="N356" i="66"/>
  <c r="M356" i="66"/>
  <c r="L356" i="66"/>
  <c r="K356" i="66"/>
  <c r="J356" i="66"/>
  <c r="AF355" i="66"/>
  <c r="AE355" i="66"/>
  <c r="AD355" i="66"/>
  <c r="AC355" i="66"/>
  <c r="AB355" i="66"/>
  <c r="AA355" i="66"/>
  <c r="Z355" i="66"/>
  <c r="T355" i="66"/>
  <c r="N355" i="66"/>
  <c r="M355" i="66"/>
  <c r="L355" i="66"/>
  <c r="K355" i="66"/>
  <c r="J355" i="66"/>
  <c r="AF354" i="66"/>
  <c r="AE354" i="66"/>
  <c r="AD354" i="66"/>
  <c r="AC354" i="66"/>
  <c r="AB354" i="66"/>
  <c r="AA354" i="66"/>
  <c r="Z354" i="66"/>
  <c r="T354" i="66"/>
  <c r="N354" i="66"/>
  <c r="M354" i="66"/>
  <c r="L354" i="66"/>
  <c r="K354" i="66"/>
  <c r="J354" i="66"/>
  <c r="AF353" i="66"/>
  <c r="AE353" i="66"/>
  <c r="AD353" i="66"/>
  <c r="AC353" i="66"/>
  <c r="AB353" i="66"/>
  <c r="AA353" i="66"/>
  <c r="Z353" i="66"/>
  <c r="T353" i="66"/>
  <c r="N353" i="66"/>
  <c r="M353" i="66"/>
  <c r="L353" i="66"/>
  <c r="K353" i="66"/>
  <c r="J353" i="66"/>
  <c r="AF352" i="66"/>
  <c r="AE352" i="66"/>
  <c r="AD352" i="66"/>
  <c r="AC352" i="66"/>
  <c r="AB352" i="66"/>
  <c r="AA352" i="66"/>
  <c r="Z352" i="66"/>
  <c r="T352" i="66"/>
  <c r="N352" i="66"/>
  <c r="M352" i="66"/>
  <c r="L352" i="66"/>
  <c r="K352" i="66"/>
  <c r="J352" i="66"/>
  <c r="AF351" i="66"/>
  <c r="AE351" i="66"/>
  <c r="AD351" i="66"/>
  <c r="AC351" i="66"/>
  <c r="AB351" i="66"/>
  <c r="AA351" i="66"/>
  <c r="Z351" i="66"/>
  <c r="T351" i="66"/>
  <c r="N351" i="66"/>
  <c r="M351" i="66"/>
  <c r="L351" i="66"/>
  <c r="K351" i="66"/>
  <c r="J351" i="66"/>
  <c r="AF350" i="66"/>
  <c r="AE350" i="66"/>
  <c r="AD350" i="66"/>
  <c r="AC350" i="66"/>
  <c r="AB350" i="66"/>
  <c r="AA350" i="66"/>
  <c r="Z350" i="66"/>
  <c r="T350" i="66"/>
  <c r="N350" i="66"/>
  <c r="M350" i="66"/>
  <c r="L350" i="66"/>
  <c r="K350" i="66"/>
  <c r="J350" i="66"/>
  <c r="AF349" i="66"/>
  <c r="AE349" i="66"/>
  <c r="AD349" i="66"/>
  <c r="AC349" i="66"/>
  <c r="AB349" i="66"/>
  <c r="AA349" i="66"/>
  <c r="Z349" i="66"/>
  <c r="T349" i="66"/>
  <c r="N349" i="66"/>
  <c r="M349" i="66"/>
  <c r="L349" i="66"/>
  <c r="K349" i="66"/>
  <c r="J349" i="66"/>
  <c r="AF348" i="66"/>
  <c r="AE348" i="66"/>
  <c r="AD348" i="66"/>
  <c r="AC348" i="66"/>
  <c r="AB348" i="66"/>
  <c r="AA348" i="66"/>
  <c r="Z348" i="66"/>
  <c r="T348" i="66"/>
  <c r="N348" i="66"/>
  <c r="M348" i="66"/>
  <c r="L348" i="66"/>
  <c r="K348" i="66"/>
  <c r="J348" i="66"/>
  <c r="AF347" i="66"/>
  <c r="AE347" i="66"/>
  <c r="AD347" i="66"/>
  <c r="AC347" i="66"/>
  <c r="AB347" i="66"/>
  <c r="AA347" i="66"/>
  <c r="Z347" i="66"/>
  <c r="T347" i="66"/>
  <c r="N347" i="66"/>
  <c r="M347" i="66"/>
  <c r="L347" i="66"/>
  <c r="K347" i="66"/>
  <c r="J347" i="66"/>
  <c r="AF346" i="66"/>
  <c r="AE346" i="66"/>
  <c r="AD346" i="66"/>
  <c r="AC346" i="66"/>
  <c r="AB346" i="66"/>
  <c r="AA346" i="66"/>
  <c r="Z346" i="66"/>
  <c r="T346" i="66"/>
  <c r="N346" i="66"/>
  <c r="M346" i="66"/>
  <c r="L346" i="66"/>
  <c r="K346" i="66"/>
  <c r="J346" i="66"/>
  <c r="AF345" i="66"/>
  <c r="AE345" i="66"/>
  <c r="AD345" i="66"/>
  <c r="AC345" i="66"/>
  <c r="AB345" i="66"/>
  <c r="AA345" i="66"/>
  <c r="Z345" i="66"/>
  <c r="T345" i="66"/>
  <c r="N345" i="66"/>
  <c r="M345" i="66"/>
  <c r="L345" i="66"/>
  <c r="K345" i="66"/>
  <c r="J345" i="66"/>
  <c r="AF344" i="66"/>
  <c r="AE344" i="66"/>
  <c r="AD344" i="66"/>
  <c r="AC344" i="66"/>
  <c r="AB344" i="66"/>
  <c r="AA344" i="66"/>
  <c r="Z344" i="66"/>
  <c r="T344" i="66"/>
  <c r="N344" i="66"/>
  <c r="M344" i="66"/>
  <c r="L344" i="66"/>
  <c r="K344" i="66"/>
  <c r="J344" i="66"/>
  <c r="AF343" i="66"/>
  <c r="AE343" i="66"/>
  <c r="AD343" i="66"/>
  <c r="AC343" i="66"/>
  <c r="AB343" i="66"/>
  <c r="AA343" i="66"/>
  <c r="Z343" i="66"/>
  <c r="T343" i="66"/>
  <c r="N343" i="66"/>
  <c r="M343" i="66"/>
  <c r="L343" i="66"/>
  <c r="K343" i="66"/>
  <c r="J343" i="66"/>
  <c r="AF342" i="66"/>
  <c r="AE342" i="66"/>
  <c r="AD342" i="66"/>
  <c r="AC342" i="66"/>
  <c r="AB342" i="66"/>
  <c r="AA342" i="66"/>
  <c r="Z342" i="66"/>
  <c r="T342" i="66"/>
  <c r="N342" i="66"/>
  <c r="M342" i="66"/>
  <c r="L342" i="66"/>
  <c r="K342" i="66"/>
  <c r="J342" i="66"/>
  <c r="AF341" i="66"/>
  <c r="AE341" i="66"/>
  <c r="AD341" i="66"/>
  <c r="AC341" i="66"/>
  <c r="AB341" i="66"/>
  <c r="AA341" i="66"/>
  <c r="Z341" i="66"/>
  <c r="T341" i="66"/>
  <c r="N341" i="66"/>
  <c r="M341" i="66"/>
  <c r="L341" i="66"/>
  <c r="K341" i="66"/>
  <c r="J341" i="66"/>
  <c r="AF340" i="66"/>
  <c r="AE340" i="66"/>
  <c r="AD340" i="66"/>
  <c r="AC340" i="66"/>
  <c r="AB340" i="66"/>
  <c r="AA340" i="66"/>
  <c r="Z340" i="66"/>
  <c r="T340" i="66"/>
  <c r="N340" i="66"/>
  <c r="M340" i="66"/>
  <c r="L340" i="66"/>
  <c r="K340" i="66"/>
  <c r="J340" i="66"/>
  <c r="AF339" i="66"/>
  <c r="AE339" i="66"/>
  <c r="AD339" i="66"/>
  <c r="AC339" i="66"/>
  <c r="AB339" i="66"/>
  <c r="AA339" i="66"/>
  <c r="Z339" i="66"/>
  <c r="T339" i="66"/>
  <c r="N339" i="66"/>
  <c r="M339" i="66"/>
  <c r="L339" i="66"/>
  <c r="K339" i="66"/>
  <c r="J339" i="66"/>
  <c r="AF338" i="66"/>
  <c r="AE338" i="66"/>
  <c r="AD338" i="66"/>
  <c r="AC338" i="66"/>
  <c r="AB338" i="66"/>
  <c r="AA338" i="66"/>
  <c r="Z338" i="66"/>
  <c r="T338" i="66"/>
  <c r="N338" i="66"/>
  <c r="M338" i="66"/>
  <c r="L338" i="66"/>
  <c r="K338" i="66"/>
  <c r="J338" i="66"/>
  <c r="AF337" i="66"/>
  <c r="AE337" i="66"/>
  <c r="AD337" i="66"/>
  <c r="AC337" i="66"/>
  <c r="AB337" i="66"/>
  <c r="AA337" i="66"/>
  <c r="Z337" i="66"/>
  <c r="T337" i="66"/>
  <c r="N337" i="66"/>
  <c r="M337" i="66"/>
  <c r="L337" i="66"/>
  <c r="K337" i="66"/>
  <c r="J337" i="66"/>
  <c r="AF336" i="66"/>
  <c r="AE336" i="66"/>
  <c r="AD336" i="66"/>
  <c r="AC336" i="66"/>
  <c r="AB336" i="66"/>
  <c r="AA336" i="66"/>
  <c r="Z336" i="66"/>
  <c r="T336" i="66"/>
  <c r="N336" i="66"/>
  <c r="M336" i="66"/>
  <c r="L336" i="66"/>
  <c r="K336" i="66"/>
  <c r="J336" i="66"/>
  <c r="AF335" i="66"/>
  <c r="AE335" i="66"/>
  <c r="AD335" i="66"/>
  <c r="AC335" i="66"/>
  <c r="AB335" i="66"/>
  <c r="AA335" i="66"/>
  <c r="Z335" i="66"/>
  <c r="T335" i="66"/>
  <c r="N335" i="66"/>
  <c r="M335" i="66"/>
  <c r="L335" i="66"/>
  <c r="K335" i="66"/>
  <c r="J335" i="66"/>
  <c r="AF334" i="66"/>
  <c r="AE334" i="66"/>
  <c r="AD334" i="66"/>
  <c r="AC334" i="66"/>
  <c r="AB334" i="66"/>
  <c r="AA334" i="66"/>
  <c r="Z334" i="66"/>
  <c r="T334" i="66"/>
  <c r="N334" i="66"/>
  <c r="M334" i="66"/>
  <c r="L334" i="66"/>
  <c r="K334" i="66"/>
  <c r="J334" i="66"/>
  <c r="AF333" i="66"/>
  <c r="AE333" i="66"/>
  <c r="AD333" i="66"/>
  <c r="AC333" i="66"/>
  <c r="AB333" i="66"/>
  <c r="AA333" i="66"/>
  <c r="Z333" i="66"/>
  <c r="T333" i="66"/>
  <c r="N333" i="66"/>
  <c r="M333" i="66"/>
  <c r="L333" i="66"/>
  <c r="K333" i="66"/>
  <c r="J333" i="66"/>
  <c r="AF332" i="66"/>
  <c r="AE332" i="66"/>
  <c r="AD332" i="66"/>
  <c r="AC332" i="66"/>
  <c r="AB332" i="66"/>
  <c r="AA332" i="66"/>
  <c r="Z332" i="66"/>
  <c r="T332" i="66"/>
  <c r="N332" i="66"/>
  <c r="M332" i="66"/>
  <c r="L332" i="66"/>
  <c r="K332" i="66"/>
  <c r="J332" i="66"/>
  <c r="AF331" i="66"/>
  <c r="AE331" i="66"/>
  <c r="AD331" i="66"/>
  <c r="AC331" i="66"/>
  <c r="AB331" i="66"/>
  <c r="AA331" i="66"/>
  <c r="Z331" i="66"/>
  <c r="T331" i="66"/>
  <c r="N331" i="66"/>
  <c r="M331" i="66"/>
  <c r="L331" i="66"/>
  <c r="K331" i="66"/>
  <c r="J331" i="66"/>
  <c r="AF330" i="66"/>
  <c r="AE330" i="66"/>
  <c r="AD330" i="66"/>
  <c r="AC330" i="66"/>
  <c r="AB330" i="66"/>
  <c r="AA330" i="66"/>
  <c r="Z330" i="66"/>
  <c r="T330" i="66"/>
  <c r="N330" i="66"/>
  <c r="M330" i="66"/>
  <c r="L330" i="66"/>
  <c r="K330" i="66"/>
  <c r="J330" i="66"/>
  <c r="AF329" i="66"/>
  <c r="AE329" i="66"/>
  <c r="AD329" i="66"/>
  <c r="AC329" i="66"/>
  <c r="AB329" i="66"/>
  <c r="AA329" i="66"/>
  <c r="Z329" i="66"/>
  <c r="T329" i="66"/>
  <c r="N329" i="66"/>
  <c r="M329" i="66"/>
  <c r="L329" i="66"/>
  <c r="K329" i="66"/>
  <c r="J329" i="66"/>
  <c r="AF328" i="66"/>
  <c r="AE328" i="66"/>
  <c r="AD328" i="66"/>
  <c r="AC328" i="66"/>
  <c r="AB328" i="66"/>
  <c r="AA328" i="66"/>
  <c r="Z328" i="66"/>
  <c r="T328" i="66"/>
  <c r="N328" i="66"/>
  <c r="M328" i="66"/>
  <c r="L328" i="66"/>
  <c r="K328" i="66"/>
  <c r="J328" i="66"/>
  <c r="AF327" i="66"/>
  <c r="AE327" i="66"/>
  <c r="AD327" i="66"/>
  <c r="AC327" i="66"/>
  <c r="AB327" i="66"/>
  <c r="AA327" i="66"/>
  <c r="Z327" i="66"/>
  <c r="T327" i="66"/>
  <c r="N327" i="66"/>
  <c r="M327" i="66"/>
  <c r="L327" i="66"/>
  <c r="K327" i="66"/>
  <c r="J327" i="66"/>
  <c r="AF326" i="66"/>
  <c r="AE326" i="66"/>
  <c r="AD326" i="66"/>
  <c r="AC326" i="66"/>
  <c r="AB326" i="66"/>
  <c r="AA326" i="66"/>
  <c r="Z326" i="66"/>
  <c r="T326" i="66"/>
  <c r="N326" i="66"/>
  <c r="M326" i="66"/>
  <c r="L326" i="66"/>
  <c r="K326" i="66"/>
  <c r="J326" i="66"/>
  <c r="AF325" i="66"/>
  <c r="AE325" i="66"/>
  <c r="AD325" i="66"/>
  <c r="AC325" i="66"/>
  <c r="AB325" i="66"/>
  <c r="AA325" i="66"/>
  <c r="Z325" i="66"/>
  <c r="T325" i="66"/>
  <c r="N325" i="66"/>
  <c r="M325" i="66"/>
  <c r="L325" i="66"/>
  <c r="K325" i="66"/>
  <c r="J325" i="66"/>
  <c r="AF324" i="66"/>
  <c r="AE324" i="66"/>
  <c r="AD324" i="66"/>
  <c r="AC324" i="66"/>
  <c r="AB324" i="66"/>
  <c r="AA324" i="66"/>
  <c r="Z324" i="66"/>
  <c r="T324" i="66"/>
  <c r="N324" i="66"/>
  <c r="M324" i="66"/>
  <c r="L324" i="66"/>
  <c r="K324" i="66"/>
  <c r="J324" i="66"/>
  <c r="AF323" i="66"/>
  <c r="AE323" i="66"/>
  <c r="AD323" i="66"/>
  <c r="AC323" i="66"/>
  <c r="AB323" i="66"/>
  <c r="AA323" i="66"/>
  <c r="Z323" i="66"/>
  <c r="T323" i="66"/>
  <c r="N323" i="66"/>
  <c r="M323" i="66"/>
  <c r="L323" i="66"/>
  <c r="K323" i="66"/>
  <c r="J323" i="66"/>
  <c r="AF322" i="66"/>
  <c r="AE322" i="66"/>
  <c r="AD322" i="66"/>
  <c r="AC322" i="66"/>
  <c r="AB322" i="66"/>
  <c r="AA322" i="66"/>
  <c r="Z322" i="66"/>
  <c r="T322" i="66"/>
  <c r="N322" i="66"/>
  <c r="M322" i="66"/>
  <c r="L322" i="66"/>
  <c r="K322" i="66"/>
  <c r="J322" i="66"/>
  <c r="AF321" i="66"/>
  <c r="AE321" i="66"/>
  <c r="AD321" i="66"/>
  <c r="AC321" i="66"/>
  <c r="AB321" i="66"/>
  <c r="AA321" i="66"/>
  <c r="Z321" i="66"/>
  <c r="T321" i="66"/>
  <c r="N321" i="66"/>
  <c r="M321" i="66"/>
  <c r="L321" i="66"/>
  <c r="K321" i="66"/>
  <c r="J321" i="66"/>
  <c r="AF320" i="66"/>
  <c r="AE320" i="66"/>
  <c r="AD320" i="66"/>
  <c r="AC320" i="66"/>
  <c r="AB320" i="66"/>
  <c r="AA320" i="66"/>
  <c r="Z320" i="66"/>
  <c r="T320" i="66"/>
  <c r="N320" i="66"/>
  <c r="M320" i="66"/>
  <c r="L320" i="66"/>
  <c r="K320" i="66"/>
  <c r="J320" i="66"/>
  <c r="AF319" i="66"/>
  <c r="AE319" i="66"/>
  <c r="AD319" i="66"/>
  <c r="AC319" i="66"/>
  <c r="AB319" i="66"/>
  <c r="AA319" i="66"/>
  <c r="Z319" i="66"/>
  <c r="T319" i="66"/>
  <c r="N319" i="66"/>
  <c r="M319" i="66"/>
  <c r="L319" i="66"/>
  <c r="K319" i="66"/>
  <c r="J319" i="66"/>
  <c r="AF318" i="66"/>
  <c r="AE318" i="66"/>
  <c r="AD318" i="66"/>
  <c r="AC318" i="66"/>
  <c r="AB318" i="66"/>
  <c r="AA318" i="66"/>
  <c r="Z318" i="66"/>
  <c r="T318" i="66"/>
  <c r="N318" i="66"/>
  <c r="M318" i="66"/>
  <c r="L318" i="66"/>
  <c r="K318" i="66"/>
  <c r="J318" i="66"/>
  <c r="AF317" i="66"/>
  <c r="AE317" i="66"/>
  <c r="AD317" i="66"/>
  <c r="AC317" i="66"/>
  <c r="AB317" i="66"/>
  <c r="AA317" i="66"/>
  <c r="Z317" i="66"/>
  <c r="T317" i="66"/>
  <c r="N317" i="66"/>
  <c r="M317" i="66"/>
  <c r="L317" i="66"/>
  <c r="K317" i="66"/>
  <c r="J317" i="66"/>
  <c r="AF316" i="66"/>
  <c r="AE316" i="66"/>
  <c r="AD316" i="66"/>
  <c r="AC316" i="66"/>
  <c r="AB316" i="66"/>
  <c r="AA316" i="66"/>
  <c r="Z316" i="66"/>
  <c r="T316" i="66"/>
  <c r="N316" i="66"/>
  <c r="M316" i="66"/>
  <c r="L316" i="66"/>
  <c r="K316" i="66"/>
  <c r="J316" i="66"/>
  <c r="AF315" i="66"/>
  <c r="AE315" i="66"/>
  <c r="AD315" i="66"/>
  <c r="AC315" i="66"/>
  <c r="AB315" i="66"/>
  <c r="AA315" i="66"/>
  <c r="Z315" i="66"/>
  <c r="T315" i="66"/>
  <c r="N315" i="66"/>
  <c r="M315" i="66"/>
  <c r="L315" i="66"/>
  <c r="K315" i="66"/>
  <c r="J315" i="66"/>
  <c r="AF314" i="66"/>
  <c r="AE314" i="66"/>
  <c r="AD314" i="66"/>
  <c r="AC314" i="66"/>
  <c r="AB314" i="66"/>
  <c r="AA314" i="66"/>
  <c r="Z314" i="66"/>
  <c r="T314" i="66"/>
  <c r="N314" i="66"/>
  <c r="M314" i="66"/>
  <c r="L314" i="66"/>
  <c r="K314" i="66"/>
  <c r="J314" i="66"/>
  <c r="AF313" i="66"/>
  <c r="AE313" i="66"/>
  <c r="AD313" i="66"/>
  <c r="AC313" i="66"/>
  <c r="AB313" i="66"/>
  <c r="AA313" i="66"/>
  <c r="Z313" i="66"/>
  <c r="T313" i="66"/>
  <c r="N313" i="66"/>
  <c r="M313" i="66"/>
  <c r="L313" i="66"/>
  <c r="K313" i="66"/>
  <c r="J313" i="66"/>
  <c r="AF312" i="66"/>
  <c r="AE312" i="66"/>
  <c r="AD312" i="66"/>
  <c r="AC312" i="66"/>
  <c r="AB312" i="66"/>
  <c r="AA312" i="66"/>
  <c r="Z312" i="66"/>
  <c r="T312" i="66"/>
  <c r="N312" i="66"/>
  <c r="M312" i="66"/>
  <c r="L312" i="66"/>
  <c r="K312" i="66"/>
  <c r="J312" i="66"/>
  <c r="AF311" i="66"/>
  <c r="AE311" i="66"/>
  <c r="AD311" i="66"/>
  <c r="AC311" i="66"/>
  <c r="AB311" i="66"/>
  <c r="AA311" i="66"/>
  <c r="Z311" i="66"/>
  <c r="T311" i="66"/>
  <c r="N311" i="66"/>
  <c r="M311" i="66"/>
  <c r="L311" i="66"/>
  <c r="K311" i="66"/>
  <c r="J311" i="66"/>
  <c r="AF310" i="66"/>
  <c r="AE310" i="66"/>
  <c r="AD310" i="66"/>
  <c r="AC310" i="66"/>
  <c r="AB310" i="66"/>
  <c r="AA310" i="66"/>
  <c r="Z310" i="66"/>
  <c r="T310" i="66"/>
  <c r="N310" i="66"/>
  <c r="M310" i="66"/>
  <c r="L310" i="66"/>
  <c r="K310" i="66"/>
  <c r="J310" i="66"/>
  <c r="AF309" i="66"/>
  <c r="AE309" i="66"/>
  <c r="AD309" i="66"/>
  <c r="AC309" i="66"/>
  <c r="AB309" i="66"/>
  <c r="AA309" i="66"/>
  <c r="Z309" i="66"/>
  <c r="T309" i="66"/>
  <c r="N309" i="66"/>
  <c r="M309" i="66"/>
  <c r="L309" i="66"/>
  <c r="K309" i="66"/>
  <c r="J309" i="66"/>
  <c r="AF308" i="66"/>
  <c r="AE308" i="66"/>
  <c r="AD308" i="66"/>
  <c r="AC308" i="66"/>
  <c r="AB308" i="66"/>
  <c r="AA308" i="66"/>
  <c r="Z308" i="66"/>
  <c r="T308" i="66"/>
  <c r="N308" i="66"/>
  <c r="M308" i="66"/>
  <c r="L308" i="66"/>
  <c r="K308" i="66"/>
  <c r="J308" i="66"/>
  <c r="AF307" i="66"/>
  <c r="AE307" i="66"/>
  <c r="AD307" i="66"/>
  <c r="AC307" i="66"/>
  <c r="AB307" i="66"/>
  <c r="AA307" i="66"/>
  <c r="Z307" i="66"/>
  <c r="T307" i="66"/>
  <c r="N307" i="66"/>
  <c r="M307" i="66"/>
  <c r="L307" i="66"/>
  <c r="K307" i="66"/>
  <c r="J307" i="66"/>
  <c r="AF306" i="66"/>
  <c r="AE306" i="66"/>
  <c r="AD306" i="66"/>
  <c r="AC306" i="66"/>
  <c r="AB306" i="66"/>
  <c r="AA306" i="66"/>
  <c r="Z306" i="66"/>
  <c r="T306" i="66"/>
  <c r="N306" i="66"/>
  <c r="M306" i="66"/>
  <c r="L306" i="66"/>
  <c r="K306" i="66"/>
  <c r="J306" i="66"/>
  <c r="AF305" i="66"/>
  <c r="AE305" i="66"/>
  <c r="AD305" i="66"/>
  <c r="AC305" i="66"/>
  <c r="AB305" i="66"/>
  <c r="AA305" i="66"/>
  <c r="Z305" i="66"/>
  <c r="T305" i="66"/>
  <c r="N305" i="66"/>
  <c r="M305" i="66"/>
  <c r="L305" i="66"/>
  <c r="K305" i="66"/>
  <c r="J305" i="66"/>
  <c r="AF304" i="66"/>
  <c r="AE304" i="66"/>
  <c r="AD304" i="66"/>
  <c r="AC304" i="66"/>
  <c r="AB304" i="66"/>
  <c r="AA304" i="66"/>
  <c r="Z304" i="66"/>
  <c r="T304" i="66"/>
  <c r="N304" i="66"/>
  <c r="M304" i="66"/>
  <c r="L304" i="66"/>
  <c r="K304" i="66"/>
  <c r="J304" i="66"/>
  <c r="AF303" i="66"/>
  <c r="AE303" i="66"/>
  <c r="AD303" i="66"/>
  <c r="AC303" i="66"/>
  <c r="AB303" i="66"/>
  <c r="AA303" i="66"/>
  <c r="Z303" i="66"/>
  <c r="T303" i="66"/>
  <c r="N303" i="66"/>
  <c r="M303" i="66"/>
  <c r="L303" i="66"/>
  <c r="K303" i="66"/>
  <c r="J303" i="66"/>
  <c r="AF302" i="66"/>
  <c r="AE302" i="66"/>
  <c r="AD302" i="66"/>
  <c r="AC302" i="66"/>
  <c r="AB302" i="66"/>
  <c r="AA302" i="66"/>
  <c r="Z302" i="66"/>
  <c r="T302" i="66"/>
  <c r="N302" i="66"/>
  <c r="M302" i="66"/>
  <c r="L302" i="66"/>
  <c r="K302" i="66"/>
  <c r="J302" i="66"/>
  <c r="AF301" i="66"/>
  <c r="AE301" i="66"/>
  <c r="AD301" i="66"/>
  <c r="AC301" i="66"/>
  <c r="AB301" i="66"/>
  <c r="AA301" i="66"/>
  <c r="Z301" i="66"/>
  <c r="T301" i="66"/>
  <c r="N301" i="66"/>
  <c r="M301" i="66"/>
  <c r="L301" i="66"/>
  <c r="K301" i="66"/>
  <c r="J301" i="66"/>
  <c r="AF300" i="66"/>
  <c r="AE300" i="66"/>
  <c r="AD300" i="66"/>
  <c r="AC300" i="66"/>
  <c r="AB300" i="66"/>
  <c r="AA300" i="66"/>
  <c r="Z300" i="66"/>
  <c r="T300" i="66"/>
  <c r="N300" i="66"/>
  <c r="M300" i="66"/>
  <c r="L300" i="66"/>
  <c r="K300" i="66"/>
  <c r="J300" i="66"/>
  <c r="AF299" i="66"/>
  <c r="AE299" i="66"/>
  <c r="AD299" i="66"/>
  <c r="AC299" i="66"/>
  <c r="AB299" i="66"/>
  <c r="AA299" i="66"/>
  <c r="Z299" i="66"/>
  <c r="T299" i="66"/>
  <c r="N299" i="66"/>
  <c r="M299" i="66"/>
  <c r="L299" i="66"/>
  <c r="K299" i="66"/>
  <c r="J299" i="66"/>
  <c r="AF298" i="66"/>
  <c r="AE298" i="66"/>
  <c r="AD298" i="66"/>
  <c r="AC298" i="66"/>
  <c r="AB298" i="66"/>
  <c r="AA298" i="66"/>
  <c r="Z298" i="66"/>
  <c r="T298" i="66"/>
  <c r="N298" i="66"/>
  <c r="M298" i="66"/>
  <c r="L298" i="66"/>
  <c r="K298" i="66"/>
  <c r="J298" i="66"/>
  <c r="AF297" i="66"/>
  <c r="AE297" i="66"/>
  <c r="AD297" i="66"/>
  <c r="AC297" i="66"/>
  <c r="AB297" i="66"/>
  <c r="AA297" i="66"/>
  <c r="Z297" i="66"/>
  <c r="T297" i="66"/>
  <c r="N297" i="66"/>
  <c r="M297" i="66"/>
  <c r="L297" i="66"/>
  <c r="K297" i="66"/>
  <c r="J297" i="66"/>
  <c r="AF296" i="66"/>
  <c r="AE296" i="66"/>
  <c r="AD296" i="66"/>
  <c r="AC296" i="66"/>
  <c r="AB296" i="66"/>
  <c r="AA296" i="66"/>
  <c r="Z296" i="66"/>
  <c r="T296" i="66"/>
  <c r="N296" i="66"/>
  <c r="M296" i="66"/>
  <c r="L296" i="66"/>
  <c r="K296" i="66"/>
  <c r="J296" i="66"/>
  <c r="AF295" i="66"/>
  <c r="AE295" i="66"/>
  <c r="AD295" i="66"/>
  <c r="AC295" i="66"/>
  <c r="AB295" i="66"/>
  <c r="AA295" i="66"/>
  <c r="Z295" i="66"/>
  <c r="T295" i="66"/>
  <c r="N295" i="66"/>
  <c r="M295" i="66"/>
  <c r="L295" i="66"/>
  <c r="K295" i="66"/>
  <c r="J295" i="66"/>
  <c r="AF294" i="66"/>
  <c r="AE294" i="66"/>
  <c r="AD294" i="66"/>
  <c r="AC294" i="66"/>
  <c r="AB294" i="66"/>
  <c r="AA294" i="66"/>
  <c r="Z294" i="66"/>
  <c r="T294" i="66"/>
  <c r="N294" i="66"/>
  <c r="M294" i="66"/>
  <c r="L294" i="66"/>
  <c r="K294" i="66"/>
  <c r="J294" i="66"/>
  <c r="AF293" i="66"/>
  <c r="AE293" i="66"/>
  <c r="AD293" i="66"/>
  <c r="AC293" i="66"/>
  <c r="AB293" i="66"/>
  <c r="AA293" i="66"/>
  <c r="Z293" i="66"/>
  <c r="T293" i="66"/>
  <c r="N293" i="66"/>
  <c r="M293" i="66"/>
  <c r="L293" i="66"/>
  <c r="K293" i="66"/>
  <c r="J293" i="66"/>
  <c r="AF292" i="66"/>
  <c r="AE292" i="66"/>
  <c r="AD292" i="66"/>
  <c r="AC292" i="66"/>
  <c r="AB292" i="66"/>
  <c r="AA292" i="66"/>
  <c r="Z292" i="66"/>
  <c r="T292" i="66"/>
  <c r="N292" i="66"/>
  <c r="M292" i="66"/>
  <c r="L292" i="66"/>
  <c r="K292" i="66"/>
  <c r="J292" i="66"/>
  <c r="AF291" i="66"/>
  <c r="AE291" i="66"/>
  <c r="AD291" i="66"/>
  <c r="AC291" i="66"/>
  <c r="AB291" i="66"/>
  <c r="AA291" i="66"/>
  <c r="Z291" i="66"/>
  <c r="T291" i="66"/>
  <c r="N291" i="66"/>
  <c r="M291" i="66"/>
  <c r="L291" i="66"/>
  <c r="K291" i="66"/>
  <c r="J291" i="66"/>
  <c r="AF290" i="66"/>
  <c r="AE290" i="66"/>
  <c r="AD290" i="66"/>
  <c r="AC290" i="66"/>
  <c r="AB290" i="66"/>
  <c r="AA290" i="66"/>
  <c r="Z290" i="66"/>
  <c r="T290" i="66"/>
  <c r="N290" i="66"/>
  <c r="M290" i="66"/>
  <c r="L290" i="66"/>
  <c r="K290" i="66"/>
  <c r="J290" i="66"/>
  <c r="AF289" i="66"/>
  <c r="AE289" i="66"/>
  <c r="AD289" i="66"/>
  <c r="AC289" i="66"/>
  <c r="AB289" i="66"/>
  <c r="AA289" i="66"/>
  <c r="Z289" i="66"/>
  <c r="T289" i="66"/>
  <c r="N289" i="66"/>
  <c r="M289" i="66"/>
  <c r="L289" i="66"/>
  <c r="K289" i="66"/>
  <c r="J289" i="66"/>
  <c r="AF288" i="66"/>
  <c r="AD288" i="66"/>
  <c r="AC288" i="66"/>
  <c r="AB288" i="66"/>
  <c r="AA288" i="66"/>
  <c r="Z288" i="66"/>
  <c r="T288" i="66"/>
  <c r="N288" i="66"/>
  <c r="L288" i="66"/>
  <c r="K288" i="66"/>
  <c r="J288" i="66"/>
  <c r="AF287" i="66"/>
  <c r="AE287" i="66"/>
  <c r="AC287" i="66"/>
  <c r="AB287" i="66"/>
  <c r="AA287" i="66"/>
  <c r="Z287" i="66"/>
  <c r="T287" i="66"/>
  <c r="N287" i="66"/>
  <c r="M287" i="66"/>
  <c r="K287" i="66"/>
  <c r="J287" i="66"/>
  <c r="AF286" i="66"/>
  <c r="AE286" i="66"/>
  <c r="AD286" i="66"/>
  <c r="AB286" i="66"/>
  <c r="AA286" i="66"/>
  <c r="Z286" i="66"/>
  <c r="T286" i="66"/>
  <c r="N286" i="66"/>
  <c r="M286" i="66"/>
  <c r="L286" i="66"/>
  <c r="J286" i="66"/>
  <c r="AF285" i="66"/>
  <c r="AE285" i="66"/>
  <c r="AD285" i="66"/>
  <c r="AC285" i="66"/>
  <c r="AA285" i="66"/>
  <c r="Z285" i="66"/>
  <c r="T285" i="66"/>
  <c r="N285" i="66"/>
  <c r="M285" i="66"/>
  <c r="L285" i="66"/>
  <c r="K285" i="66"/>
  <c r="AF284" i="66"/>
  <c r="AD284" i="66"/>
  <c r="AC284" i="66"/>
  <c r="AB284" i="66"/>
  <c r="AA284" i="66"/>
  <c r="Z284" i="66"/>
  <c r="T284" i="66"/>
  <c r="N284" i="66"/>
  <c r="L284" i="66"/>
  <c r="K284" i="66"/>
  <c r="J284" i="66"/>
  <c r="AF283" i="66"/>
  <c r="AE283" i="66"/>
  <c r="AC283" i="66"/>
  <c r="AB283" i="66"/>
  <c r="AA283" i="66"/>
  <c r="Z283" i="66"/>
  <c r="T283" i="66"/>
  <c r="N283" i="66"/>
  <c r="M283" i="66"/>
  <c r="K283" i="66"/>
  <c r="J283" i="66"/>
  <c r="AF282" i="66"/>
  <c r="AE282" i="66"/>
  <c r="AD282" i="66"/>
  <c r="AB282" i="66"/>
  <c r="AA282" i="66"/>
  <c r="Z282" i="66"/>
  <c r="T282" i="66"/>
  <c r="N282" i="66"/>
  <c r="M282" i="66"/>
  <c r="L282" i="66"/>
  <c r="J282" i="66"/>
  <c r="AF281" i="66"/>
  <c r="AE281" i="66"/>
  <c r="AD281" i="66"/>
  <c r="AC281" i="66"/>
  <c r="AA281" i="66"/>
  <c r="Z281" i="66"/>
  <c r="T281" i="66"/>
  <c r="N281" i="66"/>
  <c r="M281" i="66"/>
  <c r="L281" i="66"/>
  <c r="K281" i="66"/>
  <c r="AE280" i="66"/>
  <c r="AD280" i="66"/>
  <c r="AC280" i="66"/>
  <c r="AB280" i="66"/>
  <c r="AA280" i="66"/>
  <c r="Z280" i="66"/>
  <c r="T280" i="66"/>
  <c r="M280" i="66"/>
  <c r="L280" i="66"/>
  <c r="K280" i="66"/>
  <c r="J280" i="66"/>
  <c r="AF279" i="66"/>
  <c r="AD279" i="66"/>
  <c r="AC279" i="66"/>
  <c r="AB279" i="66"/>
  <c r="AA279" i="66"/>
  <c r="Z279" i="66"/>
  <c r="T279" i="66"/>
  <c r="N279" i="66"/>
  <c r="L279" i="66"/>
  <c r="K279" i="66"/>
  <c r="J279" i="66"/>
  <c r="AF278" i="66"/>
  <c r="AE278" i="66"/>
  <c r="AC278" i="66"/>
  <c r="AB278" i="66"/>
  <c r="AA278" i="66"/>
  <c r="Z278" i="66"/>
  <c r="T278" i="66"/>
  <c r="N278" i="66"/>
  <c r="M278" i="66"/>
  <c r="K278" i="66"/>
  <c r="J278" i="66"/>
  <c r="AF277" i="66"/>
  <c r="AE277" i="66"/>
  <c r="AD277" i="66"/>
  <c r="AB277" i="66"/>
  <c r="AA277" i="66"/>
  <c r="Z277" i="66"/>
  <c r="T277" i="66"/>
  <c r="N277" i="66"/>
  <c r="M277" i="66"/>
  <c r="L277" i="66"/>
  <c r="J277" i="66"/>
  <c r="AF276" i="66"/>
  <c r="AE276" i="66"/>
  <c r="AD276" i="66"/>
  <c r="AC276" i="66"/>
  <c r="AA276" i="66"/>
  <c r="Z276" i="66"/>
  <c r="T276" i="66"/>
  <c r="N276" i="66"/>
  <c r="M276" i="66"/>
  <c r="L276" i="66"/>
  <c r="K276" i="66"/>
  <c r="AF275" i="66"/>
  <c r="AD275" i="66"/>
  <c r="AC275" i="66"/>
  <c r="AB275" i="66"/>
  <c r="AA275" i="66"/>
  <c r="Z275" i="66"/>
  <c r="T275" i="66"/>
  <c r="N275" i="66"/>
  <c r="L275" i="66"/>
  <c r="K275" i="66"/>
  <c r="J275" i="66"/>
  <c r="AF274" i="66"/>
  <c r="AE274" i="66"/>
  <c r="AC274" i="66"/>
  <c r="AB274" i="66"/>
  <c r="AA274" i="66"/>
  <c r="Z274" i="66"/>
  <c r="T274" i="66"/>
  <c r="N274" i="66"/>
  <c r="M274" i="66"/>
  <c r="K274" i="66"/>
  <c r="J274" i="66"/>
  <c r="AF273" i="66"/>
  <c r="AE273" i="66"/>
  <c r="AD273" i="66"/>
  <c r="AB273" i="66"/>
  <c r="AA273" i="66"/>
  <c r="Z273" i="66"/>
  <c r="T273" i="66"/>
  <c r="N273" i="66"/>
  <c r="M273" i="66"/>
  <c r="L273" i="66"/>
  <c r="J273" i="66"/>
  <c r="AF272" i="66"/>
  <c r="AE272" i="66"/>
  <c r="AD272" i="66"/>
  <c r="AC272" i="66"/>
  <c r="AA272" i="66"/>
  <c r="Z272" i="66"/>
  <c r="T272" i="66"/>
  <c r="N272" i="66"/>
  <c r="M272" i="66"/>
  <c r="L272" i="66"/>
  <c r="K272" i="66"/>
  <c r="AE271" i="66"/>
  <c r="AD271" i="66"/>
  <c r="AC271" i="66"/>
  <c r="AB271" i="66"/>
  <c r="AA271" i="66"/>
  <c r="Z271" i="66"/>
  <c r="T271" i="66"/>
  <c r="M271" i="66"/>
  <c r="L271" i="66"/>
  <c r="K271" i="66"/>
  <c r="J271" i="66"/>
  <c r="AF270" i="66"/>
  <c r="AD270" i="66"/>
  <c r="AC270" i="66"/>
  <c r="AB270" i="66"/>
  <c r="AA270" i="66"/>
  <c r="Z270" i="66"/>
  <c r="T270" i="66"/>
  <c r="N270" i="66"/>
  <c r="L270" i="66"/>
  <c r="K270" i="66"/>
  <c r="J270" i="66"/>
  <c r="AF269" i="66"/>
  <c r="AE269" i="66"/>
  <c r="AC269" i="66"/>
  <c r="AB269" i="66"/>
  <c r="AA269" i="66"/>
  <c r="Z269" i="66"/>
  <c r="T269" i="66"/>
  <c r="N269" i="66"/>
  <c r="M269" i="66"/>
  <c r="K269" i="66"/>
  <c r="J269" i="66"/>
  <c r="AF268" i="66"/>
  <c r="AE268" i="66"/>
  <c r="AD268" i="66"/>
  <c r="AB268" i="66"/>
  <c r="AA268" i="66"/>
  <c r="Z268" i="66"/>
  <c r="T268" i="66"/>
  <c r="N268" i="66"/>
  <c r="M268" i="66"/>
  <c r="L268" i="66"/>
  <c r="J268" i="66"/>
  <c r="AF267" i="66"/>
  <c r="AE267" i="66"/>
  <c r="AD267" i="66"/>
  <c r="AC267" i="66"/>
  <c r="AA267" i="66"/>
  <c r="Z267" i="66"/>
  <c r="T267" i="66"/>
  <c r="N267" i="66"/>
  <c r="M267" i="66"/>
  <c r="L267" i="66"/>
  <c r="K267" i="66"/>
  <c r="AF266" i="66"/>
  <c r="AD266" i="66"/>
  <c r="AC266" i="66"/>
  <c r="AB266" i="66"/>
  <c r="AA266" i="66"/>
  <c r="Z266" i="66"/>
  <c r="T266" i="66"/>
  <c r="N266" i="66"/>
  <c r="L266" i="66"/>
  <c r="K266" i="66"/>
  <c r="J266" i="66"/>
  <c r="AF265" i="66"/>
  <c r="AE265" i="66"/>
  <c r="AC265" i="66"/>
  <c r="AB265" i="66"/>
  <c r="AA265" i="66"/>
  <c r="Z265" i="66"/>
  <c r="T265" i="66"/>
  <c r="N265" i="66"/>
  <c r="M265" i="66"/>
  <c r="K265" i="66"/>
  <c r="J265" i="66"/>
  <c r="AF264" i="66"/>
  <c r="AE264" i="66"/>
  <c r="AD264" i="66"/>
  <c r="AB264" i="66"/>
  <c r="AA264" i="66"/>
  <c r="Z264" i="66"/>
  <c r="T264" i="66"/>
  <c r="N264" i="66"/>
  <c r="M264" i="66"/>
  <c r="L264" i="66"/>
  <c r="J264" i="66"/>
  <c r="AF263" i="66"/>
  <c r="AE263" i="66"/>
  <c r="AD263" i="66"/>
  <c r="AC263" i="66"/>
  <c r="AA263" i="66"/>
  <c r="Z263" i="66"/>
  <c r="T263" i="66"/>
  <c r="N263" i="66"/>
  <c r="M263" i="66"/>
  <c r="L263" i="66"/>
  <c r="K263" i="66"/>
  <c r="AF262" i="66"/>
  <c r="AD262" i="66"/>
  <c r="AC262" i="66"/>
  <c r="AB262" i="66"/>
  <c r="AA262" i="66"/>
  <c r="Z262" i="66"/>
  <c r="T262" i="66"/>
  <c r="N262" i="66"/>
  <c r="L262" i="66"/>
  <c r="K262" i="66"/>
  <c r="J262" i="66"/>
  <c r="AF261" i="66"/>
  <c r="AE261" i="66"/>
  <c r="AC261" i="66"/>
  <c r="AB261" i="66"/>
  <c r="AA261" i="66"/>
  <c r="Z261" i="66"/>
  <c r="T261" i="66"/>
  <c r="N261" i="66"/>
  <c r="M261" i="66"/>
  <c r="K261" i="66"/>
  <c r="J261" i="66"/>
  <c r="AF260" i="66"/>
  <c r="AE260" i="66"/>
  <c r="AD260" i="66"/>
  <c r="AB260" i="66"/>
  <c r="AA260" i="66"/>
  <c r="Z260" i="66"/>
  <c r="T260" i="66"/>
  <c r="M260" i="66"/>
  <c r="L260" i="66"/>
  <c r="J260" i="66"/>
  <c r="AF259" i="66"/>
  <c r="AE259" i="66"/>
  <c r="AD259" i="66"/>
  <c r="AC259" i="66"/>
  <c r="AA259" i="66"/>
  <c r="Z259" i="66"/>
  <c r="T259" i="66"/>
  <c r="N259" i="66"/>
  <c r="M259" i="66"/>
  <c r="L259" i="66"/>
  <c r="K259" i="66"/>
  <c r="AE258" i="66"/>
  <c r="AD258" i="66"/>
  <c r="AC258" i="66"/>
  <c r="AB258" i="66"/>
  <c r="AA258" i="66"/>
  <c r="Z258" i="66"/>
  <c r="T258" i="66"/>
  <c r="M258" i="66"/>
  <c r="L258" i="66"/>
  <c r="K258" i="66"/>
  <c r="J258" i="66"/>
  <c r="AF257" i="66"/>
  <c r="AD257" i="66"/>
  <c r="AC257" i="66"/>
  <c r="AB257" i="66"/>
  <c r="AA257" i="66"/>
  <c r="Z257" i="66"/>
  <c r="T257" i="66"/>
  <c r="N257" i="66"/>
  <c r="L257" i="66"/>
  <c r="K257" i="66"/>
  <c r="J257" i="66"/>
  <c r="AF256" i="66"/>
  <c r="AE256" i="66"/>
  <c r="AC256" i="66"/>
  <c r="AB256" i="66"/>
  <c r="AA256" i="66"/>
  <c r="Z256" i="66"/>
  <c r="T256" i="66"/>
  <c r="N256" i="66"/>
  <c r="M256" i="66"/>
  <c r="K256" i="66"/>
  <c r="J256" i="66"/>
  <c r="AF255" i="66"/>
  <c r="AE255" i="66"/>
  <c r="AD255" i="66"/>
  <c r="AB255" i="66"/>
  <c r="AA255" i="66"/>
  <c r="Z255" i="66"/>
  <c r="T255" i="66"/>
  <c r="N255" i="66"/>
  <c r="M255" i="66"/>
  <c r="L255" i="66"/>
  <c r="J255" i="66"/>
  <c r="AF254" i="66"/>
  <c r="AE254" i="66"/>
  <c r="AD254" i="66"/>
  <c r="AC254" i="66"/>
  <c r="AA254" i="66"/>
  <c r="Z254" i="66"/>
  <c r="T254" i="66"/>
  <c r="N254" i="66"/>
  <c r="M254" i="66"/>
  <c r="L254" i="66"/>
  <c r="K254" i="66"/>
  <c r="AF253" i="66"/>
  <c r="AD253" i="66"/>
  <c r="AC253" i="66"/>
  <c r="AB253" i="66"/>
  <c r="AA253" i="66"/>
  <c r="Z253" i="66"/>
  <c r="T253" i="66"/>
  <c r="N253" i="66"/>
  <c r="L253" i="66"/>
  <c r="K253" i="66"/>
  <c r="J253" i="66"/>
  <c r="AF252" i="66"/>
  <c r="AE252" i="66"/>
  <c r="AC252" i="66"/>
  <c r="AB252" i="66"/>
  <c r="AA252" i="66"/>
  <c r="Z252" i="66"/>
  <c r="T252" i="66"/>
  <c r="N252" i="66"/>
  <c r="M252" i="66"/>
  <c r="K252" i="66"/>
  <c r="J252" i="66"/>
  <c r="AF251" i="66"/>
  <c r="AD251" i="66"/>
  <c r="AB251" i="66"/>
  <c r="AA251" i="66"/>
  <c r="Z251" i="66"/>
  <c r="T251" i="66"/>
  <c r="N251" i="66"/>
  <c r="L251" i="66"/>
  <c r="J251" i="66"/>
  <c r="AF250" i="66"/>
  <c r="AE250" i="66"/>
  <c r="AC250" i="66"/>
  <c r="AA250" i="66"/>
  <c r="Z250" i="66"/>
  <c r="T250" i="66"/>
  <c r="N250" i="66"/>
  <c r="M250" i="66"/>
  <c r="K250" i="66"/>
  <c r="AD249" i="66"/>
  <c r="AB249" i="66"/>
  <c r="AA249" i="66"/>
  <c r="Z249" i="66"/>
  <c r="T249" i="66"/>
  <c r="L249" i="66"/>
  <c r="J249" i="66"/>
  <c r="AF248" i="66"/>
  <c r="AC248" i="66"/>
  <c r="AA248" i="66"/>
  <c r="Z248" i="66"/>
  <c r="T248" i="66"/>
  <c r="N248" i="66"/>
  <c r="K248" i="66"/>
  <c r="AE247" i="66"/>
  <c r="AB247" i="66"/>
  <c r="AA247" i="66"/>
  <c r="Z247" i="66"/>
  <c r="T247" i="66"/>
  <c r="M247" i="66"/>
  <c r="J247" i="66"/>
  <c r="AF246" i="66"/>
  <c r="AD246" i="66"/>
  <c r="AA246" i="66"/>
  <c r="Z246" i="66"/>
  <c r="T246" i="66"/>
  <c r="N246" i="66"/>
  <c r="L246" i="66"/>
  <c r="AC245" i="66"/>
  <c r="AA245" i="66"/>
  <c r="Z245" i="66"/>
  <c r="T245" i="66"/>
  <c r="K245" i="66"/>
  <c r="AB244" i="66"/>
  <c r="AA244" i="66"/>
  <c r="Z244" i="66"/>
  <c r="T244" i="66"/>
  <c r="J244" i="66"/>
  <c r="AF243" i="66"/>
  <c r="AA243" i="66"/>
  <c r="Z243" i="66"/>
  <c r="T243" i="66"/>
  <c r="N243" i="66"/>
  <c r="AE242" i="66"/>
  <c r="AA242" i="66"/>
  <c r="Z242" i="66"/>
  <c r="T242" i="66"/>
  <c r="M242" i="66"/>
  <c r="AD241" i="66"/>
  <c r="AA241" i="66"/>
  <c r="Z241" i="66"/>
  <c r="T241" i="66"/>
  <c r="L241" i="66"/>
  <c r="AF240" i="66"/>
  <c r="AC240" i="66"/>
  <c r="AA240" i="66"/>
  <c r="Z240" i="66"/>
  <c r="T240" i="66"/>
  <c r="N240" i="66"/>
  <c r="K240" i="66"/>
  <c r="AE239" i="66"/>
  <c r="AB239" i="66"/>
  <c r="AA239" i="66"/>
  <c r="Z239" i="66"/>
  <c r="T239" i="66"/>
  <c r="M239" i="66"/>
  <c r="J239" i="66"/>
  <c r="AF238" i="66"/>
  <c r="AD238" i="66"/>
  <c r="AA238" i="66"/>
  <c r="Z238" i="66"/>
  <c r="T238" i="66"/>
  <c r="N238" i="66"/>
  <c r="L238" i="66"/>
  <c r="AE237" i="66"/>
  <c r="AC237" i="66"/>
  <c r="AA237" i="66"/>
  <c r="Z237" i="66"/>
  <c r="T237" i="66"/>
  <c r="M237" i="66"/>
  <c r="K237" i="66"/>
  <c r="AD236" i="66"/>
  <c r="AB236" i="66"/>
  <c r="AA236" i="66"/>
  <c r="Z236" i="66"/>
  <c r="T236" i="66"/>
  <c r="L236" i="66"/>
  <c r="J236" i="66"/>
  <c r="AF235" i="66"/>
  <c r="AC235" i="66"/>
  <c r="AA235" i="66"/>
  <c r="Z235" i="66"/>
  <c r="T235" i="66"/>
  <c r="N235" i="66"/>
  <c r="K235" i="66"/>
  <c r="AE234" i="66"/>
  <c r="AB234" i="66"/>
  <c r="AA234" i="66"/>
  <c r="Z234" i="66"/>
  <c r="T234" i="66"/>
  <c r="M234" i="66"/>
  <c r="J234" i="66"/>
  <c r="AF233" i="66"/>
  <c r="AD233" i="66"/>
  <c r="AA233" i="66"/>
  <c r="Z233" i="66"/>
  <c r="T233" i="66"/>
  <c r="N233" i="66"/>
  <c r="L233" i="66"/>
  <c r="AC232" i="66"/>
  <c r="AA232" i="66"/>
  <c r="Z232" i="66"/>
  <c r="T232" i="66"/>
  <c r="K232" i="66"/>
  <c r="AB231" i="66"/>
  <c r="AA231" i="66"/>
  <c r="Z231" i="66"/>
  <c r="T231" i="66"/>
  <c r="J231" i="66"/>
  <c r="AF230" i="66"/>
  <c r="AA230" i="66"/>
  <c r="Z230" i="66"/>
  <c r="T230" i="66"/>
  <c r="N230" i="66"/>
  <c r="AE229" i="66"/>
  <c r="AA229" i="66"/>
  <c r="Z229" i="66"/>
  <c r="T229" i="66"/>
  <c r="M229" i="66"/>
  <c r="AA228" i="66"/>
  <c r="Z228" i="66"/>
  <c r="T228" i="66"/>
  <c r="AA227" i="66"/>
  <c r="Z227" i="66"/>
  <c r="T227" i="66"/>
  <c r="AF226" i="66"/>
  <c r="AA226" i="66"/>
  <c r="Z226" i="66"/>
  <c r="T226" i="66"/>
  <c r="N226" i="66"/>
  <c r="AF225" i="66"/>
  <c r="AA225" i="66"/>
  <c r="Z225" i="66"/>
  <c r="T225" i="66"/>
  <c r="N225" i="66"/>
  <c r="AF224" i="66"/>
  <c r="AA224" i="66"/>
  <c r="Z224" i="66"/>
  <c r="T224" i="66"/>
  <c r="N224" i="66"/>
  <c r="AF223" i="66"/>
  <c r="AA223" i="66"/>
  <c r="Z223" i="66"/>
  <c r="T223" i="66"/>
  <c r="N223" i="66"/>
  <c r="AA222" i="66"/>
  <c r="Z222" i="66"/>
  <c r="T222" i="66"/>
  <c r="AF221" i="66"/>
  <c r="AA221" i="66"/>
  <c r="Z221" i="66"/>
  <c r="T221" i="66"/>
  <c r="N221" i="66"/>
  <c r="AE220" i="66"/>
  <c r="AA220" i="66"/>
  <c r="Z220" i="66"/>
  <c r="T220" i="66"/>
  <c r="M220" i="66"/>
  <c r="AD219" i="66"/>
  <c r="AA219" i="66"/>
  <c r="Z219" i="66"/>
  <c r="T219" i="66"/>
  <c r="L219" i="66"/>
  <c r="AC218" i="66"/>
  <c r="AA218" i="66"/>
  <c r="Z218" i="66"/>
  <c r="T218" i="66"/>
  <c r="K218" i="66"/>
  <c r="AF217" i="66"/>
  <c r="AB217" i="66"/>
  <c r="AA217" i="66"/>
  <c r="Z217" i="66"/>
  <c r="T217" i="66"/>
  <c r="N217" i="66"/>
  <c r="J217" i="66"/>
  <c r="AF216" i="66"/>
  <c r="AE216" i="66"/>
  <c r="AA216" i="66"/>
  <c r="Z216" i="66"/>
  <c r="T216" i="66"/>
  <c r="N216" i="66"/>
  <c r="M216" i="66"/>
  <c r="AF215" i="66"/>
  <c r="AD215" i="66"/>
  <c r="AA215" i="66"/>
  <c r="Z215" i="66"/>
  <c r="T215" i="66"/>
  <c r="N215" i="66"/>
  <c r="L215" i="66"/>
  <c r="AF214" i="66"/>
  <c r="AC214" i="66"/>
  <c r="AA214" i="66"/>
  <c r="Z214" i="66"/>
  <c r="T214" i="66"/>
  <c r="N214" i="66"/>
  <c r="K214" i="66"/>
  <c r="AB213" i="66"/>
  <c r="AA213" i="66"/>
  <c r="Z213" i="66"/>
  <c r="T213" i="66"/>
  <c r="J213" i="66"/>
  <c r="AF212" i="66"/>
  <c r="AA212" i="66"/>
  <c r="Z212" i="66"/>
  <c r="T212" i="66"/>
  <c r="N212" i="66"/>
  <c r="AE211" i="66"/>
  <c r="AA211" i="66"/>
  <c r="Z211" i="66"/>
  <c r="T211" i="66"/>
  <c r="M211" i="66"/>
  <c r="AD210" i="66"/>
  <c r="AA210" i="66"/>
  <c r="Z210" i="66"/>
  <c r="T210" i="66"/>
  <c r="L210" i="66"/>
  <c r="AC209" i="66"/>
  <c r="AA209" i="66"/>
  <c r="Z209" i="66"/>
  <c r="T209" i="66"/>
  <c r="K209" i="66"/>
  <c r="AB208" i="66"/>
  <c r="AA208" i="66"/>
  <c r="Z208" i="66"/>
  <c r="T208" i="66"/>
  <c r="J208" i="66"/>
  <c r="AF207" i="66"/>
  <c r="AA207" i="66"/>
  <c r="Z207" i="66"/>
  <c r="T207" i="66"/>
  <c r="N207" i="66"/>
  <c r="AF206" i="66"/>
  <c r="AE206" i="66"/>
  <c r="AA206" i="66"/>
  <c r="Z206" i="66"/>
  <c r="T206" i="66"/>
  <c r="N206" i="66"/>
  <c r="M206" i="66"/>
  <c r="AF205" i="66"/>
  <c r="AE205" i="66"/>
  <c r="AD205" i="66"/>
  <c r="AA205" i="66"/>
  <c r="Z205" i="66"/>
  <c r="T205" i="66"/>
  <c r="N205" i="66"/>
  <c r="M205" i="66"/>
  <c r="L205" i="66"/>
  <c r="AD204" i="66"/>
  <c r="AC204" i="66"/>
  <c r="AA204" i="66"/>
  <c r="Z204" i="66"/>
  <c r="T204" i="66"/>
  <c r="L204" i="66"/>
  <c r="K204" i="66"/>
  <c r="AC203" i="66"/>
  <c r="AB203" i="66"/>
  <c r="AA203" i="66"/>
  <c r="Z203" i="66"/>
  <c r="T203" i="66"/>
  <c r="K203" i="66"/>
  <c r="J203" i="66"/>
  <c r="AF202" i="66"/>
  <c r="AB202" i="66"/>
  <c r="AA202" i="66"/>
  <c r="Z202" i="66"/>
  <c r="T202" i="66"/>
  <c r="N202" i="66"/>
  <c r="J202" i="66"/>
  <c r="AF201" i="66"/>
  <c r="AA201" i="66"/>
  <c r="Z201" i="66"/>
  <c r="T201" i="66"/>
  <c r="N201" i="66"/>
  <c r="AA200" i="66"/>
  <c r="Z200" i="66"/>
  <c r="T200" i="66"/>
  <c r="AA199" i="66"/>
  <c r="Z199" i="66"/>
  <c r="T199" i="66"/>
  <c r="AA198" i="66"/>
  <c r="Z198" i="66"/>
  <c r="T198" i="66"/>
  <c r="AA197" i="66"/>
  <c r="Z197" i="66"/>
  <c r="T197" i="66"/>
  <c r="AA196" i="66"/>
  <c r="Z196" i="66"/>
  <c r="T196" i="66"/>
  <c r="AA195" i="66"/>
  <c r="Z195" i="66"/>
  <c r="T195" i="66"/>
  <c r="AF194" i="66"/>
  <c r="AA194" i="66"/>
  <c r="Z194" i="66"/>
  <c r="T194" i="66"/>
  <c r="N194" i="66"/>
  <c r="AE193" i="66"/>
  <c r="AA193" i="66"/>
  <c r="Z193" i="66"/>
  <c r="T193" i="66"/>
  <c r="M193" i="66"/>
  <c r="AD192" i="66"/>
  <c r="AA192" i="66"/>
  <c r="Z192" i="66"/>
  <c r="T192" i="66"/>
  <c r="L192" i="66"/>
  <c r="AC191" i="66"/>
  <c r="AA191" i="66"/>
  <c r="Z191" i="66"/>
  <c r="T191" i="66"/>
  <c r="K191" i="66"/>
  <c r="AB190" i="66"/>
  <c r="AA190" i="66"/>
  <c r="Z190" i="66"/>
  <c r="T190" i="66"/>
  <c r="J190" i="66"/>
  <c r="AF189" i="66"/>
  <c r="AA189" i="66"/>
  <c r="Z189" i="66"/>
  <c r="T189" i="66"/>
  <c r="N189" i="66"/>
  <c r="AE188" i="66"/>
  <c r="AA188" i="66"/>
  <c r="Z188" i="66"/>
  <c r="T188" i="66"/>
  <c r="M188" i="66"/>
  <c r="AD187" i="66"/>
  <c r="AA187" i="66"/>
  <c r="Z187" i="66"/>
  <c r="T187" i="66"/>
  <c r="L187" i="66"/>
  <c r="AC186" i="66"/>
  <c r="AA186" i="66"/>
  <c r="Z186" i="66"/>
  <c r="T186" i="66"/>
  <c r="K186" i="66"/>
  <c r="AB185" i="66"/>
  <c r="AA185" i="66"/>
  <c r="Z185" i="66"/>
  <c r="T185" i="66"/>
  <c r="J185" i="66"/>
  <c r="AF184" i="66"/>
  <c r="AA184" i="66"/>
  <c r="Z184" i="66"/>
  <c r="T184" i="66"/>
  <c r="N184" i="66"/>
  <c r="AE183" i="66"/>
  <c r="AA183" i="66"/>
  <c r="Z183" i="66"/>
  <c r="T183" i="66"/>
  <c r="M183" i="66"/>
  <c r="AD182" i="66"/>
  <c r="AA182" i="66"/>
  <c r="Z182" i="66"/>
  <c r="T182" i="66"/>
  <c r="L182" i="66"/>
  <c r="AC181" i="66"/>
  <c r="AA181" i="66"/>
  <c r="Z181" i="66"/>
  <c r="T181" i="66"/>
  <c r="K181" i="66"/>
  <c r="AB180" i="66"/>
  <c r="AA180" i="66"/>
  <c r="Z180" i="66"/>
  <c r="T180" i="66"/>
  <c r="J180" i="66"/>
  <c r="AF179" i="66"/>
  <c r="AA179" i="66"/>
  <c r="Z179" i="66"/>
  <c r="T179" i="66"/>
  <c r="N179" i="66"/>
  <c r="AE178" i="66"/>
  <c r="AA178" i="66"/>
  <c r="Z178" i="66"/>
  <c r="T178" i="66"/>
  <c r="M178" i="66"/>
  <c r="AD177" i="66"/>
  <c r="AA177" i="66"/>
  <c r="Z177" i="66"/>
  <c r="T177" i="66"/>
  <c r="L177" i="66"/>
  <c r="AC176" i="66"/>
  <c r="AA176" i="66"/>
  <c r="Z176" i="66"/>
  <c r="T176" i="66"/>
  <c r="K176" i="66"/>
  <c r="AB175" i="66"/>
  <c r="AA175" i="66"/>
  <c r="Z175" i="66"/>
  <c r="T175" i="66"/>
  <c r="J175" i="66"/>
  <c r="AF174" i="66"/>
  <c r="AA174" i="66"/>
  <c r="Z174" i="66"/>
  <c r="T174" i="66"/>
  <c r="N174" i="66"/>
  <c r="AE173" i="66"/>
  <c r="AA173" i="66"/>
  <c r="Z173" i="66"/>
  <c r="T173" i="66"/>
  <c r="M173" i="66"/>
  <c r="AD172" i="66"/>
  <c r="AA172" i="66"/>
  <c r="Z172" i="66"/>
  <c r="T172" i="66"/>
  <c r="L172" i="66"/>
  <c r="AC171" i="66"/>
  <c r="AA171" i="66"/>
  <c r="Z171" i="66"/>
  <c r="T171" i="66"/>
  <c r="K171" i="66"/>
  <c r="AC170" i="66"/>
  <c r="AB170" i="66"/>
  <c r="AA170" i="66"/>
  <c r="Z170" i="66"/>
  <c r="T170" i="66"/>
  <c r="K170" i="66"/>
  <c r="J170" i="66"/>
  <c r="AF169" i="66"/>
  <c r="AA169" i="66"/>
  <c r="Z169" i="66"/>
  <c r="T169" i="66"/>
  <c r="N169" i="66"/>
  <c r="AE168" i="66"/>
  <c r="AA168" i="66"/>
  <c r="Z168" i="66"/>
  <c r="T168" i="66"/>
  <c r="M168" i="66"/>
  <c r="AD167" i="66"/>
  <c r="AA167" i="66"/>
  <c r="Z167" i="66"/>
  <c r="T167" i="66"/>
  <c r="L167" i="66"/>
  <c r="AC166" i="66"/>
  <c r="AA166" i="66"/>
  <c r="Z166" i="66"/>
  <c r="T166" i="66"/>
  <c r="K166" i="66"/>
  <c r="AB165" i="66"/>
  <c r="AA165" i="66"/>
  <c r="Z165" i="66"/>
  <c r="T165" i="66"/>
  <c r="J165" i="66"/>
  <c r="AF164" i="66"/>
  <c r="AA164" i="66"/>
  <c r="Z164" i="66"/>
  <c r="T164" i="66"/>
  <c r="N164" i="66"/>
  <c r="AF163" i="66"/>
  <c r="AA163" i="66"/>
  <c r="Z163" i="66"/>
  <c r="T163" i="66"/>
  <c r="N163" i="66"/>
  <c r="AF162" i="66"/>
  <c r="AA162" i="66"/>
  <c r="Z162" i="66"/>
  <c r="T162" i="66"/>
  <c r="N162" i="66"/>
  <c r="AA161" i="66"/>
  <c r="Z161" i="66"/>
  <c r="T161" i="66"/>
  <c r="AA160" i="66"/>
  <c r="Z160" i="66"/>
  <c r="T160" i="66"/>
  <c r="AF159" i="66"/>
  <c r="AA159" i="66"/>
  <c r="Z159" i="66"/>
  <c r="T159" i="66"/>
  <c r="N159" i="66"/>
  <c r="AF158" i="66"/>
  <c r="AA158" i="66"/>
  <c r="Z158" i="66"/>
  <c r="T158" i="66"/>
  <c r="N158" i="66"/>
  <c r="AF157" i="66"/>
  <c r="AA157" i="66"/>
  <c r="Z157" i="66"/>
  <c r="T157" i="66"/>
  <c r="N157" i="66"/>
  <c r="AE156" i="66"/>
  <c r="AA156" i="66"/>
  <c r="Z156" i="66"/>
  <c r="T156" i="66"/>
  <c r="M156" i="66"/>
  <c r="AD155" i="66"/>
  <c r="AA155" i="66"/>
  <c r="Z155" i="66"/>
  <c r="T155" i="66"/>
  <c r="L155" i="66"/>
  <c r="AC154" i="66"/>
  <c r="AA154" i="66"/>
  <c r="Z154" i="66"/>
  <c r="T154" i="66"/>
  <c r="K154" i="66"/>
  <c r="AB153" i="66"/>
  <c r="AA153" i="66"/>
  <c r="Z153" i="66"/>
  <c r="T153" i="66"/>
  <c r="J153" i="66"/>
  <c r="AF152" i="66"/>
  <c r="AA152" i="66"/>
  <c r="Z152" i="66"/>
  <c r="T152" i="66"/>
  <c r="N152" i="66"/>
  <c r="AE151" i="66"/>
  <c r="AA151" i="66"/>
  <c r="Z151" i="66"/>
  <c r="T151" i="66"/>
  <c r="M151" i="66"/>
  <c r="AD150" i="66"/>
  <c r="AA150" i="66"/>
  <c r="Z150" i="66"/>
  <c r="T150" i="66"/>
  <c r="L150" i="66"/>
  <c r="AC149" i="66"/>
  <c r="AA149" i="66"/>
  <c r="Z149" i="66"/>
  <c r="T149" i="66"/>
  <c r="K149" i="66"/>
  <c r="AB148" i="66"/>
  <c r="AA148" i="66"/>
  <c r="Z148" i="66"/>
  <c r="T148" i="66"/>
  <c r="J148" i="66"/>
  <c r="AF147" i="66"/>
  <c r="AA147" i="66"/>
  <c r="Z147" i="66"/>
  <c r="T147" i="66"/>
  <c r="N147" i="66"/>
  <c r="AE146" i="66"/>
  <c r="AA146" i="66"/>
  <c r="Z146" i="66"/>
  <c r="T146" i="66"/>
  <c r="M146" i="66"/>
  <c r="AD145" i="66"/>
  <c r="AA145" i="66"/>
  <c r="Z145" i="66"/>
  <c r="T145" i="66"/>
  <c r="L145" i="66"/>
  <c r="AC144" i="66"/>
  <c r="AA144" i="66"/>
  <c r="Z144" i="66"/>
  <c r="T144" i="66"/>
  <c r="K144" i="66"/>
  <c r="AB143" i="66"/>
  <c r="AA143" i="66"/>
  <c r="Z143" i="66"/>
  <c r="T143" i="66"/>
  <c r="J143" i="66"/>
  <c r="AF142" i="66"/>
  <c r="AA142" i="66"/>
  <c r="Z142" i="66"/>
  <c r="T142" i="66"/>
  <c r="N142" i="66"/>
  <c r="AE141" i="66"/>
  <c r="AA141" i="66"/>
  <c r="Z141" i="66"/>
  <c r="T141" i="66"/>
  <c r="M141" i="66"/>
  <c r="AD140" i="66"/>
  <c r="AA140" i="66"/>
  <c r="Z140" i="66"/>
  <c r="T140" i="66"/>
  <c r="L140" i="66"/>
  <c r="AC139" i="66"/>
  <c r="AA139" i="66"/>
  <c r="Z139" i="66"/>
  <c r="T139" i="66"/>
  <c r="K139" i="66"/>
  <c r="AB138" i="66"/>
  <c r="AA138" i="66"/>
  <c r="Z138" i="66"/>
  <c r="T138" i="66"/>
  <c r="J138" i="66"/>
  <c r="AA137" i="66"/>
  <c r="Z137" i="66"/>
  <c r="T137" i="66"/>
  <c r="AE136" i="66"/>
  <c r="AA136" i="66"/>
  <c r="Z136" i="66"/>
  <c r="T136" i="66"/>
  <c r="M136" i="66"/>
  <c r="AD135" i="66"/>
  <c r="AC135" i="66"/>
  <c r="AA135" i="66"/>
  <c r="Z135" i="66"/>
  <c r="T135" i="66"/>
  <c r="L135" i="66"/>
  <c r="K135" i="66"/>
  <c r="AC134" i="66"/>
  <c r="AA134" i="66"/>
  <c r="Z134" i="66"/>
  <c r="T134" i="66"/>
  <c r="K134" i="66"/>
  <c r="AB133" i="66"/>
  <c r="AA133" i="66"/>
  <c r="Z133" i="66"/>
  <c r="T133" i="66"/>
  <c r="J133" i="66"/>
  <c r="AF132" i="66"/>
  <c r="AA132" i="66"/>
  <c r="Z132" i="66"/>
  <c r="T132" i="66"/>
  <c r="N132" i="66"/>
  <c r="AE131" i="66"/>
  <c r="AA131" i="66"/>
  <c r="Z131" i="66"/>
  <c r="T131" i="66"/>
  <c r="M131" i="66"/>
  <c r="AD130" i="66"/>
  <c r="AA130" i="66"/>
  <c r="Z130" i="66"/>
  <c r="T130" i="66"/>
  <c r="L130" i="66"/>
  <c r="AC129" i="66"/>
  <c r="AA129" i="66"/>
  <c r="Z129" i="66"/>
  <c r="T129" i="66"/>
  <c r="K129" i="66"/>
  <c r="AB128" i="66"/>
  <c r="AA128" i="66"/>
  <c r="Z128" i="66"/>
  <c r="T128" i="66"/>
  <c r="J128" i="66"/>
  <c r="AF127" i="66"/>
  <c r="AA127" i="66"/>
  <c r="Z127" i="66"/>
  <c r="T127" i="66"/>
  <c r="N127" i="66"/>
  <c r="AE126" i="66"/>
  <c r="AA126" i="66"/>
  <c r="Z126" i="66"/>
  <c r="T126" i="66"/>
  <c r="M126" i="66"/>
  <c r="AD125" i="66"/>
  <c r="AA125" i="66"/>
  <c r="Z125" i="66"/>
  <c r="T125" i="66"/>
  <c r="L125" i="66"/>
  <c r="AC124" i="66"/>
  <c r="AA124" i="66"/>
  <c r="Z124" i="66"/>
  <c r="T124" i="66"/>
  <c r="K124" i="66"/>
  <c r="AB123" i="66"/>
  <c r="AA123" i="66"/>
  <c r="Z123" i="66"/>
  <c r="T123" i="66"/>
  <c r="J123" i="66"/>
  <c r="AF122" i="66"/>
  <c r="AA122" i="66"/>
  <c r="Z122" i="66"/>
  <c r="T122" i="66"/>
  <c r="N122" i="66"/>
  <c r="AA121" i="66"/>
  <c r="Z121" i="66"/>
  <c r="T121" i="66"/>
  <c r="AA120" i="66"/>
  <c r="Z120" i="66"/>
  <c r="T120" i="66"/>
  <c r="AA119" i="66"/>
  <c r="Z119" i="66"/>
  <c r="T119" i="66"/>
  <c r="AA118" i="66"/>
  <c r="Z118" i="66"/>
  <c r="T118" i="66"/>
  <c r="AA117" i="66"/>
  <c r="Z117" i="66"/>
  <c r="T117" i="66"/>
  <c r="AA116" i="66"/>
  <c r="Z116" i="66"/>
  <c r="T116" i="66"/>
  <c r="AF115" i="66"/>
  <c r="AA115" i="66"/>
  <c r="Z115" i="66"/>
  <c r="T115" i="66"/>
  <c r="N115" i="66"/>
  <c r="AF114" i="66"/>
  <c r="AE114" i="66"/>
  <c r="AA114" i="66"/>
  <c r="Z114" i="66"/>
  <c r="T114" i="66"/>
  <c r="N114" i="66"/>
  <c r="M114" i="66"/>
  <c r="AF113" i="66"/>
  <c r="AE113" i="66"/>
  <c r="AD113" i="66"/>
  <c r="AA113" i="66"/>
  <c r="Z113" i="66"/>
  <c r="T113" i="66"/>
  <c r="N113" i="66"/>
  <c r="M113" i="66"/>
  <c r="L113" i="66"/>
  <c r="AD112" i="66"/>
  <c r="AC112" i="66"/>
  <c r="AA112" i="66"/>
  <c r="Z112" i="66"/>
  <c r="T112" i="66"/>
  <c r="L112" i="66"/>
  <c r="K112" i="66"/>
  <c r="AF111" i="66"/>
  <c r="AC111" i="66"/>
  <c r="AB111" i="66"/>
  <c r="AA111" i="66"/>
  <c r="Z111" i="66"/>
  <c r="T111" i="66"/>
  <c r="N111" i="66"/>
  <c r="K111" i="66"/>
  <c r="J111" i="66"/>
  <c r="AF110" i="66"/>
  <c r="AB110" i="66"/>
  <c r="AA110" i="66"/>
  <c r="Z110" i="66"/>
  <c r="T110" i="66"/>
  <c r="N110" i="66"/>
  <c r="J110" i="66"/>
  <c r="AF109" i="66"/>
  <c r="AA109" i="66"/>
  <c r="Z109" i="66"/>
  <c r="T109" i="66"/>
  <c r="N109" i="66"/>
  <c r="AE108" i="66"/>
  <c r="AA108" i="66"/>
  <c r="Z108" i="66"/>
  <c r="T108" i="66"/>
  <c r="M108" i="66"/>
  <c r="AD107" i="66"/>
  <c r="AA107" i="66"/>
  <c r="Z107" i="66"/>
  <c r="T107" i="66"/>
  <c r="L107" i="66"/>
  <c r="AC106" i="66"/>
  <c r="AA106" i="66"/>
  <c r="Z106" i="66"/>
  <c r="T106" i="66"/>
  <c r="K106" i="66"/>
  <c r="AB105" i="66"/>
  <c r="AA105" i="66"/>
  <c r="Z105" i="66"/>
  <c r="T105" i="66"/>
  <c r="J105" i="66"/>
  <c r="AF104" i="66"/>
  <c r="AA104" i="66"/>
  <c r="Z104" i="66"/>
  <c r="T104" i="66"/>
  <c r="N104" i="66"/>
  <c r="AA103" i="66"/>
  <c r="Z103" i="66"/>
  <c r="T103" i="66"/>
  <c r="AA102" i="66"/>
  <c r="Z102" i="66"/>
  <c r="T102" i="66"/>
  <c r="AA101" i="66"/>
  <c r="Z101" i="66"/>
  <c r="T101" i="66"/>
  <c r="AA100" i="66"/>
  <c r="Z100" i="66"/>
  <c r="T100" i="66"/>
  <c r="AA99" i="66"/>
  <c r="Z99" i="66"/>
  <c r="T99" i="66"/>
  <c r="AA98" i="66"/>
  <c r="Z98" i="66"/>
  <c r="T98" i="66"/>
  <c r="AF97" i="66"/>
  <c r="AA97" i="66"/>
  <c r="Z97" i="66"/>
  <c r="T97" i="66"/>
  <c r="N97" i="66"/>
  <c r="AF96" i="66"/>
  <c r="AE96" i="66"/>
  <c r="AA96" i="66"/>
  <c r="Z96" i="66"/>
  <c r="T96" i="66"/>
  <c r="N96" i="66"/>
  <c r="M96" i="66"/>
  <c r="AF95" i="66"/>
  <c r="AE95" i="66"/>
  <c r="AD95" i="66"/>
  <c r="AA95" i="66"/>
  <c r="Z95" i="66"/>
  <c r="T95" i="66"/>
  <c r="N95" i="66"/>
  <c r="M95" i="66"/>
  <c r="L95" i="66"/>
  <c r="AE94" i="66"/>
  <c r="AD94" i="66"/>
  <c r="AC94" i="66"/>
  <c r="AA94" i="66"/>
  <c r="Z94" i="66"/>
  <c r="T94" i="66"/>
  <c r="M94" i="66"/>
  <c r="L94" i="66"/>
  <c r="K94" i="66"/>
  <c r="AD93" i="66"/>
  <c r="AC93" i="66"/>
  <c r="AB93" i="66"/>
  <c r="AA93" i="66"/>
  <c r="Z93" i="66"/>
  <c r="T93" i="66"/>
  <c r="L93" i="66"/>
  <c r="K93" i="66"/>
  <c r="J93" i="66"/>
  <c r="AF92" i="66"/>
  <c r="AC92" i="66"/>
  <c r="AB92" i="66"/>
  <c r="AA92" i="66"/>
  <c r="Z92" i="66"/>
  <c r="T92" i="66"/>
  <c r="N92" i="66"/>
  <c r="K92" i="66"/>
  <c r="J92" i="66"/>
  <c r="AF91" i="66"/>
  <c r="AB91" i="66"/>
  <c r="AA91" i="66"/>
  <c r="Z91" i="66"/>
  <c r="T91" i="66"/>
  <c r="N91" i="66"/>
  <c r="J91" i="66"/>
  <c r="AF90" i="66"/>
  <c r="AE90" i="66"/>
  <c r="AA90" i="66"/>
  <c r="Z90" i="66"/>
  <c r="T90" i="66"/>
  <c r="N90" i="66"/>
  <c r="M90" i="66"/>
  <c r="AD89" i="66"/>
  <c r="AA89" i="66"/>
  <c r="Z89" i="66"/>
  <c r="T89" i="66"/>
  <c r="L89" i="66"/>
  <c r="AC88" i="66"/>
  <c r="AA88" i="66"/>
  <c r="Z88" i="66"/>
  <c r="T88" i="66"/>
  <c r="K88" i="66"/>
  <c r="AB87" i="66"/>
  <c r="AA87" i="66"/>
  <c r="Z87" i="66"/>
  <c r="T87" i="66"/>
  <c r="J87" i="66"/>
  <c r="AF86" i="66"/>
  <c r="AA86" i="66"/>
  <c r="Z86" i="66"/>
  <c r="T86" i="66"/>
  <c r="N86" i="66"/>
  <c r="AA85" i="66"/>
  <c r="Z85" i="66"/>
  <c r="T85" i="66"/>
  <c r="AF84" i="66"/>
  <c r="AA84" i="66"/>
  <c r="Z84" i="66"/>
  <c r="T84" i="66"/>
  <c r="N84" i="66"/>
  <c r="AF83" i="66"/>
  <c r="AA83" i="66"/>
  <c r="Z83" i="66"/>
  <c r="T83" i="66"/>
  <c r="N83" i="66"/>
  <c r="AF82" i="66"/>
  <c r="AA82" i="66"/>
  <c r="Z82" i="66"/>
  <c r="T82" i="66"/>
  <c r="N82" i="66"/>
  <c r="AF81" i="66"/>
  <c r="AE81" i="66"/>
  <c r="AA81" i="66"/>
  <c r="Z81" i="66"/>
  <c r="T81" i="66"/>
  <c r="N81" i="66"/>
  <c r="M81" i="66"/>
  <c r="AF80" i="66"/>
  <c r="AD80" i="66"/>
  <c r="AA80" i="66"/>
  <c r="Z80" i="66"/>
  <c r="T80" i="66"/>
  <c r="N80" i="66"/>
  <c r="L80" i="66"/>
  <c r="AF79" i="66"/>
  <c r="AE79" i="66"/>
  <c r="AC79" i="66"/>
  <c r="AA79" i="66"/>
  <c r="Z79" i="66"/>
  <c r="T79" i="66"/>
  <c r="N79" i="66"/>
  <c r="M79" i="66"/>
  <c r="K79" i="66"/>
  <c r="AF78" i="66"/>
  <c r="AE78" i="66"/>
  <c r="AB78" i="66"/>
  <c r="AA78" i="66"/>
  <c r="Z78" i="66"/>
  <c r="T78" i="66"/>
  <c r="N78" i="66"/>
  <c r="M78" i="66"/>
  <c r="J78" i="66"/>
  <c r="AF77" i="66"/>
  <c r="AE77" i="66"/>
  <c r="AC77" i="66"/>
  <c r="AA77" i="66"/>
  <c r="Z77" i="66"/>
  <c r="T77" i="66"/>
  <c r="N77" i="66"/>
  <c r="M77" i="66"/>
  <c r="K77" i="66"/>
  <c r="AF76" i="66"/>
  <c r="AD76" i="66"/>
  <c r="AB76" i="66"/>
  <c r="AA76" i="66"/>
  <c r="Z76" i="66"/>
  <c r="T76" i="66"/>
  <c r="N76" i="66"/>
  <c r="L76" i="66"/>
  <c r="J76" i="66"/>
  <c r="AF75" i="66"/>
  <c r="AC75" i="66"/>
  <c r="AA75" i="66"/>
  <c r="Z75" i="66"/>
  <c r="T75" i="66"/>
  <c r="N75" i="66"/>
  <c r="K75" i="66"/>
  <c r="AF74" i="66"/>
  <c r="AB74" i="66"/>
  <c r="AA74" i="66"/>
  <c r="Z74" i="66"/>
  <c r="T74" i="66"/>
  <c r="N74" i="66"/>
  <c r="J74" i="66"/>
  <c r="AF73" i="66"/>
  <c r="AA73" i="66"/>
  <c r="Z73" i="66"/>
  <c r="T73" i="66"/>
  <c r="N73" i="66"/>
  <c r="AF72" i="66"/>
  <c r="AA72" i="66"/>
  <c r="Z72" i="66"/>
  <c r="T72" i="66"/>
  <c r="N72" i="66"/>
  <c r="AF71" i="66"/>
  <c r="AE71" i="66"/>
  <c r="AA71" i="66"/>
  <c r="Z71" i="66"/>
  <c r="T71" i="66"/>
  <c r="N71" i="66"/>
  <c r="M71" i="66"/>
  <c r="AF70" i="66"/>
  <c r="AE70" i="66"/>
  <c r="AA70" i="66"/>
  <c r="Z70" i="66"/>
  <c r="T70" i="66"/>
  <c r="N70" i="66"/>
  <c r="M70" i="66"/>
  <c r="AF69" i="66"/>
  <c r="AD69" i="66"/>
  <c r="AC69" i="66"/>
  <c r="AA69" i="66"/>
  <c r="Z69" i="66"/>
  <c r="T69" i="66"/>
  <c r="N69" i="66"/>
  <c r="L69" i="66"/>
  <c r="K69" i="66"/>
  <c r="AF68" i="66"/>
  <c r="AC68" i="66"/>
  <c r="AB68" i="66"/>
  <c r="AA68" i="66"/>
  <c r="Z68" i="66"/>
  <c r="T68" i="66"/>
  <c r="N68" i="66"/>
  <c r="K68" i="66"/>
  <c r="J68" i="66"/>
  <c r="AF67" i="66"/>
  <c r="AE67" i="66"/>
  <c r="AB67" i="66"/>
  <c r="AA67" i="66"/>
  <c r="Z67" i="66"/>
  <c r="T67" i="66"/>
  <c r="N67" i="66"/>
  <c r="M67" i="66"/>
  <c r="J67" i="66"/>
  <c r="AF66" i="66"/>
  <c r="AE66" i="66"/>
  <c r="AA66" i="66"/>
  <c r="Z66" i="66"/>
  <c r="T66" i="66"/>
  <c r="N66" i="66"/>
  <c r="M66" i="66"/>
  <c r="AD65" i="66"/>
  <c r="AA65" i="66"/>
  <c r="Z65" i="66"/>
  <c r="T65" i="66"/>
  <c r="L65" i="66"/>
  <c r="AF64" i="66"/>
  <c r="AC64" i="66"/>
  <c r="AA64" i="66"/>
  <c r="Z64" i="66"/>
  <c r="T64" i="66"/>
  <c r="N64" i="66"/>
  <c r="K64" i="66"/>
  <c r="AE63" i="66"/>
  <c r="AB63" i="66"/>
  <c r="AA63" i="66"/>
  <c r="Z63" i="66"/>
  <c r="T63" i="66"/>
  <c r="M63" i="66"/>
  <c r="J63" i="66"/>
  <c r="AF62" i="66"/>
  <c r="AD62" i="66"/>
  <c r="AA62" i="66"/>
  <c r="Z62" i="66"/>
  <c r="T62" i="66"/>
  <c r="N62" i="66"/>
  <c r="L62" i="66"/>
  <c r="AF61" i="66"/>
  <c r="AC61" i="66"/>
  <c r="AA61" i="66"/>
  <c r="Z61" i="66"/>
  <c r="T61" i="66"/>
  <c r="N61" i="66"/>
  <c r="K61" i="66"/>
  <c r="AF60" i="66"/>
  <c r="AB60" i="66"/>
  <c r="AA60" i="66"/>
  <c r="Z60" i="66"/>
  <c r="T60" i="66"/>
  <c r="N60" i="66"/>
  <c r="J60" i="66"/>
  <c r="AF59" i="66"/>
  <c r="AE59" i="66"/>
  <c r="AA59" i="66"/>
  <c r="Z59" i="66"/>
  <c r="T59" i="66"/>
  <c r="N59" i="66"/>
  <c r="M59" i="66"/>
  <c r="AF58" i="66"/>
  <c r="AD58" i="66"/>
  <c r="AA58" i="66"/>
  <c r="Z58" i="66"/>
  <c r="T58" i="66"/>
  <c r="N58" i="66"/>
  <c r="L58" i="66"/>
  <c r="AF57" i="66"/>
  <c r="AC57" i="66"/>
  <c r="AA57" i="66"/>
  <c r="Z57" i="66"/>
  <c r="T57" i="66"/>
  <c r="N57" i="66"/>
  <c r="K57" i="66"/>
  <c r="AF56" i="66"/>
  <c r="AB56" i="66"/>
  <c r="AA56" i="66"/>
  <c r="Z56" i="66"/>
  <c r="T56" i="66"/>
  <c r="N56" i="66"/>
  <c r="J56" i="66"/>
  <c r="AF55" i="66"/>
  <c r="AE55" i="66"/>
  <c r="AA55" i="66"/>
  <c r="Z55" i="66"/>
  <c r="T55" i="66"/>
  <c r="N55" i="66"/>
  <c r="M55" i="66"/>
  <c r="AF54" i="66"/>
  <c r="AD54" i="66"/>
  <c r="AA54" i="66"/>
  <c r="Z54" i="66"/>
  <c r="T54" i="66"/>
  <c r="N54" i="66"/>
  <c r="L54" i="66"/>
  <c r="AF53" i="66"/>
  <c r="AC53" i="66"/>
  <c r="AA53" i="66"/>
  <c r="Z53" i="66"/>
  <c r="T53" i="66"/>
  <c r="N53" i="66"/>
  <c r="K53" i="66"/>
  <c r="AF52" i="66"/>
  <c r="AB52" i="66"/>
  <c r="AA52" i="66"/>
  <c r="Z52" i="66"/>
  <c r="T52" i="66"/>
  <c r="N52" i="66"/>
  <c r="J52" i="66"/>
  <c r="AF51" i="66"/>
  <c r="AE51" i="66"/>
  <c r="AA51" i="66"/>
  <c r="Z51" i="66"/>
  <c r="T51" i="66"/>
  <c r="N51" i="66"/>
  <c r="M51" i="66"/>
  <c r="AF50" i="66"/>
  <c r="AD50" i="66"/>
  <c r="AA50" i="66"/>
  <c r="Z50" i="66"/>
  <c r="T50" i="66"/>
  <c r="N50" i="66"/>
  <c r="L50" i="66"/>
  <c r="AF49" i="66"/>
  <c r="AE49" i="66"/>
  <c r="AC49" i="66"/>
  <c r="AA49" i="66"/>
  <c r="Z49" i="66"/>
  <c r="T49" i="66"/>
  <c r="N49" i="66"/>
  <c r="M49" i="66"/>
  <c r="K49" i="66"/>
  <c r="AE48" i="66"/>
  <c r="AD48" i="66"/>
  <c r="AB48" i="66"/>
  <c r="AA48" i="66"/>
  <c r="Z48" i="66"/>
  <c r="T48" i="66"/>
  <c r="M48" i="66"/>
  <c r="L48" i="66"/>
  <c r="J48" i="66"/>
  <c r="AF47" i="66"/>
  <c r="AD47" i="66"/>
  <c r="AC47" i="66"/>
  <c r="AA47" i="66"/>
  <c r="Z47" i="66"/>
  <c r="T47" i="66"/>
  <c r="N47" i="66"/>
  <c r="L47" i="66"/>
  <c r="K47" i="66"/>
  <c r="AF46" i="66"/>
  <c r="AE46" i="66"/>
  <c r="AC46" i="66"/>
  <c r="AB46" i="66"/>
  <c r="AA46" i="66"/>
  <c r="Z46" i="66"/>
  <c r="T46" i="66"/>
  <c r="N46" i="66"/>
  <c r="M46" i="66"/>
  <c r="K46" i="66"/>
  <c r="J46" i="66"/>
  <c r="AF45" i="66"/>
  <c r="AE45" i="66"/>
  <c r="AD45" i="66"/>
  <c r="AB45" i="66"/>
  <c r="AA45" i="66"/>
  <c r="Z45" i="66"/>
  <c r="T45" i="66"/>
  <c r="N45" i="66"/>
  <c r="M45" i="66"/>
  <c r="L45" i="66"/>
  <c r="J45" i="66"/>
  <c r="AF44" i="66"/>
  <c r="AD44" i="66"/>
  <c r="AC44" i="66"/>
  <c r="AA44" i="66"/>
  <c r="Z44" i="66"/>
  <c r="T44" i="66"/>
  <c r="N44" i="66"/>
  <c r="L44" i="66"/>
  <c r="K44" i="66"/>
  <c r="AF43" i="66"/>
  <c r="AC43" i="66"/>
  <c r="AB43" i="66"/>
  <c r="AA43" i="66"/>
  <c r="Z43" i="66"/>
  <c r="T43" i="66"/>
  <c r="N43" i="66"/>
  <c r="K43" i="66"/>
  <c r="J43" i="66"/>
  <c r="AF42" i="66"/>
  <c r="AB42" i="66"/>
  <c r="AA42" i="66"/>
  <c r="Z42" i="66"/>
  <c r="T42" i="66"/>
  <c r="N42" i="66"/>
  <c r="J42" i="66"/>
  <c r="AF41" i="66"/>
  <c r="AA41" i="66"/>
  <c r="Z41" i="66"/>
  <c r="T41" i="66"/>
  <c r="N41" i="66"/>
  <c r="AE40" i="66"/>
  <c r="AA40" i="66"/>
  <c r="Z40" i="66"/>
  <c r="T40" i="66"/>
  <c r="M40" i="66"/>
  <c r="AF39" i="66"/>
  <c r="AD39" i="66"/>
  <c r="AA39" i="66"/>
  <c r="Z39" i="66"/>
  <c r="T39" i="66"/>
  <c r="N39" i="66"/>
  <c r="L39" i="66"/>
  <c r="AE38" i="66"/>
  <c r="AC38" i="66"/>
  <c r="AA38" i="66"/>
  <c r="Z38" i="66"/>
  <c r="T38" i="66"/>
  <c r="M38" i="66"/>
  <c r="K38" i="66"/>
  <c r="AD37" i="66"/>
  <c r="AB37" i="66"/>
  <c r="AA37" i="66"/>
  <c r="Z37" i="66"/>
  <c r="T37" i="66"/>
  <c r="L37" i="66"/>
  <c r="J37" i="66"/>
  <c r="AF36" i="66"/>
  <c r="AC36" i="66"/>
  <c r="AA36" i="66"/>
  <c r="Z36" i="66"/>
  <c r="T36" i="66"/>
  <c r="N36" i="66"/>
  <c r="K36" i="66"/>
  <c r="AF35" i="66"/>
  <c r="AB35" i="66"/>
  <c r="AA35" i="66"/>
  <c r="Z35" i="66"/>
  <c r="T35" i="66"/>
  <c r="N35" i="66"/>
  <c r="J35" i="66"/>
  <c r="AF34" i="66"/>
  <c r="AE34" i="66"/>
  <c r="AA34" i="66"/>
  <c r="Z34" i="66"/>
  <c r="T34" i="66"/>
  <c r="N34" i="66"/>
  <c r="M34" i="66"/>
  <c r="AF33" i="66"/>
  <c r="AE33" i="66"/>
  <c r="AD33" i="66"/>
  <c r="AA33" i="66"/>
  <c r="Z33" i="66"/>
  <c r="T33" i="66"/>
  <c r="N33" i="66"/>
  <c r="M33" i="66"/>
  <c r="L33" i="66"/>
  <c r="AE32" i="66"/>
  <c r="AD32" i="66"/>
  <c r="AC32" i="66"/>
  <c r="AA32" i="66"/>
  <c r="Z32" i="66"/>
  <c r="T32" i="66"/>
  <c r="M32" i="66"/>
  <c r="L32" i="66"/>
  <c r="K32" i="66"/>
  <c r="AD31" i="66"/>
  <c r="AC31" i="66"/>
  <c r="AB31" i="66"/>
  <c r="AA31" i="66"/>
  <c r="Z31" i="66"/>
  <c r="T31" i="66"/>
  <c r="L31" i="66"/>
  <c r="K31" i="66"/>
  <c r="J31" i="66"/>
  <c r="AF30" i="66"/>
  <c r="AC30" i="66"/>
  <c r="AB30" i="66"/>
  <c r="AA30" i="66"/>
  <c r="Z30" i="66"/>
  <c r="T30" i="66"/>
  <c r="N30" i="66"/>
  <c r="K30" i="66"/>
  <c r="J30" i="66"/>
  <c r="AF29" i="66"/>
  <c r="AE29" i="66"/>
  <c r="AB29" i="66"/>
  <c r="AA29" i="66"/>
  <c r="Z29" i="66"/>
  <c r="T29" i="66"/>
  <c r="N29" i="66"/>
  <c r="M29" i="66"/>
  <c r="J29" i="66"/>
  <c r="AF28" i="66"/>
  <c r="AD28" i="66"/>
  <c r="AA28" i="66"/>
  <c r="Z28" i="66"/>
  <c r="T28" i="66"/>
  <c r="N28" i="66"/>
  <c r="L28" i="66"/>
  <c r="AE27" i="66"/>
  <c r="AC27" i="66"/>
  <c r="AA27" i="66"/>
  <c r="Z27" i="66"/>
  <c r="T27" i="66"/>
  <c r="M27" i="66"/>
  <c r="K27" i="66"/>
  <c r="AD26" i="66"/>
  <c r="AB26" i="66"/>
  <c r="AA26" i="66"/>
  <c r="Z26" i="66"/>
  <c r="T26" i="66"/>
  <c r="L26" i="66"/>
  <c r="J26" i="66"/>
  <c r="AF25" i="66"/>
  <c r="AC25" i="66"/>
  <c r="AA25" i="66"/>
  <c r="Z25" i="66"/>
  <c r="T25" i="66"/>
  <c r="N25" i="66"/>
  <c r="K25" i="66"/>
  <c r="AE24" i="66"/>
  <c r="AB24" i="66"/>
  <c r="AA24" i="66"/>
  <c r="Z24" i="66"/>
  <c r="T24" i="66"/>
  <c r="M24" i="66"/>
  <c r="J24" i="66"/>
  <c r="AF23" i="66"/>
  <c r="AD23" i="66"/>
  <c r="AA23" i="66"/>
  <c r="Z23" i="66"/>
  <c r="T23" i="66"/>
  <c r="N23" i="66"/>
  <c r="L23" i="66"/>
  <c r="AE22" i="66"/>
  <c r="AC22" i="66"/>
  <c r="AA22" i="66"/>
  <c r="Z22" i="66"/>
  <c r="T22" i="66"/>
  <c r="M22" i="66"/>
  <c r="K22" i="66"/>
  <c r="AD21" i="66"/>
  <c r="AB21" i="66"/>
  <c r="AA21" i="66"/>
  <c r="Z21" i="66"/>
  <c r="T21" i="66"/>
  <c r="L21" i="66"/>
  <c r="J21" i="66"/>
  <c r="AF20" i="66"/>
  <c r="AC20" i="66"/>
  <c r="AA20" i="66"/>
  <c r="Z20" i="66"/>
  <c r="T20" i="66"/>
  <c r="N20" i="66"/>
  <c r="K20" i="66"/>
  <c r="AE19" i="66"/>
  <c r="AB19" i="66"/>
  <c r="AA19" i="66"/>
  <c r="Z19" i="66"/>
  <c r="T19" i="66"/>
  <c r="M19" i="66"/>
  <c r="J19" i="66"/>
  <c r="AF18" i="66"/>
  <c r="AD18" i="66"/>
  <c r="AA18" i="66"/>
  <c r="Z18" i="66"/>
  <c r="T18" i="66"/>
  <c r="N18" i="66"/>
  <c r="L18" i="66"/>
  <c r="AF17" i="66"/>
  <c r="AE17" i="66"/>
  <c r="AC17" i="66"/>
  <c r="AA17" i="66"/>
  <c r="Z17" i="66"/>
  <c r="T17" i="66"/>
  <c r="N17" i="66"/>
  <c r="M17" i="66"/>
  <c r="K17" i="66"/>
  <c r="AE16" i="66"/>
  <c r="AD16" i="66"/>
  <c r="AB16" i="66"/>
  <c r="AA16" i="66"/>
  <c r="Z16" i="66"/>
  <c r="T16" i="66"/>
  <c r="M16" i="66"/>
  <c r="L16" i="66"/>
  <c r="J16" i="66"/>
  <c r="AF15" i="66"/>
  <c r="AD15" i="66"/>
  <c r="AC15" i="66"/>
  <c r="AA15" i="66"/>
  <c r="Z15" i="66"/>
  <c r="T15" i="66"/>
  <c r="N15" i="66"/>
  <c r="L15" i="66"/>
  <c r="K15" i="66"/>
  <c r="AF14" i="66"/>
  <c r="AC14" i="66"/>
  <c r="AB14" i="66"/>
  <c r="AA14" i="66"/>
  <c r="Z14" i="66"/>
  <c r="T14" i="66"/>
  <c r="N14" i="66"/>
  <c r="K14" i="66"/>
  <c r="J14" i="66"/>
  <c r="AF13" i="66"/>
  <c r="AE13" i="66"/>
  <c r="AB13" i="66"/>
  <c r="AA13" i="66"/>
  <c r="Z13" i="66"/>
  <c r="T13" i="66"/>
  <c r="N13" i="66"/>
  <c r="M13" i="66"/>
  <c r="J13" i="66"/>
  <c r="AF12" i="66"/>
  <c r="AE12" i="66"/>
  <c r="AD12" i="66"/>
  <c r="AA12" i="66"/>
  <c r="Z12" i="66"/>
  <c r="T12" i="66"/>
  <c r="N12" i="66"/>
  <c r="M12" i="66"/>
  <c r="L12" i="66"/>
  <c r="AF11" i="66"/>
  <c r="AE11" i="66"/>
  <c r="AC11" i="66"/>
  <c r="AA11" i="66"/>
  <c r="Z11" i="66"/>
  <c r="T11" i="66"/>
  <c r="N11" i="66"/>
  <c r="M11" i="66"/>
  <c r="K11" i="66"/>
  <c r="AF10" i="66"/>
  <c r="AE10" i="66"/>
  <c r="AD10" i="66"/>
  <c r="AC10" i="66"/>
  <c r="AB10" i="66"/>
  <c r="AA10" i="66"/>
  <c r="Z10" i="66"/>
  <c r="T10" i="66"/>
  <c r="N10" i="66"/>
  <c r="M10" i="66"/>
  <c r="L10" i="66"/>
  <c r="K10" i="66"/>
  <c r="J10" i="66"/>
  <c r="AF9" i="66"/>
  <c r="AE9" i="66"/>
  <c r="AD9" i="66"/>
  <c r="AC9" i="66"/>
  <c r="AB9" i="66"/>
  <c r="AA9" i="66"/>
  <c r="Z9" i="66"/>
  <c r="T9" i="66"/>
  <c r="N9" i="66"/>
  <c r="M9" i="66"/>
  <c r="L9" i="66"/>
  <c r="K9" i="66"/>
  <c r="J9" i="66"/>
  <c r="AF8" i="66"/>
  <c r="AE8" i="66"/>
  <c r="AD8" i="66"/>
  <c r="AC8" i="66"/>
  <c r="AB8" i="66"/>
  <c r="AA8" i="66"/>
  <c r="Z8" i="66"/>
  <c r="T8" i="66"/>
  <c r="N8" i="66"/>
  <c r="M8" i="66"/>
  <c r="L8" i="66"/>
  <c r="K8" i="66"/>
  <c r="J8" i="66"/>
  <c r="AF7" i="66"/>
  <c r="AE7" i="66"/>
  <c r="AD7" i="66"/>
  <c r="AC7" i="66"/>
  <c r="AB7" i="66"/>
  <c r="AA7" i="66"/>
  <c r="Z7" i="66"/>
  <c r="T7" i="66"/>
  <c r="N7" i="66"/>
  <c r="M7" i="66"/>
  <c r="L7" i="66"/>
  <c r="K7" i="66"/>
  <c r="J7" i="66"/>
  <c r="AF6" i="66"/>
  <c r="AD6" i="66"/>
  <c r="AC6" i="66"/>
  <c r="AB6" i="66"/>
  <c r="AA6" i="66"/>
  <c r="Z6" i="66"/>
  <c r="T6" i="66"/>
  <c r="N6" i="66"/>
  <c r="L6" i="66"/>
  <c r="K6" i="66"/>
  <c r="J6" i="66"/>
  <c r="AF5" i="66"/>
  <c r="AE5" i="66"/>
  <c r="AC5" i="66"/>
  <c r="AB5" i="66"/>
  <c r="AA5" i="66"/>
  <c r="Z5" i="66"/>
  <c r="T5" i="66"/>
  <c r="N5" i="66"/>
  <c r="M5" i="66"/>
  <c r="K5" i="66"/>
  <c r="J5" i="66"/>
  <c r="AF4" i="66"/>
  <c r="AE4" i="66"/>
  <c r="AD4" i="66"/>
  <c r="AB4" i="66"/>
  <c r="AA4" i="66"/>
  <c r="Z4" i="66"/>
  <c r="T4" i="66"/>
  <c r="N4" i="66"/>
  <c r="M4" i="66"/>
  <c r="L4" i="66"/>
  <c r="J4" i="66"/>
  <c r="AF3" i="66"/>
  <c r="AE3" i="66"/>
  <c r="AD3" i="66"/>
  <c r="AC3" i="66"/>
  <c r="AA3" i="66"/>
  <c r="Z3" i="66"/>
  <c r="T3" i="66"/>
  <c r="N3" i="66"/>
  <c r="M3" i="66"/>
  <c r="L3" i="66"/>
  <c r="K3" i="66"/>
  <c r="U181" i="62"/>
  <c r="T181" i="62"/>
  <c r="S181" i="62"/>
  <c r="R181" i="62"/>
  <c r="Q181" i="62"/>
  <c r="P181" i="62"/>
  <c r="O181" i="62"/>
  <c r="N181" i="62"/>
  <c r="M181" i="62"/>
  <c r="U180" i="62"/>
  <c r="T180" i="62"/>
  <c r="S180" i="62"/>
  <c r="R180" i="62"/>
  <c r="Q180" i="62"/>
  <c r="P180" i="62"/>
  <c r="O180" i="62"/>
  <c r="N180" i="62"/>
  <c r="M180" i="62"/>
  <c r="U179" i="62"/>
  <c r="T179" i="62"/>
  <c r="S179" i="62"/>
  <c r="R179" i="62"/>
  <c r="Q179" i="62"/>
  <c r="P179" i="62"/>
  <c r="O179" i="62"/>
  <c r="N179" i="62"/>
  <c r="M179" i="62"/>
  <c r="U178" i="62"/>
  <c r="T178" i="62"/>
  <c r="S178" i="62"/>
  <c r="R178" i="62"/>
  <c r="Q178" i="62"/>
  <c r="P178" i="62"/>
  <c r="O178" i="62"/>
  <c r="N178" i="62"/>
  <c r="M178" i="62"/>
  <c r="U177" i="62"/>
  <c r="T177" i="62"/>
  <c r="S177" i="62"/>
  <c r="R177" i="62"/>
  <c r="Q177" i="62"/>
  <c r="P177" i="62"/>
  <c r="O177" i="62"/>
  <c r="N177" i="62"/>
  <c r="M177" i="62"/>
  <c r="U176" i="62"/>
  <c r="T176" i="62"/>
  <c r="S176" i="62"/>
  <c r="R176" i="62"/>
  <c r="Q176" i="62"/>
  <c r="P176" i="62"/>
  <c r="O176" i="62"/>
  <c r="N176" i="62"/>
  <c r="M176" i="62"/>
  <c r="U175" i="62"/>
  <c r="T175" i="62"/>
  <c r="S175" i="62"/>
  <c r="R175" i="62"/>
  <c r="Q175" i="62"/>
  <c r="P175" i="62"/>
  <c r="O175" i="62"/>
  <c r="N175" i="62"/>
  <c r="M175" i="62"/>
  <c r="U174" i="62"/>
  <c r="T174" i="62"/>
  <c r="S174" i="62"/>
  <c r="R174" i="62"/>
  <c r="Q174" i="62"/>
  <c r="P174" i="62"/>
  <c r="O174" i="62"/>
  <c r="N174" i="62"/>
  <c r="M174" i="62"/>
  <c r="U173" i="62"/>
  <c r="T173" i="62"/>
  <c r="S173" i="62"/>
  <c r="R173" i="62"/>
  <c r="Q173" i="62"/>
  <c r="P173" i="62"/>
  <c r="O173" i="62"/>
  <c r="N173" i="62"/>
  <c r="M173" i="62"/>
  <c r="U172" i="62"/>
  <c r="T172" i="62"/>
  <c r="S172" i="62"/>
  <c r="R172" i="62"/>
  <c r="Q172" i="62"/>
  <c r="P172" i="62"/>
  <c r="O172" i="62"/>
  <c r="N172" i="62"/>
  <c r="M172" i="62"/>
  <c r="U171" i="62"/>
  <c r="T171" i="62"/>
  <c r="S171" i="62"/>
  <c r="R171" i="62"/>
  <c r="Q171" i="62"/>
  <c r="P171" i="62"/>
  <c r="O171" i="62"/>
  <c r="N171" i="62"/>
  <c r="M171" i="62"/>
  <c r="U170" i="62"/>
  <c r="T170" i="62"/>
  <c r="S170" i="62"/>
  <c r="R170" i="62"/>
  <c r="Q170" i="62"/>
  <c r="P170" i="62"/>
  <c r="O170" i="62"/>
  <c r="N170" i="62"/>
  <c r="M170" i="62"/>
  <c r="U169" i="62"/>
  <c r="T169" i="62"/>
  <c r="S169" i="62"/>
  <c r="R169" i="62"/>
  <c r="Q169" i="62"/>
  <c r="P169" i="62"/>
  <c r="O169" i="62"/>
  <c r="N169" i="62"/>
  <c r="M169" i="62"/>
  <c r="U168" i="62"/>
  <c r="T168" i="62"/>
  <c r="S168" i="62"/>
  <c r="R168" i="62"/>
  <c r="Q168" i="62"/>
  <c r="P168" i="62"/>
  <c r="O168" i="62"/>
  <c r="N168" i="62"/>
  <c r="M168" i="62"/>
  <c r="U167" i="62"/>
  <c r="T167" i="62"/>
  <c r="S167" i="62"/>
  <c r="R167" i="62"/>
  <c r="Q167" i="62"/>
  <c r="P167" i="62"/>
  <c r="O167" i="62"/>
  <c r="N167" i="62"/>
  <c r="M167" i="62"/>
  <c r="U166" i="62"/>
  <c r="T166" i="62"/>
  <c r="S166" i="62"/>
  <c r="R166" i="62"/>
  <c r="Q166" i="62"/>
  <c r="P166" i="62"/>
  <c r="O166" i="62"/>
  <c r="N166" i="62"/>
  <c r="M166" i="62"/>
  <c r="U165" i="62"/>
  <c r="T165" i="62"/>
  <c r="S165" i="62"/>
  <c r="R165" i="62"/>
  <c r="Q165" i="62"/>
  <c r="P165" i="62"/>
  <c r="O165" i="62"/>
  <c r="N165" i="62"/>
  <c r="M165" i="62"/>
  <c r="U164" i="62"/>
  <c r="T164" i="62"/>
  <c r="S164" i="62"/>
  <c r="R164" i="62"/>
  <c r="Q164" i="62"/>
  <c r="P164" i="62"/>
  <c r="O164" i="62"/>
  <c r="N164" i="62"/>
  <c r="M164" i="62"/>
  <c r="U163" i="62"/>
  <c r="T163" i="62"/>
  <c r="S163" i="62"/>
  <c r="R163" i="62"/>
  <c r="Q163" i="62"/>
  <c r="P163" i="62"/>
  <c r="O163" i="62"/>
  <c r="N163" i="62"/>
  <c r="M163" i="62"/>
  <c r="U162" i="62"/>
  <c r="T162" i="62"/>
  <c r="S162" i="62"/>
  <c r="R162" i="62"/>
  <c r="Q162" i="62"/>
  <c r="P162" i="62"/>
  <c r="O162" i="62"/>
  <c r="N162" i="62"/>
  <c r="M162" i="62"/>
  <c r="U161" i="62"/>
  <c r="T161" i="62"/>
  <c r="S161" i="62"/>
  <c r="R161" i="62"/>
  <c r="Q161" i="62"/>
  <c r="P161" i="62"/>
  <c r="O161" i="62"/>
  <c r="N161" i="62"/>
  <c r="M161" i="62"/>
  <c r="U160" i="62"/>
  <c r="T160" i="62"/>
  <c r="S160" i="62"/>
  <c r="R160" i="62"/>
  <c r="Q160" i="62"/>
  <c r="P160" i="62"/>
  <c r="O160" i="62"/>
  <c r="N160" i="62"/>
  <c r="M160" i="62"/>
  <c r="U159" i="62"/>
  <c r="T159" i="62"/>
  <c r="S159" i="62"/>
  <c r="R159" i="62"/>
  <c r="Q159" i="62"/>
  <c r="P159" i="62"/>
  <c r="O159" i="62"/>
  <c r="N159" i="62"/>
  <c r="M159" i="62"/>
  <c r="U158" i="62"/>
  <c r="T158" i="62"/>
  <c r="S158" i="62"/>
  <c r="R158" i="62"/>
  <c r="Q158" i="62"/>
  <c r="P158" i="62"/>
  <c r="O158" i="62"/>
  <c r="N158" i="62"/>
  <c r="M158" i="62"/>
  <c r="U157" i="62"/>
  <c r="T157" i="62"/>
  <c r="S157" i="62"/>
  <c r="R157" i="62"/>
  <c r="Q157" i="62"/>
  <c r="P157" i="62"/>
  <c r="O157" i="62"/>
  <c r="N157" i="62"/>
  <c r="M157" i="62"/>
  <c r="U156" i="62"/>
  <c r="T156" i="62"/>
  <c r="S156" i="62"/>
  <c r="R156" i="62"/>
  <c r="Q156" i="62"/>
  <c r="P156" i="62"/>
  <c r="O156" i="62"/>
  <c r="N156" i="62"/>
  <c r="M156" i="62"/>
  <c r="U155" i="62"/>
  <c r="T155" i="62"/>
  <c r="S155" i="62"/>
  <c r="R155" i="62"/>
  <c r="Q155" i="62"/>
  <c r="P155" i="62"/>
  <c r="O155" i="62"/>
  <c r="N155" i="62"/>
  <c r="M155" i="62"/>
  <c r="U154" i="62"/>
  <c r="T154" i="62"/>
  <c r="S154" i="62"/>
  <c r="R154" i="62"/>
  <c r="Q154" i="62"/>
  <c r="P154" i="62"/>
  <c r="O154" i="62"/>
  <c r="N154" i="62"/>
  <c r="M154" i="62"/>
  <c r="U153" i="62"/>
  <c r="T153" i="62"/>
  <c r="S153" i="62"/>
  <c r="R153" i="62"/>
  <c r="Q153" i="62"/>
  <c r="P153" i="62"/>
  <c r="O153" i="62"/>
  <c r="N153" i="62"/>
  <c r="M153" i="62"/>
  <c r="U152" i="62"/>
  <c r="T152" i="62"/>
  <c r="S152" i="62"/>
  <c r="R152" i="62"/>
  <c r="Q152" i="62"/>
  <c r="P152" i="62"/>
  <c r="O152" i="62"/>
  <c r="N152" i="62"/>
  <c r="M152" i="62"/>
  <c r="U151" i="62"/>
  <c r="T151" i="62"/>
  <c r="S151" i="62"/>
  <c r="R151" i="62"/>
  <c r="Q151" i="62"/>
  <c r="P151" i="62"/>
  <c r="O151" i="62"/>
  <c r="N151" i="62"/>
  <c r="M151" i="62"/>
  <c r="U150" i="62"/>
  <c r="T150" i="62"/>
  <c r="S150" i="62"/>
  <c r="R150" i="62"/>
  <c r="Q150" i="62"/>
  <c r="P150" i="62"/>
  <c r="O150" i="62"/>
  <c r="N150" i="62"/>
  <c r="M150" i="62"/>
  <c r="U149" i="62"/>
  <c r="T149" i="62"/>
  <c r="S149" i="62"/>
  <c r="R149" i="62"/>
  <c r="Q149" i="62"/>
  <c r="P149" i="62"/>
  <c r="O149" i="62"/>
  <c r="N149" i="62"/>
  <c r="M149" i="62"/>
  <c r="U148" i="62"/>
  <c r="T148" i="62"/>
  <c r="S148" i="62"/>
  <c r="R148" i="62"/>
  <c r="Q148" i="62"/>
  <c r="P148" i="62"/>
  <c r="O148" i="62"/>
  <c r="N148" i="62"/>
  <c r="M148" i="62"/>
  <c r="U147" i="62"/>
  <c r="T147" i="62"/>
  <c r="S147" i="62"/>
  <c r="R147" i="62"/>
  <c r="Q147" i="62"/>
  <c r="P147" i="62"/>
  <c r="O147" i="62"/>
  <c r="N147" i="62"/>
  <c r="M147" i="62"/>
  <c r="U146" i="62"/>
  <c r="T146" i="62"/>
  <c r="S146" i="62"/>
  <c r="R146" i="62"/>
  <c r="Q146" i="62"/>
  <c r="P146" i="62"/>
  <c r="O146" i="62"/>
  <c r="N146" i="62"/>
  <c r="M146" i="62"/>
  <c r="U145" i="62"/>
  <c r="T145" i="62"/>
  <c r="S145" i="62"/>
  <c r="R145" i="62"/>
  <c r="Q145" i="62"/>
  <c r="P145" i="62"/>
  <c r="O145" i="62"/>
  <c r="N145" i="62"/>
  <c r="M145" i="62"/>
  <c r="U144" i="62"/>
  <c r="T144" i="62"/>
  <c r="S144" i="62"/>
  <c r="R144" i="62"/>
  <c r="Q144" i="62"/>
  <c r="P144" i="62"/>
  <c r="O144" i="62"/>
  <c r="N144" i="62"/>
  <c r="M144" i="62"/>
  <c r="U143" i="62"/>
  <c r="T143" i="62"/>
  <c r="S143" i="62"/>
  <c r="R143" i="62"/>
  <c r="Q143" i="62"/>
  <c r="P143" i="62"/>
  <c r="O143" i="62"/>
  <c r="N143" i="62"/>
  <c r="M143" i="62"/>
  <c r="U142" i="62"/>
  <c r="T142" i="62"/>
  <c r="S142" i="62"/>
  <c r="R142" i="62"/>
  <c r="Q142" i="62"/>
  <c r="P142" i="62"/>
  <c r="O142" i="62"/>
  <c r="N142" i="62"/>
  <c r="M142" i="62"/>
  <c r="U141" i="62"/>
  <c r="T141" i="62"/>
  <c r="S141" i="62"/>
  <c r="R141" i="62"/>
  <c r="Q141" i="62"/>
  <c r="P141" i="62"/>
  <c r="O141" i="62"/>
  <c r="N141" i="62"/>
  <c r="M141" i="62"/>
  <c r="U140" i="62"/>
  <c r="T140" i="62"/>
  <c r="S140" i="62"/>
  <c r="R140" i="62"/>
  <c r="Q140" i="62"/>
  <c r="P140" i="62"/>
  <c r="O140" i="62"/>
  <c r="N140" i="62"/>
  <c r="M140" i="62"/>
  <c r="U139" i="62"/>
  <c r="T139" i="62"/>
  <c r="S139" i="62"/>
  <c r="R139" i="62"/>
  <c r="Q139" i="62"/>
  <c r="P139" i="62"/>
  <c r="O139" i="62"/>
  <c r="N139" i="62"/>
  <c r="M139" i="62"/>
  <c r="U138" i="62"/>
  <c r="T138" i="62"/>
  <c r="S138" i="62"/>
  <c r="R138" i="62"/>
  <c r="Q138" i="62"/>
  <c r="P138" i="62"/>
  <c r="O138" i="62"/>
  <c r="N138" i="62"/>
  <c r="M138" i="62"/>
  <c r="U137" i="62"/>
  <c r="T137" i="62"/>
  <c r="S137" i="62"/>
  <c r="R137" i="62"/>
  <c r="Q137" i="62"/>
  <c r="P137" i="62"/>
  <c r="O137" i="62"/>
  <c r="N137" i="62"/>
  <c r="M137" i="62"/>
  <c r="U136" i="62"/>
  <c r="T136" i="62"/>
  <c r="S136" i="62"/>
  <c r="R136" i="62"/>
  <c r="Q136" i="62"/>
  <c r="P136" i="62"/>
  <c r="O136" i="62"/>
  <c r="N136" i="62"/>
  <c r="M136" i="62"/>
  <c r="U135" i="62"/>
  <c r="T135" i="62"/>
  <c r="S135" i="62"/>
  <c r="R135" i="62"/>
  <c r="Q135" i="62"/>
  <c r="P135" i="62"/>
  <c r="O135" i="62"/>
  <c r="N135" i="62"/>
  <c r="M135" i="62"/>
  <c r="U134" i="62"/>
  <c r="T134" i="62"/>
  <c r="S134" i="62"/>
  <c r="R134" i="62"/>
  <c r="Q134" i="62"/>
  <c r="P134" i="62"/>
  <c r="O134" i="62"/>
  <c r="N134" i="62"/>
  <c r="M134" i="62"/>
  <c r="U133" i="62"/>
  <c r="T133" i="62"/>
  <c r="S133" i="62"/>
  <c r="R133" i="62"/>
  <c r="Q133" i="62"/>
  <c r="P133" i="62"/>
  <c r="O133" i="62"/>
  <c r="N133" i="62"/>
  <c r="M133" i="62"/>
  <c r="U132" i="62"/>
  <c r="T132" i="62"/>
  <c r="S132" i="62"/>
  <c r="R132" i="62"/>
  <c r="Q132" i="62"/>
  <c r="P132" i="62"/>
  <c r="O132" i="62"/>
  <c r="N132" i="62"/>
  <c r="M132" i="62"/>
  <c r="U131" i="62"/>
  <c r="T131" i="62"/>
  <c r="S131" i="62"/>
  <c r="R131" i="62"/>
  <c r="Q131" i="62"/>
  <c r="P131" i="62"/>
  <c r="O131" i="62"/>
  <c r="N131" i="62"/>
  <c r="M131" i="62"/>
  <c r="U130" i="62"/>
  <c r="T130" i="62"/>
  <c r="S130" i="62"/>
  <c r="R130" i="62"/>
  <c r="Q130" i="62"/>
  <c r="P130" i="62"/>
  <c r="O130" i="62"/>
  <c r="N130" i="62"/>
  <c r="M130" i="62"/>
  <c r="U129" i="62"/>
  <c r="T129" i="62"/>
  <c r="S129" i="62"/>
  <c r="R129" i="62"/>
  <c r="Q129" i="62"/>
  <c r="P129" i="62"/>
  <c r="O129" i="62"/>
  <c r="N129" i="62"/>
  <c r="M129" i="62"/>
  <c r="U128" i="62"/>
  <c r="T128" i="62"/>
  <c r="S128" i="62"/>
  <c r="R128" i="62"/>
  <c r="Q128" i="62"/>
  <c r="P128" i="62"/>
  <c r="O128" i="62"/>
  <c r="N128" i="62"/>
  <c r="M128" i="62"/>
  <c r="U127" i="62"/>
  <c r="T127" i="62"/>
  <c r="S127" i="62"/>
  <c r="R127" i="62"/>
  <c r="Q127" i="62"/>
  <c r="P127" i="62"/>
  <c r="O127" i="62"/>
  <c r="N127" i="62"/>
  <c r="M127" i="62"/>
  <c r="U126" i="62"/>
  <c r="T126" i="62"/>
  <c r="S126" i="62"/>
  <c r="R126" i="62"/>
  <c r="Q126" i="62"/>
  <c r="P126" i="62"/>
  <c r="O126" i="62"/>
  <c r="N126" i="62"/>
  <c r="M126" i="62"/>
  <c r="U125" i="62"/>
  <c r="T125" i="62"/>
  <c r="S125" i="62"/>
  <c r="R125" i="62"/>
  <c r="Q125" i="62"/>
  <c r="P125" i="62"/>
  <c r="O125" i="62"/>
  <c r="N125" i="62"/>
  <c r="M125" i="62"/>
  <c r="U124" i="62"/>
  <c r="T124" i="62"/>
  <c r="S124" i="62"/>
  <c r="R124" i="62"/>
  <c r="Q124" i="62"/>
  <c r="P124" i="62"/>
  <c r="O124" i="62"/>
  <c r="N124" i="62"/>
  <c r="M124" i="62"/>
  <c r="U123" i="62"/>
  <c r="T123" i="62"/>
  <c r="S123" i="62"/>
  <c r="R123" i="62"/>
  <c r="Q123" i="62"/>
  <c r="P123" i="62"/>
  <c r="O123" i="62"/>
  <c r="N123" i="62"/>
  <c r="M123" i="62"/>
  <c r="U122" i="62"/>
  <c r="T122" i="62"/>
  <c r="S122" i="62"/>
  <c r="R122" i="62"/>
  <c r="Q122" i="62"/>
  <c r="P122" i="62"/>
  <c r="O122" i="62"/>
  <c r="N122" i="62"/>
  <c r="M122" i="62"/>
  <c r="U121" i="62"/>
  <c r="T121" i="62"/>
  <c r="S121" i="62"/>
  <c r="R121" i="62"/>
  <c r="Q121" i="62"/>
  <c r="P121" i="62"/>
  <c r="O121" i="62"/>
  <c r="N121" i="62"/>
  <c r="M121" i="62"/>
  <c r="U120" i="62"/>
  <c r="T120" i="62"/>
  <c r="S120" i="62"/>
  <c r="R120" i="62"/>
  <c r="Q120" i="62"/>
  <c r="P120" i="62"/>
  <c r="O120" i="62"/>
  <c r="N120" i="62"/>
  <c r="M120" i="62"/>
  <c r="U119" i="62"/>
  <c r="T119" i="62"/>
  <c r="S119" i="62"/>
  <c r="R119" i="62"/>
  <c r="Q119" i="62"/>
  <c r="P119" i="62"/>
  <c r="O119" i="62"/>
  <c r="N119" i="62"/>
  <c r="M119" i="62"/>
  <c r="U118" i="62"/>
  <c r="T118" i="62"/>
  <c r="S118" i="62"/>
  <c r="R118" i="62"/>
  <c r="Q118" i="62"/>
  <c r="P118" i="62"/>
  <c r="O118" i="62"/>
  <c r="N118" i="62"/>
  <c r="M118" i="62"/>
  <c r="U117" i="62"/>
  <c r="T117" i="62"/>
  <c r="S117" i="62"/>
  <c r="R117" i="62"/>
  <c r="Q117" i="62"/>
  <c r="P117" i="62"/>
  <c r="O117" i="62"/>
  <c r="N117" i="62"/>
  <c r="M117" i="62"/>
  <c r="U116" i="62"/>
  <c r="T116" i="62"/>
  <c r="S116" i="62"/>
  <c r="R116" i="62"/>
  <c r="Q116" i="62"/>
  <c r="P116" i="62"/>
  <c r="O116" i="62"/>
  <c r="N116" i="62"/>
  <c r="M116" i="62"/>
  <c r="U115" i="62"/>
  <c r="T115" i="62"/>
  <c r="S115" i="62"/>
  <c r="R115" i="62"/>
  <c r="Q115" i="62"/>
  <c r="P115" i="62"/>
  <c r="O115" i="62"/>
  <c r="N115" i="62"/>
  <c r="M115" i="62"/>
  <c r="U114" i="62"/>
  <c r="T114" i="62"/>
  <c r="S114" i="62"/>
  <c r="R114" i="62"/>
  <c r="Q114" i="62"/>
  <c r="P114" i="62"/>
  <c r="O114" i="62"/>
  <c r="N114" i="62"/>
  <c r="M114" i="62"/>
  <c r="U113" i="62"/>
  <c r="T113" i="62"/>
  <c r="S113" i="62"/>
  <c r="R113" i="62"/>
  <c r="Q113" i="62"/>
  <c r="P113" i="62"/>
  <c r="O113" i="62"/>
  <c r="N113" i="62"/>
  <c r="M113" i="62"/>
  <c r="U112" i="62"/>
  <c r="T112" i="62"/>
  <c r="S112" i="62"/>
  <c r="R112" i="62"/>
  <c r="Q112" i="62"/>
  <c r="P112" i="62"/>
  <c r="O112" i="62"/>
  <c r="N112" i="62"/>
  <c r="M112" i="62"/>
  <c r="U111" i="62"/>
  <c r="T111" i="62"/>
  <c r="S111" i="62"/>
  <c r="R111" i="62"/>
  <c r="Q111" i="62"/>
  <c r="P111" i="62"/>
  <c r="O111" i="62"/>
  <c r="N111" i="62"/>
  <c r="M111" i="62"/>
  <c r="U110" i="62"/>
  <c r="T110" i="62"/>
  <c r="S110" i="62"/>
  <c r="R110" i="62"/>
  <c r="Q110" i="62"/>
  <c r="P110" i="62"/>
  <c r="O110" i="62"/>
  <c r="N110" i="62"/>
  <c r="M110" i="62"/>
  <c r="U109" i="62"/>
  <c r="T109" i="62"/>
  <c r="S109" i="62"/>
  <c r="R109" i="62"/>
  <c r="Q109" i="62"/>
  <c r="P109" i="62"/>
  <c r="O109" i="62"/>
  <c r="N109" i="62"/>
  <c r="M109" i="62"/>
  <c r="U108" i="62"/>
  <c r="T108" i="62"/>
  <c r="S108" i="62"/>
  <c r="R108" i="62"/>
  <c r="Q108" i="62"/>
  <c r="P108" i="62"/>
  <c r="O108" i="62"/>
  <c r="N108" i="62"/>
  <c r="M108" i="62"/>
  <c r="U107" i="62"/>
  <c r="T107" i="62"/>
  <c r="S107" i="62"/>
  <c r="R107" i="62"/>
  <c r="Q107" i="62"/>
  <c r="P107" i="62"/>
  <c r="O107" i="62"/>
  <c r="N107" i="62"/>
  <c r="M107" i="62"/>
  <c r="U106" i="62"/>
  <c r="T106" i="62"/>
  <c r="S106" i="62"/>
  <c r="R106" i="62"/>
  <c r="Q106" i="62"/>
  <c r="P106" i="62"/>
  <c r="O106" i="62"/>
  <c r="N106" i="62"/>
  <c r="M106" i="62"/>
  <c r="U105" i="62"/>
  <c r="T105" i="62"/>
  <c r="S105" i="62"/>
  <c r="R105" i="62"/>
  <c r="Q105" i="62"/>
  <c r="P105" i="62"/>
  <c r="O105" i="62"/>
  <c r="N105" i="62"/>
  <c r="M105" i="62"/>
  <c r="U104" i="62"/>
  <c r="T104" i="62"/>
  <c r="S104" i="62"/>
  <c r="R104" i="62"/>
  <c r="Q104" i="62"/>
  <c r="P104" i="62"/>
  <c r="O104" i="62"/>
  <c r="N104" i="62"/>
  <c r="M104" i="62"/>
  <c r="U103" i="62"/>
  <c r="T103" i="62"/>
  <c r="S103" i="62"/>
  <c r="R103" i="62"/>
  <c r="Q103" i="62"/>
  <c r="P103" i="62"/>
  <c r="O103" i="62"/>
  <c r="N103" i="62"/>
  <c r="M103" i="62"/>
  <c r="U102" i="62"/>
  <c r="T102" i="62"/>
  <c r="S102" i="62"/>
  <c r="R102" i="62"/>
  <c r="Q102" i="62"/>
  <c r="P102" i="62"/>
  <c r="O102" i="62"/>
  <c r="N102" i="62"/>
  <c r="M102" i="62"/>
  <c r="U101" i="62"/>
  <c r="T101" i="62"/>
  <c r="S101" i="62"/>
  <c r="R101" i="62"/>
  <c r="Q101" i="62"/>
  <c r="P101" i="62"/>
  <c r="O101" i="62"/>
  <c r="N101" i="62"/>
  <c r="M101" i="62"/>
  <c r="U100" i="62"/>
  <c r="T100" i="62"/>
  <c r="S100" i="62"/>
  <c r="R100" i="62"/>
  <c r="Q100" i="62"/>
  <c r="P100" i="62"/>
  <c r="O100" i="62"/>
  <c r="N100" i="62"/>
  <c r="M100" i="62"/>
  <c r="U99" i="62"/>
  <c r="T99" i="62"/>
  <c r="S99" i="62"/>
  <c r="R99" i="62"/>
  <c r="Q99" i="62"/>
  <c r="P99" i="62"/>
  <c r="O99" i="62"/>
  <c r="N99" i="62"/>
  <c r="M99" i="62"/>
  <c r="U98" i="62"/>
  <c r="T98" i="62"/>
  <c r="S98" i="62"/>
  <c r="R98" i="62"/>
  <c r="Q98" i="62"/>
  <c r="P98" i="62"/>
  <c r="O98" i="62"/>
  <c r="N98" i="62"/>
  <c r="M98" i="62"/>
  <c r="U97" i="62"/>
  <c r="T97" i="62"/>
  <c r="S97" i="62"/>
  <c r="R97" i="62"/>
  <c r="Q97" i="62"/>
  <c r="P97" i="62"/>
  <c r="O97" i="62"/>
  <c r="N97" i="62"/>
  <c r="M97" i="62"/>
  <c r="U96" i="62"/>
  <c r="T96" i="62"/>
  <c r="S96" i="62"/>
  <c r="R96" i="62"/>
  <c r="Q96" i="62"/>
  <c r="P96" i="62"/>
  <c r="O96" i="62"/>
  <c r="N96" i="62"/>
  <c r="M96" i="62"/>
  <c r="U95" i="62"/>
  <c r="T95" i="62"/>
  <c r="S95" i="62"/>
  <c r="R95" i="62"/>
  <c r="Q95" i="62"/>
  <c r="P95" i="62"/>
  <c r="O95" i="62"/>
  <c r="N95" i="62"/>
  <c r="M95" i="62"/>
  <c r="U94" i="62"/>
  <c r="T94" i="62"/>
  <c r="S94" i="62"/>
  <c r="R94" i="62"/>
  <c r="Q94" i="62"/>
  <c r="P94" i="62"/>
  <c r="O94" i="62"/>
  <c r="N94" i="62"/>
  <c r="M94" i="62"/>
  <c r="U93" i="62"/>
  <c r="T93" i="62"/>
  <c r="S93" i="62"/>
  <c r="R93" i="62"/>
  <c r="Q93" i="62"/>
  <c r="P93" i="62"/>
  <c r="O93" i="62"/>
  <c r="N93" i="62"/>
  <c r="M93" i="62"/>
  <c r="U92" i="62"/>
  <c r="T92" i="62"/>
  <c r="S92" i="62"/>
  <c r="R92" i="62"/>
  <c r="Q92" i="62"/>
  <c r="P92" i="62"/>
  <c r="O92" i="62"/>
  <c r="N92" i="62"/>
  <c r="M92" i="62"/>
  <c r="U91" i="62"/>
  <c r="T91" i="62"/>
  <c r="S91" i="62"/>
  <c r="R91" i="62"/>
  <c r="Q91" i="62"/>
  <c r="P91" i="62"/>
  <c r="O91" i="62"/>
  <c r="N91" i="62"/>
  <c r="M91" i="62"/>
  <c r="U90" i="62"/>
  <c r="T90" i="62"/>
  <c r="S90" i="62"/>
  <c r="R90" i="62"/>
  <c r="Q90" i="62"/>
  <c r="P90" i="62"/>
  <c r="O90" i="62"/>
  <c r="N90" i="62"/>
  <c r="M90" i="62"/>
  <c r="U89" i="62"/>
  <c r="T89" i="62"/>
  <c r="S89" i="62"/>
  <c r="R89" i="62"/>
  <c r="Q89" i="62"/>
  <c r="P89" i="62"/>
  <c r="O89" i="62"/>
  <c r="N89" i="62"/>
  <c r="M89" i="62"/>
  <c r="U88" i="62"/>
  <c r="T88" i="62"/>
  <c r="S88" i="62"/>
  <c r="R88" i="62"/>
  <c r="Q88" i="62"/>
  <c r="P88" i="62"/>
  <c r="O88" i="62"/>
  <c r="N88" i="62"/>
  <c r="M88" i="62"/>
  <c r="U87" i="62"/>
  <c r="T87" i="62"/>
  <c r="S87" i="62"/>
  <c r="R87" i="62"/>
  <c r="Q87" i="62"/>
  <c r="P87" i="62"/>
  <c r="O87" i="62"/>
  <c r="N87" i="62"/>
  <c r="M87" i="62"/>
  <c r="U86" i="62"/>
  <c r="T86" i="62"/>
  <c r="S86" i="62"/>
  <c r="R86" i="62"/>
  <c r="Q86" i="62"/>
  <c r="P86" i="62"/>
  <c r="O86" i="62"/>
  <c r="N86" i="62"/>
  <c r="M86" i="62"/>
  <c r="U85" i="62"/>
  <c r="T85" i="62"/>
  <c r="S85" i="62"/>
  <c r="R85" i="62"/>
  <c r="Q85" i="62"/>
  <c r="P85" i="62"/>
  <c r="O85" i="62"/>
  <c r="N85" i="62"/>
  <c r="M85" i="62"/>
  <c r="U84" i="62"/>
  <c r="T84" i="62"/>
  <c r="S84" i="62"/>
  <c r="R84" i="62"/>
  <c r="Q84" i="62"/>
  <c r="P84" i="62"/>
  <c r="O84" i="62"/>
  <c r="N84" i="62"/>
  <c r="M84" i="62"/>
  <c r="U83" i="62"/>
  <c r="T83" i="62"/>
  <c r="S83" i="62"/>
  <c r="R83" i="62"/>
  <c r="Q83" i="62"/>
  <c r="P83" i="62"/>
  <c r="O83" i="62"/>
  <c r="N83" i="62"/>
  <c r="M83" i="62"/>
  <c r="U82" i="62"/>
  <c r="T82" i="62"/>
  <c r="S82" i="62"/>
  <c r="R82" i="62"/>
  <c r="Q82" i="62"/>
  <c r="P82" i="62"/>
  <c r="O82" i="62"/>
  <c r="N82" i="62"/>
  <c r="M82" i="62"/>
  <c r="U81" i="62"/>
  <c r="T81" i="62"/>
  <c r="S81" i="62"/>
  <c r="R81" i="62"/>
  <c r="Q81" i="62"/>
  <c r="P81" i="62"/>
  <c r="O81" i="62"/>
  <c r="N81" i="62"/>
  <c r="M81" i="62"/>
  <c r="U80" i="62"/>
  <c r="T80" i="62"/>
  <c r="S80" i="62"/>
  <c r="R80" i="62"/>
  <c r="Q80" i="62"/>
  <c r="P80" i="62"/>
  <c r="O80" i="62"/>
  <c r="N80" i="62"/>
  <c r="M80" i="62"/>
  <c r="U79" i="62"/>
  <c r="T79" i="62"/>
  <c r="S79" i="62"/>
  <c r="R79" i="62"/>
  <c r="Q79" i="62"/>
  <c r="P79" i="62"/>
  <c r="O79" i="62"/>
  <c r="N79" i="62"/>
  <c r="M79" i="62"/>
  <c r="U78" i="62"/>
  <c r="T78" i="62"/>
  <c r="S78" i="62"/>
  <c r="R78" i="62"/>
  <c r="Q78" i="62"/>
  <c r="P78" i="62"/>
  <c r="O78" i="62"/>
  <c r="N78" i="62"/>
  <c r="M78" i="62"/>
  <c r="U77" i="62"/>
  <c r="T77" i="62"/>
  <c r="S77" i="62"/>
  <c r="R77" i="62"/>
  <c r="Q77" i="62"/>
  <c r="P77" i="62"/>
  <c r="O77" i="62"/>
  <c r="N77" i="62"/>
  <c r="M77" i="62"/>
  <c r="U76" i="62"/>
  <c r="T76" i="62"/>
  <c r="S76" i="62"/>
  <c r="R76" i="62"/>
  <c r="Q76" i="62"/>
  <c r="P76" i="62"/>
  <c r="O76" i="62"/>
  <c r="N76" i="62"/>
  <c r="M76" i="62"/>
  <c r="U75" i="62"/>
  <c r="T75" i="62"/>
  <c r="S75" i="62"/>
  <c r="R75" i="62"/>
  <c r="Q75" i="62"/>
  <c r="P75" i="62"/>
  <c r="O75" i="62"/>
  <c r="N75" i="62"/>
  <c r="M75" i="62"/>
  <c r="U74" i="62"/>
  <c r="T74" i="62"/>
  <c r="S74" i="62"/>
  <c r="R74" i="62"/>
  <c r="Q74" i="62"/>
  <c r="P74" i="62"/>
  <c r="O74" i="62"/>
  <c r="N74" i="62"/>
  <c r="M74" i="62"/>
  <c r="U73" i="62"/>
  <c r="T73" i="62"/>
  <c r="S73" i="62"/>
  <c r="R73" i="62"/>
  <c r="Q73" i="62"/>
  <c r="P73" i="62"/>
  <c r="O73" i="62"/>
  <c r="N73" i="62"/>
  <c r="M73" i="62"/>
  <c r="U72" i="62"/>
  <c r="T72" i="62"/>
  <c r="S72" i="62"/>
  <c r="R72" i="62"/>
  <c r="Q72" i="62"/>
  <c r="P72" i="62"/>
  <c r="O72" i="62"/>
  <c r="N72" i="62"/>
  <c r="M72" i="62"/>
  <c r="U71" i="62"/>
  <c r="T71" i="62"/>
  <c r="S71" i="62"/>
  <c r="R71" i="62"/>
  <c r="Q71" i="62"/>
  <c r="P71" i="62"/>
  <c r="O71" i="62"/>
  <c r="N71" i="62"/>
  <c r="M71" i="62"/>
  <c r="U70" i="62"/>
  <c r="T70" i="62"/>
  <c r="S70" i="62"/>
  <c r="R70" i="62"/>
  <c r="Q70" i="62"/>
  <c r="P70" i="62"/>
  <c r="O70" i="62"/>
  <c r="N70" i="62"/>
  <c r="M70" i="62"/>
  <c r="U69" i="62"/>
  <c r="T69" i="62"/>
  <c r="S69" i="62"/>
  <c r="R69" i="62"/>
  <c r="Q69" i="62"/>
  <c r="P69" i="62"/>
  <c r="O69" i="62"/>
  <c r="N69" i="62"/>
  <c r="M69" i="62"/>
  <c r="U68" i="62"/>
  <c r="T68" i="62"/>
  <c r="S68" i="62"/>
  <c r="R68" i="62"/>
  <c r="Q68" i="62"/>
  <c r="P68" i="62"/>
  <c r="O68" i="62"/>
  <c r="N68" i="62"/>
  <c r="M68" i="62"/>
  <c r="U67" i="62"/>
  <c r="T67" i="62"/>
  <c r="S67" i="62"/>
  <c r="R67" i="62"/>
  <c r="Q67" i="62"/>
  <c r="P67" i="62"/>
  <c r="O67" i="62"/>
  <c r="N67" i="62"/>
  <c r="M67" i="62"/>
  <c r="U66" i="62"/>
  <c r="T66" i="62"/>
  <c r="S66" i="62"/>
  <c r="R66" i="62"/>
  <c r="Q66" i="62"/>
  <c r="P66" i="62"/>
  <c r="O66" i="62"/>
  <c r="N66" i="62"/>
  <c r="M66" i="62"/>
  <c r="U65" i="62"/>
  <c r="T65" i="62"/>
  <c r="S65" i="62"/>
  <c r="R65" i="62"/>
  <c r="Q65" i="62"/>
  <c r="P65" i="62"/>
  <c r="O65" i="62"/>
  <c r="N65" i="62"/>
  <c r="M65" i="62"/>
  <c r="U64" i="62"/>
  <c r="T64" i="62"/>
  <c r="S64" i="62"/>
  <c r="R64" i="62"/>
  <c r="Q64" i="62"/>
  <c r="P64" i="62"/>
  <c r="O64" i="62"/>
  <c r="N64" i="62"/>
  <c r="M64" i="62"/>
  <c r="U63" i="62"/>
  <c r="T63" i="62"/>
  <c r="S63" i="62"/>
  <c r="R63" i="62"/>
  <c r="Q63" i="62"/>
  <c r="P63" i="62"/>
  <c r="O63" i="62"/>
  <c r="N63" i="62"/>
  <c r="M63" i="62"/>
  <c r="U62" i="62"/>
  <c r="T62" i="62"/>
  <c r="S62" i="62"/>
  <c r="R62" i="62"/>
  <c r="Q62" i="62"/>
  <c r="P62" i="62"/>
  <c r="O62" i="62"/>
  <c r="N62" i="62"/>
  <c r="M62" i="62"/>
  <c r="U61" i="62"/>
  <c r="T61" i="62"/>
  <c r="S61" i="62"/>
  <c r="R61" i="62"/>
  <c r="Q61" i="62"/>
  <c r="P61" i="62"/>
  <c r="O61" i="62"/>
  <c r="U60" i="62"/>
  <c r="T60" i="62"/>
  <c r="S60" i="62"/>
  <c r="R60" i="62"/>
  <c r="Q60" i="62"/>
  <c r="P60" i="62"/>
  <c r="O60" i="62"/>
  <c r="U59" i="62"/>
  <c r="T59" i="62"/>
  <c r="S59" i="62"/>
  <c r="R59" i="62"/>
  <c r="Q59" i="62"/>
  <c r="P59" i="62"/>
  <c r="O59" i="62"/>
  <c r="U58" i="62"/>
  <c r="T58" i="62"/>
  <c r="S58" i="62"/>
  <c r="R58" i="62"/>
  <c r="Q58" i="62"/>
  <c r="P58" i="62"/>
  <c r="O58" i="62"/>
  <c r="U57" i="62"/>
  <c r="T57" i="62"/>
  <c r="S57" i="62"/>
  <c r="R57" i="62"/>
  <c r="Q57" i="62"/>
  <c r="P57" i="62"/>
  <c r="O57" i="62"/>
  <c r="U56" i="62"/>
  <c r="T56" i="62"/>
  <c r="S56" i="62"/>
  <c r="R56" i="62"/>
  <c r="Q56" i="62"/>
  <c r="P56" i="62"/>
  <c r="O56" i="62"/>
  <c r="U55" i="62"/>
  <c r="T55" i="62"/>
  <c r="S55" i="62"/>
  <c r="R55" i="62"/>
  <c r="Q55" i="62"/>
  <c r="P55" i="62"/>
  <c r="O55" i="62"/>
  <c r="U54" i="62"/>
  <c r="T54" i="62"/>
  <c r="S54" i="62"/>
  <c r="R54" i="62"/>
  <c r="Q54" i="62"/>
  <c r="P54" i="62"/>
  <c r="O54" i="62"/>
  <c r="U53" i="62"/>
  <c r="T53" i="62"/>
  <c r="S53" i="62"/>
  <c r="R53" i="62"/>
  <c r="Q53" i="62"/>
  <c r="P53" i="62"/>
  <c r="O53" i="62"/>
  <c r="U52" i="62"/>
  <c r="T52" i="62"/>
  <c r="S52" i="62"/>
  <c r="R52" i="62"/>
  <c r="Q52" i="62"/>
  <c r="P52" i="62"/>
  <c r="O52" i="62"/>
  <c r="U51" i="62"/>
  <c r="T51" i="62"/>
  <c r="S51" i="62"/>
  <c r="R51" i="62"/>
  <c r="Q51" i="62"/>
  <c r="P51" i="62"/>
  <c r="O51" i="62"/>
  <c r="U50" i="62"/>
  <c r="T50" i="62"/>
  <c r="S50" i="62"/>
  <c r="R50" i="62"/>
  <c r="Q50" i="62"/>
  <c r="P50" i="62"/>
  <c r="O50" i="62"/>
  <c r="U49" i="62"/>
  <c r="T49" i="62"/>
  <c r="S49" i="62"/>
  <c r="R49" i="62"/>
  <c r="Q49" i="62"/>
  <c r="P49" i="62"/>
  <c r="O49" i="62"/>
  <c r="U48" i="62"/>
  <c r="T48" i="62"/>
  <c r="S48" i="62"/>
  <c r="R48" i="62"/>
  <c r="Q48" i="62"/>
  <c r="P48" i="62"/>
  <c r="O48" i="62"/>
  <c r="U47" i="62"/>
  <c r="T47" i="62"/>
  <c r="S47" i="62"/>
  <c r="R47" i="62"/>
  <c r="Q47" i="62"/>
  <c r="P47" i="62"/>
  <c r="O47" i="62"/>
  <c r="U46" i="62"/>
  <c r="T46" i="62"/>
  <c r="S46" i="62"/>
  <c r="R46" i="62"/>
  <c r="Q46" i="62"/>
  <c r="P46" i="62"/>
  <c r="O46" i="62"/>
  <c r="U45" i="62"/>
  <c r="T45" i="62"/>
  <c r="S45" i="62"/>
  <c r="R45" i="62"/>
  <c r="Q45" i="62"/>
  <c r="P45" i="62"/>
  <c r="O45" i="62"/>
  <c r="U44" i="62"/>
  <c r="T44" i="62"/>
  <c r="S44" i="62"/>
  <c r="R44" i="62"/>
  <c r="Q44" i="62"/>
  <c r="P44" i="62"/>
  <c r="O44" i="62"/>
  <c r="U43" i="62"/>
  <c r="T43" i="62"/>
  <c r="S43" i="62"/>
  <c r="R43" i="62"/>
  <c r="Q43" i="62"/>
  <c r="P43" i="62"/>
  <c r="O43" i="62"/>
  <c r="U42" i="62"/>
  <c r="T42" i="62"/>
  <c r="S42" i="62"/>
  <c r="R42" i="62"/>
  <c r="Q42" i="62"/>
  <c r="P42" i="62"/>
  <c r="O42" i="62"/>
  <c r="U41" i="62"/>
  <c r="T41" i="62"/>
  <c r="S41" i="62"/>
  <c r="R41" i="62"/>
  <c r="Q41" i="62"/>
  <c r="P41" i="62"/>
  <c r="O41" i="62"/>
  <c r="U40" i="62"/>
  <c r="T40" i="62"/>
  <c r="S40" i="62"/>
  <c r="R40" i="62"/>
  <c r="Q40" i="62"/>
  <c r="P40" i="62"/>
  <c r="O40" i="62"/>
  <c r="U39" i="62"/>
  <c r="T39" i="62"/>
  <c r="S39" i="62"/>
  <c r="R39" i="62"/>
  <c r="Q39" i="62"/>
  <c r="P39" i="62"/>
  <c r="O39" i="62"/>
  <c r="U38" i="62"/>
  <c r="T38" i="62"/>
  <c r="S38" i="62"/>
  <c r="R38" i="62"/>
  <c r="Q38" i="62"/>
  <c r="P38" i="62"/>
  <c r="O38" i="62"/>
  <c r="U37" i="62"/>
  <c r="T37" i="62"/>
  <c r="S37" i="62"/>
  <c r="R37" i="62"/>
  <c r="Q37" i="62"/>
  <c r="P37" i="62"/>
  <c r="O37" i="62"/>
  <c r="U36" i="62"/>
  <c r="T36" i="62"/>
  <c r="S36" i="62"/>
  <c r="R36" i="62"/>
  <c r="Q36" i="62"/>
  <c r="P36" i="62"/>
  <c r="O36" i="62"/>
  <c r="U35" i="62"/>
  <c r="T35" i="62"/>
  <c r="S35" i="62"/>
  <c r="R35" i="62"/>
  <c r="Q35" i="62"/>
  <c r="P35" i="62"/>
  <c r="O35" i="62"/>
  <c r="U34" i="62"/>
  <c r="T34" i="62"/>
  <c r="S34" i="62"/>
  <c r="R34" i="62"/>
  <c r="Q34" i="62"/>
  <c r="P34" i="62"/>
  <c r="O34" i="62"/>
  <c r="U33" i="62"/>
  <c r="T33" i="62"/>
  <c r="S33" i="62"/>
  <c r="R33" i="62"/>
  <c r="Q33" i="62"/>
  <c r="P33" i="62"/>
  <c r="O33" i="62"/>
  <c r="U32" i="62"/>
  <c r="T32" i="62"/>
  <c r="S32" i="62"/>
  <c r="R32" i="62"/>
  <c r="Q32" i="62"/>
  <c r="P32" i="62"/>
  <c r="O32" i="62"/>
  <c r="U31" i="62"/>
  <c r="T31" i="62"/>
  <c r="S31" i="62"/>
  <c r="R31" i="62"/>
  <c r="Q31" i="62"/>
  <c r="P31" i="62"/>
  <c r="O31" i="62"/>
  <c r="U30" i="62"/>
  <c r="T30" i="62"/>
  <c r="S30" i="62"/>
  <c r="R30" i="62"/>
  <c r="Q30" i="62"/>
  <c r="P30" i="62"/>
  <c r="O30" i="62"/>
  <c r="U29" i="62"/>
  <c r="T29" i="62"/>
  <c r="S29" i="62"/>
  <c r="R29" i="62"/>
  <c r="Q29" i="62"/>
  <c r="P29" i="62"/>
  <c r="O29" i="62"/>
  <c r="U28" i="62"/>
  <c r="T28" i="62"/>
  <c r="S28" i="62"/>
  <c r="R28" i="62"/>
  <c r="Q28" i="62"/>
  <c r="P28" i="62"/>
  <c r="O28" i="62"/>
  <c r="U27" i="62"/>
  <c r="T27" i="62"/>
  <c r="S27" i="62"/>
  <c r="R27" i="62"/>
  <c r="Q27" i="62"/>
  <c r="P27" i="62"/>
  <c r="O27" i="62"/>
  <c r="U26" i="62"/>
  <c r="T26" i="62"/>
  <c r="S26" i="62"/>
  <c r="R26" i="62"/>
  <c r="Q26" i="62"/>
  <c r="P26" i="62"/>
  <c r="O26" i="62"/>
  <c r="U25" i="62"/>
  <c r="T25" i="62"/>
  <c r="S25" i="62"/>
  <c r="R25" i="62"/>
  <c r="Q25" i="62"/>
  <c r="P25" i="62"/>
  <c r="O25" i="62"/>
  <c r="U24" i="62"/>
  <c r="T24" i="62"/>
  <c r="S24" i="62"/>
  <c r="R24" i="62"/>
  <c r="Q24" i="62"/>
  <c r="P24" i="62"/>
  <c r="O24" i="62"/>
  <c r="U23" i="62"/>
  <c r="T23" i="62"/>
  <c r="S23" i="62"/>
  <c r="R23" i="62"/>
  <c r="Q23" i="62"/>
  <c r="P23" i="62"/>
  <c r="O23" i="62"/>
  <c r="U22" i="62"/>
  <c r="T22" i="62"/>
  <c r="S22" i="62"/>
  <c r="R22" i="62"/>
  <c r="Q22" i="62"/>
  <c r="P22" i="62"/>
  <c r="O22" i="62"/>
  <c r="U21" i="62"/>
  <c r="T21" i="62"/>
  <c r="S21" i="62"/>
  <c r="R21" i="62"/>
  <c r="Q21" i="62"/>
  <c r="P21" i="62"/>
  <c r="O21" i="62"/>
  <c r="U20" i="62"/>
  <c r="T20" i="62"/>
  <c r="S20" i="62"/>
  <c r="R20" i="62"/>
  <c r="Q20" i="62"/>
  <c r="P20" i="62"/>
  <c r="O20" i="62"/>
  <c r="U19" i="62"/>
  <c r="T19" i="62"/>
  <c r="S19" i="62"/>
  <c r="R19" i="62"/>
  <c r="Q19" i="62"/>
  <c r="P19" i="62"/>
  <c r="O19" i="62"/>
  <c r="U18" i="62"/>
  <c r="T18" i="62"/>
  <c r="S18" i="62"/>
  <c r="R18" i="62"/>
  <c r="Q18" i="62"/>
  <c r="P18" i="62"/>
  <c r="O18" i="62"/>
  <c r="U17" i="62"/>
  <c r="T17" i="62"/>
  <c r="S17" i="62"/>
  <c r="R17" i="62"/>
  <c r="Q17" i="62"/>
  <c r="P17" i="62"/>
  <c r="O17" i="62"/>
  <c r="U16" i="62"/>
  <c r="T16" i="62"/>
  <c r="S16" i="62"/>
  <c r="R16" i="62"/>
  <c r="Q16" i="62"/>
  <c r="P16" i="62"/>
  <c r="O16" i="62"/>
  <c r="U15" i="62"/>
  <c r="T15" i="62"/>
  <c r="S15" i="62"/>
  <c r="R15" i="62"/>
  <c r="Q15" i="62"/>
  <c r="P15" i="62"/>
  <c r="O15" i="62"/>
  <c r="U14" i="62"/>
  <c r="T14" i="62"/>
  <c r="S14" i="62"/>
  <c r="R14" i="62"/>
  <c r="Q14" i="62"/>
  <c r="P14" i="62"/>
  <c r="O14" i="62"/>
  <c r="U13" i="62"/>
  <c r="T13" i="62"/>
  <c r="S13" i="62"/>
  <c r="R13" i="62"/>
  <c r="Q13" i="62"/>
  <c r="P13" i="62"/>
  <c r="O13" i="62"/>
  <c r="U12" i="62"/>
  <c r="T12" i="62"/>
  <c r="S12" i="62"/>
  <c r="R12" i="62"/>
  <c r="Q12" i="62"/>
  <c r="P12" i="62"/>
  <c r="O12" i="62"/>
  <c r="U11" i="62"/>
  <c r="T11" i="62"/>
  <c r="S11" i="62"/>
  <c r="R11" i="62"/>
  <c r="Q11" i="62"/>
  <c r="P11" i="62"/>
  <c r="O11" i="62"/>
  <c r="U10" i="62"/>
  <c r="T10" i="62"/>
  <c r="S10" i="62"/>
  <c r="R10" i="62"/>
  <c r="Q10" i="62"/>
  <c r="P10" i="62"/>
  <c r="O10" i="62"/>
  <c r="U9" i="62"/>
  <c r="T9" i="62"/>
  <c r="S9" i="62"/>
  <c r="R9" i="62"/>
  <c r="Q9" i="62"/>
  <c r="P9" i="62"/>
  <c r="O9" i="62"/>
  <c r="U8" i="62"/>
  <c r="T8" i="62"/>
  <c r="S8" i="62"/>
  <c r="R8" i="62"/>
  <c r="Q8" i="62"/>
  <c r="P8" i="62"/>
  <c r="O8" i="62"/>
  <c r="U7" i="62"/>
  <c r="T7" i="62"/>
  <c r="S7" i="62"/>
  <c r="R7" i="62"/>
  <c r="Q7" i="62"/>
  <c r="P7" i="62"/>
  <c r="O7" i="62"/>
  <c r="U6" i="62"/>
  <c r="T6" i="62"/>
  <c r="S6" i="62"/>
  <c r="R6" i="62"/>
  <c r="Q6" i="62"/>
  <c r="P6" i="62"/>
  <c r="O6" i="62"/>
  <c r="U5" i="62"/>
  <c r="T5" i="62"/>
  <c r="S5" i="62"/>
  <c r="R5" i="62"/>
  <c r="Q5" i="62"/>
  <c r="P5" i="62"/>
  <c r="O5" i="62"/>
  <c r="U4" i="62"/>
  <c r="T4" i="62"/>
  <c r="S4" i="62"/>
  <c r="R4" i="62"/>
  <c r="Q4" i="62"/>
  <c r="P4" i="62"/>
  <c r="O4" i="62"/>
  <c r="U3" i="62"/>
  <c r="T3" i="62"/>
  <c r="S3" i="62"/>
  <c r="R3" i="62"/>
  <c r="Q3" i="62"/>
  <c r="P3" i="62"/>
  <c r="O3" i="62"/>
  <c r="V120" i="49"/>
  <c r="U120" i="49"/>
  <c r="T120" i="49"/>
  <c r="R120" i="49"/>
  <c r="Q120" i="49"/>
  <c r="P120" i="49"/>
  <c r="O120" i="49"/>
  <c r="V119" i="49"/>
  <c r="U119" i="49"/>
  <c r="T119" i="49"/>
  <c r="R119" i="49"/>
  <c r="Q119" i="49"/>
  <c r="P119" i="49"/>
  <c r="O119" i="49"/>
  <c r="V118" i="49"/>
  <c r="U118" i="49"/>
  <c r="T118" i="49"/>
  <c r="R118" i="49"/>
  <c r="Q118" i="49"/>
  <c r="P118" i="49"/>
  <c r="O118" i="49"/>
  <c r="V117" i="49"/>
  <c r="U117" i="49"/>
  <c r="T117" i="49"/>
  <c r="R117" i="49"/>
  <c r="Q117" i="49"/>
  <c r="P117" i="49"/>
  <c r="O117" i="49"/>
  <c r="V116" i="49"/>
  <c r="U116" i="49"/>
  <c r="T116" i="49"/>
  <c r="R116" i="49"/>
  <c r="Q116" i="49"/>
  <c r="P116" i="49"/>
  <c r="O116" i="49"/>
  <c r="V115" i="49"/>
  <c r="U115" i="49"/>
  <c r="T115" i="49"/>
  <c r="R115" i="49"/>
  <c r="Q115" i="49"/>
  <c r="P115" i="49"/>
  <c r="O115" i="49"/>
  <c r="V114" i="49"/>
  <c r="U114" i="49"/>
  <c r="T114" i="49"/>
  <c r="R114" i="49"/>
  <c r="Q114" i="49"/>
  <c r="P114" i="49"/>
  <c r="O114" i="49"/>
  <c r="V113" i="49"/>
  <c r="U113" i="49"/>
  <c r="T113" i="49"/>
  <c r="R113" i="49"/>
  <c r="Q113" i="49"/>
  <c r="P113" i="49"/>
  <c r="O113" i="49"/>
  <c r="V112" i="49"/>
  <c r="U112" i="49"/>
  <c r="T112" i="49"/>
  <c r="R112" i="49"/>
  <c r="Q112" i="49"/>
  <c r="P112" i="49"/>
  <c r="O112" i="49"/>
  <c r="V111" i="49"/>
  <c r="U111" i="49"/>
  <c r="T111" i="49"/>
  <c r="R111" i="49"/>
  <c r="Q111" i="49"/>
  <c r="P111" i="49"/>
  <c r="O111" i="49"/>
  <c r="V110" i="49"/>
  <c r="U110" i="49"/>
  <c r="T110" i="49"/>
  <c r="R110" i="49"/>
  <c r="Q110" i="49"/>
  <c r="P110" i="49"/>
  <c r="O110" i="49"/>
  <c r="V109" i="49"/>
  <c r="U109" i="49"/>
  <c r="T109" i="49"/>
  <c r="R109" i="49"/>
  <c r="Q109" i="49"/>
  <c r="P109" i="49"/>
  <c r="O109" i="49"/>
  <c r="V108" i="49"/>
  <c r="U108" i="49"/>
  <c r="T108" i="49"/>
  <c r="R108" i="49"/>
  <c r="Q108" i="49"/>
  <c r="P108" i="49"/>
  <c r="O108" i="49"/>
  <c r="V107" i="49"/>
  <c r="U107" i="49"/>
  <c r="T107" i="49"/>
  <c r="R107" i="49"/>
  <c r="Q107" i="49"/>
  <c r="P107" i="49"/>
  <c r="O107" i="49"/>
  <c r="V106" i="49"/>
  <c r="U106" i="49"/>
  <c r="T106" i="49"/>
  <c r="R106" i="49"/>
  <c r="Q106" i="49"/>
  <c r="P106" i="49"/>
  <c r="O106" i="49"/>
  <c r="V105" i="49"/>
  <c r="U105" i="49"/>
  <c r="T105" i="49"/>
  <c r="R105" i="49"/>
  <c r="Q105" i="49"/>
  <c r="P105" i="49"/>
  <c r="O105" i="49"/>
  <c r="V104" i="49"/>
  <c r="U104" i="49"/>
  <c r="T104" i="49"/>
  <c r="R104" i="49"/>
  <c r="Q104" i="49"/>
  <c r="P104" i="49"/>
  <c r="O104" i="49"/>
  <c r="V103" i="49"/>
  <c r="U103" i="49"/>
  <c r="T103" i="49"/>
  <c r="R103" i="49"/>
  <c r="Q103" i="49"/>
  <c r="P103" i="49"/>
  <c r="O103" i="49"/>
  <c r="V102" i="49"/>
  <c r="U102" i="49"/>
  <c r="T102" i="49"/>
  <c r="R102" i="49"/>
  <c r="Q102" i="49"/>
  <c r="P102" i="49"/>
  <c r="O102" i="49"/>
  <c r="V101" i="49"/>
  <c r="U101" i="49"/>
  <c r="T101" i="49"/>
  <c r="R101" i="49"/>
  <c r="Q101" i="49"/>
  <c r="P101" i="49"/>
  <c r="O101" i="49"/>
  <c r="V100" i="49"/>
  <c r="U100" i="49"/>
  <c r="T100" i="49"/>
  <c r="R100" i="49"/>
  <c r="Q100" i="49"/>
  <c r="P100" i="49"/>
  <c r="O100" i="49"/>
  <c r="V99" i="49"/>
  <c r="U99" i="49"/>
  <c r="T99" i="49"/>
  <c r="R99" i="49"/>
  <c r="Q99" i="49"/>
  <c r="P99" i="49"/>
  <c r="O99" i="49"/>
  <c r="V98" i="49"/>
  <c r="U98" i="49"/>
  <c r="T98" i="49"/>
  <c r="R98" i="49"/>
  <c r="Q98" i="49"/>
  <c r="P98" i="49"/>
  <c r="O98" i="49"/>
  <c r="V97" i="49"/>
  <c r="U97" i="49"/>
  <c r="T97" i="49"/>
  <c r="R97" i="49"/>
  <c r="Q97" i="49"/>
  <c r="P97" i="49"/>
  <c r="O97" i="49"/>
  <c r="V96" i="49"/>
  <c r="U96" i="49"/>
  <c r="T96" i="49"/>
  <c r="R96" i="49"/>
  <c r="Q96" i="49"/>
  <c r="P96" i="49"/>
  <c r="O96" i="49"/>
  <c r="V95" i="49"/>
  <c r="U95" i="49"/>
  <c r="T95" i="49"/>
  <c r="R95" i="49"/>
  <c r="Q95" i="49"/>
  <c r="P95" i="49"/>
  <c r="O95" i="49"/>
  <c r="V94" i="49"/>
  <c r="U94" i="49"/>
  <c r="T94" i="49"/>
  <c r="R94" i="49"/>
  <c r="Q94" i="49"/>
  <c r="P94" i="49"/>
  <c r="O94" i="49"/>
  <c r="V93" i="49"/>
  <c r="U93" i="49"/>
  <c r="T93" i="49"/>
  <c r="R93" i="49"/>
  <c r="Q93" i="49"/>
  <c r="P93" i="49"/>
  <c r="O93" i="49"/>
  <c r="V92" i="49"/>
  <c r="U92" i="49"/>
  <c r="T92" i="49"/>
  <c r="R92" i="49"/>
  <c r="Q92" i="49"/>
  <c r="P92" i="49"/>
  <c r="O92" i="49"/>
  <c r="V91" i="49"/>
  <c r="U91" i="49"/>
  <c r="T91" i="49"/>
  <c r="R91" i="49"/>
  <c r="Q91" i="49"/>
  <c r="P91" i="49"/>
  <c r="O91" i="49"/>
  <c r="V90" i="49"/>
  <c r="U90" i="49"/>
  <c r="T90" i="49"/>
  <c r="R90" i="49"/>
  <c r="Q90" i="49"/>
  <c r="P90" i="49"/>
  <c r="O90" i="49"/>
  <c r="V89" i="49"/>
  <c r="U89" i="49"/>
  <c r="T89" i="49"/>
  <c r="R89" i="49"/>
  <c r="Q89" i="49"/>
  <c r="P89" i="49"/>
  <c r="O89" i="49"/>
  <c r="V88" i="49"/>
  <c r="U88" i="49"/>
  <c r="T88" i="49"/>
  <c r="R88" i="49"/>
  <c r="Q88" i="49"/>
  <c r="P88" i="49"/>
  <c r="O88" i="49"/>
  <c r="V87" i="49"/>
  <c r="U87" i="49"/>
  <c r="T87" i="49"/>
  <c r="R87" i="49"/>
  <c r="Q87" i="49"/>
  <c r="P87" i="49"/>
  <c r="O87" i="49"/>
  <c r="V86" i="49"/>
  <c r="U86" i="49"/>
  <c r="T86" i="49"/>
  <c r="R86" i="49"/>
  <c r="Q86" i="49"/>
  <c r="P86" i="49"/>
  <c r="O86" i="49"/>
  <c r="V85" i="49"/>
  <c r="U85" i="49"/>
  <c r="T85" i="49"/>
  <c r="R85" i="49"/>
  <c r="Q85" i="49"/>
  <c r="P85" i="49"/>
  <c r="O85" i="49"/>
  <c r="V84" i="49"/>
  <c r="U84" i="49"/>
  <c r="T84" i="49"/>
  <c r="R84" i="49"/>
  <c r="Q84" i="49"/>
  <c r="P84" i="49"/>
  <c r="O84" i="49"/>
  <c r="V83" i="49"/>
  <c r="U83" i="49"/>
  <c r="T83" i="49"/>
  <c r="R83" i="49"/>
  <c r="Q83" i="49"/>
  <c r="P83" i="49"/>
  <c r="O83" i="49"/>
  <c r="V82" i="49"/>
  <c r="U82" i="49"/>
  <c r="T82" i="49"/>
  <c r="R82" i="49"/>
  <c r="Q82" i="49"/>
  <c r="P82" i="49"/>
  <c r="O82" i="49"/>
  <c r="V81" i="49"/>
  <c r="U81" i="49"/>
  <c r="T81" i="49"/>
  <c r="R81" i="49"/>
  <c r="Q81" i="49"/>
  <c r="P81" i="49"/>
  <c r="O81" i="49"/>
  <c r="V80" i="49"/>
  <c r="U80" i="49"/>
  <c r="T80" i="49"/>
  <c r="R80" i="49"/>
  <c r="Q80" i="49"/>
  <c r="P80" i="49"/>
  <c r="O80" i="49"/>
  <c r="V79" i="49"/>
  <c r="U79" i="49"/>
  <c r="T79" i="49"/>
  <c r="R79" i="49"/>
  <c r="Q79" i="49"/>
  <c r="P79" i="49"/>
  <c r="O79" i="49"/>
  <c r="V78" i="49"/>
  <c r="U78" i="49"/>
  <c r="T78" i="49"/>
  <c r="R78" i="49"/>
  <c r="Q78" i="49"/>
  <c r="P78" i="49"/>
  <c r="O78" i="49"/>
  <c r="V77" i="49"/>
  <c r="U77" i="49"/>
  <c r="T77" i="49"/>
  <c r="R77" i="49"/>
  <c r="Q77" i="49"/>
  <c r="P77" i="49"/>
  <c r="O77" i="49"/>
  <c r="V76" i="49"/>
  <c r="U76" i="49"/>
  <c r="T76" i="49"/>
  <c r="R76" i="49"/>
  <c r="Q76" i="49"/>
  <c r="P76" i="49"/>
  <c r="O76" i="49"/>
  <c r="V75" i="49"/>
  <c r="U75" i="49"/>
  <c r="T75" i="49"/>
  <c r="R75" i="49"/>
  <c r="Q75" i="49"/>
  <c r="P75" i="49"/>
  <c r="O75" i="49"/>
  <c r="V74" i="49"/>
  <c r="U74" i="49"/>
  <c r="T74" i="49"/>
  <c r="R74" i="49"/>
  <c r="Q74" i="49"/>
  <c r="P74" i="49"/>
  <c r="O74" i="49"/>
  <c r="V73" i="49"/>
  <c r="U73" i="49"/>
  <c r="T73" i="49"/>
  <c r="R73" i="49"/>
  <c r="Q73" i="49"/>
  <c r="P73" i="49"/>
  <c r="O73" i="49"/>
  <c r="V72" i="49"/>
  <c r="U72" i="49"/>
  <c r="T72" i="49"/>
  <c r="R72" i="49"/>
  <c r="Q72" i="49"/>
  <c r="P72" i="49"/>
  <c r="O72" i="49"/>
  <c r="V71" i="49"/>
  <c r="U71" i="49"/>
  <c r="T71" i="49"/>
  <c r="R71" i="49"/>
  <c r="Q71" i="49"/>
  <c r="P71" i="49"/>
  <c r="O71" i="49"/>
  <c r="V70" i="49"/>
  <c r="U70" i="49"/>
  <c r="T70" i="49"/>
  <c r="R70" i="49"/>
  <c r="Q70" i="49"/>
  <c r="P70" i="49"/>
  <c r="O70" i="49"/>
  <c r="V69" i="49"/>
  <c r="U69" i="49"/>
  <c r="T69" i="49"/>
  <c r="R69" i="49"/>
  <c r="Q69" i="49"/>
  <c r="P69" i="49"/>
  <c r="O69" i="49"/>
  <c r="V68" i="49"/>
  <c r="U68" i="49"/>
  <c r="T68" i="49"/>
  <c r="R68" i="49"/>
  <c r="Q68" i="49"/>
  <c r="P68" i="49"/>
  <c r="O68" i="49"/>
  <c r="V67" i="49"/>
  <c r="U67" i="49"/>
  <c r="T67" i="49"/>
  <c r="R67" i="49"/>
  <c r="Q67" i="49"/>
  <c r="P67" i="49"/>
  <c r="O67" i="49"/>
  <c r="V66" i="49"/>
  <c r="U66" i="49"/>
  <c r="T66" i="49"/>
  <c r="R66" i="49"/>
  <c r="Q66" i="49"/>
  <c r="P66" i="49"/>
  <c r="O66" i="49"/>
  <c r="V65" i="49"/>
  <c r="U65" i="49"/>
  <c r="T65" i="49"/>
  <c r="R65" i="49"/>
  <c r="Q65" i="49"/>
  <c r="P65" i="49"/>
  <c r="O65" i="49"/>
  <c r="V64" i="49"/>
  <c r="U64" i="49"/>
  <c r="T64" i="49"/>
  <c r="R64" i="49"/>
  <c r="Q64" i="49"/>
  <c r="P64" i="49"/>
  <c r="O64" i="49"/>
  <c r="V63" i="49"/>
  <c r="U63" i="49"/>
  <c r="T63" i="49"/>
  <c r="R63" i="49"/>
  <c r="Q63" i="49"/>
  <c r="P63" i="49"/>
  <c r="O63" i="49"/>
  <c r="V62" i="49"/>
  <c r="U62" i="49"/>
  <c r="T62" i="49"/>
  <c r="R62" i="49"/>
  <c r="Q62" i="49"/>
  <c r="P62" i="49"/>
  <c r="O62" i="49"/>
  <c r="V61" i="49"/>
  <c r="U61" i="49"/>
  <c r="T61" i="49"/>
  <c r="R61" i="49"/>
  <c r="Q61" i="49"/>
  <c r="P61" i="49"/>
  <c r="O61" i="49"/>
  <c r="V60" i="49"/>
  <c r="U60" i="49"/>
  <c r="T60" i="49"/>
  <c r="R60" i="49"/>
  <c r="Q60" i="49"/>
  <c r="P60" i="49"/>
  <c r="O60" i="49"/>
  <c r="V59" i="49"/>
  <c r="U59" i="49"/>
  <c r="T59" i="49"/>
  <c r="R59" i="49"/>
  <c r="Q59" i="49"/>
  <c r="P59" i="49"/>
  <c r="O59" i="49"/>
  <c r="V58" i="49"/>
  <c r="U58" i="49"/>
  <c r="T58" i="49"/>
  <c r="R58" i="49"/>
  <c r="Q58" i="49"/>
  <c r="P58" i="49"/>
  <c r="O58" i="49"/>
  <c r="V57" i="49"/>
  <c r="U57" i="49"/>
  <c r="T57" i="49"/>
  <c r="R57" i="49"/>
  <c r="Q57" i="49"/>
  <c r="P57" i="49"/>
  <c r="O57" i="49"/>
  <c r="V56" i="49"/>
  <c r="U56" i="49"/>
  <c r="T56" i="49"/>
  <c r="R56" i="49"/>
  <c r="Q56" i="49"/>
  <c r="P56" i="49"/>
  <c r="O56" i="49"/>
  <c r="V55" i="49"/>
  <c r="U55" i="49"/>
  <c r="T55" i="49"/>
  <c r="R55" i="49"/>
  <c r="Q55" i="49"/>
  <c r="P55" i="49"/>
  <c r="O55" i="49"/>
  <c r="V54" i="49"/>
  <c r="U54" i="49"/>
  <c r="T54" i="49"/>
  <c r="R54" i="49"/>
  <c r="Q54" i="49"/>
  <c r="P54" i="49"/>
  <c r="V53" i="49"/>
  <c r="U53" i="49"/>
  <c r="T53" i="49"/>
  <c r="R53" i="49"/>
  <c r="Q53" i="49"/>
  <c r="P53" i="49"/>
  <c r="V52" i="49"/>
  <c r="U52" i="49"/>
  <c r="T52" i="49"/>
  <c r="R52" i="49"/>
  <c r="Q52" i="49"/>
  <c r="P52" i="49"/>
  <c r="V51" i="49"/>
  <c r="U51" i="49"/>
  <c r="T51" i="49"/>
  <c r="R51" i="49"/>
  <c r="Q51" i="49"/>
  <c r="P51" i="49"/>
  <c r="V50" i="49"/>
  <c r="U50" i="49"/>
  <c r="T50" i="49"/>
  <c r="R50" i="49"/>
  <c r="Q50" i="49"/>
  <c r="P50" i="49"/>
  <c r="V49" i="49"/>
  <c r="U49" i="49"/>
  <c r="T49" i="49"/>
  <c r="R49" i="49"/>
  <c r="Q49" i="49"/>
  <c r="P49" i="49"/>
  <c r="V48" i="49"/>
  <c r="U48" i="49"/>
  <c r="T48" i="49"/>
  <c r="R48" i="49"/>
  <c r="Q48" i="49"/>
  <c r="P48" i="49"/>
  <c r="V47" i="49"/>
  <c r="U47" i="49"/>
  <c r="T47" i="49"/>
  <c r="R47" i="49"/>
  <c r="Q47" i="49"/>
  <c r="P47" i="49"/>
  <c r="V46" i="49"/>
  <c r="U46" i="49"/>
  <c r="T46" i="49"/>
  <c r="R46" i="49"/>
  <c r="Q46" i="49"/>
  <c r="P46" i="49"/>
  <c r="V45" i="49"/>
  <c r="U45" i="49"/>
  <c r="T45" i="49"/>
  <c r="R45" i="49"/>
  <c r="Q45" i="49"/>
  <c r="P45" i="49"/>
  <c r="V44" i="49"/>
  <c r="U44" i="49"/>
  <c r="T44" i="49"/>
  <c r="R44" i="49"/>
  <c r="Q44" i="49"/>
  <c r="P44" i="49"/>
  <c r="V43" i="49"/>
  <c r="U43" i="49"/>
  <c r="T43" i="49"/>
  <c r="R43" i="49"/>
  <c r="Q43" i="49"/>
  <c r="P43" i="49"/>
  <c r="V42" i="49"/>
  <c r="U42" i="49"/>
  <c r="T42" i="49"/>
  <c r="R42" i="49"/>
  <c r="Q42" i="49"/>
  <c r="P42" i="49"/>
  <c r="V41" i="49"/>
  <c r="U41" i="49"/>
  <c r="T41" i="49"/>
  <c r="R41" i="49"/>
  <c r="Q41" i="49"/>
  <c r="P41" i="49"/>
  <c r="V40" i="49"/>
  <c r="U40" i="49"/>
  <c r="T40" i="49"/>
  <c r="R40" i="49"/>
  <c r="Q40" i="49"/>
  <c r="P40" i="49"/>
  <c r="V39" i="49"/>
  <c r="U39" i="49"/>
  <c r="T39" i="49"/>
  <c r="R39" i="49"/>
  <c r="Q39" i="49"/>
  <c r="P39" i="49"/>
  <c r="V38" i="49"/>
  <c r="U38" i="49"/>
  <c r="T38" i="49"/>
  <c r="R38" i="49"/>
  <c r="Q38" i="49"/>
  <c r="P38" i="49"/>
  <c r="V37" i="49"/>
  <c r="U37" i="49"/>
  <c r="T37" i="49"/>
  <c r="R37" i="49"/>
  <c r="Q37" i="49"/>
  <c r="P37" i="49"/>
  <c r="V36" i="49"/>
  <c r="U36" i="49"/>
  <c r="T36" i="49"/>
  <c r="R36" i="49"/>
  <c r="Q36" i="49"/>
  <c r="P36" i="49"/>
  <c r="V35" i="49"/>
  <c r="U35" i="49"/>
  <c r="T35" i="49"/>
  <c r="R35" i="49"/>
  <c r="Q35" i="49"/>
  <c r="P35" i="49"/>
  <c r="V34" i="49"/>
  <c r="U34" i="49"/>
  <c r="T34" i="49"/>
  <c r="R34" i="49"/>
  <c r="Q34" i="49"/>
  <c r="P34" i="49"/>
  <c r="V33" i="49"/>
  <c r="U33" i="49"/>
  <c r="T33" i="49"/>
  <c r="R33" i="49"/>
  <c r="Q33" i="49"/>
  <c r="P33" i="49"/>
  <c r="V32" i="49"/>
  <c r="U32" i="49"/>
  <c r="T32" i="49"/>
  <c r="R32" i="49"/>
  <c r="Q32" i="49"/>
  <c r="P32" i="49"/>
  <c r="V31" i="49"/>
  <c r="U31" i="49"/>
  <c r="T31" i="49"/>
  <c r="R31" i="49"/>
  <c r="Q31" i="49"/>
  <c r="P31" i="49"/>
  <c r="V30" i="49"/>
  <c r="U30" i="49"/>
  <c r="T30" i="49"/>
  <c r="R30" i="49"/>
  <c r="Q30" i="49"/>
  <c r="P30" i="49"/>
  <c r="V29" i="49"/>
  <c r="U29" i="49"/>
  <c r="T29" i="49"/>
  <c r="R29" i="49"/>
  <c r="Q29" i="49"/>
  <c r="P29" i="49"/>
  <c r="V28" i="49"/>
  <c r="U28" i="49"/>
  <c r="T28" i="49"/>
  <c r="R28" i="49"/>
  <c r="Q28" i="49"/>
  <c r="P28" i="49"/>
  <c r="V27" i="49"/>
  <c r="U27" i="49"/>
  <c r="T27" i="49"/>
  <c r="R27" i="49"/>
  <c r="Q27" i="49"/>
  <c r="P27" i="49"/>
  <c r="V26" i="49"/>
  <c r="U26" i="49"/>
  <c r="T26" i="49"/>
  <c r="R26" i="49"/>
  <c r="Q26" i="49"/>
  <c r="P26" i="49"/>
  <c r="V25" i="49"/>
  <c r="U25" i="49"/>
  <c r="T25" i="49"/>
  <c r="R25" i="49"/>
  <c r="Q25" i="49"/>
  <c r="P25" i="49"/>
  <c r="V24" i="49"/>
  <c r="U24" i="49"/>
  <c r="T24" i="49"/>
  <c r="R24" i="49"/>
  <c r="Q24" i="49"/>
  <c r="P24" i="49"/>
  <c r="V23" i="49"/>
  <c r="U23" i="49"/>
  <c r="T23" i="49"/>
  <c r="R23" i="49"/>
  <c r="Q23" i="49"/>
  <c r="P23" i="49"/>
  <c r="V22" i="49"/>
  <c r="U22" i="49"/>
  <c r="T22" i="49"/>
  <c r="R22" i="49"/>
  <c r="Q22" i="49"/>
  <c r="P22" i="49"/>
  <c r="V21" i="49"/>
  <c r="U21" i="49"/>
  <c r="T21" i="49"/>
  <c r="R21" i="49"/>
  <c r="Q21" i="49"/>
  <c r="P21" i="49"/>
  <c r="V20" i="49"/>
  <c r="U20" i="49"/>
  <c r="T20" i="49"/>
  <c r="R20" i="49"/>
  <c r="Q20" i="49"/>
  <c r="P20" i="49"/>
  <c r="V19" i="49"/>
  <c r="U19" i="49"/>
  <c r="T19" i="49"/>
  <c r="R19" i="49"/>
  <c r="Q19" i="49"/>
  <c r="P19" i="49"/>
  <c r="V18" i="49"/>
  <c r="U18" i="49"/>
  <c r="T18" i="49"/>
  <c r="R18" i="49"/>
  <c r="Q18" i="49"/>
  <c r="P18" i="49"/>
  <c r="V17" i="49"/>
  <c r="U17" i="49"/>
  <c r="T17" i="49"/>
  <c r="R17" i="49"/>
  <c r="Q17" i="49"/>
  <c r="P17" i="49"/>
  <c r="V16" i="49"/>
  <c r="U16" i="49"/>
  <c r="T16" i="49"/>
  <c r="R16" i="49"/>
  <c r="Q16" i="49"/>
  <c r="P16" i="49"/>
  <c r="V15" i="49"/>
  <c r="U15" i="49"/>
  <c r="T15" i="49"/>
  <c r="R15" i="49"/>
  <c r="Q15" i="49"/>
  <c r="P15" i="49"/>
  <c r="V14" i="49"/>
  <c r="U14" i="49"/>
  <c r="T14" i="49"/>
  <c r="R14" i="49"/>
  <c r="Q14" i="49"/>
  <c r="P14" i="49"/>
  <c r="V13" i="49"/>
  <c r="U13" i="49"/>
  <c r="T13" i="49"/>
  <c r="R13" i="49"/>
  <c r="Q13" i="49"/>
  <c r="P13" i="49"/>
  <c r="V12" i="49"/>
  <c r="U12" i="49"/>
  <c r="T12" i="49"/>
  <c r="R12" i="49"/>
  <c r="Q12" i="49"/>
  <c r="P12" i="49"/>
  <c r="V11" i="49"/>
  <c r="U11" i="49"/>
  <c r="T11" i="49"/>
  <c r="R11" i="49"/>
  <c r="Q11" i="49"/>
  <c r="P11" i="49"/>
  <c r="V10" i="49"/>
  <c r="U10" i="49"/>
  <c r="T10" i="49"/>
  <c r="R10" i="49"/>
  <c r="Q10" i="49"/>
  <c r="P10" i="49"/>
  <c r="V9" i="49"/>
  <c r="U9" i="49"/>
  <c r="T9" i="49"/>
  <c r="R9" i="49"/>
  <c r="Q9" i="49"/>
  <c r="P9" i="49"/>
  <c r="V8" i="49"/>
  <c r="U8" i="49"/>
  <c r="T8" i="49"/>
  <c r="R8" i="49"/>
  <c r="Q8" i="49"/>
  <c r="P8" i="49"/>
  <c r="V7" i="49"/>
  <c r="U7" i="49"/>
  <c r="T7" i="49"/>
  <c r="R7" i="49"/>
  <c r="Q7" i="49"/>
  <c r="P7" i="49"/>
  <c r="V6" i="49"/>
  <c r="U6" i="49"/>
  <c r="T6" i="49"/>
  <c r="R6" i="49"/>
  <c r="Q6" i="49"/>
  <c r="P6" i="49"/>
  <c r="V5" i="49"/>
  <c r="U5" i="49"/>
  <c r="T5" i="49"/>
  <c r="R5" i="49"/>
  <c r="Q5" i="49"/>
  <c r="P5" i="49"/>
  <c r="V4" i="49"/>
  <c r="U4" i="49"/>
  <c r="T4" i="49"/>
  <c r="R4" i="49"/>
  <c r="Q4" i="49"/>
  <c r="P4" i="49"/>
  <c r="V3" i="49"/>
  <c r="U3" i="49"/>
  <c r="T3" i="49"/>
  <c r="R3" i="49"/>
  <c r="Q3" i="49"/>
  <c r="P3" i="49"/>
  <c r="S149" i="67"/>
  <c r="P149" i="67"/>
  <c r="L149" i="67"/>
  <c r="K149" i="67"/>
  <c r="J149" i="67"/>
  <c r="S148" i="67"/>
  <c r="P148" i="67"/>
  <c r="J148" i="67"/>
  <c r="L148" i="67"/>
  <c r="S147" i="67"/>
  <c r="P147" i="67"/>
  <c r="J147" i="67"/>
  <c r="L147" i="67"/>
  <c r="S146" i="67"/>
  <c r="P146" i="67"/>
  <c r="J146" i="67"/>
  <c r="L146" i="67"/>
  <c r="S145" i="67"/>
  <c r="P145" i="67"/>
  <c r="J145" i="67"/>
  <c r="L145" i="67"/>
  <c r="S144" i="67"/>
  <c r="P144" i="67"/>
  <c r="J144" i="67"/>
  <c r="L144" i="67"/>
  <c r="S143" i="67"/>
  <c r="P143" i="67"/>
  <c r="J143" i="67"/>
  <c r="L143" i="67"/>
  <c r="S142" i="67"/>
  <c r="P142" i="67"/>
  <c r="J142" i="67"/>
  <c r="S141" i="67"/>
  <c r="P141" i="67"/>
  <c r="J141" i="67"/>
  <c r="L141" i="67"/>
  <c r="S140" i="67"/>
  <c r="P140" i="67"/>
  <c r="J140" i="67"/>
  <c r="L140" i="67"/>
  <c r="S139" i="67"/>
  <c r="P139" i="67"/>
  <c r="J139" i="67"/>
  <c r="L139" i="67"/>
  <c r="S138" i="67"/>
  <c r="P138" i="67"/>
  <c r="J138" i="67"/>
  <c r="L138" i="67"/>
  <c r="S137" i="67"/>
  <c r="P137" i="67"/>
  <c r="J137" i="67"/>
  <c r="L137" i="67"/>
  <c r="S136" i="67"/>
  <c r="P136" i="67"/>
  <c r="K136" i="67"/>
  <c r="J136" i="67"/>
  <c r="L136" i="67"/>
  <c r="S135" i="67"/>
  <c r="P135" i="67"/>
  <c r="J135" i="67"/>
  <c r="L135" i="67"/>
  <c r="S134" i="67"/>
  <c r="P134" i="67"/>
  <c r="J134" i="67"/>
  <c r="L134" i="67"/>
  <c r="S133" i="67"/>
  <c r="P133" i="67"/>
  <c r="J133" i="67"/>
  <c r="L133" i="67"/>
  <c r="S132" i="67"/>
  <c r="P132" i="67"/>
  <c r="J132" i="67"/>
  <c r="L132" i="67"/>
  <c r="S131" i="67"/>
  <c r="P131" i="67"/>
  <c r="J131" i="67"/>
  <c r="L131" i="67"/>
  <c r="S130" i="67"/>
  <c r="P130" i="67"/>
  <c r="J130" i="67"/>
  <c r="K130" i="67"/>
  <c r="S129" i="67"/>
  <c r="P129" i="67"/>
  <c r="J129" i="67"/>
  <c r="L129" i="67"/>
  <c r="S128" i="67"/>
  <c r="P128" i="67"/>
  <c r="J128" i="67"/>
  <c r="L128" i="67"/>
  <c r="S127" i="67"/>
  <c r="P127" i="67"/>
  <c r="J127" i="67"/>
  <c r="L127" i="67"/>
  <c r="S126" i="67"/>
  <c r="P126" i="67"/>
  <c r="J126" i="67"/>
  <c r="L126" i="67"/>
  <c r="S125" i="67"/>
  <c r="P125" i="67"/>
  <c r="J125" i="67"/>
  <c r="L125" i="67"/>
  <c r="S124" i="67"/>
  <c r="P124" i="67"/>
  <c r="J124" i="67"/>
  <c r="S123" i="67"/>
  <c r="P123" i="67"/>
  <c r="J123" i="67"/>
  <c r="L123" i="67"/>
  <c r="S122" i="67"/>
  <c r="P122" i="67"/>
  <c r="J122" i="67"/>
  <c r="L122" i="67"/>
  <c r="S121" i="67"/>
  <c r="P121" i="67"/>
  <c r="J121" i="67"/>
  <c r="L121" i="67"/>
  <c r="S120" i="67"/>
  <c r="P120" i="67"/>
  <c r="J120" i="67"/>
  <c r="L120" i="67"/>
  <c r="S119" i="67"/>
  <c r="P119" i="67"/>
  <c r="J119" i="67"/>
  <c r="L119" i="67"/>
  <c r="S118" i="67"/>
  <c r="P118" i="67"/>
  <c r="J118" i="67"/>
  <c r="L118" i="67"/>
  <c r="S117" i="67"/>
  <c r="P117" i="67"/>
  <c r="J117" i="67"/>
  <c r="L117" i="67"/>
  <c r="S116" i="67"/>
  <c r="P116" i="67"/>
  <c r="J116" i="67"/>
  <c r="L116" i="67"/>
  <c r="S115" i="67"/>
  <c r="P115" i="67"/>
  <c r="J115" i="67"/>
  <c r="L115" i="67"/>
  <c r="S114" i="67"/>
  <c r="P114" i="67"/>
  <c r="J114" i="67"/>
  <c r="L114" i="67"/>
  <c r="S113" i="67"/>
  <c r="P113" i="67"/>
  <c r="J113" i="67"/>
  <c r="L113" i="67"/>
  <c r="S112" i="67"/>
  <c r="P112" i="67"/>
  <c r="L112" i="67"/>
  <c r="J112" i="67"/>
  <c r="K112" i="67"/>
  <c r="S111" i="67"/>
  <c r="P111" i="67"/>
  <c r="J111" i="67"/>
  <c r="L111" i="67"/>
  <c r="S110" i="67"/>
  <c r="P110" i="67"/>
  <c r="J110" i="67"/>
  <c r="L110" i="67"/>
  <c r="S109" i="67"/>
  <c r="P109" i="67"/>
  <c r="J109" i="67"/>
  <c r="L109" i="67"/>
  <c r="S108" i="67"/>
  <c r="P108" i="67"/>
  <c r="J108" i="67"/>
  <c r="K108" i="67"/>
  <c r="S107" i="67"/>
  <c r="P107" i="67"/>
  <c r="J107" i="67"/>
  <c r="L107" i="67"/>
  <c r="S106" i="67"/>
  <c r="P106" i="67"/>
  <c r="J106" i="67"/>
  <c r="S105" i="67"/>
  <c r="P105" i="67"/>
  <c r="J105" i="67"/>
  <c r="L105" i="67"/>
  <c r="S104" i="67"/>
  <c r="P104" i="67"/>
  <c r="J104" i="67"/>
  <c r="L104" i="67"/>
  <c r="S103" i="67"/>
  <c r="P103" i="67"/>
  <c r="J103" i="67"/>
  <c r="L103" i="67"/>
  <c r="S102" i="67"/>
  <c r="P102" i="67"/>
  <c r="J102" i="67"/>
  <c r="L102" i="67"/>
  <c r="S101" i="67"/>
  <c r="P101" i="67"/>
  <c r="J101" i="67"/>
  <c r="L101" i="67"/>
  <c r="S100" i="67"/>
  <c r="P100" i="67"/>
  <c r="J100" i="67"/>
  <c r="L100" i="67"/>
  <c r="S99" i="67"/>
  <c r="P99" i="67"/>
  <c r="J99" i="67"/>
  <c r="L99" i="67"/>
  <c r="S98" i="67"/>
  <c r="P98" i="67"/>
  <c r="J98" i="67"/>
  <c r="L98" i="67"/>
  <c r="S97" i="67"/>
  <c r="P97" i="67"/>
  <c r="J97" i="67"/>
  <c r="L97" i="67"/>
  <c r="S96" i="67"/>
  <c r="P96" i="67"/>
  <c r="J96" i="67"/>
  <c r="L96" i="67"/>
  <c r="S95" i="67"/>
  <c r="P95" i="67"/>
  <c r="J95" i="67"/>
  <c r="L95" i="67"/>
  <c r="S94" i="67"/>
  <c r="P94" i="67"/>
  <c r="J94" i="67"/>
  <c r="S93" i="67"/>
  <c r="P93" i="67"/>
  <c r="J93" i="67"/>
  <c r="L93" i="67"/>
  <c r="S92" i="67"/>
  <c r="P92" i="67"/>
  <c r="J92" i="67"/>
  <c r="L92" i="67"/>
  <c r="S91" i="67"/>
  <c r="P91" i="67"/>
  <c r="J91" i="67"/>
  <c r="L91" i="67"/>
  <c r="S90" i="67"/>
  <c r="P90" i="67"/>
  <c r="J90" i="67"/>
  <c r="L90" i="67"/>
  <c r="S89" i="67"/>
  <c r="P89" i="67"/>
  <c r="J89" i="67"/>
  <c r="L89" i="67"/>
  <c r="S88" i="67"/>
  <c r="P88" i="67"/>
  <c r="J88" i="67"/>
  <c r="L88" i="67"/>
  <c r="S87" i="67"/>
  <c r="P87" i="67"/>
  <c r="J87" i="67"/>
  <c r="L87" i="67"/>
  <c r="S86" i="67"/>
  <c r="P86" i="67"/>
  <c r="J86" i="67"/>
  <c r="L86" i="67"/>
  <c r="S85" i="67"/>
  <c r="P85" i="67"/>
  <c r="J85" i="67"/>
  <c r="L85" i="67"/>
  <c r="S84" i="67"/>
  <c r="P84" i="67"/>
  <c r="J84" i="67"/>
  <c r="L84" i="67"/>
  <c r="S83" i="67"/>
  <c r="P83" i="67"/>
  <c r="J83" i="67"/>
  <c r="L83" i="67"/>
  <c r="S82" i="67"/>
  <c r="P82" i="67"/>
  <c r="J82" i="67"/>
  <c r="L82" i="67"/>
  <c r="S81" i="67"/>
  <c r="P81" i="67"/>
  <c r="J81" i="67"/>
  <c r="L81" i="67"/>
  <c r="S80" i="67"/>
  <c r="P80" i="67"/>
  <c r="J80" i="67"/>
  <c r="S79" i="67"/>
  <c r="P79" i="67"/>
  <c r="J79" i="67"/>
  <c r="L79" i="67"/>
  <c r="S78" i="67"/>
  <c r="P78" i="67"/>
  <c r="J78" i="67"/>
  <c r="S77" i="67"/>
  <c r="P77" i="67"/>
  <c r="J77" i="67"/>
  <c r="L77" i="67"/>
  <c r="S76" i="67"/>
  <c r="P76" i="67"/>
  <c r="J76" i="67"/>
  <c r="L76" i="67"/>
  <c r="S75" i="67"/>
  <c r="P75" i="67"/>
  <c r="J75" i="67"/>
  <c r="L75" i="67"/>
  <c r="S74" i="67"/>
  <c r="P74" i="67"/>
  <c r="J74" i="67"/>
  <c r="L74" i="67"/>
  <c r="S73" i="67"/>
  <c r="P73" i="67"/>
  <c r="J73" i="67"/>
  <c r="L73" i="67"/>
  <c r="S72" i="67"/>
  <c r="P72" i="67"/>
  <c r="J72" i="67"/>
  <c r="L72" i="67"/>
  <c r="S71" i="67"/>
  <c r="P71" i="67"/>
  <c r="J71" i="67"/>
  <c r="L71" i="67"/>
  <c r="S70" i="67"/>
  <c r="P70" i="67"/>
  <c r="J70" i="67"/>
  <c r="L70" i="67"/>
  <c r="S69" i="67"/>
  <c r="P69" i="67"/>
  <c r="J69" i="67"/>
  <c r="L69" i="67"/>
  <c r="S68" i="67"/>
  <c r="P68" i="67"/>
  <c r="J68" i="67"/>
  <c r="L68" i="67"/>
  <c r="S67" i="67"/>
  <c r="P67" i="67"/>
  <c r="J67" i="67"/>
  <c r="L67" i="67"/>
  <c r="S66" i="67"/>
  <c r="P66" i="67"/>
  <c r="J66" i="67"/>
  <c r="L66" i="67"/>
  <c r="S65" i="67"/>
  <c r="P65" i="67"/>
  <c r="J65" i="67"/>
  <c r="L65" i="67"/>
  <c r="S64" i="67"/>
  <c r="P64" i="67"/>
  <c r="J64" i="67"/>
  <c r="L64" i="67"/>
  <c r="S63" i="67"/>
  <c r="P63" i="67"/>
  <c r="J63" i="67"/>
  <c r="L63" i="67"/>
  <c r="S62" i="67"/>
  <c r="P62" i="67"/>
  <c r="J62" i="67"/>
  <c r="S61" i="67"/>
  <c r="P61" i="67"/>
  <c r="J61" i="67"/>
  <c r="L61" i="67"/>
  <c r="S60" i="67"/>
  <c r="P60" i="67"/>
  <c r="J60" i="67"/>
  <c r="L60" i="67"/>
  <c r="S59" i="67"/>
  <c r="P59" i="67"/>
  <c r="J59" i="67"/>
  <c r="L59" i="67"/>
  <c r="S58" i="67"/>
  <c r="P58" i="67"/>
  <c r="J58" i="67"/>
  <c r="K58" i="67"/>
  <c r="S57" i="67"/>
  <c r="P57" i="67"/>
  <c r="J57" i="67"/>
  <c r="L57" i="67"/>
  <c r="S56" i="67"/>
  <c r="P56" i="67"/>
  <c r="J56" i="67"/>
  <c r="L56" i="67"/>
  <c r="S55" i="67"/>
  <c r="P55" i="67"/>
  <c r="J55" i="67"/>
  <c r="L55" i="67"/>
  <c r="S54" i="67"/>
  <c r="P54" i="67"/>
  <c r="L54" i="67"/>
  <c r="J54" i="67"/>
  <c r="K54" i="67"/>
  <c r="S53" i="67"/>
  <c r="P53" i="67"/>
  <c r="J53" i="67"/>
  <c r="L53" i="67"/>
  <c r="S52" i="67"/>
  <c r="P52" i="67"/>
  <c r="J52" i="67"/>
  <c r="S51" i="67"/>
  <c r="P51" i="67"/>
  <c r="J51" i="67"/>
  <c r="L51" i="67"/>
  <c r="S50" i="67"/>
  <c r="P50" i="67"/>
  <c r="J50" i="67"/>
  <c r="L50" i="67"/>
  <c r="S49" i="67"/>
  <c r="P49" i="67"/>
  <c r="J49" i="67"/>
  <c r="L49" i="67"/>
  <c r="S48" i="67"/>
  <c r="P48" i="67"/>
  <c r="J48" i="67"/>
  <c r="L48" i="67"/>
  <c r="S47" i="67"/>
  <c r="P47" i="67"/>
  <c r="J47" i="67"/>
  <c r="L47" i="67"/>
  <c r="S46" i="67"/>
  <c r="P46" i="67"/>
  <c r="J46" i="67"/>
  <c r="L46" i="67"/>
  <c r="S45" i="67"/>
  <c r="P45" i="67"/>
  <c r="J45" i="67"/>
  <c r="L45" i="67"/>
  <c r="S44" i="67"/>
  <c r="P44" i="67"/>
  <c r="K44" i="67"/>
  <c r="J44" i="67"/>
  <c r="L44" i="67"/>
  <c r="S43" i="67"/>
  <c r="P43" i="67"/>
  <c r="J43" i="67"/>
  <c r="L43" i="67"/>
  <c r="S42" i="67"/>
  <c r="P42" i="67"/>
  <c r="J42" i="67"/>
  <c r="L42" i="67"/>
  <c r="S41" i="67"/>
  <c r="P41" i="67"/>
  <c r="J41" i="67"/>
  <c r="L41" i="67"/>
  <c r="S40" i="67"/>
  <c r="P40" i="67"/>
  <c r="J40" i="67"/>
  <c r="L40" i="67"/>
  <c r="S39" i="67"/>
  <c r="P39" i="67"/>
  <c r="J39" i="67"/>
  <c r="L39" i="67"/>
  <c r="S38" i="67"/>
  <c r="P38" i="67"/>
  <c r="J38" i="67"/>
  <c r="S37" i="67"/>
  <c r="P37" i="67"/>
  <c r="J37" i="67"/>
  <c r="S36" i="67"/>
  <c r="P36" i="67"/>
  <c r="J36" i="67"/>
  <c r="I36" i="67" s="1"/>
  <c r="L36" i="67" s="1"/>
  <c r="S35" i="67"/>
  <c r="P35" i="67"/>
  <c r="J35" i="67"/>
  <c r="S34" i="67"/>
  <c r="P34" i="67"/>
  <c r="J34" i="67"/>
  <c r="S33" i="67"/>
  <c r="P33" i="67"/>
  <c r="J33" i="67"/>
  <c r="I33" i="67" s="1"/>
  <c r="L33" i="67" s="1"/>
  <c r="S32" i="67"/>
  <c r="P32" i="67"/>
  <c r="J32" i="67"/>
  <c r="I32" i="67" s="1"/>
  <c r="L32" i="67" s="1"/>
  <c r="S31" i="67"/>
  <c r="P31" i="67"/>
  <c r="J31" i="67"/>
  <c r="I31" i="67" s="1"/>
  <c r="L31" i="67" s="1"/>
  <c r="S30" i="67"/>
  <c r="P30" i="67"/>
  <c r="J30" i="67"/>
  <c r="I30" i="67" s="1"/>
  <c r="S29" i="67"/>
  <c r="P29" i="67"/>
  <c r="J29" i="67"/>
  <c r="S28" i="67"/>
  <c r="P28" i="67"/>
  <c r="J28" i="67"/>
  <c r="I28" i="67" s="1"/>
  <c r="L28" i="67" s="1"/>
  <c r="S27" i="67"/>
  <c r="P27" i="67"/>
  <c r="J27" i="67"/>
  <c r="S26" i="67"/>
  <c r="P26" i="67"/>
  <c r="J26" i="67"/>
  <c r="I26" i="67" s="1"/>
  <c r="K26" i="67"/>
  <c r="S25" i="67"/>
  <c r="P25" i="67"/>
  <c r="J25" i="67"/>
  <c r="S24" i="67"/>
  <c r="P24" i="67"/>
  <c r="J24" i="67"/>
  <c r="S23" i="67"/>
  <c r="P23" i="67"/>
  <c r="J23" i="67"/>
  <c r="S22" i="67"/>
  <c r="P22" i="67"/>
  <c r="J22" i="67"/>
  <c r="S21" i="67"/>
  <c r="P21" i="67"/>
  <c r="J21" i="67"/>
  <c r="S20" i="67"/>
  <c r="P20" i="67"/>
  <c r="J20" i="67"/>
  <c r="I20" i="67" s="1"/>
  <c r="S19" i="67"/>
  <c r="P19" i="67"/>
  <c r="J19" i="67"/>
  <c r="S18" i="67"/>
  <c r="P18" i="67"/>
  <c r="J18" i="67"/>
  <c r="I18" i="67" s="1"/>
  <c r="S17" i="67"/>
  <c r="P17" i="67"/>
  <c r="J17" i="67"/>
  <c r="S16" i="67"/>
  <c r="P16" i="67"/>
  <c r="J16" i="67"/>
  <c r="S15" i="67"/>
  <c r="P15" i="67"/>
  <c r="J15" i="67"/>
  <c r="I15" i="67" s="1"/>
  <c r="S14" i="67"/>
  <c r="P14" i="67"/>
  <c r="J14" i="67"/>
  <c r="S13" i="67"/>
  <c r="P13" i="67"/>
  <c r="J13" i="67"/>
  <c r="I13" i="67" s="1"/>
  <c r="S12" i="67"/>
  <c r="P12" i="67"/>
  <c r="J12" i="67"/>
  <c r="I12" i="67" s="1"/>
  <c r="S11" i="67"/>
  <c r="P11" i="67"/>
  <c r="J11" i="67"/>
  <c r="S10" i="67"/>
  <c r="P10" i="67"/>
  <c r="J10" i="67"/>
  <c r="I10" i="67" s="1"/>
  <c r="S9" i="67"/>
  <c r="P9" i="67"/>
  <c r="J9" i="67"/>
  <c r="S8" i="67"/>
  <c r="P8" i="67"/>
  <c r="J8" i="67"/>
  <c r="S7" i="67"/>
  <c r="P7" i="67"/>
  <c r="J7" i="67"/>
  <c r="I7" i="67" s="1"/>
  <c r="S6" i="67"/>
  <c r="P6" i="67"/>
  <c r="J6" i="67"/>
  <c r="I6" i="67" s="1"/>
  <c r="S5" i="67"/>
  <c r="P5" i="67"/>
  <c r="J5" i="67"/>
  <c r="I5" i="67" s="1"/>
  <c r="S4" i="67"/>
  <c r="P4" i="67"/>
  <c r="J4" i="67"/>
  <c r="I4" i="67" s="1"/>
  <c r="S3" i="67"/>
  <c r="P3" i="67"/>
  <c r="L11" i="58"/>
  <c r="M12" i="58" s="1"/>
  <c r="AF109" i="63"/>
  <c r="AH109" i="63" s="1"/>
  <c r="AE109" i="63"/>
  <c r="AG109" i="63" s="1"/>
  <c r="L109" i="63"/>
  <c r="H109" i="63"/>
  <c r="AF108" i="63"/>
  <c r="AE108" i="63"/>
  <c r="X108" i="63"/>
  <c r="W108" i="63"/>
  <c r="V108" i="63"/>
  <c r="U108" i="63"/>
  <c r="T108" i="63"/>
  <c r="R108" i="63"/>
  <c r="Q108" i="63"/>
  <c r="P108" i="63"/>
  <c r="O108" i="63"/>
  <c r="N108" i="63"/>
  <c r="L108" i="63"/>
  <c r="H108" i="63"/>
  <c r="AF107" i="63"/>
  <c r="AE107" i="63"/>
  <c r="X107" i="63"/>
  <c r="W107" i="63"/>
  <c r="V107" i="63"/>
  <c r="U107" i="63"/>
  <c r="T107" i="63"/>
  <c r="R107" i="63"/>
  <c r="Q107" i="63"/>
  <c r="P107" i="63"/>
  <c r="O107" i="63"/>
  <c r="N107" i="63"/>
  <c r="L107" i="63"/>
  <c r="H107" i="63"/>
  <c r="AF106" i="63"/>
  <c r="AE106" i="63"/>
  <c r="X106" i="63"/>
  <c r="W106" i="63"/>
  <c r="V106" i="63"/>
  <c r="U106" i="63"/>
  <c r="T106" i="63"/>
  <c r="R106" i="63"/>
  <c r="Q106" i="63"/>
  <c r="P106" i="63"/>
  <c r="O106" i="63"/>
  <c r="N106" i="63"/>
  <c r="L106" i="63"/>
  <c r="H106" i="63"/>
  <c r="AF105" i="63"/>
  <c r="AE105" i="63"/>
  <c r="L105" i="63"/>
  <c r="H105" i="63"/>
  <c r="A105" i="63"/>
  <c r="AF104" i="63"/>
  <c r="AE104" i="63"/>
  <c r="X104" i="63"/>
  <c r="W104" i="63"/>
  <c r="V104" i="63"/>
  <c r="U104" i="63"/>
  <c r="T104" i="63"/>
  <c r="R104" i="63"/>
  <c r="Q104" i="63"/>
  <c r="P104" i="63"/>
  <c r="O104" i="63"/>
  <c r="N104" i="63"/>
  <c r="L104" i="63"/>
  <c r="H104" i="63"/>
  <c r="AF103" i="63"/>
  <c r="AE103" i="63"/>
  <c r="L103" i="63"/>
  <c r="H103" i="63"/>
  <c r="A103" i="63"/>
  <c r="AF102" i="63"/>
  <c r="AE102" i="63"/>
  <c r="L102" i="63"/>
  <c r="H102" i="63"/>
  <c r="AF101" i="63"/>
  <c r="AE101" i="63"/>
  <c r="L101" i="63"/>
  <c r="H101" i="63"/>
  <c r="A101" i="63"/>
  <c r="AF100" i="63"/>
  <c r="AE100" i="63"/>
  <c r="X100" i="63"/>
  <c r="W100" i="63"/>
  <c r="V100" i="63"/>
  <c r="U100" i="63"/>
  <c r="T100" i="63"/>
  <c r="R100" i="63"/>
  <c r="Q100" i="63"/>
  <c r="P100" i="63"/>
  <c r="O100" i="63"/>
  <c r="N100" i="63"/>
  <c r="H100" i="63"/>
  <c r="AF99" i="63"/>
  <c r="AE99" i="63"/>
  <c r="X99" i="63"/>
  <c r="W99" i="63"/>
  <c r="V99" i="63"/>
  <c r="U99" i="63"/>
  <c r="T99" i="63"/>
  <c r="R99" i="63"/>
  <c r="Q99" i="63"/>
  <c r="P99" i="63"/>
  <c r="O99" i="63"/>
  <c r="N99" i="63"/>
  <c r="H99" i="63"/>
  <c r="AF98" i="63"/>
  <c r="AE98" i="63"/>
  <c r="L98" i="63"/>
  <c r="H98" i="63"/>
  <c r="AF97" i="63"/>
  <c r="AE97" i="63"/>
  <c r="H97" i="63"/>
  <c r="A97" i="63"/>
  <c r="AF96" i="63"/>
  <c r="AE96" i="63"/>
  <c r="L96" i="63"/>
  <c r="H96" i="63"/>
  <c r="AF95" i="63"/>
  <c r="AE95" i="63"/>
  <c r="L95" i="63"/>
  <c r="H95" i="63"/>
  <c r="A95" i="63"/>
  <c r="AF94" i="63"/>
  <c r="AE94" i="63"/>
  <c r="X94" i="63"/>
  <c r="W94" i="63"/>
  <c r="V94" i="63"/>
  <c r="U94" i="63"/>
  <c r="T94" i="63"/>
  <c r="R94" i="63"/>
  <c r="Q94" i="63"/>
  <c r="P94" i="63"/>
  <c r="O94" i="63"/>
  <c r="N94" i="63"/>
  <c r="L94" i="63"/>
  <c r="H94" i="63"/>
  <c r="AF93" i="63"/>
  <c r="AE93" i="63"/>
  <c r="X93" i="63"/>
  <c r="W93" i="63"/>
  <c r="V93" i="63"/>
  <c r="U93" i="63"/>
  <c r="T93" i="63"/>
  <c r="R93" i="63"/>
  <c r="Q93" i="63"/>
  <c r="P93" i="63"/>
  <c r="O93" i="63"/>
  <c r="N93" i="63"/>
  <c r="L93" i="63"/>
  <c r="H93" i="63"/>
  <c r="A93" i="63"/>
  <c r="AF92" i="63"/>
  <c r="AE92" i="63"/>
  <c r="X92" i="63"/>
  <c r="W92" i="63"/>
  <c r="V92" i="63"/>
  <c r="U92" i="63"/>
  <c r="T92" i="63"/>
  <c r="R92" i="63"/>
  <c r="Q92" i="63"/>
  <c r="P92" i="63"/>
  <c r="O92" i="63"/>
  <c r="N92" i="63"/>
  <c r="L92" i="63"/>
  <c r="H92" i="63"/>
  <c r="AF91" i="63"/>
  <c r="AE91" i="63"/>
  <c r="X91" i="63"/>
  <c r="W91" i="63"/>
  <c r="V91" i="63"/>
  <c r="U91" i="63"/>
  <c r="T91" i="63"/>
  <c r="R91" i="63"/>
  <c r="Q91" i="63"/>
  <c r="P91" i="63"/>
  <c r="O91" i="63"/>
  <c r="N91" i="63"/>
  <c r="L91" i="63"/>
  <c r="H91" i="63"/>
  <c r="A91" i="63"/>
  <c r="AF90" i="63"/>
  <c r="AE90" i="63"/>
  <c r="X90" i="63"/>
  <c r="W90" i="63"/>
  <c r="V90" i="63"/>
  <c r="U90" i="63"/>
  <c r="T90" i="63"/>
  <c r="R90" i="63"/>
  <c r="Q90" i="63"/>
  <c r="P90" i="63"/>
  <c r="O90" i="63"/>
  <c r="N90" i="63"/>
  <c r="L90" i="63"/>
  <c r="H90" i="63"/>
  <c r="AF89" i="63"/>
  <c r="AE89" i="63"/>
  <c r="X89" i="63"/>
  <c r="W89" i="63"/>
  <c r="V89" i="63"/>
  <c r="U89" i="63"/>
  <c r="T89" i="63"/>
  <c r="R89" i="63"/>
  <c r="Q89" i="63"/>
  <c r="P89" i="63"/>
  <c r="O89" i="63"/>
  <c r="N89" i="63"/>
  <c r="L89" i="63"/>
  <c r="H89" i="63"/>
  <c r="A89" i="63"/>
  <c r="AF88" i="63"/>
  <c r="AH88" i="63" s="1"/>
  <c r="AE88" i="63"/>
  <c r="AG88" i="63" s="1"/>
  <c r="L88" i="63"/>
  <c r="H88" i="63"/>
  <c r="A88" i="63"/>
  <c r="AF87" i="63"/>
  <c r="AH87" i="63" s="1"/>
  <c r="AE87" i="63"/>
  <c r="AG87" i="63" s="1"/>
  <c r="X87" i="63"/>
  <c r="W87" i="63"/>
  <c r="V87" i="63"/>
  <c r="U87" i="63"/>
  <c r="T87" i="63"/>
  <c r="R87" i="63"/>
  <c r="Q87" i="63"/>
  <c r="P87" i="63"/>
  <c r="O87" i="63"/>
  <c r="N87" i="63"/>
  <c r="L87" i="63"/>
  <c r="H87" i="63"/>
  <c r="A87" i="63"/>
  <c r="AF86" i="63"/>
  <c r="AH86" i="63" s="1"/>
  <c r="AE86" i="63"/>
  <c r="AG86" i="63" s="1"/>
  <c r="X86" i="63"/>
  <c r="W86" i="63"/>
  <c r="V86" i="63"/>
  <c r="U86" i="63"/>
  <c r="T86" i="63"/>
  <c r="R86" i="63"/>
  <c r="Q86" i="63"/>
  <c r="P86" i="63"/>
  <c r="O86" i="63"/>
  <c r="N86" i="63"/>
  <c r="L86" i="63"/>
  <c r="H86" i="63"/>
  <c r="A86" i="63"/>
  <c r="AF85" i="63"/>
  <c r="AE85" i="63"/>
  <c r="X85" i="63"/>
  <c r="W85" i="63"/>
  <c r="V85" i="63"/>
  <c r="U85" i="63"/>
  <c r="T85" i="63"/>
  <c r="R85" i="63"/>
  <c r="Q85" i="63"/>
  <c r="P85" i="63"/>
  <c r="O85" i="63"/>
  <c r="N85" i="63"/>
  <c r="L85" i="63"/>
  <c r="H85" i="63"/>
  <c r="AF84" i="63"/>
  <c r="AE84" i="63"/>
  <c r="X84" i="63"/>
  <c r="W84" i="63"/>
  <c r="V84" i="63"/>
  <c r="U84" i="63"/>
  <c r="T84" i="63"/>
  <c r="R84" i="63"/>
  <c r="Q84" i="63"/>
  <c r="P84" i="63"/>
  <c r="O84" i="63"/>
  <c r="N84" i="63"/>
  <c r="L84" i="63"/>
  <c r="H84" i="63"/>
  <c r="A84" i="63"/>
  <c r="AF83" i="63"/>
  <c r="AE83" i="63"/>
  <c r="X83" i="63"/>
  <c r="W83" i="63"/>
  <c r="V83" i="63"/>
  <c r="U83" i="63"/>
  <c r="T83" i="63"/>
  <c r="R83" i="63"/>
  <c r="Q83" i="63"/>
  <c r="P83" i="63"/>
  <c r="O83" i="63"/>
  <c r="N83" i="63"/>
  <c r="L83" i="63"/>
  <c r="H83" i="63"/>
  <c r="AF82" i="63"/>
  <c r="AE82" i="63"/>
  <c r="X82" i="63"/>
  <c r="W82" i="63"/>
  <c r="V82" i="63"/>
  <c r="U82" i="63"/>
  <c r="T82" i="63"/>
  <c r="R82" i="63"/>
  <c r="Q82" i="63"/>
  <c r="P82" i="63"/>
  <c r="O82" i="63"/>
  <c r="N82" i="63"/>
  <c r="L82" i="63"/>
  <c r="H82" i="63"/>
  <c r="A82" i="63"/>
  <c r="AF81" i="63"/>
  <c r="AE81" i="63"/>
  <c r="X81" i="63"/>
  <c r="W81" i="63"/>
  <c r="V81" i="63"/>
  <c r="U81" i="63"/>
  <c r="T81" i="63"/>
  <c r="R81" i="63"/>
  <c r="Q81" i="63"/>
  <c r="P81" i="63"/>
  <c r="O81" i="63"/>
  <c r="N81" i="63"/>
  <c r="L81" i="63"/>
  <c r="H81" i="63"/>
  <c r="AF80" i="63"/>
  <c r="AE80" i="63"/>
  <c r="X80" i="63"/>
  <c r="W80" i="63"/>
  <c r="V80" i="63"/>
  <c r="U80" i="63"/>
  <c r="T80" i="63"/>
  <c r="R80" i="63"/>
  <c r="Q80" i="63"/>
  <c r="P80" i="63"/>
  <c r="O80" i="63"/>
  <c r="N80" i="63"/>
  <c r="L80" i="63"/>
  <c r="H80" i="63"/>
  <c r="A80" i="63"/>
  <c r="AF79" i="63"/>
  <c r="AE79" i="63"/>
  <c r="X79" i="63"/>
  <c r="W79" i="63"/>
  <c r="V79" i="63"/>
  <c r="U79" i="63"/>
  <c r="T79" i="63"/>
  <c r="R79" i="63"/>
  <c r="Q79" i="63"/>
  <c r="P79" i="63"/>
  <c r="O79" i="63"/>
  <c r="N79" i="63"/>
  <c r="L79" i="63"/>
  <c r="H79" i="63"/>
  <c r="AF78" i="63"/>
  <c r="AE78" i="63"/>
  <c r="X78" i="63"/>
  <c r="W78" i="63"/>
  <c r="V78" i="63"/>
  <c r="U78" i="63"/>
  <c r="T78" i="63"/>
  <c r="R78" i="63"/>
  <c r="Q78" i="63"/>
  <c r="P78" i="63"/>
  <c r="O78" i="63"/>
  <c r="N78" i="63"/>
  <c r="L78" i="63"/>
  <c r="H78" i="63"/>
  <c r="A78" i="63"/>
  <c r="AF77" i="63"/>
  <c r="AE77" i="63"/>
  <c r="X77" i="63"/>
  <c r="W77" i="63"/>
  <c r="V77" i="63"/>
  <c r="U77" i="63"/>
  <c r="T77" i="63"/>
  <c r="R77" i="63"/>
  <c r="Q77" i="63"/>
  <c r="P77" i="63"/>
  <c r="O77" i="63"/>
  <c r="N77" i="63"/>
  <c r="L77" i="63"/>
  <c r="H77" i="63"/>
  <c r="AF76" i="63"/>
  <c r="AE76" i="63"/>
  <c r="X76" i="63"/>
  <c r="W76" i="63"/>
  <c r="V76" i="63"/>
  <c r="U76" i="63"/>
  <c r="T76" i="63"/>
  <c r="R76" i="63"/>
  <c r="Q76" i="63"/>
  <c r="P76" i="63"/>
  <c r="O76" i="63"/>
  <c r="N76" i="63"/>
  <c r="L76" i="63"/>
  <c r="H76" i="63"/>
  <c r="A76" i="63"/>
  <c r="AF75" i="63"/>
  <c r="AE75" i="63"/>
  <c r="X75" i="63"/>
  <c r="W75" i="63"/>
  <c r="V75" i="63"/>
  <c r="U75" i="63"/>
  <c r="T75" i="63"/>
  <c r="R75" i="63"/>
  <c r="Q75" i="63"/>
  <c r="P75" i="63"/>
  <c r="O75" i="63"/>
  <c r="N75" i="63"/>
  <c r="L75" i="63"/>
  <c r="H75" i="63"/>
  <c r="AF74" i="63"/>
  <c r="AE74" i="63"/>
  <c r="X74" i="63"/>
  <c r="W74" i="63"/>
  <c r="V74" i="63"/>
  <c r="U74" i="63"/>
  <c r="T74" i="63"/>
  <c r="R74" i="63"/>
  <c r="Q74" i="63"/>
  <c r="P74" i="63"/>
  <c r="O74" i="63"/>
  <c r="N74" i="63"/>
  <c r="L74" i="63"/>
  <c r="H74" i="63"/>
  <c r="A74" i="63"/>
  <c r="AF73" i="63"/>
  <c r="AE73" i="63"/>
  <c r="X73" i="63"/>
  <c r="W73" i="63"/>
  <c r="V73" i="63"/>
  <c r="U73" i="63"/>
  <c r="T73" i="63"/>
  <c r="R73" i="63"/>
  <c r="Q73" i="63"/>
  <c r="P73" i="63"/>
  <c r="O73" i="63"/>
  <c r="N73" i="63"/>
  <c r="L73" i="63"/>
  <c r="H73" i="63"/>
  <c r="AF72" i="63"/>
  <c r="AE72" i="63"/>
  <c r="X72" i="63"/>
  <c r="W72" i="63"/>
  <c r="V72" i="63"/>
  <c r="U72" i="63"/>
  <c r="T72" i="63"/>
  <c r="R72" i="63"/>
  <c r="Q72" i="63"/>
  <c r="P72" i="63"/>
  <c r="O72" i="63"/>
  <c r="N72" i="63"/>
  <c r="L72" i="63"/>
  <c r="H72" i="63"/>
  <c r="A72" i="63"/>
  <c r="AF71" i="63"/>
  <c r="AE71" i="63"/>
  <c r="X71" i="63"/>
  <c r="W71" i="63"/>
  <c r="V71" i="63"/>
  <c r="U71" i="63"/>
  <c r="T71" i="63"/>
  <c r="R71" i="63"/>
  <c r="Q71" i="63"/>
  <c r="P71" i="63"/>
  <c r="O71" i="63"/>
  <c r="N71" i="63"/>
  <c r="L71" i="63"/>
  <c r="H71" i="63"/>
  <c r="AF70" i="63"/>
  <c r="AE70" i="63"/>
  <c r="X70" i="63"/>
  <c r="W70" i="63"/>
  <c r="V70" i="63"/>
  <c r="U70" i="63"/>
  <c r="T70" i="63"/>
  <c r="R70" i="63"/>
  <c r="Q70" i="63"/>
  <c r="P70" i="63"/>
  <c r="O70" i="63"/>
  <c r="N70" i="63"/>
  <c r="L70" i="63"/>
  <c r="H70" i="63"/>
  <c r="A70" i="63"/>
  <c r="AF69" i="63"/>
  <c r="AE69" i="63"/>
  <c r="X69" i="63"/>
  <c r="W69" i="63"/>
  <c r="V69" i="63"/>
  <c r="U69" i="63"/>
  <c r="T69" i="63"/>
  <c r="R69" i="63"/>
  <c r="Q69" i="63"/>
  <c r="P69" i="63"/>
  <c r="O69" i="63"/>
  <c r="N69" i="63"/>
  <c r="L69" i="63"/>
  <c r="H69" i="63"/>
  <c r="AF68" i="63"/>
  <c r="AE68" i="63"/>
  <c r="X68" i="63"/>
  <c r="W68" i="63"/>
  <c r="V68" i="63"/>
  <c r="U68" i="63"/>
  <c r="T68" i="63"/>
  <c r="R68" i="63"/>
  <c r="Q68" i="63"/>
  <c r="P68" i="63"/>
  <c r="O68" i="63"/>
  <c r="N68" i="63"/>
  <c r="L68" i="63"/>
  <c r="H68" i="63"/>
  <c r="A68" i="63"/>
  <c r="AF67" i="63"/>
  <c r="AE67" i="63"/>
  <c r="X67" i="63"/>
  <c r="W67" i="63"/>
  <c r="V67" i="63"/>
  <c r="U67" i="63"/>
  <c r="T67" i="63"/>
  <c r="R67" i="63"/>
  <c r="Q67" i="63"/>
  <c r="P67" i="63"/>
  <c r="O67" i="63"/>
  <c r="N67" i="63"/>
  <c r="L67" i="63"/>
  <c r="H67" i="63"/>
  <c r="AF66" i="63"/>
  <c r="AE66" i="63"/>
  <c r="X66" i="63"/>
  <c r="W66" i="63"/>
  <c r="V66" i="63"/>
  <c r="U66" i="63"/>
  <c r="T66" i="63"/>
  <c r="R66" i="63"/>
  <c r="Q66" i="63"/>
  <c r="P66" i="63"/>
  <c r="O66" i="63"/>
  <c r="N66" i="63"/>
  <c r="L66" i="63"/>
  <c r="H66" i="63"/>
  <c r="A66" i="63"/>
  <c r="AF65" i="63"/>
  <c r="AE65" i="63"/>
  <c r="X65" i="63"/>
  <c r="W65" i="63"/>
  <c r="V65" i="63"/>
  <c r="U65" i="63"/>
  <c r="T65" i="63"/>
  <c r="R65" i="63"/>
  <c r="Q65" i="63"/>
  <c r="P65" i="63"/>
  <c r="O65" i="63"/>
  <c r="N65" i="63"/>
  <c r="L65" i="63"/>
  <c r="H65" i="63"/>
  <c r="AF64" i="63"/>
  <c r="AE64" i="63"/>
  <c r="X64" i="63"/>
  <c r="W64" i="63"/>
  <c r="V64" i="63"/>
  <c r="U64" i="63"/>
  <c r="T64" i="63"/>
  <c r="R64" i="63"/>
  <c r="Q64" i="63"/>
  <c r="P64" i="63"/>
  <c r="O64" i="63"/>
  <c r="N64" i="63"/>
  <c r="L64" i="63"/>
  <c r="H64" i="63"/>
  <c r="A64" i="63"/>
  <c r="AF63" i="63"/>
  <c r="AE63" i="63"/>
  <c r="X63" i="63"/>
  <c r="W63" i="63"/>
  <c r="V63" i="63"/>
  <c r="U63" i="63"/>
  <c r="T63" i="63"/>
  <c r="R63" i="63"/>
  <c r="Q63" i="63"/>
  <c r="P63" i="63"/>
  <c r="O63" i="63"/>
  <c r="N63" i="63"/>
  <c r="L63" i="63"/>
  <c r="H63" i="63"/>
  <c r="AF62" i="63"/>
  <c r="AE62" i="63"/>
  <c r="X62" i="63"/>
  <c r="W62" i="63"/>
  <c r="V62" i="63"/>
  <c r="U62" i="63"/>
  <c r="T62" i="63"/>
  <c r="R62" i="63"/>
  <c r="Q62" i="63"/>
  <c r="P62" i="63"/>
  <c r="O62" i="63"/>
  <c r="N62" i="63"/>
  <c r="L62" i="63"/>
  <c r="H62" i="63"/>
  <c r="AF61" i="63"/>
  <c r="AE61" i="63"/>
  <c r="X61" i="63"/>
  <c r="W61" i="63"/>
  <c r="V61" i="63"/>
  <c r="U61" i="63"/>
  <c r="T61" i="63"/>
  <c r="R61" i="63"/>
  <c r="Q61" i="63"/>
  <c r="P61" i="63"/>
  <c r="O61" i="63"/>
  <c r="N61" i="63"/>
  <c r="L61" i="63"/>
  <c r="H61" i="63"/>
  <c r="A61" i="63"/>
  <c r="AF60" i="63"/>
  <c r="AE60" i="63"/>
  <c r="X60" i="63"/>
  <c r="W60" i="63"/>
  <c r="V60" i="63"/>
  <c r="U60" i="63"/>
  <c r="T60" i="63"/>
  <c r="R60" i="63"/>
  <c r="Q60" i="63"/>
  <c r="P60" i="63"/>
  <c r="O60" i="63"/>
  <c r="N60" i="63"/>
  <c r="L60" i="63"/>
  <c r="H60" i="63"/>
  <c r="AF59" i="63"/>
  <c r="AE59" i="63"/>
  <c r="X59" i="63"/>
  <c r="W59" i="63"/>
  <c r="V59" i="63"/>
  <c r="U59" i="63"/>
  <c r="T59" i="63"/>
  <c r="R59" i="63"/>
  <c r="Q59" i="63"/>
  <c r="P59" i="63"/>
  <c r="O59" i="63"/>
  <c r="N59" i="63"/>
  <c r="L59" i="63"/>
  <c r="H59" i="63"/>
  <c r="AF58" i="63"/>
  <c r="AE58" i="63"/>
  <c r="L58" i="63"/>
  <c r="H58" i="63"/>
  <c r="A58" i="63"/>
  <c r="AF57" i="63"/>
  <c r="AE57" i="63"/>
  <c r="X57" i="63"/>
  <c r="W57" i="63"/>
  <c r="V57" i="63"/>
  <c r="U57" i="63"/>
  <c r="T57" i="63"/>
  <c r="R57" i="63"/>
  <c r="Q57" i="63"/>
  <c r="P57" i="63"/>
  <c r="O57" i="63"/>
  <c r="N57" i="63"/>
  <c r="L57" i="63"/>
  <c r="H57" i="63"/>
  <c r="AF56" i="63"/>
  <c r="AE56" i="63"/>
  <c r="X56" i="63"/>
  <c r="W56" i="63"/>
  <c r="V56" i="63"/>
  <c r="U56" i="63"/>
  <c r="T56" i="63"/>
  <c r="R56" i="63"/>
  <c r="Q56" i="63"/>
  <c r="P56" i="63"/>
  <c r="O56" i="63"/>
  <c r="N56" i="63"/>
  <c r="L56" i="63"/>
  <c r="H56" i="63"/>
  <c r="AF55" i="63"/>
  <c r="AE55" i="63"/>
  <c r="X55" i="63"/>
  <c r="W55" i="63"/>
  <c r="V55" i="63"/>
  <c r="U55" i="63"/>
  <c r="T55" i="63"/>
  <c r="R55" i="63"/>
  <c r="Q55" i="63"/>
  <c r="P55" i="63"/>
  <c r="O55" i="63"/>
  <c r="N55" i="63"/>
  <c r="L55" i="63"/>
  <c r="H55" i="63"/>
  <c r="AF54" i="63"/>
  <c r="AE54" i="63"/>
  <c r="X54" i="63"/>
  <c r="W54" i="63"/>
  <c r="V54" i="63"/>
  <c r="U54" i="63"/>
  <c r="T54" i="63"/>
  <c r="R54" i="63"/>
  <c r="Q54" i="63"/>
  <c r="P54" i="63"/>
  <c r="O54" i="63"/>
  <c r="N54" i="63"/>
  <c r="L54" i="63"/>
  <c r="H54" i="63"/>
  <c r="A54" i="63"/>
  <c r="AF53" i="63"/>
  <c r="AH53" i="63" s="1"/>
  <c r="AE53" i="63"/>
  <c r="AG53" i="63" s="1"/>
  <c r="X53" i="63"/>
  <c r="W53" i="63"/>
  <c r="V53" i="63"/>
  <c r="U53" i="63"/>
  <c r="T53" i="63"/>
  <c r="R53" i="63"/>
  <c r="Q53" i="63"/>
  <c r="P53" i="63"/>
  <c r="O53" i="63"/>
  <c r="N53" i="63"/>
  <c r="L53" i="63"/>
  <c r="H53" i="63"/>
  <c r="A53" i="63"/>
  <c r="AF52" i="63"/>
  <c r="AE52" i="63"/>
  <c r="X52" i="63"/>
  <c r="W52" i="63"/>
  <c r="V52" i="63"/>
  <c r="U52" i="63"/>
  <c r="T52" i="63"/>
  <c r="R52" i="63"/>
  <c r="Q52" i="63"/>
  <c r="P52" i="63"/>
  <c r="O52" i="63"/>
  <c r="N52" i="63"/>
  <c r="L52" i="63"/>
  <c r="H52" i="63"/>
  <c r="AF51" i="63"/>
  <c r="AE51" i="63"/>
  <c r="X51" i="63"/>
  <c r="W51" i="63"/>
  <c r="V51" i="63"/>
  <c r="U51" i="63"/>
  <c r="T51" i="63"/>
  <c r="R51" i="63"/>
  <c r="Q51" i="63"/>
  <c r="P51" i="63"/>
  <c r="O51" i="63"/>
  <c r="N51" i="63"/>
  <c r="L51" i="63"/>
  <c r="H51" i="63"/>
  <c r="A51" i="63"/>
  <c r="AF50" i="63"/>
  <c r="AE50" i="63"/>
  <c r="X50" i="63"/>
  <c r="W50" i="63"/>
  <c r="V50" i="63"/>
  <c r="U50" i="63"/>
  <c r="T50" i="63"/>
  <c r="R50" i="63"/>
  <c r="Q50" i="63"/>
  <c r="P50" i="63"/>
  <c r="O50" i="63"/>
  <c r="N50" i="63"/>
  <c r="L50" i="63"/>
  <c r="H50" i="63"/>
  <c r="AF49" i="63"/>
  <c r="AE49" i="63"/>
  <c r="X49" i="63"/>
  <c r="W49" i="63"/>
  <c r="V49" i="63"/>
  <c r="U49" i="63"/>
  <c r="T49" i="63"/>
  <c r="R49" i="63"/>
  <c r="Q49" i="63"/>
  <c r="P49" i="63"/>
  <c r="O49" i="63"/>
  <c r="N49" i="63"/>
  <c r="L49" i="63"/>
  <c r="H49" i="63"/>
  <c r="A49" i="63"/>
  <c r="AF48" i="63"/>
  <c r="AE48" i="63"/>
  <c r="X48" i="63"/>
  <c r="W48" i="63"/>
  <c r="V48" i="63"/>
  <c r="U48" i="63"/>
  <c r="T48" i="63"/>
  <c r="R48" i="63"/>
  <c r="Q48" i="63"/>
  <c r="P48" i="63"/>
  <c r="O48" i="63"/>
  <c r="N48" i="63"/>
  <c r="L48" i="63"/>
  <c r="H48" i="63"/>
  <c r="L47" i="63"/>
  <c r="H47" i="63"/>
  <c r="A47" i="63"/>
  <c r="AF46" i="63"/>
  <c r="AE46" i="63"/>
  <c r="X46" i="63"/>
  <c r="W46" i="63"/>
  <c r="V46" i="63"/>
  <c r="U46" i="63"/>
  <c r="T46" i="63"/>
  <c r="R46" i="63"/>
  <c r="Q46" i="63"/>
  <c r="P46" i="63"/>
  <c r="O46" i="63"/>
  <c r="N46" i="63"/>
  <c r="L46" i="63"/>
  <c r="H46" i="63"/>
  <c r="L45" i="63"/>
  <c r="H45" i="63"/>
  <c r="A45" i="63"/>
  <c r="AF44" i="63"/>
  <c r="AE44" i="63"/>
  <c r="X44" i="63"/>
  <c r="W44" i="63"/>
  <c r="V44" i="63"/>
  <c r="U44" i="63"/>
  <c r="T44" i="63"/>
  <c r="R44" i="63"/>
  <c r="Q44" i="63"/>
  <c r="P44" i="63"/>
  <c r="O44" i="63"/>
  <c r="N44" i="63"/>
  <c r="L44" i="63"/>
  <c r="H44" i="63"/>
  <c r="AF43" i="63"/>
  <c r="AE43" i="63"/>
  <c r="X43" i="63"/>
  <c r="W43" i="63"/>
  <c r="V43" i="63"/>
  <c r="U43" i="63"/>
  <c r="T43" i="63"/>
  <c r="R43" i="63"/>
  <c r="Q43" i="63"/>
  <c r="P43" i="63"/>
  <c r="O43" i="63"/>
  <c r="N43" i="63"/>
  <c r="L43" i="63"/>
  <c r="H43" i="63"/>
  <c r="A43" i="63"/>
  <c r="AF42" i="63"/>
  <c r="AE42" i="63"/>
  <c r="X42" i="63"/>
  <c r="W42" i="63"/>
  <c r="V42" i="63"/>
  <c r="U42" i="63"/>
  <c r="T42" i="63"/>
  <c r="R42" i="63"/>
  <c r="Q42" i="63"/>
  <c r="P42" i="63"/>
  <c r="O42" i="63"/>
  <c r="N42" i="63"/>
  <c r="L42" i="63"/>
  <c r="H42" i="63"/>
  <c r="AF41" i="63"/>
  <c r="AE41" i="63"/>
  <c r="X41" i="63"/>
  <c r="W41" i="63"/>
  <c r="V41" i="63"/>
  <c r="U41" i="63"/>
  <c r="T41" i="63"/>
  <c r="R41" i="63"/>
  <c r="Q41" i="63"/>
  <c r="P41" i="63"/>
  <c r="O41" i="63"/>
  <c r="N41" i="63"/>
  <c r="L41" i="63"/>
  <c r="H41" i="63"/>
  <c r="A41" i="63"/>
  <c r="AF40" i="63"/>
  <c r="AH40" i="63" s="1"/>
  <c r="AE40" i="63"/>
  <c r="AG40" i="63" s="1"/>
  <c r="L40" i="63"/>
  <c r="H40" i="63"/>
  <c r="A40" i="63"/>
  <c r="AF39" i="63"/>
  <c r="AH39" i="63" s="1"/>
  <c r="AE39" i="63"/>
  <c r="AG39" i="63" s="1"/>
  <c r="X39" i="63"/>
  <c r="W39" i="63"/>
  <c r="V39" i="63"/>
  <c r="U39" i="63"/>
  <c r="T39" i="63"/>
  <c r="R39" i="63"/>
  <c r="Q39" i="63"/>
  <c r="P39" i="63"/>
  <c r="O39" i="63"/>
  <c r="N39" i="63"/>
  <c r="L39" i="63"/>
  <c r="H39" i="63"/>
  <c r="A39" i="63"/>
  <c r="AF38" i="63"/>
  <c r="AE38" i="63"/>
  <c r="X38" i="63"/>
  <c r="W38" i="63"/>
  <c r="V38" i="63"/>
  <c r="U38" i="63"/>
  <c r="T38" i="63"/>
  <c r="R38" i="63"/>
  <c r="Q38" i="63"/>
  <c r="P38" i="63"/>
  <c r="O38" i="63"/>
  <c r="N38" i="63"/>
  <c r="L38" i="63"/>
  <c r="H38" i="63"/>
  <c r="AF37" i="63"/>
  <c r="AE37" i="63"/>
  <c r="X37" i="63"/>
  <c r="W37" i="63"/>
  <c r="V37" i="63"/>
  <c r="U37" i="63"/>
  <c r="T37" i="63"/>
  <c r="R37" i="63"/>
  <c r="Q37" i="63"/>
  <c r="P37" i="63"/>
  <c r="O37" i="63"/>
  <c r="N37" i="63"/>
  <c r="L37" i="63"/>
  <c r="H37" i="63"/>
  <c r="A37" i="63"/>
  <c r="AF36" i="63"/>
  <c r="AE36" i="63"/>
  <c r="X36" i="63"/>
  <c r="W36" i="63"/>
  <c r="V36" i="63"/>
  <c r="U36" i="63"/>
  <c r="T36" i="63"/>
  <c r="R36" i="63"/>
  <c r="Q36" i="63"/>
  <c r="P36" i="63"/>
  <c r="O36" i="63"/>
  <c r="N36" i="63"/>
  <c r="L36" i="63"/>
  <c r="H36" i="63"/>
  <c r="AF35" i="63"/>
  <c r="AE35" i="63"/>
  <c r="X35" i="63"/>
  <c r="W35" i="63"/>
  <c r="V35" i="63"/>
  <c r="U35" i="63"/>
  <c r="T35" i="63"/>
  <c r="R35" i="63"/>
  <c r="Q35" i="63"/>
  <c r="P35" i="63"/>
  <c r="O35" i="63"/>
  <c r="N35" i="63"/>
  <c r="L35" i="63"/>
  <c r="H35" i="63"/>
  <c r="A35" i="63"/>
  <c r="AF34" i="63"/>
  <c r="AE34" i="63"/>
  <c r="X34" i="63"/>
  <c r="W34" i="63"/>
  <c r="V34" i="63"/>
  <c r="U34" i="63"/>
  <c r="T34" i="63"/>
  <c r="R34" i="63"/>
  <c r="Q34" i="63"/>
  <c r="P34" i="63"/>
  <c r="O34" i="63"/>
  <c r="N34" i="63"/>
  <c r="L34" i="63"/>
  <c r="H34" i="63"/>
  <c r="AF33" i="63"/>
  <c r="AE33" i="63"/>
  <c r="X33" i="63"/>
  <c r="W33" i="63"/>
  <c r="V33" i="63"/>
  <c r="U33" i="63"/>
  <c r="T33" i="63"/>
  <c r="R33" i="63"/>
  <c r="Q33" i="63"/>
  <c r="P33" i="63"/>
  <c r="O33" i="63"/>
  <c r="N33" i="63"/>
  <c r="L33" i="63"/>
  <c r="H33" i="63"/>
  <c r="A33" i="63"/>
  <c r="AH32" i="63"/>
  <c r="AG32" i="63"/>
  <c r="L32" i="63"/>
  <c r="H32" i="63"/>
  <c r="A32" i="63"/>
  <c r="AF31" i="63"/>
  <c r="AE31" i="63"/>
  <c r="X31" i="63"/>
  <c r="W31" i="63"/>
  <c r="V31" i="63"/>
  <c r="U31" i="63"/>
  <c r="T31" i="63"/>
  <c r="R31" i="63"/>
  <c r="Q31" i="63"/>
  <c r="P31" i="63"/>
  <c r="O31" i="63"/>
  <c r="N31" i="63"/>
  <c r="L31" i="63"/>
  <c r="H31" i="63"/>
  <c r="AF30" i="63"/>
  <c r="AE30" i="63"/>
  <c r="X30" i="63"/>
  <c r="V30" i="63"/>
  <c r="U30" i="63"/>
  <c r="R30" i="63"/>
  <c r="P30" i="63"/>
  <c r="O30" i="63"/>
  <c r="L30" i="63"/>
  <c r="H30" i="63"/>
  <c r="A30" i="63"/>
  <c r="AF29" i="63"/>
  <c r="AE29" i="63"/>
  <c r="X29" i="63"/>
  <c r="W29" i="63"/>
  <c r="V29" i="63"/>
  <c r="U29" i="63"/>
  <c r="T29" i="63"/>
  <c r="R29" i="63"/>
  <c r="Q29" i="63"/>
  <c r="P29" i="63"/>
  <c r="O29" i="63"/>
  <c r="N29" i="63"/>
  <c r="L29" i="63"/>
  <c r="H29" i="63"/>
  <c r="AF28" i="63"/>
  <c r="AE28" i="63"/>
  <c r="X28" i="63"/>
  <c r="W28" i="63"/>
  <c r="V28" i="63"/>
  <c r="U28" i="63"/>
  <c r="T28" i="63"/>
  <c r="R28" i="63"/>
  <c r="Q28" i="63"/>
  <c r="P28" i="63"/>
  <c r="O28" i="63"/>
  <c r="N28" i="63"/>
  <c r="L28" i="63"/>
  <c r="H28" i="63"/>
  <c r="AF27" i="63"/>
  <c r="AE27" i="63"/>
  <c r="X27" i="63"/>
  <c r="W27" i="63"/>
  <c r="V27" i="63"/>
  <c r="U27" i="63"/>
  <c r="T27" i="63"/>
  <c r="R27" i="63"/>
  <c r="Q27" i="63"/>
  <c r="P27" i="63"/>
  <c r="O27" i="63"/>
  <c r="L27" i="63"/>
  <c r="H27" i="63"/>
  <c r="A27" i="63"/>
  <c r="AF26" i="63"/>
  <c r="AE26" i="63"/>
  <c r="X26" i="63"/>
  <c r="W26" i="63"/>
  <c r="V26" i="63"/>
  <c r="U26" i="63"/>
  <c r="T26" i="63"/>
  <c r="R26" i="63"/>
  <c r="Q26" i="63"/>
  <c r="P26" i="63"/>
  <c r="O26" i="63"/>
  <c r="N26" i="63"/>
  <c r="L26" i="63"/>
  <c r="H26" i="63"/>
  <c r="AF25" i="63"/>
  <c r="AE25" i="63"/>
  <c r="X25" i="63"/>
  <c r="W25" i="63"/>
  <c r="V25" i="63"/>
  <c r="U25" i="63"/>
  <c r="T25" i="63"/>
  <c r="R25" i="63"/>
  <c r="Q25" i="63"/>
  <c r="P25" i="63"/>
  <c r="O25" i="63"/>
  <c r="N25" i="63"/>
  <c r="L25" i="63"/>
  <c r="H25" i="63"/>
  <c r="AF24" i="63"/>
  <c r="AE24" i="63"/>
  <c r="X24" i="63"/>
  <c r="W24" i="63"/>
  <c r="V24" i="63"/>
  <c r="U24" i="63"/>
  <c r="T24" i="63"/>
  <c r="R24" i="63"/>
  <c r="Q24" i="63"/>
  <c r="P24" i="63"/>
  <c r="O24" i="63"/>
  <c r="N24" i="63"/>
  <c r="L24" i="63"/>
  <c r="H24" i="63"/>
  <c r="A24" i="63"/>
  <c r="AF23" i="63"/>
  <c r="AE23" i="63"/>
  <c r="X23" i="63"/>
  <c r="W23" i="63"/>
  <c r="V23" i="63"/>
  <c r="U23" i="63"/>
  <c r="T23" i="63"/>
  <c r="R23" i="63"/>
  <c r="Q23" i="63"/>
  <c r="P23" i="63"/>
  <c r="O23" i="63"/>
  <c r="N23" i="63"/>
  <c r="L23" i="63"/>
  <c r="H23" i="63"/>
  <c r="AF22" i="63"/>
  <c r="AE22" i="63"/>
  <c r="X22" i="63"/>
  <c r="W22" i="63"/>
  <c r="V22" i="63"/>
  <c r="U22" i="63"/>
  <c r="T22" i="63"/>
  <c r="R22" i="63"/>
  <c r="Q22" i="63"/>
  <c r="P22" i="63"/>
  <c r="O22" i="63"/>
  <c r="N22" i="63"/>
  <c r="L22" i="63"/>
  <c r="H22" i="63"/>
  <c r="A22" i="63"/>
  <c r="AF21" i="63"/>
  <c r="AE21" i="63"/>
  <c r="X21" i="63"/>
  <c r="W21" i="63"/>
  <c r="V21" i="63"/>
  <c r="U21" i="63"/>
  <c r="T21" i="63"/>
  <c r="R21" i="63"/>
  <c r="Q21" i="63"/>
  <c r="P21" i="63"/>
  <c r="O21" i="63"/>
  <c r="N21" i="63"/>
  <c r="L21" i="63"/>
  <c r="H21" i="63"/>
  <c r="AF20" i="63"/>
  <c r="AE20" i="63"/>
  <c r="X20" i="63"/>
  <c r="W20" i="63"/>
  <c r="V20" i="63"/>
  <c r="U20" i="63"/>
  <c r="T20" i="63"/>
  <c r="R20" i="63"/>
  <c r="Q20" i="63"/>
  <c r="P20" i="63"/>
  <c r="O20" i="63"/>
  <c r="N20" i="63"/>
  <c r="L20" i="63"/>
  <c r="H20" i="63"/>
  <c r="A20" i="63"/>
  <c r="AF19" i="63"/>
  <c r="AE19" i="63"/>
  <c r="X19" i="63"/>
  <c r="W19" i="63"/>
  <c r="V19" i="63"/>
  <c r="U19" i="63"/>
  <c r="T19" i="63"/>
  <c r="R19" i="63"/>
  <c r="Q19" i="63"/>
  <c r="P19" i="63"/>
  <c r="O19" i="63"/>
  <c r="N19" i="63"/>
  <c r="L19" i="63"/>
  <c r="H19" i="63"/>
  <c r="AF18" i="63"/>
  <c r="AE18" i="63"/>
  <c r="X18" i="63"/>
  <c r="W18" i="63"/>
  <c r="V18" i="63"/>
  <c r="U18" i="63"/>
  <c r="T18" i="63"/>
  <c r="R18" i="63"/>
  <c r="Q18" i="63"/>
  <c r="P18" i="63"/>
  <c r="O18" i="63"/>
  <c r="N18" i="63"/>
  <c r="L18" i="63"/>
  <c r="H18" i="63"/>
  <c r="A18" i="63"/>
  <c r="AF17" i="63"/>
  <c r="AE17" i="63"/>
  <c r="X17" i="63"/>
  <c r="W17" i="63"/>
  <c r="V17" i="63"/>
  <c r="U17" i="63"/>
  <c r="T17" i="63"/>
  <c r="R17" i="63"/>
  <c r="Q17" i="63"/>
  <c r="P17" i="63"/>
  <c r="O17" i="63"/>
  <c r="N17" i="63"/>
  <c r="L17" i="63"/>
  <c r="H17" i="63"/>
  <c r="AF16" i="63"/>
  <c r="AE16" i="63"/>
  <c r="X16" i="63"/>
  <c r="W16" i="63"/>
  <c r="V16" i="63"/>
  <c r="U16" i="63"/>
  <c r="T16" i="63"/>
  <c r="R16" i="63"/>
  <c r="Q16" i="63"/>
  <c r="P16" i="63"/>
  <c r="O16" i="63"/>
  <c r="N16" i="63"/>
  <c r="L16" i="63"/>
  <c r="H16" i="63"/>
  <c r="A16" i="63"/>
  <c r="AF15" i="63"/>
  <c r="AH15" i="63" s="1"/>
  <c r="AE15" i="63"/>
  <c r="AG15" i="63" s="1"/>
  <c r="X15" i="63"/>
  <c r="W15" i="63"/>
  <c r="V15" i="63"/>
  <c r="U15" i="63"/>
  <c r="T15" i="63"/>
  <c r="R15" i="63"/>
  <c r="Q15" i="63"/>
  <c r="P15" i="63"/>
  <c r="O15" i="63"/>
  <c r="N15" i="63"/>
  <c r="L15" i="63"/>
  <c r="H15" i="63"/>
  <c r="A15" i="63"/>
  <c r="AF14" i="63"/>
  <c r="AH14" i="63" s="1"/>
  <c r="AE14" i="63"/>
  <c r="AG14" i="63" s="1"/>
  <c r="X14" i="63"/>
  <c r="V14" i="63"/>
  <c r="U14" i="63"/>
  <c r="R14" i="63"/>
  <c r="P14" i="63"/>
  <c r="O14" i="63"/>
  <c r="L14" i="63"/>
  <c r="H14" i="63"/>
  <c r="A14" i="63"/>
  <c r="AF13" i="63"/>
  <c r="AH13" i="63" s="1"/>
  <c r="AE13" i="63"/>
  <c r="AG13" i="63" s="1"/>
  <c r="X13" i="63"/>
  <c r="W13" i="63"/>
  <c r="V13" i="63"/>
  <c r="U13" i="63"/>
  <c r="T13" i="63"/>
  <c r="R13" i="63"/>
  <c r="Q13" i="63"/>
  <c r="P13" i="63"/>
  <c r="O13" i="63"/>
  <c r="N13" i="63"/>
  <c r="L13" i="63"/>
  <c r="H13" i="63"/>
  <c r="A13" i="63"/>
  <c r="AF12" i="63"/>
  <c r="AH12" i="63" s="1"/>
  <c r="AE12" i="63"/>
  <c r="AG12" i="63" s="1"/>
  <c r="X12" i="63"/>
  <c r="W12" i="63"/>
  <c r="V12" i="63"/>
  <c r="U12" i="63"/>
  <c r="T12" i="63"/>
  <c r="R12" i="63"/>
  <c r="Q12" i="63"/>
  <c r="P12" i="63"/>
  <c r="O12" i="63"/>
  <c r="N12" i="63"/>
  <c r="L12" i="63"/>
  <c r="H12" i="63"/>
  <c r="A12" i="63"/>
  <c r="AF11" i="63"/>
  <c r="AE11" i="63"/>
  <c r="X11" i="63"/>
  <c r="W11" i="63"/>
  <c r="V11" i="63"/>
  <c r="U11" i="63"/>
  <c r="T11" i="63"/>
  <c r="R11" i="63"/>
  <c r="Q11" i="63"/>
  <c r="P11" i="63"/>
  <c r="O11" i="63"/>
  <c r="N11" i="63"/>
  <c r="L11" i="63"/>
  <c r="H11" i="63"/>
  <c r="AF10" i="63"/>
  <c r="AE10" i="63"/>
  <c r="X10" i="63"/>
  <c r="W10" i="63"/>
  <c r="V10" i="63"/>
  <c r="U10" i="63"/>
  <c r="T10" i="63"/>
  <c r="R10" i="63"/>
  <c r="Q10" i="63"/>
  <c r="P10" i="63"/>
  <c r="O10" i="63"/>
  <c r="N10" i="63"/>
  <c r="L10" i="63"/>
  <c r="H10" i="63"/>
  <c r="AF9" i="63"/>
  <c r="AE9" i="63"/>
  <c r="X9" i="63"/>
  <c r="W9" i="63"/>
  <c r="V9" i="63"/>
  <c r="U9" i="63"/>
  <c r="T9" i="63"/>
  <c r="R9" i="63"/>
  <c r="Q9" i="63"/>
  <c r="P9" i="63"/>
  <c r="O9" i="63"/>
  <c r="N9" i="63"/>
  <c r="L9" i="63"/>
  <c r="H9" i="63"/>
  <c r="AF8" i="63"/>
  <c r="AE8" i="63"/>
  <c r="X8" i="63"/>
  <c r="W8" i="63"/>
  <c r="V8" i="63"/>
  <c r="U8" i="63"/>
  <c r="T8" i="63"/>
  <c r="R8" i="63"/>
  <c r="Q8" i="63"/>
  <c r="P8" i="63"/>
  <c r="O8" i="63"/>
  <c r="N8" i="63"/>
  <c r="L8" i="63"/>
  <c r="H8" i="63"/>
  <c r="AF7" i="63"/>
  <c r="AE7" i="63"/>
  <c r="X7" i="63"/>
  <c r="W7" i="63"/>
  <c r="V7" i="63"/>
  <c r="U7" i="63"/>
  <c r="T7" i="63"/>
  <c r="R7" i="63"/>
  <c r="Q7" i="63"/>
  <c r="P7" i="63"/>
  <c r="O7" i="63"/>
  <c r="N7" i="63"/>
  <c r="L7" i="63"/>
  <c r="H7" i="63"/>
  <c r="AF6" i="63"/>
  <c r="AE6" i="63"/>
  <c r="X6" i="63"/>
  <c r="W6" i="63"/>
  <c r="V6" i="63"/>
  <c r="U6" i="63"/>
  <c r="T6" i="63"/>
  <c r="R6" i="63"/>
  <c r="Q6" i="63"/>
  <c r="P6" i="63"/>
  <c r="O6" i="63"/>
  <c r="N6" i="63"/>
  <c r="L6" i="63"/>
  <c r="H6" i="63"/>
  <c r="AF5" i="63"/>
  <c r="AE5" i="63"/>
  <c r="X5" i="63"/>
  <c r="W5" i="63"/>
  <c r="V5" i="63"/>
  <c r="U5" i="63"/>
  <c r="T5" i="63"/>
  <c r="R5" i="63"/>
  <c r="Q5" i="63"/>
  <c r="P5" i="63"/>
  <c r="O5" i="63"/>
  <c r="N5" i="63"/>
  <c r="L5" i="63"/>
  <c r="H5" i="63"/>
  <c r="AF4" i="63"/>
  <c r="AE4" i="63"/>
  <c r="X4" i="63"/>
  <c r="W4" i="63"/>
  <c r="V4" i="63"/>
  <c r="U4" i="63"/>
  <c r="T4" i="63"/>
  <c r="R4" i="63"/>
  <c r="Q4" i="63"/>
  <c r="P4" i="63"/>
  <c r="O4" i="63"/>
  <c r="N4" i="63"/>
  <c r="L4" i="63"/>
  <c r="H4" i="63"/>
  <c r="A150" i="65"/>
  <c r="N150" i="65" s="1"/>
  <c r="A149" i="65"/>
  <c r="P149" i="65" s="1"/>
  <c r="A148" i="65"/>
  <c r="P148" i="65" s="1"/>
  <c r="A147" i="65"/>
  <c r="N147" i="65" s="1"/>
  <c r="A146" i="65"/>
  <c r="A145" i="65"/>
  <c r="N145" i="65" s="1"/>
  <c r="A144" i="65"/>
  <c r="H144" i="65" s="1"/>
  <c r="A143" i="65"/>
  <c r="N143" i="65" s="1"/>
  <c r="A142" i="65"/>
  <c r="M142" i="65" s="1"/>
  <c r="A141" i="65"/>
  <c r="O141" i="65" s="1"/>
  <c r="A140" i="65"/>
  <c r="P140" i="65" s="1"/>
  <c r="A139" i="65"/>
  <c r="N139" i="65" s="1"/>
  <c r="A138" i="65"/>
  <c r="A137" i="65"/>
  <c r="P137" i="65" s="1"/>
  <c r="A136" i="65"/>
  <c r="L136" i="65" s="1"/>
  <c r="A135" i="65"/>
  <c r="O135" i="65" s="1"/>
  <c r="A134" i="65"/>
  <c r="I134" i="65" s="1"/>
  <c r="A133" i="65"/>
  <c r="H133" i="65" s="1"/>
  <c r="A132" i="65"/>
  <c r="N132" i="65" s="1"/>
  <c r="A131" i="65"/>
  <c r="B131" i="65" s="1"/>
  <c r="A130" i="65"/>
  <c r="A129" i="65"/>
  <c r="P129" i="65" s="1"/>
  <c r="A128" i="65"/>
  <c r="P128" i="65" s="1"/>
  <c r="A127" i="65"/>
  <c r="N127" i="65" s="1"/>
  <c r="A126" i="65"/>
  <c r="M126" i="65" s="1"/>
  <c r="A125" i="65"/>
  <c r="K125" i="65" s="1"/>
  <c r="A124" i="65"/>
  <c r="A123" i="65"/>
  <c r="N123" i="65" s="1"/>
  <c r="A122" i="65"/>
  <c r="J122" i="65" s="1"/>
  <c r="A121" i="65"/>
  <c r="D121" i="65" s="1"/>
  <c r="A120" i="65"/>
  <c r="N120" i="65" s="1"/>
  <c r="A119" i="65"/>
  <c r="N119" i="65" s="1"/>
  <c r="A118" i="65"/>
  <c r="M118" i="65" s="1"/>
  <c r="A117" i="65"/>
  <c r="M117" i="65" s="1"/>
  <c r="A116" i="65"/>
  <c r="O116" i="65" s="1"/>
  <c r="A115" i="65"/>
  <c r="K115" i="65" s="1"/>
  <c r="A114" i="65"/>
  <c r="E114" i="65" s="1"/>
  <c r="A113" i="65"/>
  <c r="P113" i="65" s="1"/>
  <c r="A112" i="65"/>
  <c r="B112" i="65" s="1"/>
  <c r="A111" i="65"/>
  <c r="O111" i="65" s="1"/>
  <c r="A110" i="65"/>
  <c r="A109" i="65"/>
  <c r="O109" i="65" s="1"/>
  <c r="A108" i="65"/>
  <c r="P108" i="65" s="1"/>
  <c r="A109" i="41"/>
  <c r="A108" i="41"/>
  <c r="A107" i="41"/>
  <c r="A106" i="41"/>
  <c r="A105" i="41"/>
  <c r="A104" i="41"/>
  <c r="A103" i="41"/>
  <c r="A102" i="41"/>
  <c r="A101" i="41"/>
  <c r="A100" i="41"/>
  <c r="A99" i="41"/>
  <c r="A98" i="41"/>
  <c r="A97" i="41"/>
  <c r="A96" i="41"/>
  <c r="A95" i="41"/>
  <c r="A94" i="41"/>
  <c r="A93" i="41"/>
  <c r="A92" i="41"/>
  <c r="A91" i="41"/>
  <c r="A90" i="41"/>
  <c r="A89" i="41"/>
  <c r="A88" i="41"/>
  <c r="A87" i="41"/>
  <c r="A86" i="41"/>
  <c r="A85" i="41"/>
  <c r="A84" i="41"/>
  <c r="A83" i="41"/>
  <c r="A82" i="41"/>
  <c r="A81" i="41"/>
  <c r="A80" i="41"/>
  <c r="A79" i="41"/>
  <c r="A78" i="41"/>
  <c r="A77" i="41"/>
  <c r="A76" i="41"/>
  <c r="A75" i="41"/>
  <c r="A74" i="41"/>
  <c r="A73" i="41"/>
  <c r="A72" i="41"/>
  <c r="A71" i="41"/>
  <c r="A70" i="41"/>
  <c r="A69" i="41"/>
  <c r="A68" i="41"/>
  <c r="A67" i="41"/>
  <c r="A66" i="41"/>
  <c r="A65" i="41"/>
  <c r="A64" i="41"/>
  <c r="A63" i="41"/>
  <c r="A62" i="41"/>
  <c r="C62" i="41" s="1"/>
  <c r="K133" i="66" s="1"/>
  <c r="A61" i="41"/>
  <c r="A60" i="41"/>
  <c r="A59" i="41"/>
  <c r="A58" i="41"/>
  <c r="A57" i="41"/>
  <c r="A56" i="41"/>
  <c r="A55" i="41"/>
  <c r="A54" i="41"/>
  <c r="A53" i="41"/>
  <c r="A52" i="41"/>
  <c r="A51" i="41"/>
  <c r="A50" i="41"/>
  <c r="A49" i="41"/>
  <c r="A48" i="41"/>
  <c r="A47" i="41"/>
  <c r="A46" i="41"/>
  <c r="C46" i="41" s="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  <c r="A15" i="41"/>
  <c r="A14" i="41"/>
  <c r="AE13" i="41"/>
  <c r="A13" i="41"/>
  <c r="AE12" i="41"/>
  <c r="A12" i="41"/>
  <c r="AE11" i="41"/>
  <c r="A11" i="41"/>
  <c r="AE10" i="41"/>
  <c r="A10" i="41"/>
  <c r="AE9" i="41"/>
  <c r="A9" i="41"/>
  <c r="AE8" i="41"/>
  <c r="A8" i="41"/>
  <c r="AE7" i="41"/>
  <c r="A7" i="41"/>
  <c r="AE6" i="41"/>
  <c r="K6" i="41"/>
  <c r="A6" i="41"/>
  <c r="T4" i="41"/>
  <c r="S4" i="41"/>
  <c r="R4" i="41"/>
  <c r="Q4" i="41"/>
  <c r="P4" i="41"/>
  <c r="J4" i="41"/>
  <c r="R1" i="66" s="1"/>
  <c r="I4" i="41"/>
  <c r="Q1" i="66" s="1"/>
  <c r="H4" i="41"/>
  <c r="P1" i="66" s="1"/>
  <c r="G4" i="41"/>
  <c r="O1" i="66" s="1"/>
  <c r="AD110" i="14"/>
  <c r="AD109" i="14"/>
  <c r="AD108" i="14"/>
  <c r="AD107" i="14"/>
  <c r="AD106" i="14"/>
  <c r="AD105" i="14"/>
  <c r="AD104" i="14"/>
  <c r="AD103" i="14"/>
  <c r="AD102" i="14"/>
  <c r="AD101" i="14"/>
  <c r="AD100" i="14"/>
  <c r="AD99" i="14"/>
  <c r="AD98" i="14"/>
  <c r="AD97" i="14"/>
  <c r="AD96" i="14"/>
  <c r="AD95" i="14"/>
  <c r="AD94" i="14"/>
  <c r="AD93" i="14"/>
  <c r="AD92" i="14"/>
  <c r="AD91" i="14"/>
  <c r="AD90" i="14"/>
  <c r="AD89" i="14"/>
  <c r="AD88" i="14"/>
  <c r="AD87" i="14"/>
  <c r="AD86" i="14"/>
  <c r="AD85" i="14"/>
  <c r="AD84" i="14"/>
  <c r="AD83" i="14"/>
  <c r="AD82" i="14"/>
  <c r="AD81" i="14"/>
  <c r="AD80" i="14"/>
  <c r="AD79" i="14"/>
  <c r="AD78" i="14"/>
  <c r="AD75" i="14"/>
  <c r="W7" i="14"/>
  <c r="X7" i="14" s="1"/>
  <c r="V7" i="14"/>
  <c r="U7" i="14"/>
  <c r="I11" i="67" l="1"/>
  <c r="I19" i="67"/>
  <c r="I29" i="67"/>
  <c r="L29" i="67" s="1"/>
  <c r="I37" i="67"/>
  <c r="L37" i="67" s="1"/>
  <c r="I22" i="67"/>
  <c r="I14" i="67"/>
  <c r="I9" i="67"/>
  <c r="I17" i="67"/>
  <c r="I25" i="67"/>
  <c r="L25" i="67" s="1"/>
  <c r="I27" i="67"/>
  <c r="L27" i="67" s="1"/>
  <c r="I35" i="67"/>
  <c r="L35" i="67" s="1"/>
  <c r="I8" i="67"/>
  <c r="I16" i="67"/>
  <c r="I24" i="67"/>
  <c r="L24" i="67" s="1"/>
  <c r="I34" i="67"/>
  <c r="L34" i="67" s="1"/>
  <c r="I23" i="67"/>
  <c r="L23" i="67" s="1"/>
  <c r="I21" i="67"/>
  <c r="L21" i="67" s="1"/>
  <c r="AC133" i="66"/>
  <c r="AG107" i="63"/>
  <c r="AG101" i="63"/>
  <c r="AH101" i="63"/>
  <c r="L19" i="67"/>
  <c r="L18" i="67"/>
  <c r="L17" i="67"/>
  <c r="L16" i="67"/>
  <c r="L15" i="67"/>
  <c r="L14" i="67"/>
  <c r="L13" i="67"/>
  <c r="L11" i="67"/>
  <c r="L10" i="67"/>
  <c r="L9" i="67"/>
  <c r="L8" i="67"/>
  <c r="L7" i="67"/>
  <c r="L6" i="67"/>
  <c r="L5" i="67"/>
  <c r="AH107" i="63"/>
  <c r="AG103" i="63"/>
  <c r="AH103" i="63"/>
  <c r="AH89" i="63"/>
  <c r="AG89" i="63"/>
  <c r="AG93" i="63"/>
  <c r="AH93" i="63"/>
  <c r="AG91" i="63"/>
  <c r="AG95" i="63"/>
  <c r="AG97" i="63"/>
  <c r="AH91" i="63"/>
  <c r="AH95" i="63"/>
  <c r="AH97" i="63"/>
  <c r="AC60" i="66"/>
  <c r="K60" i="66"/>
  <c r="L4" i="67"/>
  <c r="J6" i="41"/>
  <c r="D6" i="41"/>
  <c r="C6" i="41"/>
  <c r="G21" i="41"/>
  <c r="U21" i="41" s="1"/>
  <c r="C21" i="41"/>
  <c r="G29" i="41"/>
  <c r="U29" i="41" s="1"/>
  <c r="C29" i="41"/>
  <c r="G37" i="41"/>
  <c r="U37" i="41" s="1"/>
  <c r="C37" i="41"/>
  <c r="Q37" i="41" s="1"/>
  <c r="G45" i="41"/>
  <c r="U45" i="41" s="1"/>
  <c r="C45" i="41"/>
  <c r="J53" i="41"/>
  <c r="X53" i="41" s="1"/>
  <c r="C53" i="41"/>
  <c r="J61" i="41"/>
  <c r="X61" i="41" s="1"/>
  <c r="C61" i="41"/>
  <c r="D69" i="41"/>
  <c r="R69" i="41" s="1"/>
  <c r="C69" i="41"/>
  <c r="Q69" i="41" s="1"/>
  <c r="D77" i="41"/>
  <c r="R77" i="41" s="1"/>
  <c r="C77" i="41"/>
  <c r="Q77" i="41" s="1"/>
  <c r="H85" i="41"/>
  <c r="V85" i="41" s="1"/>
  <c r="C85" i="41"/>
  <c r="Q85" i="41" s="1"/>
  <c r="H93" i="41"/>
  <c r="V93" i="41" s="1"/>
  <c r="C93" i="41"/>
  <c r="Q93" i="41" s="1"/>
  <c r="H101" i="41"/>
  <c r="V101" i="41" s="1"/>
  <c r="C101" i="41"/>
  <c r="Q101" i="41" s="1"/>
  <c r="J109" i="41"/>
  <c r="X109" i="41" s="1"/>
  <c r="C109" i="41"/>
  <c r="Q109" i="41" s="1"/>
  <c r="G35" i="41"/>
  <c r="U35" i="41" s="1"/>
  <c r="C35" i="41"/>
  <c r="G59" i="41"/>
  <c r="U59" i="41" s="1"/>
  <c r="C59" i="41"/>
  <c r="E99" i="41"/>
  <c r="S99" i="41" s="1"/>
  <c r="C99" i="41"/>
  <c r="Q99" i="41" s="1"/>
  <c r="H75" i="41"/>
  <c r="V75" i="41" s="1"/>
  <c r="C75" i="41"/>
  <c r="Q75" i="41" s="1"/>
  <c r="G20" i="41"/>
  <c r="U20" i="41" s="1"/>
  <c r="C20" i="41"/>
  <c r="Q20" i="41" s="1"/>
  <c r="I84" i="41"/>
  <c r="W84" i="41" s="1"/>
  <c r="C84" i="41"/>
  <c r="Q84" i="41" s="1"/>
  <c r="J108" i="41"/>
  <c r="X108" i="41" s="1"/>
  <c r="C108" i="41"/>
  <c r="Q108" i="41" s="1"/>
  <c r="G14" i="41"/>
  <c r="U14" i="41" s="1"/>
  <c r="C14" i="41"/>
  <c r="F54" i="41"/>
  <c r="C54" i="41"/>
  <c r="G70" i="41"/>
  <c r="U70" i="41" s="1"/>
  <c r="C70" i="41"/>
  <c r="Q70" i="41" s="1"/>
  <c r="E94" i="41"/>
  <c r="S94" i="41" s="1"/>
  <c r="C94" i="41"/>
  <c r="Q94" i="41" s="1"/>
  <c r="G27" i="41"/>
  <c r="U27" i="41" s="1"/>
  <c r="C27" i="41"/>
  <c r="G51" i="41"/>
  <c r="U51" i="41" s="1"/>
  <c r="C51" i="41"/>
  <c r="H83" i="41"/>
  <c r="V83" i="41" s="1"/>
  <c r="C83" i="41"/>
  <c r="Q83" i="41" s="1"/>
  <c r="F107" i="41"/>
  <c r="T107" i="41" s="1"/>
  <c r="C107" i="41"/>
  <c r="Q107" i="41" s="1"/>
  <c r="H9" i="41"/>
  <c r="V9" i="41" s="1"/>
  <c r="C9" i="41"/>
  <c r="Q9" i="41" s="1"/>
  <c r="H13" i="41"/>
  <c r="V13" i="41" s="1"/>
  <c r="C13" i="41"/>
  <c r="G28" i="41"/>
  <c r="U28" i="41" s="1"/>
  <c r="C28" i="41"/>
  <c r="AC71" i="66" s="1"/>
  <c r="G36" i="41"/>
  <c r="U36" i="41" s="1"/>
  <c r="C36" i="41"/>
  <c r="G44" i="41"/>
  <c r="U44" i="41" s="1"/>
  <c r="C44" i="41"/>
  <c r="Q44" i="41" s="1"/>
  <c r="G52" i="41"/>
  <c r="U52" i="41" s="1"/>
  <c r="C52" i="41"/>
  <c r="Q52" i="41" s="1"/>
  <c r="G60" i="41"/>
  <c r="U60" i="41" s="1"/>
  <c r="C60" i="41"/>
  <c r="J68" i="41"/>
  <c r="X68" i="41" s="1"/>
  <c r="C68" i="41"/>
  <c r="I76" i="41"/>
  <c r="W76" i="41" s="1"/>
  <c r="C76" i="41"/>
  <c r="Q76" i="41" s="1"/>
  <c r="D92" i="41"/>
  <c r="R92" i="41" s="1"/>
  <c r="C92" i="41"/>
  <c r="Q92" i="41" s="1"/>
  <c r="D100" i="41"/>
  <c r="R100" i="41" s="1"/>
  <c r="C100" i="41"/>
  <c r="Q100" i="41" s="1"/>
  <c r="G10" i="41"/>
  <c r="U10" i="41" s="1"/>
  <c r="C10" i="41"/>
  <c r="G22" i="41"/>
  <c r="U22" i="41" s="1"/>
  <c r="C22" i="41"/>
  <c r="G30" i="41"/>
  <c r="U30" i="41" s="1"/>
  <c r="C30" i="41"/>
  <c r="G38" i="41"/>
  <c r="U38" i="41" s="1"/>
  <c r="C38" i="41"/>
  <c r="K228" i="66" s="1"/>
  <c r="E78" i="41"/>
  <c r="S78" i="41" s="1"/>
  <c r="C78" i="41"/>
  <c r="Q78" i="41" s="1"/>
  <c r="E86" i="41"/>
  <c r="S86" i="41" s="1"/>
  <c r="C86" i="41"/>
  <c r="Q86" i="41" s="1"/>
  <c r="E102" i="41"/>
  <c r="S102" i="41" s="1"/>
  <c r="C102" i="41"/>
  <c r="Q102" i="41" s="1"/>
  <c r="G15" i="41"/>
  <c r="U15" i="41" s="1"/>
  <c r="C15" i="41"/>
  <c r="G23" i="41"/>
  <c r="U23" i="41" s="1"/>
  <c r="C23" i="41"/>
  <c r="G31" i="41"/>
  <c r="U31" i="41" s="1"/>
  <c r="C31" i="41"/>
  <c r="AC113" i="66" s="1"/>
  <c r="G39" i="41"/>
  <c r="U39" i="41" s="1"/>
  <c r="C39" i="41"/>
  <c r="K233" i="66" s="1"/>
  <c r="G47" i="41"/>
  <c r="U47" i="41" s="1"/>
  <c r="C47" i="41"/>
  <c r="G55" i="41"/>
  <c r="U55" i="41" s="1"/>
  <c r="C55" i="41"/>
  <c r="G63" i="41"/>
  <c r="U63" i="41" s="1"/>
  <c r="C63" i="41"/>
  <c r="Q63" i="41" s="1"/>
  <c r="B71" i="41"/>
  <c r="P71" i="41" s="1"/>
  <c r="C71" i="41"/>
  <c r="Q71" i="41" s="1"/>
  <c r="E79" i="41"/>
  <c r="S79" i="41" s="1"/>
  <c r="C79" i="41"/>
  <c r="Q79" i="41" s="1"/>
  <c r="E87" i="41"/>
  <c r="S87" i="41" s="1"/>
  <c r="C87" i="41"/>
  <c r="Q87" i="41" s="1"/>
  <c r="E95" i="41"/>
  <c r="S95" i="41" s="1"/>
  <c r="C95" i="41"/>
  <c r="Q95" i="41" s="1"/>
  <c r="E103" i="41"/>
  <c r="S103" i="41" s="1"/>
  <c r="C103" i="41"/>
  <c r="Q103" i="41" s="1"/>
  <c r="J7" i="41"/>
  <c r="X7" i="41" s="1"/>
  <c r="C7" i="41"/>
  <c r="J11" i="41"/>
  <c r="X11" i="41" s="1"/>
  <c r="C11" i="41"/>
  <c r="G16" i="41"/>
  <c r="U16" i="41" s="1"/>
  <c r="C16" i="41"/>
  <c r="G24" i="41"/>
  <c r="U24" i="41" s="1"/>
  <c r="C24" i="41"/>
  <c r="G32" i="41"/>
  <c r="U32" i="41" s="1"/>
  <c r="C32" i="41"/>
  <c r="G40" i="41"/>
  <c r="U40" i="41" s="1"/>
  <c r="C40" i="41"/>
  <c r="G48" i="41"/>
  <c r="U48" i="41" s="1"/>
  <c r="C48" i="41"/>
  <c r="AC205" i="66" s="1"/>
  <c r="G56" i="41"/>
  <c r="U56" i="41" s="1"/>
  <c r="C56" i="41"/>
  <c r="G64" i="41"/>
  <c r="U64" i="41" s="1"/>
  <c r="C64" i="41"/>
  <c r="J72" i="41"/>
  <c r="X72" i="41" s="1"/>
  <c r="C72" i="41"/>
  <c r="Q72" i="41" s="1"/>
  <c r="I80" i="41"/>
  <c r="W80" i="41" s="1"/>
  <c r="C80" i="41"/>
  <c r="Q80" i="41" s="1"/>
  <c r="I88" i="41"/>
  <c r="W88" i="41" s="1"/>
  <c r="C88" i="41"/>
  <c r="Q88" i="41" s="1"/>
  <c r="I96" i="41"/>
  <c r="W96" i="41" s="1"/>
  <c r="C96" i="41"/>
  <c r="Q96" i="41" s="1"/>
  <c r="I104" i="41"/>
  <c r="W104" i="41" s="1"/>
  <c r="C104" i="41"/>
  <c r="Q104" i="41" s="1"/>
  <c r="G17" i="41"/>
  <c r="U17" i="41" s="1"/>
  <c r="C17" i="41"/>
  <c r="G25" i="41"/>
  <c r="U25" i="41" s="1"/>
  <c r="C25" i="41"/>
  <c r="G33" i="41"/>
  <c r="U33" i="41" s="1"/>
  <c r="C33" i="41"/>
  <c r="G41" i="41"/>
  <c r="U41" i="41" s="1"/>
  <c r="C41" i="41"/>
  <c r="H49" i="41"/>
  <c r="V49" i="41" s="1"/>
  <c r="C49" i="41"/>
  <c r="J57" i="41"/>
  <c r="X57" i="41" s="1"/>
  <c r="C57" i="41"/>
  <c r="H65" i="41"/>
  <c r="V65" i="41" s="1"/>
  <c r="C65" i="41"/>
  <c r="Q65" i="41" s="1"/>
  <c r="D73" i="41"/>
  <c r="R73" i="41" s="1"/>
  <c r="C73" i="41"/>
  <c r="Q73" i="41" s="1"/>
  <c r="E81" i="41"/>
  <c r="S81" i="41" s="1"/>
  <c r="C81" i="41"/>
  <c r="Q81" i="41" s="1"/>
  <c r="E89" i="41"/>
  <c r="S89" i="41" s="1"/>
  <c r="C89" i="41"/>
  <c r="Q89" i="41" s="1"/>
  <c r="E97" i="41"/>
  <c r="S97" i="41" s="1"/>
  <c r="C97" i="41"/>
  <c r="Q97" i="41" s="1"/>
  <c r="F105" i="41"/>
  <c r="T105" i="41" s="1"/>
  <c r="C105" i="41"/>
  <c r="Q105" i="41" s="1"/>
  <c r="A20" i="65"/>
  <c r="D20" i="65" s="1"/>
  <c r="G19" i="41"/>
  <c r="U19" i="41" s="1"/>
  <c r="C19" i="41"/>
  <c r="G43" i="41"/>
  <c r="U43" i="41" s="1"/>
  <c r="C43" i="41"/>
  <c r="J67" i="41"/>
  <c r="X67" i="41" s="1"/>
  <c r="C67" i="41"/>
  <c r="H91" i="41"/>
  <c r="V91" i="41" s="1"/>
  <c r="C91" i="41"/>
  <c r="Q91" i="41" s="1"/>
  <c r="I8" i="41"/>
  <c r="W8" i="41" s="1"/>
  <c r="C8" i="41"/>
  <c r="AC238" i="66" s="1"/>
  <c r="I12" i="41"/>
  <c r="W12" i="41" s="1"/>
  <c r="C12" i="41"/>
  <c r="G18" i="41"/>
  <c r="U18" i="41" s="1"/>
  <c r="C18" i="41"/>
  <c r="G26" i="41"/>
  <c r="U26" i="41" s="1"/>
  <c r="C26" i="41"/>
  <c r="G34" i="41"/>
  <c r="U34" i="41" s="1"/>
  <c r="C34" i="41"/>
  <c r="G42" i="41"/>
  <c r="U42" i="41" s="1"/>
  <c r="C42" i="41"/>
  <c r="J50" i="41"/>
  <c r="X50" i="41" s="1"/>
  <c r="C50" i="41"/>
  <c r="J58" i="41"/>
  <c r="X58" i="41" s="1"/>
  <c r="C58" i="41"/>
  <c r="G66" i="41"/>
  <c r="U66" i="41" s="1"/>
  <c r="C66" i="41"/>
  <c r="E74" i="41"/>
  <c r="S74" i="41" s="1"/>
  <c r="C74" i="41"/>
  <c r="Q74" i="41" s="1"/>
  <c r="E82" i="41"/>
  <c r="S82" i="41" s="1"/>
  <c r="C82" i="41"/>
  <c r="Q82" i="41" s="1"/>
  <c r="E90" i="41"/>
  <c r="S90" i="41" s="1"/>
  <c r="C90" i="41"/>
  <c r="Q90" i="41" s="1"/>
  <c r="E98" i="41"/>
  <c r="S98" i="41" s="1"/>
  <c r="C98" i="41"/>
  <c r="Q98" i="41" s="1"/>
  <c r="G106" i="41"/>
  <c r="U106" i="41" s="1"/>
  <c r="C106" i="41"/>
  <c r="Q106" i="41" s="1"/>
  <c r="W109" i="49"/>
  <c r="X109" i="49" s="1"/>
  <c r="W117" i="49"/>
  <c r="X117" i="49" s="1"/>
  <c r="A106" i="65"/>
  <c r="J106" i="65" s="1"/>
  <c r="K60" i="67"/>
  <c r="K104" i="67"/>
  <c r="K138" i="67"/>
  <c r="D116" i="65"/>
  <c r="E118" i="65"/>
  <c r="B145" i="65"/>
  <c r="F147" i="65"/>
  <c r="D132" i="65"/>
  <c r="G120" i="65"/>
  <c r="H120" i="65"/>
  <c r="K120" i="65"/>
  <c r="I149" i="65"/>
  <c r="D145" i="65"/>
  <c r="G145" i="65"/>
  <c r="F33" i="41"/>
  <c r="N121" i="66" s="1"/>
  <c r="G132" i="65"/>
  <c r="O108" i="65"/>
  <c r="K82" i="67"/>
  <c r="D144" i="65"/>
  <c r="A40" i="65"/>
  <c r="F40" i="65" s="1"/>
  <c r="K36" i="67"/>
  <c r="K84" i="67"/>
  <c r="K126" i="67"/>
  <c r="J70" i="41"/>
  <c r="X70" i="41" s="1"/>
  <c r="B19" i="41"/>
  <c r="K112" i="65"/>
  <c r="F143" i="65"/>
  <c r="M149" i="65"/>
  <c r="F10" i="41"/>
  <c r="A18" i="65"/>
  <c r="L18" i="65" s="1"/>
  <c r="K32" i="67"/>
  <c r="K118" i="67"/>
  <c r="J52" i="41"/>
  <c r="X52" i="41" s="1"/>
  <c r="D89" i="41"/>
  <c r="R89" i="41" s="1"/>
  <c r="E133" i="65"/>
  <c r="I89" i="41"/>
  <c r="W89" i="41" s="1"/>
  <c r="F109" i="41"/>
  <c r="T109" i="41" s="1"/>
  <c r="D109" i="65"/>
  <c r="N131" i="65"/>
  <c r="B140" i="65"/>
  <c r="K42" i="67"/>
  <c r="K92" i="67"/>
  <c r="K132" i="67"/>
  <c r="W88" i="49"/>
  <c r="X88" i="49" s="1"/>
  <c r="W96" i="49"/>
  <c r="X96" i="49" s="1"/>
  <c r="W104" i="49"/>
  <c r="X104" i="49" s="1"/>
  <c r="W112" i="49"/>
  <c r="X112" i="49" s="1"/>
  <c r="W120" i="49"/>
  <c r="X120" i="49" s="1"/>
  <c r="B70" i="41"/>
  <c r="P70" i="41" s="1"/>
  <c r="A63" i="65"/>
  <c r="J63" i="65" s="1"/>
  <c r="B132" i="65"/>
  <c r="F135" i="65"/>
  <c r="G149" i="65"/>
  <c r="A29" i="65"/>
  <c r="G29" i="65" s="1"/>
  <c r="W7" i="49"/>
  <c r="X7" i="49" s="1"/>
  <c r="K56" i="67"/>
  <c r="L108" i="67"/>
  <c r="K148" i="67"/>
  <c r="B10" i="41"/>
  <c r="I100" i="41"/>
  <c r="W100" i="41" s="1"/>
  <c r="D107" i="41"/>
  <c r="R107" i="41" s="1"/>
  <c r="D108" i="65"/>
  <c r="H121" i="65"/>
  <c r="L132" i="65"/>
  <c r="K143" i="65"/>
  <c r="K66" i="67"/>
  <c r="K114" i="67"/>
  <c r="B68" i="41"/>
  <c r="H52" i="41"/>
  <c r="V52" i="41" s="1"/>
  <c r="D84" i="41"/>
  <c r="R84" i="41" s="1"/>
  <c r="J33" i="41"/>
  <c r="X33" i="41" s="1"/>
  <c r="H33" i="41"/>
  <c r="V33" i="41" s="1"/>
  <c r="B33" i="41"/>
  <c r="D33" i="41"/>
  <c r="B26" i="41"/>
  <c r="J26" i="41"/>
  <c r="X26" i="41" s="1"/>
  <c r="B15" i="41"/>
  <c r="H17" i="41"/>
  <c r="V17" i="41" s="1"/>
  <c r="J19" i="41"/>
  <c r="X19" i="41" s="1"/>
  <c r="J15" i="41"/>
  <c r="X15" i="41" s="1"/>
  <c r="H25" i="41"/>
  <c r="V25" i="41" s="1"/>
  <c r="H30" i="41"/>
  <c r="V30" i="41" s="1"/>
  <c r="H44" i="41"/>
  <c r="V44" i="41" s="1"/>
  <c r="B52" i="41"/>
  <c r="P52" i="41" s="1"/>
  <c r="F55" i="41"/>
  <c r="H60" i="41"/>
  <c r="V60" i="41" s="1"/>
  <c r="F65" i="41"/>
  <c r="T65" i="41" s="1"/>
  <c r="F69" i="41"/>
  <c r="T69" i="41" s="1"/>
  <c r="J30" i="41"/>
  <c r="X30" i="41" s="1"/>
  <c r="H48" i="41"/>
  <c r="V48" i="41" s="1"/>
  <c r="F52" i="41"/>
  <c r="T52" i="41" s="1"/>
  <c r="J55" i="41"/>
  <c r="X55" i="41" s="1"/>
  <c r="J60" i="41"/>
  <c r="X60" i="41" s="1"/>
  <c r="B31" i="41"/>
  <c r="P31" i="41" s="1"/>
  <c r="B49" i="41"/>
  <c r="AB161" i="66" s="1"/>
  <c r="B67" i="41"/>
  <c r="B14" i="41"/>
  <c r="H18" i="41"/>
  <c r="V18" i="41" s="1"/>
  <c r="J23" i="41"/>
  <c r="X23" i="41" s="1"/>
  <c r="D47" i="41"/>
  <c r="F47" i="41"/>
  <c r="D50" i="41"/>
  <c r="L168" i="66" s="1"/>
  <c r="F63" i="41"/>
  <c r="T63" i="41" s="1"/>
  <c r="H47" i="41"/>
  <c r="V47" i="41" s="1"/>
  <c r="G9" i="41"/>
  <c r="U9" i="41" s="1"/>
  <c r="B25" i="41"/>
  <c r="J37" i="41"/>
  <c r="X37" i="41" s="1"/>
  <c r="F44" i="41"/>
  <c r="T44" i="41" s="1"/>
  <c r="J47" i="41"/>
  <c r="X47" i="41" s="1"/>
  <c r="D55" i="41"/>
  <c r="D60" i="41"/>
  <c r="AD73" i="14"/>
  <c r="AD76" i="14"/>
  <c r="B18" i="41"/>
  <c r="H21" i="41"/>
  <c r="V21" i="41" s="1"/>
  <c r="B48" i="41"/>
  <c r="J204" i="66" s="1"/>
  <c r="F58" i="41"/>
  <c r="H103" i="41"/>
  <c r="V103" i="41" s="1"/>
  <c r="G107" i="41"/>
  <c r="U107" i="41" s="1"/>
  <c r="B108" i="65"/>
  <c r="K109" i="65"/>
  <c r="E121" i="65"/>
  <c r="G125" i="65"/>
  <c r="F131" i="65"/>
  <c r="B133" i="65"/>
  <c r="O136" i="65"/>
  <c r="K144" i="65"/>
  <c r="I145" i="65"/>
  <c r="D67" i="41"/>
  <c r="K28" i="67"/>
  <c r="K50" i="67"/>
  <c r="K76" i="67"/>
  <c r="L130" i="67"/>
  <c r="J107" i="41"/>
  <c r="X107" i="41" s="1"/>
  <c r="A32" i="65"/>
  <c r="K32" i="65" s="1"/>
  <c r="P109" i="65"/>
  <c r="L144" i="65"/>
  <c r="O145" i="65"/>
  <c r="B22" i="41"/>
  <c r="B37" i="41"/>
  <c r="P37" i="41" s="1"/>
  <c r="B47" i="41"/>
  <c r="J48" i="41"/>
  <c r="X48" i="41" s="1"/>
  <c r="D63" i="41"/>
  <c r="R63" i="41" s="1"/>
  <c r="G108" i="65"/>
  <c r="I121" i="65"/>
  <c r="L133" i="65"/>
  <c r="H137" i="65"/>
  <c r="O144" i="65"/>
  <c r="H22" i="41"/>
  <c r="V22" i="41" s="1"/>
  <c r="A61" i="65"/>
  <c r="I61" i="65" s="1"/>
  <c r="D64" i="41"/>
  <c r="K40" i="67"/>
  <c r="L58" i="67"/>
  <c r="K96" i="67"/>
  <c r="K122" i="67"/>
  <c r="K146" i="67"/>
  <c r="B17" i="41"/>
  <c r="J209" i="66" s="1"/>
  <c r="B23" i="41"/>
  <c r="H38" i="41"/>
  <c r="V38" i="41" s="1"/>
  <c r="D96" i="41"/>
  <c r="R96" i="41" s="1"/>
  <c r="E101" i="41"/>
  <c r="S101" i="41" s="1"/>
  <c r="B107" i="41"/>
  <c r="P107" i="41" s="1"/>
  <c r="B109" i="65"/>
  <c r="G112" i="65"/>
  <c r="B135" i="65"/>
  <c r="M150" i="65"/>
  <c r="H14" i="41"/>
  <c r="V14" i="41" s="1"/>
  <c r="B21" i="41"/>
  <c r="F27" i="41"/>
  <c r="B45" i="41"/>
  <c r="J54" i="41"/>
  <c r="X54" i="41" s="1"/>
  <c r="D58" i="41"/>
  <c r="B61" i="41"/>
  <c r="J69" i="41"/>
  <c r="X69" i="41" s="1"/>
  <c r="D81" i="41"/>
  <c r="R81" i="41" s="1"/>
  <c r="I92" i="41"/>
  <c r="W92" i="41" s="1"/>
  <c r="E109" i="65"/>
  <c r="L112" i="65"/>
  <c r="G140" i="65"/>
  <c r="G144" i="65"/>
  <c r="H145" i="65"/>
  <c r="K148" i="65"/>
  <c r="A14" i="65"/>
  <c r="B14" i="65" s="1"/>
  <c r="L26" i="67"/>
  <c r="K48" i="67"/>
  <c r="K74" i="67"/>
  <c r="K128" i="67"/>
  <c r="W12" i="49"/>
  <c r="X12" i="49" s="1"/>
  <c r="W25" i="49"/>
  <c r="X25" i="49" s="1"/>
  <c r="W60" i="49"/>
  <c r="X60" i="49" s="1"/>
  <c r="W68" i="49"/>
  <c r="X68" i="49" s="1"/>
  <c r="W76" i="49"/>
  <c r="X76" i="49" s="1"/>
  <c r="W84" i="49"/>
  <c r="X84" i="49" s="1"/>
  <c r="W56" i="49"/>
  <c r="X56" i="49" s="1"/>
  <c r="W64" i="49"/>
  <c r="X64" i="49" s="1"/>
  <c r="W72" i="49"/>
  <c r="X72" i="49" s="1"/>
  <c r="W80" i="49"/>
  <c r="X80" i="49" s="1"/>
  <c r="AB40" i="66"/>
  <c r="AB222" i="66"/>
  <c r="J29" i="41"/>
  <c r="X29" i="41" s="1"/>
  <c r="J43" i="41"/>
  <c r="X43" i="41" s="1"/>
  <c r="F56" i="41"/>
  <c r="H64" i="41"/>
  <c r="V64" i="41" s="1"/>
  <c r="F66" i="41"/>
  <c r="H99" i="41"/>
  <c r="V99" i="41" s="1"/>
  <c r="J106" i="41"/>
  <c r="X106" i="41" s="1"/>
  <c r="AB263" i="66"/>
  <c r="AB109" i="66"/>
  <c r="AD66" i="14"/>
  <c r="F15" i="41"/>
  <c r="J17" i="41"/>
  <c r="X17" i="41" s="1"/>
  <c r="D19" i="41"/>
  <c r="J21" i="41"/>
  <c r="X21" i="41" s="1"/>
  <c r="F23" i="41"/>
  <c r="AF203" i="66" s="1"/>
  <c r="J25" i="41"/>
  <c r="X25" i="41" s="1"/>
  <c r="J27" i="41"/>
  <c r="X27" i="41" s="1"/>
  <c r="F48" i="41"/>
  <c r="N208" i="66" s="1"/>
  <c r="B50" i="41"/>
  <c r="D52" i="41"/>
  <c r="R52" i="41" s="1"/>
  <c r="H56" i="41"/>
  <c r="V56" i="41" s="1"/>
  <c r="B58" i="41"/>
  <c r="F60" i="41"/>
  <c r="B63" i="41"/>
  <c r="P63" i="41" s="1"/>
  <c r="J64" i="41"/>
  <c r="X64" i="41" s="1"/>
  <c r="H81" i="41"/>
  <c r="V81" i="41" s="1"/>
  <c r="H89" i="41"/>
  <c r="V89" i="41" s="1"/>
  <c r="D109" i="41"/>
  <c r="R109" i="41" s="1"/>
  <c r="J56" i="41"/>
  <c r="X56" i="41" s="1"/>
  <c r="J8" i="41"/>
  <c r="X8" i="41" s="1"/>
  <c r="D10" i="41"/>
  <c r="B12" i="41"/>
  <c r="F14" i="41"/>
  <c r="F18" i="41"/>
  <c r="T18" i="41" s="1"/>
  <c r="F22" i="41"/>
  <c r="H26" i="41"/>
  <c r="V26" i="41" s="1"/>
  <c r="B29" i="41"/>
  <c r="P29" i="41" s="1"/>
  <c r="D37" i="41"/>
  <c r="R37" i="41" s="1"/>
  <c r="B51" i="41"/>
  <c r="B57" i="41"/>
  <c r="H63" i="41"/>
  <c r="V63" i="41" s="1"/>
  <c r="H79" i="41"/>
  <c r="V79" i="41" s="1"/>
  <c r="D93" i="41"/>
  <c r="R93" i="41" s="1"/>
  <c r="AF280" i="66"/>
  <c r="AB201" i="66"/>
  <c r="D29" i="41"/>
  <c r="AD78" i="66" s="1"/>
  <c r="H51" i="41"/>
  <c r="V51" i="41" s="1"/>
  <c r="F57" i="41"/>
  <c r="AF98" i="66" s="1"/>
  <c r="E83" i="41"/>
  <c r="S83" i="41" s="1"/>
  <c r="E93" i="41"/>
  <c r="S93" i="41" s="1"/>
  <c r="H10" i="41"/>
  <c r="V10" i="41" s="1"/>
  <c r="H12" i="41"/>
  <c r="V12" i="41" s="1"/>
  <c r="J14" i="41"/>
  <c r="X14" i="41" s="1"/>
  <c r="D17" i="41"/>
  <c r="J18" i="41"/>
  <c r="X18" i="41" s="1"/>
  <c r="D21" i="41"/>
  <c r="J22" i="41"/>
  <c r="X22" i="41" s="1"/>
  <c r="D25" i="41"/>
  <c r="F29" i="41"/>
  <c r="T29" i="41" s="1"/>
  <c r="F31" i="41"/>
  <c r="N116" i="66" s="1"/>
  <c r="B43" i="41"/>
  <c r="H45" i="41"/>
  <c r="V45" i="41" s="1"/>
  <c r="F49" i="41"/>
  <c r="J51" i="41"/>
  <c r="X51" i="41" s="1"/>
  <c r="B56" i="41"/>
  <c r="H57" i="41"/>
  <c r="V57" i="41" s="1"/>
  <c r="B64" i="41"/>
  <c r="B66" i="41"/>
  <c r="F68" i="41"/>
  <c r="T68" i="41" s="1"/>
  <c r="D70" i="41"/>
  <c r="R70" i="41" s="1"/>
  <c r="E91" i="41"/>
  <c r="S91" i="41" s="1"/>
  <c r="B106" i="41"/>
  <c r="P106" i="41" s="1"/>
  <c r="D27" i="41"/>
  <c r="J10" i="41"/>
  <c r="X10" i="41" s="1"/>
  <c r="F17" i="41"/>
  <c r="T17" i="41" s="1"/>
  <c r="F21" i="41"/>
  <c r="T21" i="41" s="1"/>
  <c r="F25" i="41"/>
  <c r="T25" i="41" s="1"/>
  <c r="B27" i="41"/>
  <c r="H29" i="41"/>
  <c r="V29" i="41" s="1"/>
  <c r="J31" i="41"/>
  <c r="X31" i="41" s="1"/>
  <c r="F38" i="41"/>
  <c r="D43" i="41"/>
  <c r="J45" i="41"/>
  <c r="X45" i="41" s="1"/>
  <c r="D56" i="41"/>
  <c r="B60" i="41"/>
  <c r="F64" i="41"/>
  <c r="D66" i="41"/>
  <c r="F70" i="41"/>
  <c r="T70" i="41" s="1"/>
  <c r="E75" i="41"/>
  <c r="S75" i="41" s="1"/>
  <c r="D23" i="41"/>
  <c r="D15" i="41"/>
  <c r="D45" i="41"/>
  <c r="F19" i="41"/>
  <c r="D31" i="41"/>
  <c r="AD114" i="66" s="1"/>
  <c r="F26" i="41"/>
  <c r="T26" i="41" s="1"/>
  <c r="D48" i="41"/>
  <c r="L206" i="66" s="1"/>
  <c r="K22" i="67"/>
  <c r="L22" i="67"/>
  <c r="H108" i="65"/>
  <c r="G109" i="65"/>
  <c r="B111" i="65"/>
  <c r="O112" i="65"/>
  <c r="G116" i="65"/>
  <c r="K119" i="65"/>
  <c r="L120" i="65"/>
  <c r="L121" i="65"/>
  <c r="D128" i="65"/>
  <c r="H132" i="65"/>
  <c r="M133" i="65"/>
  <c r="K135" i="65"/>
  <c r="I137" i="65"/>
  <c r="H140" i="65"/>
  <c r="P144" i="65"/>
  <c r="K145" i="65"/>
  <c r="K108" i="65"/>
  <c r="I109" i="65"/>
  <c r="F111" i="65"/>
  <c r="P116" i="65"/>
  <c r="O120" i="65"/>
  <c r="O121" i="65"/>
  <c r="E125" i="65"/>
  <c r="G128" i="65"/>
  <c r="K132" i="65"/>
  <c r="O133" i="65"/>
  <c r="N135" i="65"/>
  <c r="K140" i="65"/>
  <c r="M145" i="65"/>
  <c r="G148" i="65"/>
  <c r="I150" i="65"/>
  <c r="K111" i="65"/>
  <c r="P121" i="65"/>
  <c r="H128" i="65"/>
  <c r="L109" i="65"/>
  <c r="H117" i="65"/>
  <c r="B120" i="65"/>
  <c r="B121" i="65"/>
  <c r="L125" i="65"/>
  <c r="O128" i="65"/>
  <c r="O132" i="65"/>
  <c r="E134" i="65"/>
  <c r="B136" i="65"/>
  <c r="B139" i="65"/>
  <c r="P145" i="65"/>
  <c r="K117" i="65"/>
  <c r="D120" i="65"/>
  <c r="O125" i="65"/>
  <c r="M134" i="65"/>
  <c r="D136" i="65"/>
  <c r="E145" i="65"/>
  <c r="B149" i="65"/>
  <c r="J285" i="66"/>
  <c r="J41" i="41"/>
  <c r="X41" i="41" s="1"/>
  <c r="B30" i="41"/>
  <c r="F30" i="41"/>
  <c r="T30" i="41" s="1"/>
  <c r="L224" i="66"/>
  <c r="L248" i="66"/>
  <c r="AD248" i="66"/>
  <c r="N195" i="66"/>
  <c r="AF195" i="66"/>
  <c r="J263" i="66"/>
  <c r="AB12" i="66"/>
  <c r="N16" i="66"/>
  <c r="AF16" i="66"/>
  <c r="J196" i="66"/>
  <c r="AB196" i="66"/>
  <c r="N200" i="66"/>
  <c r="AF200" i="66"/>
  <c r="J276" i="66"/>
  <c r="N280" i="66"/>
  <c r="N21" i="66"/>
  <c r="N245" i="66"/>
  <c r="AF245" i="66"/>
  <c r="J222" i="66"/>
  <c r="J246" i="66"/>
  <c r="AB246" i="66"/>
  <c r="J40" i="66"/>
  <c r="L198" i="66"/>
  <c r="AD198" i="66"/>
  <c r="L278" i="66"/>
  <c r="J109" i="66"/>
  <c r="L243" i="66"/>
  <c r="AD243" i="66"/>
  <c r="W44" i="49"/>
  <c r="X44" i="49" s="1"/>
  <c r="W108" i="49"/>
  <c r="X108" i="49" s="1"/>
  <c r="W19" i="49"/>
  <c r="X19" i="49" s="1"/>
  <c r="W24" i="49"/>
  <c r="X24" i="49" s="1"/>
  <c r="W57" i="49"/>
  <c r="X57" i="49" s="1"/>
  <c r="W65" i="49"/>
  <c r="X65" i="49" s="1"/>
  <c r="W73" i="49"/>
  <c r="X73" i="49" s="1"/>
  <c r="W81" i="49"/>
  <c r="X81" i="49" s="1"/>
  <c r="W89" i="49"/>
  <c r="X89" i="49" s="1"/>
  <c r="W97" i="49"/>
  <c r="X97" i="49" s="1"/>
  <c r="W10" i="49"/>
  <c r="X10" i="49" s="1"/>
  <c r="W16" i="49"/>
  <c r="X16" i="49" s="1"/>
  <c r="W21" i="49"/>
  <c r="X21" i="49" s="1"/>
  <c r="W29" i="49"/>
  <c r="X29" i="49" s="1"/>
  <c r="W37" i="49"/>
  <c r="X37" i="49" s="1"/>
  <c r="W45" i="49"/>
  <c r="X45" i="49" s="1"/>
  <c r="W47" i="49"/>
  <c r="X47" i="49" s="1"/>
  <c r="W53" i="49"/>
  <c r="X53" i="49" s="1"/>
  <c r="W61" i="49"/>
  <c r="X61" i="49" s="1"/>
  <c r="W69" i="49"/>
  <c r="X69" i="49" s="1"/>
  <c r="W77" i="49"/>
  <c r="X77" i="49" s="1"/>
  <c r="W85" i="49"/>
  <c r="X85" i="49" s="1"/>
  <c r="W93" i="49"/>
  <c r="X93" i="49" s="1"/>
  <c r="W101" i="49"/>
  <c r="X101" i="49" s="1"/>
  <c r="W92" i="49"/>
  <c r="X92" i="49" s="1"/>
  <c r="W100" i="49"/>
  <c r="X100" i="49" s="1"/>
  <c r="W116" i="49"/>
  <c r="X116" i="49" s="1"/>
  <c r="W6" i="49"/>
  <c r="X6" i="49" s="1"/>
  <c r="W105" i="49"/>
  <c r="X105" i="49" s="1"/>
  <c r="W113" i="49"/>
  <c r="X113" i="49" s="1"/>
  <c r="W32" i="49"/>
  <c r="X32" i="49" s="1"/>
  <c r="W40" i="49"/>
  <c r="X40" i="49" s="1"/>
  <c r="W4" i="49"/>
  <c r="X4" i="49" s="1"/>
  <c r="W9" i="49"/>
  <c r="X9" i="49" s="1"/>
  <c r="W15" i="49"/>
  <c r="X15" i="49" s="1"/>
  <c r="W28" i="49"/>
  <c r="X28" i="49" s="1"/>
  <c r="W36" i="49"/>
  <c r="X36" i="49" s="1"/>
  <c r="W52" i="49"/>
  <c r="X52" i="49" s="1"/>
  <c r="W33" i="49"/>
  <c r="X33" i="49" s="1"/>
  <c r="W41" i="49"/>
  <c r="X41" i="49" s="1"/>
  <c r="W49" i="49"/>
  <c r="X49" i="49" s="1"/>
  <c r="AD72" i="14"/>
  <c r="B16" i="41"/>
  <c r="J201" i="66" s="1"/>
  <c r="B20" i="41"/>
  <c r="P20" i="41" s="1"/>
  <c r="B24" i="41"/>
  <c r="B28" i="41"/>
  <c r="J70" i="66" s="1"/>
  <c r="B32" i="41"/>
  <c r="G46" i="41"/>
  <c r="U46" i="41" s="1"/>
  <c r="H46" i="41"/>
  <c r="V46" i="41" s="1"/>
  <c r="B53" i="41"/>
  <c r="J171" i="66" s="1"/>
  <c r="B59" i="41"/>
  <c r="G62" i="41"/>
  <c r="U62" i="41" s="1"/>
  <c r="H62" i="41"/>
  <c r="V62" i="41" s="1"/>
  <c r="B72" i="41"/>
  <c r="P72" i="41" s="1"/>
  <c r="D85" i="41"/>
  <c r="R85" i="41" s="1"/>
  <c r="D88" i="41"/>
  <c r="R88" i="41" s="1"/>
  <c r="B108" i="41"/>
  <c r="P108" i="41" s="1"/>
  <c r="A16" i="65"/>
  <c r="A34" i="65"/>
  <c r="I34" i="65" s="1"/>
  <c r="A42" i="65"/>
  <c r="G42" i="65" s="1"/>
  <c r="A48" i="65"/>
  <c r="E48" i="65" s="1"/>
  <c r="A90" i="65"/>
  <c r="P90" i="65" s="1"/>
  <c r="N113" i="65"/>
  <c r="M113" i="65"/>
  <c r="B113" i="65"/>
  <c r="L113" i="65"/>
  <c r="G113" i="65"/>
  <c r="N124" i="65"/>
  <c r="D124" i="65"/>
  <c r="B124" i="65"/>
  <c r="L124" i="65"/>
  <c r="F127" i="65"/>
  <c r="N129" i="65"/>
  <c r="H129" i="65"/>
  <c r="O129" i="65"/>
  <c r="B129" i="65"/>
  <c r="I129" i="65"/>
  <c r="E130" i="65"/>
  <c r="M130" i="65"/>
  <c r="B141" i="65"/>
  <c r="I146" i="65"/>
  <c r="E146" i="65"/>
  <c r="L106" i="67"/>
  <c r="K106" i="67"/>
  <c r="U4" i="41"/>
  <c r="B8" i="41"/>
  <c r="J237" i="66" s="1"/>
  <c r="D12" i="41"/>
  <c r="L79" i="66" s="1"/>
  <c r="G13" i="41"/>
  <c r="U13" i="41" s="1"/>
  <c r="D16" i="41"/>
  <c r="L203" i="66" s="1"/>
  <c r="D20" i="41"/>
  <c r="R20" i="41" s="1"/>
  <c r="D24" i="41"/>
  <c r="D28" i="41"/>
  <c r="D32" i="41"/>
  <c r="F37" i="41"/>
  <c r="T37" i="41" s="1"/>
  <c r="J38" i="41"/>
  <c r="X38" i="41" s="1"/>
  <c r="B42" i="41"/>
  <c r="F43" i="41"/>
  <c r="J44" i="41"/>
  <c r="X44" i="41" s="1"/>
  <c r="B46" i="41"/>
  <c r="P46" i="41" s="1"/>
  <c r="G49" i="41"/>
  <c r="U49" i="41" s="1"/>
  <c r="D49" i="41"/>
  <c r="F50" i="41"/>
  <c r="F53" i="41"/>
  <c r="D59" i="41"/>
  <c r="B62" i="41"/>
  <c r="J136" i="66" s="1"/>
  <c r="G65" i="41"/>
  <c r="U65" i="41" s="1"/>
  <c r="D65" i="41"/>
  <c r="R65" i="41" s="1"/>
  <c r="F72" i="41"/>
  <c r="T72" i="41" s="1"/>
  <c r="D76" i="41"/>
  <c r="R76" i="41" s="1"/>
  <c r="D80" i="41"/>
  <c r="R80" i="41" s="1"/>
  <c r="E85" i="41"/>
  <c r="S85" i="41" s="1"/>
  <c r="D105" i="41"/>
  <c r="R105" i="41" s="1"/>
  <c r="I107" i="41"/>
  <c r="W107" i="41" s="1"/>
  <c r="H107" i="41"/>
  <c r="V107" i="41" s="1"/>
  <c r="D108" i="41"/>
  <c r="R108" i="41" s="1"/>
  <c r="G109" i="41"/>
  <c r="U109" i="41" s="1"/>
  <c r="A17" i="65"/>
  <c r="D17" i="65" s="1"/>
  <c r="A26" i="65"/>
  <c r="J26" i="65" s="1"/>
  <c r="A66" i="65"/>
  <c r="L66" i="65" s="1"/>
  <c r="D113" i="65"/>
  <c r="J114" i="65"/>
  <c r="K116" i="65"/>
  <c r="L117" i="65"/>
  <c r="G124" i="65"/>
  <c r="H125" i="65"/>
  <c r="D129" i="65"/>
  <c r="J130" i="65"/>
  <c r="G133" i="65"/>
  <c r="K136" i="65"/>
  <c r="K137" i="65"/>
  <c r="N140" i="65"/>
  <c r="L140" i="65"/>
  <c r="D140" i="65"/>
  <c r="O140" i="65"/>
  <c r="E141" i="65"/>
  <c r="O143" i="65"/>
  <c r="B143" i="65"/>
  <c r="M146" i="65"/>
  <c r="L148" i="65"/>
  <c r="W4" i="41"/>
  <c r="F12" i="41"/>
  <c r="T12" i="41" s="1"/>
  <c r="F16" i="41"/>
  <c r="T16" i="41" s="1"/>
  <c r="F20" i="41"/>
  <c r="T20" i="41" s="1"/>
  <c r="F24" i="41"/>
  <c r="T24" i="41" s="1"/>
  <c r="F28" i="41"/>
  <c r="T28" i="41" s="1"/>
  <c r="F32" i="41"/>
  <c r="H37" i="41"/>
  <c r="V37" i="41" s="1"/>
  <c r="D42" i="41"/>
  <c r="H43" i="41"/>
  <c r="V43" i="41" s="1"/>
  <c r="D46" i="41"/>
  <c r="R46" i="41" s="1"/>
  <c r="H53" i="41"/>
  <c r="V53" i="41" s="1"/>
  <c r="B55" i="41"/>
  <c r="G58" i="41"/>
  <c r="U58" i="41" s="1"/>
  <c r="H58" i="41"/>
  <c r="V58" i="41" s="1"/>
  <c r="F59" i="41"/>
  <c r="AF145" i="66" s="1"/>
  <c r="D62" i="41"/>
  <c r="J63" i="41"/>
  <c r="X63" i="41" s="1"/>
  <c r="B65" i="41"/>
  <c r="P65" i="41" s="1"/>
  <c r="G67" i="41"/>
  <c r="U67" i="41" s="1"/>
  <c r="F67" i="41"/>
  <c r="T67" i="41" s="1"/>
  <c r="G69" i="41"/>
  <c r="U69" i="41" s="1"/>
  <c r="B69" i="41"/>
  <c r="P69" i="41" s="1"/>
  <c r="D97" i="41"/>
  <c r="R97" i="41" s="1"/>
  <c r="J105" i="41"/>
  <c r="X105" i="41" s="1"/>
  <c r="F108" i="41"/>
  <c r="T108" i="41" s="1"/>
  <c r="A30" i="65"/>
  <c r="G30" i="65" s="1"/>
  <c r="A36" i="65"/>
  <c r="L36" i="65" s="1"/>
  <c r="A43" i="65"/>
  <c r="G43" i="65" s="1"/>
  <c r="A52" i="65"/>
  <c r="J52" i="65" s="1"/>
  <c r="A95" i="65"/>
  <c r="E95" i="65" s="1"/>
  <c r="N112" i="65"/>
  <c r="D112" i="65"/>
  <c r="P112" i="65"/>
  <c r="H112" i="65"/>
  <c r="E113" i="65"/>
  <c r="M114" i="65"/>
  <c r="M122" i="65"/>
  <c r="E122" i="65"/>
  <c r="H124" i="65"/>
  <c r="N128" i="65"/>
  <c r="L128" i="65"/>
  <c r="B128" i="65"/>
  <c r="K128" i="65"/>
  <c r="E129" i="65"/>
  <c r="O131" i="65"/>
  <c r="K131" i="65"/>
  <c r="M137" i="65"/>
  <c r="G141" i="65"/>
  <c r="O147" i="65"/>
  <c r="B147" i="65"/>
  <c r="K147" i="65"/>
  <c r="E150" i="65"/>
  <c r="F150" i="65"/>
  <c r="L30" i="67"/>
  <c r="K30" i="67"/>
  <c r="L52" i="67"/>
  <c r="K52" i="67"/>
  <c r="L78" i="67"/>
  <c r="K78" i="67"/>
  <c r="L80" i="67"/>
  <c r="K80" i="67"/>
  <c r="D8" i="41"/>
  <c r="L239" i="66" s="1"/>
  <c r="G12" i="41"/>
  <c r="U12" i="41" s="1"/>
  <c r="H16" i="41"/>
  <c r="V16" i="41" s="1"/>
  <c r="H20" i="41"/>
  <c r="V20" i="41" s="1"/>
  <c r="H24" i="41"/>
  <c r="V24" i="41" s="1"/>
  <c r="H28" i="41"/>
  <c r="V28" i="41" s="1"/>
  <c r="H32" i="41"/>
  <c r="V32" i="41" s="1"/>
  <c r="F42" i="41"/>
  <c r="F46" i="41"/>
  <c r="N63" i="66" s="1"/>
  <c r="H59" i="41"/>
  <c r="V59" i="41" s="1"/>
  <c r="G61" i="41"/>
  <c r="U61" i="41" s="1"/>
  <c r="D61" i="41"/>
  <c r="AD133" i="66" s="1"/>
  <c r="F62" i="41"/>
  <c r="G71" i="41"/>
  <c r="U71" i="41" s="1"/>
  <c r="F71" i="41"/>
  <c r="T71" i="41" s="1"/>
  <c r="H97" i="41"/>
  <c r="V97" i="41" s="1"/>
  <c r="I106" i="41"/>
  <c r="W106" i="41" s="1"/>
  <c r="H106" i="41"/>
  <c r="V106" i="41" s="1"/>
  <c r="G108" i="41"/>
  <c r="U108" i="41" s="1"/>
  <c r="A4" i="65"/>
  <c r="B4" i="65" s="1"/>
  <c r="A13" i="65"/>
  <c r="H13" i="65" s="1"/>
  <c r="A54" i="65"/>
  <c r="B54" i="65" s="1"/>
  <c r="A74" i="65"/>
  <c r="M74" i="65" s="1"/>
  <c r="H113" i="65"/>
  <c r="O115" i="65"/>
  <c r="B115" i="65"/>
  <c r="F115" i="65"/>
  <c r="K124" i="65"/>
  <c r="G129" i="65"/>
  <c r="I141" i="65"/>
  <c r="O149" i="65"/>
  <c r="E149" i="65"/>
  <c r="L149" i="65"/>
  <c r="D149" i="65"/>
  <c r="AD19" i="14"/>
  <c r="AD20" i="14"/>
  <c r="AD22" i="14"/>
  <c r="AD24" i="14"/>
  <c r="AD27" i="14"/>
  <c r="AD29" i="14"/>
  <c r="AD31" i="14"/>
  <c r="AD33" i="14"/>
  <c r="AD35" i="14"/>
  <c r="AD37" i="14"/>
  <c r="AD40" i="14"/>
  <c r="AD44" i="14"/>
  <c r="F8" i="41"/>
  <c r="T8" i="41" s="1"/>
  <c r="J16" i="41"/>
  <c r="X16" i="41" s="1"/>
  <c r="J20" i="41"/>
  <c r="X20" i="41" s="1"/>
  <c r="J24" i="41"/>
  <c r="X24" i="41" s="1"/>
  <c r="J28" i="41"/>
  <c r="X28" i="41" s="1"/>
  <c r="J32" i="41"/>
  <c r="X32" i="41" s="1"/>
  <c r="H42" i="41"/>
  <c r="V42" i="41" s="1"/>
  <c r="J46" i="41"/>
  <c r="X46" i="41" s="1"/>
  <c r="G54" i="41"/>
  <c r="U54" i="41" s="1"/>
  <c r="H54" i="41"/>
  <c r="V54" i="41" s="1"/>
  <c r="J59" i="41"/>
  <c r="X59" i="41" s="1"/>
  <c r="J62" i="41"/>
  <c r="X62" i="41" s="1"/>
  <c r="I97" i="41"/>
  <c r="W97" i="41" s="1"/>
  <c r="A8" i="65"/>
  <c r="A24" i="65"/>
  <c r="G24" i="65" s="1"/>
  <c r="I113" i="65"/>
  <c r="N117" i="65"/>
  <c r="P117" i="65"/>
  <c r="E117" i="65"/>
  <c r="I117" i="65"/>
  <c r="O117" i="65"/>
  <c r="B117" i="65"/>
  <c r="O123" i="65"/>
  <c r="F123" i="65"/>
  <c r="O124" i="65"/>
  <c r="K129" i="65"/>
  <c r="N137" i="65"/>
  <c r="O137" i="65"/>
  <c r="D137" i="65"/>
  <c r="G137" i="65"/>
  <c r="L137" i="65"/>
  <c r="I138" i="65"/>
  <c r="E138" i="65"/>
  <c r="L141" i="65"/>
  <c r="L12" i="67"/>
  <c r="K12" i="67"/>
  <c r="AD18" i="14"/>
  <c r="AD21" i="14"/>
  <c r="AD23" i="14"/>
  <c r="AD25" i="14"/>
  <c r="AD26" i="14"/>
  <c r="AD28" i="14"/>
  <c r="AD30" i="14"/>
  <c r="AD32" i="14"/>
  <c r="AD34" i="14"/>
  <c r="AD36" i="14"/>
  <c r="AD38" i="14"/>
  <c r="AD39" i="14"/>
  <c r="AD41" i="14"/>
  <c r="AD42" i="14"/>
  <c r="AD43" i="14"/>
  <c r="AD45" i="14"/>
  <c r="AD46" i="14"/>
  <c r="AD47" i="14"/>
  <c r="AD48" i="14"/>
  <c r="AD49" i="14"/>
  <c r="AD52" i="14"/>
  <c r="AD53" i="14"/>
  <c r="AD54" i="14"/>
  <c r="AD55" i="14"/>
  <c r="AD56" i="14"/>
  <c r="AD57" i="14"/>
  <c r="AD58" i="14"/>
  <c r="AD59" i="14"/>
  <c r="AD60" i="14"/>
  <c r="AD63" i="14"/>
  <c r="AD64" i="14"/>
  <c r="AD65" i="14"/>
  <c r="G8" i="41"/>
  <c r="U8" i="41" s="1"/>
  <c r="J12" i="41"/>
  <c r="X12" i="41" s="1"/>
  <c r="D14" i="41"/>
  <c r="H15" i="41"/>
  <c r="V15" i="41" s="1"/>
  <c r="D18" i="41"/>
  <c r="H19" i="41"/>
  <c r="V19" i="41" s="1"/>
  <c r="D22" i="41"/>
  <c r="H23" i="41"/>
  <c r="P74" i="66" s="1"/>
  <c r="D26" i="41"/>
  <c r="H27" i="41"/>
  <c r="V27" i="41" s="1"/>
  <c r="D30" i="41"/>
  <c r="H31" i="41"/>
  <c r="V31" i="41" s="1"/>
  <c r="B38" i="41"/>
  <c r="J227" i="66" s="1"/>
  <c r="B41" i="41"/>
  <c r="J42" i="41"/>
  <c r="X42" i="41" s="1"/>
  <c r="B44" i="41"/>
  <c r="P44" i="41" s="1"/>
  <c r="F45" i="41"/>
  <c r="J49" i="41"/>
  <c r="X49" i="41" s="1"/>
  <c r="D51" i="41"/>
  <c r="L183" i="66" s="1"/>
  <c r="B54" i="41"/>
  <c r="H55" i="41"/>
  <c r="V55" i="41" s="1"/>
  <c r="G57" i="41"/>
  <c r="U57" i="41" s="1"/>
  <c r="D57" i="41"/>
  <c r="F61" i="41"/>
  <c r="J65" i="41"/>
  <c r="X65" i="41" s="1"/>
  <c r="D71" i="41"/>
  <c r="R71" i="41" s="1"/>
  <c r="H95" i="41"/>
  <c r="V95" i="41" s="1"/>
  <c r="I101" i="41"/>
  <c r="W101" i="41" s="1"/>
  <c r="D106" i="41"/>
  <c r="R106" i="41" s="1"/>
  <c r="I109" i="41"/>
  <c r="W109" i="41" s="1"/>
  <c r="H109" i="41"/>
  <c r="V109" i="41" s="1"/>
  <c r="A6" i="65"/>
  <c r="I6" i="65" s="1"/>
  <c r="A9" i="65"/>
  <c r="N9" i="65" s="1"/>
  <c r="A25" i="65"/>
  <c r="G25" i="65" s="1"/>
  <c r="A58" i="65"/>
  <c r="K58" i="65" s="1"/>
  <c r="A103" i="65"/>
  <c r="N103" i="65" s="1"/>
  <c r="M110" i="65"/>
  <c r="E110" i="65"/>
  <c r="K113" i="65"/>
  <c r="N115" i="65"/>
  <c r="D117" i="65"/>
  <c r="O119" i="65"/>
  <c r="B119" i="65"/>
  <c r="B123" i="65"/>
  <c r="P124" i="65"/>
  <c r="L129" i="65"/>
  <c r="B137" i="65"/>
  <c r="M138" i="65"/>
  <c r="M141" i="65"/>
  <c r="N148" i="65"/>
  <c r="H148" i="65"/>
  <c r="O148" i="65"/>
  <c r="D148" i="65"/>
  <c r="L38" i="67"/>
  <c r="K38" i="67"/>
  <c r="AD67" i="14"/>
  <c r="AD69" i="14"/>
  <c r="AD70" i="14"/>
  <c r="AD71" i="14"/>
  <c r="AD7" i="14"/>
  <c r="AD8" i="14"/>
  <c r="AD9" i="14"/>
  <c r="AD10" i="14"/>
  <c r="AD11" i="14"/>
  <c r="AD12" i="14"/>
  <c r="AD13" i="14"/>
  <c r="AD14" i="14"/>
  <c r="AD15" i="14"/>
  <c r="AD16" i="14"/>
  <c r="AD68" i="14"/>
  <c r="H8" i="41"/>
  <c r="V8" i="41" s="1"/>
  <c r="D38" i="41"/>
  <c r="L229" i="66" s="1"/>
  <c r="F41" i="41"/>
  <c r="D44" i="41"/>
  <c r="R44" i="41" s="1"/>
  <c r="G50" i="41"/>
  <c r="U50" i="41" s="1"/>
  <c r="H50" i="41"/>
  <c r="V50" i="41" s="1"/>
  <c r="F51" i="41"/>
  <c r="N185" i="66" s="1"/>
  <c r="D54" i="41"/>
  <c r="H61" i="41"/>
  <c r="V61" i="41" s="1"/>
  <c r="G68" i="41"/>
  <c r="U68" i="41" s="1"/>
  <c r="D68" i="41"/>
  <c r="J71" i="41"/>
  <c r="X71" i="41" s="1"/>
  <c r="I81" i="41"/>
  <c r="W81" i="41" s="1"/>
  <c r="H87" i="41"/>
  <c r="V87" i="41" s="1"/>
  <c r="I93" i="41"/>
  <c r="W93" i="41" s="1"/>
  <c r="D101" i="41"/>
  <c r="R101" i="41" s="1"/>
  <c r="D104" i="41"/>
  <c r="R104" i="41" s="1"/>
  <c r="F106" i="41"/>
  <c r="T106" i="41" s="1"/>
  <c r="B109" i="41"/>
  <c r="P109" i="41" s="1"/>
  <c r="A10" i="65"/>
  <c r="L10" i="65" s="1"/>
  <c r="O113" i="65"/>
  <c r="N116" i="65"/>
  <c r="H116" i="65"/>
  <c r="L116" i="65"/>
  <c r="B116" i="65"/>
  <c r="G117" i="65"/>
  <c r="F119" i="65"/>
  <c r="K123" i="65"/>
  <c r="N125" i="65"/>
  <c r="M125" i="65"/>
  <c r="B125" i="65"/>
  <c r="P125" i="65"/>
  <c r="D125" i="65"/>
  <c r="I125" i="65"/>
  <c r="E126" i="65"/>
  <c r="M129" i="65"/>
  <c r="N133" i="65"/>
  <c r="K133" i="65"/>
  <c r="I133" i="65"/>
  <c r="P133" i="65"/>
  <c r="D133" i="65"/>
  <c r="N136" i="65"/>
  <c r="G136" i="65"/>
  <c r="H136" i="65"/>
  <c r="P136" i="65"/>
  <c r="E137" i="65"/>
  <c r="O139" i="65"/>
  <c r="K139" i="65"/>
  <c r="F139" i="65"/>
  <c r="B148" i="65"/>
  <c r="H149" i="65"/>
  <c r="L20" i="67"/>
  <c r="K20" i="67"/>
  <c r="G53" i="41"/>
  <c r="U53" i="41" s="1"/>
  <c r="D53" i="41"/>
  <c r="G72" i="41"/>
  <c r="U72" i="41" s="1"/>
  <c r="D72" i="41"/>
  <c r="R72" i="41" s="1"/>
  <c r="I85" i="41"/>
  <c r="W85" i="41" s="1"/>
  <c r="I108" i="41"/>
  <c r="W108" i="41" s="1"/>
  <c r="H108" i="41"/>
  <c r="V108" i="41" s="1"/>
  <c r="E106" i="65"/>
  <c r="O127" i="65"/>
  <c r="K127" i="65"/>
  <c r="B127" i="65"/>
  <c r="N141" i="65"/>
  <c r="H141" i="65"/>
  <c r="P141" i="65"/>
  <c r="D141" i="65"/>
  <c r="K141" i="65"/>
  <c r="I142" i="65"/>
  <c r="E142" i="65"/>
  <c r="A107" i="65"/>
  <c r="E107" i="65" s="1"/>
  <c r="A79" i="65"/>
  <c r="E79" i="65" s="1"/>
  <c r="A44" i="65"/>
  <c r="K44" i="65" s="1"/>
  <c r="A12" i="65"/>
  <c r="B12" i="65" s="1"/>
  <c r="L124" i="67"/>
  <c r="K124" i="67"/>
  <c r="L62" i="67"/>
  <c r="K62" i="67"/>
  <c r="N121" i="65"/>
  <c r="K121" i="65"/>
  <c r="M121" i="65"/>
  <c r="A87" i="65"/>
  <c r="M87" i="65" s="1"/>
  <c r="A71" i="65"/>
  <c r="H71" i="65" s="1"/>
  <c r="A59" i="65"/>
  <c r="G59" i="65" s="1"/>
  <c r="A38" i="65"/>
  <c r="M38" i="65" s="1"/>
  <c r="A28" i="65"/>
  <c r="B28" i="65" s="1"/>
  <c r="A22" i="65"/>
  <c r="I22" i="65" s="1"/>
  <c r="K64" i="67"/>
  <c r="K98" i="67"/>
  <c r="K116" i="67"/>
  <c r="K134" i="67"/>
  <c r="W11" i="49"/>
  <c r="X11" i="49" s="1"/>
  <c r="W17" i="49"/>
  <c r="X17" i="49" s="1"/>
  <c r="W22" i="49"/>
  <c r="X22" i="49" s="1"/>
  <c r="W30" i="49"/>
  <c r="X30" i="49" s="1"/>
  <c r="W38" i="49"/>
  <c r="X38" i="49" s="1"/>
  <c r="W46" i="49"/>
  <c r="X46" i="49" s="1"/>
  <c r="W54" i="49"/>
  <c r="X54" i="49" s="1"/>
  <c r="W62" i="49"/>
  <c r="X62" i="49" s="1"/>
  <c r="W70" i="49"/>
  <c r="X70" i="49" s="1"/>
  <c r="W78" i="49"/>
  <c r="X78" i="49" s="1"/>
  <c r="W86" i="49"/>
  <c r="X86" i="49" s="1"/>
  <c r="K14" i="67"/>
  <c r="K68" i="67"/>
  <c r="K86" i="67"/>
  <c r="K100" i="67"/>
  <c r="L142" i="67"/>
  <c r="K142" i="67"/>
  <c r="J66" i="41"/>
  <c r="X66" i="41" s="1"/>
  <c r="A5" i="65"/>
  <c r="H5" i="65" s="1"/>
  <c r="A21" i="65"/>
  <c r="L21" i="65" s="1"/>
  <c r="A39" i="65"/>
  <c r="M39" i="65" s="1"/>
  <c r="A47" i="65"/>
  <c r="M47" i="65" s="1"/>
  <c r="A82" i="65"/>
  <c r="K82" i="65" s="1"/>
  <c r="A98" i="65"/>
  <c r="P98" i="65" s="1"/>
  <c r="N108" i="65"/>
  <c r="L108" i="65"/>
  <c r="N109" i="65"/>
  <c r="H109" i="65"/>
  <c r="M109" i="65"/>
  <c r="N111" i="65"/>
  <c r="G121" i="65"/>
  <c r="N144" i="65"/>
  <c r="B144" i="65"/>
  <c r="M11" i="58"/>
  <c r="M14" i="58" s="1"/>
  <c r="M15" i="58" s="1"/>
  <c r="K24" i="67"/>
  <c r="K34" i="67"/>
  <c r="K70" i="67"/>
  <c r="K88" i="67"/>
  <c r="K110" i="67"/>
  <c r="K120" i="67"/>
  <c r="K140" i="67"/>
  <c r="K46" i="67"/>
  <c r="K72" i="67"/>
  <c r="K90" i="67"/>
  <c r="L94" i="67"/>
  <c r="K94" i="67"/>
  <c r="K102" i="67"/>
  <c r="K144" i="67"/>
  <c r="W13" i="49"/>
  <c r="X13" i="49" s="1"/>
  <c r="W20" i="49"/>
  <c r="X20" i="49" s="1"/>
  <c r="W26" i="49"/>
  <c r="X26" i="49" s="1"/>
  <c r="W34" i="49"/>
  <c r="X34" i="49" s="1"/>
  <c r="W42" i="49"/>
  <c r="X42" i="49" s="1"/>
  <c r="W50" i="49"/>
  <c r="X50" i="49" s="1"/>
  <c r="W58" i="49"/>
  <c r="X58" i="49" s="1"/>
  <c r="W66" i="49"/>
  <c r="X66" i="49" s="1"/>
  <c r="W74" i="49"/>
  <c r="X74" i="49" s="1"/>
  <c r="W82" i="49"/>
  <c r="X82" i="49" s="1"/>
  <c r="P120" i="65"/>
  <c r="P132" i="65"/>
  <c r="L145" i="65"/>
  <c r="W5" i="49"/>
  <c r="X5" i="49" s="1"/>
  <c r="W18" i="49"/>
  <c r="X18" i="49" s="1"/>
  <c r="W23" i="49"/>
  <c r="X23" i="49" s="1"/>
  <c r="W31" i="49"/>
  <c r="X31" i="49" s="1"/>
  <c r="W39" i="49"/>
  <c r="X39" i="49" s="1"/>
  <c r="W48" i="49"/>
  <c r="X48" i="49" s="1"/>
  <c r="W55" i="49"/>
  <c r="X55" i="49" s="1"/>
  <c r="W63" i="49"/>
  <c r="X63" i="49" s="1"/>
  <c r="W71" i="49"/>
  <c r="X71" i="49" s="1"/>
  <c r="W79" i="49"/>
  <c r="X79" i="49" s="1"/>
  <c r="W87" i="49"/>
  <c r="X87" i="49" s="1"/>
  <c r="W95" i="49"/>
  <c r="X95" i="49" s="1"/>
  <c r="W103" i="49"/>
  <c r="X103" i="49" s="1"/>
  <c r="W111" i="49"/>
  <c r="X111" i="49" s="1"/>
  <c r="W94" i="49"/>
  <c r="X94" i="49" s="1"/>
  <c r="W102" i="49"/>
  <c r="X102" i="49" s="1"/>
  <c r="W110" i="49"/>
  <c r="X110" i="49" s="1"/>
  <c r="W118" i="49"/>
  <c r="X118" i="49" s="1"/>
  <c r="W3" i="49"/>
  <c r="X3" i="49" s="1"/>
  <c r="W8" i="49"/>
  <c r="X8" i="49" s="1"/>
  <c r="W14" i="49"/>
  <c r="X14" i="49" s="1"/>
  <c r="W27" i="49"/>
  <c r="X27" i="49" s="1"/>
  <c r="W35" i="49"/>
  <c r="X35" i="49" s="1"/>
  <c r="W43" i="49"/>
  <c r="X43" i="49" s="1"/>
  <c r="W51" i="49"/>
  <c r="X51" i="49" s="1"/>
  <c r="W59" i="49"/>
  <c r="X59" i="49" s="1"/>
  <c r="W67" i="49"/>
  <c r="X67" i="49" s="1"/>
  <c r="W75" i="49"/>
  <c r="X75" i="49" s="1"/>
  <c r="W83" i="49"/>
  <c r="X83" i="49" s="1"/>
  <c r="W91" i="49"/>
  <c r="X91" i="49" s="1"/>
  <c r="W99" i="49"/>
  <c r="X99" i="49" s="1"/>
  <c r="W107" i="49"/>
  <c r="X107" i="49" s="1"/>
  <c r="W115" i="49"/>
  <c r="X115" i="49" s="1"/>
  <c r="W90" i="49"/>
  <c r="X90" i="49" s="1"/>
  <c r="W98" i="49"/>
  <c r="X98" i="49" s="1"/>
  <c r="W106" i="49"/>
  <c r="X106" i="49" s="1"/>
  <c r="W114" i="49"/>
  <c r="X114" i="49" s="1"/>
  <c r="AD77" i="14"/>
  <c r="AD50" i="14"/>
  <c r="AD51" i="14"/>
  <c r="AD61" i="14"/>
  <c r="AD62" i="14"/>
  <c r="F40" i="41"/>
  <c r="D41" i="41"/>
  <c r="J40" i="41"/>
  <c r="X40" i="41" s="1"/>
  <c r="B40" i="41"/>
  <c r="H41" i="41"/>
  <c r="V41" i="41" s="1"/>
  <c r="D40" i="41"/>
  <c r="E77" i="41"/>
  <c r="S77" i="41" s="1"/>
  <c r="H77" i="41"/>
  <c r="V77" i="41" s="1"/>
  <c r="I77" i="41"/>
  <c r="W77" i="41" s="1"/>
  <c r="Z111" i="14"/>
  <c r="J39" i="41"/>
  <c r="X39" i="41" s="1"/>
  <c r="B39" i="41"/>
  <c r="P39" i="41" s="1"/>
  <c r="F39" i="41"/>
  <c r="T39" i="41" s="1"/>
  <c r="H40" i="41"/>
  <c r="V40" i="41" s="1"/>
  <c r="D39" i="41"/>
  <c r="L234" i="66" s="1"/>
  <c r="H39" i="41"/>
  <c r="V39" i="41" s="1"/>
  <c r="AG54" i="63"/>
  <c r="B35" i="41"/>
  <c r="D35" i="41"/>
  <c r="F35" i="41"/>
  <c r="J35" i="41"/>
  <c r="X35" i="41" s="1"/>
  <c r="F36" i="41"/>
  <c r="J36" i="41"/>
  <c r="X36" i="41" s="1"/>
  <c r="AH54" i="63"/>
  <c r="AH61" i="63"/>
  <c r="AG72" i="63"/>
  <c r="AG80" i="63"/>
  <c r="B36" i="41"/>
  <c r="AH45" i="63"/>
  <c r="AH72" i="63"/>
  <c r="H36" i="41"/>
  <c r="V36" i="41" s="1"/>
  <c r="AG35" i="63"/>
  <c r="AG24" i="63"/>
  <c r="H35" i="41"/>
  <c r="V35" i="41" s="1"/>
  <c r="D36" i="41"/>
  <c r="H34" i="41"/>
  <c r="V34" i="41" s="1"/>
  <c r="B34" i="41"/>
  <c r="J34" i="41"/>
  <c r="X34" i="41" s="1"/>
  <c r="AG10" i="63"/>
  <c r="AH16" i="63"/>
  <c r="AG22" i="63"/>
  <c r="AH24" i="63"/>
  <c r="AH37" i="63"/>
  <c r="AG41" i="63"/>
  <c r="AH66" i="63"/>
  <c r="AH80" i="63"/>
  <c r="D34" i="41"/>
  <c r="AG43" i="63"/>
  <c r="AH64" i="63"/>
  <c r="F34" i="41"/>
  <c r="AG6" i="63"/>
  <c r="AH18" i="63"/>
  <c r="AG64" i="63"/>
  <c r="AH43" i="63"/>
  <c r="AG51" i="63"/>
  <c r="AG56" i="63"/>
  <c r="AH76" i="63"/>
  <c r="AG78" i="63"/>
  <c r="AH82" i="63"/>
  <c r="AH6" i="63"/>
  <c r="AG37" i="63"/>
  <c r="AH51" i="63"/>
  <c r="AG16" i="63"/>
  <c r="AG27" i="63"/>
  <c r="AG47" i="63"/>
  <c r="AH56" i="63"/>
  <c r="AH68" i="63"/>
  <c r="AG70" i="63"/>
  <c r="AH84" i="63"/>
  <c r="AH105" i="63"/>
  <c r="AH47" i="63"/>
  <c r="AG49" i="63"/>
  <c r="AH58" i="63"/>
  <c r="AH74" i="63"/>
  <c r="E73" i="41"/>
  <c r="S73" i="41" s="1"/>
  <c r="H73" i="41"/>
  <c r="V73" i="41" s="1"/>
  <c r="AG66" i="63"/>
  <c r="AH70" i="63"/>
  <c r="AG74" i="63"/>
  <c r="AH78" i="63"/>
  <c r="AG82" i="63"/>
  <c r="AA111" i="14"/>
  <c r="I73" i="41"/>
  <c r="W73" i="41" s="1"/>
  <c r="AH8" i="63"/>
  <c r="AH20" i="63"/>
  <c r="AH27" i="63"/>
  <c r="AH30" i="63"/>
  <c r="AG33" i="63"/>
  <c r="AG45" i="63"/>
  <c r="AG61" i="63"/>
  <c r="W119" i="49"/>
  <c r="X119" i="49" s="1"/>
  <c r="AB111" i="14"/>
  <c r="AC111" i="14"/>
  <c r="H66" i="41"/>
  <c r="V66" i="41" s="1"/>
  <c r="H67" i="41"/>
  <c r="V67" i="41" s="1"/>
  <c r="H68" i="41"/>
  <c r="V68" i="41" s="1"/>
  <c r="H69" i="41"/>
  <c r="V69" i="41" s="1"/>
  <c r="H70" i="41"/>
  <c r="V70" i="41" s="1"/>
  <c r="H71" i="41"/>
  <c r="V71" i="41" s="1"/>
  <c r="H72" i="41"/>
  <c r="V72" i="41" s="1"/>
  <c r="AG4" i="63"/>
  <c r="AH10" i="63"/>
  <c r="AG18" i="63"/>
  <c r="AH22" i="63"/>
  <c r="AH33" i="63"/>
  <c r="AG58" i="63"/>
  <c r="AG68" i="63"/>
  <c r="AG76" i="63"/>
  <c r="AG84" i="63"/>
  <c r="AG105" i="63"/>
  <c r="Y111" i="14"/>
  <c r="E9" i="41"/>
  <c r="S9" i="41" s="1"/>
  <c r="I9" i="41"/>
  <c r="W9" i="41" s="1"/>
  <c r="D74" i="41"/>
  <c r="R74" i="41" s="1"/>
  <c r="I74" i="41"/>
  <c r="W74" i="41" s="1"/>
  <c r="J76" i="41"/>
  <c r="X76" i="41" s="1"/>
  <c r="F76" i="41"/>
  <c r="T76" i="41" s="1"/>
  <c r="B76" i="41"/>
  <c r="P76" i="41" s="1"/>
  <c r="G76" i="41"/>
  <c r="U76" i="41" s="1"/>
  <c r="D78" i="41"/>
  <c r="R78" i="41" s="1"/>
  <c r="I78" i="41"/>
  <c r="W78" i="41" s="1"/>
  <c r="J80" i="41"/>
  <c r="X80" i="41" s="1"/>
  <c r="F80" i="41"/>
  <c r="T80" i="41" s="1"/>
  <c r="B80" i="41"/>
  <c r="P80" i="41" s="1"/>
  <c r="G80" i="41"/>
  <c r="U80" i="41" s="1"/>
  <c r="D82" i="41"/>
  <c r="R82" i="41" s="1"/>
  <c r="I82" i="41"/>
  <c r="W82" i="41" s="1"/>
  <c r="J84" i="41"/>
  <c r="X84" i="41" s="1"/>
  <c r="F84" i="41"/>
  <c r="T84" i="41" s="1"/>
  <c r="B84" i="41"/>
  <c r="P84" i="41" s="1"/>
  <c r="G84" i="41"/>
  <c r="U84" i="41" s="1"/>
  <c r="D86" i="41"/>
  <c r="R86" i="41" s="1"/>
  <c r="I86" i="41"/>
  <c r="W86" i="41" s="1"/>
  <c r="J88" i="41"/>
  <c r="X88" i="41" s="1"/>
  <c r="F88" i="41"/>
  <c r="T88" i="41" s="1"/>
  <c r="B88" i="41"/>
  <c r="P88" i="41" s="1"/>
  <c r="G88" i="41"/>
  <c r="U88" i="41" s="1"/>
  <c r="D90" i="41"/>
  <c r="R90" i="41" s="1"/>
  <c r="I90" i="41"/>
  <c r="W90" i="41" s="1"/>
  <c r="J92" i="41"/>
  <c r="X92" i="41" s="1"/>
  <c r="F92" i="41"/>
  <c r="T92" i="41" s="1"/>
  <c r="B92" i="41"/>
  <c r="P92" i="41" s="1"/>
  <c r="G92" i="41"/>
  <c r="U92" i="41" s="1"/>
  <c r="D94" i="41"/>
  <c r="R94" i="41" s="1"/>
  <c r="I94" i="41"/>
  <c r="W94" i="41" s="1"/>
  <c r="J96" i="41"/>
  <c r="X96" i="41" s="1"/>
  <c r="F96" i="41"/>
  <c r="T96" i="41" s="1"/>
  <c r="B96" i="41"/>
  <c r="P96" i="41" s="1"/>
  <c r="G96" i="41"/>
  <c r="U96" i="41" s="1"/>
  <c r="D98" i="41"/>
  <c r="R98" i="41" s="1"/>
  <c r="I98" i="41"/>
  <c r="W98" i="41" s="1"/>
  <c r="J100" i="41"/>
  <c r="X100" i="41" s="1"/>
  <c r="F100" i="41"/>
  <c r="T100" i="41" s="1"/>
  <c r="B100" i="41"/>
  <c r="P100" i="41" s="1"/>
  <c r="G100" i="41"/>
  <c r="U100" i="41" s="1"/>
  <c r="D102" i="41"/>
  <c r="R102" i="41" s="1"/>
  <c r="I102" i="41"/>
  <c r="W102" i="41" s="1"/>
  <c r="J104" i="41"/>
  <c r="X104" i="41" s="1"/>
  <c r="F104" i="41"/>
  <c r="T104" i="41" s="1"/>
  <c r="B104" i="41"/>
  <c r="P104" i="41" s="1"/>
  <c r="G104" i="41"/>
  <c r="U104" i="41" s="1"/>
  <c r="P841" i="66"/>
  <c r="P839" i="66"/>
  <c r="P837" i="66"/>
  <c r="P835" i="66"/>
  <c r="P833" i="66"/>
  <c r="P829" i="66"/>
  <c r="P825" i="66"/>
  <c r="P821" i="66"/>
  <c r="P817" i="66"/>
  <c r="P813" i="66"/>
  <c r="P809" i="66"/>
  <c r="P805" i="66"/>
  <c r="P801" i="66"/>
  <c r="P797" i="66"/>
  <c r="P793" i="66"/>
  <c r="P789" i="66"/>
  <c r="P785" i="66"/>
  <c r="P781" i="66"/>
  <c r="P777" i="66"/>
  <c r="P773" i="66"/>
  <c r="P769" i="66"/>
  <c r="P765" i="66"/>
  <c r="AH763" i="66"/>
  <c r="P763" i="66"/>
  <c r="P842" i="66"/>
  <c r="P840" i="66"/>
  <c r="P838" i="66"/>
  <c r="P836" i="66"/>
  <c r="P834" i="66"/>
  <c r="P831" i="66"/>
  <c r="P827" i="66"/>
  <c r="P823" i="66"/>
  <c r="P819" i="66"/>
  <c r="P815" i="66"/>
  <c r="P811" i="66"/>
  <c r="P807" i="66"/>
  <c r="P803" i="66"/>
  <c r="P799" i="66"/>
  <c r="P795" i="66"/>
  <c r="P791" i="66"/>
  <c r="P787" i="66"/>
  <c r="P783" i="66"/>
  <c r="P779" i="66"/>
  <c r="P775" i="66"/>
  <c r="P771" i="66"/>
  <c r="P767" i="66"/>
  <c r="P832" i="66"/>
  <c r="P828" i="66"/>
  <c r="P824" i="66"/>
  <c r="P820" i="66"/>
  <c r="P816" i="66"/>
  <c r="P812" i="66"/>
  <c r="P808" i="66"/>
  <c r="P804" i="66"/>
  <c r="P800" i="66"/>
  <c r="P796" i="66"/>
  <c r="P792" i="66"/>
  <c r="P788" i="66"/>
  <c r="P784" i="66"/>
  <c r="P780" i="66"/>
  <c r="P776" i="66"/>
  <c r="P772" i="66"/>
  <c r="P768" i="66"/>
  <c r="P764" i="66"/>
  <c r="P761" i="66"/>
  <c r="AH757" i="66"/>
  <c r="P757" i="66"/>
  <c r="AH753" i="66"/>
  <c r="P753" i="66"/>
  <c r="AH749" i="66"/>
  <c r="P749" i="66"/>
  <c r="AH745" i="66"/>
  <c r="P745" i="66"/>
  <c r="AH741" i="66"/>
  <c r="P741" i="66"/>
  <c r="AH737" i="66"/>
  <c r="P737" i="66"/>
  <c r="AH733" i="66"/>
  <c r="P733" i="66"/>
  <c r="AH729" i="66"/>
  <c r="P729" i="66"/>
  <c r="AH725" i="66"/>
  <c r="P725" i="66"/>
  <c r="P762" i="66"/>
  <c r="AH761" i="66"/>
  <c r="AH760" i="66"/>
  <c r="P760" i="66"/>
  <c r="AH756" i="66"/>
  <c r="P756" i="66"/>
  <c r="AH752" i="66"/>
  <c r="P752" i="66"/>
  <c r="AH748" i="66"/>
  <c r="P748" i="66"/>
  <c r="AH744" i="66"/>
  <c r="P744" i="66"/>
  <c r="AH740" i="66"/>
  <c r="P740" i="66"/>
  <c r="AH736" i="66"/>
  <c r="P736" i="66"/>
  <c r="AH732" i="66"/>
  <c r="P732" i="66"/>
  <c r="AH728" i="66"/>
  <c r="P728" i="66"/>
  <c r="AH724" i="66"/>
  <c r="P724" i="66"/>
  <c r="AH762" i="66"/>
  <c r="AH759" i="66"/>
  <c r="P759" i="66"/>
  <c r="AH755" i="66"/>
  <c r="P755" i="66"/>
  <c r="AH751" i="66"/>
  <c r="P751" i="66"/>
  <c r="AH747" i="66"/>
  <c r="P747" i="66"/>
  <c r="AH743" i="66"/>
  <c r="P743" i="66"/>
  <c r="AH739" i="66"/>
  <c r="P739" i="66"/>
  <c r="AH735" i="66"/>
  <c r="P735" i="66"/>
  <c r="AH731" i="66"/>
  <c r="P731" i="66"/>
  <c r="AH727" i="66"/>
  <c r="P727" i="66"/>
  <c r="AH723" i="66"/>
  <c r="P723" i="66"/>
  <c r="P830" i="66"/>
  <c r="P826" i="66"/>
  <c r="P822" i="66"/>
  <c r="P818" i="66"/>
  <c r="P814" i="66"/>
  <c r="P810" i="66"/>
  <c r="P806" i="66"/>
  <c r="P802" i="66"/>
  <c r="P798" i="66"/>
  <c r="P794" i="66"/>
  <c r="P790" i="66"/>
  <c r="P786" i="66"/>
  <c r="P782" i="66"/>
  <c r="P778" i="66"/>
  <c r="P774" i="66"/>
  <c r="P770" i="66"/>
  <c r="P766" i="66"/>
  <c r="P722" i="66"/>
  <c r="AH718" i="66"/>
  <c r="P718" i="66"/>
  <c r="AH714" i="66"/>
  <c r="P714" i="66"/>
  <c r="AH710" i="66"/>
  <c r="AH721" i="66"/>
  <c r="P721" i="66"/>
  <c r="AH717" i="66"/>
  <c r="P717" i="66"/>
  <c r="AH713" i="66"/>
  <c r="P713" i="66"/>
  <c r="AH709" i="66"/>
  <c r="P709" i="66"/>
  <c r="AH705" i="66"/>
  <c r="P705" i="66"/>
  <c r="AH701" i="66"/>
  <c r="P701" i="66"/>
  <c r="AH697" i="66"/>
  <c r="P697" i="66"/>
  <c r="AH693" i="66"/>
  <c r="P693" i="66"/>
  <c r="AH758" i="66"/>
  <c r="AH754" i="66"/>
  <c r="AH750" i="66"/>
  <c r="AH746" i="66"/>
  <c r="AH742" i="66"/>
  <c r="AH738" i="66"/>
  <c r="AH734" i="66"/>
  <c r="AH730" i="66"/>
  <c r="AH726" i="66"/>
  <c r="AH722" i="66"/>
  <c r="AH720" i="66"/>
  <c r="P720" i="66"/>
  <c r="AH716" i="66"/>
  <c r="P716" i="66"/>
  <c r="AH712" i="66"/>
  <c r="P712" i="66"/>
  <c r="AH708" i="66"/>
  <c r="P708" i="66"/>
  <c r="AH704" i="66"/>
  <c r="P704" i="66"/>
  <c r="AH700" i="66"/>
  <c r="P700" i="66"/>
  <c r="AH696" i="66"/>
  <c r="P696" i="66"/>
  <c r="AH692" i="66"/>
  <c r="P692" i="66"/>
  <c r="P719" i="66"/>
  <c r="P715" i="66"/>
  <c r="P711" i="66"/>
  <c r="P710" i="66"/>
  <c r="AH707" i="66"/>
  <c r="P706" i="66"/>
  <c r="AH703" i="66"/>
  <c r="P702" i="66"/>
  <c r="AH699" i="66"/>
  <c r="P698" i="66"/>
  <c r="AH695" i="66"/>
  <c r="P694" i="66"/>
  <c r="AH691" i="66"/>
  <c r="AH687" i="66"/>
  <c r="P687" i="66"/>
  <c r="AH683" i="66"/>
  <c r="P683" i="66"/>
  <c r="AH679" i="66"/>
  <c r="P679" i="66"/>
  <c r="AH675" i="66"/>
  <c r="P675" i="66"/>
  <c r="AH671" i="66"/>
  <c r="P671" i="66"/>
  <c r="AH667" i="66"/>
  <c r="P667" i="66"/>
  <c r="AH663" i="66"/>
  <c r="P758" i="66"/>
  <c r="P750" i="66"/>
  <c r="P742" i="66"/>
  <c r="P734" i="66"/>
  <c r="P726" i="66"/>
  <c r="P690" i="66"/>
  <c r="AH686" i="66"/>
  <c r="P686" i="66"/>
  <c r="AH682" i="66"/>
  <c r="P682" i="66"/>
  <c r="AH678" i="66"/>
  <c r="P678" i="66"/>
  <c r="AH674" i="66"/>
  <c r="P674" i="66"/>
  <c r="AH670" i="66"/>
  <c r="P670" i="66"/>
  <c r="AH666" i="66"/>
  <c r="P666" i="66"/>
  <c r="P707" i="66"/>
  <c r="AH706" i="66"/>
  <c r="P703" i="66"/>
  <c r="AH702" i="66"/>
  <c r="P699" i="66"/>
  <c r="AH698" i="66"/>
  <c r="P695" i="66"/>
  <c r="AH694" i="66"/>
  <c r="P691" i="66"/>
  <c r="AH690" i="66"/>
  <c r="AH689" i="66"/>
  <c r="P689" i="66"/>
  <c r="AH685" i="66"/>
  <c r="P685" i="66"/>
  <c r="AH681" i="66"/>
  <c r="P681" i="66"/>
  <c r="AH677" i="66"/>
  <c r="P677" i="66"/>
  <c r="AH673" i="66"/>
  <c r="P673" i="66"/>
  <c r="AH669" i="66"/>
  <c r="P669" i="66"/>
  <c r="AH665" i="66"/>
  <c r="P665" i="66"/>
  <c r="P754" i="66"/>
  <c r="P746" i="66"/>
  <c r="P738" i="66"/>
  <c r="P730" i="66"/>
  <c r="AH719" i="66"/>
  <c r="AH715" i="66"/>
  <c r="AH711" i="66"/>
  <c r="AH688" i="66"/>
  <c r="P688" i="66"/>
  <c r="AH684" i="66"/>
  <c r="P684" i="66"/>
  <c r="AH680" i="66"/>
  <c r="P680" i="66"/>
  <c r="AH676" i="66"/>
  <c r="P676" i="66"/>
  <c r="AH672" i="66"/>
  <c r="P672" i="66"/>
  <c r="AH668" i="66"/>
  <c r="P668" i="66"/>
  <c r="AH660" i="66"/>
  <c r="P660" i="66"/>
  <c r="AH656" i="66"/>
  <c r="P656" i="66"/>
  <c r="AH652" i="66"/>
  <c r="P652" i="66"/>
  <c r="AH648" i="66"/>
  <c r="P648" i="66"/>
  <c r="AH644" i="66"/>
  <c r="P644" i="66"/>
  <c r="AH640" i="66"/>
  <c r="P640" i="66"/>
  <c r="AH636" i="66"/>
  <c r="P636" i="66"/>
  <c r="AH632" i="66"/>
  <c r="P632" i="66"/>
  <c r="AH628" i="66"/>
  <c r="P628" i="66"/>
  <c r="AH624" i="66"/>
  <c r="P624" i="66"/>
  <c r="AH620" i="66"/>
  <c r="P620" i="66"/>
  <c r="AH616" i="66"/>
  <c r="P616" i="66"/>
  <c r="AH612" i="66"/>
  <c r="P612" i="66"/>
  <c r="AH608" i="66"/>
  <c r="P608" i="66"/>
  <c r="AH604" i="66"/>
  <c r="P604" i="66"/>
  <c r="AH600" i="66"/>
  <c r="P600" i="66"/>
  <c r="AH596" i="66"/>
  <c r="P596" i="66"/>
  <c r="AH592" i="66"/>
  <c r="P592" i="66"/>
  <c r="AH588" i="66"/>
  <c r="P588" i="66"/>
  <c r="AH584" i="66"/>
  <c r="P584" i="66"/>
  <c r="P663" i="66"/>
  <c r="AH659" i="66"/>
  <c r="P659" i="66"/>
  <c r="AH655" i="66"/>
  <c r="P655" i="66"/>
  <c r="AH651" i="66"/>
  <c r="P651" i="66"/>
  <c r="AH647" i="66"/>
  <c r="P647" i="66"/>
  <c r="AH643" i="66"/>
  <c r="P643" i="66"/>
  <c r="AH639" i="66"/>
  <c r="P639" i="66"/>
  <c r="AH635" i="66"/>
  <c r="P635" i="66"/>
  <c r="AH631" i="66"/>
  <c r="P631" i="66"/>
  <c r="AH627" i="66"/>
  <c r="P627" i="66"/>
  <c r="AH623" i="66"/>
  <c r="P623" i="66"/>
  <c r="AH619" i="66"/>
  <c r="P619" i="66"/>
  <c r="AH615" i="66"/>
  <c r="P615" i="66"/>
  <c r="AH611" i="66"/>
  <c r="P611" i="66"/>
  <c r="AH607" i="66"/>
  <c r="P607" i="66"/>
  <c r="AH603" i="66"/>
  <c r="P603" i="66"/>
  <c r="AH599" i="66"/>
  <c r="P599" i="66"/>
  <c r="AH595" i="66"/>
  <c r="P595" i="66"/>
  <c r="AH591" i="66"/>
  <c r="P591" i="66"/>
  <c r="AH587" i="66"/>
  <c r="P587" i="66"/>
  <c r="AH583" i="66"/>
  <c r="P583" i="66"/>
  <c r="AH579" i="66"/>
  <c r="AH664" i="66"/>
  <c r="AH662" i="66"/>
  <c r="P662" i="66"/>
  <c r="AH658" i="66"/>
  <c r="P658" i="66"/>
  <c r="AH654" i="66"/>
  <c r="P654" i="66"/>
  <c r="AH650" i="66"/>
  <c r="P650" i="66"/>
  <c r="AH646" i="66"/>
  <c r="P646" i="66"/>
  <c r="AH642" i="66"/>
  <c r="P642" i="66"/>
  <c r="AH638" i="66"/>
  <c r="P638" i="66"/>
  <c r="AH634" i="66"/>
  <c r="P634" i="66"/>
  <c r="AH630" i="66"/>
  <c r="P630" i="66"/>
  <c r="AH626" i="66"/>
  <c r="P626" i="66"/>
  <c r="AH622" i="66"/>
  <c r="P622" i="66"/>
  <c r="AH618" i="66"/>
  <c r="P618" i="66"/>
  <c r="AH614" i="66"/>
  <c r="P614" i="66"/>
  <c r="AH610" i="66"/>
  <c r="P610" i="66"/>
  <c r="AH606" i="66"/>
  <c r="P606" i="66"/>
  <c r="AH602" i="66"/>
  <c r="P602" i="66"/>
  <c r="AH598" i="66"/>
  <c r="P598" i="66"/>
  <c r="AH594" i="66"/>
  <c r="P594" i="66"/>
  <c r="AH590" i="66"/>
  <c r="P590" i="66"/>
  <c r="AH586" i="66"/>
  <c r="P586" i="66"/>
  <c r="AH582" i="66"/>
  <c r="P582" i="66"/>
  <c r="P664" i="66"/>
  <c r="AH661" i="66"/>
  <c r="P661" i="66"/>
  <c r="AH657" i="66"/>
  <c r="P657" i="66"/>
  <c r="AH653" i="66"/>
  <c r="P653" i="66"/>
  <c r="AH649" i="66"/>
  <c r="P649" i="66"/>
  <c r="AH645" i="66"/>
  <c r="P645" i="66"/>
  <c r="AH641" i="66"/>
  <c r="P641" i="66"/>
  <c r="AH637" i="66"/>
  <c r="P637" i="66"/>
  <c r="AH633" i="66"/>
  <c r="P633" i="66"/>
  <c r="AH629" i="66"/>
  <c r="P629" i="66"/>
  <c r="AH625" i="66"/>
  <c r="P625" i="66"/>
  <c r="AH621" i="66"/>
  <c r="P621" i="66"/>
  <c r="AH617" i="66"/>
  <c r="P617" i="66"/>
  <c r="AH613" i="66"/>
  <c r="P613" i="66"/>
  <c r="AH609" i="66"/>
  <c r="P609" i="66"/>
  <c r="AH605" i="66"/>
  <c r="P605" i="66"/>
  <c r="AH601" i="66"/>
  <c r="P601" i="66"/>
  <c r="AH597" i="66"/>
  <c r="P597" i="66"/>
  <c r="AH593" i="66"/>
  <c r="P593" i="66"/>
  <c r="AH589" i="66"/>
  <c r="P589" i="66"/>
  <c r="AH585" i="66"/>
  <c r="P585" i="66"/>
  <c r="AH581" i="66"/>
  <c r="P581" i="66"/>
  <c r="AH576" i="66"/>
  <c r="P576" i="66"/>
  <c r="AH572" i="66"/>
  <c r="P572" i="66"/>
  <c r="AH568" i="66"/>
  <c r="P568" i="66"/>
  <c r="AH564" i="66"/>
  <c r="P564" i="66"/>
  <c r="AH560" i="66"/>
  <c r="P560" i="66"/>
  <c r="AH556" i="66"/>
  <c r="P556" i="66"/>
  <c r="AH552" i="66"/>
  <c r="P552" i="66"/>
  <c r="AH548" i="66"/>
  <c r="P548" i="66"/>
  <c r="AH544" i="66"/>
  <c r="P544" i="66"/>
  <c r="AH540" i="66"/>
  <c r="P540" i="66"/>
  <c r="AH536" i="66"/>
  <c r="P536" i="66"/>
  <c r="AH532" i="66"/>
  <c r="P532" i="66"/>
  <c r="AH528" i="66"/>
  <c r="P528" i="66"/>
  <c r="AH524" i="66"/>
  <c r="P524" i="66"/>
  <c r="AH520" i="66"/>
  <c r="P520" i="66"/>
  <c r="AH516" i="66"/>
  <c r="P516" i="66"/>
  <c r="AH512" i="66"/>
  <c r="P512" i="66"/>
  <c r="AH508" i="66"/>
  <c r="P508" i="66"/>
  <c r="AH504" i="66"/>
  <c r="P504" i="66"/>
  <c r="AH500" i="66"/>
  <c r="P500" i="66"/>
  <c r="AH496" i="66"/>
  <c r="P496" i="66"/>
  <c r="AH580" i="66"/>
  <c r="P579" i="66"/>
  <c r="AH575" i="66"/>
  <c r="P575" i="66"/>
  <c r="AH571" i="66"/>
  <c r="P571" i="66"/>
  <c r="AH567" i="66"/>
  <c r="P567" i="66"/>
  <c r="AH563" i="66"/>
  <c r="P563" i="66"/>
  <c r="AH559" i="66"/>
  <c r="P559" i="66"/>
  <c r="AH555" i="66"/>
  <c r="P555" i="66"/>
  <c r="AH551" i="66"/>
  <c r="P551" i="66"/>
  <c r="AH547" i="66"/>
  <c r="P547" i="66"/>
  <c r="AH543" i="66"/>
  <c r="P543" i="66"/>
  <c r="AH539" i="66"/>
  <c r="P539" i="66"/>
  <c r="AH535" i="66"/>
  <c r="P535" i="66"/>
  <c r="AH531" i="66"/>
  <c r="P531" i="66"/>
  <c r="AH527" i="66"/>
  <c r="P527" i="66"/>
  <c r="AH523" i="66"/>
  <c r="P523" i="66"/>
  <c r="AH519" i="66"/>
  <c r="P519" i="66"/>
  <c r="AH515" i="66"/>
  <c r="P515" i="66"/>
  <c r="AH511" i="66"/>
  <c r="P511" i="66"/>
  <c r="AH507" i="66"/>
  <c r="P507" i="66"/>
  <c r="AH503" i="66"/>
  <c r="P503" i="66"/>
  <c r="AH499" i="66"/>
  <c r="P499" i="66"/>
  <c r="AH495" i="66"/>
  <c r="AH578" i="66"/>
  <c r="P578" i="66"/>
  <c r="AH574" i="66"/>
  <c r="P574" i="66"/>
  <c r="AH570" i="66"/>
  <c r="P570" i="66"/>
  <c r="AH566" i="66"/>
  <c r="P566" i="66"/>
  <c r="AH562" i="66"/>
  <c r="P562" i="66"/>
  <c r="AH558" i="66"/>
  <c r="P558" i="66"/>
  <c r="AH554" i="66"/>
  <c r="P554" i="66"/>
  <c r="AH550" i="66"/>
  <c r="P550" i="66"/>
  <c r="AH546" i="66"/>
  <c r="P546" i="66"/>
  <c r="AH542" i="66"/>
  <c r="P542" i="66"/>
  <c r="AH538" i="66"/>
  <c r="P538" i="66"/>
  <c r="AH534" i="66"/>
  <c r="P534" i="66"/>
  <c r="AH530" i="66"/>
  <c r="P530" i="66"/>
  <c r="AH526" i="66"/>
  <c r="P526" i="66"/>
  <c r="AH522" i="66"/>
  <c r="P522" i="66"/>
  <c r="AH518" i="66"/>
  <c r="P518" i="66"/>
  <c r="AH514" i="66"/>
  <c r="P514" i="66"/>
  <c r="AH510" i="66"/>
  <c r="P510" i="66"/>
  <c r="AH506" i="66"/>
  <c r="P506" i="66"/>
  <c r="AH502" i="66"/>
  <c r="P502" i="66"/>
  <c r="AH498" i="66"/>
  <c r="P498" i="66"/>
  <c r="P580" i="66"/>
  <c r="AH577" i="66"/>
  <c r="P577" i="66"/>
  <c r="AH573" i="66"/>
  <c r="P573" i="66"/>
  <c r="AH569" i="66"/>
  <c r="P569" i="66"/>
  <c r="AH565" i="66"/>
  <c r="P565" i="66"/>
  <c r="AH561" i="66"/>
  <c r="P561" i="66"/>
  <c r="AH557" i="66"/>
  <c r="P557" i="66"/>
  <c r="AH553" i="66"/>
  <c r="P553" i="66"/>
  <c r="AH549" i="66"/>
  <c r="P549" i="66"/>
  <c r="AH545" i="66"/>
  <c r="P545" i="66"/>
  <c r="AH541" i="66"/>
  <c r="P541" i="66"/>
  <c r="AH494" i="66"/>
  <c r="P494" i="66"/>
  <c r="AH490" i="66"/>
  <c r="P490" i="66"/>
  <c r="AH486" i="66"/>
  <c r="P486" i="66"/>
  <c r="AH482" i="66"/>
  <c r="P482" i="66"/>
  <c r="AH478" i="66"/>
  <c r="P478" i="66"/>
  <c r="AH474" i="66"/>
  <c r="P474" i="66"/>
  <c r="AH470" i="66"/>
  <c r="P470" i="66"/>
  <c r="AH537" i="66"/>
  <c r="AH533" i="66"/>
  <c r="AH529" i="66"/>
  <c r="AH525" i="66"/>
  <c r="AH521" i="66"/>
  <c r="AH517" i="66"/>
  <c r="AH513" i="66"/>
  <c r="AH509" i="66"/>
  <c r="AH505" i="66"/>
  <c r="AH501" i="66"/>
  <c r="AH497" i="66"/>
  <c r="AH493" i="66"/>
  <c r="P493" i="66"/>
  <c r="AH489" i="66"/>
  <c r="P489" i="66"/>
  <c r="AH485" i="66"/>
  <c r="P485" i="66"/>
  <c r="AH481" i="66"/>
  <c r="P481" i="66"/>
  <c r="AH477" i="66"/>
  <c r="P477" i="66"/>
  <c r="AH473" i="66"/>
  <c r="P473" i="66"/>
  <c r="AH469" i="66"/>
  <c r="P469" i="66"/>
  <c r="AH465" i="66"/>
  <c r="P465" i="66"/>
  <c r="P537" i="66"/>
  <c r="P533" i="66"/>
  <c r="P529" i="66"/>
  <c r="P525" i="66"/>
  <c r="P521" i="66"/>
  <c r="P517" i="66"/>
  <c r="P513" i="66"/>
  <c r="P509" i="66"/>
  <c r="P505" i="66"/>
  <c r="P501" i="66"/>
  <c r="P497" i="66"/>
  <c r="AH492" i="66"/>
  <c r="P492" i="66"/>
  <c r="AH488" i="66"/>
  <c r="P488" i="66"/>
  <c r="AH484" i="66"/>
  <c r="P484" i="66"/>
  <c r="AH480" i="66"/>
  <c r="P480" i="66"/>
  <c r="AH476" i="66"/>
  <c r="P476" i="66"/>
  <c r="AH472" i="66"/>
  <c r="P472" i="66"/>
  <c r="AH468" i="66"/>
  <c r="P468" i="66"/>
  <c r="AH464" i="66"/>
  <c r="P464" i="66"/>
  <c r="AH460" i="66"/>
  <c r="P460" i="66"/>
  <c r="AH456" i="66"/>
  <c r="P456" i="66"/>
  <c r="AH452" i="66"/>
  <c r="P452" i="66"/>
  <c r="AH448" i="66"/>
  <c r="P448" i="66"/>
  <c r="AH444" i="66"/>
  <c r="P444" i="66"/>
  <c r="AH440" i="66"/>
  <c r="P440" i="66"/>
  <c r="AH436" i="66"/>
  <c r="P436" i="66"/>
  <c r="AH432" i="66"/>
  <c r="P432" i="66"/>
  <c r="AH428" i="66"/>
  <c r="P428" i="66"/>
  <c r="AH424" i="66"/>
  <c r="P424" i="66"/>
  <c r="P495" i="66"/>
  <c r="AH491" i="66"/>
  <c r="P491" i="66"/>
  <c r="AH487" i="66"/>
  <c r="P487" i="66"/>
  <c r="AH483" i="66"/>
  <c r="P483" i="66"/>
  <c r="AH479" i="66"/>
  <c r="P479" i="66"/>
  <c r="AH475" i="66"/>
  <c r="P475" i="66"/>
  <c r="AH471" i="66"/>
  <c r="P471" i="66"/>
  <c r="AH467" i="66"/>
  <c r="P467" i="66"/>
  <c r="AH463" i="66"/>
  <c r="P463" i="66"/>
  <c r="AH459" i="66"/>
  <c r="P459" i="66"/>
  <c r="AH455" i="66"/>
  <c r="P455" i="66"/>
  <c r="AH451" i="66"/>
  <c r="P451" i="66"/>
  <c r="AH447" i="66"/>
  <c r="P447" i="66"/>
  <c r="AH443" i="66"/>
  <c r="P443" i="66"/>
  <c r="AH439" i="66"/>
  <c r="P439" i="66"/>
  <c r="AH435" i="66"/>
  <c r="P435" i="66"/>
  <c r="AH431" i="66"/>
  <c r="P431" i="66"/>
  <c r="AH427" i="66"/>
  <c r="P427" i="66"/>
  <c r="AH423" i="66"/>
  <c r="P423" i="66"/>
  <c r="AH466" i="66"/>
  <c r="AH462" i="66"/>
  <c r="P421" i="66"/>
  <c r="AH417" i="66"/>
  <c r="P417" i="66"/>
  <c r="AH413" i="66"/>
  <c r="P413" i="66"/>
  <c r="AH409" i="66"/>
  <c r="P409" i="66"/>
  <c r="AH405" i="66"/>
  <c r="P405" i="66"/>
  <c r="AH401" i="66"/>
  <c r="P401" i="66"/>
  <c r="AH397" i="66"/>
  <c r="P397" i="66"/>
  <c r="AH393" i="66"/>
  <c r="P393" i="66"/>
  <c r="AH389" i="66"/>
  <c r="P389" i="66"/>
  <c r="AH385" i="66"/>
  <c r="P385" i="66"/>
  <c r="AH381" i="66"/>
  <c r="P381" i="66"/>
  <c r="AH377" i="66"/>
  <c r="P377" i="66"/>
  <c r="AH373" i="66"/>
  <c r="P373" i="66"/>
  <c r="AH369" i="66"/>
  <c r="P369" i="66"/>
  <c r="AH365" i="66"/>
  <c r="P365" i="66"/>
  <c r="AH361" i="66"/>
  <c r="P361" i="66"/>
  <c r="P466" i="66"/>
  <c r="P462" i="66"/>
  <c r="AH461" i="66"/>
  <c r="P458" i="66"/>
  <c r="AH457" i="66"/>
  <c r="P454" i="66"/>
  <c r="AH453" i="66"/>
  <c r="P450" i="66"/>
  <c r="AH449" i="66"/>
  <c r="P446" i="66"/>
  <c r="AH445" i="66"/>
  <c r="P442" i="66"/>
  <c r="AH441" i="66"/>
  <c r="P438" i="66"/>
  <c r="AH437" i="66"/>
  <c r="P434" i="66"/>
  <c r="AH433" i="66"/>
  <c r="P430" i="66"/>
  <c r="AH429" i="66"/>
  <c r="P426" i="66"/>
  <c r="AH425" i="66"/>
  <c r="P422" i="66"/>
  <c r="AH421" i="66"/>
  <c r="AH420" i="66"/>
  <c r="P420" i="66"/>
  <c r="AH416" i="66"/>
  <c r="P416" i="66"/>
  <c r="AH412" i="66"/>
  <c r="P412" i="66"/>
  <c r="AH408" i="66"/>
  <c r="P408" i="66"/>
  <c r="AH404" i="66"/>
  <c r="P404" i="66"/>
  <c r="AH400" i="66"/>
  <c r="P400" i="66"/>
  <c r="AH396" i="66"/>
  <c r="P396" i="66"/>
  <c r="AH392" i="66"/>
  <c r="P392" i="66"/>
  <c r="AH388" i="66"/>
  <c r="P388" i="66"/>
  <c r="AH384" i="66"/>
  <c r="P384" i="66"/>
  <c r="AH380" i="66"/>
  <c r="P380" i="66"/>
  <c r="AH376" i="66"/>
  <c r="P376" i="66"/>
  <c r="AH372" i="66"/>
  <c r="P372" i="66"/>
  <c r="AH368" i="66"/>
  <c r="P368" i="66"/>
  <c r="AH364" i="66"/>
  <c r="P364" i="66"/>
  <c r="AH360" i="66"/>
  <c r="P360" i="66"/>
  <c r="AH356" i="66"/>
  <c r="P356" i="66"/>
  <c r="AH352" i="66"/>
  <c r="P352" i="66"/>
  <c r="AH348" i="66"/>
  <c r="P348" i="66"/>
  <c r="AH344" i="66"/>
  <c r="P344" i="66"/>
  <c r="AH340" i="66"/>
  <c r="P340" i="66"/>
  <c r="AH336" i="66"/>
  <c r="P336" i="66"/>
  <c r="AH419" i="66"/>
  <c r="P419" i="66"/>
  <c r="AH415" i="66"/>
  <c r="P415" i="66"/>
  <c r="AH411" i="66"/>
  <c r="P411" i="66"/>
  <c r="AH407" i="66"/>
  <c r="P407" i="66"/>
  <c r="AH403" i="66"/>
  <c r="P403" i="66"/>
  <c r="AH399" i="66"/>
  <c r="P399" i="66"/>
  <c r="AH395" i="66"/>
  <c r="P395" i="66"/>
  <c r="AH391" i="66"/>
  <c r="P391" i="66"/>
  <c r="AH387" i="66"/>
  <c r="P387" i="66"/>
  <c r="AH383" i="66"/>
  <c r="P383" i="66"/>
  <c r="AH379" i="66"/>
  <c r="P379" i="66"/>
  <c r="AH375" i="66"/>
  <c r="P375" i="66"/>
  <c r="AH371" i="66"/>
  <c r="P371" i="66"/>
  <c r="AH367" i="66"/>
  <c r="P367" i="66"/>
  <c r="AH363" i="66"/>
  <c r="P363" i="66"/>
  <c r="AH359" i="66"/>
  <c r="P359" i="66"/>
  <c r="AH355" i="66"/>
  <c r="P355" i="66"/>
  <c r="AH351" i="66"/>
  <c r="P351" i="66"/>
  <c r="P461" i="66"/>
  <c r="AH458" i="66"/>
  <c r="P457" i="66"/>
  <c r="AH454" i="66"/>
  <c r="P453" i="66"/>
  <c r="AH450" i="66"/>
  <c r="P449" i="66"/>
  <c r="AH446" i="66"/>
  <c r="P445" i="66"/>
  <c r="AH442" i="66"/>
  <c r="P441" i="66"/>
  <c r="AH438" i="66"/>
  <c r="P437" i="66"/>
  <c r="AH434" i="66"/>
  <c r="P433" i="66"/>
  <c r="AH430" i="66"/>
  <c r="P429" i="66"/>
  <c r="AH426" i="66"/>
  <c r="P425" i="66"/>
  <c r="AH422" i="66"/>
  <c r="AH418" i="66"/>
  <c r="P418" i="66"/>
  <c r="AH414" i="66"/>
  <c r="P414" i="66"/>
  <c r="AH410" i="66"/>
  <c r="P410" i="66"/>
  <c r="AH406" i="66"/>
  <c r="P406" i="66"/>
  <c r="AH402" i="66"/>
  <c r="P402" i="66"/>
  <c r="AH398" i="66"/>
  <c r="P398" i="66"/>
  <c r="AH394" i="66"/>
  <c r="P394" i="66"/>
  <c r="AH390" i="66"/>
  <c r="P390" i="66"/>
  <c r="AH386" i="66"/>
  <c r="P386" i="66"/>
  <c r="AH382" i="66"/>
  <c r="P382" i="66"/>
  <c r="AH378" i="66"/>
  <c r="P378" i="66"/>
  <c r="AH374" i="66"/>
  <c r="P358" i="66"/>
  <c r="AH357" i="66"/>
  <c r="P354" i="66"/>
  <c r="AH353" i="66"/>
  <c r="P350" i="66"/>
  <c r="AH349" i="66"/>
  <c r="AH347" i="66"/>
  <c r="AH343" i="66"/>
  <c r="AH339" i="66"/>
  <c r="AH335" i="66"/>
  <c r="AH333" i="66"/>
  <c r="P333" i="66"/>
  <c r="AH329" i="66"/>
  <c r="P329" i="66"/>
  <c r="AH325" i="66"/>
  <c r="P325" i="66"/>
  <c r="AH321" i="66"/>
  <c r="P321" i="66"/>
  <c r="AH317" i="66"/>
  <c r="P317" i="66"/>
  <c r="AH313" i="66"/>
  <c r="P313" i="66"/>
  <c r="AH309" i="66"/>
  <c r="P309" i="66"/>
  <c r="AH305" i="66"/>
  <c r="P305" i="66"/>
  <c r="AH301" i="66"/>
  <c r="P301" i="66"/>
  <c r="AH297" i="66"/>
  <c r="P297" i="66"/>
  <c r="AH293" i="66"/>
  <c r="P293" i="66"/>
  <c r="AH289" i="66"/>
  <c r="P289" i="66"/>
  <c r="AH285" i="66"/>
  <c r="P285" i="66"/>
  <c r="AH281" i="66"/>
  <c r="P281" i="66"/>
  <c r="AH277" i="66"/>
  <c r="P277" i="66"/>
  <c r="AH273" i="66"/>
  <c r="P273" i="66"/>
  <c r="AH269" i="66"/>
  <c r="P269" i="66"/>
  <c r="AH265" i="66"/>
  <c r="P265" i="66"/>
  <c r="AH261" i="66"/>
  <c r="P261" i="66"/>
  <c r="AH257" i="66"/>
  <c r="P257" i="66"/>
  <c r="AH253" i="66"/>
  <c r="P253" i="66"/>
  <c r="AH249" i="66"/>
  <c r="P249" i="66"/>
  <c r="AH245" i="66"/>
  <c r="P245" i="66"/>
  <c r="AH241" i="66"/>
  <c r="P241" i="66"/>
  <c r="AH237" i="66"/>
  <c r="P237" i="66"/>
  <c r="AH233" i="66"/>
  <c r="P233" i="66"/>
  <c r="AH229" i="66"/>
  <c r="P229" i="66"/>
  <c r="AH225" i="66"/>
  <c r="P225" i="66"/>
  <c r="AH221" i="66"/>
  <c r="P221" i="66"/>
  <c r="AH217" i="66"/>
  <c r="P217" i="66"/>
  <c r="AH213" i="66"/>
  <c r="P213" i="66"/>
  <c r="AH209" i="66"/>
  <c r="P209" i="66"/>
  <c r="AH205" i="66"/>
  <c r="P205" i="66"/>
  <c r="AH201" i="66"/>
  <c r="P201" i="66"/>
  <c r="AH197" i="66"/>
  <c r="P197" i="66"/>
  <c r="AH193" i="66"/>
  <c r="P193" i="66"/>
  <c r="AH189" i="66"/>
  <c r="P189" i="66"/>
  <c r="AH185" i="66"/>
  <c r="P185" i="66"/>
  <c r="AH332" i="66"/>
  <c r="P332" i="66"/>
  <c r="AH328" i="66"/>
  <c r="P328" i="66"/>
  <c r="AH324" i="66"/>
  <c r="P324" i="66"/>
  <c r="AH320" i="66"/>
  <c r="P320" i="66"/>
  <c r="AH316" i="66"/>
  <c r="P316" i="66"/>
  <c r="AH312" i="66"/>
  <c r="P312" i="66"/>
  <c r="AH308" i="66"/>
  <c r="P308" i="66"/>
  <c r="AH304" i="66"/>
  <c r="P304" i="66"/>
  <c r="AH300" i="66"/>
  <c r="P300" i="66"/>
  <c r="AH296" i="66"/>
  <c r="P296" i="66"/>
  <c r="AH292" i="66"/>
  <c r="P292" i="66"/>
  <c r="AH288" i="66"/>
  <c r="P288" i="66"/>
  <c r="AH284" i="66"/>
  <c r="P284" i="66"/>
  <c r="AH280" i="66"/>
  <c r="P280" i="66"/>
  <c r="AH276" i="66"/>
  <c r="P276" i="66"/>
  <c r="AH272" i="66"/>
  <c r="P272" i="66"/>
  <c r="AH268" i="66"/>
  <c r="P268" i="66"/>
  <c r="AH264" i="66"/>
  <c r="P264" i="66"/>
  <c r="AH260" i="66"/>
  <c r="P260" i="66"/>
  <c r="AH256" i="66"/>
  <c r="P256" i="66"/>
  <c r="AH252" i="66"/>
  <c r="P252" i="66"/>
  <c r="AH248" i="66"/>
  <c r="P248" i="66"/>
  <c r="AH244" i="66"/>
  <c r="P244" i="66"/>
  <c r="AH240" i="66"/>
  <c r="P240" i="66"/>
  <c r="AH236" i="66"/>
  <c r="P236" i="66"/>
  <c r="AH232" i="66"/>
  <c r="P232" i="66"/>
  <c r="AH228" i="66"/>
  <c r="P228" i="66"/>
  <c r="AH224" i="66"/>
  <c r="P224" i="66"/>
  <c r="AH220" i="66"/>
  <c r="P220" i="66"/>
  <c r="AH216" i="66"/>
  <c r="P216" i="66"/>
  <c r="AH212" i="66"/>
  <c r="P212" i="66"/>
  <c r="AH208" i="66"/>
  <c r="P208" i="66"/>
  <c r="AH200" i="66"/>
  <c r="P200" i="66"/>
  <c r="AH188" i="66"/>
  <c r="P188" i="66"/>
  <c r="AH184" i="66"/>
  <c r="P184" i="66"/>
  <c r="AH370" i="66"/>
  <c r="AH366" i="66"/>
  <c r="AH362" i="66"/>
  <c r="AH358" i="66"/>
  <c r="P357" i="66"/>
  <c r="AH354" i="66"/>
  <c r="P353" i="66"/>
  <c r="AH350" i="66"/>
  <c r="P349" i="66"/>
  <c r="P346" i="66"/>
  <c r="P345" i="66"/>
  <c r="P342" i="66"/>
  <c r="P341" i="66"/>
  <c r="P338" i="66"/>
  <c r="P337" i="66"/>
  <c r="AH331" i="66"/>
  <c r="P331" i="66"/>
  <c r="AH327" i="66"/>
  <c r="P327" i="66"/>
  <c r="AH323" i="66"/>
  <c r="P323" i="66"/>
  <c r="AH319" i="66"/>
  <c r="P319" i="66"/>
  <c r="AH315" i="66"/>
  <c r="P315" i="66"/>
  <c r="AH311" i="66"/>
  <c r="P311" i="66"/>
  <c r="AH307" i="66"/>
  <c r="P307" i="66"/>
  <c r="AH303" i="66"/>
  <c r="P303" i="66"/>
  <c r="AH299" i="66"/>
  <c r="P299" i="66"/>
  <c r="AH295" i="66"/>
  <c r="P295" i="66"/>
  <c r="AH291" i="66"/>
  <c r="P291" i="66"/>
  <c r="AH287" i="66"/>
  <c r="P287" i="66"/>
  <c r="AH283" i="66"/>
  <c r="P283" i="66"/>
  <c r="AH279" i="66"/>
  <c r="P279" i="66"/>
  <c r="AH275" i="66"/>
  <c r="P275" i="66"/>
  <c r="AH271" i="66"/>
  <c r="P271" i="66"/>
  <c r="AH267" i="66"/>
  <c r="P267" i="66"/>
  <c r="AH263" i="66"/>
  <c r="P263" i="66"/>
  <c r="AH259" i="66"/>
  <c r="P259" i="66"/>
  <c r="AH255" i="66"/>
  <c r="P255" i="66"/>
  <c r="AH251" i="66"/>
  <c r="P251" i="66"/>
  <c r="AH247" i="66"/>
  <c r="P247" i="66"/>
  <c r="AH243" i="66"/>
  <c r="P243" i="66"/>
  <c r="AH239" i="66"/>
  <c r="P239" i="66"/>
  <c r="AH235" i="66"/>
  <c r="P235" i="66"/>
  <c r="AH231" i="66"/>
  <c r="P231" i="66"/>
  <c r="AH227" i="66"/>
  <c r="P227" i="66"/>
  <c r="AH223" i="66"/>
  <c r="P223" i="66"/>
  <c r="AH219" i="66"/>
  <c r="P374" i="66"/>
  <c r="P370" i="66"/>
  <c r="P366" i="66"/>
  <c r="P362" i="66"/>
  <c r="P347" i="66"/>
  <c r="AH346" i="66"/>
  <c r="AH345" i="66"/>
  <c r="P343" i="66"/>
  <c r="AH342" i="66"/>
  <c r="AH341" i="66"/>
  <c r="P339" i="66"/>
  <c r="AH338" i="66"/>
  <c r="AH337" i="66"/>
  <c r="P335" i="66"/>
  <c r="AH334" i="66"/>
  <c r="P334" i="66"/>
  <c r="AH330" i="66"/>
  <c r="P330" i="66"/>
  <c r="AH326" i="66"/>
  <c r="P326" i="66"/>
  <c r="AH322" i="66"/>
  <c r="P322" i="66"/>
  <c r="AH318" i="66"/>
  <c r="P318" i="66"/>
  <c r="AH314" i="66"/>
  <c r="P314" i="66"/>
  <c r="AH310" i="66"/>
  <c r="P310" i="66"/>
  <c r="AH306" i="66"/>
  <c r="P306" i="66"/>
  <c r="AH302" i="66"/>
  <c r="P302" i="66"/>
  <c r="AH298" i="66"/>
  <c r="P298" i="66"/>
  <c r="AH294" i="66"/>
  <c r="P294" i="66"/>
  <c r="AH290" i="66"/>
  <c r="P290" i="66"/>
  <c r="AH286" i="66"/>
  <c r="P286" i="66"/>
  <c r="AH282" i="66"/>
  <c r="P282" i="66"/>
  <c r="AH278" i="66"/>
  <c r="P278" i="66"/>
  <c r="AH274" i="66"/>
  <c r="P274" i="66"/>
  <c r="AH270" i="66"/>
  <c r="P270" i="66"/>
  <c r="AH266" i="66"/>
  <c r="P266" i="66"/>
  <c r="AH262" i="66"/>
  <c r="P262" i="66"/>
  <c r="AH258" i="66"/>
  <c r="P258" i="66"/>
  <c r="AH254" i="66"/>
  <c r="P254" i="66"/>
  <c r="AH250" i="66"/>
  <c r="P250" i="66"/>
  <c r="AH246" i="66"/>
  <c r="P246" i="66"/>
  <c r="AH242" i="66"/>
  <c r="P242" i="66"/>
  <c r="AH238" i="66"/>
  <c r="P238" i="66"/>
  <c r="AH234" i="66"/>
  <c r="P234" i="66"/>
  <c r="AH230" i="66"/>
  <c r="P230" i="66"/>
  <c r="AH226" i="66"/>
  <c r="P226" i="66"/>
  <c r="AH222" i="66"/>
  <c r="P222" i="66"/>
  <c r="AH218" i="66"/>
  <c r="P218" i="66"/>
  <c r="AH214" i="66"/>
  <c r="P214" i="66"/>
  <c r="AH210" i="66"/>
  <c r="P210" i="66"/>
  <c r="AH198" i="66"/>
  <c r="P198" i="66"/>
  <c r="AH194" i="66"/>
  <c r="P194" i="66"/>
  <c r="AH190" i="66"/>
  <c r="P190" i="66"/>
  <c r="AH186" i="66"/>
  <c r="P186" i="66"/>
  <c r="AH183" i="66"/>
  <c r="P183" i="66"/>
  <c r="AH179" i="66"/>
  <c r="P179" i="66"/>
  <c r="AH175" i="66"/>
  <c r="P175" i="66"/>
  <c r="AH171" i="66"/>
  <c r="P171" i="66"/>
  <c r="AH167" i="66"/>
  <c r="P167" i="66"/>
  <c r="AH163" i="66"/>
  <c r="P163" i="66"/>
  <c r="AH159" i="66"/>
  <c r="P159" i="66"/>
  <c r="AH155" i="66"/>
  <c r="P155" i="66"/>
  <c r="AH151" i="66"/>
  <c r="P151" i="66"/>
  <c r="AH147" i="66"/>
  <c r="P147" i="66"/>
  <c r="AH143" i="66"/>
  <c r="P143" i="66"/>
  <c r="AH139" i="66"/>
  <c r="P139" i="66"/>
  <c r="AH135" i="66"/>
  <c r="P135" i="66"/>
  <c r="AH131" i="66"/>
  <c r="P131" i="66"/>
  <c r="AH127" i="66"/>
  <c r="P127" i="66"/>
  <c r="AH123" i="66"/>
  <c r="P123" i="66"/>
  <c r="AH119" i="66"/>
  <c r="P119" i="66"/>
  <c r="AH115" i="66"/>
  <c r="P115" i="66"/>
  <c r="AH107" i="66"/>
  <c r="P107" i="66"/>
  <c r="AH103" i="66"/>
  <c r="P103" i="66"/>
  <c r="AH99" i="66"/>
  <c r="P99" i="66"/>
  <c r="AH95" i="66"/>
  <c r="P95" i="66"/>
  <c r="AH91" i="66"/>
  <c r="P91" i="66"/>
  <c r="AH87" i="66"/>
  <c r="P87" i="66"/>
  <c r="AH83" i="66"/>
  <c r="AH215" i="66"/>
  <c r="AH211" i="66"/>
  <c r="AH207" i="66"/>
  <c r="AH203" i="66"/>
  <c r="AH199" i="66"/>
  <c r="AH195" i="66"/>
  <c r="AH191" i="66"/>
  <c r="AH187" i="66"/>
  <c r="AH182" i="66"/>
  <c r="P182" i="66"/>
  <c r="AH178" i="66"/>
  <c r="P178" i="66"/>
  <c r="AH174" i="66"/>
  <c r="P174" i="66"/>
  <c r="AH170" i="66"/>
  <c r="P170" i="66"/>
  <c r="AH166" i="66"/>
  <c r="P166" i="66"/>
  <c r="AH162" i="66"/>
  <c r="P162" i="66"/>
  <c r="AH158" i="66"/>
  <c r="P158" i="66"/>
  <c r="AH154" i="66"/>
  <c r="P154" i="66"/>
  <c r="AH150" i="66"/>
  <c r="P150" i="66"/>
  <c r="AH146" i="66"/>
  <c r="P146" i="66"/>
  <c r="AH142" i="66"/>
  <c r="P142" i="66"/>
  <c r="AH138" i="66"/>
  <c r="P138" i="66"/>
  <c r="AH134" i="66"/>
  <c r="P134" i="66"/>
  <c r="AH130" i="66"/>
  <c r="P130" i="66"/>
  <c r="AH126" i="66"/>
  <c r="P126" i="66"/>
  <c r="AH122" i="66"/>
  <c r="P122" i="66"/>
  <c r="AH118" i="66"/>
  <c r="P118" i="66"/>
  <c r="AH114" i="66"/>
  <c r="P114" i="66"/>
  <c r="AH110" i="66"/>
  <c r="P110" i="66"/>
  <c r="AH106" i="66"/>
  <c r="P106" i="66"/>
  <c r="AH102" i="66"/>
  <c r="P102" i="66"/>
  <c r="AH98" i="66"/>
  <c r="P98" i="66"/>
  <c r="AH94" i="66"/>
  <c r="P94" i="66"/>
  <c r="AH90" i="66"/>
  <c r="P90" i="66"/>
  <c r="AH82" i="66"/>
  <c r="P82" i="66"/>
  <c r="AH66" i="66"/>
  <c r="P66" i="66"/>
  <c r="AH62" i="66"/>
  <c r="P62" i="66"/>
  <c r="AH58" i="66"/>
  <c r="P58" i="66"/>
  <c r="AH50" i="66"/>
  <c r="P50" i="66"/>
  <c r="AH42" i="66"/>
  <c r="P42" i="66"/>
  <c r="AH34" i="66"/>
  <c r="P34" i="66"/>
  <c r="AH26" i="66"/>
  <c r="P26" i="66"/>
  <c r="P219" i="66"/>
  <c r="P215" i="66"/>
  <c r="P211" i="66"/>
  <c r="P207" i="66"/>
  <c r="P203" i="66"/>
  <c r="P199" i="66"/>
  <c r="P195" i="66"/>
  <c r="P191" i="66"/>
  <c r="P187" i="66"/>
  <c r="AH181" i="66"/>
  <c r="P181" i="66"/>
  <c r="AH177" i="66"/>
  <c r="P177" i="66"/>
  <c r="AH173" i="66"/>
  <c r="P173" i="66"/>
  <c r="AH169" i="66"/>
  <c r="P169" i="66"/>
  <c r="AH165" i="66"/>
  <c r="P165" i="66"/>
  <c r="AH161" i="66"/>
  <c r="P161" i="66"/>
  <c r="AH157" i="66"/>
  <c r="P157" i="66"/>
  <c r="AH153" i="66"/>
  <c r="P153" i="66"/>
  <c r="AH149" i="66"/>
  <c r="P149" i="66"/>
  <c r="AH145" i="66"/>
  <c r="P145" i="66"/>
  <c r="AH141" i="66"/>
  <c r="P141" i="66"/>
  <c r="AH137" i="66"/>
  <c r="P137" i="66"/>
  <c r="AH133" i="66"/>
  <c r="P133" i="66"/>
  <c r="AH129" i="66"/>
  <c r="P129" i="66"/>
  <c r="AH125" i="66"/>
  <c r="P125" i="66"/>
  <c r="AH121" i="66"/>
  <c r="P121" i="66"/>
  <c r="AH117" i="66"/>
  <c r="P117" i="66"/>
  <c r="AH109" i="66"/>
  <c r="AH105" i="66"/>
  <c r="P105" i="66"/>
  <c r="AH101" i="66"/>
  <c r="P101" i="66"/>
  <c r="AH97" i="66"/>
  <c r="P97" i="66"/>
  <c r="AH89" i="66"/>
  <c r="P89" i="66"/>
  <c r="AH85" i="66"/>
  <c r="P85" i="66"/>
  <c r="AH81" i="66"/>
  <c r="P81" i="66"/>
  <c r="AH77" i="66"/>
  <c r="P77" i="66"/>
  <c r="AH73" i="66"/>
  <c r="P73" i="66"/>
  <c r="AH69" i="66"/>
  <c r="P69" i="66"/>
  <c r="AH65" i="66"/>
  <c r="P65" i="66"/>
  <c r="AH61" i="66"/>
  <c r="P61" i="66"/>
  <c r="AH57" i="66"/>
  <c r="P57" i="66"/>
  <c r="AH53" i="66"/>
  <c r="P53" i="66"/>
  <c r="AH49" i="66"/>
  <c r="P49" i="66"/>
  <c r="AH45" i="66"/>
  <c r="P45" i="66"/>
  <c r="AH41" i="66"/>
  <c r="P41" i="66"/>
  <c r="AH37" i="66"/>
  <c r="P37" i="66"/>
  <c r="AH33" i="66"/>
  <c r="P33" i="66"/>
  <c r="AH29" i="66"/>
  <c r="P29" i="66"/>
  <c r="AH180" i="66"/>
  <c r="P180" i="66"/>
  <c r="AH176" i="66"/>
  <c r="P176" i="66"/>
  <c r="AH172" i="66"/>
  <c r="P172" i="66"/>
  <c r="AH168" i="66"/>
  <c r="P168" i="66"/>
  <c r="AH164" i="66"/>
  <c r="P164" i="66"/>
  <c r="AH160" i="66"/>
  <c r="P160" i="66"/>
  <c r="AH156" i="66"/>
  <c r="P156" i="66"/>
  <c r="AH152" i="66"/>
  <c r="P152" i="66"/>
  <c r="AH148" i="66"/>
  <c r="P148" i="66"/>
  <c r="AH144" i="66"/>
  <c r="P144" i="66"/>
  <c r="AH140" i="66"/>
  <c r="P140" i="66"/>
  <c r="AH136" i="66"/>
  <c r="P136" i="66"/>
  <c r="AH132" i="66"/>
  <c r="P132" i="66"/>
  <c r="AH128" i="66"/>
  <c r="P128" i="66"/>
  <c r="AH124" i="66"/>
  <c r="P124" i="66"/>
  <c r="AH120" i="66"/>
  <c r="P120" i="66"/>
  <c r="AH116" i="66"/>
  <c r="P116" i="66"/>
  <c r="AH112" i="66"/>
  <c r="P112" i="66"/>
  <c r="AH108" i="66"/>
  <c r="P108" i="66"/>
  <c r="AH104" i="66"/>
  <c r="P104" i="66"/>
  <c r="AH100" i="66"/>
  <c r="P100" i="66"/>
  <c r="AH96" i="66"/>
  <c r="P96" i="66"/>
  <c r="AH92" i="66"/>
  <c r="P92" i="66"/>
  <c r="AH88" i="66"/>
  <c r="P88" i="66"/>
  <c r="AH84" i="66"/>
  <c r="P84" i="66"/>
  <c r="AH80" i="66"/>
  <c r="P80" i="66"/>
  <c r="AH72" i="66"/>
  <c r="P72" i="66"/>
  <c r="AH64" i="66"/>
  <c r="P64" i="66"/>
  <c r="AH60" i="66"/>
  <c r="P60" i="66"/>
  <c r="AH56" i="66"/>
  <c r="P56" i="66"/>
  <c r="AH52" i="66"/>
  <c r="P52" i="66"/>
  <c r="AH48" i="66"/>
  <c r="P48" i="66"/>
  <c r="AH40" i="66"/>
  <c r="P40" i="66"/>
  <c r="AH36" i="66"/>
  <c r="P36" i="66"/>
  <c r="P31" i="66"/>
  <c r="P28" i="66"/>
  <c r="P27" i="66"/>
  <c r="P24" i="66"/>
  <c r="P23" i="66"/>
  <c r="AH22" i="66"/>
  <c r="P22" i="66"/>
  <c r="AH18" i="66"/>
  <c r="P18" i="66"/>
  <c r="AH14" i="66"/>
  <c r="P14" i="66"/>
  <c r="AH10" i="66"/>
  <c r="P10" i="66"/>
  <c r="AH6" i="66"/>
  <c r="P6" i="66"/>
  <c r="AH1" i="66"/>
  <c r="AH67" i="66"/>
  <c r="AH59" i="66"/>
  <c r="AH55" i="66"/>
  <c r="AH51" i="66"/>
  <c r="AH47" i="66"/>
  <c r="AH39" i="66"/>
  <c r="AH35" i="66"/>
  <c r="AH28" i="66"/>
  <c r="AH27" i="66"/>
  <c r="P25" i="66"/>
  <c r="AH24" i="66"/>
  <c r="AH23" i="66"/>
  <c r="AH21" i="66"/>
  <c r="P21" i="66"/>
  <c r="AH17" i="66"/>
  <c r="P17" i="66"/>
  <c r="AH13" i="66"/>
  <c r="P13" i="66"/>
  <c r="AH9" i="66"/>
  <c r="P9" i="66"/>
  <c r="AH5" i="66"/>
  <c r="P5" i="66"/>
  <c r="P67" i="66"/>
  <c r="P59" i="66"/>
  <c r="P55" i="66"/>
  <c r="P51" i="66"/>
  <c r="P47" i="66"/>
  <c r="P39" i="66"/>
  <c r="P35" i="66"/>
  <c r="P32" i="66"/>
  <c r="AH31" i="66"/>
  <c r="AH25" i="66"/>
  <c r="AH20" i="66"/>
  <c r="P20" i="66"/>
  <c r="AH16" i="66"/>
  <c r="P16" i="66"/>
  <c r="AH12" i="66"/>
  <c r="P12" i="66"/>
  <c r="AH4" i="66"/>
  <c r="P4" i="66"/>
  <c r="AH19" i="66"/>
  <c r="P19" i="66"/>
  <c r="AH15" i="66"/>
  <c r="P15" i="66"/>
  <c r="AH11" i="66"/>
  <c r="P11" i="66"/>
  <c r="AH7" i="66"/>
  <c r="P7" i="66"/>
  <c r="AH3" i="66"/>
  <c r="P3" i="66"/>
  <c r="E6" i="41"/>
  <c r="I6" i="41"/>
  <c r="E7" i="41"/>
  <c r="I7" i="41"/>
  <c r="W7" i="41" s="1"/>
  <c r="E11" i="41"/>
  <c r="I11" i="41"/>
  <c r="W11" i="41" s="1"/>
  <c r="R842" i="66"/>
  <c r="R840" i="66"/>
  <c r="R838" i="66"/>
  <c r="R836" i="66"/>
  <c r="R834" i="66"/>
  <c r="R831" i="66"/>
  <c r="R827" i="66"/>
  <c r="R823" i="66"/>
  <c r="R819" i="66"/>
  <c r="R815" i="66"/>
  <c r="R811" i="66"/>
  <c r="R807" i="66"/>
  <c r="R803" i="66"/>
  <c r="R799" i="66"/>
  <c r="R795" i="66"/>
  <c r="R791" i="66"/>
  <c r="R787" i="66"/>
  <c r="R783" i="66"/>
  <c r="R779" i="66"/>
  <c r="R775" i="66"/>
  <c r="R771" i="66"/>
  <c r="R767" i="66"/>
  <c r="AJ761" i="66"/>
  <c r="R761" i="66"/>
  <c r="R841" i="66"/>
  <c r="R839" i="66"/>
  <c r="R837" i="66"/>
  <c r="R835" i="66"/>
  <c r="R833" i="66"/>
  <c r="R829" i="66"/>
  <c r="R825" i="66"/>
  <c r="R821" i="66"/>
  <c r="R817" i="66"/>
  <c r="R813" i="66"/>
  <c r="R809" i="66"/>
  <c r="R805" i="66"/>
  <c r="R801" i="66"/>
  <c r="R797" i="66"/>
  <c r="R793" i="66"/>
  <c r="R789" i="66"/>
  <c r="R785" i="66"/>
  <c r="R781" i="66"/>
  <c r="R777" i="66"/>
  <c r="R773" i="66"/>
  <c r="R769" i="66"/>
  <c r="R765" i="66"/>
  <c r="AJ763" i="66"/>
  <c r="R763" i="66"/>
  <c r="R830" i="66"/>
  <c r="R826" i="66"/>
  <c r="R822" i="66"/>
  <c r="R818" i="66"/>
  <c r="R814" i="66"/>
  <c r="R810" i="66"/>
  <c r="R806" i="66"/>
  <c r="R802" i="66"/>
  <c r="R798" i="66"/>
  <c r="R794" i="66"/>
  <c r="R790" i="66"/>
  <c r="R786" i="66"/>
  <c r="R782" i="66"/>
  <c r="R778" i="66"/>
  <c r="R774" i="66"/>
  <c r="R770" i="66"/>
  <c r="R766" i="66"/>
  <c r="R762" i="66"/>
  <c r="AJ759" i="66"/>
  <c r="R759" i="66"/>
  <c r="AJ755" i="66"/>
  <c r="R755" i="66"/>
  <c r="AJ751" i="66"/>
  <c r="R751" i="66"/>
  <c r="AJ747" i="66"/>
  <c r="R747" i="66"/>
  <c r="AJ743" i="66"/>
  <c r="R743" i="66"/>
  <c r="AJ739" i="66"/>
  <c r="R739" i="66"/>
  <c r="AJ735" i="66"/>
  <c r="R735" i="66"/>
  <c r="AJ731" i="66"/>
  <c r="R731" i="66"/>
  <c r="AJ727" i="66"/>
  <c r="R727" i="66"/>
  <c r="AJ723" i="66"/>
  <c r="R723" i="66"/>
  <c r="AJ762" i="66"/>
  <c r="AJ758" i="66"/>
  <c r="R758" i="66"/>
  <c r="AJ754" i="66"/>
  <c r="R754" i="66"/>
  <c r="AJ750" i="66"/>
  <c r="R750" i="66"/>
  <c r="AJ746" i="66"/>
  <c r="R746" i="66"/>
  <c r="AJ742" i="66"/>
  <c r="R742" i="66"/>
  <c r="AJ738" i="66"/>
  <c r="R738" i="66"/>
  <c r="AJ734" i="66"/>
  <c r="R734" i="66"/>
  <c r="AJ730" i="66"/>
  <c r="R730" i="66"/>
  <c r="AJ726" i="66"/>
  <c r="R726" i="66"/>
  <c r="AJ722" i="66"/>
  <c r="R722" i="66"/>
  <c r="AJ757" i="66"/>
  <c r="R757" i="66"/>
  <c r="AJ753" i="66"/>
  <c r="R753" i="66"/>
  <c r="AJ749" i="66"/>
  <c r="R749" i="66"/>
  <c r="AJ745" i="66"/>
  <c r="R745" i="66"/>
  <c r="AJ741" i="66"/>
  <c r="R741" i="66"/>
  <c r="AJ737" i="66"/>
  <c r="R737" i="66"/>
  <c r="AJ733" i="66"/>
  <c r="R733" i="66"/>
  <c r="AJ729" i="66"/>
  <c r="R729" i="66"/>
  <c r="AJ725" i="66"/>
  <c r="R725" i="66"/>
  <c r="R832" i="66"/>
  <c r="R828" i="66"/>
  <c r="R824" i="66"/>
  <c r="R820" i="66"/>
  <c r="R816" i="66"/>
  <c r="R812" i="66"/>
  <c r="R808" i="66"/>
  <c r="R804" i="66"/>
  <c r="R800" i="66"/>
  <c r="R796" i="66"/>
  <c r="R792" i="66"/>
  <c r="R788" i="66"/>
  <c r="R784" i="66"/>
  <c r="R780" i="66"/>
  <c r="R776" i="66"/>
  <c r="R772" i="66"/>
  <c r="R768" i="66"/>
  <c r="R764" i="66"/>
  <c r="AJ760" i="66"/>
  <c r="AJ756" i="66"/>
  <c r="AJ752" i="66"/>
  <c r="AJ748" i="66"/>
  <c r="AJ744" i="66"/>
  <c r="AJ740" i="66"/>
  <c r="AJ736" i="66"/>
  <c r="AJ732" i="66"/>
  <c r="AJ728" i="66"/>
  <c r="AJ724" i="66"/>
  <c r="AJ720" i="66"/>
  <c r="R720" i="66"/>
  <c r="AJ716" i="66"/>
  <c r="R716" i="66"/>
  <c r="AJ712" i="66"/>
  <c r="R712" i="66"/>
  <c r="R760" i="66"/>
  <c r="R756" i="66"/>
  <c r="R752" i="66"/>
  <c r="R748" i="66"/>
  <c r="R744" i="66"/>
  <c r="R740" i="66"/>
  <c r="R736" i="66"/>
  <c r="R732" i="66"/>
  <c r="R728" i="66"/>
  <c r="R724" i="66"/>
  <c r="AJ719" i="66"/>
  <c r="R719" i="66"/>
  <c r="AJ715" i="66"/>
  <c r="R715" i="66"/>
  <c r="AJ711" i="66"/>
  <c r="R711" i="66"/>
  <c r="AJ707" i="66"/>
  <c r="R707" i="66"/>
  <c r="AJ703" i="66"/>
  <c r="R703" i="66"/>
  <c r="AJ699" i="66"/>
  <c r="R699" i="66"/>
  <c r="AJ695" i="66"/>
  <c r="R695" i="66"/>
  <c r="AJ691" i="66"/>
  <c r="R691" i="66"/>
  <c r="AJ718" i="66"/>
  <c r="R718" i="66"/>
  <c r="AJ714" i="66"/>
  <c r="R714" i="66"/>
  <c r="AJ710" i="66"/>
  <c r="R710" i="66"/>
  <c r="AJ706" i="66"/>
  <c r="R706" i="66"/>
  <c r="AJ702" i="66"/>
  <c r="R702" i="66"/>
  <c r="AJ698" i="66"/>
  <c r="R698" i="66"/>
  <c r="AJ694" i="66"/>
  <c r="R694" i="66"/>
  <c r="AJ690" i="66"/>
  <c r="R709" i="66"/>
  <c r="R705" i="66"/>
  <c r="R701" i="66"/>
  <c r="R697" i="66"/>
  <c r="R693" i="66"/>
  <c r="AJ689" i="66"/>
  <c r="R689" i="66"/>
  <c r="AJ685" i="66"/>
  <c r="R685" i="66"/>
  <c r="AJ681" i="66"/>
  <c r="R681" i="66"/>
  <c r="AJ677" i="66"/>
  <c r="R677" i="66"/>
  <c r="AJ673" i="66"/>
  <c r="R673" i="66"/>
  <c r="AJ669" i="66"/>
  <c r="R669" i="66"/>
  <c r="AJ665" i="66"/>
  <c r="R665" i="66"/>
  <c r="AJ721" i="66"/>
  <c r="AJ717" i="66"/>
  <c r="AJ713" i="66"/>
  <c r="R708" i="66"/>
  <c r="R704" i="66"/>
  <c r="R700" i="66"/>
  <c r="R696" i="66"/>
  <c r="R692" i="66"/>
  <c r="AJ688" i="66"/>
  <c r="R688" i="66"/>
  <c r="AJ684" i="66"/>
  <c r="R684" i="66"/>
  <c r="AJ680" i="66"/>
  <c r="R680" i="66"/>
  <c r="AJ676" i="66"/>
  <c r="R676" i="66"/>
  <c r="AJ672" i="66"/>
  <c r="R672" i="66"/>
  <c r="AJ668" i="66"/>
  <c r="R668" i="66"/>
  <c r="AJ664" i="66"/>
  <c r="R664" i="66"/>
  <c r="R721" i="66"/>
  <c r="R717" i="66"/>
  <c r="R713" i="66"/>
  <c r="AJ709" i="66"/>
  <c r="AJ705" i="66"/>
  <c r="AJ701" i="66"/>
  <c r="AJ697" i="66"/>
  <c r="AJ693" i="66"/>
  <c r="AJ687" i="66"/>
  <c r="R687" i="66"/>
  <c r="AJ683" i="66"/>
  <c r="R683" i="66"/>
  <c r="AJ679" i="66"/>
  <c r="R679" i="66"/>
  <c r="AJ675" i="66"/>
  <c r="R675" i="66"/>
  <c r="AJ671" i="66"/>
  <c r="R671" i="66"/>
  <c r="AJ667" i="66"/>
  <c r="R667" i="66"/>
  <c r="AJ708" i="66"/>
  <c r="AJ704" i="66"/>
  <c r="AJ700" i="66"/>
  <c r="AJ696" i="66"/>
  <c r="AJ692" i="66"/>
  <c r="R690" i="66"/>
  <c r="AJ686" i="66"/>
  <c r="R686" i="66"/>
  <c r="AJ682" i="66"/>
  <c r="R682" i="66"/>
  <c r="AJ678" i="66"/>
  <c r="R678" i="66"/>
  <c r="AJ674" i="66"/>
  <c r="R674" i="66"/>
  <c r="AJ670" i="66"/>
  <c r="R670" i="66"/>
  <c r="AJ666" i="66"/>
  <c r="R666" i="66"/>
  <c r="AJ662" i="66"/>
  <c r="R662" i="66"/>
  <c r="AJ658" i="66"/>
  <c r="R658" i="66"/>
  <c r="AJ654" i="66"/>
  <c r="R654" i="66"/>
  <c r="AJ650" i="66"/>
  <c r="R650" i="66"/>
  <c r="AJ646" i="66"/>
  <c r="R646" i="66"/>
  <c r="AJ642" i="66"/>
  <c r="R642" i="66"/>
  <c r="AJ638" i="66"/>
  <c r="R638" i="66"/>
  <c r="AJ634" i="66"/>
  <c r="R634" i="66"/>
  <c r="AJ630" i="66"/>
  <c r="R630" i="66"/>
  <c r="AJ626" i="66"/>
  <c r="R626" i="66"/>
  <c r="AJ622" i="66"/>
  <c r="R622" i="66"/>
  <c r="AJ618" i="66"/>
  <c r="R618" i="66"/>
  <c r="AJ614" i="66"/>
  <c r="R614" i="66"/>
  <c r="AJ610" i="66"/>
  <c r="R610" i="66"/>
  <c r="AJ606" i="66"/>
  <c r="R606" i="66"/>
  <c r="AJ602" i="66"/>
  <c r="R602" i="66"/>
  <c r="AJ598" i="66"/>
  <c r="R598" i="66"/>
  <c r="AJ594" i="66"/>
  <c r="R594" i="66"/>
  <c r="AJ590" i="66"/>
  <c r="R590" i="66"/>
  <c r="AJ586" i="66"/>
  <c r="R586" i="66"/>
  <c r="AJ582" i="66"/>
  <c r="R582" i="66"/>
  <c r="AJ663" i="66"/>
  <c r="AJ661" i="66"/>
  <c r="R661" i="66"/>
  <c r="AJ657" i="66"/>
  <c r="R657" i="66"/>
  <c r="AJ653" i="66"/>
  <c r="R653" i="66"/>
  <c r="AJ649" i="66"/>
  <c r="R649" i="66"/>
  <c r="AJ645" i="66"/>
  <c r="R645" i="66"/>
  <c r="AJ641" i="66"/>
  <c r="R641" i="66"/>
  <c r="AJ637" i="66"/>
  <c r="R637" i="66"/>
  <c r="AJ633" i="66"/>
  <c r="R633" i="66"/>
  <c r="AJ629" i="66"/>
  <c r="R629" i="66"/>
  <c r="AJ625" i="66"/>
  <c r="R625" i="66"/>
  <c r="AJ621" i="66"/>
  <c r="R621" i="66"/>
  <c r="AJ617" i="66"/>
  <c r="R617" i="66"/>
  <c r="AJ613" i="66"/>
  <c r="R613" i="66"/>
  <c r="AJ609" i="66"/>
  <c r="R609" i="66"/>
  <c r="AJ605" i="66"/>
  <c r="R605" i="66"/>
  <c r="AJ601" i="66"/>
  <c r="R601" i="66"/>
  <c r="AJ597" i="66"/>
  <c r="R597" i="66"/>
  <c r="AJ593" i="66"/>
  <c r="R593" i="66"/>
  <c r="AJ589" i="66"/>
  <c r="R589" i="66"/>
  <c r="AJ585" i="66"/>
  <c r="R585" i="66"/>
  <c r="AJ581" i="66"/>
  <c r="R581" i="66"/>
  <c r="AJ660" i="66"/>
  <c r="R660" i="66"/>
  <c r="AJ656" i="66"/>
  <c r="R656" i="66"/>
  <c r="AJ652" i="66"/>
  <c r="R652" i="66"/>
  <c r="AJ648" i="66"/>
  <c r="R648" i="66"/>
  <c r="AJ644" i="66"/>
  <c r="R644" i="66"/>
  <c r="AJ640" i="66"/>
  <c r="R640" i="66"/>
  <c r="AJ636" i="66"/>
  <c r="R636" i="66"/>
  <c r="AJ632" i="66"/>
  <c r="R632" i="66"/>
  <c r="AJ628" i="66"/>
  <c r="R628" i="66"/>
  <c r="AJ624" i="66"/>
  <c r="R624" i="66"/>
  <c r="AJ620" i="66"/>
  <c r="R620" i="66"/>
  <c r="AJ616" i="66"/>
  <c r="R616" i="66"/>
  <c r="AJ612" i="66"/>
  <c r="R612" i="66"/>
  <c r="AJ608" i="66"/>
  <c r="R608" i="66"/>
  <c r="AJ604" i="66"/>
  <c r="R604" i="66"/>
  <c r="AJ600" i="66"/>
  <c r="R600" i="66"/>
  <c r="AJ596" i="66"/>
  <c r="R596" i="66"/>
  <c r="AJ592" i="66"/>
  <c r="R592" i="66"/>
  <c r="AJ588" i="66"/>
  <c r="R588" i="66"/>
  <c r="AJ584" i="66"/>
  <c r="R584" i="66"/>
  <c r="AJ580" i="66"/>
  <c r="R580" i="66"/>
  <c r="R663" i="66"/>
  <c r="AJ659" i="66"/>
  <c r="R659" i="66"/>
  <c r="AJ655" i="66"/>
  <c r="R655" i="66"/>
  <c r="AJ651" i="66"/>
  <c r="R651" i="66"/>
  <c r="AJ647" i="66"/>
  <c r="R647" i="66"/>
  <c r="AJ643" i="66"/>
  <c r="R643" i="66"/>
  <c r="AJ639" i="66"/>
  <c r="R639" i="66"/>
  <c r="AJ635" i="66"/>
  <c r="R635" i="66"/>
  <c r="AJ631" i="66"/>
  <c r="R631" i="66"/>
  <c r="AJ627" i="66"/>
  <c r="R627" i="66"/>
  <c r="AJ623" i="66"/>
  <c r="R623" i="66"/>
  <c r="AJ619" i="66"/>
  <c r="R619" i="66"/>
  <c r="AJ615" i="66"/>
  <c r="R615" i="66"/>
  <c r="AJ611" i="66"/>
  <c r="R611" i="66"/>
  <c r="AJ607" i="66"/>
  <c r="R607" i="66"/>
  <c r="AJ603" i="66"/>
  <c r="R603" i="66"/>
  <c r="AJ599" i="66"/>
  <c r="R599" i="66"/>
  <c r="AJ595" i="66"/>
  <c r="R595" i="66"/>
  <c r="AJ591" i="66"/>
  <c r="R591" i="66"/>
  <c r="AJ587" i="66"/>
  <c r="R587" i="66"/>
  <c r="AJ583" i="66"/>
  <c r="R583" i="66"/>
  <c r="AJ578" i="66"/>
  <c r="R578" i="66"/>
  <c r="AJ574" i="66"/>
  <c r="R574" i="66"/>
  <c r="AJ570" i="66"/>
  <c r="R570" i="66"/>
  <c r="AJ566" i="66"/>
  <c r="R566" i="66"/>
  <c r="AJ562" i="66"/>
  <c r="R562" i="66"/>
  <c r="AJ558" i="66"/>
  <c r="R558" i="66"/>
  <c r="AJ554" i="66"/>
  <c r="R554" i="66"/>
  <c r="AJ550" i="66"/>
  <c r="R550" i="66"/>
  <c r="AJ546" i="66"/>
  <c r="R546" i="66"/>
  <c r="AJ542" i="66"/>
  <c r="R542" i="66"/>
  <c r="AJ538" i="66"/>
  <c r="R538" i="66"/>
  <c r="AJ534" i="66"/>
  <c r="R534" i="66"/>
  <c r="AJ530" i="66"/>
  <c r="R530" i="66"/>
  <c r="AJ526" i="66"/>
  <c r="R526" i="66"/>
  <c r="AJ522" i="66"/>
  <c r="R522" i="66"/>
  <c r="AJ518" i="66"/>
  <c r="R518" i="66"/>
  <c r="AJ514" i="66"/>
  <c r="R514" i="66"/>
  <c r="AJ510" i="66"/>
  <c r="R510" i="66"/>
  <c r="AJ506" i="66"/>
  <c r="R506" i="66"/>
  <c r="AJ502" i="66"/>
  <c r="R502" i="66"/>
  <c r="AJ498" i="66"/>
  <c r="R498" i="66"/>
  <c r="AJ579" i="66"/>
  <c r="AJ577" i="66"/>
  <c r="R577" i="66"/>
  <c r="AJ573" i="66"/>
  <c r="R573" i="66"/>
  <c r="AJ569" i="66"/>
  <c r="R569" i="66"/>
  <c r="AJ565" i="66"/>
  <c r="R565" i="66"/>
  <c r="AJ561" i="66"/>
  <c r="R561" i="66"/>
  <c r="AJ557" i="66"/>
  <c r="R557" i="66"/>
  <c r="AJ553" i="66"/>
  <c r="R553" i="66"/>
  <c r="AJ549" i="66"/>
  <c r="R549" i="66"/>
  <c r="AJ545" i="66"/>
  <c r="R545" i="66"/>
  <c r="AJ541" i="66"/>
  <c r="R541" i="66"/>
  <c r="AJ537" i="66"/>
  <c r="R537" i="66"/>
  <c r="AJ533" i="66"/>
  <c r="R533" i="66"/>
  <c r="AJ529" i="66"/>
  <c r="R529" i="66"/>
  <c r="AJ525" i="66"/>
  <c r="R525" i="66"/>
  <c r="AJ521" i="66"/>
  <c r="R521" i="66"/>
  <c r="AJ517" i="66"/>
  <c r="R517" i="66"/>
  <c r="AJ513" i="66"/>
  <c r="R513" i="66"/>
  <c r="AJ509" i="66"/>
  <c r="R509" i="66"/>
  <c r="AJ505" i="66"/>
  <c r="R505" i="66"/>
  <c r="AJ501" i="66"/>
  <c r="R501" i="66"/>
  <c r="AJ497" i="66"/>
  <c r="R497" i="66"/>
  <c r="AJ576" i="66"/>
  <c r="R576" i="66"/>
  <c r="AJ572" i="66"/>
  <c r="R572" i="66"/>
  <c r="AJ568" i="66"/>
  <c r="R568" i="66"/>
  <c r="AJ564" i="66"/>
  <c r="R564" i="66"/>
  <c r="AJ560" i="66"/>
  <c r="R560" i="66"/>
  <c r="AJ556" i="66"/>
  <c r="R556" i="66"/>
  <c r="AJ552" i="66"/>
  <c r="R552" i="66"/>
  <c r="AJ548" i="66"/>
  <c r="R548" i="66"/>
  <c r="AJ544" i="66"/>
  <c r="R544" i="66"/>
  <c r="AJ540" i="66"/>
  <c r="R540" i="66"/>
  <c r="AJ536" i="66"/>
  <c r="R536" i="66"/>
  <c r="AJ532" i="66"/>
  <c r="R532" i="66"/>
  <c r="AJ528" i="66"/>
  <c r="R528" i="66"/>
  <c r="AJ524" i="66"/>
  <c r="R524" i="66"/>
  <c r="AJ520" i="66"/>
  <c r="R520" i="66"/>
  <c r="AJ516" i="66"/>
  <c r="R516" i="66"/>
  <c r="AJ512" i="66"/>
  <c r="R512" i="66"/>
  <c r="AJ508" i="66"/>
  <c r="R508" i="66"/>
  <c r="AJ504" i="66"/>
  <c r="R504" i="66"/>
  <c r="AJ500" i="66"/>
  <c r="R500" i="66"/>
  <c r="AJ496" i="66"/>
  <c r="R496" i="66"/>
  <c r="R579" i="66"/>
  <c r="AJ575" i="66"/>
  <c r="R575" i="66"/>
  <c r="AJ571" i="66"/>
  <c r="R571" i="66"/>
  <c r="AJ567" i="66"/>
  <c r="R567" i="66"/>
  <c r="AJ563" i="66"/>
  <c r="R563" i="66"/>
  <c r="AJ559" i="66"/>
  <c r="R559" i="66"/>
  <c r="AJ555" i="66"/>
  <c r="R555" i="66"/>
  <c r="AJ551" i="66"/>
  <c r="R551" i="66"/>
  <c r="AJ547" i="66"/>
  <c r="R547" i="66"/>
  <c r="AJ543" i="66"/>
  <c r="R543" i="66"/>
  <c r="AJ539" i="66"/>
  <c r="R539" i="66"/>
  <c r="R535" i="66"/>
  <c r="R531" i="66"/>
  <c r="R527" i="66"/>
  <c r="R523" i="66"/>
  <c r="R519" i="66"/>
  <c r="R515" i="66"/>
  <c r="R511" i="66"/>
  <c r="R507" i="66"/>
  <c r="R503" i="66"/>
  <c r="R499" i="66"/>
  <c r="AJ492" i="66"/>
  <c r="R492" i="66"/>
  <c r="AJ488" i="66"/>
  <c r="R488" i="66"/>
  <c r="AJ484" i="66"/>
  <c r="R484" i="66"/>
  <c r="AJ480" i="66"/>
  <c r="R480" i="66"/>
  <c r="AJ476" i="66"/>
  <c r="R476" i="66"/>
  <c r="AJ472" i="66"/>
  <c r="R472" i="66"/>
  <c r="R495" i="66"/>
  <c r="AJ491" i="66"/>
  <c r="R491" i="66"/>
  <c r="AJ487" i="66"/>
  <c r="R487" i="66"/>
  <c r="AJ483" i="66"/>
  <c r="R483" i="66"/>
  <c r="AJ479" i="66"/>
  <c r="R479" i="66"/>
  <c r="AJ475" i="66"/>
  <c r="R475" i="66"/>
  <c r="AJ471" i="66"/>
  <c r="R471" i="66"/>
  <c r="AJ467" i="66"/>
  <c r="R467" i="66"/>
  <c r="AJ463" i="66"/>
  <c r="R463" i="66"/>
  <c r="AJ494" i="66"/>
  <c r="R494" i="66"/>
  <c r="AJ490" i="66"/>
  <c r="R490" i="66"/>
  <c r="AJ486" i="66"/>
  <c r="R486" i="66"/>
  <c r="AJ482" i="66"/>
  <c r="R482" i="66"/>
  <c r="AJ478" i="66"/>
  <c r="R478" i="66"/>
  <c r="AJ474" i="66"/>
  <c r="R474" i="66"/>
  <c r="AJ470" i="66"/>
  <c r="R470" i="66"/>
  <c r="AJ466" i="66"/>
  <c r="R466" i="66"/>
  <c r="AJ462" i="66"/>
  <c r="R462" i="66"/>
  <c r="AJ458" i="66"/>
  <c r="R458" i="66"/>
  <c r="AJ454" i="66"/>
  <c r="R454" i="66"/>
  <c r="AJ450" i="66"/>
  <c r="R450" i="66"/>
  <c r="AJ446" i="66"/>
  <c r="R446" i="66"/>
  <c r="AJ442" i="66"/>
  <c r="R442" i="66"/>
  <c r="AJ438" i="66"/>
  <c r="R438" i="66"/>
  <c r="AJ434" i="66"/>
  <c r="R434" i="66"/>
  <c r="AJ430" i="66"/>
  <c r="R430" i="66"/>
  <c r="AJ426" i="66"/>
  <c r="R426" i="66"/>
  <c r="AJ422" i="66"/>
  <c r="R422" i="66"/>
  <c r="AJ535" i="66"/>
  <c r="AJ531" i="66"/>
  <c r="AJ527" i="66"/>
  <c r="AJ523" i="66"/>
  <c r="AJ519" i="66"/>
  <c r="AJ515" i="66"/>
  <c r="AJ511" i="66"/>
  <c r="AJ507" i="66"/>
  <c r="AJ503" i="66"/>
  <c r="AJ499" i="66"/>
  <c r="AJ495" i="66"/>
  <c r="AJ493" i="66"/>
  <c r="R493" i="66"/>
  <c r="AJ489" i="66"/>
  <c r="R489" i="66"/>
  <c r="AJ485" i="66"/>
  <c r="R485" i="66"/>
  <c r="AJ481" i="66"/>
  <c r="R481" i="66"/>
  <c r="AJ477" i="66"/>
  <c r="R477" i="66"/>
  <c r="AJ473" i="66"/>
  <c r="R473" i="66"/>
  <c r="AJ469" i="66"/>
  <c r="R469" i="66"/>
  <c r="AJ465" i="66"/>
  <c r="R465" i="66"/>
  <c r="AJ461" i="66"/>
  <c r="R461" i="66"/>
  <c r="AJ457" i="66"/>
  <c r="R457" i="66"/>
  <c r="AJ453" i="66"/>
  <c r="R453" i="66"/>
  <c r="AJ449" i="66"/>
  <c r="R449" i="66"/>
  <c r="AJ445" i="66"/>
  <c r="R445" i="66"/>
  <c r="AJ441" i="66"/>
  <c r="R441" i="66"/>
  <c r="AJ437" i="66"/>
  <c r="R437" i="66"/>
  <c r="AJ433" i="66"/>
  <c r="R433" i="66"/>
  <c r="AJ429" i="66"/>
  <c r="R429" i="66"/>
  <c r="AJ425" i="66"/>
  <c r="R425" i="66"/>
  <c r="AJ421" i="66"/>
  <c r="R459" i="66"/>
  <c r="R455" i="66"/>
  <c r="R451" i="66"/>
  <c r="R447" i="66"/>
  <c r="R443" i="66"/>
  <c r="R439" i="66"/>
  <c r="R435" i="66"/>
  <c r="R431" i="66"/>
  <c r="R427" i="66"/>
  <c r="R423" i="66"/>
  <c r="AJ419" i="66"/>
  <c r="R419" i="66"/>
  <c r="AJ415" i="66"/>
  <c r="R415" i="66"/>
  <c r="AJ411" i="66"/>
  <c r="R411" i="66"/>
  <c r="AJ407" i="66"/>
  <c r="R407" i="66"/>
  <c r="AJ403" i="66"/>
  <c r="R403" i="66"/>
  <c r="AJ399" i="66"/>
  <c r="R399" i="66"/>
  <c r="AJ395" i="66"/>
  <c r="R395" i="66"/>
  <c r="AJ391" i="66"/>
  <c r="R391" i="66"/>
  <c r="AJ387" i="66"/>
  <c r="R387" i="66"/>
  <c r="AJ383" i="66"/>
  <c r="R383" i="66"/>
  <c r="AJ379" i="66"/>
  <c r="R379" i="66"/>
  <c r="AJ375" i="66"/>
  <c r="R375" i="66"/>
  <c r="AJ371" i="66"/>
  <c r="R371" i="66"/>
  <c r="AJ367" i="66"/>
  <c r="R367" i="66"/>
  <c r="AJ363" i="66"/>
  <c r="R363" i="66"/>
  <c r="AJ359" i="66"/>
  <c r="R359" i="66"/>
  <c r="AJ460" i="66"/>
  <c r="AJ456" i="66"/>
  <c r="AJ452" i="66"/>
  <c r="AJ448" i="66"/>
  <c r="AJ444" i="66"/>
  <c r="AJ440" i="66"/>
  <c r="AJ436" i="66"/>
  <c r="AJ432" i="66"/>
  <c r="AJ428" i="66"/>
  <c r="AJ424" i="66"/>
  <c r="AJ418" i="66"/>
  <c r="R418" i="66"/>
  <c r="AJ414" i="66"/>
  <c r="R414" i="66"/>
  <c r="AJ410" i="66"/>
  <c r="R410" i="66"/>
  <c r="AJ406" i="66"/>
  <c r="R406" i="66"/>
  <c r="AJ402" i="66"/>
  <c r="R402" i="66"/>
  <c r="AJ398" i="66"/>
  <c r="R398" i="66"/>
  <c r="AJ394" i="66"/>
  <c r="R394" i="66"/>
  <c r="AJ390" i="66"/>
  <c r="R390" i="66"/>
  <c r="AJ386" i="66"/>
  <c r="R386" i="66"/>
  <c r="AJ382" i="66"/>
  <c r="R382" i="66"/>
  <c r="AJ378" i="66"/>
  <c r="R378" i="66"/>
  <c r="AJ374" i="66"/>
  <c r="R374" i="66"/>
  <c r="AJ370" i="66"/>
  <c r="R370" i="66"/>
  <c r="AJ366" i="66"/>
  <c r="R366" i="66"/>
  <c r="AJ362" i="66"/>
  <c r="R362" i="66"/>
  <c r="AJ358" i="66"/>
  <c r="R358" i="66"/>
  <c r="AJ354" i="66"/>
  <c r="R354" i="66"/>
  <c r="AJ350" i="66"/>
  <c r="R350" i="66"/>
  <c r="AJ346" i="66"/>
  <c r="R346" i="66"/>
  <c r="AJ342" i="66"/>
  <c r="R342" i="66"/>
  <c r="AJ338" i="66"/>
  <c r="R338" i="66"/>
  <c r="AJ334" i="66"/>
  <c r="AJ468" i="66"/>
  <c r="AJ464" i="66"/>
  <c r="AJ459" i="66"/>
  <c r="AJ455" i="66"/>
  <c r="AJ451" i="66"/>
  <c r="AJ447" i="66"/>
  <c r="AJ443" i="66"/>
  <c r="AJ439" i="66"/>
  <c r="AJ435" i="66"/>
  <c r="AJ431" i="66"/>
  <c r="AJ427" i="66"/>
  <c r="AJ423" i="66"/>
  <c r="R421" i="66"/>
  <c r="AJ417" i="66"/>
  <c r="R417" i="66"/>
  <c r="AJ413" i="66"/>
  <c r="R413" i="66"/>
  <c r="AJ409" i="66"/>
  <c r="R409" i="66"/>
  <c r="AJ405" i="66"/>
  <c r="R405" i="66"/>
  <c r="AJ401" i="66"/>
  <c r="R401" i="66"/>
  <c r="AJ397" i="66"/>
  <c r="R397" i="66"/>
  <c r="AJ393" i="66"/>
  <c r="R393" i="66"/>
  <c r="AJ389" i="66"/>
  <c r="R389" i="66"/>
  <c r="AJ385" i="66"/>
  <c r="R385" i="66"/>
  <c r="AJ381" i="66"/>
  <c r="R381" i="66"/>
  <c r="AJ377" i="66"/>
  <c r="R377" i="66"/>
  <c r="AJ373" i="66"/>
  <c r="R373" i="66"/>
  <c r="AJ369" i="66"/>
  <c r="R369" i="66"/>
  <c r="AJ365" i="66"/>
  <c r="R365" i="66"/>
  <c r="AJ361" i="66"/>
  <c r="R361" i="66"/>
  <c r="AJ357" i="66"/>
  <c r="R357" i="66"/>
  <c r="AJ353" i="66"/>
  <c r="R353" i="66"/>
  <c r="AJ349" i="66"/>
  <c r="R349" i="66"/>
  <c r="R468" i="66"/>
  <c r="R464" i="66"/>
  <c r="R460" i="66"/>
  <c r="R456" i="66"/>
  <c r="R452" i="66"/>
  <c r="R448" i="66"/>
  <c r="R444" i="66"/>
  <c r="R440" i="66"/>
  <c r="R436" i="66"/>
  <c r="R432" i="66"/>
  <c r="R428" i="66"/>
  <c r="R424" i="66"/>
  <c r="AJ420" i="66"/>
  <c r="R420" i="66"/>
  <c r="AJ416" i="66"/>
  <c r="R416" i="66"/>
  <c r="AJ412" i="66"/>
  <c r="R412" i="66"/>
  <c r="AJ408" i="66"/>
  <c r="R408" i="66"/>
  <c r="AJ404" i="66"/>
  <c r="R404" i="66"/>
  <c r="AJ400" i="66"/>
  <c r="R400" i="66"/>
  <c r="AJ396" i="66"/>
  <c r="R396" i="66"/>
  <c r="AJ392" i="66"/>
  <c r="R392" i="66"/>
  <c r="AJ388" i="66"/>
  <c r="R388" i="66"/>
  <c r="AJ384" i="66"/>
  <c r="R384" i="66"/>
  <c r="AJ380" i="66"/>
  <c r="R380" i="66"/>
  <c r="AJ376" i="66"/>
  <c r="R376" i="66"/>
  <c r="AJ372" i="66"/>
  <c r="AJ368" i="66"/>
  <c r="AJ364" i="66"/>
  <c r="AJ360" i="66"/>
  <c r="AJ356" i="66"/>
  <c r="AJ352" i="66"/>
  <c r="AJ348" i="66"/>
  <c r="R345" i="66"/>
  <c r="AJ344" i="66"/>
  <c r="R341" i="66"/>
  <c r="AJ340" i="66"/>
  <c r="R337" i="66"/>
  <c r="AJ336" i="66"/>
  <c r="AJ331" i="66"/>
  <c r="R331" i="66"/>
  <c r="AJ327" i="66"/>
  <c r="R327" i="66"/>
  <c r="AJ323" i="66"/>
  <c r="R323" i="66"/>
  <c r="AJ319" i="66"/>
  <c r="R319" i="66"/>
  <c r="AJ315" i="66"/>
  <c r="R315" i="66"/>
  <c r="AJ311" i="66"/>
  <c r="R311" i="66"/>
  <c r="AJ307" i="66"/>
  <c r="R307" i="66"/>
  <c r="AJ303" i="66"/>
  <c r="R303" i="66"/>
  <c r="AJ299" i="66"/>
  <c r="R299" i="66"/>
  <c r="AJ295" i="66"/>
  <c r="R295" i="66"/>
  <c r="AJ291" i="66"/>
  <c r="R291" i="66"/>
  <c r="AJ287" i="66"/>
  <c r="R287" i="66"/>
  <c r="AJ283" i="66"/>
  <c r="R283" i="66"/>
  <c r="AJ279" i="66"/>
  <c r="R279" i="66"/>
  <c r="AJ275" i="66"/>
  <c r="R275" i="66"/>
  <c r="AJ271" i="66"/>
  <c r="R271" i="66"/>
  <c r="AJ267" i="66"/>
  <c r="R267" i="66"/>
  <c r="AJ263" i="66"/>
  <c r="R263" i="66"/>
  <c r="AJ259" i="66"/>
  <c r="R259" i="66"/>
  <c r="AJ255" i="66"/>
  <c r="R255" i="66"/>
  <c r="AJ251" i="66"/>
  <c r="R251" i="66"/>
  <c r="AJ247" i="66"/>
  <c r="R247" i="66"/>
  <c r="AJ243" i="66"/>
  <c r="R243" i="66"/>
  <c r="AJ239" i="66"/>
  <c r="R239" i="66"/>
  <c r="AJ235" i="66"/>
  <c r="R235" i="66"/>
  <c r="AJ231" i="66"/>
  <c r="R231" i="66"/>
  <c r="AJ227" i="66"/>
  <c r="R227" i="66"/>
  <c r="AJ223" i="66"/>
  <c r="R223" i="66"/>
  <c r="AJ219" i="66"/>
  <c r="R219" i="66"/>
  <c r="AJ215" i="66"/>
  <c r="R215" i="66"/>
  <c r="AJ211" i="66"/>
  <c r="R211" i="66"/>
  <c r="AJ207" i="66"/>
  <c r="R207" i="66"/>
  <c r="AJ203" i="66"/>
  <c r="R203" i="66"/>
  <c r="AJ199" i="66"/>
  <c r="R199" i="66"/>
  <c r="AJ195" i="66"/>
  <c r="R195" i="66"/>
  <c r="AJ191" i="66"/>
  <c r="R191" i="66"/>
  <c r="AJ187" i="66"/>
  <c r="R187" i="66"/>
  <c r="R372" i="66"/>
  <c r="R368" i="66"/>
  <c r="R364" i="66"/>
  <c r="R360" i="66"/>
  <c r="AJ355" i="66"/>
  <c r="AJ351" i="66"/>
  <c r="AJ345" i="66"/>
  <c r="AJ341" i="66"/>
  <c r="AJ337" i="66"/>
  <c r="R334" i="66"/>
  <c r="AJ330" i="66"/>
  <c r="R330" i="66"/>
  <c r="AJ326" i="66"/>
  <c r="R326" i="66"/>
  <c r="AJ322" i="66"/>
  <c r="R322" i="66"/>
  <c r="AJ318" i="66"/>
  <c r="R318" i="66"/>
  <c r="AJ314" i="66"/>
  <c r="R314" i="66"/>
  <c r="AJ310" i="66"/>
  <c r="R310" i="66"/>
  <c r="AJ306" i="66"/>
  <c r="R306" i="66"/>
  <c r="AJ302" i="66"/>
  <c r="R302" i="66"/>
  <c r="AJ298" i="66"/>
  <c r="R298" i="66"/>
  <c r="AJ294" i="66"/>
  <c r="R294" i="66"/>
  <c r="AJ290" i="66"/>
  <c r="R290" i="66"/>
  <c r="AJ286" i="66"/>
  <c r="R286" i="66"/>
  <c r="AJ282" i="66"/>
  <c r="R282" i="66"/>
  <c r="AJ278" i="66"/>
  <c r="R278" i="66"/>
  <c r="AJ274" i="66"/>
  <c r="R274" i="66"/>
  <c r="AJ270" i="66"/>
  <c r="R270" i="66"/>
  <c r="AJ266" i="66"/>
  <c r="R266" i="66"/>
  <c r="AJ262" i="66"/>
  <c r="R262" i="66"/>
  <c r="AJ258" i="66"/>
  <c r="R258" i="66"/>
  <c r="AJ254" i="66"/>
  <c r="R254" i="66"/>
  <c r="AJ250" i="66"/>
  <c r="R250" i="66"/>
  <c r="AJ246" i="66"/>
  <c r="R246" i="66"/>
  <c r="AJ242" i="66"/>
  <c r="R242" i="66"/>
  <c r="AJ238" i="66"/>
  <c r="R238" i="66"/>
  <c r="AJ234" i="66"/>
  <c r="R234" i="66"/>
  <c r="AJ230" i="66"/>
  <c r="R230" i="66"/>
  <c r="AJ226" i="66"/>
  <c r="R226" i="66"/>
  <c r="AJ222" i="66"/>
  <c r="R222" i="66"/>
  <c r="AJ218" i="66"/>
  <c r="R218" i="66"/>
  <c r="AJ214" i="66"/>
  <c r="R214" i="66"/>
  <c r="AJ210" i="66"/>
  <c r="R210" i="66"/>
  <c r="AJ206" i="66"/>
  <c r="R206" i="66"/>
  <c r="AJ202" i="66"/>
  <c r="R202" i="66"/>
  <c r="AJ198" i="66"/>
  <c r="R198" i="66"/>
  <c r="AJ194" i="66"/>
  <c r="AJ190" i="66"/>
  <c r="R190" i="66"/>
  <c r="AJ186" i="66"/>
  <c r="R186" i="66"/>
  <c r="R356" i="66"/>
  <c r="R352" i="66"/>
  <c r="R347" i="66"/>
  <c r="R343" i="66"/>
  <c r="R339" i="66"/>
  <c r="R335" i="66"/>
  <c r="AJ333" i="66"/>
  <c r="R333" i="66"/>
  <c r="AJ329" i="66"/>
  <c r="R329" i="66"/>
  <c r="AJ325" i="66"/>
  <c r="R325" i="66"/>
  <c r="AJ321" i="66"/>
  <c r="R321" i="66"/>
  <c r="AJ317" i="66"/>
  <c r="R317" i="66"/>
  <c r="AJ313" i="66"/>
  <c r="R313" i="66"/>
  <c r="AJ309" i="66"/>
  <c r="R309" i="66"/>
  <c r="AJ305" i="66"/>
  <c r="R305" i="66"/>
  <c r="AJ301" i="66"/>
  <c r="R301" i="66"/>
  <c r="AJ297" i="66"/>
  <c r="R297" i="66"/>
  <c r="AJ293" i="66"/>
  <c r="R293" i="66"/>
  <c r="AJ289" i="66"/>
  <c r="R289" i="66"/>
  <c r="AJ285" i="66"/>
  <c r="R285" i="66"/>
  <c r="AJ281" i="66"/>
  <c r="R281" i="66"/>
  <c r="AJ277" i="66"/>
  <c r="R277" i="66"/>
  <c r="AJ273" i="66"/>
  <c r="R273" i="66"/>
  <c r="AJ269" i="66"/>
  <c r="R269" i="66"/>
  <c r="AJ265" i="66"/>
  <c r="R265" i="66"/>
  <c r="AJ261" i="66"/>
  <c r="R261" i="66"/>
  <c r="AJ257" i="66"/>
  <c r="R257" i="66"/>
  <c r="AJ253" i="66"/>
  <c r="R253" i="66"/>
  <c r="AJ249" i="66"/>
  <c r="R249" i="66"/>
  <c r="AJ245" i="66"/>
  <c r="R245" i="66"/>
  <c r="AJ241" i="66"/>
  <c r="R241" i="66"/>
  <c r="AJ237" i="66"/>
  <c r="R237" i="66"/>
  <c r="AJ233" i="66"/>
  <c r="R233" i="66"/>
  <c r="AJ229" i="66"/>
  <c r="R229" i="66"/>
  <c r="AJ225" i="66"/>
  <c r="R225" i="66"/>
  <c r="AJ221" i="66"/>
  <c r="R221" i="66"/>
  <c r="R355" i="66"/>
  <c r="R351" i="66"/>
  <c r="R348" i="66"/>
  <c r="AJ347" i="66"/>
  <c r="R344" i="66"/>
  <c r="AJ343" i="66"/>
  <c r="R340" i="66"/>
  <c r="AJ339" i="66"/>
  <c r="R336" i="66"/>
  <c r="AJ335" i="66"/>
  <c r="AJ332" i="66"/>
  <c r="R332" i="66"/>
  <c r="AJ328" i="66"/>
  <c r="R328" i="66"/>
  <c r="AJ324" i="66"/>
  <c r="R324" i="66"/>
  <c r="AJ320" i="66"/>
  <c r="R320" i="66"/>
  <c r="AJ316" i="66"/>
  <c r="R316" i="66"/>
  <c r="AJ312" i="66"/>
  <c r="R312" i="66"/>
  <c r="AJ308" i="66"/>
  <c r="R308" i="66"/>
  <c r="AJ304" i="66"/>
  <c r="R304" i="66"/>
  <c r="AJ300" i="66"/>
  <c r="R300" i="66"/>
  <c r="AJ296" i="66"/>
  <c r="R296" i="66"/>
  <c r="AJ292" i="66"/>
  <c r="R292" i="66"/>
  <c r="AJ288" i="66"/>
  <c r="R288" i="66"/>
  <c r="AJ284" i="66"/>
  <c r="R284" i="66"/>
  <c r="AJ280" i="66"/>
  <c r="R280" i="66"/>
  <c r="AJ276" i="66"/>
  <c r="R276" i="66"/>
  <c r="AJ272" i="66"/>
  <c r="R272" i="66"/>
  <c r="AJ268" i="66"/>
  <c r="R268" i="66"/>
  <c r="AJ264" i="66"/>
  <c r="R264" i="66"/>
  <c r="AJ260" i="66"/>
  <c r="R260" i="66"/>
  <c r="AJ256" i="66"/>
  <c r="R256" i="66"/>
  <c r="AJ252" i="66"/>
  <c r="R252" i="66"/>
  <c r="AJ248" i="66"/>
  <c r="R248" i="66"/>
  <c r="AJ244" i="66"/>
  <c r="R244" i="66"/>
  <c r="AJ236" i="66"/>
  <c r="R236" i="66"/>
  <c r="AJ232" i="66"/>
  <c r="R232" i="66"/>
  <c r="AJ228" i="66"/>
  <c r="R228" i="66"/>
  <c r="AJ224" i="66"/>
  <c r="R224" i="66"/>
  <c r="AJ220" i="66"/>
  <c r="R220" i="66"/>
  <c r="AJ216" i="66"/>
  <c r="R216" i="66"/>
  <c r="AJ212" i="66"/>
  <c r="R212" i="66"/>
  <c r="AJ208" i="66"/>
  <c r="R208" i="66"/>
  <c r="AJ204" i="66"/>
  <c r="R204" i="66"/>
  <c r="AJ200" i="66"/>
  <c r="R200" i="66"/>
  <c r="AJ196" i="66"/>
  <c r="R196" i="66"/>
  <c r="AJ192" i="66"/>
  <c r="R192" i="66"/>
  <c r="AJ188" i="66"/>
  <c r="R188" i="66"/>
  <c r="R217" i="66"/>
  <c r="R213" i="66"/>
  <c r="R209" i="66"/>
  <c r="R201" i="66"/>
  <c r="R197" i="66"/>
  <c r="R193" i="66"/>
  <c r="R189" i="66"/>
  <c r="AJ184" i="66"/>
  <c r="AJ181" i="66"/>
  <c r="R181" i="66"/>
  <c r="AJ177" i="66"/>
  <c r="R177" i="66"/>
  <c r="AJ173" i="66"/>
  <c r="R173" i="66"/>
  <c r="AJ169" i="66"/>
  <c r="R169" i="66"/>
  <c r="AJ165" i="66"/>
  <c r="R165" i="66"/>
  <c r="AJ161" i="66"/>
  <c r="R161" i="66"/>
  <c r="AJ157" i="66"/>
  <c r="R157" i="66"/>
  <c r="AJ153" i="66"/>
  <c r="R153" i="66"/>
  <c r="AJ149" i="66"/>
  <c r="R149" i="66"/>
  <c r="AJ145" i="66"/>
  <c r="R145" i="66"/>
  <c r="AJ141" i="66"/>
  <c r="R141" i="66"/>
  <c r="AJ137" i="66"/>
  <c r="R137" i="66"/>
  <c r="AJ133" i="66"/>
  <c r="R133" i="66"/>
  <c r="AJ129" i="66"/>
  <c r="R129" i="66"/>
  <c r="AJ125" i="66"/>
  <c r="R125" i="66"/>
  <c r="AJ121" i="66"/>
  <c r="R121" i="66"/>
  <c r="AJ117" i="66"/>
  <c r="R117" i="66"/>
  <c r="R113" i="66"/>
  <c r="AJ109" i="66"/>
  <c r="R109" i="66"/>
  <c r="AJ105" i="66"/>
  <c r="R105" i="66"/>
  <c r="AJ101" i="66"/>
  <c r="R101" i="66"/>
  <c r="AJ97" i="66"/>
  <c r="R97" i="66"/>
  <c r="AJ93" i="66"/>
  <c r="R93" i="66"/>
  <c r="AJ89" i="66"/>
  <c r="R89" i="66"/>
  <c r="R185" i="66"/>
  <c r="AJ180" i="66"/>
  <c r="R180" i="66"/>
  <c r="AJ176" i="66"/>
  <c r="R176" i="66"/>
  <c r="AJ172" i="66"/>
  <c r="R172" i="66"/>
  <c r="AJ168" i="66"/>
  <c r="R168" i="66"/>
  <c r="AJ164" i="66"/>
  <c r="R164" i="66"/>
  <c r="AJ160" i="66"/>
  <c r="R160" i="66"/>
  <c r="AJ156" i="66"/>
  <c r="R156" i="66"/>
  <c r="AJ152" i="66"/>
  <c r="R152" i="66"/>
  <c r="AJ148" i="66"/>
  <c r="R148" i="66"/>
  <c r="AJ144" i="66"/>
  <c r="R144" i="66"/>
  <c r="AJ140" i="66"/>
  <c r="R140" i="66"/>
  <c r="AJ136" i="66"/>
  <c r="R136" i="66"/>
  <c r="AJ132" i="66"/>
  <c r="R132" i="66"/>
  <c r="AJ128" i="66"/>
  <c r="R128" i="66"/>
  <c r="AJ124" i="66"/>
  <c r="R124" i="66"/>
  <c r="AJ120" i="66"/>
  <c r="R120" i="66"/>
  <c r="AJ116" i="66"/>
  <c r="R116" i="66"/>
  <c r="AJ112" i="66"/>
  <c r="R112" i="66"/>
  <c r="AJ108" i="66"/>
  <c r="R108" i="66"/>
  <c r="AJ104" i="66"/>
  <c r="R104" i="66"/>
  <c r="AJ100" i="66"/>
  <c r="R100" i="66"/>
  <c r="AJ96" i="66"/>
  <c r="R96" i="66"/>
  <c r="AJ92" i="66"/>
  <c r="R92" i="66"/>
  <c r="AJ84" i="66"/>
  <c r="R84" i="66"/>
  <c r="R80" i="66"/>
  <c r="AJ76" i="66"/>
  <c r="R76" i="66"/>
  <c r="AJ68" i="66"/>
  <c r="R68" i="66"/>
  <c r="AJ64" i="66"/>
  <c r="R64" i="66"/>
  <c r="AJ60" i="66"/>
  <c r="R60" i="66"/>
  <c r="AJ52" i="66"/>
  <c r="R52" i="66"/>
  <c r="AJ44" i="66"/>
  <c r="R44" i="66"/>
  <c r="AJ40" i="66"/>
  <c r="AJ36" i="66"/>
  <c r="R36" i="66"/>
  <c r="AJ28" i="66"/>
  <c r="R28" i="66"/>
  <c r="AJ24" i="66"/>
  <c r="R24" i="66"/>
  <c r="R184" i="66"/>
  <c r="AJ183" i="66"/>
  <c r="R183" i="66"/>
  <c r="AJ179" i="66"/>
  <c r="R179" i="66"/>
  <c r="AJ175" i="66"/>
  <c r="R175" i="66"/>
  <c r="AJ171" i="66"/>
  <c r="R171" i="66"/>
  <c r="AJ167" i="66"/>
  <c r="R167" i="66"/>
  <c r="AJ163" i="66"/>
  <c r="R163" i="66"/>
  <c r="AJ159" i="66"/>
  <c r="R159" i="66"/>
  <c r="AJ155" i="66"/>
  <c r="R155" i="66"/>
  <c r="AJ151" i="66"/>
  <c r="R151" i="66"/>
  <c r="AJ147" i="66"/>
  <c r="R147" i="66"/>
  <c r="AJ143" i="66"/>
  <c r="R143" i="66"/>
  <c r="AJ139" i="66"/>
  <c r="R139" i="66"/>
  <c r="AJ135" i="66"/>
  <c r="R135" i="66"/>
  <c r="AJ131" i="66"/>
  <c r="R131" i="66"/>
  <c r="AJ127" i="66"/>
  <c r="R127" i="66"/>
  <c r="AJ123" i="66"/>
  <c r="R123" i="66"/>
  <c r="AJ119" i="66"/>
  <c r="R119" i="66"/>
  <c r="AJ103" i="66"/>
  <c r="R103" i="66"/>
  <c r="AJ99" i="66"/>
  <c r="R99" i="66"/>
  <c r="AJ91" i="66"/>
  <c r="R91" i="66"/>
  <c r="AJ87" i="66"/>
  <c r="R87" i="66"/>
  <c r="AJ83" i="66"/>
  <c r="R83" i="66"/>
  <c r="AJ75" i="66"/>
  <c r="R75" i="66"/>
  <c r="AJ71" i="66"/>
  <c r="R71" i="66"/>
  <c r="AJ67" i="66"/>
  <c r="R67" i="66"/>
  <c r="AJ63" i="66"/>
  <c r="R63" i="66"/>
  <c r="AJ59" i="66"/>
  <c r="R59" i="66"/>
  <c r="AJ55" i="66"/>
  <c r="R55" i="66"/>
  <c r="AJ51" i="66"/>
  <c r="R51" i="66"/>
  <c r="AJ47" i="66"/>
  <c r="R47" i="66"/>
  <c r="AJ43" i="66"/>
  <c r="R43" i="66"/>
  <c r="AJ39" i="66"/>
  <c r="R39" i="66"/>
  <c r="AJ35" i="66"/>
  <c r="R35" i="66"/>
  <c r="AJ31" i="66"/>
  <c r="R31" i="66"/>
  <c r="AJ217" i="66"/>
  <c r="AJ213" i="66"/>
  <c r="AJ209" i="66"/>
  <c r="AJ205" i="66"/>
  <c r="AJ201" i="66"/>
  <c r="AJ197" i="66"/>
  <c r="AJ193" i="66"/>
  <c r="AJ189" i="66"/>
  <c r="AJ185" i="66"/>
  <c r="AJ182" i="66"/>
  <c r="R182" i="66"/>
  <c r="AJ178" i="66"/>
  <c r="R178" i="66"/>
  <c r="AJ174" i="66"/>
  <c r="R174" i="66"/>
  <c r="AJ170" i="66"/>
  <c r="R170" i="66"/>
  <c r="AJ166" i="66"/>
  <c r="R166" i="66"/>
  <c r="AJ162" i="66"/>
  <c r="R162" i="66"/>
  <c r="AJ158" i="66"/>
  <c r="R158" i="66"/>
  <c r="AJ154" i="66"/>
  <c r="R154" i="66"/>
  <c r="AJ150" i="66"/>
  <c r="R150" i="66"/>
  <c r="AJ146" i="66"/>
  <c r="R146" i="66"/>
  <c r="AJ142" i="66"/>
  <c r="R142" i="66"/>
  <c r="AJ138" i="66"/>
  <c r="R138" i="66"/>
  <c r="AJ134" i="66"/>
  <c r="R134" i="66"/>
  <c r="AJ130" i="66"/>
  <c r="R130" i="66"/>
  <c r="AJ126" i="66"/>
  <c r="R126" i="66"/>
  <c r="AJ122" i="66"/>
  <c r="R122" i="66"/>
  <c r="AJ118" i="66"/>
  <c r="R118" i="66"/>
  <c r="AJ110" i="66"/>
  <c r="R110" i="66"/>
  <c r="AJ106" i="66"/>
  <c r="R106" i="66"/>
  <c r="AJ102" i="66"/>
  <c r="R102" i="66"/>
  <c r="AJ98" i="66"/>
  <c r="R98" i="66"/>
  <c r="AJ94" i="66"/>
  <c r="R94" i="66"/>
  <c r="AJ90" i="66"/>
  <c r="R90" i="66"/>
  <c r="AJ86" i="66"/>
  <c r="R86" i="66"/>
  <c r="AJ82" i="66"/>
  <c r="R82" i="66"/>
  <c r="AJ74" i="66"/>
  <c r="R74" i="66"/>
  <c r="AJ70" i="66"/>
  <c r="AJ66" i="66"/>
  <c r="R66" i="66"/>
  <c r="AJ62" i="66"/>
  <c r="R62" i="66"/>
  <c r="AJ58" i="66"/>
  <c r="R58" i="66"/>
  <c r="AJ54" i="66"/>
  <c r="R54" i="66"/>
  <c r="AJ50" i="66"/>
  <c r="R50" i="66"/>
  <c r="AJ46" i="66"/>
  <c r="R46" i="66"/>
  <c r="AJ42" i="66"/>
  <c r="R42" i="66"/>
  <c r="AJ38" i="66"/>
  <c r="R38" i="66"/>
  <c r="AJ34" i="66"/>
  <c r="R34" i="66"/>
  <c r="R69" i="66"/>
  <c r="R61" i="66"/>
  <c r="R57" i="66"/>
  <c r="R53" i="66"/>
  <c r="R49" i="66"/>
  <c r="R41" i="66"/>
  <c r="R37" i="66"/>
  <c r="R30" i="66"/>
  <c r="R25" i="66"/>
  <c r="AJ20" i="66"/>
  <c r="R20" i="66"/>
  <c r="AJ16" i="66"/>
  <c r="R16" i="66"/>
  <c r="AJ12" i="66"/>
  <c r="R12" i="66"/>
  <c r="AJ8" i="66"/>
  <c r="R8" i="66"/>
  <c r="AJ4" i="66"/>
  <c r="R4" i="66"/>
  <c r="R33" i="66"/>
  <c r="R29" i="66"/>
  <c r="R26" i="66"/>
  <c r="AJ25" i="66"/>
  <c r="AJ19" i="66"/>
  <c r="R19" i="66"/>
  <c r="AJ15" i="66"/>
  <c r="R15" i="66"/>
  <c r="AJ11" i="66"/>
  <c r="R11" i="66"/>
  <c r="AJ7" i="66"/>
  <c r="R7" i="66"/>
  <c r="AJ3" i="66"/>
  <c r="R3" i="66"/>
  <c r="AJ30" i="66"/>
  <c r="R27" i="66"/>
  <c r="AJ26" i="66"/>
  <c r="R23" i="66"/>
  <c r="AJ22" i="66"/>
  <c r="R22" i="66"/>
  <c r="AJ18" i="66"/>
  <c r="R18" i="66"/>
  <c r="AJ14" i="66"/>
  <c r="R14" i="66"/>
  <c r="AJ6" i="66"/>
  <c r="R6" i="66"/>
  <c r="AJ1" i="66"/>
  <c r="AJ69" i="66"/>
  <c r="AJ61" i="66"/>
  <c r="AJ57" i="66"/>
  <c r="AJ53" i="66"/>
  <c r="AJ49" i="66"/>
  <c r="AJ41" i="66"/>
  <c r="AJ37" i="66"/>
  <c r="AJ33" i="66"/>
  <c r="AJ29" i="66"/>
  <c r="AJ27" i="66"/>
  <c r="AJ23" i="66"/>
  <c r="AJ21" i="66"/>
  <c r="R21" i="66"/>
  <c r="AJ17" i="66"/>
  <c r="R17" i="66"/>
  <c r="AJ13" i="66"/>
  <c r="R13" i="66"/>
  <c r="AJ9" i="66"/>
  <c r="R9" i="66"/>
  <c r="AJ5" i="66"/>
  <c r="R5" i="66"/>
  <c r="G6" i="41"/>
  <c r="G7" i="41"/>
  <c r="U7" i="41" s="1"/>
  <c r="G11" i="41"/>
  <c r="U11" i="41" s="1"/>
  <c r="E13" i="41"/>
  <c r="I13" i="41"/>
  <c r="W13" i="41" s="1"/>
  <c r="O832" i="66"/>
  <c r="O828" i="66"/>
  <c r="O824" i="66"/>
  <c r="O820" i="66"/>
  <c r="O816" i="66"/>
  <c r="O812" i="66"/>
  <c r="O808" i="66"/>
  <c r="O804" i="66"/>
  <c r="O800" i="66"/>
  <c r="O796" i="66"/>
  <c r="O792" i="66"/>
  <c r="O788" i="66"/>
  <c r="O784" i="66"/>
  <c r="O780" i="66"/>
  <c r="O776" i="66"/>
  <c r="O772" i="66"/>
  <c r="O768" i="66"/>
  <c r="O764" i="66"/>
  <c r="O830" i="66"/>
  <c r="O826" i="66"/>
  <c r="O822" i="66"/>
  <c r="O818" i="66"/>
  <c r="O814" i="66"/>
  <c r="O810" i="66"/>
  <c r="O806" i="66"/>
  <c r="O802" i="66"/>
  <c r="O798" i="66"/>
  <c r="O794" i="66"/>
  <c r="O790" i="66"/>
  <c r="O786" i="66"/>
  <c r="O782" i="66"/>
  <c r="O778" i="66"/>
  <c r="O774" i="66"/>
  <c r="O770" i="66"/>
  <c r="O766" i="66"/>
  <c r="O842" i="66"/>
  <c r="O840" i="66"/>
  <c r="O838" i="66"/>
  <c r="O836" i="66"/>
  <c r="O834" i="66"/>
  <c r="O831" i="66"/>
  <c r="O827" i="66"/>
  <c r="O823" i="66"/>
  <c r="O819" i="66"/>
  <c r="O815" i="66"/>
  <c r="O811" i="66"/>
  <c r="O807" i="66"/>
  <c r="O803" i="66"/>
  <c r="O799" i="66"/>
  <c r="O795" i="66"/>
  <c r="O791" i="66"/>
  <c r="O787" i="66"/>
  <c r="O783" i="66"/>
  <c r="O779" i="66"/>
  <c r="O775" i="66"/>
  <c r="O771" i="66"/>
  <c r="O767" i="66"/>
  <c r="AG758" i="66"/>
  <c r="O758" i="66"/>
  <c r="AG754" i="66"/>
  <c r="O754" i="66"/>
  <c r="AG750" i="66"/>
  <c r="O750" i="66"/>
  <c r="AG746" i="66"/>
  <c r="O746" i="66"/>
  <c r="AG742" i="66"/>
  <c r="O742" i="66"/>
  <c r="AG738" i="66"/>
  <c r="O738" i="66"/>
  <c r="AG734" i="66"/>
  <c r="O734" i="66"/>
  <c r="AG730" i="66"/>
  <c r="O730" i="66"/>
  <c r="AG726" i="66"/>
  <c r="O726" i="66"/>
  <c r="AG722" i="66"/>
  <c r="O839" i="66"/>
  <c r="O835" i="66"/>
  <c r="AG763" i="66"/>
  <c r="O761" i="66"/>
  <c r="AG757" i="66"/>
  <c r="O757" i="66"/>
  <c r="AG753" i="66"/>
  <c r="O753" i="66"/>
  <c r="AG749" i="66"/>
  <c r="O749" i="66"/>
  <c r="AG745" i="66"/>
  <c r="O745" i="66"/>
  <c r="AG741" i="66"/>
  <c r="O741" i="66"/>
  <c r="AG737" i="66"/>
  <c r="O737" i="66"/>
  <c r="AG733" i="66"/>
  <c r="O733" i="66"/>
  <c r="AG729" i="66"/>
  <c r="O729" i="66"/>
  <c r="AG725" i="66"/>
  <c r="O725" i="66"/>
  <c r="O762" i="66"/>
  <c r="AG761" i="66"/>
  <c r="AG760" i="66"/>
  <c r="O760" i="66"/>
  <c r="AG756" i="66"/>
  <c r="O756" i="66"/>
  <c r="AG752" i="66"/>
  <c r="O752" i="66"/>
  <c r="AG748" i="66"/>
  <c r="O748" i="66"/>
  <c r="AG744" i="66"/>
  <c r="O744" i="66"/>
  <c r="AG740" i="66"/>
  <c r="O740" i="66"/>
  <c r="AG736" i="66"/>
  <c r="O736" i="66"/>
  <c r="AG732" i="66"/>
  <c r="O732" i="66"/>
  <c r="AG728" i="66"/>
  <c r="O728" i="66"/>
  <c r="AG724" i="66"/>
  <c r="O724" i="66"/>
  <c r="O833" i="66"/>
  <c r="O829" i="66"/>
  <c r="O825" i="66"/>
  <c r="O821" i="66"/>
  <c r="O817" i="66"/>
  <c r="O813" i="66"/>
  <c r="O809" i="66"/>
  <c r="O805" i="66"/>
  <c r="O801" i="66"/>
  <c r="O797" i="66"/>
  <c r="O793" i="66"/>
  <c r="O789" i="66"/>
  <c r="O785" i="66"/>
  <c r="O781" i="66"/>
  <c r="O777" i="66"/>
  <c r="O773" i="66"/>
  <c r="O769" i="66"/>
  <c r="O765" i="66"/>
  <c r="AG762" i="66"/>
  <c r="O759" i="66"/>
  <c r="O755" i="66"/>
  <c r="O751" i="66"/>
  <c r="O747" i="66"/>
  <c r="O743" i="66"/>
  <c r="O739" i="66"/>
  <c r="O735" i="66"/>
  <c r="O731" i="66"/>
  <c r="O727" i="66"/>
  <c r="O723" i="66"/>
  <c r="AG719" i="66"/>
  <c r="O719" i="66"/>
  <c r="AG715" i="66"/>
  <c r="O715" i="66"/>
  <c r="AG711" i="66"/>
  <c r="O711" i="66"/>
  <c r="O722" i="66"/>
  <c r="AG718" i="66"/>
  <c r="O718" i="66"/>
  <c r="AG714" i="66"/>
  <c r="O714" i="66"/>
  <c r="AG710" i="66"/>
  <c r="O710" i="66"/>
  <c r="AG706" i="66"/>
  <c r="O706" i="66"/>
  <c r="AG702" i="66"/>
  <c r="O702" i="66"/>
  <c r="AG698" i="66"/>
  <c r="O698" i="66"/>
  <c r="AG694" i="66"/>
  <c r="O694" i="66"/>
  <c r="AG690" i="66"/>
  <c r="O841" i="66"/>
  <c r="O763" i="66"/>
  <c r="AG721" i="66"/>
  <c r="O721" i="66"/>
  <c r="AG717" i="66"/>
  <c r="O717" i="66"/>
  <c r="AG713" i="66"/>
  <c r="O713" i="66"/>
  <c r="AG709" i="66"/>
  <c r="O709" i="66"/>
  <c r="AG705" i="66"/>
  <c r="O705" i="66"/>
  <c r="AG701" i="66"/>
  <c r="O701" i="66"/>
  <c r="AG697" i="66"/>
  <c r="O697" i="66"/>
  <c r="AG693" i="66"/>
  <c r="O693" i="66"/>
  <c r="AG720" i="66"/>
  <c r="AG716" i="66"/>
  <c r="AG712" i="66"/>
  <c r="AG708" i="66"/>
  <c r="AG704" i="66"/>
  <c r="AG700" i="66"/>
  <c r="AG696" i="66"/>
  <c r="AG692" i="66"/>
  <c r="AG688" i="66"/>
  <c r="O688" i="66"/>
  <c r="AG684" i="66"/>
  <c r="O684" i="66"/>
  <c r="AG680" i="66"/>
  <c r="O680" i="66"/>
  <c r="AG676" i="66"/>
  <c r="O676" i="66"/>
  <c r="AG672" i="66"/>
  <c r="O672" i="66"/>
  <c r="AG668" i="66"/>
  <c r="O668" i="66"/>
  <c r="AG664" i="66"/>
  <c r="O664" i="66"/>
  <c r="AG755" i="66"/>
  <c r="AG747" i="66"/>
  <c r="AG739" i="66"/>
  <c r="AG731" i="66"/>
  <c r="AG723" i="66"/>
  <c r="O720" i="66"/>
  <c r="O716" i="66"/>
  <c r="O712" i="66"/>
  <c r="AG707" i="66"/>
  <c r="AG703" i="66"/>
  <c r="AG699" i="66"/>
  <c r="AG695" i="66"/>
  <c r="AG691" i="66"/>
  <c r="AG687" i="66"/>
  <c r="O687" i="66"/>
  <c r="AG683" i="66"/>
  <c r="O683" i="66"/>
  <c r="AG679" i="66"/>
  <c r="O679" i="66"/>
  <c r="AG675" i="66"/>
  <c r="O675" i="66"/>
  <c r="AG671" i="66"/>
  <c r="O671" i="66"/>
  <c r="AG667" i="66"/>
  <c r="O667" i="66"/>
  <c r="AG663" i="66"/>
  <c r="O837" i="66"/>
  <c r="O708" i="66"/>
  <c r="O704" i="66"/>
  <c r="O700" i="66"/>
  <c r="O696" i="66"/>
  <c r="O692" i="66"/>
  <c r="O690" i="66"/>
  <c r="AG686" i="66"/>
  <c r="O686" i="66"/>
  <c r="AG682" i="66"/>
  <c r="O682" i="66"/>
  <c r="AG678" i="66"/>
  <c r="O678" i="66"/>
  <c r="AG674" i="66"/>
  <c r="O674" i="66"/>
  <c r="AG670" i="66"/>
  <c r="O670" i="66"/>
  <c r="AG666" i="66"/>
  <c r="O666" i="66"/>
  <c r="AG759" i="66"/>
  <c r="AG751" i="66"/>
  <c r="AG743" i="66"/>
  <c r="AG735" i="66"/>
  <c r="AG727" i="66"/>
  <c r="O707" i="66"/>
  <c r="O703" i="66"/>
  <c r="O699" i="66"/>
  <c r="O695" i="66"/>
  <c r="O691" i="66"/>
  <c r="AG689" i="66"/>
  <c r="O689" i="66"/>
  <c r="AG685" i="66"/>
  <c r="O685" i="66"/>
  <c r="AG681" i="66"/>
  <c r="O681" i="66"/>
  <c r="AG677" i="66"/>
  <c r="O677" i="66"/>
  <c r="AG673" i="66"/>
  <c r="O673" i="66"/>
  <c r="AG669" i="66"/>
  <c r="O669" i="66"/>
  <c r="AG665" i="66"/>
  <c r="O665" i="66"/>
  <c r="AG661" i="66"/>
  <c r="O661" i="66"/>
  <c r="AG657" i="66"/>
  <c r="O657" i="66"/>
  <c r="AG653" i="66"/>
  <c r="O653" i="66"/>
  <c r="AG649" i="66"/>
  <c r="O649" i="66"/>
  <c r="AG645" i="66"/>
  <c r="O645" i="66"/>
  <c r="AG641" i="66"/>
  <c r="O641" i="66"/>
  <c r="AG637" i="66"/>
  <c r="O637" i="66"/>
  <c r="AG633" i="66"/>
  <c r="O633" i="66"/>
  <c r="AG629" i="66"/>
  <c r="O629" i="66"/>
  <c r="AG625" i="66"/>
  <c r="O625" i="66"/>
  <c r="AG621" i="66"/>
  <c r="O621" i="66"/>
  <c r="AG617" i="66"/>
  <c r="O617" i="66"/>
  <c r="AG613" i="66"/>
  <c r="O613" i="66"/>
  <c r="AG609" i="66"/>
  <c r="O609" i="66"/>
  <c r="AG605" i="66"/>
  <c r="O605" i="66"/>
  <c r="AG601" i="66"/>
  <c r="O601" i="66"/>
  <c r="AG597" i="66"/>
  <c r="O597" i="66"/>
  <c r="AG593" i="66"/>
  <c r="O593" i="66"/>
  <c r="AG589" i="66"/>
  <c r="O589" i="66"/>
  <c r="AG585" i="66"/>
  <c r="O585" i="66"/>
  <c r="AG581" i="66"/>
  <c r="O581" i="66"/>
  <c r="AG660" i="66"/>
  <c r="O660" i="66"/>
  <c r="AG656" i="66"/>
  <c r="O656" i="66"/>
  <c r="AG652" i="66"/>
  <c r="O652" i="66"/>
  <c r="AG648" i="66"/>
  <c r="O648" i="66"/>
  <c r="AG644" i="66"/>
  <c r="O644" i="66"/>
  <c r="AG640" i="66"/>
  <c r="O640" i="66"/>
  <c r="AG636" i="66"/>
  <c r="O636" i="66"/>
  <c r="AG632" i="66"/>
  <c r="O632" i="66"/>
  <c r="AG628" i="66"/>
  <c r="O628" i="66"/>
  <c r="AG624" i="66"/>
  <c r="O624" i="66"/>
  <c r="AG620" i="66"/>
  <c r="O620" i="66"/>
  <c r="AG616" i="66"/>
  <c r="O616" i="66"/>
  <c r="AG612" i="66"/>
  <c r="O612" i="66"/>
  <c r="AG608" i="66"/>
  <c r="O608" i="66"/>
  <c r="AG604" i="66"/>
  <c r="O604" i="66"/>
  <c r="AG600" i="66"/>
  <c r="O600" i="66"/>
  <c r="AG596" i="66"/>
  <c r="O596" i="66"/>
  <c r="AG592" i="66"/>
  <c r="O592" i="66"/>
  <c r="AG588" i="66"/>
  <c r="O588" i="66"/>
  <c r="AG584" i="66"/>
  <c r="O584" i="66"/>
  <c r="AG580" i="66"/>
  <c r="O580" i="66"/>
  <c r="O663" i="66"/>
  <c r="AG659" i="66"/>
  <c r="O659" i="66"/>
  <c r="AG655" i="66"/>
  <c r="O655" i="66"/>
  <c r="AG651" i="66"/>
  <c r="O651" i="66"/>
  <c r="AG647" i="66"/>
  <c r="O647" i="66"/>
  <c r="AG643" i="66"/>
  <c r="O643" i="66"/>
  <c r="AG639" i="66"/>
  <c r="O639" i="66"/>
  <c r="AG635" i="66"/>
  <c r="O635" i="66"/>
  <c r="AG631" i="66"/>
  <c r="O631" i="66"/>
  <c r="AG627" i="66"/>
  <c r="O627" i="66"/>
  <c r="AG623" i="66"/>
  <c r="O623" i="66"/>
  <c r="AG619" i="66"/>
  <c r="O619" i="66"/>
  <c r="AG615" i="66"/>
  <c r="O615" i="66"/>
  <c r="AG611" i="66"/>
  <c r="O611" i="66"/>
  <c r="AG607" i="66"/>
  <c r="O607" i="66"/>
  <c r="AG603" i="66"/>
  <c r="O603" i="66"/>
  <c r="AG599" i="66"/>
  <c r="O599" i="66"/>
  <c r="AG595" i="66"/>
  <c r="O595" i="66"/>
  <c r="AG591" i="66"/>
  <c r="O591" i="66"/>
  <c r="AG587" i="66"/>
  <c r="O587" i="66"/>
  <c r="AG583" i="66"/>
  <c r="O583" i="66"/>
  <c r="AG579" i="66"/>
  <c r="AG662" i="66"/>
  <c r="O662" i="66"/>
  <c r="AG658" i="66"/>
  <c r="O658" i="66"/>
  <c r="AG654" i="66"/>
  <c r="O654" i="66"/>
  <c r="AG650" i="66"/>
  <c r="O650" i="66"/>
  <c r="AG646" i="66"/>
  <c r="O646" i="66"/>
  <c r="AG642" i="66"/>
  <c r="O642" i="66"/>
  <c r="AG638" i="66"/>
  <c r="O638" i="66"/>
  <c r="AG634" i="66"/>
  <c r="O634" i="66"/>
  <c r="AG630" i="66"/>
  <c r="O630" i="66"/>
  <c r="AG626" i="66"/>
  <c r="O626" i="66"/>
  <c r="AG622" i="66"/>
  <c r="O622" i="66"/>
  <c r="AG618" i="66"/>
  <c r="O618" i="66"/>
  <c r="AG614" i="66"/>
  <c r="O614" i="66"/>
  <c r="AG610" i="66"/>
  <c r="O610" i="66"/>
  <c r="AG606" i="66"/>
  <c r="O606" i="66"/>
  <c r="AG602" i="66"/>
  <c r="O602" i="66"/>
  <c r="AG598" i="66"/>
  <c r="O598" i="66"/>
  <c r="AG594" i="66"/>
  <c r="O594" i="66"/>
  <c r="AG590" i="66"/>
  <c r="O590" i="66"/>
  <c r="AG586" i="66"/>
  <c r="O586" i="66"/>
  <c r="AG582" i="66"/>
  <c r="O582" i="66"/>
  <c r="AG577" i="66"/>
  <c r="O577" i="66"/>
  <c r="AG573" i="66"/>
  <c r="O573" i="66"/>
  <c r="AG569" i="66"/>
  <c r="O569" i="66"/>
  <c r="AG565" i="66"/>
  <c r="O565" i="66"/>
  <c r="AG561" i="66"/>
  <c r="O561" i="66"/>
  <c r="AG557" i="66"/>
  <c r="O557" i="66"/>
  <c r="AG553" i="66"/>
  <c r="O553" i="66"/>
  <c r="AG549" i="66"/>
  <c r="O549" i="66"/>
  <c r="AG545" i="66"/>
  <c r="O545" i="66"/>
  <c r="AG541" i="66"/>
  <c r="O541" i="66"/>
  <c r="AG537" i="66"/>
  <c r="O537" i="66"/>
  <c r="AG533" i="66"/>
  <c r="O533" i="66"/>
  <c r="AG529" i="66"/>
  <c r="O529" i="66"/>
  <c r="AG525" i="66"/>
  <c r="O525" i="66"/>
  <c r="AG521" i="66"/>
  <c r="O521" i="66"/>
  <c r="AG517" i="66"/>
  <c r="O517" i="66"/>
  <c r="AG513" i="66"/>
  <c r="O513" i="66"/>
  <c r="AG509" i="66"/>
  <c r="O509" i="66"/>
  <c r="AG505" i="66"/>
  <c r="O505" i="66"/>
  <c r="AG501" i="66"/>
  <c r="O501" i="66"/>
  <c r="AG497" i="66"/>
  <c r="O497" i="66"/>
  <c r="AG576" i="66"/>
  <c r="O576" i="66"/>
  <c r="AG572" i="66"/>
  <c r="O572" i="66"/>
  <c r="AG568" i="66"/>
  <c r="O568" i="66"/>
  <c r="AG564" i="66"/>
  <c r="O564" i="66"/>
  <c r="AG560" i="66"/>
  <c r="O560" i="66"/>
  <c r="AG556" i="66"/>
  <c r="O556" i="66"/>
  <c r="AG552" i="66"/>
  <c r="O552" i="66"/>
  <c r="AG548" i="66"/>
  <c r="O548" i="66"/>
  <c r="AG544" i="66"/>
  <c r="O544" i="66"/>
  <c r="AG540" i="66"/>
  <c r="O540" i="66"/>
  <c r="AG536" i="66"/>
  <c r="O536" i="66"/>
  <c r="AG532" i="66"/>
  <c r="O532" i="66"/>
  <c r="AG528" i="66"/>
  <c r="O528" i="66"/>
  <c r="AG524" i="66"/>
  <c r="O524" i="66"/>
  <c r="AG520" i="66"/>
  <c r="O520" i="66"/>
  <c r="AG516" i="66"/>
  <c r="O516" i="66"/>
  <c r="AG512" i="66"/>
  <c r="O512" i="66"/>
  <c r="AG508" i="66"/>
  <c r="O508" i="66"/>
  <c r="AG504" i="66"/>
  <c r="O504" i="66"/>
  <c r="AG500" i="66"/>
  <c r="O500" i="66"/>
  <c r="AG496" i="66"/>
  <c r="O496" i="66"/>
  <c r="O579" i="66"/>
  <c r="AG575" i="66"/>
  <c r="O575" i="66"/>
  <c r="AG571" i="66"/>
  <c r="O571" i="66"/>
  <c r="AG567" i="66"/>
  <c r="O567" i="66"/>
  <c r="AG563" i="66"/>
  <c r="O563" i="66"/>
  <c r="AG559" i="66"/>
  <c r="O559" i="66"/>
  <c r="AG555" i="66"/>
  <c r="O555" i="66"/>
  <c r="AG551" i="66"/>
  <c r="O551" i="66"/>
  <c r="AG547" i="66"/>
  <c r="O547" i="66"/>
  <c r="AG543" i="66"/>
  <c r="O543" i="66"/>
  <c r="AG539" i="66"/>
  <c r="O539" i="66"/>
  <c r="AG535" i="66"/>
  <c r="O535" i="66"/>
  <c r="AG531" i="66"/>
  <c r="O531" i="66"/>
  <c r="AG527" i="66"/>
  <c r="O527" i="66"/>
  <c r="AG523" i="66"/>
  <c r="O523" i="66"/>
  <c r="AG519" i="66"/>
  <c r="O519" i="66"/>
  <c r="AG515" i="66"/>
  <c r="O515" i="66"/>
  <c r="AG511" i="66"/>
  <c r="O511" i="66"/>
  <c r="AG507" i="66"/>
  <c r="O507" i="66"/>
  <c r="AG503" i="66"/>
  <c r="O503" i="66"/>
  <c r="AG499" i="66"/>
  <c r="O499" i="66"/>
  <c r="AG578" i="66"/>
  <c r="O578" i="66"/>
  <c r="AG574" i="66"/>
  <c r="O574" i="66"/>
  <c r="AG570" i="66"/>
  <c r="O570" i="66"/>
  <c r="AG566" i="66"/>
  <c r="O566" i="66"/>
  <c r="AG562" i="66"/>
  <c r="O562" i="66"/>
  <c r="AG558" i="66"/>
  <c r="O558" i="66"/>
  <c r="AG554" i="66"/>
  <c r="O554" i="66"/>
  <c r="AG550" i="66"/>
  <c r="O550" i="66"/>
  <c r="AG546" i="66"/>
  <c r="O546" i="66"/>
  <c r="AG542" i="66"/>
  <c r="O542" i="66"/>
  <c r="AG538" i="66"/>
  <c r="AG495" i="66"/>
  <c r="O495" i="66"/>
  <c r="AG491" i="66"/>
  <c r="O491" i="66"/>
  <c r="AG487" i="66"/>
  <c r="O487" i="66"/>
  <c r="AG483" i="66"/>
  <c r="O483" i="66"/>
  <c r="AG479" i="66"/>
  <c r="O479" i="66"/>
  <c r="AG475" i="66"/>
  <c r="O475" i="66"/>
  <c r="AG471" i="66"/>
  <c r="O471" i="66"/>
  <c r="AG494" i="66"/>
  <c r="O494" i="66"/>
  <c r="AG490" i="66"/>
  <c r="O490" i="66"/>
  <c r="AG486" i="66"/>
  <c r="O486" i="66"/>
  <c r="AG482" i="66"/>
  <c r="O482" i="66"/>
  <c r="AG478" i="66"/>
  <c r="O478" i="66"/>
  <c r="AG474" i="66"/>
  <c r="O474" i="66"/>
  <c r="AG470" i="66"/>
  <c r="O470" i="66"/>
  <c r="AG466" i="66"/>
  <c r="O466" i="66"/>
  <c r="AG462" i="66"/>
  <c r="AG534" i="66"/>
  <c r="AG530" i="66"/>
  <c r="AG526" i="66"/>
  <c r="AG522" i="66"/>
  <c r="AG518" i="66"/>
  <c r="AG514" i="66"/>
  <c r="AG510" i="66"/>
  <c r="AG506" i="66"/>
  <c r="AG502" i="66"/>
  <c r="AG498" i="66"/>
  <c r="AG493" i="66"/>
  <c r="O493" i="66"/>
  <c r="AG489" i="66"/>
  <c r="O489" i="66"/>
  <c r="AG485" i="66"/>
  <c r="O485" i="66"/>
  <c r="AG481" i="66"/>
  <c r="O481" i="66"/>
  <c r="AG477" i="66"/>
  <c r="O477" i="66"/>
  <c r="AG473" i="66"/>
  <c r="O473" i="66"/>
  <c r="AG469" i="66"/>
  <c r="O469" i="66"/>
  <c r="AG465" i="66"/>
  <c r="O465" i="66"/>
  <c r="AG461" i="66"/>
  <c r="O461" i="66"/>
  <c r="AG457" i="66"/>
  <c r="O457" i="66"/>
  <c r="AG453" i="66"/>
  <c r="O453" i="66"/>
  <c r="AG449" i="66"/>
  <c r="O449" i="66"/>
  <c r="AG445" i="66"/>
  <c r="O445" i="66"/>
  <c r="AG441" i="66"/>
  <c r="O441" i="66"/>
  <c r="AG437" i="66"/>
  <c r="O437" i="66"/>
  <c r="AG433" i="66"/>
  <c r="O433" i="66"/>
  <c r="AG429" i="66"/>
  <c r="O429" i="66"/>
  <c r="AG425" i="66"/>
  <c r="O425" i="66"/>
  <c r="AG421" i="66"/>
  <c r="O538" i="66"/>
  <c r="O534" i="66"/>
  <c r="O530" i="66"/>
  <c r="O526" i="66"/>
  <c r="O522" i="66"/>
  <c r="O518" i="66"/>
  <c r="O514" i="66"/>
  <c r="O510" i="66"/>
  <c r="O506" i="66"/>
  <c r="O502" i="66"/>
  <c r="O498" i="66"/>
  <c r="AG492" i="66"/>
  <c r="O492" i="66"/>
  <c r="AG488" i="66"/>
  <c r="O488" i="66"/>
  <c r="AG484" i="66"/>
  <c r="O484" i="66"/>
  <c r="AG480" i="66"/>
  <c r="O480" i="66"/>
  <c r="AG476" i="66"/>
  <c r="O476" i="66"/>
  <c r="AG472" i="66"/>
  <c r="O472" i="66"/>
  <c r="AG468" i="66"/>
  <c r="O468" i="66"/>
  <c r="AG464" i="66"/>
  <c r="O464" i="66"/>
  <c r="AG460" i="66"/>
  <c r="O460" i="66"/>
  <c r="AG456" i="66"/>
  <c r="O456" i="66"/>
  <c r="AG452" i="66"/>
  <c r="O452" i="66"/>
  <c r="AG448" i="66"/>
  <c r="O448" i="66"/>
  <c r="AG444" i="66"/>
  <c r="O444" i="66"/>
  <c r="AG440" i="66"/>
  <c r="O440" i="66"/>
  <c r="AG436" i="66"/>
  <c r="O436" i="66"/>
  <c r="AG432" i="66"/>
  <c r="O432" i="66"/>
  <c r="AG428" i="66"/>
  <c r="O428" i="66"/>
  <c r="AG424" i="66"/>
  <c r="O424" i="66"/>
  <c r="AG458" i="66"/>
  <c r="AG454" i="66"/>
  <c r="AG450" i="66"/>
  <c r="AG446" i="66"/>
  <c r="AG442" i="66"/>
  <c r="AG438" i="66"/>
  <c r="AG434" i="66"/>
  <c r="AG430" i="66"/>
  <c r="AG426" i="66"/>
  <c r="AG422" i="66"/>
  <c r="AG418" i="66"/>
  <c r="O418" i="66"/>
  <c r="AG414" i="66"/>
  <c r="O414" i="66"/>
  <c r="AG410" i="66"/>
  <c r="O410" i="66"/>
  <c r="AG406" i="66"/>
  <c r="O406" i="66"/>
  <c r="AG402" i="66"/>
  <c r="O402" i="66"/>
  <c r="AG398" i="66"/>
  <c r="O398" i="66"/>
  <c r="AG394" i="66"/>
  <c r="O394" i="66"/>
  <c r="AG390" i="66"/>
  <c r="O390" i="66"/>
  <c r="AG386" i="66"/>
  <c r="O386" i="66"/>
  <c r="AG382" i="66"/>
  <c r="O382" i="66"/>
  <c r="AG378" i="66"/>
  <c r="O378" i="66"/>
  <c r="AG374" i="66"/>
  <c r="O374" i="66"/>
  <c r="AG370" i="66"/>
  <c r="O370" i="66"/>
  <c r="AG366" i="66"/>
  <c r="O366" i="66"/>
  <c r="AG362" i="66"/>
  <c r="O362" i="66"/>
  <c r="AG467" i="66"/>
  <c r="AG463" i="66"/>
  <c r="O459" i="66"/>
  <c r="O455" i="66"/>
  <c r="O451" i="66"/>
  <c r="O447" i="66"/>
  <c r="O443" i="66"/>
  <c r="O439" i="66"/>
  <c r="O435" i="66"/>
  <c r="O431" i="66"/>
  <c r="O427" i="66"/>
  <c r="O423" i="66"/>
  <c r="O421" i="66"/>
  <c r="AG417" i="66"/>
  <c r="O417" i="66"/>
  <c r="AG413" i="66"/>
  <c r="O413" i="66"/>
  <c r="AG409" i="66"/>
  <c r="O409" i="66"/>
  <c r="AG405" i="66"/>
  <c r="O405" i="66"/>
  <c r="AG401" i="66"/>
  <c r="O401" i="66"/>
  <c r="AG397" i="66"/>
  <c r="O397" i="66"/>
  <c r="AG393" i="66"/>
  <c r="O393" i="66"/>
  <c r="AG389" i="66"/>
  <c r="O389" i="66"/>
  <c r="AG385" i="66"/>
  <c r="O385" i="66"/>
  <c r="AG381" i="66"/>
  <c r="O381" i="66"/>
  <c r="AG377" i="66"/>
  <c r="O377" i="66"/>
  <c r="AG373" i="66"/>
  <c r="O373" i="66"/>
  <c r="AG369" i="66"/>
  <c r="O369" i="66"/>
  <c r="AG365" i="66"/>
  <c r="O365" i="66"/>
  <c r="AG361" i="66"/>
  <c r="O361" i="66"/>
  <c r="AG357" i="66"/>
  <c r="O357" i="66"/>
  <c r="AG353" i="66"/>
  <c r="O353" i="66"/>
  <c r="AG349" i="66"/>
  <c r="O349" i="66"/>
  <c r="AG345" i="66"/>
  <c r="O345" i="66"/>
  <c r="AG341" i="66"/>
  <c r="O341" i="66"/>
  <c r="AG337" i="66"/>
  <c r="O337" i="66"/>
  <c r="O467" i="66"/>
  <c r="O463" i="66"/>
  <c r="O462" i="66"/>
  <c r="O458" i="66"/>
  <c r="O454" i="66"/>
  <c r="O450" i="66"/>
  <c r="O446" i="66"/>
  <c r="O442" i="66"/>
  <c r="O438" i="66"/>
  <c r="O434" i="66"/>
  <c r="O430" i="66"/>
  <c r="O426" i="66"/>
  <c r="O422" i="66"/>
  <c r="AG420" i="66"/>
  <c r="O420" i="66"/>
  <c r="AG416" i="66"/>
  <c r="O416" i="66"/>
  <c r="AG412" i="66"/>
  <c r="O412" i="66"/>
  <c r="AG408" i="66"/>
  <c r="O408" i="66"/>
  <c r="AG404" i="66"/>
  <c r="O404" i="66"/>
  <c r="AG400" i="66"/>
  <c r="O400" i="66"/>
  <c r="AG396" i="66"/>
  <c r="O396" i="66"/>
  <c r="AG392" i="66"/>
  <c r="O392" i="66"/>
  <c r="AG388" i="66"/>
  <c r="O388" i="66"/>
  <c r="AG384" i="66"/>
  <c r="O384" i="66"/>
  <c r="AG380" i="66"/>
  <c r="O380" i="66"/>
  <c r="AG376" i="66"/>
  <c r="O376" i="66"/>
  <c r="AG372" i="66"/>
  <c r="O372" i="66"/>
  <c r="AG368" i="66"/>
  <c r="O368" i="66"/>
  <c r="AG364" i="66"/>
  <c r="O364" i="66"/>
  <c r="AG360" i="66"/>
  <c r="O360" i="66"/>
  <c r="AG356" i="66"/>
  <c r="O356" i="66"/>
  <c r="AG352" i="66"/>
  <c r="O352" i="66"/>
  <c r="AG459" i="66"/>
  <c r="AG455" i="66"/>
  <c r="AG451" i="66"/>
  <c r="AG447" i="66"/>
  <c r="AG443" i="66"/>
  <c r="AG439" i="66"/>
  <c r="AG435" i="66"/>
  <c r="AG431" i="66"/>
  <c r="AG427" i="66"/>
  <c r="AG423" i="66"/>
  <c r="AG419" i="66"/>
  <c r="O419" i="66"/>
  <c r="AG415" i="66"/>
  <c r="O415" i="66"/>
  <c r="AG411" i="66"/>
  <c r="O411" i="66"/>
  <c r="AG407" i="66"/>
  <c r="O407" i="66"/>
  <c r="AG403" i="66"/>
  <c r="O403" i="66"/>
  <c r="AG399" i="66"/>
  <c r="O399" i="66"/>
  <c r="AG395" i="66"/>
  <c r="O395" i="66"/>
  <c r="AG391" i="66"/>
  <c r="O391" i="66"/>
  <c r="AG387" i="66"/>
  <c r="O387" i="66"/>
  <c r="AG383" i="66"/>
  <c r="O383" i="66"/>
  <c r="AG379" i="66"/>
  <c r="O379" i="66"/>
  <c r="AG375" i="66"/>
  <c r="O375" i="66"/>
  <c r="O371" i="66"/>
  <c r="O367" i="66"/>
  <c r="O363" i="66"/>
  <c r="O359" i="66"/>
  <c r="O355" i="66"/>
  <c r="O351" i="66"/>
  <c r="O347" i="66"/>
  <c r="AG346" i="66"/>
  <c r="O343" i="66"/>
  <c r="AG342" i="66"/>
  <c r="O339" i="66"/>
  <c r="AG338" i="66"/>
  <c r="O335" i="66"/>
  <c r="AG334" i="66"/>
  <c r="O334" i="66"/>
  <c r="AG330" i="66"/>
  <c r="O330" i="66"/>
  <c r="AG326" i="66"/>
  <c r="O326" i="66"/>
  <c r="AG322" i="66"/>
  <c r="O322" i="66"/>
  <c r="AG318" i="66"/>
  <c r="O318" i="66"/>
  <c r="AG314" i="66"/>
  <c r="O314" i="66"/>
  <c r="AG310" i="66"/>
  <c r="O310" i="66"/>
  <c r="AG306" i="66"/>
  <c r="O306" i="66"/>
  <c r="AG302" i="66"/>
  <c r="O302" i="66"/>
  <c r="AG298" i="66"/>
  <c r="O298" i="66"/>
  <c r="AG294" i="66"/>
  <c r="O294" i="66"/>
  <c r="AG290" i="66"/>
  <c r="O290" i="66"/>
  <c r="AG286" i="66"/>
  <c r="O286" i="66"/>
  <c r="AG282" i="66"/>
  <c r="O282" i="66"/>
  <c r="AG278" i="66"/>
  <c r="O278" i="66"/>
  <c r="AG274" i="66"/>
  <c r="O274" i="66"/>
  <c r="AG270" i="66"/>
  <c r="O270" i="66"/>
  <c r="AG266" i="66"/>
  <c r="O266" i="66"/>
  <c r="AG262" i="66"/>
  <c r="O262" i="66"/>
  <c r="AG258" i="66"/>
  <c r="O258" i="66"/>
  <c r="AG254" i="66"/>
  <c r="O254" i="66"/>
  <c r="AG250" i="66"/>
  <c r="O250" i="66"/>
  <c r="AG246" i="66"/>
  <c r="O246" i="66"/>
  <c r="AG242" i="66"/>
  <c r="O242" i="66"/>
  <c r="AG238" i="66"/>
  <c r="O238" i="66"/>
  <c r="AG234" i="66"/>
  <c r="O234" i="66"/>
  <c r="AG230" i="66"/>
  <c r="O230" i="66"/>
  <c r="AG226" i="66"/>
  <c r="O226" i="66"/>
  <c r="AG222" i="66"/>
  <c r="O222" i="66"/>
  <c r="AG218" i="66"/>
  <c r="O218" i="66"/>
  <c r="AG214" i="66"/>
  <c r="O214" i="66"/>
  <c r="AG210" i="66"/>
  <c r="O210" i="66"/>
  <c r="AG206" i="66"/>
  <c r="O206" i="66"/>
  <c r="AG202" i="66"/>
  <c r="O202" i="66"/>
  <c r="AG198" i="66"/>
  <c r="O198" i="66"/>
  <c r="AG194" i="66"/>
  <c r="O194" i="66"/>
  <c r="AG190" i="66"/>
  <c r="O190" i="66"/>
  <c r="AG186" i="66"/>
  <c r="O186" i="66"/>
  <c r="O358" i="66"/>
  <c r="O354" i="66"/>
  <c r="O350" i="66"/>
  <c r="O348" i="66"/>
  <c r="AG347" i="66"/>
  <c r="O344" i="66"/>
  <c r="AG343" i="66"/>
  <c r="O340" i="66"/>
  <c r="AG339" i="66"/>
  <c r="O336" i="66"/>
  <c r="AG335" i="66"/>
  <c r="AG333" i="66"/>
  <c r="O333" i="66"/>
  <c r="AG329" i="66"/>
  <c r="O329" i="66"/>
  <c r="AG325" i="66"/>
  <c r="O325" i="66"/>
  <c r="AG321" i="66"/>
  <c r="O321" i="66"/>
  <c r="AG317" i="66"/>
  <c r="O317" i="66"/>
  <c r="AG313" i="66"/>
  <c r="O313" i="66"/>
  <c r="AG309" i="66"/>
  <c r="O309" i="66"/>
  <c r="AG305" i="66"/>
  <c r="O305" i="66"/>
  <c r="AG301" i="66"/>
  <c r="O301" i="66"/>
  <c r="AG297" i="66"/>
  <c r="O297" i="66"/>
  <c r="AG293" i="66"/>
  <c r="O293" i="66"/>
  <c r="AG289" i="66"/>
  <c r="O289" i="66"/>
  <c r="AG285" i="66"/>
  <c r="O285" i="66"/>
  <c r="AG281" i="66"/>
  <c r="O281" i="66"/>
  <c r="AG277" i="66"/>
  <c r="O277" i="66"/>
  <c r="AG273" i="66"/>
  <c r="O273" i="66"/>
  <c r="AG269" i="66"/>
  <c r="O269" i="66"/>
  <c r="AG265" i="66"/>
  <c r="O265" i="66"/>
  <c r="AG261" i="66"/>
  <c r="O261" i="66"/>
  <c r="AG257" i="66"/>
  <c r="O257" i="66"/>
  <c r="AG253" i="66"/>
  <c r="O253" i="66"/>
  <c r="AG249" i="66"/>
  <c r="O249" i="66"/>
  <c r="AG245" i="66"/>
  <c r="O245" i="66"/>
  <c r="AG241" i="66"/>
  <c r="O241" i="66"/>
  <c r="AG237" i="66"/>
  <c r="O237" i="66"/>
  <c r="AG233" i="66"/>
  <c r="O233" i="66"/>
  <c r="AG229" i="66"/>
  <c r="O229" i="66"/>
  <c r="AG225" i="66"/>
  <c r="O225" i="66"/>
  <c r="AG221" i="66"/>
  <c r="O221" i="66"/>
  <c r="AG217" i="66"/>
  <c r="O217" i="66"/>
  <c r="AG213" i="66"/>
  <c r="O213" i="66"/>
  <c r="AG209" i="66"/>
  <c r="O209" i="66"/>
  <c r="AG205" i="66"/>
  <c r="O205" i="66"/>
  <c r="AG197" i="66"/>
  <c r="O197" i="66"/>
  <c r="AG193" i="66"/>
  <c r="O193" i="66"/>
  <c r="AG189" i="66"/>
  <c r="O189" i="66"/>
  <c r="AG185" i="66"/>
  <c r="O185" i="66"/>
  <c r="AG355" i="66"/>
  <c r="AG351" i="66"/>
  <c r="AG348" i="66"/>
  <c r="AG344" i="66"/>
  <c r="AG340" i="66"/>
  <c r="AG336" i="66"/>
  <c r="AG332" i="66"/>
  <c r="O332" i="66"/>
  <c r="AG328" i="66"/>
  <c r="O328" i="66"/>
  <c r="AG324" i="66"/>
  <c r="O324" i="66"/>
  <c r="AG320" i="66"/>
  <c r="O320" i="66"/>
  <c r="AG316" i="66"/>
  <c r="O316" i="66"/>
  <c r="AG312" i="66"/>
  <c r="O312" i="66"/>
  <c r="AG308" i="66"/>
  <c r="O308" i="66"/>
  <c r="AG304" i="66"/>
  <c r="O304" i="66"/>
  <c r="AG300" i="66"/>
  <c r="O300" i="66"/>
  <c r="AG296" i="66"/>
  <c r="O296" i="66"/>
  <c r="AG292" i="66"/>
  <c r="O292" i="66"/>
  <c r="AG288" i="66"/>
  <c r="O288" i="66"/>
  <c r="AG284" i="66"/>
  <c r="O284" i="66"/>
  <c r="AG280" i="66"/>
  <c r="O280" i="66"/>
  <c r="AG276" i="66"/>
  <c r="O276" i="66"/>
  <c r="AG272" i="66"/>
  <c r="O272" i="66"/>
  <c r="AG268" i="66"/>
  <c r="O268" i="66"/>
  <c r="AG264" i="66"/>
  <c r="O264" i="66"/>
  <c r="AG260" i="66"/>
  <c r="O260" i="66"/>
  <c r="AG256" i="66"/>
  <c r="O256" i="66"/>
  <c r="AG252" i="66"/>
  <c r="O252" i="66"/>
  <c r="AG248" i="66"/>
  <c r="O248" i="66"/>
  <c r="AG244" i="66"/>
  <c r="O244" i="66"/>
  <c r="AG240" i="66"/>
  <c r="O240" i="66"/>
  <c r="AG236" i="66"/>
  <c r="O236" i="66"/>
  <c r="AG232" i="66"/>
  <c r="O232" i="66"/>
  <c r="AG228" i="66"/>
  <c r="O228" i="66"/>
  <c r="AG224" i="66"/>
  <c r="O224" i="66"/>
  <c r="AG220" i="66"/>
  <c r="O220" i="66"/>
  <c r="AG371" i="66"/>
  <c r="AG367" i="66"/>
  <c r="AG363" i="66"/>
  <c r="AG359" i="66"/>
  <c r="AG358" i="66"/>
  <c r="AG354" i="66"/>
  <c r="AG350" i="66"/>
  <c r="O346" i="66"/>
  <c r="O342" i="66"/>
  <c r="O338" i="66"/>
  <c r="AG331" i="66"/>
  <c r="O331" i="66"/>
  <c r="AG327" i="66"/>
  <c r="O327" i="66"/>
  <c r="AG323" i="66"/>
  <c r="O323" i="66"/>
  <c r="AG319" i="66"/>
  <c r="O319" i="66"/>
  <c r="AG315" i="66"/>
  <c r="O315" i="66"/>
  <c r="AG311" i="66"/>
  <c r="O311" i="66"/>
  <c r="AG307" i="66"/>
  <c r="O307" i="66"/>
  <c r="AG303" i="66"/>
  <c r="O303" i="66"/>
  <c r="AG299" i="66"/>
  <c r="O299" i="66"/>
  <c r="AG295" i="66"/>
  <c r="O295" i="66"/>
  <c r="AG291" i="66"/>
  <c r="O291" i="66"/>
  <c r="AG287" i="66"/>
  <c r="O287" i="66"/>
  <c r="AG283" i="66"/>
  <c r="O283" i="66"/>
  <c r="AG279" i="66"/>
  <c r="O279" i="66"/>
  <c r="AG275" i="66"/>
  <c r="O275" i="66"/>
  <c r="AG271" i="66"/>
  <c r="O271" i="66"/>
  <c r="AG267" i="66"/>
  <c r="O267" i="66"/>
  <c r="AG263" i="66"/>
  <c r="O263" i="66"/>
  <c r="AG259" i="66"/>
  <c r="O259" i="66"/>
  <c r="AG255" i="66"/>
  <c r="O255" i="66"/>
  <c r="AG251" i="66"/>
  <c r="O251" i="66"/>
  <c r="AG247" i="66"/>
  <c r="O247" i="66"/>
  <c r="AG243" i="66"/>
  <c r="O243" i="66"/>
  <c r="AG239" i="66"/>
  <c r="O239" i="66"/>
  <c r="AG235" i="66"/>
  <c r="O235" i="66"/>
  <c r="AG231" i="66"/>
  <c r="O231" i="66"/>
  <c r="AG227" i="66"/>
  <c r="O227" i="66"/>
  <c r="AG223" i="66"/>
  <c r="O223" i="66"/>
  <c r="AG219" i="66"/>
  <c r="O219" i="66"/>
  <c r="AG215" i="66"/>
  <c r="O215" i="66"/>
  <c r="AG211" i="66"/>
  <c r="O211" i="66"/>
  <c r="AG207" i="66"/>
  <c r="O207" i="66"/>
  <c r="O203" i="66"/>
  <c r="AG199" i="66"/>
  <c r="O199" i="66"/>
  <c r="O195" i="66"/>
  <c r="AG187" i="66"/>
  <c r="O187" i="66"/>
  <c r="O184" i="66"/>
  <c r="AG180" i="66"/>
  <c r="O180" i="66"/>
  <c r="AG176" i="66"/>
  <c r="O176" i="66"/>
  <c r="AG172" i="66"/>
  <c r="O172" i="66"/>
  <c r="AG168" i="66"/>
  <c r="O168" i="66"/>
  <c r="AG164" i="66"/>
  <c r="O164" i="66"/>
  <c r="AG160" i="66"/>
  <c r="O160" i="66"/>
  <c r="AG156" i="66"/>
  <c r="O156" i="66"/>
  <c r="AG152" i="66"/>
  <c r="O152" i="66"/>
  <c r="AG148" i="66"/>
  <c r="O148" i="66"/>
  <c r="AG144" i="66"/>
  <c r="O144" i="66"/>
  <c r="AG140" i="66"/>
  <c r="O140" i="66"/>
  <c r="AG136" i="66"/>
  <c r="O136" i="66"/>
  <c r="AG132" i="66"/>
  <c r="O132" i="66"/>
  <c r="AG128" i="66"/>
  <c r="O128" i="66"/>
  <c r="AG124" i="66"/>
  <c r="O124" i="66"/>
  <c r="AG120" i="66"/>
  <c r="O120" i="66"/>
  <c r="AG116" i="66"/>
  <c r="O116" i="66"/>
  <c r="AG104" i="66"/>
  <c r="O104" i="66"/>
  <c r="AG100" i="66"/>
  <c r="O100" i="66"/>
  <c r="AG96" i="66"/>
  <c r="O96" i="66"/>
  <c r="AG92" i="66"/>
  <c r="O92" i="66"/>
  <c r="AG88" i="66"/>
  <c r="O88" i="66"/>
  <c r="AG84" i="66"/>
  <c r="O84" i="66"/>
  <c r="AG80" i="66"/>
  <c r="O80" i="66"/>
  <c r="AG76" i="66"/>
  <c r="O76" i="66"/>
  <c r="AG72" i="66"/>
  <c r="O72" i="66"/>
  <c r="AG184" i="66"/>
  <c r="AG183" i="66"/>
  <c r="O183" i="66"/>
  <c r="AG179" i="66"/>
  <c r="O179" i="66"/>
  <c r="AG175" i="66"/>
  <c r="O175" i="66"/>
  <c r="AG171" i="66"/>
  <c r="O171" i="66"/>
  <c r="AG167" i="66"/>
  <c r="O167" i="66"/>
  <c r="AG163" i="66"/>
  <c r="O163" i="66"/>
  <c r="AG159" i="66"/>
  <c r="O159" i="66"/>
  <c r="AG155" i="66"/>
  <c r="O155" i="66"/>
  <c r="AG151" i="66"/>
  <c r="O151" i="66"/>
  <c r="AG147" i="66"/>
  <c r="O147" i="66"/>
  <c r="AG143" i="66"/>
  <c r="O143" i="66"/>
  <c r="AG139" i="66"/>
  <c r="O139" i="66"/>
  <c r="AG135" i="66"/>
  <c r="O135" i="66"/>
  <c r="AG131" i="66"/>
  <c r="O131" i="66"/>
  <c r="AG127" i="66"/>
  <c r="O127" i="66"/>
  <c r="AG123" i="66"/>
  <c r="O123" i="66"/>
  <c r="AG119" i="66"/>
  <c r="O119" i="66"/>
  <c r="AG115" i="66"/>
  <c r="O115" i="66"/>
  <c r="AG111" i="66"/>
  <c r="O111" i="66"/>
  <c r="AG107" i="66"/>
  <c r="O107" i="66"/>
  <c r="AG103" i="66"/>
  <c r="O103" i="66"/>
  <c r="AG99" i="66"/>
  <c r="O99" i="66"/>
  <c r="AG95" i="66"/>
  <c r="O95" i="66"/>
  <c r="AG91" i="66"/>
  <c r="O91" i="66"/>
  <c r="AG87" i="66"/>
  <c r="O87" i="66"/>
  <c r="AG83" i="66"/>
  <c r="O83" i="66"/>
  <c r="AG79" i="66"/>
  <c r="O79" i="66"/>
  <c r="O75" i="66"/>
  <c r="AG71" i="66"/>
  <c r="O71" i="66"/>
  <c r="O67" i="66"/>
  <c r="AG63" i="66"/>
  <c r="O63" i="66"/>
  <c r="AG59" i="66"/>
  <c r="O59" i="66"/>
  <c r="AG55" i="66"/>
  <c r="O55" i="66"/>
  <c r="AG51" i="66"/>
  <c r="O51" i="66"/>
  <c r="AG47" i="66"/>
  <c r="O47" i="66"/>
  <c r="AG43" i="66"/>
  <c r="O43" i="66"/>
  <c r="AG39" i="66"/>
  <c r="O39" i="66"/>
  <c r="AG35" i="66"/>
  <c r="O35" i="66"/>
  <c r="AG31" i="66"/>
  <c r="O31" i="66"/>
  <c r="AG27" i="66"/>
  <c r="O27" i="66"/>
  <c r="AG23" i="66"/>
  <c r="O23" i="66"/>
  <c r="AG216" i="66"/>
  <c r="AG212" i="66"/>
  <c r="AG208" i="66"/>
  <c r="AG204" i="66"/>
  <c r="AG200" i="66"/>
  <c r="AG196" i="66"/>
  <c r="AG192" i="66"/>
  <c r="AG188" i="66"/>
  <c r="AG182" i="66"/>
  <c r="O182" i="66"/>
  <c r="AG178" i="66"/>
  <c r="O178" i="66"/>
  <c r="AG174" i="66"/>
  <c r="O174" i="66"/>
  <c r="AG170" i="66"/>
  <c r="O170" i="66"/>
  <c r="AG166" i="66"/>
  <c r="O166" i="66"/>
  <c r="AG162" i="66"/>
  <c r="O162" i="66"/>
  <c r="AG158" i="66"/>
  <c r="O158" i="66"/>
  <c r="AG154" i="66"/>
  <c r="O154" i="66"/>
  <c r="AG150" i="66"/>
  <c r="O150" i="66"/>
  <c r="AG146" i="66"/>
  <c r="O146" i="66"/>
  <c r="AG142" i="66"/>
  <c r="O142" i="66"/>
  <c r="AG138" i="66"/>
  <c r="O138" i="66"/>
  <c r="AG134" i="66"/>
  <c r="O134" i="66"/>
  <c r="AG130" i="66"/>
  <c r="O130" i="66"/>
  <c r="AG126" i="66"/>
  <c r="O126" i="66"/>
  <c r="AG122" i="66"/>
  <c r="O122" i="66"/>
  <c r="AG118" i="66"/>
  <c r="O118" i="66"/>
  <c r="AG114" i="66"/>
  <c r="O114" i="66"/>
  <c r="AG110" i="66"/>
  <c r="O110" i="66"/>
  <c r="AG106" i="66"/>
  <c r="O106" i="66"/>
  <c r="AG102" i="66"/>
  <c r="O102" i="66"/>
  <c r="AG98" i="66"/>
  <c r="O98" i="66"/>
  <c r="AG94" i="66"/>
  <c r="O94" i="66"/>
  <c r="AG90" i="66"/>
  <c r="O90" i="66"/>
  <c r="AG86" i="66"/>
  <c r="O86" i="66"/>
  <c r="AG82" i="66"/>
  <c r="AG78" i="66"/>
  <c r="O78" i="66"/>
  <c r="O74" i="66"/>
  <c r="AG66" i="66"/>
  <c r="O66" i="66"/>
  <c r="AG58" i="66"/>
  <c r="O58" i="66"/>
  <c r="AG54" i="66"/>
  <c r="O54" i="66"/>
  <c r="AG50" i="66"/>
  <c r="O50" i="66"/>
  <c r="AG46" i="66"/>
  <c r="O46" i="66"/>
  <c r="AG42" i="66"/>
  <c r="O42" i="66"/>
  <c r="AG38" i="66"/>
  <c r="O38" i="66"/>
  <c r="AG34" i="66"/>
  <c r="O34" i="66"/>
  <c r="AG30" i="66"/>
  <c r="O30" i="66"/>
  <c r="O216" i="66"/>
  <c r="O212" i="66"/>
  <c r="O208" i="66"/>
  <c r="O204" i="66"/>
  <c r="O200" i="66"/>
  <c r="O196" i="66"/>
  <c r="O192" i="66"/>
  <c r="O188" i="66"/>
  <c r="AG181" i="66"/>
  <c r="O181" i="66"/>
  <c r="AG177" i="66"/>
  <c r="O177" i="66"/>
  <c r="AG173" i="66"/>
  <c r="O173" i="66"/>
  <c r="AG169" i="66"/>
  <c r="O169" i="66"/>
  <c r="AG165" i="66"/>
  <c r="O165" i="66"/>
  <c r="AG161" i="66"/>
  <c r="O161" i="66"/>
  <c r="AG157" i="66"/>
  <c r="O157" i="66"/>
  <c r="AG153" i="66"/>
  <c r="O153" i="66"/>
  <c r="AG149" i="66"/>
  <c r="O149" i="66"/>
  <c r="AG145" i="66"/>
  <c r="O145" i="66"/>
  <c r="AG141" i="66"/>
  <c r="O141" i="66"/>
  <c r="AG137" i="66"/>
  <c r="O137" i="66"/>
  <c r="AG133" i="66"/>
  <c r="O133" i="66"/>
  <c r="AG129" i="66"/>
  <c r="O129" i="66"/>
  <c r="AG125" i="66"/>
  <c r="O125" i="66"/>
  <c r="AG121" i="66"/>
  <c r="O121" i="66"/>
  <c r="AG117" i="66"/>
  <c r="O117" i="66"/>
  <c r="AG113" i="66"/>
  <c r="O113" i="66"/>
  <c r="AG109" i="66"/>
  <c r="O109" i="66"/>
  <c r="AG105" i="66"/>
  <c r="O105" i="66"/>
  <c r="AG101" i="66"/>
  <c r="O101" i="66"/>
  <c r="AG97" i="66"/>
  <c r="O97" i="66"/>
  <c r="AG93" i="66"/>
  <c r="O93" i="66"/>
  <c r="AG89" i="66"/>
  <c r="O89" i="66"/>
  <c r="AG81" i="66"/>
  <c r="O81" i="66"/>
  <c r="AG77" i="66"/>
  <c r="O77" i="66"/>
  <c r="AG73" i="66"/>
  <c r="O73" i="66"/>
  <c r="AG65" i="66"/>
  <c r="O65" i="66"/>
  <c r="AG61" i="66"/>
  <c r="O61" i="66"/>
  <c r="AG57" i="66"/>
  <c r="O57" i="66"/>
  <c r="AG49" i="66"/>
  <c r="O49" i="66"/>
  <c r="AG41" i="66"/>
  <c r="O41" i="66"/>
  <c r="AG33" i="66"/>
  <c r="AG26" i="66"/>
  <c r="AG19" i="66"/>
  <c r="O19" i="66"/>
  <c r="AG15" i="66"/>
  <c r="O15" i="66"/>
  <c r="AG11" i="66"/>
  <c r="O11" i="66"/>
  <c r="AG3" i="66"/>
  <c r="O3" i="66"/>
  <c r="AG32" i="66"/>
  <c r="O28" i="66"/>
  <c r="O24" i="66"/>
  <c r="AG22" i="66"/>
  <c r="O22" i="66"/>
  <c r="AG18" i="66"/>
  <c r="O18" i="66"/>
  <c r="AG14" i="66"/>
  <c r="O14" i="66"/>
  <c r="AG10" i="66"/>
  <c r="O10" i="66"/>
  <c r="AG6" i="66"/>
  <c r="O6" i="66"/>
  <c r="AG1" i="66"/>
  <c r="AG68" i="66"/>
  <c r="AG64" i="66"/>
  <c r="AG60" i="66"/>
  <c r="AG56" i="66"/>
  <c r="AG52" i="66"/>
  <c r="AG48" i="66"/>
  <c r="AG44" i="66"/>
  <c r="AG40" i="66"/>
  <c r="AG36" i="66"/>
  <c r="O33" i="66"/>
  <c r="AG28" i="66"/>
  <c r="O25" i="66"/>
  <c r="AG24" i="66"/>
  <c r="AG21" i="66"/>
  <c r="O21" i="66"/>
  <c r="AG17" i="66"/>
  <c r="O17" i="66"/>
  <c r="AG13" i="66"/>
  <c r="O13" i="66"/>
  <c r="AG9" i="66"/>
  <c r="O9" i="66"/>
  <c r="AG5" i="66"/>
  <c r="O5" i="66"/>
  <c r="O68" i="66"/>
  <c r="O64" i="66"/>
  <c r="O60" i="66"/>
  <c r="O56" i="66"/>
  <c r="O52" i="66"/>
  <c r="O48" i="66"/>
  <c r="O44" i="66"/>
  <c r="O40" i="66"/>
  <c r="O36" i="66"/>
  <c r="O32" i="66"/>
  <c r="O26" i="66"/>
  <c r="AG25" i="66"/>
  <c r="AG20" i="66"/>
  <c r="O20" i="66"/>
  <c r="AG16" i="66"/>
  <c r="O16" i="66"/>
  <c r="AG12" i="66"/>
  <c r="O12" i="66"/>
  <c r="AG8" i="66"/>
  <c r="O8" i="66"/>
  <c r="AG4" i="66"/>
  <c r="O4" i="66"/>
  <c r="X4" i="41"/>
  <c r="H6" i="41"/>
  <c r="D7" i="41"/>
  <c r="H7" i="41"/>
  <c r="V7" i="41" s="1"/>
  <c r="B9" i="41"/>
  <c r="F9" i="41"/>
  <c r="T9" i="41" s="1"/>
  <c r="J9" i="41"/>
  <c r="X9" i="41" s="1"/>
  <c r="E10" i="41"/>
  <c r="I10" i="41"/>
  <c r="W10" i="41" s="1"/>
  <c r="D11" i="41"/>
  <c r="H11" i="41"/>
  <c r="V11" i="41" s="1"/>
  <c r="B13" i="41"/>
  <c r="F13" i="41"/>
  <c r="T13" i="41" s="1"/>
  <c r="J13" i="41"/>
  <c r="X13" i="41" s="1"/>
  <c r="E14" i="41"/>
  <c r="I14" i="41"/>
  <c r="W14" i="41" s="1"/>
  <c r="E15" i="41"/>
  <c r="I15" i="41"/>
  <c r="W15" i="41" s="1"/>
  <c r="E16" i="41"/>
  <c r="I16" i="41"/>
  <c r="W16" i="41" s="1"/>
  <c r="E17" i="41"/>
  <c r="I17" i="41"/>
  <c r="W17" i="41" s="1"/>
  <c r="E18" i="41"/>
  <c r="I18" i="41"/>
  <c r="W18" i="41" s="1"/>
  <c r="E19" i="41"/>
  <c r="I19" i="41"/>
  <c r="W19" i="41" s="1"/>
  <c r="E20" i="41"/>
  <c r="S20" i="41" s="1"/>
  <c r="I20" i="41"/>
  <c r="W20" i="41" s="1"/>
  <c r="E21" i="41"/>
  <c r="I21" i="41"/>
  <c r="W21" i="41" s="1"/>
  <c r="E22" i="41"/>
  <c r="I22" i="41"/>
  <c r="W22" i="41" s="1"/>
  <c r="E23" i="41"/>
  <c r="I23" i="41"/>
  <c r="W23" i="41" s="1"/>
  <c r="E24" i="41"/>
  <c r="I24" i="41"/>
  <c r="W24" i="41" s="1"/>
  <c r="E25" i="41"/>
  <c r="I25" i="41"/>
  <c r="W25" i="41" s="1"/>
  <c r="E26" i="41"/>
  <c r="I26" i="41"/>
  <c r="W26" i="41" s="1"/>
  <c r="E27" i="41"/>
  <c r="I27" i="41"/>
  <c r="W27" i="41" s="1"/>
  <c r="E28" i="41"/>
  <c r="M73" i="66" s="1"/>
  <c r="I28" i="41"/>
  <c r="W28" i="41" s="1"/>
  <c r="E29" i="41"/>
  <c r="I29" i="41"/>
  <c r="W29" i="41" s="1"/>
  <c r="E30" i="41"/>
  <c r="I30" i="41"/>
  <c r="W30" i="41" s="1"/>
  <c r="E31" i="41"/>
  <c r="AE115" i="66" s="1"/>
  <c r="I31" i="41"/>
  <c r="W31" i="41" s="1"/>
  <c r="E32" i="41"/>
  <c r="I32" i="41"/>
  <c r="W32" i="41" s="1"/>
  <c r="E33" i="41"/>
  <c r="I33" i="41"/>
  <c r="W33" i="41" s="1"/>
  <c r="E34" i="41"/>
  <c r="I34" i="41"/>
  <c r="W34" i="41" s="1"/>
  <c r="E35" i="41"/>
  <c r="I35" i="41"/>
  <c r="W35" i="41" s="1"/>
  <c r="E36" i="41"/>
  <c r="I36" i="41"/>
  <c r="W36" i="41" s="1"/>
  <c r="E37" i="41"/>
  <c r="S37" i="41" s="1"/>
  <c r="I37" i="41"/>
  <c r="W37" i="41" s="1"/>
  <c r="E38" i="41"/>
  <c r="AE230" i="66" s="1"/>
  <c r="I38" i="41"/>
  <c r="W38" i="41" s="1"/>
  <c r="E39" i="41"/>
  <c r="S39" i="41" s="1"/>
  <c r="I39" i="41"/>
  <c r="W39" i="41" s="1"/>
  <c r="E40" i="41"/>
  <c r="I40" i="41"/>
  <c r="W40" i="41" s="1"/>
  <c r="E41" i="41"/>
  <c r="I41" i="41"/>
  <c r="W41" i="41" s="1"/>
  <c r="E42" i="41"/>
  <c r="I42" i="41"/>
  <c r="W42" i="41" s="1"/>
  <c r="E43" i="41"/>
  <c r="I43" i="41"/>
  <c r="W43" i="41" s="1"/>
  <c r="E44" i="41"/>
  <c r="S44" i="41" s="1"/>
  <c r="I44" i="41"/>
  <c r="W44" i="41" s="1"/>
  <c r="E45" i="41"/>
  <c r="I45" i="41"/>
  <c r="W45" i="41" s="1"/>
  <c r="E46" i="41"/>
  <c r="I46" i="41"/>
  <c r="W46" i="41" s="1"/>
  <c r="E47" i="41"/>
  <c r="I47" i="41"/>
  <c r="W47" i="41" s="1"/>
  <c r="E48" i="41"/>
  <c r="M207" i="66" s="1"/>
  <c r="I48" i="41"/>
  <c r="W48" i="41" s="1"/>
  <c r="E49" i="41"/>
  <c r="I49" i="41"/>
  <c r="W49" i="41" s="1"/>
  <c r="E50" i="41"/>
  <c r="I50" i="41"/>
  <c r="W50" i="41" s="1"/>
  <c r="E51" i="41"/>
  <c r="I51" i="41"/>
  <c r="W51" i="41" s="1"/>
  <c r="E52" i="41"/>
  <c r="S52" i="41" s="1"/>
  <c r="I52" i="41"/>
  <c r="W52" i="41" s="1"/>
  <c r="E53" i="41"/>
  <c r="I53" i="41"/>
  <c r="W53" i="41" s="1"/>
  <c r="E54" i="41"/>
  <c r="I54" i="41"/>
  <c r="W54" i="41" s="1"/>
  <c r="E55" i="41"/>
  <c r="I55" i="41"/>
  <c r="W55" i="41" s="1"/>
  <c r="E56" i="41"/>
  <c r="I56" i="41"/>
  <c r="W56" i="41" s="1"/>
  <c r="E57" i="41"/>
  <c r="I57" i="41"/>
  <c r="W57" i="41" s="1"/>
  <c r="E58" i="41"/>
  <c r="I58" i="41"/>
  <c r="W58" i="41" s="1"/>
  <c r="E59" i="41"/>
  <c r="I59" i="41"/>
  <c r="W59" i="41" s="1"/>
  <c r="E60" i="41"/>
  <c r="I60" i="41"/>
  <c r="W60" i="41" s="1"/>
  <c r="E61" i="41"/>
  <c r="I61" i="41"/>
  <c r="W61" i="41" s="1"/>
  <c r="E62" i="41"/>
  <c r="I62" i="41"/>
  <c r="W62" i="41" s="1"/>
  <c r="E63" i="41"/>
  <c r="S63" i="41" s="1"/>
  <c r="I63" i="41"/>
  <c r="W63" i="41" s="1"/>
  <c r="E64" i="41"/>
  <c r="I64" i="41"/>
  <c r="W64" i="41" s="1"/>
  <c r="E65" i="41"/>
  <c r="S65" i="41" s="1"/>
  <c r="I65" i="41"/>
  <c r="W65" i="41" s="1"/>
  <c r="E66" i="41"/>
  <c r="I66" i="41"/>
  <c r="W66" i="41" s="1"/>
  <c r="E67" i="41"/>
  <c r="I67" i="41"/>
  <c r="W67" i="41" s="1"/>
  <c r="E68" i="41"/>
  <c r="S68" i="41" s="1"/>
  <c r="I68" i="41"/>
  <c r="W68" i="41" s="1"/>
  <c r="E69" i="41"/>
  <c r="S69" i="41" s="1"/>
  <c r="I69" i="41"/>
  <c r="W69" i="41" s="1"/>
  <c r="E70" i="41"/>
  <c r="S70" i="41" s="1"/>
  <c r="I70" i="41"/>
  <c r="W70" i="41" s="1"/>
  <c r="E71" i="41"/>
  <c r="S71" i="41" s="1"/>
  <c r="I71" i="41"/>
  <c r="W71" i="41" s="1"/>
  <c r="E72" i="41"/>
  <c r="S72" i="41" s="1"/>
  <c r="I72" i="41"/>
  <c r="W72" i="41" s="1"/>
  <c r="J75" i="41"/>
  <c r="X75" i="41" s="1"/>
  <c r="F75" i="41"/>
  <c r="T75" i="41" s="1"/>
  <c r="B75" i="41"/>
  <c r="P75" i="41" s="1"/>
  <c r="G75" i="41"/>
  <c r="U75" i="41" s="1"/>
  <c r="H76" i="41"/>
  <c r="V76" i="41" s="1"/>
  <c r="J79" i="41"/>
  <c r="X79" i="41" s="1"/>
  <c r="F79" i="41"/>
  <c r="T79" i="41" s="1"/>
  <c r="B79" i="41"/>
  <c r="P79" i="41" s="1"/>
  <c r="G79" i="41"/>
  <c r="U79" i="41" s="1"/>
  <c r="H80" i="41"/>
  <c r="V80" i="41" s="1"/>
  <c r="J83" i="41"/>
  <c r="X83" i="41" s="1"/>
  <c r="F83" i="41"/>
  <c r="T83" i="41" s="1"/>
  <c r="B83" i="41"/>
  <c r="P83" i="41" s="1"/>
  <c r="G83" i="41"/>
  <c r="U83" i="41" s="1"/>
  <c r="H84" i="41"/>
  <c r="V84" i="41" s="1"/>
  <c r="J87" i="41"/>
  <c r="X87" i="41" s="1"/>
  <c r="F87" i="41"/>
  <c r="T87" i="41" s="1"/>
  <c r="B87" i="41"/>
  <c r="P87" i="41" s="1"/>
  <c r="G87" i="41"/>
  <c r="U87" i="41" s="1"/>
  <c r="H88" i="41"/>
  <c r="V88" i="41" s="1"/>
  <c r="J91" i="41"/>
  <c r="X91" i="41" s="1"/>
  <c r="F91" i="41"/>
  <c r="T91" i="41" s="1"/>
  <c r="B91" i="41"/>
  <c r="P91" i="41" s="1"/>
  <c r="G91" i="41"/>
  <c r="U91" i="41" s="1"/>
  <c r="H92" i="41"/>
  <c r="V92" i="41" s="1"/>
  <c r="J95" i="41"/>
  <c r="X95" i="41" s="1"/>
  <c r="F95" i="41"/>
  <c r="T95" i="41" s="1"/>
  <c r="B95" i="41"/>
  <c r="P95" i="41" s="1"/>
  <c r="G95" i="41"/>
  <c r="U95" i="41" s="1"/>
  <c r="H96" i="41"/>
  <c r="V96" i="41" s="1"/>
  <c r="J99" i="41"/>
  <c r="X99" i="41" s="1"/>
  <c r="F99" i="41"/>
  <c r="T99" i="41" s="1"/>
  <c r="B99" i="41"/>
  <c r="P99" i="41" s="1"/>
  <c r="G99" i="41"/>
  <c r="U99" i="41" s="1"/>
  <c r="H100" i="41"/>
  <c r="V100" i="41" s="1"/>
  <c r="J103" i="41"/>
  <c r="X103" i="41" s="1"/>
  <c r="F103" i="41"/>
  <c r="T103" i="41" s="1"/>
  <c r="B103" i="41"/>
  <c r="P103" i="41" s="1"/>
  <c r="G103" i="41"/>
  <c r="U103" i="41" s="1"/>
  <c r="H104" i="41"/>
  <c r="V104" i="41" s="1"/>
  <c r="K20" i="65"/>
  <c r="G20" i="65"/>
  <c r="J74" i="41"/>
  <c r="X74" i="41" s="1"/>
  <c r="F74" i="41"/>
  <c r="T74" i="41" s="1"/>
  <c r="B74" i="41"/>
  <c r="P74" i="41" s="1"/>
  <c r="G74" i="41"/>
  <c r="U74" i="41" s="1"/>
  <c r="J78" i="41"/>
  <c r="X78" i="41" s="1"/>
  <c r="F78" i="41"/>
  <c r="T78" i="41" s="1"/>
  <c r="B78" i="41"/>
  <c r="P78" i="41" s="1"/>
  <c r="G78" i="41"/>
  <c r="U78" i="41" s="1"/>
  <c r="J82" i="41"/>
  <c r="X82" i="41" s="1"/>
  <c r="F82" i="41"/>
  <c r="T82" i="41" s="1"/>
  <c r="B82" i="41"/>
  <c r="P82" i="41" s="1"/>
  <c r="G82" i="41"/>
  <c r="U82" i="41" s="1"/>
  <c r="J86" i="41"/>
  <c r="X86" i="41" s="1"/>
  <c r="F86" i="41"/>
  <c r="T86" i="41" s="1"/>
  <c r="B86" i="41"/>
  <c r="P86" i="41" s="1"/>
  <c r="G86" i="41"/>
  <c r="U86" i="41" s="1"/>
  <c r="J90" i="41"/>
  <c r="X90" i="41" s="1"/>
  <c r="F90" i="41"/>
  <c r="T90" i="41" s="1"/>
  <c r="B90" i="41"/>
  <c r="P90" i="41" s="1"/>
  <c r="G90" i="41"/>
  <c r="U90" i="41" s="1"/>
  <c r="J94" i="41"/>
  <c r="X94" i="41" s="1"/>
  <c r="F94" i="41"/>
  <c r="T94" i="41" s="1"/>
  <c r="B94" i="41"/>
  <c r="P94" i="41" s="1"/>
  <c r="G94" i="41"/>
  <c r="U94" i="41" s="1"/>
  <c r="J98" i="41"/>
  <c r="X98" i="41" s="1"/>
  <c r="F98" i="41"/>
  <c r="T98" i="41" s="1"/>
  <c r="B98" i="41"/>
  <c r="P98" i="41" s="1"/>
  <c r="G98" i="41"/>
  <c r="U98" i="41" s="1"/>
  <c r="J102" i="41"/>
  <c r="X102" i="41" s="1"/>
  <c r="F102" i="41"/>
  <c r="T102" i="41" s="1"/>
  <c r="B102" i="41"/>
  <c r="P102" i="41" s="1"/>
  <c r="G102" i="41"/>
  <c r="U102" i="41" s="1"/>
  <c r="Q830" i="66"/>
  <c r="Q826" i="66"/>
  <c r="Q822" i="66"/>
  <c r="Q818" i="66"/>
  <c r="Q814" i="66"/>
  <c r="Q810" i="66"/>
  <c r="Q806" i="66"/>
  <c r="Q802" i="66"/>
  <c r="Q798" i="66"/>
  <c r="Q794" i="66"/>
  <c r="Q790" i="66"/>
  <c r="Q786" i="66"/>
  <c r="Q782" i="66"/>
  <c r="Q778" i="66"/>
  <c r="Q774" i="66"/>
  <c r="Q770" i="66"/>
  <c r="Q766" i="66"/>
  <c r="AI762" i="66"/>
  <c r="Q762" i="66"/>
  <c r="Q832" i="66"/>
  <c r="Q828" i="66"/>
  <c r="Q824" i="66"/>
  <c r="Q820" i="66"/>
  <c r="Q816" i="66"/>
  <c r="Q812" i="66"/>
  <c r="Q808" i="66"/>
  <c r="Q804" i="66"/>
  <c r="Q800" i="66"/>
  <c r="Q796" i="66"/>
  <c r="Q792" i="66"/>
  <c r="Q788" i="66"/>
  <c r="Q784" i="66"/>
  <c r="Q780" i="66"/>
  <c r="Q776" i="66"/>
  <c r="Q772" i="66"/>
  <c r="Q768" i="66"/>
  <c r="Q764" i="66"/>
  <c r="Q841" i="66"/>
  <c r="Q839" i="66"/>
  <c r="Q837" i="66"/>
  <c r="Q835" i="66"/>
  <c r="Q833" i="66"/>
  <c r="Q829" i="66"/>
  <c r="Q825" i="66"/>
  <c r="Q821" i="66"/>
  <c r="Q817" i="66"/>
  <c r="Q813" i="66"/>
  <c r="Q809" i="66"/>
  <c r="Q805" i="66"/>
  <c r="Q801" i="66"/>
  <c r="Q797" i="66"/>
  <c r="Q793" i="66"/>
  <c r="Q789" i="66"/>
  <c r="Q785" i="66"/>
  <c r="Q781" i="66"/>
  <c r="Q777" i="66"/>
  <c r="Q773" i="66"/>
  <c r="Q769" i="66"/>
  <c r="Q765" i="66"/>
  <c r="AI763" i="66"/>
  <c r="Q842" i="66"/>
  <c r="Q838" i="66"/>
  <c r="Q834" i="66"/>
  <c r="AI761" i="66"/>
  <c r="AI760" i="66"/>
  <c r="Q760" i="66"/>
  <c r="AI756" i="66"/>
  <c r="Q756" i="66"/>
  <c r="AI752" i="66"/>
  <c r="Q752" i="66"/>
  <c r="AI748" i="66"/>
  <c r="Q748" i="66"/>
  <c r="AI744" i="66"/>
  <c r="Q744" i="66"/>
  <c r="AI740" i="66"/>
  <c r="Q740" i="66"/>
  <c r="AI736" i="66"/>
  <c r="Q736" i="66"/>
  <c r="AI732" i="66"/>
  <c r="Q732" i="66"/>
  <c r="AI728" i="66"/>
  <c r="Q728" i="66"/>
  <c r="AI724" i="66"/>
  <c r="Q724" i="66"/>
  <c r="AI759" i="66"/>
  <c r="Q759" i="66"/>
  <c r="AI755" i="66"/>
  <c r="Q755" i="66"/>
  <c r="AI751" i="66"/>
  <c r="Q751" i="66"/>
  <c r="AI747" i="66"/>
  <c r="Q747" i="66"/>
  <c r="AI743" i="66"/>
  <c r="Q743" i="66"/>
  <c r="AI739" i="66"/>
  <c r="Q739" i="66"/>
  <c r="AI735" i="66"/>
  <c r="Q735" i="66"/>
  <c r="AI731" i="66"/>
  <c r="Q731" i="66"/>
  <c r="AI727" i="66"/>
  <c r="Q727" i="66"/>
  <c r="AI723" i="66"/>
  <c r="Q723" i="66"/>
  <c r="Q840" i="66"/>
  <c r="Q836" i="66"/>
  <c r="Q763" i="66"/>
  <c r="AI758" i="66"/>
  <c r="Q758" i="66"/>
  <c r="AI754" i="66"/>
  <c r="Q754" i="66"/>
  <c r="AI750" i="66"/>
  <c r="Q750" i="66"/>
  <c r="AI746" i="66"/>
  <c r="Q746" i="66"/>
  <c r="AI742" i="66"/>
  <c r="Q742" i="66"/>
  <c r="AI738" i="66"/>
  <c r="Q738" i="66"/>
  <c r="AI734" i="66"/>
  <c r="Q734" i="66"/>
  <c r="AI730" i="66"/>
  <c r="Q730" i="66"/>
  <c r="AI726" i="66"/>
  <c r="Q726" i="66"/>
  <c r="AI722" i="66"/>
  <c r="Q831" i="66"/>
  <c r="Q827" i="66"/>
  <c r="Q823" i="66"/>
  <c r="Q819" i="66"/>
  <c r="Q815" i="66"/>
  <c r="Q811" i="66"/>
  <c r="Q807" i="66"/>
  <c r="Q803" i="66"/>
  <c r="Q799" i="66"/>
  <c r="Q795" i="66"/>
  <c r="Q791" i="66"/>
  <c r="Q787" i="66"/>
  <c r="Q783" i="66"/>
  <c r="Q779" i="66"/>
  <c r="Q775" i="66"/>
  <c r="Q771" i="66"/>
  <c r="Q767" i="66"/>
  <c r="AI721" i="66"/>
  <c r="Q721" i="66"/>
  <c r="AI717" i="66"/>
  <c r="Q717" i="66"/>
  <c r="AI713" i="66"/>
  <c r="Q713" i="66"/>
  <c r="AI757" i="66"/>
  <c r="AI753" i="66"/>
  <c r="AI749" i="66"/>
  <c r="AI745" i="66"/>
  <c r="AI741" i="66"/>
  <c r="AI737" i="66"/>
  <c r="AI733" i="66"/>
  <c r="AI729" i="66"/>
  <c r="AI725" i="66"/>
  <c r="AI720" i="66"/>
  <c r="Q720" i="66"/>
  <c r="AI716" i="66"/>
  <c r="Q716" i="66"/>
  <c r="AI712" i="66"/>
  <c r="Q712" i="66"/>
  <c r="AI708" i="66"/>
  <c r="Q708" i="66"/>
  <c r="AI704" i="66"/>
  <c r="Q704" i="66"/>
  <c r="AI700" i="66"/>
  <c r="Q700" i="66"/>
  <c r="AI696" i="66"/>
  <c r="Q696" i="66"/>
  <c r="AI692" i="66"/>
  <c r="Q692" i="66"/>
  <c r="Q761" i="66"/>
  <c r="Q757" i="66"/>
  <c r="Q753" i="66"/>
  <c r="Q749" i="66"/>
  <c r="Q745" i="66"/>
  <c r="Q741" i="66"/>
  <c r="Q737" i="66"/>
  <c r="Q733" i="66"/>
  <c r="Q729" i="66"/>
  <c r="Q725" i="66"/>
  <c r="AI719" i="66"/>
  <c r="Q719" i="66"/>
  <c r="AI715" i="66"/>
  <c r="Q715" i="66"/>
  <c r="AI711" i="66"/>
  <c r="Q711" i="66"/>
  <c r="AI707" i="66"/>
  <c r="Q707" i="66"/>
  <c r="AI703" i="66"/>
  <c r="Q703" i="66"/>
  <c r="AI699" i="66"/>
  <c r="Q699" i="66"/>
  <c r="AI695" i="66"/>
  <c r="Q695" i="66"/>
  <c r="AI691" i="66"/>
  <c r="Q691" i="66"/>
  <c r="Q690" i="66"/>
  <c r="AI686" i="66"/>
  <c r="Q686" i="66"/>
  <c r="AI682" i="66"/>
  <c r="Q682" i="66"/>
  <c r="AI678" i="66"/>
  <c r="Q678" i="66"/>
  <c r="AI674" i="66"/>
  <c r="Q674" i="66"/>
  <c r="AI670" i="66"/>
  <c r="Q670" i="66"/>
  <c r="AI666" i="66"/>
  <c r="Q666" i="66"/>
  <c r="Q709" i="66"/>
  <c r="AI706" i="66"/>
  <c r="Q705" i="66"/>
  <c r="AI702" i="66"/>
  <c r="Q701" i="66"/>
  <c r="AI698" i="66"/>
  <c r="Q697" i="66"/>
  <c r="AI694" i="66"/>
  <c r="Q693" i="66"/>
  <c r="AI690" i="66"/>
  <c r="AI689" i="66"/>
  <c r="Q689" i="66"/>
  <c r="AI685" i="66"/>
  <c r="Q685" i="66"/>
  <c r="AI681" i="66"/>
  <c r="Q681" i="66"/>
  <c r="AI677" i="66"/>
  <c r="Q677" i="66"/>
  <c r="AI673" i="66"/>
  <c r="Q673" i="66"/>
  <c r="AI669" i="66"/>
  <c r="Q669" i="66"/>
  <c r="AI665" i="66"/>
  <c r="Q665" i="66"/>
  <c r="AI718" i="66"/>
  <c r="AI714" i="66"/>
  <c r="AI710" i="66"/>
  <c r="AI688" i="66"/>
  <c r="Q688" i="66"/>
  <c r="AI684" i="66"/>
  <c r="Q684" i="66"/>
  <c r="AI680" i="66"/>
  <c r="Q680" i="66"/>
  <c r="AI676" i="66"/>
  <c r="Q676" i="66"/>
  <c r="AI672" i="66"/>
  <c r="Q672" i="66"/>
  <c r="AI668" i="66"/>
  <c r="Q668" i="66"/>
  <c r="AI664" i="66"/>
  <c r="Q664" i="66"/>
  <c r="Q722" i="66"/>
  <c r="Q718" i="66"/>
  <c r="Q714" i="66"/>
  <c r="Q710" i="66"/>
  <c r="AI709" i="66"/>
  <c r="Q706" i="66"/>
  <c r="AI705" i="66"/>
  <c r="Q702" i="66"/>
  <c r="AI701" i="66"/>
  <c r="Q698" i="66"/>
  <c r="AI697" i="66"/>
  <c r="Q694" i="66"/>
  <c r="AI693" i="66"/>
  <c r="AI687" i="66"/>
  <c r="Q687" i="66"/>
  <c r="AI683" i="66"/>
  <c r="Q683" i="66"/>
  <c r="AI679" i="66"/>
  <c r="Q679" i="66"/>
  <c r="AI675" i="66"/>
  <c r="Q675" i="66"/>
  <c r="AI671" i="66"/>
  <c r="Q671" i="66"/>
  <c r="AI667" i="66"/>
  <c r="Q667" i="66"/>
  <c r="Q663" i="66"/>
  <c r="AI659" i="66"/>
  <c r="Q659" i="66"/>
  <c r="AI655" i="66"/>
  <c r="Q655" i="66"/>
  <c r="AI651" i="66"/>
  <c r="Q651" i="66"/>
  <c r="AI647" i="66"/>
  <c r="Q647" i="66"/>
  <c r="AI643" i="66"/>
  <c r="Q643" i="66"/>
  <c r="AI639" i="66"/>
  <c r="Q639" i="66"/>
  <c r="AI635" i="66"/>
  <c r="Q635" i="66"/>
  <c r="AI631" i="66"/>
  <c r="Q631" i="66"/>
  <c r="AI627" i="66"/>
  <c r="Q627" i="66"/>
  <c r="AI623" i="66"/>
  <c r="Q623" i="66"/>
  <c r="AI619" i="66"/>
  <c r="Q619" i="66"/>
  <c r="AI615" i="66"/>
  <c r="Q615" i="66"/>
  <c r="AI611" i="66"/>
  <c r="Q611" i="66"/>
  <c r="AI607" i="66"/>
  <c r="Q607" i="66"/>
  <c r="AI603" i="66"/>
  <c r="Q603" i="66"/>
  <c r="AI599" i="66"/>
  <c r="Q599" i="66"/>
  <c r="AI595" i="66"/>
  <c r="Q595" i="66"/>
  <c r="AI591" i="66"/>
  <c r="Q591" i="66"/>
  <c r="AI587" i="66"/>
  <c r="Q587" i="66"/>
  <c r="AI583" i="66"/>
  <c r="Q583" i="66"/>
  <c r="AI662" i="66"/>
  <c r="Q662" i="66"/>
  <c r="AI658" i="66"/>
  <c r="Q658" i="66"/>
  <c r="AI654" i="66"/>
  <c r="Q654" i="66"/>
  <c r="AI650" i="66"/>
  <c r="Q650" i="66"/>
  <c r="AI646" i="66"/>
  <c r="Q646" i="66"/>
  <c r="AI642" i="66"/>
  <c r="Q642" i="66"/>
  <c r="AI638" i="66"/>
  <c r="Q638" i="66"/>
  <c r="AI634" i="66"/>
  <c r="Q634" i="66"/>
  <c r="AI630" i="66"/>
  <c r="Q630" i="66"/>
  <c r="AI626" i="66"/>
  <c r="Q626" i="66"/>
  <c r="AI622" i="66"/>
  <c r="Q622" i="66"/>
  <c r="AI618" i="66"/>
  <c r="Q618" i="66"/>
  <c r="AI614" i="66"/>
  <c r="Q614" i="66"/>
  <c r="AI610" i="66"/>
  <c r="Q610" i="66"/>
  <c r="AI606" i="66"/>
  <c r="Q606" i="66"/>
  <c r="AI602" i="66"/>
  <c r="Q602" i="66"/>
  <c r="AI598" i="66"/>
  <c r="Q598" i="66"/>
  <c r="AI594" i="66"/>
  <c r="Q594" i="66"/>
  <c r="AI590" i="66"/>
  <c r="Q590" i="66"/>
  <c r="AI586" i="66"/>
  <c r="Q586" i="66"/>
  <c r="AI582" i="66"/>
  <c r="Q582" i="66"/>
  <c r="AI663" i="66"/>
  <c r="AI661" i="66"/>
  <c r="Q661" i="66"/>
  <c r="AI657" i="66"/>
  <c r="Q657" i="66"/>
  <c r="AI653" i="66"/>
  <c r="Q653" i="66"/>
  <c r="AI649" i="66"/>
  <c r="Q649" i="66"/>
  <c r="AI645" i="66"/>
  <c r="Q645" i="66"/>
  <c r="AI641" i="66"/>
  <c r="Q641" i="66"/>
  <c r="AI637" i="66"/>
  <c r="Q637" i="66"/>
  <c r="AI633" i="66"/>
  <c r="Q633" i="66"/>
  <c r="AI629" i="66"/>
  <c r="Q629" i="66"/>
  <c r="AI625" i="66"/>
  <c r="Q625" i="66"/>
  <c r="AI621" i="66"/>
  <c r="Q621" i="66"/>
  <c r="AI617" i="66"/>
  <c r="Q617" i="66"/>
  <c r="AI613" i="66"/>
  <c r="Q613" i="66"/>
  <c r="AI609" i="66"/>
  <c r="Q609" i="66"/>
  <c r="AI605" i="66"/>
  <c r="Q605" i="66"/>
  <c r="AI601" i="66"/>
  <c r="Q601" i="66"/>
  <c r="AI597" i="66"/>
  <c r="Q597" i="66"/>
  <c r="AI593" i="66"/>
  <c r="Q593" i="66"/>
  <c r="AI589" i="66"/>
  <c r="Q589" i="66"/>
  <c r="AI585" i="66"/>
  <c r="Q585" i="66"/>
  <c r="AI581" i="66"/>
  <c r="Q581" i="66"/>
  <c r="AI660" i="66"/>
  <c r="Q660" i="66"/>
  <c r="AI656" i="66"/>
  <c r="Q656" i="66"/>
  <c r="AI652" i="66"/>
  <c r="Q652" i="66"/>
  <c r="AI648" i="66"/>
  <c r="Q648" i="66"/>
  <c r="AI644" i="66"/>
  <c r="Q644" i="66"/>
  <c r="AI640" i="66"/>
  <c r="Q640" i="66"/>
  <c r="AI636" i="66"/>
  <c r="Q636" i="66"/>
  <c r="AI632" i="66"/>
  <c r="Q632" i="66"/>
  <c r="AI628" i="66"/>
  <c r="Q628" i="66"/>
  <c r="AI624" i="66"/>
  <c r="Q624" i="66"/>
  <c r="AI620" i="66"/>
  <c r="Q620" i="66"/>
  <c r="AI616" i="66"/>
  <c r="Q616" i="66"/>
  <c r="AI612" i="66"/>
  <c r="Q612" i="66"/>
  <c r="AI608" i="66"/>
  <c r="Q608" i="66"/>
  <c r="AI604" i="66"/>
  <c r="Q604" i="66"/>
  <c r="AI600" i="66"/>
  <c r="Q600" i="66"/>
  <c r="AI596" i="66"/>
  <c r="Q596" i="66"/>
  <c r="AI592" i="66"/>
  <c r="Q592" i="66"/>
  <c r="AI588" i="66"/>
  <c r="Q588" i="66"/>
  <c r="AI584" i="66"/>
  <c r="Q584" i="66"/>
  <c r="AI580" i="66"/>
  <c r="Q579" i="66"/>
  <c r="AI575" i="66"/>
  <c r="Q575" i="66"/>
  <c r="AI571" i="66"/>
  <c r="Q571" i="66"/>
  <c r="AI567" i="66"/>
  <c r="Q567" i="66"/>
  <c r="AI563" i="66"/>
  <c r="Q563" i="66"/>
  <c r="AI559" i="66"/>
  <c r="Q559" i="66"/>
  <c r="AI555" i="66"/>
  <c r="Q555" i="66"/>
  <c r="AI551" i="66"/>
  <c r="Q551" i="66"/>
  <c r="AI547" i="66"/>
  <c r="Q547" i="66"/>
  <c r="AI543" i="66"/>
  <c r="Q543" i="66"/>
  <c r="AI539" i="66"/>
  <c r="Q539" i="66"/>
  <c r="AI535" i="66"/>
  <c r="Q535" i="66"/>
  <c r="AI531" i="66"/>
  <c r="Q531" i="66"/>
  <c r="AI527" i="66"/>
  <c r="Q527" i="66"/>
  <c r="AI523" i="66"/>
  <c r="Q523" i="66"/>
  <c r="AI519" i="66"/>
  <c r="Q519" i="66"/>
  <c r="AI515" i="66"/>
  <c r="Q515" i="66"/>
  <c r="AI511" i="66"/>
  <c r="Q511" i="66"/>
  <c r="AI507" i="66"/>
  <c r="Q507" i="66"/>
  <c r="AI503" i="66"/>
  <c r="Q503" i="66"/>
  <c r="AI499" i="66"/>
  <c r="Q499" i="66"/>
  <c r="AI495" i="66"/>
  <c r="AI578" i="66"/>
  <c r="Q578" i="66"/>
  <c r="AI574" i="66"/>
  <c r="Q574" i="66"/>
  <c r="AI570" i="66"/>
  <c r="Q570" i="66"/>
  <c r="AI566" i="66"/>
  <c r="Q566" i="66"/>
  <c r="AI562" i="66"/>
  <c r="Q562" i="66"/>
  <c r="AI558" i="66"/>
  <c r="Q558" i="66"/>
  <c r="AI554" i="66"/>
  <c r="Q554" i="66"/>
  <c r="AI550" i="66"/>
  <c r="Q550" i="66"/>
  <c r="AI546" i="66"/>
  <c r="Q546" i="66"/>
  <c r="AI542" i="66"/>
  <c r="Q542" i="66"/>
  <c r="AI538" i="66"/>
  <c r="Q538" i="66"/>
  <c r="AI534" i="66"/>
  <c r="Q534" i="66"/>
  <c r="AI530" i="66"/>
  <c r="Q530" i="66"/>
  <c r="AI526" i="66"/>
  <c r="Q526" i="66"/>
  <c r="AI522" i="66"/>
  <c r="Q522" i="66"/>
  <c r="AI518" i="66"/>
  <c r="Q518" i="66"/>
  <c r="AI514" i="66"/>
  <c r="Q514" i="66"/>
  <c r="AI510" i="66"/>
  <c r="Q510" i="66"/>
  <c r="AI506" i="66"/>
  <c r="Q506" i="66"/>
  <c r="AI502" i="66"/>
  <c r="Q502" i="66"/>
  <c r="AI498" i="66"/>
  <c r="Q498" i="66"/>
  <c r="Q580" i="66"/>
  <c r="AI579" i="66"/>
  <c r="AI577" i="66"/>
  <c r="Q577" i="66"/>
  <c r="AI573" i="66"/>
  <c r="Q573" i="66"/>
  <c r="AI569" i="66"/>
  <c r="Q569" i="66"/>
  <c r="AI565" i="66"/>
  <c r="Q565" i="66"/>
  <c r="AI561" i="66"/>
  <c r="Q561" i="66"/>
  <c r="AI557" i="66"/>
  <c r="Q557" i="66"/>
  <c r="AI553" i="66"/>
  <c r="Q553" i="66"/>
  <c r="AI549" i="66"/>
  <c r="Q549" i="66"/>
  <c r="AI545" i="66"/>
  <c r="Q545" i="66"/>
  <c r="AI541" i="66"/>
  <c r="Q541" i="66"/>
  <c r="AI537" i="66"/>
  <c r="Q537" i="66"/>
  <c r="AI533" i="66"/>
  <c r="Q533" i="66"/>
  <c r="AI529" i="66"/>
  <c r="Q529" i="66"/>
  <c r="AI525" i="66"/>
  <c r="Q525" i="66"/>
  <c r="AI521" i="66"/>
  <c r="Q521" i="66"/>
  <c r="AI517" i="66"/>
  <c r="Q517" i="66"/>
  <c r="AI513" i="66"/>
  <c r="Q513" i="66"/>
  <c r="AI509" i="66"/>
  <c r="Q509" i="66"/>
  <c r="AI505" i="66"/>
  <c r="Q505" i="66"/>
  <c r="AI501" i="66"/>
  <c r="Q501" i="66"/>
  <c r="AI497" i="66"/>
  <c r="Q497" i="66"/>
  <c r="AI576" i="66"/>
  <c r="Q576" i="66"/>
  <c r="AI572" i="66"/>
  <c r="Q572" i="66"/>
  <c r="AI568" i="66"/>
  <c r="Q568" i="66"/>
  <c r="AI564" i="66"/>
  <c r="Q564" i="66"/>
  <c r="AI560" i="66"/>
  <c r="Q560" i="66"/>
  <c r="AI556" i="66"/>
  <c r="Q556" i="66"/>
  <c r="AI552" i="66"/>
  <c r="Q552" i="66"/>
  <c r="AI548" i="66"/>
  <c r="Q548" i="66"/>
  <c r="AI544" i="66"/>
  <c r="Q544" i="66"/>
  <c r="AI540" i="66"/>
  <c r="Q540" i="66"/>
  <c r="AI536" i="66"/>
  <c r="AI532" i="66"/>
  <c r="AI528" i="66"/>
  <c r="AI524" i="66"/>
  <c r="AI520" i="66"/>
  <c r="AI516" i="66"/>
  <c r="AI512" i="66"/>
  <c r="AI508" i="66"/>
  <c r="AI504" i="66"/>
  <c r="AI500" i="66"/>
  <c r="AI496" i="66"/>
  <c r="AI493" i="66"/>
  <c r="Q493" i="66"/>
  <c r="AI489" i="66"/>
  <c r="Q489" i="66"/>
  <c r="AI485" i="66"/>
  <c r="Q485" i="66"/>
  <c r="AI481" i="66"/>
  <c r="Q481" i="66"/>
  <c r="AI477" i="66"/>
  <c r="Q477" i="66"/>
  <c r="AI473" i="66"/>
  <c r="Q473" i="66"/>
  <c r="AI469" i="66"/>
  <c r="Q536" i="66"/>
  <c r="Q532" i="66"/>
  <c r="Q528" i="66"/>
  <c r="Q524" i="66"/>
  <c r="Q520" i="66"/>
  <c r="Q516" i="66"/>
  <c r="Q512" i="66"/>
  <c r="Q508" i="66"/>
  <c r="Q504" i="66"/>
  <c r="Q500" i="66"/>
  <c r="Q496" i="66"/>
  <c r="AI492" i="66"/>
  <c r="Q492" i="66"/>
  <c r="AI488" i="66"/>
  <c r="Q488" i="66"/>
  <c r="AI484" i="66"/>
  <c r="Q484" i="66"/>
  <c r="AI480" i="66"/>
  <c r="Q480" i="66"/>
  <c r="AI476" i="66"/>
  <c r="Q476" i="66"/>
  <c r="AI472" i="66"/>
  <c r="Q472" i="66"/>
  <c r="AI468" i="66"/>
  <c r="Q468" i="66"/>
  <c r="AI464" i="66"/>
  <c r="Q464" i="66"/>
  <c r="Q495" i="66"/>
  <c r="AI491" i="66"/>
  <c r="Q491" i="66"/>
  <c r="AI487" i="66"/>
  <c r="Q487" i="66"/>
  <c r="AI483" i="66"/>
  <c r="Q483" i="66"/>
  <c r="AI479" i="66"/>
  <c r="Q479" i="66"/>
  <c r="AI475" i="66"/>
  <c r="Q475" i="66"/>
  <c r="AI471" i="66"/>
  <c r="Q471" i="66"/>
  <c r="AI467" i="66"/>
  <c r="Q467" i="66"/>
  <c r="AI463" i="66"/>
  <c r="Q463" i="66"/>
  <c r="AI459" i="66"/>
  <c r="Q459" i="66"/>
  <c r="AI455" i="66"/>
  <c r="Q455" i="66"/>
  <c r="AI451" i="66"/>
  <c r="Q451" i="66"/>
  <c r="AI447" i="66"/>
  <c r="Q447" i="66"/>
  <c r="AI443" i="66"/>
  <c r="Q443" i="66"/>
  <c r="AI439" i="66"/>
  <c r="Q439" i="66"/>
  <c r="AI435" i="66"/>
  <c r="Q435" i="66"/>
  <c r="AI431" i="66"/>
  <c r="Q431" i="66"/>
  <c r="AI427" i="66"/>
  <c r="Q427" i="66"/>
  <c r="AI423" i="66"/>
  <c r="Q423" i="66"/>
  <c r="AI494" i="66"/>
  <c r="Q494" i="66"/>
  <c r="AI490" i="66"/>
  <c r="Q490" i="66"/>
  <c r="AI486" i="66"/>
  <c r="Q486" i="66"/>
  <c r="AI482" i="66"/>
  <c r="Q482" i="66"/>
  <c r="AI478" i="66"/>
  <c r="Q478" i="66"/>
  <c r="AI474" i="66"/>
  <c r="Q474" i="66"/>
  <c r="AI470" i="66"/>
  <c r="Q470" i="66"/>
  <c r="AI466" i="66"/>
  <c r="Q466" i="66"/>
  <c r="AI462" i="66"/>
  <c r="Q462" i="66"/>
  <c r="AI458" i="66"/>
  <c r="Q458" i="66"/>
  <c r="AI454" i="66"/>
  <c r="Q454" i="66"/>
  <c r="AI450" i="66"/>
  <c r="Q450" i="66"/>
  <c r="AI446" i="66"/>
  <c r="Q446" i="66"/>
  <c r="AI442" i="66"/>
  <c r="Q442" i="66"/>
  <c r="AI438" i="66"/>
  <c r="Q438" i="66"/>
  <c r="AI434" i="66"/>
  <c r="Q434" i="66"/>
  <c r="AI430" i="66"/>
  <c r="Q430" i="66"/>
  <c r="AI426" i="66"/>
  <c r="Q426" i="66"/>
  <c r="AI422" i="66"/>
  <c r="Q422" i="66"/>
  <c r="Q469" i="66"/>
  <c r="Q465" i="66"/>
  <c r="AI461" i="66"/>
  <c r="Q460" i="66"/>
  <c r="AI457" i="66"/>
  <c r="Q456" i="66"/>
  <c r="AI453" i="66"/>
  <c r="Q452" i="66"/>
  <c r="AI449" i="66"/>
  <c r="Q448" i="66"/>
  <c r="AI445" i="66"/>
  <c r="Q444" i="66"/>
  <c r="AI441" i="66"/>
  <c r="Q440" i="66"/>
  <c r="AI437" i="66"/>
  <c r="Q436" i="66"/>
  <c r="AI433" i="66"/>
  <c r="Q432" i="66"/>
  <c r="AI429" i="66"/>
  <c r="Q428" i="66"/>
  <c r="AI425" i="66"/>
  <c r="Q424" i="66"/>
  <c r="AI421" i="66"/>
  <c r="AI420" i="66"/>
  <c r="Q420" i="66"/>
  <c r="AI416" i="66"/>
  <c r="Q416" i="66"/>
  <c r="AI412" i="66"/>
  <c r="Q412" i="66"/>
  <c r="AI408" i="66"/>
  <c r="Q408" i="66"/>
  <c r="AI404" i="66"/>
  <c r="Q404" i="66"/>
  <c r="AI400" i="66"/>
  <c r="Q400" i="66"/>
  <c r="AI396" i="66"/>
  <c r="Q396" i="66"/>
  <c r="AI392" i="66"/>
  <c r="Q392" i="66"/>
  <c r="AI388" i="66"/>
  <c r="Q388" i="66"/>
  <c r="AI384" i="66"/>
  <c r="Q384" i="66"/>
  <c r="AI380" i="66"/>
  <c r="Q380" i="66"/>
  <c r="AI376" i="66"/>
  <c r="Q376" i="66"/>
  <c r="AI372" i="66"/>
  <c r="Q372" i="66"/>
  <c r="AI368" i="66"/>
  <c r="Q368" i="66"/>
  <c r="AI364" i="66"/>
  <c r="Q364" i="66"/>
  <c r="AI360" i="66"/>
  <c r="Q360" i="66"/>
  <c r="AI419" i="66"/>
  <c r="Q419" i="66"/>
  <c r="AI415" i="66"/>
  <c r="Q415" i="66"/>
  <c r="AI411" i="66"/>
  <c r="Q411" i="66"/>
  <c r="AI407" i="66"/>
  <c r="Q407" i="66"/>
  <c r="AI403" i="66"/>
  <c r="Q403" i="66"/>
  <c r="AI399" i="66"/>
  <c r="Q399" i="66"/>
  <c r="AI395" i="66"/>
  <c r="Q395" i="66"/>
  <c r="AI391" i="66"/>
  <c r="Q391" i="66"/>
  <c r="AI387" i="66"/>
  <c r="Q387" i="66"/>
  <c r="AI383" i="66"/>
  <c r="Q383" i="66"/>
  <c r="AI379" i="66"/>
  <c r="Q379" i="66"/>
  <c r="AI375" i="66"/>
  <c r="Q375" i="66"/>
  <c r="AI371" i="66"/>
  <c r="Q371" i="66"/>
  <c r="AI367" i="66"/>
  <c r="Q367" i="66"/>
  <c r="AI363" i="66"/>
  <c r="Q363" i="66"/>
  <c r="AI359" i="66"/>
  <c r="Q359" i="66"/>
  <c r="AI355" i="66"/>
  <c r="Q355" i="66"/>
  <c r="AI351" i="66"/>
  <c r="Q351" i="66"/>
  <c r="AI347" i="66"/>
  <c r="Q347" i="66"/>
  <c r="AI343" i="66"/>
  <c r="Q343" i="66"/>
  <c r="AI339" i="66"/>
  <c r="Q339" i="66"/>
  <c r="AI335" i="66"/>
  <c r="Q335" i="66"/>
  <c r="Q461" i="66"/>
  <c r="AI460" i="66"/>
  <c r="Q457" i="66"/>
  <c r="AI456" i="66"/>
  <c r="Q453" i="66"/>
  <c r="AI452" i="66"/>
  <c r="Q449" i="66"/>
  <c r="AI448" i="66"/>
  <c r="Q445" i="66"/>
  <c r="AI444" i="66"/>
  <c r="Q441" i="66"/>
  <c r="AI440" i="66"/>
  <c r="Q437" i="66"/>
  <c r="AI436" i="66"/>
  <c r="Q433" i="66"/>
  <c r="AI432" i="66"/>
  <c r="Q429" i="66"/>
  <c r="AI428" i="66"/>
  <c r="Q425" i="66"/>
  <c r="AI424" i="66"/>
  <c r="AI418" i="66"/>
  <c r="Q418" i="66"/>
  <c r="AI414" i="66"/>
  <c r="Q414" i="66"/>
  <c r="AI410" i="66"/>
  <c r="Q410" i="66"/>
  <c r="AI406" i="66"/>
  <c r="Q406" i="66"/>
  <c r="AI402" i="66"/>
  <c r="Q402" i="66"/>
  <c r="AI398" i="66"/>
  <c r="Q398" i="66"/>
  <c r="AI394" i="66"/>
  <c r="Q394" i="66"/>
  <c r="AI390" i="66"/>
  <c r="Q390" i="66"/>
  <c r="AI386" i="66"/>
  <c r="Q386" i="66"/>
  <c r="AI382" i="66"/>
  <c r="Q382" i="66"/>
  <c r="AI378" i="66"/>
  <c r="Q378" i="66"/>
  <c r="AI374" i="66"/>
  <c r="Q374" i="66"/>
  <c r="AI370" i="66"/>
  <c r="Q370" i="66"/>
  <c r="AI366" i="66"/>
  <c r="Q366" i="66"/>
  <c r="AI362" i="66"/>
  <c r="Q362" i="66"/>
  <c r="AI358" i="66"/>
  <c r="Q358" i="66"/>
  <c r="AI354" i="66"/>
  <c r="Q354" i="66"/>
  <c r="AI350" i="66"/>
  <c r="Q350" i="66"/>
  <c r="AI465" i="66"/>
  <c r="Q421" i="66"/>
  <c r="AI417" i="66"/>
  <c r="Q417" i="66"/>
  <c r="AI413" i="66"/>
  <c r="Q413" i="66"/>
  <c r="AI409" i="66"/>
  <c r="Q409" i="66"/>
  <c r="AI405" i="66"/>
  <c r="Q405" i="66"/>
  <c r="AI401" i="66"/>
  <c r="Q401" i="66"/>
  <c r="AI397" i="66"/>
  <c r="Q397" i="66"/>
  <c r="AI393" i="66"/>
  <c r="Q393" i="66"/>
  <c r="AI389" i="66"/>
  <c r="Q389" i="66"/>
  <c r="AI385" i="66"/>
  <c r="Q385" i="66"/>
  <c r="AI381" i="66"/>
  <c r="Q381" i="66"/>
  <c r="AI377" i="66"/>
  <c r="Q377" i="66"/>
  <c r="Q348" i="66"/>
  <c r="Q344" i="66"/>
  <c r="Q340" i="66"/>
  <c r="Q336" i="66"/>
  <c r="AI332" i="66"/>
  <c r="Q332" i="66"/>
  <c r="AI328" i="66"/>
  <c r="Q328" i="66"/>
  <c r="AI324" i="66"/>
  <c r="Q324" i="66"/>
  <c r="AI320" i="66"/>
  <c r="Q320" i="66"/>
  <c r="AI316" i="66"/>
  <c r="Q316" i="66"/>
  <c r="AI312" i="66"/>
  <c r="Q312" i="66"/>
  <c r="AI308" i="66"/>
  <c r="Q308" i="66"/>
  <c r="AI304" i="66"/>
  <c r="Q304" i="66"/>
  <c r="AI300" i="66"/>
  <c r="Q300" i="66"/>
  <c r="AI296" i="66"/>
  <c r="Q296" i="66"/>
  <c r="AI292" i="66"/>
  <c r="Q292" i="66"/>
  <c r="AI288" i="66"/>
  <c r="Q288" i="66"/>
  <c r="AI284" i="66"/>
  <c r="Q284" i="66"/>
  <c r="AI280" i="66"/>
  <c r="Q280" i="66"/>
  <c r="AI276" i="66"/>
  <c r="Q276" i="66"/>
  <c r="AI272" i="66"/>
  <c r="Q272" i="66"/>
  <c r="AI268" i="66"/>
  <c r="Q268" i="66"/>
  <c r="AI264" i="66"/>
  <c r="Q264" i="66"/>
  <c r="AI260" i="66"/>
  <c r="Q260" i="66"/>
  <c r="AI256" i="66"/>
  <c r="Q256" i="66"/>
  <c r="AI252" i="66"/>
  <c r="Q252" i="66"/>
  <c r="AI248" i="66"/>
  <c r="Q248" i="66"/>
  <c r="AI244" i="66"/>
  <c r="Q244" i="66"/>
  <c r="AI240" i="66"/>
  <c r="Q240" i="66"/>
  <c r="AI236" i="66"/>
  <c r="Q236" i="66"/>
  <c r="AI232" i="66"/>
  <c r="Q232" i="66"/>
  <c r="AI228" i="66"/>
  <c r="Q228" i="66"/>
  <c r="AI224" i="66"/>
  <c r="Q224" i="66"/>
  <c r="AI220" i="66"/>
  <c r="Q220" i="66"/>
  <c r="AI216" i="66"/>
  <c r="Q216" i="66"/>
  <c r="AI212" i="66"/>
  <c r="Q212" i="66"/>
  <c r="AI208" i="66"/>
  <c r="Q208" i="66"/>
  <c r="AI200" i="66"/>
  <c r="Q200" i="66"/>
  <c r="AI196" i="66"/>
  <c r="Q196" i="66"/>
  <c r="AI192" i="66"/>
  <c r="Q192" i="66"/>
  <c r="AI188" i="66"/>
  <c r="Q188" i="66"/>
  <c r="AI184" i="66"/>
  <c r="AI373" i="66"/>
  <c r="AI369" i="66"/>
  <c r="AI365" i="66"/>
  <c r="AI361" i="66"/>
  <c r="Q357" i="66"/>
  <c r="AI356" i="66"/>
  <c r="Q353" i="66"/>
  <c r="AI352" i="66"/>
  <c r="Q349" i="66"/>
  <c r="AI348" i="66"/>
  <c r="Q346" i="66"/>
  <c r="Q345" i="66"/>
  <c r="AI344" i="66"/>
  <c r="Q342" i="66"/>
  <c r="Q341" i="66"/>
  <c r="AI340" i="66"/>
  <c r="Q338" i="66"/>
  <c r="Q337" i="66"/>
  <c r="AI336" i="66"/>
  <c r="AI331" i="66"/>
  <c r="Q331" i="66"/>
  <c r="AI327" i="66"/>
  <c r="Q327" i="66"/>
  <c r="AI323" i="66"/>
  <c r="Q323" i="66"/>
  <c r="AI319" i="66"/>
  <c r="Q319" i="66"/>
  <c r="AI315" i="66"/>
  <c r="Q315" i="66"/>
  <c r="AI311" i="66"/>
  <c r="Q311" i="66"/>
  <c r="AI307" i="66"/>
  <c r="Q307" i="66"/>
  <c r="AI303" i="66"/>
  <c r="Q303" i="66"/>
  <c r="AI299" i="66"/>
  <c r="Q299" i="66"/>
  <c r="AI295" i="66"/>
  <c r="Q295" i="66"/>
  <c r="AI291" i="66"/>
  <c r="Q291" i="66"/>
  <c r="AI287" i="66"/>
  <c r="Q287" i="66"/>
  <c r="AI283" i="66"/>
  <c r="Q283" i="66"/>
  <c r="AI279" i="66"/>
  <c r="Q279" i="66"/>
  <c r="AI275" i="66"/>
  <c r="Q275" i="66"/>
  <c r="AI271" i="66"/>
  <c r="Q271" i="66"/>
  <c r="AI267" i="66"/>
  <c r="Q267" i="66"/>
  <c r="AI263" i="66"/>
  <c r="Q263" i="66"/>
  <c r="AI259" i="66"/>
  <c r="Q259" i="66"/>
  <c r="AI255" i="66"/>
  <c r="Q255" i="66"/>
  <c r="AI251" i="66"/>
  <c r="Q251" i="66"/>
  <c r="AI247" i="66"/>
  <c r="Q247" i="66"/>
  <c r="AI243" i="66"/>
  <c r="Q243" i="66"/>
  <c r="AI239" i="66"/>
  <c r="AI235" i="66"/>
  <c r="Q235" i="66"/>
  <c r="AI231" i="66"/>
  <c r="Q231" i="66"/>
  <c r="AI227" i="66"/>
  <c r="Q227" i="66"/>
  <c r="AI223" i="66"/>
  <c r="Q223" i="66"/>
  <c r="AI219" i="66"/>
  <c r="Q219" i="66"/>
  <c r="AI215" i="66"/>
  <c r="Q215" i="66"/>
  <c r="AI211" i="66"/>
  <c r="Q211" i="66"/>
  <c r="AI207" i="66"/>
  <c r="AI199" i="66"/>
  <c r="Q199" i="66"/>
  <c r="AI195" i="66"/>
  <c r="Q195" i="66"/>
  <c r="AI191" i="66"/>
  <c r="Q191" i="66"/>
  <c r="AI187" i="66"/>
  <c r="Q187" i="66"/>
  <c r="Q373" i="66"/>
  <c r="Q369" i="66"/>
  <c r="Q365" i="66"/>
  <c r="Q361" i="66"/>
  <c r="AI346" i="66"/>
  <c r="AI345" i="66"/>
  <c r="AI342" i="66"/>
  <c r="AI341" i="66"/>
  <c r="AI338" i="66"/>
  <c r="AI337" i="66"/>
  <c r="AI334" i="66"/>
  <c r="Q334" i="66"/>
  <c r="AI330" i="66"/>
  <c r="Q330" i="66"/>
  <c r="AI326" i="66"/>
  <c r="Q326" i="66"/>
  <c r="AI322" i="66"/>
  <c r="Q322" i="66"/>
  <c r="AI318" i="66"/>
  <c r="Q318" i="66"/>
  <c r="AI314" i="66"/>
  <c r="Q314" i="66"/>
  <c r="AI310" i="66"/>
  <c r="Q310" i="66"/>
  <c r="AI306" i="66"/>
  <c r="Q306" i="66"/>
  <c r="AI302" i="66"/>
  <c r="Q302" i="66"/>
  <c r="AI298" i="66"/>
  <c r="Q298" i="66"/>
  <c r="AI294" i="66"/>
  <c r="Q294" i="66"/>
  <c r="AI290" i="66"/>
  <c r="Q290" i="66"/>
  <c r="AI286" i="66"/>
  <c r="Q286" i="66"/>
  <c r="AI282" i="66"/>
  <c r="Q282" i="66"/>
  <c r="AI278" i="66"/>
  <c r="Q278" i="66"/>
  <c r="AI274" i="66"/>
  <c r="Q274" i="66"/>
  <c r="AI270" i="66"/>
  <c r="Q270" i="66"/>
  <c r="AI266" i="66"/>
  <c r="Q266" i="66"/>
  <c r="AI262" i="66"/>
  <c r="Q262" i="66"/>
  <c r="AI258" i="66"/>
  <c r="Q258" i="66"/>
  <c r="AI254" i="66"/>
  <c r="Q254" i="66"/>
  <c r="AI250" i="66"/>
  <c r="Q250" i="66"/>
  <c r="AI246" i="66"/>
  <c r="Q246" i="66"/>
  <c r="AI242" i="66"/>
  <c r="Q242" i="66"/>
  <c r="AI238" i="66"/>
  <c r="Q238" i="66"/>
  <c r="AI234" i="66"/>
  <c r="Q234" i="66"/>
  <c r="AI230" i="66"/>
  <c r="Q230" i="66"/>
  <c r="AI226" i="66"/>
  <c r="Q226" i="66"/>
  <c r="AI222" i="66"/>
  <c r="Q222" i="66"/>
  <c r="AI357" i="66"/>
  <c r="Q356" i="66"/>
  <c r="AI353" i="66"/>
  <c r="Q352" i="66"/>
  <c r="AI349" i="66"/>
  <c r="AI333" i="66"/>
  <c r="Q333" i="66"/>
  <c r="AI329" i="66"/>
  <c r="Q329" i="66"/>
  <c r="AI325" i="66"/>
  <c r="Q325" i="66"/>
  <c r="AI321" i="66"/>
  <c r="Q321" i="66"/>
  <c r="AI317" i="66"/>
  <c r="Q317" i="66"/>
  <c r="AI313" i="66"/>
  <c r="Q313" i="66"/>
  <c r="AI309" i="66"/>
  <c r="Q309" i="66"/>
  <c r="AI305" i="66"/>
  <c r="Q305" i="66"/>
  <c r="AI301" i="66"/>
  <c r="Q301" i="66"/>
  <c r="AI297" i="66"/>
  <c r="Q297" i="66"/>
  <c r="AI293" i="66"/>
  <c r="Q293" i="66"/>
  <c r="AI289" i="66"/>
  <c r="Q289" i="66"/>
  <c r="AI285" i="66"/>
  <c r="Q285" i="66"/>
  <c r="AI281" i="66"/>
  <c r="Q281" i="66"/>
  <c r="AI277" i="66"/>
  <c r="Q277" i="66"/>
  <c r="AI273" i="66"/>
  <c r="Q273" i="66"/>
  <c r="AI269" i="66"/>
  <c r="Q269" i="66"/>
  <c r="AI265" i="66"/>
  <c r="Q265" i="66"/>
  <c r="AI261" i="66"/>
  <c r="Q261" i="66"/>
  <c r="AI257" i="66"/>
  <c r="Q257" i="66"/>
  <c r="AI253" i="66"/>
  <c r="Q253" i="66"/>
  <c r="AI249" i="66"/>
  <c r="Q249" i="66"/>
  <c r="AI245" i="66"/>
  <c r="Q245" i="66"/>
  <c r="AI241" i="66"/>
  <c r="Q241" i="66"/>
  <c r="AI237" i="66"/>
  <c r="Q237" i="66"/>
  <c r="AI233" i="66"/>
  <c r="Q233" i="66"/>
  <c r="AI229" i="66"/>
  <c r="Q229" i="66"/>
  <c r="AI225" i="66"/>
  <c r="Q225" i="66"/>
  <c r="AI221" i="66"/>
  <c r="Q221" i="66"/>
  <c r="AI217" i="66"/>
  <c r="Q217" i="66"/>
  <c r="AI213" i="66"/>
  <c r="Q213" i="66"/>
  <c r="AI209" i="66"/>
  <c r="Q209" i="66"/>
  <c r="AI201" i="66"/>
  <c r="Q201" i="66"/>
  <c r="AI189" i="66"/>
  <c r="Q189" i="66"/>
  <c r="AI218" i="66"/>
  <c r="AI214" i="66"/>
  <c r="AI210" i="66"/>
  <c r="AI206" i="66"/>
  <c r="AI202" i="66"/>
  <c r="AI198" i="66"/>
  <c r="AI194" i="66"/>
  <c r="AI190" i="66"/>
  <c r="AI186" i="66"/>
  <c r="AI185" i="66"/>
  <c r="AI182" i="66"/>
  <c r="Q182" i="66"/>
  <c r="AI178" i="66"/>
  <c r="Q178" i="66"/>
  <c r="AI174" i="66"/>
  <c r="Q174" i="66"/>
  <c r="AI170" i="66"/>
  <c r="Q170" i="66"/>
  <c r="AI166" i="66"/>
  <c r="Q166" i="66"/>
  <c r="AI162" i="66"/>
  <c r="Q162" i="66"/>
  <c r="AI158" i="66"/>
  <c r="Q158" i="66"/>
  <c r="AI154" i="66"/>
  <c r="Q154" i="66"/>
  <c r="AI150" i="66"/>
  <c r="Q150" i="66"/>
  <c r="AI146" i="66"/>
  <c r="Q146" i="66"/>
  <c r="AI142" i="66"/>
  <c r="Q142" i="66"/>
  <c r="AI138" i="66"/>
  <c r="Q138" i="66"/>
  <c r="AI134" i="66"/>
  <c r="Q134" i="66"/>
  <c r="AI130" i="66"/>
  <c r="Q130" i="66"/>
  <c r="AI126" i="66"/>
  <c r="Q126" i="66"/>
  <c r="AI122" i="66"/>
  <c r="Q122" i="66"/>
  <c r="AI118" i="66"/>
  <c r="Q118" i="66"/>
  <c r="AI102" i="66"/>
  <c r="Q102" i="66"/>
  <c r="AI98" i="66"/>
  <c r="Q98" i="66"/>
  <c r="AI90" i="66"/>
  <c r="Q90" i="66"/>
  <c r="AI86" i="66"/>
  <c r="Q86" i="66"/>
  <c r="AI82" i="66"/>
  <c r="Q82" i="66"/>
  <c r="AI78" i="66"/>
  <c r="AI74" i="66"/>
  <c r="Q74" i="66"/>
  <c r="Q218" i="66"/>
  <c r="Q214" i="66"/>
  <c r="Q210" i="66"/>
  <c r="Q206" i="66"/>
  <c r="Q202" i="66"/>
  <c r="Q198" i="66"/>
  <c r="Q194" i="66"/>
  <c r="Q190" i="66"/>
  <c r="Q186" i="66"/>
  <c r="AI181" i="66"/>
  <c r="Q181" i="66"/>
  <c r="AI177" i="66"/>
  <c r="Q177" i="66"/>
  <c r="AI173" i="66"/>
  <c r="Q173" i="66"/>
  <c r="AI169" i="66"/>
  <c r="Q169" i="66"/>
  <c r="AI165" i="66"/>
  <c r="Q165" i="66"/>
  <c r="AI161" i="66"/>
  <c r="Q161" i="66"/>
  <c r="AI157" i="66"/>
  <c r="Q157" i="66"/>
  <c r="AI153" i="66"/>
  <c r="Q153" i="66"/>
  <c r="AI149" i="66"/>
  <c r="Q149" i="66"/>
  <c r="AI145" i="66"/>
  <c r="Q145" i="66"/>
  <c r="AI141" i="66"/>
  <c r="Q141" i="66"/>
  <c r="AI137" i="66"/>
  <c r="Q137" i="66"/>
  <c r="AI133" i="66"/>
  <c r="Q133" i="66"/>
  <c r="AI129" i="66"/>
  <c r="Q129" i="66"/>
  <c r="AI125" i="66"/>
  <c r="Q125" i="66"/>
  <c r="AI121" i="66"/>
  <c r="Q121" i="66"/>
  <c r="AI117" i="66"/>
  <c r="Q117" i="66"/>
  <c r="AI109" i="66"/>
  <c r="Q109" i="66"/>
  <c r="AI105" i="66"/>
  <c r="Q105" i="66"/>
  <c r="AI101" i="66"/>
  <c r="Q101" i="66"/>
  <c r="AI97" i="66"/>
  <c r="Q97" i="66"/>
  <c r="AI93" i="66"/>
  <c r="Q93" i="66"/>
  <c r="AI89" i="66"/>
  <c r="Q89" i="66"/>
  <c r="AI85" i="66"/>
  <c r="Q85" i="66"/>
  <c r="AI81" i="66"/>
  <c r="Q81" i="66"/>
  <c r="AI73" i="66"/>
  <c r="Q73" i="66"/>
  <c r="AI65" i="66"/>
  <c r="Q65" i="66"/>
  <c r="AI61" i="66"/>
  <c r="Q61" i="66"/>
  <c r="AI57" i="66"/>
  <c r="Q57" i="66"/>
  <c r="AI53" i="66"/>
  <c r="Q53" i="66"/>
  <c r="AI49" i="66"/>
  <c r="Q49" i="66"/>
  <c r="AI41" i="66"/>
  <c r="Q41" i="66"/>
  <c r="AI37" i="66"/>
  <c r="Q37" i="66"/>
  <c r="Q33" i="66"/>
  <c r="AI29" i="66"/>
  <c r="Q29" i="66"/>
  <c r="AI25" i="66"/>
  <c r="Q25" i="66"/>
  <c r="Q185" i="66"/>
  <c r="AI180" i="66"/>
  <c r="Q180" i="66"/>
  <c r="AI176" i="66"/>
  <c r="Q176" i="66"/>
  <c r="AI172" i="66"/>
  <c r="Q172" i="66"/>
  <c r="AI168" i="66"/>
  <c r="Q168" i="66"/>
  <c r="AI164" i="66"/>
  <c r="Q164" i="66"/>
  <c r="AI160" i="66"/>
  <c r="Q160" i="66"/>
  <c r="AI156" i="66"/>
  <c r="Q156" i="66"/>
  <c r="AI152" i="66"/>
  <c r="Q152" i="66"/>
  <c r="AI148" i="66"/>
  <c r="Q148" i="66"/>
  <c r="AI144" i="66"/>
  <c r="Q144" i="66"/>
  <c r="AI140" i="66"/>
  <c r="Q140" i="66"/>
  <c r="AI136" i="66"/>
  <c r="Q136" i="66"/>
  <c r="AI132" i="66"/>
  <c r="Q132" i="66"/>
  <c r="AI128" i="66"/>
  <c r="Q128" i="66"/>
  <c r="AI124" i="66"/>
  <c r="Q124" i="66"/>
  <c r="AI120" i="66"/>
  <c r="Q120" i="66"/>
  <c r="AI116" i="66"/>
  <c r="Q116" i="66"/>
  <c r="AI108" i="66"/>
  <c r="Q108" i="66"/>
  <c r="AI104" i="66"/>
  <c r="Q104" i="66"/>
  <c r="AI100" i="66"/>
  <c r="Q100" i="66"/>
  <c r="AI88" i="66"/>
  <c r="Q88" i="66"/>
  <c r="AI68" i="66"/>
  <c r="Q68" i="66"/>
  <c r="AI60" i="66"/>
  <c r="Q60" i="66"/>
  <c r="AI56" i="66"/>
  <c r="Q56" i="66"/>
  <c r="AI52" i="66"/>
  <c r="Q52" i="66"/>
  <c r="AI48" i="66"/>
  <c r="Q48" i="66"/>
  <c r="AI40" i="66"/>
  <c r="Q40" i="66"/>
  <c r="AI36" i="66"/>
  <c r="Q36" i="66"/>
  <c r="AI32" i="66"/>
  <c r="Q32" i="66"/>
  <c r="Q184" i="66"/>
  <c r="AI183" i="66"/>
  <c r="Q183" i="66"/>
  <c r="AI179" i="66"/>
  <c r="Q179" i="66"/>
  <c r="AI175" i="66"/>
  <c r="Q175" i="66"/>
  <c r="AI171" i="66"/>
  <c r="Q171" i="66"/>
  <c r="AI167" i="66"/>
  <c r="Q167" i="66"/>
  <c r="AI163" i="66"/>
  <c r="Q163" i="66"/>
  <c r="AI159" i="66"/>
  <c r="Q159" i="66"/>
  <c r="AI155" i="66"/>
  <c r="Q155" i="66"/>
  <c r="AI151" i="66"/>
  <c r="Q151" i="66"/>
  <c r="AI147" i="66"/>
  <c r="Q147" i="66"/>
  <c r="AI143" i="66"/>
  <c r="Q143" i="66"/>
  <c r="AI139" i="66"/>
  <c r="Q139" i="66"/>
  <c r="AI135" i="66"/>
  <c r="Q135" i="66"/>
  <c r="AI131" i="66"/>
  <c r="Q131" i="66"/>
  <c r="AI127" i="66"/>
  <c r="Q127" i="66"/>
  <c r="AI123" i="66"/>
  <c r="Q123" i="66"/>
  <c r="AI119" i="66"/>
  <c r="Q119" i="66"/>
  <c r="AI111" i="66"/>
  <c r="Q111" i="66"/>
  <c r="AI107" i="66"/>
  <c r="Q107" i="66"/>
  <c r="AI103" i="66"/>
  <c r="Q103" i="66"/>
  <c r="AI99" i="66"/>
  <c r="Q99" i="66"/>
  <c r="AI91" i="66"/>
  <c r="Q91" i="66"/>
  <c r="AI83" i="66"/>
  <c r="Q83" i="66"/>
  <c r="AI67" i="66"/>
  <c r="Q67" i="66"/>
  <c r="AI63" i="66"/>
  <c r="Q63" i="66"/>
  <c r="AI59" i="66"/>
  <c r="Q59" i="66"/>
  <c r="AI51" i="66"/>
  <c r="Q51" i="66"/>
  <c r="AI43" i="66"/>
  <c r="Q43" i="66"/>
  <c r="AI35" i="66"/>
  <c r="Q35" i="66"/>
  <c r="AI70" i="66"/>
  <c r="AI66" i="66"/>
  <c r="AI62" i="66"/>
  <c r="AI58" i="66"/>
  <c r="AI54" i="66"/>
  <c r="AI50" i="66"/>
  <c r="AI46" i="66"/>
  <c r="AI42" i="66"/>
  <c r="AI34" i="66"/>
  <c r="AI28" i="66"/>
  <c r="AI27" i="66"/>
  <c r="AI24" i="66"/>
  <c r="AI23" i="66"/>
  <c r="AI21" i="66"/>
  <c r="Q21" i="66"/>
  <c r="AI17" i="66"/>
  <c r="Q17" i="66"/>
  <c r="AI13" i="66"/>
  <c r="Q13" i="66"/>
  <c r="AI5" i="66"/>
  <c r="Q5" i="66"/>
  <c r="Q70" i="66"/>
  <c r="Q66" i="66"/>
  <c r="Q62" i="66"/>
  <c r="Q58" i="66"/>
  <c r="Q54" i="66"/>
  <c r="Q50" i="66"/>
  <c r="Q46" i="66"/>
  <c r="Q42" i="66"/>
  <c r="Q34" i="66"/>
  <c r="Q30" i="66"/>
  <c r="AI20" i="66"/>
  <c r="Q20" i="66"/>
  <c r="AI16" i="66"/>
  <c r="Q16" i="66"/>
  <c r="AI12" i="66"/>
  <c r="Q12" i="66"/>
  <c r="AI8" i="66"/>
  <c r="Q8" i="66"/>
  <c r="AI4" i="66"/>
  <c r="Q4" i="66"/>
  <c r="Q26" i="66"/>
  <c r="AI19" i="66"/>
  <c r="Q19" i="66"/>
  <c r="AI15" i="66"/>
  <c r="Q15" i="66"/>
  <c r="AI11" i="66"/>
  <c r="Q11" i="66"/>
  <c r="AI7" i="66"/>
  <c r="Q7" i="66"/>
  <c r="AI3" i="66"/>
  <c r="Q3" i="66"/>
  <c r="AI30" i="66"/>
  <c r="Q28" i="66"/>
  <c r="Q27" i="66"/>
  <c r="AI26" i="66"/>
  <c r="Q24" i="66"/>
  <c r="Q23" i="66"/>
  <c r="AI22" i="66"/>
  <c r="Q22" i="66"/>
  <c r="AI18" i="66"/>
  <c r="Q18" i="66"/>
  <c r="AI14" i="66"/>
  <c r="Q14" i="66"/>
  <c r="AI10" i="66"/>
  <c r="Q10" i="66"/>
  <c r="AI6" i="66"/>
  <c r="Q6" i="66"/>
  <c r="AI1" i="66"/>
  <c r="V4" i="41"/>
  <c r="B6" i="41"/>
  <c r="F6" i="41"/>
  <c r="B7" i="41"/>
  <c r="F7" i="41"/>
  <c r="E8" i="41"/>
  <c r="M240" i="66" s="1"/>
  <c r="D9" i="41"/>
  <c r="R9" i="41" s="1"/>
  <c r="B11" i="41"/>
  <c r="F11" i="41"/>
  <c r="T11" i="41" s="1"/>
  <c r="E12" i="41"/>
  <c r="D13" i="41"/>
  <c r="Q46" i="41"/>
  <c r="Q62" i="41"/>
  <c r="J73" i="41"/>
  <c r="X73" i="41" s="1"/>
  <c r="F73" i="41"/>
  <c r="T73" i="41" s="1"/>
  <c r="B73" i="41"/>
  <c r="P73" i="41" s="1"/>
  <c r="G73" i="41"/>
  <c r="U73" i="41" s="1"/>
  <c r="H74" i="41"/>
  <c r="V74" i="41" s="1"/>
  <c r="D75" i="41"/>
  <c r="R75" i="41" s="1"/>
  <c r="I75" i="41"/>
  <c r="W75" i="41" s="1"/>
  <c r="E76" i="41"/>
  <c r="S76" i="41" s="1"/>
  <c r="J77" i="41"/>
  <c r="X77" i="41" s="1"/>
  <c r="F77" i="41"/>
  <c r="T77" i="41" s="1"/>
  <c r="B77" i="41"/>
  <c r="P77" i="41" s="1"/>
  <c r="G77" i="41"/>
  <c r="U77" i="41" s="1"/>
  <c r="H78" i="41"/>
  <c r="V78" i="41" s="1"/>
  <c r="D79" i="41"/>
  <c r="R79" i="41" s="1"/>
  <c r="I79" i="41"/>
  <c r="W79" i="41" s="1"/>
  <c r="E80" i="41"/>
  <c r="S80" i="41" s="1"/>
  <c r="J81" i="41"/>
  <c r="X81" i="41" s="1"/>
  <c r="F81" i="41"/>
  <c r="T81" i="41" s="1"/>
  <c r="B81" i="41"/>
  <c r="P81" i="41" s="1"/>
  <c r="G81" i="41"/>
  <c r="U81" i="41" s="1"/>
  <c r="H82" i="41"/>
  <c r="V82" i="41" s="1"/>
  <c r="D83" i="41"/>
  <c r="R83" i="41" s="1"/>
  <c r="I83" i="41"/>
  <c r="W83" i="41" s="1"/>
  <c r="E84" i="41"/>
  <c r="S84" i="41" s="1"/>
  <c r="J85" i="41"/>
  <c r="X85" i="41" s="1"/>
  <c r="F85" i="41"/>
  <c r="T85" i="41" s="1"/>
  <c r="B85" i="41"/>
  <c r="P85" i="41" s="1"/>
  <c r="G85" i="41"/>
  <c r="U85" i="41" s="1"/>
  <c r="H86" i="41"/>
  <c r="V86" i="41" s="1"/>
  <c r="D87" i="41"/>
  <c r="R87" i="41" s="1"/>
  <c r="I87" i="41"/>
  <c r="W87" i="41" s="1"/>
  <c r="E88" i="41"/>
  <c r="S88" i="41" s="1"/>
  <c r="J89" i="41"/>
  <c r="X89" i="41" s="1"/>
  <c r="F89" i="41"/>
  <c r="T89" i="41" s="1"/>
  <c r="B89" i="41"/>
  <c r="P89" i="41" s="1"/>
  <c r="G89" i="41"/>
  <c r="U89" i="41" s="1"/>
  <c r="H90" i="41"/>
  <c r="V90" i="41" s="1"/>
  <c r="D91" i="41"/>
  <c r="R91" i="41" s="1"/>
  <c r="I91" i="41"/>
  <c r="W91" i="41" s="1"/>
  <c r="E92" i="41"/>
  <c r="S92" i="41" s="1"/>
  <c r="J93" i="41"/>
  <c r="X93" i="41" s="1"/>
  <c r="F93" i="41"/>
  <c r="T93" i="41" s="1"/>
  <c r="B93" i="41"/>
  <c r="P93" i="41" s="1"/>
  <c r="G93" i="41"/>
  <c r="U93" i="41" s="1"/>
  <c r="H94" i="41"/>
  <c r="V94" i="41" s="1"/>
  <c r="D95" i="41"/>
  <c r="R95" i="41" s="1"/>
  <c r="I95" i="41"/>
  <c r="W95" i="41" s="1"/>
  <c r="E96" i="41"/>
  <c r="S96" i="41" s="1"/>
  <c r="J97" i="41"/>
  <c r="X97" i="41" s="1"/>
  <c r="F97" i="41"/>
  <c r="T97" i="41" s="1"/>
  <c r="B97" i="41"/>
  <c r="P97" i="41" s="1"/>
  <c r="G97" i="41"/>
  <c r="U97" i="41" s="1"/>
  <c r="H98" i="41"/>
  <c r="V98" i="41" s="1"/>
  <c r="D99" i="41"/>
  <c r="R99" i="41" s="1"/>
  <c r="I99" i="41"/>
  <c r="W99" i="41" s="1"/>
  <c r="E100" i="41"/>
  <c r="S100" i="41" s="1"/>
  <c r="J101" i="41"/>
  <c r="X101" i="41" s="1"/>
  <c r="F101" i="41"/>
  <c r="T101" i="41" s="1"/>
  <c r="B101" i="41"/>
  <c r="P101" i="41" s="1"/>
  <c r="G101" i="41"/>
  <c r="U101" i="41" s="1"/>
  <c r="H102" i="41"/>
  <c r="V102" i="41" s="1"/>
  <c r="D103" i="41"/>
  <c r="R103" i="41" s="1"/>
  <c r="I103" i="41"/>
  <c r="W103" i="41" s="1"/>
  <c r="E104" i="41"/>
  <c r="S104" i="41" s="1"/>
  <c r="I105" i="41"/>
  <c r="W105" i="41" s="1"/>
  <c r="E105" i="41"/>
  <c r="S105" i="41" s="1"/>
  <c r="G105" i="41"/>
  <c r="U105" i="41" s="1"/>
  <c r="B105" i="41"/>
  <c r="P105" i="41" s="1"/>
  <c r="H105" i="41"/>
  <c r="V105" i="41" s="1"/>
  <c r="M20" i="65"/>
  <c r="J110" i="65"/>
  <c r="P114" i="65"/>
  <c r="L114" i="65"/>
  <c r="H114" i="65"/>
  <c r="D114" i="65"/>
  <c r="O114" i="65"/>
  <c r="K114" i="65"/>
  <c r="G114" i="65"/>
  <c r="B114" i="65"/>
  <c r="I114" i="65"/>
  <c r="N114" i="65"/>
  <c r="F114" i="65"/>
  <c r="J118" i="65"/>
  <c r="P122" i="65"/>
  <c r="L122" i="65"/>
  <c r="H122" i="65"/>
  <c r="D122" i="65"/>
  <c r="O122" i="65"/>
  <c r="K122" i="65"/>
  <c r="G122" i="65"/>
  <c r="B122" i="65"/>
  <c r="I122" i="65"/>
  <c r="N122" i="65"/>
  <c r="F122" i="65"/>
  <c r="J126" i="65"/>
  <c r="P130" i="65"/>
  <c r="L130" i="65"/>
  <c r="H130" i="65"/>
  <c r="D130" i="65"/>
  <c r="O130" i="65"/>
  <c r="K130" i="65"/>
  <c r="G130" i="65"/>
  <c r="B130" i="65"/>
  <c r="I130" i="65"/>
  <c r="N130" i="65"/>
  <c r="F130" i="65"/>
  <c r="P106" i="65"/>
  <c r="L106" i="65"/>
  <c r="H106" i="65"/>
  <c r="D106" i="65"/>
  <c r="O106" i="65"/>
  <c r="K106" i="65"/>
  <c r="G106" i="65"/>
  <c r="B106" i="65"/>
  <c r="I106" i="65"/>
  <c r="N106" i="65"/>
  <c r="F106" i="65"/>
  <c r="P110" i="65"/>
  <c r="L110" i="65"/>
  <c r="H110" i="65"/>
  <c r="D110" i="65"/>
  <c r="O110" i="65"/>
  <c r="K110" i="65"/>
  <c r="G110" i="65"/>
  <c r="B110" i="65"/>
  <c r="I110" i="65"/>
  <c r="N110" i="65"/>
  <c r="F110" i="65"/>
  <c r="P118" i="65"/>
  <c r="L118" i="65"/>
  <c r="H118" i="65"/>
  <c r="D118" i="65"/>
  <c r="O118" i="65"/>
  <c r="K118" i="65"/>
  <c r="G118" i="65"/>
  <c r="B118" i="65"/>
  <c r="I118" i="65"/>
  <c r="N118" i="65"/>
  <c r="F118" i="65"/>
  <c r="P126" i="65"/>
  <c r="L126" i="65"/>
  <c r="H126" i="65"/>
  <c r="D126" i="65"/>
  <c r="O126" i="65"/>
  <c r="K126" i="65"/>
  <c r="G126" i="65"/>
  <c r="B126" i="65"/>
  <c r="I126" i="65"/>
  <c r="N126" i="65"/>
  <c r="F126" i="65"/>
  <c r="E106" i="41"/>
  <c r="S106" i="41" s="1"/>
  <c r="E107" i="41"/>
  <c r="S107" i="41" s="1"/>
  <c r="E108" i="41"/>
  <c r="S108" i="41" s="1"/>
  <c r="E109" i="41"/>
  <c r="S109" i="41" s="1"/>
  <c r="A3" i="65"/>
  <c r="A7" i="65"/>
  <c r="A11" i="65"/>
  <c r="A15" i="65"/>
  <c r="A19" i="65"/>
  <c r="A23" i="65"/>
  <c r="A27" i="65"/>
  <c r="A31" i="65"/>
  <c r="A35" i="65"/>
  <c r="A46" i="65"/>
  <c r="A51" i="65"/>
  <c r="A56" i="65"/>
  <c r="A62" i="65"/>
  <c r="A70" i="65"/>
  <c r="A78" i="65"/>
  <c r="A86" i="65"/>
  <c r="A94" i="65"/>
  <c r="A102" i="65"/>
  <c r="G111" i="65"/>
  <c r="G115" i="65"/>
  <c r="G119" i="65"/>
  <c r="G123" i="65"/>
  <c r="G127" i="65"/>
  <c r="G131" i="65"/>
  <c r="F134" i="65"/>
  <c r="N134" i="65"/>
  <c r="G135" i="65"/>
  <c r="F138" i="65"/>
  <c r="N138" i="65"/>
  <c r="G139" i="65"/>
  <c r="F142" i="65"/>
  <c r="N142" i="65"/>
  <c r="G143" i="65"/>
  <c r="F146" i="65"/>
  <c r="N146" i="65"/>
  <c r="G147" i="65"/>
  <c r="P150" i="65"/>
  <c r="L150" i="65"/>
  <c r="H150" i="65"/>
  <c r="D150" i="65"/>
  <c r="O150" i="65"/>
  <c r="K150" i="65"/>
  <c r="G150" i="65"/>
  <c r="B150" i="65"/>
  <c r="J150" i="65"/>
  <c r="AH4" i="63"/>
  <c r="AH35" i="63"/>
  <c r="A50" i="65"/>
  <c r="A55" i="65"/>
  <c r="A60" i="65"/>
  <c r="A67" i="65"/>
  <c r="A75" i="65"/>
  <c r="A83" i="65"/>
  <c r="A91" i="65"/>
  <c r="A99" i="65"/>
  <c r="M111" i="65"/>
  <c r="I111" i="65"/>
  <c r="E111" i="65"/>
  <c r="P111" i="65"/>
  <c r="L111" i="65"/>
  <c r="H111" i="65"/>
  <c r="D111" i="65"/>
  <c r="J111" i="65"/>
  <c r="M115" i="65"/>
  <c r="I115" i="65"/>
  <c r="E115" i="65"/>
  <c r="P115" i="65"/>
  <c r="L115" i="65"/>
  <c r="H115" i="65"/>
  <c r="D115" i="65"/>
  <c r="J115" i="65"/>
  <c r="M119" i="65"/>
  <c r="I119" i="65"/>
  <c r="E119" i="65"/>
  <c r="P119" i="65"/>
  <c r="L119" i="65"/>
  <c r="H119" i="65"/>
  <c r="D119" i="65"/>
  <c r="J119" i="65"/>
  <c r="M123" i="65"/>
  <c r="I123" i="65"/>
  <c r="E123" i="65"/>
  <c r="P123" i="65"/>
  <c r="L123" i="65"/>
  <c r="H123" i="65"/>
  <c r="D123" i="65"/>
  <c r="J123" i="65"/>
  <c r="M127" i="65"/>
  <c r="I127" i="65"/>
  <c r="E127" i="65"/>
  <c r="P127" i="65"/>
  <c r="L127" i="65"/>
  <c r="H127" i="65"/>
  <c r="D127" i="65"/>
  <c r="J127" i="65"/>
  <c r="M131" i="65"/>
  <c r="I131" i="65"/>
  <c r="E131" i="65"/>
  <c r="P131" i="65"/>
  <c r="L131" i="65"/>
  <c r="H131" i="65"/>
  <c r="D131" i="65"/>
  <c r="J131" i="65"/>
  <c r="M135" i="65"/>
  <c r="I135" i="65"/>
  <c r="E135" i="65"/>
  <c r="P135" i="65"/>
  <c r="L135" i="65"/>
  <c r="H135" i="65"/>
  <c r="D135" i="65"/>
  <c r="J135" i="65"/>
  <c r="M139" i="65"/>
  <c r="I139" i="65"/>
  <c r="E139" i="65"/>
  <c r="P139" i="65"/>
  <c r="L139" i="65"/>
  <c r="H139" i="65"/>
  <c r="D139" i="65"/>
  <c r="J139" i="65"/>
  <c r="M143" i="65"/>
  <c r="I143" i="65"/>
  <c r="E143" i="65"/>
  <c r="P143" i="65"/>
  <c r="L143" i="65"/>
  <c r="H143" i="65"/>
  <c r="D143" i="65"/>
  <c r="J143" i="65"/>
  <c r="M147" i="65"/>
  <c r="I147" i="65"/>
  <c r="E147" i="65"/>
  <c r="P147" i="65"/>
  <c r="L147" i="65"/>
  <c r="H147" i="65"/>
  <c r="D147" i="65"/>
  <c r="J147" i="65"/>
  <c r="AG8" i="63"/>
  <c r="AG20" i="63"/>
  <c r="AG30" i="63"/>
  <c r="P134" i="65"/>
  <c r="L134" i="65"/>
  <c r="H134" i="65"/>
  <c r="D134" i="65"/>
  <c r="O134" i="65"/>
  <c r="K134" i="65"/>
  <c r="G134" i="65"/>
  <c r="B134" i="65"/>
  <c r="J134" i="65"/>
  <c r="P138" i="65"/>
  <c r="L138" i="65"/>
  <c r="H138" i="65"/>
  <c r="D138" i="65"/>
  <c r="O138" i="65"/>
  <c r="K138" i="65"/>
  <c r="G138" i="65"/>
  <c r="B138" i="65"/>
  <c r="J138" i="65"/>
  <c r="P142" i="65"/>
  <c r="L142" i="65"/>
  <c r="H142" i="65"/>
  <c r="D142" i="65"/>
  <c r="O142" i="65"/>
  <c r="K142" i="65"/>
  <c r="G142" i="65"/>
  <c r="B142" i="65"/>
  <c r="J142" i="65"/>
  <c r="P146" i="65"/>
  <c r="L146" i="65"/>
  <c r="H146" i="65"/>
  <c r="D146" i="65"/>
  <c r="O146" i="65"/>
  <c r="K146" i="65"/>
  <c r="G146" i="65"/>
  <c r="B146" i="65"/>
  <c r="J146" i="65"/>
  <c r="AH41" i="63"/>
  <c r="AH49" i="63"/>
  <c r="A104" i="65"/>
  <c r="A100" i="65"/>
  <c r="A96" i="65"/>
  <c r="A92" i="65"/>
  <c r="A88" i="65"/>
  <c r="A84" i="65"/>
  <c r="A80" i="65"/>
  <c r="A76" i="65"/>
  <c r="A72" i="65"/>
  <c r="A68" i="65"/>
  <c r="A64" i="65"/>
  <c r="A105" i="65"/>
  <c r="A101" i="65"/>
  <c r="A97" i="65"/>
  <c r="A93" i="65"/>
  <c r="A89" i="65"/>
  <c r="A85" i="65"/>
  <c r="A81" i="65"/>
  <c r="A77" i="65"/>
  <c r="A73" i="65"/>
  <c r="A69" i="65"/>
  <c r="A65" i="65"/>
  <c r="A57" i="65"/>
  <c r="A53" i="65"/>
  <c r="A49" i="65"/>
  <c r="A45" i="65"/>
  <c r="A41" i="65"/>
  <c r="A37" i="65"/>
  <c r="A33" i="65"/>
  <c r="E108" i="65"/>
  <c r="I108" i="65"/>
  <c r="M108" i="65"/>
  <c r="F109" i="65"/>
  <c r="J109" i="65"/>
  <c r="E112" i="65"/>
  <c r="I112" i="65"/>
  <c r="M112" i="65"/>
  <c r="F113" i="65"/>
  <c r="J113" i="65"/>
  <c r="E116" i="65"/>
  <c r="I116" i="65"/>
  <c r="M116" i="65"/>
  <c r="F117" i="65"/>
  <c r="J117" i="65"/>
  <c r="E120" i="65"/>
  <c r="I120" i="65"/>
  <c r="M120" i="65"/>
  <c r="F121" i="65"/>
  <c r="J121" i="65"/>
  <c r="E124" i="65"/>
  <c r="I124" i="65"/>
  <c r="M124" i="65"/>
  <c r="F125" i="65"/>
  <c r="J125" i="65"/>
  <c r="E128" i="65"/>
  <c r="I128" i="65"/>
  <c r="M128" i="65"/>
  <c r="F129" i="65"/>
  <c r="J129" i="65"/>
  <c r="E132" i="65"/>
  <c r="I132" i="65"/>
  <c r="M132" i="65"/>
  <c r="F133" i="65"/>
  <c r="J133" i="65"/>
  <c r="E136" i="65"/>
  <c r="I136" i="65"/>
  <c r="M136" i="65"/>
  <c r="F137" i="65"/>
  <c r="J137" i="65"/>
  <c r="E140" i="65"/>
  <c r="I140" i="65"/>
  <c r="M140" i="65"/>
  <c r="F141" i="65"/>
  <c r="J141" i="65"/>
  <c r="E144" i="65"/>
  <c r="I144" i="65"/>
  <c r="M144" i="65"/>
  <c r="F145" i="65"/>
  <c r="J145" i="65"/>
  <c r="E148" i="65"/>
  <c r="I148" i="65"/>
  <c r="M148" i="65"/>
  <c r="F149" i="65"/>
  <c r="J149" i="65"/>
  <c r="N149" i="65"/>
  <c r="K5" i="67"/>
  <c r="K11" i="67"/>
  <c r="K13" i="67"/>
  <c r="K19" i="67"/>
  <c r="K21" i="67"/>
  <c r="K23" i="67"/>
  <c r="K25" i="67"/>
  <c r="K27" i="67"/>
  <c r="K29" i="67"/>
  <c r="K31" i="67"/>
  <c r="K33" i="67"/>
  <c r="K35" i="67"/>
  <c r="K37" i="67"/>
  <c r="K39" i="67"/>
  <c r="K41" i="67"/>
  <c r="K43" i="67"/>
  <c r="K45" i="67"/>
  <c r="K47" i="67"/>
  <c r="K49" i="67"/>
  <c r="K51" i="67"/>
  <c r="K53" i="67"/>
  <c r="K55" i="67"/>
  <c r="K57" i="67"/>
  <c r="K59" i="67"/>
  <c r="K61" i="67"/>
  <c r="K63" i="67"/>
  <c r="K65" i="67"/>
  <c r="K67" i="67"/>
  <c r="K69" i="67"/>
  <c r="K71" i="67"/>
  <c r="K73" i="67"/>
  <c r="K75" i="67"/>
  <c r="K77" i="67"/>
  <c r="K79" i="67"/>
  <c r="K81" i="67"/>
  <c r="K83" i="67"/>
  <c r="K85" i="67"/>
  <c r="K87" i="67"/>
  <c r="K89" i="67"/>
  <c r="K91" i="67"/>
  <c r="K93" i="67"/>
  <c r="K95" i="67"/>
  <c r="K97" i="67"/>
  <c r="K99" i="67"/>
  <c r="K101" i="67"/>
  <c r="K103" i="67"/>
  <c r="K105" i="67"/>
  <c r="K107" i="67"/>
  <c r="K109" i="67"/>
  <c r="K111" i="67"/>
  <c r="K113" i="67"/>
  <c r="K115" i="67"/>
  <c r="K117" i="67"/>
  <c r="K119" i="67"/>
  <c r="K121" i="67"/>
  <c r="K123" i="67"/>
  <c r="K125" i="67"/>
  <c r="K127" i="67"/>
  <c r="K129" i="67"/>
  <c r="K131" i="67"/>
  <c r="K133" i="67"/>
  <c r="K135" i="67"/>
  <c r="K137" i="67"/>
  <c r="K139" i="67"/>
  <c r="K141" i="67"/>
  <c r="K143" i="67"/>
  <c r="K145" i="67"/>
  <c r="K147" i="67"/>
  <c r="F108" i="65"/>
  <c r="J108" i="65"/>
  <c r="F112" i="65"/>
  <c r="J112" i="65"/>
  <c r="F116" i="65"/>
  <c r="J116" i="65"/>
  <c r="F120" i="65"/>
  <c r="J120" i="65"/>
  <c r="F124" i="65"/>
  <c r="J124" i="65"/>
  <c r="F128" i="65"/>
  <c r="J128" i="65"/>
  <c r="F132" i="65"/>
  <c r="J132" i="65"/>
  <c r="F136" i="65"/>
  <c r="J136" i="65"/>
  <c r="F140" i="65"/>
  <c r="J140" i="65"/>
  <c r="F144" i="65"/>
  <c r="J144" i="65"/>
  <c r="F148" i="65"/>
  <c r="J148" i="65"/>
  <c r="K149" i="65"/>
  <c r="P75" i="66" l="1"/>
  <c r="P109" i="66"/>
  <c r="O37" i="66"/>
  <c r="AG37" i="66"/>
  <c r="O108" i="66"/>
  <c r="P38" i="66"/>
  <c r="O82" i="66"/>
  <c r="AG108" i="66"/>
  <c r="AH38" i="66"/>
  <c r="AB209" i="66"/>
  <c r="AI76" i="66"/>
  <c r="Q197" i="66"/>
  <c r="R111" i="66"/>
  <c r="Q110" i="66"/>
  <c r="AH75" i="66"/>
  <c r="AH196" i="66"/>
  <c r="AI197" i="66"/>
  <c r="AI110" i="66"/>
  <c r="Q76" i="66"/>
  <c r="AG195" i="66"/>
  <c r="AJ111" i="66"/>
  <c r="P196" i="66"/>
  <c r="J161" i="66"/>
  <c r="R77" i="66"/>
  <c r="AG74" i="66"/>
  <c r="AJ77" i="66"/>
  <c r="R85" i="66"/>
  <c r="AJ85" i="66"/>
  <c r="AI84" i="66"/>
  <c r="P83" i="66"/>
  <c r="J186" i="66"/>
  <c r="J218" i="66"/>
  <c r="Q84" i="66"/>
  <c r="AB186" i="66"/>
  <c r="AD188" i="66"/>
  <c r="L188" i="66"/>
  <c r="AC243" i="66"/>
  <c r="AF236" i="66"/>
  <c r="AC228" i="66"/>
  <c r="AD206" i="66"/>
  <c r="AB112" i="66"/>
  <c r="L244" i="66"/>
  <c r="AB237" i="66"/>
  <c r="AB227" i="66"/>
  <c r="K205" i="66"/>
  <c r="M115" i="66"/>
  <c r="N241" i="66"/>
  <c r="AE235" i="66"/>
  <c r="N222" i="66"/>
  <c r="AF116" i="66"/>
  <c r="J112" i="66"/>
  <c r="P9" i="41"/>
  <c r="AB242" i="66"/>
  <c r="AF213" i="66"/>
  <c r="J242" i="66"/>
  <c r="M235" i="66"/>
  <c r="AB204" i="66"/>
  <c r="K243" i="66"/>
  <c r="N203" i="66"/>
  <c r="K113" i="66"/>
  <c r="AD239" i="66"/>
  <c r="J232" i="66"/>
  <c r="AE73" i="66"/>
  <c r="R39" i="41"/>
  <c r="AD234" i="66"/>
  <c r="N213" i="66"/>
  <c r="T38" i="41"/>
  <c r="AF231" i="66"/>
  <c r="AB218" i="66"/>
  <c r="R29" i="41"/>
  <c r="L78" i="66"/>
  <c r="N231" i="66"/>
  <c r="AF208" i="66"/>
  <c r="AB70" i="66"/>
  <c r="AF241" i="66"/>
  <c r="AC233" i="66"/>
  <c r="AF121" i="66"/>
  <c r="K71" i="66"/>
  <c r="K238" i="66"/>
  <c r="AD229" i="66"/>
  <c r="L114" i="66"/>
  <c r="M230" i="66"/>
  <c r="AE207" i="66"/>
  <c r="AE245" i="66"/>
  <c r="AE240" i="66"/>
  <c r="AB232" i="66"/>
  <c r="M245" i="66"/>
  <c r="N236" i="66"/>
  <c r="AF222" i="66"/>
  <c r="AD244" i="66"/>
  <c r="R73" i="66"/>
  <c r="R194" i="66"/>
  <c r="Q72" i="66"/>
  <c r="AJ56" i="66"/>
  <c r="AJ73" i="66"/>
  <c r="AI39" i="66"/>
  <c r="Q39" i="66"/>
  <c r="O70" i="66"/>
  <c r="Q106" i="66"/>
  <c r="Q80" i="66"/>
  <c r="AI193" i="66"/>
  <c r="O191" i="66"/>
  <c r="R40" i="66"/>
  <c r="AH54" i="66"/>
  <c r="AG53" i="66"/>
  <c r="R56" i="66"/>
  <c r="P79" i="66"/>
  <c r="O53" i="66"/>
  <c r="AH79" i="66"/>
  <c r="AE198" i="66"/>
  <c r="M198" i="66"/>
  <c r="AF131" i="66"/>
  <c r="N131" i="66"/>
  <c r="L77" i="66"/>
  <c r="AD77" i="66"/>
  <c r="AG70" i="66"/>
  <c r="AG191" i="66"/>
  <c r="J23" i="66"/>
  <c r="AB23" i="66"/>
  <c r="L83" i="66"/>
  <c r="AD102" i="66"/>
  <c r="L102" i="66"/>
  <c r="T62" i="41"/>
  <c r="AF136" i="66"/>
  <c r="N136" i="66"/>
  <c r="AB100" i="66"/>
  <c r="J100" i="66"/>
  <c r="AD197" i="66"/>
  <c r="L197" i="66"/>
  <c r="T64" i="41"/>
  <c r="N22" i="66"/>
  <c r="AF22" i="66"/>
  <c r="L64" i="66"/>
  <c r="AD64" i="66"/>
  <c r="P64" i="41"/>
  <c r="AB18" i="66"/>
  <c r="J18" i="66"/>
  <c r="T49" i="41"/>
  <c r="N161" i="66"/>
  <c r="AF161" i="66"/>
  <c r="AD120" i="66"/>
  <c r="L120" i="66"/>
  <c r="AF146" i="66"/>
  <c r="N146" i="66"/>
  <c r="AF199" i="66"/>
  <c r="N199" i="66"/>
  <c r="L97" i="66"/>
  <c r="AD97" i="66"/>
  <c r="AB200" i="66"/>
  <c r="J200" i="66"/>
  <c r="Q41" i="41"/>
  <c r="K29" i="66"/>
  <c r="AC29" i="66"/>
  <c r="AC83" i="66"/>
  <c r="K83" i="66"/>
  <c r="K153" i="66"/>
  <c r="AC153" i="66"/>
  <c r="AC24" i="66"/>
  <c r="K24" i="66"/>
  <c r="AC76" i="66"/>
  <c r="K76" i="66"/>
  <c r="K148" i="66"/>
  <c r="AC148" i="66"/>
  <c r="AC196" i="66"/>
  <c r="K196" i="66"/>
  <c r="AC101" i="66"/>
  <c r="K101" i="66"/>
  <c r="K119" i="66"/>
  <c r="AC119" i="66"/>
  <c r="K168" i="66"/>
  <c r="AC168" i="66"/>
  <c r="AE130" i="66"/>
  <c r="M130" i="66"/>
  <c r="AE160" i="66"/>
  <c r="M160" i="66"/>
  <c r="M65" i="66"/>
  <c r="AE65" i="66"/>
  <c r="AE85" i="66"/>
  <c r="M85" i="66"/>
  <c r="T40" i="41"/>
  <c r="AF27" i="66"/>
  <c r="N27" i="66"/>
  <c r="N112" i="66"/>
  <c r="AF112" i="66"/>
  <c r="AF94" i="66"/>
  <c r="N94" i="66"/>
  <c r="AF99" i="66"/>
  <c r="N99" i="66"/>
  <c r="AF151" i="66"/>
  <c r="N151" i="66"/>
  <c r="K96" i="66"/>
  <c r="AC96" i="66"/>
  <c r="R81" i="66"/>
  <c r="S62" i="41"/>
  <c r="M135" i="66"/>
  <c r="AE135" i="66"/>
  <c r="M145" i="66"/>
  <c r="AE145" i="66"/>
  <c r="AE98" i="66"/>
  <c r="M98" i="66"/>
  <c r="AE155" i="66"/>
  <c r="M155" i="66"/>
  <c r="M203" i="66"/>
  <c r="AE203" i="66"/>
  <c r="S40" i="41"/>
  <c r="M26" i="66"/>
  <c r="AE26" i="66"/>
  <c r="AE103" i="66"/>
  <c r="M103" i="66"/>
  <c r="AE69" i="66"/>
  <c r="M69" i="66"/>
  <c r="R107" i="66"/>
  <c r="AJ81" i="66"/>
  <c r="P192" i="66"/>
  <c r="P41" i="41"/>
  <c r="J28" i="66"/>
  <c r="AB28" i="66"/>
  <c r="L129" i="66"/>
  <c r="AD129" i="66"/>
  <c r="P62" i="41"/>
  <c r="J132" i="66"/>
  <c r="AB132" i="66"/>
  <c r="AD159" i="66"/>
  <c r="L159" i="66"/>
  <c r="J75" i="66"/>
  <c r="AB75" i="66"/>
  <c r="AB142" i="66"/>
  <c r="J142" i="66"/>
  <c r="AD84" i="66"/>
  <c r="L84" i="66"/>
  <c r="AB95" i="66"/>
  <c r="J95" i="66"/>
  <c r="T48" i="41"/>
  <c r="N204" i="66"/>
  <c r="AF204" i="66"/>
  <c r="N156" i="66"/>
  <c r="AF156" i="66"/>
  <c r="R64" i="41"/>
  <c r="AD20" i="66"/>
  <c r="L20" i="66"/>
  <c r="AD144" i="66"/>
  <c r="L144" i="66"/>
  <c r="AB157" i="66"/>
  <c r="J157" i="66"/>
  <c r="AB118" i="66"/>
  <c r="J118" i="66"/>
  <c r="N98" i="66"/>
  <c r="AF117" i="66"/>
  <c r="N117" i="66"/>
  <c r="AE140" i="66"/>
  <c r="M140" i="66"/>
  <c r="AE150" i="66"/>
  <c r="M150" i="66"/>
  <c r="S45" i="41"/>
  <c r="M125" i="66"/>
  <c r="AE125" i="66"/>
  <c r="M31" i="66"/>
  <c r="AE31" i="66"/>
  <c r="M116" i="66"/>
  <c r="AE116" i="66"/>
  <c r="N141" i="66"/>
  <c r="AF141" i="66"/>
  <c r="AB137" i="66"/>
  <c r="J137" i="66"/>
  <c r="J127" i="66"/>
  <c r="AB127" i="66"/>
  <c r="AB94" i="66"/>
  <c r="AB113" i="66"/>
  <c r="J113" i="66"/>
  <c r="AC63" i="66"/>
  <c r="K63" i="66"/>
  <c r="AE121" i="66"/>
  <c r="M121" i="66"/>
  <c r="AH71" i="66"/>
  <c r="Q55" i="66"/>
  <c r="AI72" i="66"/>
  <c r="AI80" i="66"/>
  <c r="AI106" i="66"/>
  <c r="S64" i="41"/>
  <c r="M21" i="66"/>
  <c r="AE21" i="66"/>
  <c r="AI55" i="66"/>
  <c r="Q193" i="66"/>
  <c r="AJ107" i="66"/>
  <c r="P71" i="66"/>
  <c r="P54" i="66"/>
  <c r="AH192" i="66"/>
  <c r="AD25" i="66"/>
  <c r="L25" i="66"/>
  <c r="R41" i="41"/>
  <c r="AD30" i="66"/>
  <c r="L30" i="66"/>
  <c r="T41" i="41"/>
  <c r="AF32" i="66"/>
  <c r="N32" i="66"/>
  <c r="T45" i="41"/>
  <c r="AF126" i="66"/>
  <c r="N126" i="66"/>
  <c r="R62" i="41"/>
  <c r="AD134" i="66"/>
  <c r="L134" i="66"/>
  <c r="AB147" i="66"/>
  <c r="J147" i="66"/>
  <c r="AD139" i="66"/>
  <c r="L139" i="66"/>
  <c r="AD202" i="66"/>
  <c r="L202" i="66"/>
  <c r="R45" i="41"/>
  <c r="L124" i="66"/>
  <c r="AD124" i="66"/>
  <c r="AD154" i="66"/>
  <c r="L154" i="66"/>
  <c r="J152" i="66"/>
  <c r="AB152" i="66"/>
  <c r="J62" i="66"/>
  <c r="AB62" i="66"/>
  <c r="P45" i="41"/>
  <c r="AB122" i="66"/>
  <c r="J122" i="66"/>
  <c r="AB195" i="66"/>
  <c r="J195" i="66"/>
  <c r="L149" i="66"/>
  <c r="AD149" i="66"/>
  <c r="J82" i="66"/>
  <c r="AB82" i="66"/>
  <c r="L96" i="66"/>
  <c r="L115" i="66"/>
  <c r="AD115" i="66"/>
  <c r="AC158" i="66"/>
  <c r="K158" i="66"/>
  <c r="K114" i="66"/>
  <c r="AC114" i="66"/>
  <c r="Q64" i="41"/>
  <c r="K19" i="66"/>
  <c r="AC19" i="66"/>
  <c r="AC201" i="66"/>
  <c r="K201" i="66"/>
  <c r="AC143" i="66"/>
  <c r="K143" i="66"/>
  <c r="AC138" i="66"/>
  <c r="K138" i="66"/>
  <c r="AC128" i="66"/>
  <c r="K128" i="66"/>
  <c r="Q45" i="41"/>
  <c r="AC123" i="66"/>
  <c r="K123" i="66"/>
  <c r="AG29" i="66"/>
  <c r="O69" i="66"/>
  <c r="O85" i="66"/>
  <c r="AG69" i="66"/>
  <c r="AG85" i="66"/>
  <c r="O29" i="66"/>
  <c r="R65" i="66"/>
  <c r="AG45" i="66"/>
  <c r="AJ48" i="66"/>
  <c r="O45" i="66"/>
  <c r="R48" i="66"/>
  <c r="AI87" i="66"/>
  <c r="Q64" i="66"/>
  <c r="R72" i="66"/>
  <c r="AJ72" i="66"/>
  <c r="R115" i="66"/>
  <c r="AI64" i="66"/>
  <c r="Q87" i="66"/>
  <c r="P63" i="66"/>
  <c r="AH63" i="66"/>
  <c r="AG62" i="66"/>
  <c r="O112" i="66"/>
  <c r="AJ65" i="66"/>
  <c r="R88" i="66"/>
  <c r="P113" i="66"/>
  <c r="O62" i="66"/>
  <c r="AG112" i="66"/>
  <c r="AJ88" i="66"/>
  <c r="J94" i="66"/>
  <c r="J54" i="66"/>
  <c r="AB54" i="66"/>
  <c r="K59" i="66"/>
  <c r="AC59" i="66"/>
  <c r="O7" i="66"/>
  <c r="P86" i="66"/>
  <c r="AD49" i="66"/>
  <c r="T31" i="41"/>
  <c r="N93" i="66"/>
  <c r="AF93" i="66"/>
  <c r="K51" i="66"/>
  <c r="AC51" i="66"/>
  <c r="K55" i="66"/>
  <c r="AC55" i="66"/>
  <c r="M57" i="66"/>
  <c r="AE57" i="66"/>
  <c r="AG7" i="66"/>
  <c r="AH86" i="66"/>
  <c r="AD52" i="66"/>
  <c r="L52" i="66"/>
  <c r="AB50" i="66"/>
  <c r="J50" i="66"/>
  <c r="AD60" i="66"/>
  <c r="L60" i="66"/>
  <c r="AD56" i="66"/>
  <c r="L56" i="66"/>
  <c r="AC21" i="66"/>
  <c r="M53" i="66"/>
  <c r="AE53" i="66"/>
  <c r="M61" i="66"/>
  <c r="AE61" i="66"/>
  <c r="AB58" i="66"/>
  <c r="J58" i="66"/>
  <c r="I107" i="65"/>
  <c r="P95" i="65"/>
  <c r="J61" i="65"/>
  <c r="M22" i="65"/>
  <c r="I20" i="65"/>
  <c r="E20" i="65"/>
  <c r="K10" i="67"/>
  <c r="K9" i="67"/>
  <c r="K17" i="67"/>
  <c r="K8" i="67"/>
  <c r="K16" i="67"/>
  <c r="K7" i="67"/>
  <c r="K6" i="67"/>
  <c r="K15" i="67"/>
  <c r="AJ79" i="66"/>
  <c r="Q113" i="66"/>
  <c r="AI95" i="66"/>
  <c r="AH43" i="66"/>
  <c r="F21" i="65"/>
  <c r="R79" i="66"/>
  <c r="K18" i="67"/>
  <c r="M32" i="65"/>
  <c r="F61" i="65"/>
  <c r="I95" i="65"/>
  <c r="M95" i="65"/>
  <c r="P43" i="66"/>
  <c r="K61" i="65"/>
  <c r="H32" i="65"/>
  <c r="K95" i="65"/>
  <c r="D32" i="65"/>
  <c r="K4" i="67"/>
  <c r="F95" i="65"/>
  <c r="J32" i="65"/>
  <c r="H95" i="65"/>
  <c r="E32" i="65"/>
  <c r="R114" i="66"/>
  <c r="L95" i="65"/>
  <c r="I32" i="65"/>
  <c r="AJ114" i="66"/>
  <c r="AB224" i="66"/>
  <c r="J224" i="66"/>
  <c r="AF87" i="66"/>
  <c r="AF88" i="66"/>
  <c r="N88" i="66"/>
  <c r="AI113" i="66"/>
  <c r="AE214" i="66"/>
  <c r="M214" i="66"/>
  <c r="Q44" i="66"/>
  <c r="Q204" i="66"/>
  <c r="AJ45" i="66"/>
  <c r="R45" i="66"/>
  <c r="R205" i="66"/>
  <c r="M227" i="66"/>
  <c r="AE227" i="66"/>
  <c r="J101" i="66"/>
  <c r="AB102" i="66"/>
  <c r="J102" i="66"/>
  <c r="R53" i="41"/>
  <c r="AD147" i="66"/>
  <c r="L147" i="66"/>
  <c r="N181" i="66"/>
  <c r="AF182" i="66"/>
  <c r="N182" i="66"/>
  <c r="N187" i="66"/>
  <c r="AF187" i="66"/>
  <c r="N176" i="66"/>
  <c r="AF177" i="66"/>
  <c r="N177" i="66"/>
  <c r="J145" i="66"/>
  <c r="AB145" i="66"/>
  <c r="AB38" i="66"/>
  <c r="J38" i="66"/>
  <c r="R48" i="41"/>
  <c r="L157" i="66"/>
  <c r="AD157" i="66"/>
  <c r="L169" i="66"/>
  <c r="L170" i="66"/>
  <c r="AD170" i="66"/>
  <c r="AD99" i="66"/>
  <c r="L99" i="66"/>
  <c r="AB167" i="66"/>
  <c r="AB168" i="66"/>
  <c r="J168" i="66"/>
  <c r="P43" i="41"/>
  <c r="J120" i="66"/>
  <c r="AB120" i="66"/>
  <c r="AD208" i="66"/>
  <c r="L208" i="66"/>
  <c r="AB83" i="66"/>
  <c r="AB84" i="66"/>
  <c r="J84" i="66"/>
  <c r="N101" i="66"/>
  <c r="AF101" i="66"/>
  <c r="J115" i="66"/>
  <c r="AB115" i="66"/>
  <c r="R60" i="41"/>
  <c r="L132" i="66"/>
  <c r="AD132" i="66"/>
  <c r="J158" i="66"/>
  <c r="AB159" i="66"/>
  <c r="J159" i="66"/>
  <c r="AB89" i="66"/>
  <c r="J89" i="66"/>
  <c r="AF192" i="66"/>
  <c r="N192" i="66"/>
  <c r="AC216" i="66"/>
  <c r="K216" i="66"/>
  <c r="AC173" i="66"/>
  <c r="K174" i="66"/>
  <c r="AC174" i="66"/>
  <c r="AC199" i="66"/>
  <c r="K199" i="66"/>
  <c r="AC220" i="66"/>
  <c r="AC221" i="66"/>
  <c r="K221" i="66"/>
  <c r="K207" i="66"/>
  <c r="AC207" i="66"/>
  <c r="T54" i="41"/>
  <c r="AF154" i="66"/>
  <c r="N154" i="66"/>
  <c r="AF228" i="66"/>
  <c r="N228" i="66"/>
  <c r="Q95" i="66"/>
  <c r="AI44" i="66"/>
  <c r="Q78" i="66"/>
  <c r="AI204" i="66"/>
  <c r="M222" i="66"/>
  <c r="AE223" i="66"/>
  <c r="M223" i="66"/>
  <c r="AE86" i="66"/>
  <c r="AE87" i="66"/>
  <c r="M87" i="66"/>
  <c r="S59" i="41"/>
  <c r="M128" i="66"/>
  <c r="AE128" i="66"/>
  <c r="S57" i="41"/>
  <c r="AE138" i="66"/>
  <c r="M138" i="66"/>
  <c r="AE165" i="66"/>
  <c r="AE166" i="66"/>
  <c r="M166" i="66"/>
  <c r="S53" i="41"/>
  <c r="M148" i="66"/>
  <c r="AE148" i="66"/>
  <c r="AE180" i="66"/>
  <c r="AE181" i="66"/>
  <c r="M181" i="66"/>
  <c r="AE161" i="66"/>
  <c r="M162" i="66"/>
  <c r="AE162" i="66"/>
  <c r="AE195" i="66"/>
  <c r="AE196" i="66"/>
  <c r="M196" i="66"/>
  <c r="M122" i="66"/>
  <c r="M123" i="66"/>
  <c r="AE123" i="66"/>
  <c r="M191" i="66"/>
  <c r="AE191" i="66"/>
  <c r="AE100" i="66"/>
  <c r="M100" i="66"/>
  <c r="AE83" i="66"/>
  <c r="M83" i="66"/>
  <c r="AE118" i="66"/>
  <c r="M118" i="66"/>
  <c r="AE209" i="66"/>
  <c r="M209" i="66"/>
  <c r="R70" i="66"/>
  <c r="AD103" i="66"/>
  <c r="L104" i="66"/>
  <c r="AD104" i="66"/>
  <c r="L91" i="66"/>
  <c r="AD91" i="66"/>
  <c r="AD85" i="66"/>
  <c r="AD86" i="66"/>
  <c r="L86" i="66"/>
  <c r="N38" i="66"/>
  <c r="N37" i="66"/>
  <c r="AF37" i="66"/>
  <c r="AD160" i="66"/>
  <c r="AD161" i="66"/>
  <c r="L161" i="66"/>
  <c r="T43" i="41"/>
  <c r="N124" i="66"/>
  <c r="AF124" i="66"/>
  <c r="AD185" i="66"/>
  <c r="L185" i="66"/>
  <c r="J72" i="66"/>
  <c r="AB72" i="66"/>
  <c r="L216" i="66"/>
  <c r="L217" i="66"/>
  <c r="AD217" i="66"/>
  <c r="AB214" i="66"/>
  <c r="AB215" i="66"/>
  <c r="J215" i="66"/>
  <c r="AF138" i="66"/>
  <c r="AF139" i="66"/>
  <c r="N139" i="66"/>
  <c r="AB135" i="66"/>
  <c r="J135" i="66"/>
  <c r="AB211" i="66"/>
  <c r="J211" i="66"/>
  <c r="N218" i="66"/>
  <c r="N219" i="66"/>
  <c r="AF219" i="66"/>
  <c r="R58" i="41"/>
  <c r="AD142" i="66"/>
  <c r="L142" i="66"/>
  <c r="J192" i="66"/>
  <c r="AB193" i="66"/>
  <c r="J193" i="66"/>
  <c r="J198" i="66"/>
  <c r="AB198" i="66"/>
  <c r="AD164" i="66"/>
  <c r="AD165" i="66"/>
  <c r="L165" i="66"/>
  <c r="AB80" i="66"/>
  <c r="J80" i="66"/>
  <c r="AD174" i="66"/>
  <c r="L175" i="66"/>
  <c r="AD175" i="66"/>
  <c r="AD190" i="66"/>
  <c r="L190" i="66"/>
  <c r="AC159" i="66"/>
  <c r="AC160" i="66"/>
  <c r="K160" i="66"/>
  <c r="AC189" i="66"/>
  <c r="K189" i="66"/>
  <c r="Q48" i="41"/>
  <c r="AC156" i="66"/>
  <c r="K156" i="66"/>
  <c r="AC184" i="66"/>
  <c r="K184" i="66"/>
  <c r="AC225" i="66"/>
  <c r="K225" i="66"/>
  <c r="AC193" i="66"/>
  <c r="K194" i="66"/>
  <c r="AC194" i="66"/>
  <c r="K108" i="66"/>
  <c r="AC108" i="66"/>
  <c r="Q60" i="41"/>
  <c r="K131" i="66"/>
  <c r="AC131" i="66"/>
  <c r="K39" i="66"/>
  <c r="AC39" i="66"/>
  <c r="AC98" i="66"/>
  <c r="K98" i="66"/>
  <c r="Q59" i="41"/>
  <c r="K126" i="66"/>
  <c r="AC126" i="66"/>
  <c r="K84" i="66"/>
  <c r="AC85" i="66"/>
  <c r="K85" i="66"/>
  <c r="N105" i="66"/>
  <c r="AF106" i="66"/>
  <c r="N106" i="66"/>
  <c r="P54" i="41"/>
  <c r="J150" i="66"/>
  <c r="AB150" i="66"/>
  <c r="J162" i="66"/>
  <c r="AB163" i="66"/>
  <c r="J163" i="66"/>
  <c r="L36" i="66"/>
  <c r="L35" i="66"/>
  <c r="AD35" i="66"/>
  <c r="L126" i="66"/>
  <c r="AD127" i="66"/>
  <c r="L127" i="66"/>
  <c r="AB34" i="66"/>
  <c r="J33" i="66"/>
  <c r="AB33" i="66"/>
  <c r="L40" i="66"/>
  <c r="AD40" i="66"/>
  <c r="AD117" i="66"/>
  <c r="L117" i="66"/>
  <c r="AD123" i="66"/>
  <c r="AD122" i="66"/>
  <c r="L122" i="66"/>
  <c r="AB97" i="66"/>
  <c r="J97" i="66"/>
  <c r="J177" i="66"/>
  <c r="J178" i="66"/>
  <c r="AB178" i="66"/>
  <c r="N133" i="66"/>
  <c r="AF134" i="66"/>
  <c r="N134" i="66"/>
  <c r="J172" i="66"/>
  <c r="J173" i="66"/>
  <c r="AB173" i="66"/>
  <c r="AF119" i="66"/>
  <c r="N119" i="66"/>
  <c r="AD221" i="66"/>
  <c r="L222" i="66"/>
  <c r="AD222" i="66"/>
  <c r="AF143" i="66"/>
  <c r="N144" i="66"/>
  <c r="AF144" i="66"/>
  <c r="AF196" i="66"/>
  <c r="AF197" i="66"/>
  <c r="N197" i="66"/>
  <c r="AF166" i="66"/>
  <c r="N167" i="66"/>
  <c r="AF167" i="66"/>
  <c r="AB188" i="66"/>
  <c r="J188" i="66"/>
  <c r="J206" i="66"/>
  <c r="AB206" i="66"/>
  <c r="Q58" i="41"/>
  <c r="K141" i="66"/>
  <c r="AC141" i="66"/>
  <c r="K35" i="66"/>
  <c r="AC34" i="66"/>
  <c r="K34" i="66"/>
  <c r="AC90" i="66"/>
  <c r="K90" i="66"/>
  <c r="AC212" i="66"/>
  <c r="K212" i="66"/>
  <c r="K120" i="66"/>
  <c r="K121" i="66"/>
  <c r="AC121" i="66"/>
  <c r="AD200" i="66"/>
  <c r="L200" i="66"/>
  <c r="AE218" i="66"/>
  <c r="M218" i="66"/>
  <c r="S60" i="41"/>
  <c r="AE133" i="66"/>
  <c r="M133" i="66"/>
  <c r="S58" i="41"/>
  <c r="M143" i="66"/>
  <c r="AE143" i="66"/>
  <c r="M170" i="66"/>
  <c r="M171" i="66"/>
  <c r="AE171" i="66"/>
  <c r="S54" i="41"/>
  <c r="M153" i="66"/>
  <c r="AE153" i="66"/>
  <c r="M175" i="66"/>
  <c r="AE176" i="66"/>
  <c r="M176" i="66"/>
  <c r="S48" i="41"/>
  <c r="AE158" i="66"/>
  <c r="M158" i="66"/>
  <c r="AE37" i="66"/>
  <c r="AE36" i="66"/>
  <c r="M36" i="66"/>
  <c r="AE104" i="66"/>
  <c r="M105" i="66"/>
  <c r="AE105" i="66"/>
  <c r="AE186" i="66"/>
  <c r="M186" i="66"/>
  <c r="AE41" i="66"/>
  <c r="M41" i="66"/>
  <c r="M92" i="66"/>
  <c r="AE92" i="66"/>
  <c r="M75" i="66"/>
  <c r="AE75" i="66"/>
  <c r="M110" i="66"/>
  <c r="AE110" i="66"/>
  <c r="AE201" i="66"/>
  <c r="M201" i="66"/>
  <c r="L226" i="66"/>
  <c r="AD226" i="66"/>
  <c r="R54" i="41"/>
  <c r="L152" i="66"/>
  <c r="AD152" i="66"/>
  <c r="AD137" i="66"/>
  <c r="L137" i="66"/>
  <c r="L179" i="66"/>
  <c r="AD180" i="66"/>
  <c r="L180" i="66"/>
  <c r="AD109" i="66"/>
  <c r="L109" i="66"/>
  <c r="T59" i="41"/>
  <c r="AF129" i="66"/>
  <c r="N129" i="66"/>
  <c r="T53" i="41"/>
  <c r="AF149" i="66"/>
  <c r="N149" i="66"/>
  <c r="AD74" i="66"/>
  <c r="L74" i="66"/>
  <c r="AD213" i="66"/>
  <c r="L213" i="66"/>
  <c r="P59" i="41"/>
  <c r="AB125" i="66"/>
  <c r="J125" i="66"/>
  <c r="AB183" i="66"/>
  <c r="J183" i="66"/>
  <c r="AF210" i="66"/>
  <c r="N210" i="66"/>
  <c r="AB129" i="66"/>
  <c r="J130" i="66"/>
  <c r="AB130" i="66"/>
  <c r="AD82" i="66"/>
  <c r="L82" i="66"/>
  <c r="J139" i="66"/>
  <c r="AB140" i="66"/>
  <c r="J140" i="66"/>
  <c r="N170" i="66"/>
  <c r="AF172" i="66"/>
  <c r="N172" i="66"/>
  <c r="J107" i="66"/>
  <c r="AB107" i="66"/>
  <c r="P48" i="41"/>
  <c r="AB155" i="66"/>
  <c r="J155" i="66"/>
  <c r="L194" i="66"/>
  <c r="L195" i="66"/>
  <c r="AD195" i="66"/>
  <c r="J219" i="66"/>
  <c r="AB220" i="66"/>
  <c r="J220" i="66"/>
  <c r="Q57" i="41"/>
  <c r="K136" i="66"/>
  <c r="AC136" i="66"/>
  <c r="K81" i="66"/>
  <c r="AC81" i="66"/>
  <c r="Q56" i="41"/>
  <c r="AC169" i="66"/>
  <c r="K169" i="66"/>
  <c r="K73" i="66"/>
  <c r="AC73" i="66"/>
  <c r="AC163" i="66"/>
  <c r="AC164" i="66"/>
  <c r="K164" i="66"/>
  <c r="AC116" i="66"/>
  <c r="K116" i="66"/>
  <c r="K102" i="66"/>
  <c r="K103" i="66"/>
  <c r="AC103" i="66"/>
  <c r="K178" i="66"/>
  <c r="AC179" i="66"/>
  <c r="K179" i="66"/>
  <c r="Q54" i="41"/>
  <c r="AC151" i="66"/>
  <c r="K151" i="66"/>
  <c r="Q53" i="41"/>
  <c r="K146" i="66"/>
  <c r="AC146" i="66"/>
  <c r="L225" i="66"/>
  <c r="M40" i="65"/>
  <c r="H43" i="65"/>
  <c r="N43" i="65"/>
  <c r="B43" i="65"/>
  <c r="M43" i="65"/>
  <c r="I43" i="65"/>
  <c r="O43" i="65"/>
  <c r="L43" i="65"/>
  <c r="J43" i="65"/>
  <c r="I87" i="65"/>
  <c r="F43" i="65"/>
  <c r="M226" i="66"/>
  <c r="G107" i="65"/>
  <c r="O107" i="65"/>
  <c r="M107" i="65"/>
  <c r="M6" i="65"/>
  <c r="M42" i="65"/>
  <c r="L52" i="65"/>
  <c r="F20" i="65"/>
  <c r="J20" i="65"/>
  <c r="K42" i="65"/>
  <c r="L44" i="65"/>
  <c r="J223" i="66"/>
  <c r="J103" i="65"/>
  <c r="K90" i="65"/>
  <c r="G4" i="65"/>
  <c r="F103" i="65"/>
  <c r="K4" i="65"/>
  <c r="G90" i="65"/>
  <c r="O12" i="65"/>
  <c r="E4" i="65"/>
  <c r="G44" i="65"/>
  <c r="H24" i="65"/>
  <c r="M21" i="65"/>
  <c r="B20" i="65"/>
  <c r="E44" i="65"/>
  <c r="F44" i="65"/>
  <c r="M44" i="65"/>
  <c r="L48" i="65"/>
  <c r="AC224" i="66"/>
  <c r="B90" i="65"/>
  <c r="F48" i="65"/>
  <c r="H12" i="65"/>
  <c r="I4" i="65"/>
  <c r="L24" i="65"/>
  <c r="E98" i="65"/>
  <c r="O90" i="65"/>
  <c r="D48" i="65"/>
  <c r="K43" i="65"/>
  <c r="E30" i="65"/>
  <c r="D90" i="65"/>
  <c r="J48" i="65"/>
  <c r="D43" i="65"/>
  <c r="L103" i="65"/>
  <c r="H103" i="65"/>
  <c r="I48" i="65"/>
  <c r="G28" i="65"/>
  <c r="E103" i="65"/>
  <c r="B103" i="65"/>
  <c r="I103" i="65"/>
  <c r="M48" i="65"/>
  <c r="P103" i="65"/>
  <c r="K103" i="65"/>
  <c r="M103" i="65"/>
  <c r="D103" i="65"/>
  <c r="K229" i="66"/>
  <c r="K48" i="65"/>
  <c r="B98" i="65"/>
  <c r="I44" i="65"/>
  <c r="H87" i="65"/>
  <c r="O98" i="65"/>
  <c r="M13" i="65"/>
  <c r="F98" i="65"/>
  <c r="H98" i="65"/>
  <c r="L59" i="65"/>
  <c r="K66" i="65"/>
  <c r="N227" i="66"/>
  <c r="N232" i="66"/>
  <c r="M66" i="65"/>
  <c r="H66" i="65"/>
  <c r="M54" i="65"/>
  <c r="E24" i="65"/>
  <c r="L13" i="65"/>
  <c r="L40" i="65"/>
  <c r="L54" i="65"/>
  <c r="F90" i="65"/>
  <c r="H90" i="65"/>
  <c r="G40" i="65"/>
  <c r="N90" i="65"/>
  <c r="L90" i="65"/>
  <c r="R95" i="66"/>
  <c r="E58" i="65"/>
  <c r="E40" i="65"/>
  <c r="K87" i="65"/>
  <c r="I90" i="65"/>
  <c r="J87" i="65"/>
  <c r="F66" i="65"/>
  <c r="Q203" i="66"/>
  <c r="AJ95" i="66"/>
  <c r="I40" i="65"/>
  <c r="H36" i="65"/>
  <c r="J66" i="65"/>
  <c r="B66" i="65"/>
  <c r="AG67" i="66"/>
  <c r="AG75" i="66"/>
  <c r="AF227" i="66"/>
  <c r="AD225" i="66"/>
  <c r="J4" i="65"/>
  <c r="AH30" i="66"/>
  <c r="P111" i="66"/>
  <c r="AB228" i="66"/>
  <c r="K224" i="66"/>
  <c r="AB223" i="66"/>
  <c r="AE226" i="66"/>
  <c r="AH93" i="66"/>
  <c r="Q45" i="66"/>
  <c r="Q69" i="66"/>
  <c r="Q77" i="66"/>
  <c r="AI203" i="66"/>
  <c r="P76" i="66"/>
  <c r="AI45" i="66"/>
  <c r="AI77" i="66"/>
  <c r="AH76" i="66"/>
  <c r="AI69" i="66"/>
  <c r="Q94" i="66"/>
  <c r="AJ113" i="66"/>
  <c r="M231" i="66"/>
  <c r="AG201" i="66"/>
  <c r="AJ32" i="66"/>
  <c r="P93" i="66"/>
  <c r="P30" i="66"/>
  <c r="AH202" i="66"/>
  <c r="AD230" i="66"/>
  <c r="J214" i="66"/>
  <c r="R78" i="66"/>
  <c r="P44" i="66"/>
  <c r="P68" i="66"/>
  <c r="AH111" i="66"/>
  <c r="AI31" i="66"/>
  <c r="Q31" i="66"/>
  <c r="O201" i="66"/>
  <c r="AJ78" i="66"/>
  <c r="R32" i="66"/>
  <c r="AH44" i="66"/>
  <c r="AH68" i="66"/>
  <c r="P202" i="66"/>
  <c r="AE91" i="66"/>
  <c r="M91" i="66"/>
  <c r="M74" i="66"/>
  <c r="AE74" i="66"/>
  <c r="M109" i="66"/>
  <c r="AE109" i="66"/>
  <c r="AE200" i="66"/>
  <c r="M200" i="66"/>
  <c r="AE213" i="66"/>
  <c r="M213" i="66"/>
  <c r="Q112" i="66"/>
  <c r="AI94" i="66"/>
  <c r="L250" i="66"/>
  <c r="AD250" i="66"/>
  <c r="R57" i="41"/>
  <c r="L136" i="66"/>
  <c r="AD66" i="66"/>
  <c r="L66" i="66"/>
  <c r="AD108" i="66"/>
  <c r="L108" i="66"/>
  <c r="L73" i="66"/>
  <c r="AD73" i="66"/>
  <c r="L212" i="66"/>
  <c r="AD212" i="66"/>
  <c r="AB182" i="66"/>
  <c r="J182" i="66"/>
  <c r="AB64" i="66"/>
  <c r="J64" i="66"/>
  <c r="L240" i="66"/>
  <c r="AD240" i="66"/>
  <c r="N237" i="66"/>
  <c r="AF237" i="66"/>
  <c r="L207" i="66"/>
  <c r="AD207" i="66"/>
  <c r="N100" i="66"/>
  <c r="AF100" i="66"/>
  <c r="AB114" i="66"/>
  <c r="J114" i="66"/>
  <c r="AB88" i="66"/>
  <c r="J88" i="66"/>
  <c r="AB243" i="66"/>
  <c r="J243" i="66"/>
  <c r="AF191" i="66"/>
  <c r="N191" i="66"/>
  <c r="K198" i="66"/>
  <c r="AC198" i="66"/>
  <c r="K206" i="66"/>
  <c r="AC206" i="66"/>
  <c r="K193" i="66"/>
  <c r="J149" i="66"/>
  <c r="AD131" i="66"/>
  <c r="M86" i="66"/>
  <c r="K52" i="66"/>
  <c r="M37" i="66"/>
  <c r="AF128" i="66"/>
  <c r="AE137" i="66"/>
  <c r="N166" i="66"/>
  <c r="AE222" i="66"/>
  <c r="AF24" i="66"/>
  <c r="AD121" i="66"/>
  <c r="N128" i="66"/>
  <c r="AE152" i="66"/>
  <c r="AB162" i="66"/>
  <c r="N171" i="66"/>
  <c r="AE175" i="66"/>
  <c r="K220" i="66"/>
  <c r="AE231" i="66"/>
  <c r="L131" i="66"/>
  <c r="AF153" i="66"/>
  <c r="AF19" i="66"/>
  <c r="M23" i="66"/>
  <c r="AD53" i="66"/>
  <c r="AD61" i="66"/>
  <c r="L103" i="66"/>
  <c r="AE142" i="66"/>
  <c r="L146" i="66"/>
  <c r="L156" i="66"/>
  <c r="J167" i="66"/>
  <c r="AC178" i="66"/>
  <c r="N196" i="66"/>
  <c r="AC84" i="66"/>
  <c r="AD136" i="66"/>
  <c r="AB149" i="66"/>
  <c r="N153" i="66"/>
  <c r="K159" i="66"/>
  <c r="AF176" i="66"/>
  <c r="AF232" i="66"/>
  <c r="M142" i="66"/>
  <c r="L61" i="66"/>
  <c r="AC52" i="66"/>
  <c r="AD36" i="66"/>
  <c r="S46" i="41"/>
  <c r="M62" i="66"/>
  <c r="S38" i="41"/>
  <c r="M18" i="66"/>
  <c r="AE185" i="66"/>
  <c r="M185" i="66"/>
  <c r="AE42" i="66"/>
  <c r="M42" i="66"/>
  <c r="AI112" i="66"/>
  <c r="S43" i="41"/>
  <c r="AE122" i="66"/>
  <c r="S41" i="41"/>
  <c r="M54" i="66"/>
  <c r="M190" i="66"/>
  <c r="AE190" i="66"/>
  <c r="AE99" i="66"/>
  <c r="M99" i="66"/>
  <c r="M82" i="66"/>
  <c r="AE82" i="66"/>
  <c r="M117" i="66"/>
  <c r="AE117" i="66"/>
  <c r="M208" i="66"/>
  <c r="AE208" i="66"/>
  <c r="M28" i="66"/>
  <c r="AE28" i="66"/>
  <c r="AE241" i="66"/>
  <c r="M241" i="66"/>
  <c r="AE251" i="66"/>
  <c r="M251" i="66"/>
  <c r="P40" i="41"/>
  <c r="J47" i="66"/>
  <c r="AB47" i="66"/>
  <c r="R68" i="41"/>
  <c r="L57" i="66"/>
  <c r="N186" i="66"/>
  <c r="AF186" i="66"/>
  <c r="P53" i="41"/>
  <c r="J144" i="66"/>
  <c r="AB39" i="66"/>
  <c r="J39" i="66"/>
  <c r="AD70" i="66"/>
  <c r="L70" i="66"/>
  <c r="AD116" i="66"/>
  <c r="L116" i="66"/>
  <c r="AB96" i="66"/>
  <c r="J96" i="66"/>
  <c r="P57" i="41"/>
  <c r="AB134" i="66"/>
  <c r="AB210" i="66"/>
  <c r="J210" i="66"/>
  <c r="P17" i="41"/>
  <c r="J25" i="66"/>
  <c r="AB25" i="66"/>
  <c r="AB197" i="66"/>
  <c r="J197" i="66"/>
  <c r="P25" i="41"/>
  <c r="AB79" i="66"/>
  <c r="J79" i="66"/>
  <c r="AD189" i="66"/>
  <c r="L189" i="66"/>
  <c r="K188" i="66"/>
  <c r="AC188" i="66"/>
  <c r="K26" i="66"/>
  <c r="AC26" i="66"/>
  <c r="K183" i="66"/>
  <c r="AC183" i="66"/>
  <c r="K239" i="66"/>
  <c r="AC239" i="66"/>
  <c r="Q38" i="41"/>
  <c r="AC16" i="66"/>
  <c r="AC107" i="66"/>
  <c r="K107" i="66"/>
  <c r="K40" i="66"/>
  <c r="AC40" i="66"/>
  <c r="AC97" i="66"/>
  <c r="K97" i="66"/>
  <c r="L230" i="66"/>
  <c r="AB192" i="66"/>
  <c r="K145" i="66"/>
  <c r="AF123" i="66"/>
  <c r="J51" i="66"/>
  <c r="AC130" i="66"/>
  <c r="J34" i="66"/>
  <c r="N87" i="66"/>
  <c r="AC125" i="66"/>
  <c r="J129" i="66"/>
  <c r="AD156" i="66"/>
  <c r="K163" i="66"/>
  <c r="AB172" i="66"/>
  <c r="AD194" i="66"/>
  <c r="L160" i="66"/>
  <c r="AC229" i="66"/>
  <c r="AB20" i="66"/>
  <c r="N24" i="66"/>
  <c r="AE54" i="66"/>
  <c r="AE62" i="66"/>
  <c r="M104" i="66"/>
  <c r="AB124" i="66"/>
  <c r="K150" i="66"/>
  <c r="M157" i="66"/>
  <c r="AD169" i="66"/>
  <c r="AD179" i="66"/>
  <c r="AF218" i="66"/>
  <c r="L85" i="66"/>
  <c r="N123" i="66"/>
  <c r="AD146" i="66"/>
  <c r="AC150" i="66"/>
  <c r="J154" i="66"/>
  <c r="M161" i="66"/>
  <c r="J228" i="66"/>
  <c r="AE132" i="66"/>
  <c r="AB51" i="66"/>
  <c r="J20" i="66"/>
  <c r="J248" i="66"/>
  <c r="AB248" i="66"/>
  <c r="AE246" i="66"/>
  <c r="M246" i="66"/>
  <c r="R38" i="41"/>
  <c r="L17" i="66"/>
  <c r="P38" i="41"/>
  <c r="AB15" i="66"/>
  <c r="AD90" i="66"/>
  <c r="L90" i="66"/>
  <c r="L184" i="66"/>
  <c r="AD184" i="66"/>
  <c r="J71" i="66"/>
  <c r="AB71" i="66"/>
  <c r="N209" i="66"/>
  <c r="AF209" i="66"/>
  <c r="R25" i="41"/>
  <c r="L81" i="66"/>
  <c r="AD81" i="66"/>
  <c r="AD216" i="66"/>
  <c r="L27" i="66"/>
  <c r="AD27" i="66"/>
  <c r="AD245" i="66"/>
  <c r="L245" i="66"/>
  <c r="T60" i="41"/>
  <c r="AF133" i="66"/>
  <c r="AF118" i="66"/>
  <c r="N118" i="66"/>
  <c r="N242" i="66"/>
  <c r="AF242" i="66"/>
  <c r="T58" i="41"/>
  <c r="N143" i="66"/>
  <c r="J238" i="66"/>
  <c r="AB238" i="66"/>
  <c r="AB187" i="66"/>
  <c r="J187" i="66"/>
  <c r="N247" i="66"/>
  <c r="AF247" i="66"/>
  <c r="AB205" i="66"/>
  <c r="J205" i="66"/>
  <c r="K89" i="66"/>
  <c r="AC89" i="66"/>
  <c r="K211" i="66"/>
  <c r="AC211" i="66"/>
  <c r="Q43" i="41"/>
  <c r="AC120" i="66"/>
  <c r="AF171" i="66"/>
  <c r="L141" i="66"/>
  <c r="J119" i="66"/>
  <c r="J59" i="66"/>
  <c r="M50" i="66"/>
  <c r="AC35" i="66"/>
  <c r="M132" i="66"/>
  <c r="N148" i="66"/>
  <c r="AB177" i="66"/>
  <c r="AD22" i="66"/>
  <c r="AB101" i="66"/>
  <c r="K130" i="66"/>
  <c r="AE157" i="66"/>
  <c r="L164" i="66"/>
  <c r="K173" i="66"/>
  <c r="M195" i="66"/>
  <c r="AE127" i="66"/>
  <c r="N138" i="66"/>
  <c r="AD17" i="66"/>
  <c r="AD57" i="66"/>
  <c r="AF63" i="66"/>
  <c r="AF105" i="66"/>
  <c r="M137" i="66"/>
  <c r="AB144" i="66"/>
  <c r="AD151" i="66"/>
  <c r="AE170" i="66"/>
  <c r="M180" i="66"/>
  <c r="L221" i="66"/>
  <c r="J124" i="66"/>
  <c r="AE147" i="66"/>
  <c r="L151" i="66"/>
  <c r="K155" i="66"/>
  <c r="M165" i="66"/>
  <c r="AB59" i="66"/>
  <c r="AF38" i="66"/>
  <c r="K16" i="66"/>
  <c r="R40" i="41"/>
  <c r="L49" i="66"/>
  <c r="L199" i="66"/>
  <c r="AD199" i="66"/>
  <c r="R59" i="41"/>
  <c r="AD126" i="66"/>
  <c r="L41" i="66"/>
  <c r="AD41" i="66"/>
  <c r="AD98" i="66"/>
  <c r="L98" i="66"/>
  <c r="P58" i="41"/>
  <c r="AB139" i="66"/>
  <c r="J106" i="66"/>
  <c r="AB106" i="66"/>
  <c r="P68" i="41"/>
  <c r="J55" i="66"/>
  <c r="AB55" i="66"/>
  <c r="AC80" i="66"/>
  <c r="K80" i="66"/>
  <c r="Q40" i="41"/>
  <c r="AC48" i="66"/>
  <c r="K48" i="66"/>
  <c r="K72" i="66"/>
  <c r="AC72" i="66"/>
  <c r="AC249" i="66"/>
  <c r="K249" i="66"/>
  <c r="Q39" i="41"/>
  <c r="K21" i="66"/>
  <c r="AC115" i="66"/>
  <c r="K115" i="66"/>
  <c r="K65" i="66"/>
  <c r="AC65" i="66"/>
  <c r="K244" i="66"/>
  <c r="AC244" i="66"/>
  <c r="Q68" i="41"/>
  <c r="K56" i="66"/>
  <c r="AC56" i="66"/>
  <c r="AB154" i="66"/>
  <c r="AC140" i="66"/>
  <c r="AC102" i="66"/>
  <c r="M58" i="66"/>
  <c r="N19" i="66"/>
  <c r="J134" i="66"/>
  <c r="AF181" i="66"/>
  <c r="AE23" i="66"/>
  <c r="M127" i="66"/>
  <c r="M147" i="66"/>
  <c r="AB158" i="66"/>
  <c r="L174" i="66"/>
  <c r="AB219" i="66"/>
  <c r="K140" i="66"/>
  <c r="AE18" i="66"/>
  <c r="L22" i="66"/>
  <c r="AE50" i="66"/>
  <c r="AE58" i="66"/>
  <c r="J83" i="66"/>
  <c r="AB119" i="66"/>
  <c r="AD141" i="66"/>
  <c r="AC145" i="66"/>
  <c r="AC155" i="66"/>
  <c r="L121" i="66"/>
  <c r="K125" i="66"/>
  <c r="AF148" i="66"/>
  <c r="M152" i="66"/>
  <c r="L53" i="66"/>
  <c r="J15" i="66"/>
  <c r="Q71" i="66"/>
  <c r="AI33" i="66"/>
  <c r="AI114" i="66"/>
  <c r="AB156" i="66"/>
  <c r="Q47" i="66"/>
  <c r="AB136" i="66"/>
  <c r="J156" i="66"/>
  <c r="AI47" i="66"/>
  <c r="Q205" i="66"/>
  <c r="AJ80" i="66"/>
  <c r="Q79" i="66"/>
  <c r="AI96" i="66"/>
  <c r="AI205" i="66"/>
  <c r="P46" i="66"/>
  <c r="AI71" i="66"/>
  <c r="Q96" i="66"/>
  <c r="AI79" i="66"/>
  <c r="Q114" i="66"/>
  <c r="AH46" i="66"/>
  <c r="J121" i="66"/>
  <c r="L123" i="66"/>
  <c r="AF170" i="66"/>
  <c r="AG203" i="66"/>
  <c r="AJ115" i="66"/>
  <c r="P8" i="66"/>
  <c r="P70" i="66"/>
  <c r="AF150" i="66"/>
  <c r="AH8" i="66"/>
  <c r="AH32" i="66"/>
  <c r="AH70" i="66"/>
  <c r="AB121" i="66"/>
  <c r="S61" i="41"/>
  <c r="M88" i="66"/>
  <c r="AE88" i="66"/>
  <c r="T46" i="41"/>
  <c r="N65" i="66"/>
  <c r="AF65" i="66"/>
  <c r="T32" i="41"/>
  <c r="N188" i="66"/>
  <c r="AF188" i="66"/>
  <c r="T50" i="41"/>
  <c r="N178" i="66"/>
  <c r="AF178" i="66"/>
  <c r="AB65" i="66"/>
  <c r="J41" i="66"/>
  <c r="AB41" i="66"/>
  <c r="AE60" i="66"/>
  <c r="L148" i="66"/>
  <c r="AB146" i="66"/>
  <c r="P30" i="41"/>
  <c r="J66" i="66"/>
  <c r="AB66" i="66"/>
  <c r="R15" i="41"/>
  <c r="L242" i="66"/>
  <c r="AD242" i="66"/>
  <c r="L14" i="66"/>
  <c r="L218" i="66"/>
  <c r="AD218" i="66"/>
  <c r="P66" i="41"/>
  <c r="J216" i="66"/>
  <c r="AB216" i="66"/>
  <c r="R21" i="41"/>
  <c r="AD13" i="66"/>
  <c r="L13" i="66"/>
  <c r="T57" i="41"/>
  <c r="N137" i="66"/>
  <c r="AF137" i="66"/>
  <c r="T14" i="41"/>
  <c r="AF239" i="66"/>
  <c r="N239" i="66"/>
  <c r="AD224" i="66"/>
  <c r="AD209" i="66"/>
  <c r="L209" i="66"/>
  <c r="P21" i="41"/>
  <c r="AB11" i="66"/>
  <c r="J11" i="66"/>
  <c r="P47" i="41"/>
  <c r="J194" i="66"/>
  <c r="AB194" i="66"/>
  <c r="P18" i="41"/>
  <c r="AB199" i="66"/>
  <c r="J199" i="66"/>
  <c r="R55" i="41"/>
  <c r="L166" i="66"/>
  <c r="AD166" i="66"/>
  <c r="R50" i="41"/>
  <c r="L176" i="66"/>
  <c r="AD176" i="66"/>
  <c r="R33" i="41"/>
  <c r="L191" i="66"/>
  <c r="AD191" i="66"/>
  <c r="Q49" i="41"/>
  <c r="K161" i="66"/>
  <c r="AC161" i="66"/>
  <c r="K190" i="66"/>
  <c r="AC190" i="66"/>
  <c r="AC185" i="66"/>
  <c r="K185" i="66"/>
  <c r="Q47" i="41"/>
  <c r="K195" i="66"/>
  <c r="AC195" i="66"/>
  <c r="K241" i="66"/>
  <c r="AC241" i="66"/>
  <c r="K109" i="66"/>
  <c r="AC109" i="66"/>
  <c r="K42" i="66"/>
  <c r="AC42" i="66"/>
  <c r="K99" i="66"/>
  <c r="AC99" i="66"/>
  <c r="AC236" i="66"/>
  <c r="K236" i="66"/>
  <c r="Q61" i="41"/>
  <c r="K86" i="66"/>
  <c r="AC86" i="66"/>
  <c r="S55" i="41"/>
  <c r="M167" i="66"/>
  <c r="AE167" i="66"/>
  <c r="S51" i="41"/>
  <c r="AE182" i="66"/>
  <c r="M182" i="66"/>
  <c r="S49" i="41"/>
  <c r="M163" i="66"/>
  <c r="AE163" i="66"/>
  <c r="S47" i="41"/>
  <c r="AE197" i="66"/>
  <c r="M197" i="66"/>
  <c r="AE210" i="66"/>
  <c r="M210" i="66"/>
  <c r="P36" i="41"/>
  <c r="AB103" i="66"/>
  <c r="J103" i="66"/>
  <c r="T51" i="41"/>
  <c r="AF183" i="66"/>
  <c r="N183" i="66"/>
  <c r="L42" i="66"/>
  <c r="AD237" i="66"/>
  <c r="L237" i="66"/>
  <c r="S12" i="41"/>
  <c r="M215" i="66"/>
  <c r="AE215" i="66"/>
  <c r="M248" i="66"/>
  <c r="AE248" i="66"/>
  <c r="AH113" i="66"/>
  <c r="P78" i="66"/>
  <c r="R36" i="41"/>
  <c r="AD105" i="66"/>
  <c r="L105" i="66"/>
  <c r="T35" i="41"/>
  <c r="AF234" i="66"/>
  <c r="N234" i="66"/>
  <c r="L92" i="66"/>
  <c r="AD92" i="66"/>
  <c r="R61" i="41"/>
  <c r="L87" i="66"/>
  <c r="AD87" i="66"/>
  <c r="T42" i="41"/>
  <c r="N40" i="66"/>
  <c r="AF40" i="66"/>
  <c r="R49" i="41"/>
  <c r="L162" i="66"/>
  <c r="AD162" i="66"/>
  <c r="L287" i="66"/>
  <c r="L186" i="66"/>
  <c r="AD186" i="66"/>
  <c r="P24" i="41"/>
  <c r="AB73" i="66"/>
  <c r="J73" i="66"/>
  <c r="AD51" i="66"/>
  <c r="M60" i="66"/>
  <c r="AD138" i="66"/>
  <c r="J146" i="66"/>
  <c r="R31" i="41"/>
  <c r="L72" i="66"/>
  <c r="AD72" i="66"/>
  <c r="R23" i="41"/>
  <c r="L118" i="66"/>
  <c r="AD118" i="66"/>
  <c r="P27" i="41"/>
  <c r="J98" i="66"/>
  <c r="AB98" i="66"/>
  <c r="P12" i="41"/>
  <c r="J212" i="66"/>
  <c r="AB212" i="66"/>
  <c r="T66" i="41"/>
  <c r="N220" i="66"/>
  <c r="AF220" i="66"/>
  <c r="R67" i="41"/>
  <c r="AD223" i="66"/>
  <c r="L223" i="66"/>
  <c r="T47" i="41"/>
  <c r="AF198" i="66"/>
  <c r="N198" i="66"/>
  <c r="P14" i="41"/>
  <c r="AB235" i="66"/>
  <c r="J235" i="66"/>
  <c r="T55" i="41"/>
  <c r="N168" i="66"/>
  <c r="AF168" i="66"/>
  <c r="P15" i="41"/>
  <c r="AB240" i="66"/>
  <c r="J240" i="66"/>
  <c r="P33" i="41"/>
  <c r="J189" i="66"/>
  <c r="AB189" i="66"/>
  <c r="T10" i="41"/>
  <c r="N249" i="66"/>
  <c r="AF249" i="66"/>
  <c r="P19" i="41"/>
  <c r="AB207" i="66"/>
  <c r="J207" i="66"/>
  <c r="Q42" i="41"/>
  <c r="AC37" i="66"/>
  <c r="K37" i="66"/>
  <c r="AC91" i="66"/>
  <c r="K91" i="66"/>
  <c r="Q12" i="41"/>
  <c r="K213" i="66"/>
  <c r="AC213" i="66"/>
  <c r="S67" i="41"/>
  <c r="AE224" i="66"/>
  <c r="M224" i="66"/>
  <c r="S35" i="41"/>
  <c r="AE233" i="66"/>
  <c r="M233" i="66"/>
  <c r="M192" i="66"/>
  <c r="AE192" i="66"/>
  <c r="AE101" i="66"/>
  <c r="M101" i="66"/>
  <c r="AE14" i="66"/>
  <c r="M14" i="66"/>
  <c r="M243" i="66"/>
  <c r="AE243" i="66"/>
  <c r="T34" i="41"/>
  <c r="N229" i="66"/>
  <c r="AF229" i="66"/>
  <c r="S66" i="41"/>
  <c r="M219" i="66"/>
  <c r="AE219" i="66"/>
  <c r="S56" i="41"/>
  <c r="AE172" i="66"/>
  <c r="M172" i="66"/>
  <c r="S50" i="41"/>
  <c r="M177" i="66"/>
  <c r="AE177" i="66"/>
  <c r="S42" i="41"/>
  <c r="AE39" i="66"/>
  <c r="M39" i="66"/>
  <c r="S36" i="41"/>
  <c r="AE106" i="66"/>
  <c r="M106" i="66"/>
  <c r="S34" i="41"/>
  <c r="M228" i="66"/>
  <c r="AE228" i="66"/>
  <c r="M187" i="66"/>
  <c r="AE187" i="66"/>
  <c r="M44" i="66"/>
  <c r="AE44" i="66"/>
  <c r="AE93" i="66"/>
  <c r="M93" i="66"/>
  <c r="S24" i="41"/>
  <c r="AE76" i="66"/>
  <c r="M76" i="66"/>
  <c r="M111" i="66"/>
  <c r="AE111" i="66"/>
  <c r="AE202" i="66"/>
  <c r="M202" i="66"/>
  <c r="AE238" i="66"/>
  <c r="M238" i="66"/>
  <c r="R10" i="66"/>
  <c r="AH78" i="66"/>
  <c r="P204" i="66"/>
  <c r="R35" i="41"/>
  <c r="L232" i="66"/>
  <c r="AD232" i="66"/>
  <c r="T61" i="41"/>
  <c r="N89" i="66"/>
  <c r="AF89" i="66"/>
  <c r="L5" i="66"/>
  <c r="AD201" i="66"/>
  <c r="L201" i="66"/>
  <c r="P55" i="41"/>
  <c r="AB164" i="66"/>
  <c r="J164" i="66"/>
  <c r="R42" i="41"/>
  <c r="AD38" i="66"/>
  <c r="L38" i="66"/>
  <c r="P42" i="41"/>
  <c r="AB36" i="66"/>
  <c r="J36" i="66"/>
  <c r="L67" i="66"/>
  <c r="L43" i="66"/>
  <c r="AD43" i="66"/>
  <c r="L51" i="66"/>
  <c r="AF140" i="66"/>
  <c r="J3" i="66"/>
  <c r="AB49" i="66"/>
  <c r="L138" i="66"/>
  <c r="T19" i="41"/>
  <c r="AF211" i="66"/>
  <c r="N211" i="66"/>
  <c r="J81" i="66"/>
  <c r="P51" i="41"/>
  <c r="J179" i="66"/>
  <c r="AB179" i="66"/>
  <c r="AD278" i="66"/>
  <c r="L247" i="66"/>
  <c r="AD247" i="66"/>
  <c r="P50" i="41"/>
  <c r="AB174" i="66"/>
  <c r="J174" i="66"/>
  <c r="T23" i="41"/>
  <c r="N120" i="66"/>
  <c r="AF120" i="66"/>
  <c r="T15" i="41"/>
  <c r="N244" i="66"/>
  <c r="AF244" i="66"/>
  <c r="AB3" i="66"/>
  <c r="P22" i="41"/>
  <c r="AB108" i="66"/>
  <c r="J108" i="66"/>
  <c r="R47" i="41"/>
  <c r="L196" i="66"/>
  <c r="AD196" i="66"/>
  <c r="P67" i="41"/>
  <c r="J221" i="66"/>
  <c r="AB221" i="66"/>
  <c r="Q24" i="41"/>
  <c r="AC74" i="66"/>
  <c r="K74" i="66"/>
  <c r="Q55" i="41"/>
  <c r="AC165" i="66"/>
  <c r="K165" i="66"/>
  <c r="K117" i="66"/>
  <c r="AC117" i="66"/>
  <c r="K67" i="66"/>
  <c r="AC67" i="66"/>
  <c r="K246" i="66"/>
  <c r="AC246" i="66"/>
  <c r="Q36" i="41"/>
  <c r="AC104" i="66"/>
  <c r="K104" i="66"/>
  <c r="Q51" i="41"/>
  <c r="K180" i="66"/>
  <c r="AC180" i="66"/>
  <c r="Q35" i="41"/>
  <c r="K231" i="66"/>
  <c r="AC231" i="66"/>
  <c r="AC12" i="66"/>
  <c r="K12" i="66"/>
  <c r="M119" i="66"/>
  <c r="AE119" i="66"/>
  <c r="AJ10" i="66"/>
  <c r="AH204" i="66"/>
  <c r="R34" i="41"/>
  <c r="AD227" i="66"/>
  <c r="L227" i="66"/>
  <c r="P34" i="41"/>
  <c r="J225" i="66"/>
  <c r="AB225" i="66"/>
  <c r="T36" i="41"/>
  <c r="AF107" i="66"/>
  <c r="N107" i="66"/>
  <c r="P35" i="41"/>
  <c r="J230" i="66"/>
  <c r="AB230" i="66"/>
  <c r="R51" i="41"/>
  <c r="AD181" i="66"/>
  <c r="L181" i="66"/>
  <c r="L68" i="66"/>
  <c r="AD68" i="66"/>
  <c r="L110" i="66"/>
  <c r="AD110" i="66"/>
  <c r="AD75" i="66"/>
  <c r="L75" i="66"/>
  <c r="R12" i="41"/>
  <c r="L214" i="66"/>
  <c r="AD214" i="66"/>
  <c r="AB184" i="66"/>
  <c r="J184" i="66"/>
  <c r="AD83" i="66"/>
  <c r="N140" i="66"/>
  <c r="AD148" i="66"/>
  <c r="AB22" i="66"/>
  <c r="J49" i="66"/>
  <c r="N150" i="66"/>
  <c r="R56" i="41"/>
  <c r="AD171" i="66"/>
  <c r="L171" i="66"/>
  <c r="R27" i="41"/>
  <c r="AD100" i="66"/>
  <c r="L100" i="66"/>
  <c r="P56" i="41"/>
  <c r="J169" i="66"/>
  <c r="AB169" i="66"/>
  <c r="T56" i="41"/>
  <c r="AF173" i="66"/>
  <c r="N173" i="66"/>
  <c r="P61" i="41"/>
  <c r="J85" i="66"/>
  <c r="AB85" i="66"/>
  <c r="T27" i="41"/>
  <c r="AF102" i="66"/>
  <c r="N102" i="66"/>
  <c r="P23" i="41"/>
  <c r="AB116" i="66"/>
  <c r="J116" i="66"/>
  <c r="P49" i="41"/>
  <c r="AB160" i="66"/>
  <c r="J160" i="66"/>
  <c r="P26" i="41"/>
  <c r="AB90" i="66"/>
  <c r="J90" i="66"/>
  <c r="AB276" i="66"/>
  <c r="J245" i="66"/>
  <c r="AB245" i="66"/>
  <c r="T33" i="41"/>
  <c r="N193" i="66"/>
  <c r="AF193" i="66"/>
  <c r="Q66" i="41"/>
  <c r="K217" i="66"/>
  <c r="AC217" i="66"/>
  <c r="Q50" i="41"/>
  <c r="AC175" i="66"/>
  <c r="K175" i="66"/>
  <c r="Q34" i="41"/>
  <c r="AC226" i="66"/>
  <c r="K226" i="66"/>
  <c r="K200" i="66"/>
  <c r="AC200" i="66"/>
  <c r="Q67" i="41"/>
  <c r="K222" i="66"/>
  <c r="AC222" i="66"/>
  <c r="AC208" i="66"/>
  <c r="K208" i="66"/>
  <c r="N87" i="65"/>
  <c r="P87" i="65"/>
  <c r="J54" i="65"/>
  <c r="G54" i="65"/>
  <c r="G58" i="65"/>
  <c r="H54" i="65"/>
  <c r="M28" i="65"/>
  <c r="G12" i="65"/>
  <c r="B87" i="65"/>
  <c r="D87" i="65"/>
  <c r="E87" i="65"/>
  <c r="F54" i="65"/>
  <c r="K54" i="65"/>
  <c r="M58" i="65"/>
  <c r="F36" i="65"/>
  <c r="H28" i="65"/>
  <c r="M12" i="65"/>
  <c r="K12" i="65"/>
  <c r="I66" i="65"/>
  <c r="D66" i="65"/>
  <c r="E39" i="65"/>
  <c r="D39" i="65"/>
  <c r="M106" i="65"/>
  <c r="F87" i="65"/>
  <c r="L87" i="65"/>
  <c r="E54" i="65"/>
  <c r="J58" i="65"/>
  <c r="E66" i="65"/>
  <c r="K28" i="65"/>
  <c r="G66" i="65"/>
  <c r="L20" i="65"/>
  <c r="H20" i="65"/>
  <c r="N12" i="65"/>
  <c r="N36" i="65"/>
  <c r="E21" i="65"/>
  <c r="K9" i="65"/>
  <c r="I9" i="65"/>
  <c r="K21" i="65"/>
  <c r="I36" i="65"/>
  <c r="B9" i="65"/>
  <c r="D9" i="65"/>
  <c r="O21" i="65"/>
  <c r="D21" i="65"/>
  <c r="N16" i="65"/>
  <c r="F38" i="65"/>
  <c r="B36" i="65"/>
  <c r="M36" i="65"/>
  <c r="H9" i="65"/>
  <c r="I21" i="65"/>
  <c r="H21" i="65"/>
  <c r="G18" i="65"/>
  <c r="K18" i="65"/>
  <c r="K24" i="65"/>
  <c r="L6" i="65"/>
  <c r="D18" i="65"/>
  <c r="J18" i="65"/>
  <c r="M59" i="65"/>
  <c r="D25" i="65"/>
  <c r="D82" i="65"/>
  <c r="E59" i="65"/>
  <c r="F82" i="65"/>
  <c r="H82" i="65"/>
  <c r="J59" i="65"/>
  <c r="N82" i="65"/>
  <c r="L82" i="65"/>
  <c r="F59" i="65"/>
  <c r="E82" i="65"/>
  <c r="I82" i="65"/>
  <c r="P82" i="65"/>
  <c r="K59" i="65"/>
  <c r="B82" i="65"/>
  <c r="J82" i="65"/>
  <c r="O82" i="65"/>
  <c r="D59" i="65"/>
  <c r="D63" i="65"/>
  <c r="G82" i="65"/>
  <c r="M82" i="65"/>
  <c r="H59" i="65"/>
  <c r="F32" i="65"/>
  <c r="M61" i="65"/>
  <c r="H61" i="65"/>
  <c r="G61" i="65"/>
  <c r="N32" i="65"/>
  <c r="G32" i="65"/>
  <c r="B32" i="65"/>
  <c r="D61" i="65"/>
  <c r="O32" i="65"/>
  <c r="L32" i="65"/>
  <c r="K79" i="65"/>
  <c r="J74" i="65"/>
  <c r="I30" i="65"/>
  <c r="F79" i="65"/>
  <c r="H63" i="65"/>
  <c r="O74" i="65"/>
  <c r="D74" i="65"/>
  <c r="I79" i="65"/>
  <c r="L63" i="65"/>
  <c r="H74" i="65"/>
  <c r="M79" i="65"/>
  <c r="I63" i="65"/>
  <c r="M63" i="65"/>
  <c r="D14" i="65"/>
  <c r="B63" i="65"/>
  <c r="K63" i="65"/>
  <c r="F63" i="65"/>
  <c r="B18" i="65"/>
  <c r="H18" i="65"/>
  <c r="E18" i="65"/>
  <c r="I18" i="65"/>
  <c r="M18" i="65"/>
  <c r="B61" i="65"/>
  <c r="F18" i="65"/>
  <c r="F10" i="65"/>
  <c r="J107" i="65"/>
  <c r="D16" i="65"/>
  <c r="K10" i="65"/>
  <c r="O26" i="65"/>
  <c r="E10" i="65"/>
  <c r="H107" i="65"/>
  <c r="J10" i="65"/>
  <c r="I10" i="65"/>
  <c r="D107" i="65"/>
  <c r="L107" i="65"/>
  <c r="L22" i="65"/>
  <c r="B10" i="65"/>
  <c r="M10" i="65"/>
  <c r="P107" i="65"/>
  <c r="G22" i="65"/>
  <c r="L26" i="65"/>
  <c r="E16" i="65"/>
  <c r="E22" i="65"/>
  <c r="I16" i="65"/>
  <c r="G10" i="65"/>
  <c r="K16" i="65"/>
  <c r="D42" i="65"/>
  <c r="M30" i="65"/>
  <c r="L74" i="65"/>
  <c r="N79" i="65"/>
  <c r="I29" i="65"/>
  <c r="I5" i="65"/>
  <c r="D29" i="65"/>
  <c r="F5" i="65"/>
  <c r="O5" i="65"/>
  <c r="E42" i="65"/>
  <c r="I74" i="65"/>
  <c r="H79" i="65"/>
  <c r="J30" i="65"/>
  <c r="L29" i="65"/>
  <c r="K5" i="65"/>
  <c r="E74" i="65"/>
  <c r="I42" i="65"/>
  <c r="D79" i="65"/>
  <c r="J42" i="65"/>
  <c r="B74" i="65"/>
  <c r="L79" i="65"/>
  <c r="D30" i="65"/>
  <c r="D5" i="65"/>
  <c r="B42" i="65"/>
  <c r="L30" i="65"/>
  <c r="G74" i="65"/>
  <c r="P79" i="65"/>
  <c r="L5" i="65"/>
  <c r="L61" i="65"/>
  <c r="F74" i="65"/>
  <c r="K74" i="65"/>
  <c r="B79" i="65"/>
  <c r="E61" i="65"/>
  <c r="N74" i="65"/>
  <c r="N95" i="65"/>
  <c r="G98" i="65"/>
  <c r="F29" i="65"/>
  <c r="D38" i="65"/>
  <c r="E9" i="65"/>
  <c r="I38" i="65"/>
  <c r="E29" i="65"/>
  <c r="M98" i="65"/>
  <c r="D95" i="65"/>
  <c r="K98" i="65"/>
  <c r="K29" i="65"/>
  <c r="L38" i="65"/>
  <c r="O9" i="65"/>
  <c r="E43" i="65"/>
  <c r="D10" i="65"/>
  <c r="N34" i="65"/>
  <c r="N29" i="65"/>
  <c r="H38" i="65"/>
  <c r="J13" i="65"/>
  <c r="H17" i="65"/>
  <c r="D98" i="65"/>
  <c r="H29" i="65"/>
  <c r="E38" i="65"/>
  <c r="B13" i="65"/>
  <c r="N10" i="65"/>
  <c r="I13" i="65"/>
  <c r="B38" i="65"/>
  <c r="J98" i="65"/>
  <c r="B95" i="65"/>
  <c r="N98" i="65"/>
  <c r="L98" i="65"/>
  <c r="M29" i="65"/>
  <c r="F13" i="65"/>
  <c r="G38" i="65"/>
  <c r="D13" i="65"/>
  <c r="O29" i="65"/>
  <c r="J29" i="65"/>
  <c r="I98" i="65"/>
  <c r="B29" i="65"/>
  <c r="G39" i="65"/>
  <c r="K38" i="65"/>
  <c r="P10" i="41"/>
  <c r="I14" i="65"/>
  <c r="H34" i="65"/>
  <c r="O34" i="65"/>
  <c r="D34" i="65"/>
  <c r="G63" i="65"/>
  <c r="J34" i="65"/>
  <c r="H52" i="65"/>
  <c r="L34" i="65"/>
  <c r="E63" i="65"/>
  <c r="E52" i="65"/>
  <c r="B34" i="65"/>
  <c r="B47" i="65"/>
  <c r="G34" i="65"/>
  <c r="K14" i="65"/>
  <c r="M34" i="65"/>
  <c r="E34" i="65"/>
  <c r="H47" i="65"/>
  <c r="K34" i="65"/>
  <c r="D40" i="65"/>
  <c r="K40" i="65"/>
  <c r="B40" i="65"/>
  <c r="J40" i="65"/>
  <c r="H40" i="65"/>
  <c r="N42" i="65"/>
  <c r="M9" i="65"/>
  <c r="O54" i="65"/>
  <c r="D24" i="65"/>
  <c r="N71" i="65"/>
  <c r="J71" i="65"/>
  <c r="L71" i="65"/>
  <c r="M71" i="65"/>
  <c r="F71" i="65"/>
  <c r="O44" i="65"/>
  <c r="O42" i="65"/>
  <c r="O48" i="65"/>
  <c r="N48" i="65"/>
  <c r="N40" i="65"/>
  <c r="N47" i="65"/>
  <c r="O59" i="65"/>
  <c r="P71" i="65"/>
  <c r="D58" i="65"/>
  <c r="G52" i="65"/>
  <c r="D52" i="65"/>
  <c r="F47" i="65"/>
  <c r="J47" i="65"/>
  <c r="O63" i="65"/>
  <c r="K52" i="65"/>
  <c r="O52" i="65"/>
  <c r="K47" i="65"/>
  <c r="D47" i="65"/>
  <c r="N52" i="65"/>
  <c r="I52" i="65"/>
  <c r="E47" i="65"/>
  <c r="L47" i="65"/>
  <c r="N63" i="65"/>
  <c r="O38" i="65"/>
  <c r="J36" i="65"/>
  <c r="E36" i="65"/>
  <c r="O28" i="65"/>
  <c r="F26" i="65"/>
  <c r="H26" i="65"/>
  <c r="D26" i="65"/>
  <c r="E26" i="65"/>
  <c r="N26" i="65"/>
  <c r="K26" i="65"/>
  <c r="I26" i="65"/>
  <c r="B26" i="65"/>
  <c r="M26" i="65"/>
  <c r="G26" i="65"/>
  <c r="O25" i="65"/>
  <c r="H25" i="65"/>
  <c r="J25" i="65"/>
  <c r="E25" i="65"/>
  <c r="M25" i="65"/>
  <c r="L25" i="65"/>
  <c r="I24" i="65"/>
  <c r="B24" i="65"/>
  <c r="J24" i="65"/>
  <c r="M17" i="65"/>
  <c r="L17" i="65"/>
  <c r="G6" i="65"/>
  <c r="L14" i="65"/>
  <c r="F16" i="65"/>
  <c r="O16" i="65"/>
  <c r="N8" i="65"/>
  <c r="J14" i="65"/>
  <c r="M14" i="65"/>
  <c r="G14" i="65"/>
  <c r="G17" i="65"/>
  <c r="E6" i="65"/>
  <c r="F14" i="65"/>
  <c r="L16" i="65"/>
  <c r="H16" i="65"/>
  <c r="O14" i="65"/>
  <c r="N14" i="65"/>
  <c r="J16" i="65"/>
  <c r="G16" i="65"/>
  <c r="H14" i="65"/>
  <c r="E14" i="65"/>
  <c r="M16" i="65"/>
  <c r="J38" i="65"/>
  <c r="B16" i="65"/>
  <c r="O8" i="65"/>
  <c r="O10" i="65"/>
  <c r="N38" i="65"/>
  <c r="R43" i="41"/>
  <c r="D36" i="65"/>
  <c r="R10" i="41"/>
  <c r="N20" i="65"/>
  <c r="P60" i="41"/>
  <c r="R66" i="41"/>
  <c r="R17" i="41"/>
  <c r="N24" i="65"/>
  <c r="N58" i="65"/>
  <c r="O40" i="65"/>
  <c r="AH74" i="66"/>
  <c r="I39" i="65"/>
  <c r="N18" i="65"/>
  <c r="O36" i="65"/>
  <c r="AD163" i="66"/>
  <c r="AD46" i="66"/>
  <c r="AF135" i="66"/>
  <c r="J22" i="66"/>
  <c r="AF165" i="66"/>
  <c r="AB81" i="66"/>
  <c r="L133" i="66"/>
  <c r="AD24" i="66"/>
  <c r="AD79" i="66"/>
  <c r="B71" i="65"/>
  <c r="E71" i="65"/>
  <c r="Q92" i="66"/>
  <c r="N39" i="65"/>
  <c r="B8" i="65"/>
  <c r="V23" i="41"/>
  <c r="N59" i="65"/>
  <c r="O61" i="65"/>
  <c r="N4" i="65"/>
  <c r="K36" i="65"/>
  <c r="R19" i="41"/>
  <c r="L163" i="66"/>
  <c r="L46" i="66"/>
  <c r="N135" i="66"/>
  <c r="AB166" i="66"/>
  <c r="N165" i="66"/>
  <c r="AD168" i="66"/>
  <c r="L24" i="66"/>
  <c r="AD96" i="66"/>
  <c r="AD67" i="66"/>
  <c r="AB32" i="66"/>
  <c r="K71" i="65"/>
  <c r="I71" i="65"/>
  <c r="B58" i="65"/>
  <c r="AI92" i="66"/>
  <c r="F39" i="65"/>
  <c r="G8" i="65"/>
  <c r="P206" i="66"/>
  <c r="O24" i="65"/>
  <c r="O4" i="65"/>
  <c r="AF180" i="66"/>
  <c r="AB131" i="66"/>
  <c r="J166" i="66"/>
  <c r="AF48" i="66"/>
  <c r="K39" i="65"/>
  <c r="K8" i="65"/>
  <c r="AH206" i="66"/>
  <c r="O18" i="65"/>
  <c r="N145" i="66"/>
  <c r="J77" i="66"/>
  <c r="N180" i="66"/>
  <c r="J32" i="66"/>
  <c r="J131" i="66"/>
  <c r="J65" i="66"/>
  <c r="N48" i="66"/>
  <c r="J12" i="66"/>
  <c r="AB285" i="66"/>
  <c r="AD287" i="66"/>
  <c r="N61" i="65"/>
  <c r="T22" i="41"/>
  <c r="AB141" i="66"/>
  <c r="AD14" i="66"/>
  <c r="AF125" i="66"/>
  <c r="AB44" i="66"/>
  <c r="AD42" i="66"/>
  <c r="AD34" i="66"/>
  <c r="O20" i="65"/>
  <c r="D71" i="65"/>
  <c r="I58" i="65"/>
  <c r="O58" i="65"/>
  <c r="AI75" i="66"/>
  <c r="O39" i="65"/>
  <c r="H39" i="65"/>
  <c r="J8" i="65"/>
  <c r="H8" i="65"/>
  <c r="F34" i="65"/>
  <c r="P34" i="65" s="1"/>
  <c r="F8" i="65"/>
  <c r="J141" i="66"/>
  <c r="N125" i="66"/>
  <c r="J44" i="66"/>
  <c r="AD5" i="66"/>
  <c r="AB77" i="66"/>
  <c r="L8" i="65"/>
  <c r="B39" i="65"/>
  <c r="L39" i="65"/>
  <c r="D8" i="65"/>
  <c r="AF185" i="66"/>
  <c r="AB171" i="66"/>
  <c r="AF31" i="66"/>
  <c r="AD183" i="66"/>
  <c r="AF21" i="66"/>
  <c r="AD203" i="66"/>
  <c r="E8" i="65"/>
  <c r="J39" i="65"/>
  <c r="I8" i="65"/>
  <c r="N31" i="66"/>
  <c r="L34" i="66"/>
  <c r="N25" i="65"/>
  <c r="N13" i="65"/>
  <c r="N66" i="65"/>
  <c r="O13" i="65"/>
  <c r="O66" i="65"/>
  <c r="Q27" i="41"/>
  <c r="AC286" i="66"/>
  <c r="K286" i="66"/>
  <c r="S27" i="41"/>
  <c r="AE288" i="66"/>
  <c r="M288" i="66"/>
  <c r="Q9" i="66"/>
  <c r="AI9" i="66"/>
  <c r="AJ240" i="66"/>
  <c r="K52" i="41"/>
  <c r="Q38" i="66"/>
  <c r="AI38" i="66"/>
  <c r="Q207" i="66"/>
  <c r="Q239" i="66"/>
  <c r="R240" i="66"/>
  <c r="Q75" i="66"/>
  <c r="J86" i="66"/>
  <c r="AB86" i="66"/>
  <c r="AC234" i="66"/>
  <c r="AD235" i="66"/>
  <c r="K234" i="66"/>
  <c r="L235" i="66"/>
  <c r="AE236" i="66"/>
  <c r="AB233" i="66"/>
  <c r="M236" i="66"/>
  <c r="J233" i="66"/>
  <c r="Q17" i="41"/>
  <c r="AC215" i="66"/>
  <c r="K215" i="66"/>
  <c r="Q28" i="41"/>
  <c r="AC70" i="66"/>
  <c r="K70" i="66"/>
  <c r="P13" i="41"/>
  <c r="AB259" i="66"/>
  <c r="J259" i="66"/>
  <c r="S13" i="41"/>
  <c r="AE262" i="66"/>
  <c r="M262" i="66"/>
  <c r="R26" i="41"/>
  <c r="AD111" i="66"/>
  <c r="L111" i="66"/>
  <c r="R14" i="41"/>
  <c r="AD265" i="66"/>
  <c r="L265" i="66"/>
  <c r="P32" i="41"/>
  <c r="AB61" i="66"/>
  <c r="J61" i="66"/>
  <c r="M174" i="66"/>
  <c r="M257" i="66"/>
  <c r="M169" i="66"/>
  <c r="M244" i="66"/>
  <c r="K182" i="66"/>
  <c r="L153" i="66"/>
  <c r="M124" i="66"/>
  <c r="J27" i="66"/>
  <c r="AD252" i="66"/>
  <c r="AE199" i="66"/>
  <c r="AF130" i="66"/>
  <c r="M15" i="66"/>
  <c r="L231" i="66"/>
  <c r="AC172" i="66"/>
  <c r="AD143" i="66"/>
  <c r="AC100" i="66"/>
  <c r="AB57" i="66"/>
  <c r="AE253" i="66"/>
  <c r="AE189" i="66"/>
  <c r="AD106" i="66"/>
  <c r="AC23" i="66"/>
  <c r="K242" i="66"/>
  <c r="J191" i="66"/>
  <c r="N155" i="66"/>
  <c r="K122" i="66"/>
  <c r="M56" i="66"/>
  <c r="AD256" i="66"/>
  <c r="M107" i="66"/>
  <c r="Q33" i="41"/>
  <c r="AC66" i="66"/>
  <c r="K66" i="66"/>
  <c r="Q19" i="41"/>
  <c r="AC223" i="66"/>
  <c r="K223" i="66"/>
  <c r="S32" i="41"/>
  <c r="AE64" i="66"/>
  <c r="M64" i="66"/>
  <c r="S28" i="41"/>
  <c r="AE72" i="66"/>
  <c r="M72" i="66"/>
  <c r="S16" i="41"/>
  <c r="AE120" i="66"/>
  <c r="M120" i="66"/>
  <c r="R7" i="41"/>
  <c r="AD269" i="66"/>
  <c r="L269" i="66"/>
  <c r="P28" i="41"/>
  <c r="AB69" i="66"/>
  <c r="J69" i="66"/>
  <c r="AC192" i="66"/>
  <c r="AE134" i="66"/>
  <c r="AC251" i="66"/>
  <c r="AC187" i="66"/>
  <c r="AD158" i="66"/>
  <c r="AE129" i="66"/>
  <c r="AF175" i="66"/>
  <c r="AC142" i="66"/>
  <c r="AF103" i="66"/>
  <c r="AC54" i="66"/>
  <c r="AE20" i="66"/>
  <c r="L252" i="66"/>
  <c r="M199" i="66"/>
  <c r="N130" i="66"/>
  <c r="AE47" i="66"/>
  <c r="K172" i="66"/>
  <c r="L143" i="66"/>
  <c r="K100" i="66"/>
  <c r="J57" i="66"/>
  <c r="M253" i="66"/>
  <c r="M189" i="66"/>
  <c r="L106" i="66"/>
  <c r="K23" i="66"/>
  <c r="AE184" i="66"/>
  <c r="AB151" i="66"/>
  <c r="AD101" i="66"/>
  <c r="AC50" i="66"/>
  <c r="L256" i="66"/>
  <c r="AE179" i="66"/>
  <c r="Q26" i="41"/>
  <c r="AC110" i="66"/>
  <c r="K110" i="66"/>
  <c r="Q18" i="41"/>
  <c r="AC219" i="66"/>
  <c r="K219" i="66"/>
  <c r="P11" i="41"/>
  <c r="AB281" i="66"/>
  <c r="J281" i="66"/>
  <c r="R11" i="41"/>
  <c r="AD283" i="66"/>
  <c r="L283" i="66"/>
  <c r="Q11" i="41"/>
  <c r="AC282" i="66"/>
  <c r="K282" i="66"/>
  <c r="R32" i="41"/>
  <c r="AD63" i="66"/>
  <c r="L63" i="66"/>
  <c r="P8" i="41"/>
  <c r="AB272" i="66"/>
  <c r="J272" i="66"/>
  <c r="K192" i="66"/>
  <c r="M134" i="66"/>
  <c r="AE30" i="66"/>
  <c r="K251" i="66"/>
  <c r="K187" i="66"/>
  <c r="L158" i="66"/>
  <c r="M129" i="66"/>
  <c r="N175" i="66"/>
  <c r="K142" i="66"/>
  <c r="N103" i="66"/>
  <c r="K54" i="66"/>
  <c r="M20" i="66"/>
  <c r="AE159" i="66"/>
  <c r="AB126" i="66"/>
  <c r="M47" i="66"/>
  <c r="AC132" i="66"/>
  <c r="AF85" i="66"/>
  <c r="AD55" i="66"/>
  <c r="AB17" i="66"/>
  <c r="AC247" i="66"/>
  <c r="AD178" i="66"/>
  <c r="AE149" i="66"/>
  <c r="M184" i="66"/>
  <c r="J151" i="66"/>
  <c r="L101" i="66"/>
  <c r="K50" i="66"/>
  <c r="AB250" i="66"/>
  <c r="M179" i="66"/>
  <c r="AC45" i="66"/>
  <c r="S31" i="41"/>
  <c r="AE97" i="66"/>
  <c r="M97" i="66"/>
  <c r="S23" i="41"/>
  <c r="AE6" i="66"/>
  <c r="M6" i="66"/>
  <c r="S19" i="41"/>
  <c r="AE225" i="66"/>
  <c r="M225" i="66"/>
  <c r="S15" i="41"/>
  <c r="AE43" i="66"/>
  <c r="M43" i="66"/>
  <c r="S11" i="41"/>
  <c r="AE284" i="66"/>
  <c r="M284" i="66"/>
  <c r="R22" i="41"/>
  <c r="AD211" i="66"/>
  <c r="L211" i="66"/>
  <c r="R28" i="41"/>
  <c r="AD71" i="66"/>
  <c r="L71" i="66"/>
  <c r="AC152" i="66"/>
  <c r="M30" i="66"/>
  <c r="AE249" i="66"/>
  <c r="AC147" i="66"/>
  <c r="AF108" i="66"/>
  <c r="AE25" i="66"/>
  <c r="AC230" i="66"/>
  <c r="AB99" i="66"/>
  <c r="AE52" i="66"/>
  <c r="M159" i="66"/>
  <c r="J126" i="66"/>
  <c r="AF26" i="66"/>
  <c r="AB241" i="66"/>
  <c r="K132" i="66"/>
  <c r="N85" i="66"/>
  <c r="L55" i="66"/>
  <c r="J17" i="66"/>
  <c r="K247" i="66"/>
  <c r="L178" i="66"/>
  <c r="M149" i="66"/>
  <c r="AE232" i="66"/>
  <c r="AD173" i="66"/>
  <c r="AE144" i="66"/>
  <c r="AC82" i="66"/>
  <c r="AD29" i="66"/>
  <c r="J250" i="66"/>
  <c r="AC197" i="66"/>
  <c r="AE139" i="66"/>
  <c r="K45" i="66"/>
  <c r="Q25" i="41"/>
  <c r="AC33" i="66"/>
  <c r="K33" i="66"/>
  <c r="Q32" i="41"/>
  <c r="AC62" i="66"/>
  <c r="K62" i="66"/>
  <c r="Q16" i="41"/>
  <c r="AC118" i="66"/>
  <c r="K118" i="66"/>
  <c r="S10" i="41"/>
  <c r="AE279" i="66"/>
  <c r="M279" i="66"/>
  <c r="Q7" i="41"/>
  <c r="AC268" i="66"/>
  <c r="K268" i="66"/>
  <c r="R8" i="41"/>
  <c r="AD274" i="66"/>
  <c r="L274" i="66"/>
  <c r="R24" i="41"/>
  <c r="AD11" i="66"/>
  <c r="L11" i="66"/>
  <c r="P16" i="41"/>
  <c r="AB117" i="66"/>
  <c r="J117" i="66"/>
  <c r="K152" i="66"/>
  <c r="AD59" i="66"/>
  <c r="AD19" i="66"/>
  <c r="M249" i="66"/>
  <c r="K147" i="66"/>
  <c r="N108" i="66"/>
  <c r="M25" i="66"/>
  <c r="K230" i="66"/>
  <c r="J99" i="66"/>
  <c r="M52" i="66"/>
  <c r="AF258" i="66"/>
  <c r="AD228" i="66"/>
  <c r="AC177" i="66"/>
  <c r="AC105" i="66"/>
  <c r="N26" i="66"/>
  <c r="J241" i="66"/>
  <c r="AE194" i="66"/>
  <c r="AC167" i="66"/>
  <c r="M232" i="66"/>
  <c r="L173" i="66"/>
  <c r="M144" i="66"/>
  <c r="K82" i="66"/>
  <c r="L29" i="66"/>
  <c r="K197" i="66"/>
  <c r="M139" i="66"/>
  <c r="Q31" i="41"/>
  <c r="AC95" i="66"/>
  <c r="K95" i="66"/>
  <c r="S8" i="41"/>
  <c r="AE275" i="66"/>
  <c r="M275" i="66"/>
  <c r="Q8" i="41"/>
  <c r="AC273" i="66"/>
  <c r="K273" i="66"/>
  <c r="Q13" i="41"/>
  <c r="AC260" i="66"/>
  <c r="K260" i="66"/>
  <c r="AB181" i="66"/>
  <c r="L59" i="66"/>
  <c r="L19" i="66"/>
  <c r="AC227" i="66"/>
  <c r="AB176" i="66"/>
  <c r="AB104" i="66"/>
  <c r="AD193" i="66"/>
  <c r="AE164" i="66"/>
  <c r="AE84" i="66"/>
  <c r="N258" i="66"/>
  <c r="L228" i="66"/>
  <c r="K177" i="66"/>
  <c r="K105" i="66"/>
  <c r="M194" i="66"/>
  <c r="K167" i="66"/>
  <c r="AC162" i="66"/>
  <c r="AC58" i="66"/>
  <c r="AC18" i="66"/>
  <c r="AF190" i="66"/>
  <c r="AC157" i="66"/>
  <c r="AD128" i="66"/>
  <c r="S30" i="41"/>
  <c r="AE89" i="66"/>
  <c r="M89" i="66"/>
  <c r="S26" i="41"/>
  <c r="AE112" i="66"/>
  <c r="M112" i="66"/>
  <c r="S22" i="41"/>
  <c r="AE212" i="66"/>
  <c r="M212" i="66"/>
  <c r="S18" i="41"/>
  <c r="AE221" i="66"/>
  <c r="M221" i="66"/>
  <c r="S14" i="41"/>
  <c r="AE266" i="66"/>
  <c r="M266" i="66"/>
  <c r="S7" i="41"/>
  <c r="AE270" i="66"/>
  <c r="M270" i="66"/>
  <c r="Q30" i="41"/>
  <c r="AC87" i="66"/>
  <c r="K87" i="66"/>
  <c r="Q22" i="41"/>
  <c r="AC210" i="66"/>
  <c r="K210" i="66"/>
  <c r="Q14" i="41"/>
  <c r="AC264" i="66"/>
  <c r="K264" i="66"/>
  <c r="T7" i="41"/>
  <c r="AF271" i="66"/>
  <c r="N271" i="66"/>
  <c r="Q115" i="66"/>
  <c r="R30" i="41"/>
  <c r="AD88" i="66"/>
  <c r="L88" i="66"/>
  <c r="R18" i="41"/>
  <c r="AD220" i="66"/>
  <c r="L220" i="66"/>
  <c r="AB229" i="66"/>
  <c r="J181" i="66"/>
  <c r="AE102" i="66"/>
  <c r="AB53" i="66"/>
  <c r="K227" i="66"/>
  <c r="J176" i="66"/>
  <c r="J104" i="66"/>
  <c r="L193" i="66"/>
  <c r="M164" i="66"/>
  <c r="M84" i="66"/>
  <c r="AB254" i="66"/>
  <c r="AC137" i="66"/>
  <c r="AE154" i="66"/>
  <c r="AC28" i="66"/>
  <c r="AC255" i="66"/>
  <c r="AF160" i="66"/>
  <c r="AC127" i="66"/>
  <c r="K162" i="66"/>
  <c r="K58" i="66"/>
  <c r="K18" i="66"/>
  <c r="AB226" i="66"/>
  <c r="N190" i="66"/>
  <c r="K157" i="66"/>
  <c r="L128" i="66"/>
  <c r="AC13" i="66"/>
  <c r="Q10" i="41"/>
  <c r="AC277" i="66"/>
  <c r="K277" i="66"/>
  <c r="Q23" i="41"/>
  <c r="AC4" i="66"/>
  <c r="K4" i="66"/>
  <c r="Q15" i="41"/>
  <c r="AC41" i="66"/>
  <c r="K41" i="66"/>
  <c r="Q29" i="41"/>
  <c r="AC78" i="66"/>
  <c r="K78" i="66"/>
  <c r="Q21" i="41"/>
  <c r="AC202" i="66"/>
  <c r="K202" i="66"/>
  <c r="R13" i="41"/>
  <c r="AD261" i="66"/>
  <c r="L261" i="66"/>
  <c r="P7" i="41"/>
  <c r="AB267" i="66"/>
  <c r="J267" i="66"/>
  <c r="AI115" i="66"/>
  <c r="S33" i="41"/>
  <c r="AE68" i="66"/>
  <c r="M68" i="66"/>
  <c r="S29" i="41"/>
  <c r="AE80" i="66"/>
  <c r="M80" i="66"/>
  <c r="S25" i="41"/>
  <c r="AE35" i="66"/>
  <c r="M35" i="66"/>
  <c r="S21" i="41"/>
  <c r="AE204" i="66"/>
  <c r="M204" i="66"/>
  <c r="S17" i="41"/>
  <c r="AE217" i="66"/>
  <c r="M217" i="66"/>
  <c r="R16" i="41"/>
  <c r="AD119" i="66"/>
  <c r="L119" i="66"/>
  <c r="J229" i="66"/>
  <c r="AE174" i="66"/>
  <c r="M102" i="66"/>
  <c r="J53" i="66"/>
  <c r="AE257" i="66"/>
  <c r="AE169" i="66"/>
  <c r="AE244" i="66"/>
  <c r="AC182" i="66"/>
  <c r="AD153" i="66"/>
  <c r="AE124" i="66"/>
  <c r="AB27" i="66"/>
  <c r="J254" i="66"/>
  <c r="K137" i="66"/>
  <c r="AE15" i="66"/>
  <c r="AD231" i="66"/>
  <c r="M154" i="66"/>
  <c r="K28" i="66"/>
  <c r="K255" i="66"/>
  <c r="N160" i="66"/>
  <c r="K127" i="66"/>
  <c r="AC242" i="66"/>
  <c r="AB191" i="66"/>
  <c r="AF155" i="66"/>
  <c r="AC122" i="66"/>
  <c r="AE56" i="66"/>
  <c r="J226" i="66"/>
  <c r="AE107" i="66"/>
  <c r="K13" i="66"/>
  <c r="K44" i="41"/>
  <c r="K37" i="41"/>
  <c r="K70" i="41"/>
  <c r="K63" i="41"/>
  <c r="K69" i="41"/>
  <c r="K107" i="41"/>
  <c r="K108" i="41"/>
  <c r="K106" i="41"/>
  <c r="K109" i="41"/>
  <c r="D44" i="65"/>
  <c r="J44" i="65"/>
  <c r="H44" i="65"/>
  <c r="B44" i="65"/>
  <c r="M90" i="65"/>
  <c r="J90" i="65"/>
  <c r="E90" i="65"/>
  <c r="H10" i="65"/>
  <c r="J9" i="65"/>
  <c r="G47" i="65"/>
  <c r="G9" i="65"/>
  <c r="B52" i="65"/>
  <c r="M52" i="65"/>
  <c r="O47" i="65"/>
  <c r="G36" i="65"/>
  <c r="O79" i="65"/>
  <c r="J79" i="65"/>
  <c r="G79" i="65"/>
  <c r="I25" i="65"/>
  <c r="F25" i="65"/>
  <c r="B25" i="65"/>
  <c r="K25" i="65"/>
  <c r="H22" i="65"/>
  <c r="B22" i="65"/>
  <c r="K22" i="65"/>
  <c r="J22" i="65"/>
  <c r="F22" i="65"/>
  <c r="D22" i="65"/>
  <c r="N107" i="65"/>
  <c r="F107" i="65"/>
  <c r="K107" i="65"/>
  <c r="B107" i="65"/>
  <c r="N22" i="65"/>
  <c r="G13" i="65"/>
  <c r="K13" i="65"/>
  <c r="E13" i="65"/>
  <c r="O95" i="65"/>
  <c r="J95" i="65"/>
  <c r="G95" i="65"/>
  <c r="L28" i="65"/>
  <c r="E28" i="65"/>
  <c r="N28" i="65"/>
  <c r="J28" i="65"/>
  <c r="I28" i="65"/>
  <c r="F28" i="65"/>
  <c r="D28" i="65"/>
  <c r="O22" i="65"/>
  <c r="B6" i="65"/>
  <c r="J6" i="65"/>
  <c r="F6" i="65"/>
  <c r="D6" i="65"/>
  <c r="O6" i="65"/>
  <c r="N6" i="65"/>
  <c r="K6" i="65"/>
  <c r="H6" i="65"/>
  <c r="F4" i="65"/>
  <c r="M4" i="65"/>
  <c r="L4" i="65"/>
  <c r="H4" i="65"/>
  <c r="D4" i="65"/>
  <c r="F9" i="65"/>
  <c r="L9" i="65"/>
  <c r="F52" i="65"/>
  <c r="I47" i="65"/>
  <c r="M8" i="65"/>
  <c r="N21" i="65"/>
  <c r="J21" i="65"/>
  <c r="G21" i="65"/>
  <c r="B21" i="65"/>
  <c r="I59" i="65"/>
  <c r="B59" i="65"/>
  <c r="O103" i="65"/>
  <c r="G103" i="65"/>
  <c r="H48" i="65"/>
  <c r="G48" i="65"/>
  <c r="B48" i="65"/>
  <c r="N44" i="65"/>
  <c r="J5" i="65"/>
  <c r="N5" i="65"/>
  <c r="M5" i="65"/>
  <c r="G5" i="65"/>
  <c r="E5" i="65"/>
  <c r="B5" i="65"/>
  <c r="O71" i="65"/>
  <c r="G71" i="65"/>
  <c r="J17" i="65"/>
  <c r="N17" i="65"/>
  <c r="E17" i="65"/>
  <c r="O17" i="65"/>
  <c r="K17" i="65"/>
  <c r="I17" i="65"/>
  <c r="F17" i="65"/>
  <c r="B17" i="65"/>
  <c r="H42" i="65"/>
  <c r="F42" i="65"/>
  <c r="L42" i="65"/>
  <c r="O87" i="65"/>
  <c r="G87" i="65"/>
  <c r="J12" i="65"/>
  <c r="I12" i="65"/>
  <c r="D12" i="65"/>
  <c r="L12" i="65"/>
  <c r="F12" i="65"/>
  <c r="E12" i="65"/>
  <c r="L58" i="65"/>
  <c r="H58" i="65"/>
  <c r="F58" i="65"/>
  <c r="F24" i="65"/>
  <c r="M24" i="65"/>
  <c r="I54" i="65"/>
  <c r="N54" i="65"/>
  <c r="D54" i="65"/>
  <c r="O30" i="65"/>
  <c r="H30" i="65"/>
  <c r="F30" i="65"/>
  <c r="N30" i="65"/>
  <c r="K30" i="65"/>
  <c r="B30" i="65"/>
  <c r="P74" i="65"/>
  <c r="K71" i="41"/>
  <c r="K65" i="41"/>
  <c r="K72" i="41"/>
  <c r="K20" i="41"/>
  <c r="P61" i="65"/>
  <c r="K105" i="41"/>
  <c r="K93" i="41"/>
  <c r="K77" i="41"/>
  <c r="L55" i="65"/>
  <c r="H55" i="65"/>
  <c r="D55" i="65"/>
  <c r="M55" i="65"/>
  <c r="G55" i="65"/>
  <c r="K55" i="65"/>
  <c r="F55" i="65"/>
  <c r="I55" i="65"/>
  <c r="O55" i="65"/>
  <c r="E55" i="65"/>
  <c r="N55" i="65"/>
  <c r="B55" i="65"/>
  <c r="J55" i="65"/>
  <c r="O46" i="65"/>
  <c r="K46" i="65"/>
  <c r="G46" i="65"/>
  <c r="B46" i="65"/>
  <c r="N46" i="65"/>
  <c r="I46" i="65"/>
  <c r="D46" i="65"/>
  <c r="M46" i="65"/>
  <c r="H46" i="65"/>
  <c r="E46" i="65"/>
  <c r="J46" i="65"/>
  <c r="L46" i="65"/>
  <c r="F46" i="65"/>
  <c r="N3" i="65"/>
  <c r="J3" i="65"/>
  <c r="F3" i="65"/>
  <c r="O3" i="65"/>
  <c r="I3" i="65"/>
  <c r="D3" i="65"/>
  <c r="K3" i="65"/>
  <c r="B3" i="65"/>
  <c r="H3" i="65"/>
  <c r="M3" i="65"/>
  <c r="G3" i="65"/>
  <c r="L3" i="65"/>
  <c r="E3" i="65"/>
  <c r="K103" i="41"/>
  <c r="K95" i="41"/>
  <c r="K87" i="41"/>
  <c r="K79" i="41"/>
  <c r="K9" i="41"/>
  <c r="N33" i="65"/>
  <c r="J33" i="65"/>
  <c r="F33" i="65"/>
  <c r="K33" i="65"/>
  <c r="E33" i="65"/>
  <c r="L33" i="65"/>
  <c r="D33" i="65"/>
  <c r="O33" i="65"/>
  <c r="H33" i="65"/>
  <c r="M33" i="65"/>
  <c r="I33" i="65"/>
  <c r="G33" i="65"/>
  <c r="B33" i="65"/>
  <c r="O85" i="65"/>
  <c r="K85" i="65"/>
  <c r="G85" i="65"/>
  <c r="B85" i="65"/>
  <c r="N85" i="65"/>
  <c r="J85" i="65"/>
  <c r="F85" i="65"/>
  <c r="L85" i="65"/>
  <c r="D85" i="65"/>
  <c r="I85" i="65"/>
  <c r="P85" i="65"/>
  <c r="M85" i="65"/>
  <c r="H85" i="65"/>
  <c r="E85" i="65"/>
  <c r="N88" i="65"/>
  <c r="J88" i="65"/>
  <c r="F88" i="65"/>
  <c r="M88" i="65"/>
  <c r="I88" i="65"/>
  <c r="E88" i="65"/>
  <c r="O88" i="65"/>
  <c r="G88" i="65"/>
  <c r="L88" i="65"/>
  <c r="D88" i="65"/>
  <c r="B88" i="65"/>
  <c r="P88" i="65"/>
  <c r="K88" i="65"/>
  <c r="H88" i="65"/>
  <c r="N19" i="65"/>
  <c r="J19" i="65"/>
  <c r="F19" i="65"/>
  <c r="O19" i="65"/>
  <c r="I19" i="65"/>
  <c r="D19" i="65"/>
  <c r="M19" i="65"/>
  <c r="G19" i="65"/>
  <c r="L19" i="65"/>
  <c r="E19" i="65"/>
  <c r="K19" i="65"/>
  <c r="B19" i="65"/>
  <c r="H19" i="65"/>
  <c r="O73" i="65"/>
  <c r="K73" i="65"/>
  <c r="G73" i="65"/>
  <c r="B73" i="65"/>
  <c r="N73" i="65"/>
  <c r="J73" i="65"/>
  <c r="F73" i="65"/>
  <c r="H73" i="65"/>
  <c r="M73" i="65"/>
  <c r="E73" i="65"/>
  <c r="D73" i="65"/>
  <c r="L73" i="65"/>
  <c r="I73" i="65"/>
  <c r="N76" i="65"/>
  <c r="J76" i="65"/>
  <c r="F76" i="65"/>
  <c r="M76" i="65"/>
  <c r="I76" i="65"/>
  <c r="E76" i="65"/>
  <c r="K76" i="65"/>
  <c r="B76" i="65"/>
  <c r="P76" i="65"/>
  <c r="H76" i="65"/>
  <c r="G76" i="65"/>
  <c r="D76" i="65"/>
  <c r="O76" i="65"/>
  <c r="L76" i="65"/>
  <c r="O50" i="65"/>
  <c r="K50" i="65"/>
  <c r="G50" i="65"/>
  <c r="B50" i="65"/>
  <c r="M50" i="65"/>
  <c r="H50" i="65"/>
  <c r="L50" i="65"/>
  <c r="F50" i="65"/>
  <c r="I50" i="65"/>
  <c r="E50" i="65"/>
  <c r="N50" i="65"/>
  <c r="D50" i="65"/>
  <c r="J50" i="65"/>
  <c r="N15" i="65"/>
  <c r="J15" i="65"/>
  <c r="F15" i="65"/>
  <c r="K15" i="65"/>
  <c r="E15" i="65"/>
  <c r="L15" i="65"/>
  <c r="D15" i="65"/>
  <c r="I15" i="65"/>
  <c r="B15" i="65"/>
  <c r="O15" i="65"/>
  <c r="H15" i="65"/>
  <c r="M15" i="65"/>
  <c r="G15" i="65"/>
  <c r="K89" i="41"/>
  <c r="K73" i="41"/>
  <c r="K102" i="41"/>
  <c r="K98" i="41"/>
  <c r="K94" i="41"/>
  <c r="K90" i="41"/>
  <c r="K86" i="41"/>
  <c r="K82" i="41"/>
  <c r="K78" i="41"/>
  <c r="K74" i="41"/>
  <c r="K104" i="41"/>
  <c r="K96" i="41"/>
  <c r="K88" i="41"/>
  <c r="K80" i="41"/>
  <c r="O69" i="65"/>
  <c r="K69" i="65"/>
  <c r="G69" i="65"/>
  <c r="B69" i="65"/>
  <c r="N69" i="65"/>
  <c r="J69" i="65"/>
  <c r="F69" i="65"/>
  <c r="L69" i="65"/>
  <c r="D69" i="65"/>
  <c r="I69" i="65"/>
  <c r="M69" i="65"/>
  <c r="H69" i="65"/>
  <c r="E69" i="65"/>
  <c r="N72" i="65"/>
  <c r="J72" i="65"/>
  <c r="F72" i="65"/>
  <c r="M72" i="65"/>
  <c r="I72" i="65"/>
  <c r="E72" i="65"/>
  <c r="O72" i="65"/>
  <c r="G72" i="65"/>
  <c r="L72" i="65"/>
  <c r="D72" i="65"/>
  <c r="B72" i="65"/>
  <c r="K72" i="65"/>
  <c r="H72" i="65"/>
  <c r="N104" i="65"/>
  <c r="J104" i="65"/>
  <c r="F104" i="65"/>
  <c r="M104" i="65"/>
  <c r="I104" i="65"/>
  <c r="E104" i="65"/>
  <c r="O104" i="65"/>
  <c r="G104" i="65"/>
  <c r="L104" i="65"/>
  <c r="D104" i="65"/>
  <c r="B104" i="65"/>
  <c r="P104" i="65"/>
  <c r="K104" i="65"/>
  <c r="H104" i="65"/>
  <c r="M83" i="65"/>
  <c r="I83" i="65"/>
  <c r="E83" i="65"/>
  <c r="P83" i="65"/>
  <c r="L83" i="65"/>
  <c r="H83" i="65"/>
  <c r="D83" i="65"/>
  <c r="J83" i="65"/>
  <c r="O83" i="65"/>
  <c r="G83" i="65"/>
  <c r="N83" i="65"/>
  <c r="K83" i="65"/>
  <c r="F83" i="65"/>
  <c r="B83" i="65"/>
  <c r="P102" i="65"/>
  <c r="L102" i="65"/>
  <c r="H102" i="65"/>
  <c r="D102" i="65"/>
  <c r="O102" i="65"/>
  <c r="K102" i="65"/>
  <c r="G102" i="65"/>
  <c r="B102" i="65"/>
  <c r="M102" i="65"/>
  <c r="E102" i="65"/>
  <c r="J102" i="65"/>
  <c r="N102" i="65"/>
  <c r="I102" i="65"/>
  <c r="F102" i="65"/>
  <c r="N37" i="65"/>
  <c r="J37" i="65"/>
  <c r="F37" i="65"/>
  <c r="O37" i="65"/>
  <c r="I37" i="65"/>
  <c r="D37" i="65"/>
  <c r="H37" i="65"/>
  <c r="L37" i="65"/>
  <c r="E37" i="65"/>
  <c r="G37" i="65"/>
  <c r="B37" i="65"/>
  <c r="M37" i="65"/>
  <c r="K37" i="65"/>
  <c r="O89" i="65"/>
  <c r="K89" i="65"/>
  <c r="G89" i="65"/>
  <c r="B89" i="65"/>
  <c r="N89" i="65"/>
  <c r="J89" i="65"/>
  <c r="F89" i="65"/>
  <c r="P89" i="65"/>
  <c r="H89" i="65"/>
  <c r="M89" i="65"/>
  <c r="E89" i="65"/>
  <c r="D89" i="65"/>
  <c r="L89" i="65"/>
  <c r="I89" i="65"/>
  <c r="N92" i="65"/>
  <c r="J92" i="65"/>
  <c r="F92" i="65"/>
  <c r="M92" i="65"/>
  <c r="I92" i="65"/>
  <c r="E92" i="65"/>
  <c r="K92" i="65"/>
  <c r="B92" i="65"/>
  <c r="P92" i="65"/>
  <c r="H92" i="65"/>
  <c r="G92" i="65"/>
  <c r="D92" i="65"/>
  <c r="O92" i="65"/>
  <c r="L92" i="65"/>
  <c r="P94" i="65"/>
  <c r="L94" i="65"/>
  <c r="H94" i="65"/>
  <c r="D94" i="65"/>
  <c r="O94" i="65"/>
  <c r="K94" i="65"/>
  <c r="G94" i="65"/>
  <c r="B94" i="65"/>
  <c r="M94" i="65"/>
  <c r="E94" i="65"/>
  <c r="J94" i="65"/>
  <c r="I94" i="65"/>
  <c r="F94" i="65"/>
  <c r="N94" i="65"/>
  <c r="N31" i="65"/>
  <c r="J31" i="65"/>
  <c r="F31" i="65"/>
  <c r="M31" i="65"/>
  <c r="H31" i="65"/>
  <c r="B31" i="65"/>
  <c r="K31" i="65"/>
  <c r="E31" i="65"/>
  <c r="L31" i="65"/>
  <c r="I31" i="65"/>
  <c r="G31" i="65"/>
  <c r="O31" i="65"/>
  <c r="D31" i="65"/>
  <c r="N41" i="65"/>
  <c r="J41" i="65"/>
  <c r="F41" i="65"/>
  <c r="O41" i="65"/>
  <c r="I41" i="65"/>
  <c r="D41" i="65"/>
  <c r="M41" i="65"/>
  <c r="H41" i="65"/>
  <c r="B41" i="65"/>
  <c r="G41" i="65"/>
  <c r="L41" i="65"/>
  <c r="E41" i="65"/>
  <c r="K41" i="65"/>
  <c r="O77" i="65"/>
  <c r="K77" i="65"/>
  <c r="G77" i="65"/>
  <c r="B77" i="65"/>
  <c r="N77" i="65"/>
  <c r="J77" i="65"/>
  <c r="F77" i="65"/>
  <c r="L77" i="65"/>
  <c r="D77" i="65"/>
  <c r="I77" i="65"/>
  <c r="H77" i="65"/>
  <c r="E77" i="65"/>
  <c r="P77" i="65"/>
  <c r="M77" i="65"/>
  <c r="N64" i="65"/>
  <c r="J64" i="65"/>
  <c r="F64" i="65"/>
  <c r="M64" i="65"/>
  <c r="I64" i="65"/>
  <c r="E64" i="65"/>
  <c r="O64" i="65"/>
  <c r="G64" i="65"/>
  <c r="L64" i="65"/>
  <c r="D64" i="65"/>
  <c r="K64" i="65"/>
  <c r="H64" i="65"/>
  <c r="B64" i="65"/>
  <c r="N96" i="65"/>
  <c r="J96" i="65"/>
  <c r="F96" i="65"/>
  <c r="M96" i="65"/>
  <c r="I96" i="65"/>
  <c r="E96" i="65"/>
  <c r="O96" i="65"/>
  <c r="G96" i="65"/>
  <c r="L96" i="65"/>
  <c r="D96" i="65"/>
  <c r="K96" i="65"/>
  <c r="H96" i="65"/>
  <c r="B96" i="65"/>
  <c r="P96" i="65"/>
  <c r="M99" i="65"/>
  <c r="I99" i="65"/>
  <c r="E99" i="65"/>
  <c r="P99" i="65"/>
  <c r="L99" i="65"/>
  <c r="H99" i="65"/>
  <c r="D99" i="65"/>
  <c r="J99" i="65"/>
  <c r="O99" i="65"/>
  <c r="G99" i="65"/>
  <c r="N99" i="65"/>
  <c r="K99" i="65"/>
  <c r="F99" i="65"/>
  <c r="B99" i="65"/>
  <c r="M67" i="65"/>
  <c r="I67" i="65"/>
  <c r="E67" i="65"/>
  <c r="L67" i="65"/>
  <c r="H67" i="65"/>
  <c r="D67" i="65"/>
  <c r="J67" i="65"/>
  <c r="O67" i="65"/>
  <c r="G67" i="65"/>
  <c r="N67" i="65"/>
  <c r="K67" i="65"/>
  <c r="F67" i="65"/>
  <c r="B67" i="65"/>
  <c r="P86" i="65"/>
  <c r="L86" i="65"/>
  <c r="H86" i="65"/>
  <c r="D86" i="65"/>
  <c r="O86" i="65"/>
  <c r="K86" i="65"/>
  <c r="G86" i="65"/>
  <c r="B86" i="65"/>
  <c r="M86" i="65"/>
  <c r="E86" i="65"/>
  <c r="J86" i="65"/>
  <c r="N86" i="65"/>
  <c r="I86" i="65"/>
  <c r="F86" i="65"/>
  <c r="N11" i="65"/>
  <c r="J11" i="65"/>
  <c r="F11" i="65"/>
  <c r="L11" i="65"/>
  <c r="G11" i="65"/>
  <c r="I11" i="65"/>
  <c r="B11" i="65"/>
  <c r="O11" i="65"/>
  <c r="H11" i="65"/>
  <c r="M11" i="65"/>
  <c r="E11" i="65"/>
  <c r="K11" i="65"/>
  <c r="D11" i="65"/>
  <c r="K99" i="41"/>
  <c r="K91" i="41"/>
  <c r="K83" i="41"/>
  <c r="K75" i="41"/>
  <c r="N49" i="65"/>
  <c r="J49" i="65"/>
  <c r="F49" i="65"/>
  <c r="L49" i="65"/>
  <c r="G49" i="65"/>
  <c r="K49" i="65"/>
  <c r="E49" i="65"/>
  <c r="M49" i="65"/>
  <c r="B49" i="65"/>
  <c r="I49" i="65"/>
  <c r="H49" i="65"/>
  <c r="O49" i="65"/>
  <c r="D49" i="65"/>
  <c r="O101" i="65"/>
  <c r="K101" i="65"/>
  <c r="G101" i="65"/>
  <c r="B101" i="65"/>
  <c r="N101" i="65"/>
  <c r="J101" i="65"/>
  <c r="F101" i="65"/>
  <c r="L101" i="65"/>
  <c r="D101" i="65"/>
  <c r="I101" i="65"/>
  <c r="P101" i="65"/>
  <c r="M101" i="65"/>
  <c r="H101" i="65"/>
  <c r="E101" i="65"/>
  <c r="L70" i="65"/>
  <c r="H70" i="65"/>
  <c r="D70" i="65"/>
  <c r="O70" i="65"/>
  <c r="K70" i="65"/>
  <c r="G70" i="65"/>
  <c r="B70" i="65"/>
  <c r="M70" i="65"/>
  <c r="E70" i="65"/>
  <c r="J70" i="65"/>
  <c r="N70" i="65"/>
  <c r="I70" i="65"/>
  <c r="F70" i="65"/>
  <c r="L35" i="65"/>
  <c r="H35" i="65"/>
  <c r="D35" i="65"/>
  <c r="M35" i="65"/>
  <c r="G35" i="65"/>
  <c r="J35" i="65"/>
  <c r="B35" i="65"/>
  <c r="N35" i="65"/>
  <c r="F35" i="65"/>
  <c r="K35" i="65"/>
  <c r="I35" i="65"/>
  <c r="E35" i="65"/>
  <c r="O35" i="65"/>
  <c r="N53" i="65"/>
  <c r="J53" i="65"/>
  <c r="F53" i="65"/>
  <c r="K53" i="65"/>
  <c r="E53" i="65"/>
  <c r="O53" i="65"/>
  <c r="I53" i="65"/>
  <c r="D53" i="65"/>
  <c r="G53" i="65"/>
  <c r="M53" i="65"/>
  <c r="B53" i="65"/>
  <c r="L53" i="65"/>
  <c r="H53" i="65"/>
  <c r="O105" i="65"/>
  <c r="K105" i="65"/>
  <c r="G105" i="65"/>
  <c r="B105" i="65"/>
  <c r="N105" i="65"/>
  <c r="J105" i="65"/>
  <c r="F105" i="65"/>
  <c r="P105" i="65"/>
  <c r="H105" i="65"/>
  <c r="M105" i="65"/>
  <c r="E105" i="65"/>
  <c r="D105" i="65"/>
  <c r="L105" i="65"/>
  <c r="I105" i="65"/>
  <c r="M75" i="65"/>
  <c r="I75" i="65"/>
  <c r="E75" i="65"/>
  <c r="L75" i="65"/>
  <c r="H75" i="65"/>
  <c r="D75" i="65"/>
  <c r="J75" i="65"/>
  <c r="O75" i="65"/>
  <c r="G75" i="65"/>
  <c r="F75" i="65"/>
  <c r="B75" i="65"/>
  <c r="N75" i="65"/>
  <c r="K75" i="65"/>
  <c r="L62" i="65"/>
  <c r="H62" i="65"/>
  <c r="D62" i="65"/>
  <c r="O62" i="65"/>
  <c r="K62" i="65"/>
  <c r="G62" i="65"/>
  <c r="B62" i="65"/>
  <c r="M62" i="65"/>
  <c r="E62" i="65"/>
  <c r="J62" i="65"/>
  <c r="I62" i="65"/>
  <c r="F62" i="65"/>
  <c r="N62" i="65"/>
  <c r="N57" i="65"/>
  <c r="J57" i="65"/>
  <c r="F57" i="65"/>
  <c r="O57" i="65"/>
  <c r="I57" i="65"/>
  <c r="D57" i="65"/>
  <c r="M57" i="65"/>
  <c r="H57" i="65"/>
  <c r="B57" i="65"/>
  <c r="K57" i="65"/>
  <c r="G57" i="65"/>
  <c r="E57" i="65"/>
  <c r="L57" i="65"/>
  <c r="O93" i="65"/>
  <c r="K93" i="65"/>
  <c r="G93" i="65"/>
  <c r="B93" i="65"/>
  <c r="N93" i="65"/>
  <c r="J93" i="65"/>
  <c r="F93" i="65"/>
  <c r="L93" i="65"/>
  <c r="D93" i="65"/>
  <c r="I93" i="65"/>
  <c r="H93" i="65"/>
  <c r="E93" i="65"/>
  <c r="P93" i="65"/>
  <c r="M93" i="65"/>
  <c r="N80" i="65"/>
  <c r="J80" i="65"/>
  <c r="F80" i="65"/>
  <c r="M80" i="65"/>
  <c r="I80" i="65"/>
  <c r="E80" i="65"/>
  <c r="O80" i="65"/>
  <c r="G80" i="65"/>
  <c r="L80" i="65"/>
  <c r="D80" i="65"/>
  <c r="K80" i="65"/>
  <c r="H80" i="65"/>
  <c r="B80" i="65"/>
  <c r="M56" i="65"/>
  <c r="I56" i="65"/>
  <c r="E56" i="65"/>
  <c r="N56" i="65"/>
  <c r="H56" i="65"/>
  <c r="B56" i="65"/>
  <c r="L56" i="65"/>
  <c r="G56" i="65"/>
  <c r="O56" i="65"/>
  <c r="D56" i="65"/>
  <c r="K56" i="65"/>
  <c r="J56" i="65"/>
  <c r="F56" i="65"/>
  <c r="N27" i="65"/>
  <c r="J27" i="65"/>
  <c r="F27" i="65"/>
  <c r="O27" i="65"/>
  <c r="I27" i="65"/>
  <c r="D27" i="65"/>
  <c r="L27" i="65"/>
  <c r="G27" i="65"/>
  <c r="K27" i="65"/>
  <c r="H27" i="65"/>
  <c r="E27" i="65"/>
  <c r="M27" i="65"/>
  <c r="B27" i="65"/>
  <c r="K101" i="41"/>
  <c r="K85" i="41"/>
  <c r="N45" i="65"/>
  <c r="J45" i="65"/>
  <c r="F45" i="65"/>
  <c r="M45" i="65"/>
  <c r="H45" i="65"/>
  <c r="B45" i="65"/>
  <c r="L45" i="65"/>
  <c r="G45" i="65"/>
  <c r="I45" i="65"/>
  <c r="O45" i="65"/>
  <c r="D45" i="65"/>
  <c r="E45" i="65"/>
  <c r="K45" i="65"/>
  <c r="O65" i="65"/>
  <c r="K65" i="65"/>
  <c r="G65" i="65"/>
  <c r="B65" i="65"/>
  <c r="N65" i="65"/>
  <c r="J65" i="65"/>
  <c r="F65" i="65"/>
  <c r="H65" i="65"/>
  <c r="M65" i="65"/>
  <c r="E65" i="65"/>
  <c r="L65" i="65"/>
  <c r="I65" i="65"/>
  <c r="D65" i="65"/>
  <c r="O81" i="65"/>
  <c r="K81" i="65"/>
  <c r="G81" i="65"/>
  <c r="B81" i="65"/>
  <c r="N81" i="65"/>
  <c r="J81" i="65"/>
  <c r="F81" i="65"/>
  <c r="H81" i="65"/>
  <c r="M81" i="65"/>
  <c r="E81" i="65"/>
  <c r="L81" i="65"/>
  <c r="I81" i="65"/>
  <c r="D81" i="65"/>
  <c r="O97" i="65"/>
  <c r="K97" i="65"/>
  <c r="G97" i="65"/>
  <c r="B97" i="65"/>
  <c r="N97" i="65"/>
  <c r="J97" i="65"/>
  <c r="F97" i="65"/>
  <c r="P97" i="65"/>
  <c r="H97" i="65"/>
  <c r="M97" i="65"/>
  <c r="E97" i="65"/>
  <c r="L97" i="65"/>
  <c r="I97" i="65"/>
  <c r="D97" i="65"/>
  <c r="N68" i="65"/>
  <c r="J68" i="65"/>
  <c r="F68" i="65"/>
  <c r="M68" i="65"/>
  <c r="I68" i="65"/>
  <c r="E68" i="65"/>
  <c r="K68" i="65"/>
  <c r="B68" i="65"/>
  <c r="H68" i="65"/>
  <c r="O68" i="65"/>
  <c r="L68" i="65"/>
  <c r="G68" i="65"/>
  <c r="D68" i="65"/>
  <c r="N84" i="65"/>
  <c r="J84" i="65"/>
  <c r="F84" i="65"/>
  <c r="M84" i="65"/>
  <c r="I84" i="65"/>
  <c r="E84" i="65"/>
  <c r="K84" i="65"/>
  <c r="B84" i="65"/>
  <c r="P84" i="65"/>
  <c r="H84" i="65"/>
  <c r="O84" i="65"/>
  <c r="L84" i="65"/>
  <c r="G84" i="65"/>
  <c r="D84" i="65"/>
  <c r="N100" i="65"/>
  <c r="J100" i="65"/>
  <c r="F100" i="65"/>
  <c r="M100" i="65"/>
  <c r="I100" i="65"/>
  <c r="E100" i="65"/>
  <c r="K100" i="65"/>
  <c r="B100" i="65"/>
  <c r="P100" i="65"/>
  <c r="H100" i="65"/>
  <c r="O100" i="65"/>
  <c r="L100" i="65"/>
  <c r="G100" i="65"/>
  <c r="D100" i="65"/>
  <c r="M91" i="65"/>
  <c r="I91" i="65"/>
  <c r="E91" i="65"/>
  <c r="P91" i="65"/>
  <c r="L91" i="65"/>
  <c r="H91" i="65"/>
  <c r="D91" i="65"/>
  <c r="J91" i="65"/>
  <c r="O91" i="65"/>
  <c r="G91" i="65"/>
  <c r="F91" i="65"/>
  <c r="B91" i="65"/>
  <c r="N91" i="65"/>
  <c r="K91" i="65"/>
  <c r="M60" i="65"/>
  <c r="I60" i="65"/>
  <c r="E60" i="65"/>
  <c r="L60" i="65"/>
  <c r="G60" i="65"/>
  <c r="K60" i="65"/>
  <c r="F60" i="65"/>
  <c r="H60" i="65"/>
  <c r="O60" i="65"/>
  <c r="D60" i="65"/>
  <c r="N60" i="65"/>
  <c r="B60" i="65"/>
  <c r="J60" i="65"/>
  <c r="P78" i="65"/>
  <c r="L78" i="65"/>
  <c r="H78" i="65"/>
  <c r="D78" i="65"/>
  <c r="O78" i="65"/>
  <c r="K78" i="65"/>
  <c r="G78" i="65"/>
  <c r="B78" i="65"/>
  <c r="M78" i="65"/>
  <c r="E78" i="65"/>
  <c r="J78" i="65"/>
  <c r="I78" i="65"/>
  <c r="F78" i="65"/>
  <c r="N78" i="65"/>
  <c r="L51" i="65"/>
  <c r="H51" i="65"/>
  <c r="D51" i="65"/>
  <c r="N51" i="65"/>
  <c r="I51" i="65"/>
  <c r="B51" i="65"/>
  <c r="M51" i="65"/>
  <c r="G51" i="65"/>
  <c r="O51" i="65"/>
  <c r="E51" i="65"/>
  <c r="K51" i="65"/>
  <c r="J51" i="65"/>
  <c r="F51" i="65"/>
  <c r="N23" i="65"/>
  <c r="J23" i="65"/>
  <c r="F23" i="65"/>
  <c r="M23" i="65"/>
  <c r="H23" i="65"/>
  <c r="B23" i="65"/>
  <c r="I23" i="65"/>
  <c r="O23" i="65"/>
  <c r="G23" i="65"/>
  <c r="L23" i="65"/>
  <c r="E23" i="65"/>
  <c r="K23" i="65"/>
  <c r="D23" i="65"/>
  <c r="N7" i="65"/>
  <c r="J7" i="65"/>
  <c r="F7" i="65"/>
  <c r="M7" i="65"/>
  <c r="H7" i="65"/>
  <c r="B7" i="65"/>
  <c r="L7" i="65"/>
  <c r="E7" i="65"/>
  <c r="K7" i="65"/>
  <c r="D7" i="65"/>
  <c r="I7" i="65"/>
  <c r="O7" i="65"/>
  <c r="G7" i="65"/>
  <c r="K97" i="41"/>
  <c r="K81" i="41"/>
  <c r="K100" i="41"/>
  <c r="K92" i="41"/>
  <c r="K84" i="41"/>
  <c r="K76" i="41"/>
  <c r="P3" i="65" l="1"/>
  <c r="K39" i="41"/>
  <c r="K62" i="41"/>
  <c r="K64" i="41"/>
  <c r="K45" i="41"/>
  <c r="K41" i="41"/>
  <c r="P20" i="65"/>
  <c r="P8" i="65"/>
  <c r="P5" i="65"/>
  <c r="K48" i="41"/>
  <c r="K46" i="41"/>
  <c r="K59" i="41"/>
  <c r="K54" i="41"/>
  <c r="K53" i="41"/>
  <c r="K56" i="41"/>
  <c r="K57" i="41"/>
  <c r="P43" i="65"/>
  <c r="K60" i="41"/>
  <c r="K58" i="41"/>
  <c r="K40" i="41"/>
  <c r="K36" i="41"/>
  <c r="K43" i="41"/>
  <c r="K49" i="41"/>
  <c r="K66" i="41"/>
  <c r="K50" i="41"/>
  <c r="K42" i="41"/>
  <c r="K47" i="41"/>
  <c r="K38" i="41"/>
  <c r="K68" i="41"/>
  <c r="K24" i="41"/>
  <c r="K61" i="41"/>
  <c r="K34" i="41"/>
  <c r="K67" i="41"/>
  <c r="K35" i="41"/>
  <c r="K55" i="41"/>
  <c r="K51" i="41"/>
  <c r="K12" i="41"/>
  <c r="P63" i="65"/>
  <c r="P66" i="65"/>
  <c r="P59" i="65"/>
  <c r="P52" i="65"/>
  <c r="P19" i="65"/>
  <c r="P32" i="65"/>
  <c r="P29" i="65"/>
  <c r="P16" i="65"/>
  <c r="P40" i="65"/>
  <c r="P38" i="65"/>
  <c r="P18" i="65"/>
  <c r="P9" i="65"/>
  <c r="P10" i="65"/>
  <c r="P6" i="65"/>
  <c r="P36" i="65"/>
  <c r="P62" i="65"/>
  <c r="P41" i="65"/>
  <c r="P60" i="65"/>
  <c r="P81" i="65"/>
  <c r="P70" i="65"/>
  <c r="P73" i="65"/>
  <c r="P68" i="65"/>
  <c r="P56" i="65"/>
  <c r="P75" i="65"/>
  <c r="P46" i="65"/>
  <c r="P67" i="65"/>
  <c r="P80" i="65"/>
  <c r="P47" i="65"/>
  <c r="P69" i="65"/>
  <c r="P50" i="65"/>
  <c r="P54" i="65"/>
  <c r="P30" i="65"/>
  <c r="P26" i="65"/>
  <c r="P21" i="65"/>
  <c r="P14" i="65"/>
  <c r="K31" i="41"/>
  <c r="K17" i="41"/>
  <c r="K27" i="41"/>
  <c r="K33" i="41"/>
  <c r="K19" i="41"/>
  <c r="P24" i="65"/>
  <c r="P39" i="65"/>
  <c r="P58" i="65"/>
  <c r="P65" i="65"/>
  <c r="P35" i="65"/>
  <c r="P11" i="65"/>
  <c r="P17" i="65"/>
  <c r="P28" i="65"/>
  <c r="P33" i="65"/>
  <c r="P49" i="65"/>
  <c r="K15" i="41"/>
  <c r="K25" i="41"/>
  <c r="K8" i="41"/>
  <c r="K10" i="41"/>
  <c r="K16" i="41"/>
  <c r="K23" i="41"/>
  <c r="K32" i="41"/>
  <c r="K14" i="41"/>
  <c r="K30" i="41"/>
  <c r="K13" i="41"/>
  <c r="P22" i="65"/>
  <c r="K26" i="41"/>
  <c r="K11" i="41"/>
  <c r="K28" i="41"/>
  <c r="K21" i="41"/>
  <c r="K18" i="41"/>
  <c r="K29" i="41"/>
  <c r="K7" i="41"/>
  <c r="K22" i="41"/>
  <c r="P13" i="65"/>
  <c r="P44" i="65"/>
  <c r="P42" i="65"/>
  <c r="P4" i="65"/>
  <c r="P48" i="65"/>
  <c r="P25" i="65"/>
  <c r="P12" i="65"/>
  <c r="P37" i="65"/>
  <c r="P72" i="65"/>
  <c r="P31" i="65"/>
  <c r="P7" i="65"/>
  <c r="P64" i="65"/>
  <c r="P27" i="65"/>
  <c r="P57" i="65"/>
  <c r="P23" i="65"/>
  <c r="P51" i="65"/>
  <c r="P45" i="65"/>
  <c r="P53" i="65"/>
  <c r="P15" i="65"/>
  <c r="P55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0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&gt;&gt;&gt;&gt;&gt;&gt;&gt;&gt;&gt;&gt;&gt;&gt;&gt;&gt;&gt;&gt;&gt;&gt;&gt;&gt;&gt;&gt;&gt;&gt;&gt;&gt;&gt;W17&lt;&lt;&lt;&lt;&lt;&lt;&lt;&lt;&lt;&lt;&lt;&lt;&lt;&lt;&lt;&lt;&lt;&lt;&lt;&lt;&lt;&lt;&lt;&lt;&lt;&lt;&lt;&lt;&lt;&lt;
PLS NOTE BELOW TIM CHANGE DUE TO OPS (CMB RUNWAY CLOSURE) REASON  
  FLT NO : UL143   
  ROUTE : CMB/BOM   
  EFFECTIVE : 29OCT TO 24MAR  
  DOW : D3 ONLY  
  A/C TYPE :   AS PER SKED   
  TIMINGS : CMB DEP : 1700 ISO 1650
    BOM ARR : 1920 
</t>
        </r>
      </text>
    </comment>
    <comment ref="A21" authorId="0" shapeId="0" xr:uid="{00000000-0006-0000-1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PLS NOTE BELOW NEW FLIGHTS DUE COM RESNS
FLT NO : UL147/8 
ROUTE : CMB/GAY VV 
EFFECTIVE : 01FEB TO 24MAR
DOW : D7 ONLY
A/C TYPE : A320
TIMINGS : CMB DEP : 0815
  GAY ARR/DEP : 1145/1245
  CMB ARR : 1610
Wed 9/13/2017 4:19 PM (NEW FLIGHT - GAY)</t>
        </r>
      </text>
    </comment>
    <comment ref="D38" authorId="0" shapeId="0" xr:uid="{00000000-0006-0000-1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FLT NO : UL189                           
ROUTE : CMB/DAC                            
EFFECTIVE : 29OCT-24MAR                        
DOW : D3 ONLY                          
A/C TYPE : AS PER SKED                           
TIMINGS : CMB DEP : 0815 ISO 0745                          
  DAC ARR  : 1200             ISO 1130                        
</t>
        </r>
      </text>
    </comment>
    <comment ref="A71" authorId="0" shapeId="0" xr:uid="{00000000-0006-0000-1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FLT NO : UL892/3   ISO UL896/7
ROUTE : CMB/HKG VV  
EFFECTIVE : 29OCT TO 24MAR  
DOW : D3 ONLY  
A/C TYPE : AS PER SKED   
TIMINGS : CMB DEP : 0910 ISO 1330
  HKG ARR/DEP : 1700/1800 ISO 2120 / 0200
  CMB ARR : 2110 ISO 0510
</t>
        </r>
      </text>
    </comment>
    <comment ref="A72" authorId="0" shapeId="0" xr:uid="{00000000-0006-0000-1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FLT NO : UL898/9   ISO UL892/3
ROUTE : CMB/HKG VV  
EFFECTIVE : 29OCT TO 24MAR  
DOW : D5 ONLY  
A/C TYPE : AS PER SKED   
TIMINGS : CMB DEP : 1200 ISO 0910
  HKG ARR/DEP : 1950/0200 ISO 1700/1900
  CMB ARR : 0510 ISO 2110
</t>
        </r>
      </text>
    </comment>
    <comment ref="A80" authorId="0" shapeId="0" xr:uid="{00000000-0006-0000-1400-000006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<sst xmlns="http://schemas.openxmlformats.org/spreadsheetml/2006/main" count="12128" uniqueCount="1900">
  <si>
    <t>FLT NO.</t>
  </si>
  <si>
    <t>ROUTE</t>
  </si>
  <si>
    <t>FINAL ORDER</t>
  </si>
  <si>
    <t>F</t>
  </si>
  <si>
    <t>C</t>
  </si>
  <si>
    <t>Y</t>
  </si>
  <si>
    <t>ALD</t>
  </si>
  <si>
    <t>ABL</t>
  </si>
  <si>
    <t>ABM</t>
  </si>
  <si>
    <t>ABN</t>
  </si>
  <si>
    <t>ABO</t>
  </si>
  <si>
    <t>ABP</t>
  </si>
  <si>
    <t>ABQ</t>
  </si>
  <si>
    <t>ABR</t>
  </si>
  <si>
    <t>ALA</t>
  </si>
  <si>
    <t>ALB</t>
  </si>
  <si>
    <t>ALC</t>
  </si>
  <si>
    <t>ALH</t>
  </si>
  <si>
    <t>ALJ</t>
  </si>
  <si>
    <t>ALL</t>
  </si>
  <si>
    <t>ALM</t>
  </si>
  <si>
    <t>ALN</t>
  </si>
  <si>
    <t>ALO</t>
  </si>
  <si>
    <t>ALP</t>
  </si>
  <si>
    <t>ALQ</t>
  </si>
  <si>
    <t>ALR</t>
  </si>
  <si>
    <t>MRE</t>
  </si>
  <si>
    <t>MRD</t>
  </si>
  <si>
    <t>A320</t>
  </si>
  <si>
    <t>A321</t>
  </si>
  <si>
    <t>A332</t>
  </si>
  <si>
    <t>A333</t>
  </si>
  <si>
    <t>CCR</t>
  </si>
  <si>
    <t>TCR</t>
  </si>
  <si>
    <t xml:space="preserve"> </t>
  </si>
  <si>
    <t>BC</t>
  </si>
  <si>
    <t>A330</t>
  </si>
  <si>
    <t>HBF</t>
  </si>
  <si>
    <t>HLM</t>
  </si>
  <si>
    <t>ANA</t>
  </si>
  <si>
    <t>UL0119</t>
  </si>
  <si>
    <t>UL0121</t>
  </si>
  <si>
    <t>UL0101</t>
  </si>
  <si>
    <t>UL0165</t>
  </si>
  <si>
    <t>UL0131</t>
  </si>
  <si>
    <t>UL0189</t>
  </si>
  <si>
    <t>UL0161</t>
  </si>
  <si>
    <t>UL0129</t>
  </si>
  <si>
    <t>UL0183</t>
  </si>
  <si>
    <t>UL0133</t>
  </si>
  <si>
    <t>UL0115</t>
  </si>
  <si>
    <t>UL0127</t>
  </si>
  <si>
    <t>UL0139</t>
  </si>
  <si>
    <t>UL0167</t>
  </si>
  <si>
    <t>UL0195</t>
  </si>
  <si>
    <t>UL0123</t>
  </si>
  <si>
    <t>UL0171</t>
  </si>
  <si>
    <t>UL0103</t>
  </si>
  <si>
    <t>UL0109</t>
  </si>
  <si>
    <t>UL0141</t>
  </si>
  <si>
    <t>UL0125</t>
  </si>
  <si>
    <t>UL0173</t>
  </si>
  <si>
    <t>UL0263</t>
  </si>
  <si>
    <t>UL0281</t>
  </si>
  <si>
    <t>UL0229</t>
  </si>
  <si>
    <t>UL0265</t>
  </si>
  <si>
    <t>UL0264</t>
  </si>
  <si>
    <t>UL0282</t>
  </si>
  <si>
    <t>UL0266</t>
  </si>
  <si>
    <t>UL0230</t>
  </si>
  <si>
    <t>UL0207</t>
  </si>
  <si>
    <t>UL0225</t>
  </si>
  <si>
    <t>UL0217</t>
  </si>
  <si>
    <t>UL0208</t>
  </si>
  <si>
    <t>UL0218</t>
  </si>
  <si>
    <t>UL0226</t>
  </si>
  <si>
    <t>UL0205</t>
  </si>
  <si>
    <t>UL0215</t>
  </si>
  <si>
    <t>UL0206</t>
  </si>
  <si>
    <t>UL0216</t>
  </si>
  <si>
    <t>UL3061</t>
  </si>
  <si>
    <t>UL318A</t>
  </si>
  <si>
    <t>UL0308</t>
  </si>
  <si>
    <t>UL0302</t>
  </si>
  <si>
    <t>UL0314</t>
  </si>
  <si>
    <t>UL0303</t>
  </si>
  <si>
    <t>UL0309</t>
  </si>
  <si>
    <t>UL4541</t>
  </si>
  <si>
    <t>UL4542</t>
  </si>
  <si>
    <t>UL0365</t>
  </si>
  <si>
    <t>UL708B</t>
  </si>
  <si>
    <t>UL0364</t>
  </si>
  <si>
    <t>UL707R</t>
  </si>
  <si>
    <t>UL0828</t>
  </si>
  <si>
    <t>UL868L</t>
  </si>
  <si>
    <t>UL866L</t>
  </si>
  <si>
    <t>UL5031</t>
  </si>
  <si>
    <t>UL5032</t>
  </si>
  <si>
    <t>ANB</t>
  </si>
  <si>
    <t>UL0402</t>
  </si>
  <si>
    <t>UL0307</t>
  </si>
  <si>
    <t>UL315A</t>
  </si>
  <si>
    <t>UL0187</t>
  </si>
  <si>
    <t>UL0190</t>
  </si>
  <si>
    <t>UL0185</t>
  </si>
  <si>
    <t>ANC</t>
  </si>
  <si>
    <t>UL0893</t>
  </si>
  <si>
    <t>UL0892</t>
  </si>
  <si>
    <t>UL0884</t>
  </si>
  <si>
    <t>UL0708</t>
  </si>
  <si>
    <t>UL0707</t>
  </si>
  <si>
    <t>UL0406</t>
  </si>
  <si>
    <t>UL0404</t>
  </si>
  <si>
    <t>UL0174</t>
  </si>
  <si>
    <t>UL0172</t>
  </si>
  <si>
    <t>UL0168</t>
  </si>
  <si>
    <t>UL0166</t>
  </si>
  <si>
    <t>UL0162</t>
  </si>
  <si>
    <t>UL0140</t>
  </si>
  <si>
    <t>UL0134</t>
  </si>
  <si>
    <t>UL0132</t>
  </si>
  <si>
    <t>UL0130</t>
  </si>
  <si>
    <t>UL0128</t>
  </si>
  <si>
    <t>UL0126</t>
  </si>
  <si>
    <t>UL0124</t>
  </si>
  <si>
    <t>UL0122</t>
  </si>
  <si>
    <t>UL0120</t>
  </si>
  <si>
    <t>UL0116</t>
  </si>
  <si>
    <t>UL0110</t>
  </si>
  <si>
    <t>UL0104</t>
  </si>
  <si>
    <t>UL0102</t>
  </si>
  <si>
    <t>UL0880</t>
  </si>
  <si>
    <t>UL0319</t>
  </si>
  <si>
    <t>UL0896</t>
  </si>
  <si>
    <t>UL0193</t>
  </si>
  <si>
    <t>UL0194</t>
  </si>
  <si>
    <t>UL505H</t>
  </si>
  <si>
    <t>UL505B</t>
  </si>
  <si>
    <t>UL0177</t>
  </si>
  <si>
    <t>UL0159</t>
  </si>
  <si>
    <t>UL0147</t>
  </si>
  <si>
    <t>AND</t>
  </si>
  <si>
    <t>UL6041</t>
  </si>
  <si>
    <t>UL6042</t>
  </si>
  <si>
    <t>EY</t>
  </si>
  <si>
    <t>Date</t>
  </si>
  <si>
    <t>Type</t>
  </si>
  <si>
    <t>Cl</t>
  </si>
  <si>
    <t>Pax</t>
  </si>
  <si>
    <t>Spl</t>
  </si>
  <si>
    <t>Spl Ext</t>
  </si>
  <si>
    <t>Number</t>
  </si>
  <si>
    <t>PAX</t>
  </si>
  <si>
    <t>SPML</t>
  </si>
  <si>
    <t>CREW</t>
  </si>
  <si>
    <t>UL0186</t>
  </si>
  <si>
    <t>UL0188</t>
  </si>
  <si>
    <t>UL0160</t>
  </si>
  <si>
    <t>UL0148</t>
  </si>
  <si>
    <t>UL0149</t>
  </si>
  <si>
    <t>UL0143</t>
  </si>
  <si>
    <t>ACTUAL</t>
  </si>
  <si>
    <t>INFLAIR</t>
  </si>
  <si>
    <t>ANE</t>
  </si>
  <si>
    <t>UL0219</t>
  </si>
  <si>
    <t>UL0220</t>
  </si>
  <si>
    <t>UL0231</t>
  </si>
  <si>
    <t>UL0232</t>
  </si>
  <si>
    <t>UL0898</t>
  </si>
  <si>
    <t>C60054</t>
  </si>
  <si>
    <t>C60055</t>
  </si>
  <si>
    <t>LDN</t>
  </si>
  <si>
    <t>REF</t>
  </si>
  <si>
    <t>CBF</t>
  </si>
  <si>
    <t>REF/ BEV (Under 2Hrs)</t>
  </si>
  <si>
    <t>HBF/ CBF</t>
  </si>
  <si>
    <t>-</t>
  </si>
  <si>
    <t>WET ICE CUBES</t>
  </si>
  <si>
    <t>SLICED LIME</t>
  </si>
  <si>
    <t>SBY</t>
  </si>
  <si>
    <t xml:space="preserve">1 x 10pcs </t>
  </si>
  <si>
    <t>LIME WEDGES</t>
  </si>
  <si>
    <t>1 X 8pcs</t>
  </si>
  <si>
    <t>UL0197</t>
  </si>
  <si>
    <t>UL0137</t>
  </si>
  <si>
    <t>UL0138</t>
  </si>
  <si>
    <t>UL0142</t>
  </si>
  <si>
    <t>UL0196</t>
  </si>
  <si>
    <t>UL0117</t>
  </si>
  <si>
    <t>UL0178</t>
  </si>
  <si>
    <t>UL0198</t>
  </si>
  <si>
    <t>UL0184</t>
  </si>
  <si>
    <t>UL0403</t>
  </si>
  <si>
    <t>UL0405</t>
  </si>
  <si>
    <t>UL0407</t>
  </si>
  <si>
    <t>UL0829</t>
  </si>
  <si>
    <t>UL0867</t>
  </si>
  <si>
    <t>UL0869</t>
  </si>
  <si>
    <t>UL0881</t>
  </si>
  <si>
    <t>UL0885</t>
  </si>
  <si>
    <t>UL0897</t>
  </si>
  <si>
    <t>UL0899</t>
  </si>
  <si>
    <t>UL0144</t>
  </si>
  <si>
    <t>UL0191</t>
  </si>
  <si>
    <t>UL0192</t>
  </si>
  <si>
    <t>A /C</t>
  </si>
  <si>
    <t>DEP</t>
  </si>
  <si>
    <t>ARR</t>
  </si>
  <si>
    <t>STD-LCL</t>
  </si>
  <si>
    <t xml:space="preserve">Air Port Name </t>
  </si>
  <si>
    <t xml:space="preserve">Country </t>
  </si>
  <si>
    <t xml:space="preserve">CMB </t>
  </si>
  <si>
    <t xml:space="preserve">MLE </t>
  </si>
  <si>
    <t xml:space="preserve"> 7:20 </t>
  </si>
  <si>
    <t>Male</t>
  </si>
  <si>
    <t xml:space="preserve"> Maldives </t>
  </si>
  <si>
    <t xml:space="preserve">18:50 </t>
  </si>
  <si>
    <t xml:space="preserve">GAN </t>
  </si>
  <si>
    <t xml:space="preserve"> 7:01 </t>
  </si>
  <si>
    <t xml:space="preserve">Gan Island </t>
  </si>
  <si>
    <t xml:space="preserve"> 9:05 </t>
  </si>
  <si>
    <t xml:space="preserve">13:25 </t>
  </si>
  <si>
    <t xml:space="preserve">MAA </t>
  </si>
  <si>
    <t xml:space="preserve"> 7:15 </t>
  </si>
  <si>
    <t>Chennai International Airport</t>
  </si>
  <si>
    <t xml:space="preserve">India </t>
  </si>
  <si>
    <t xml:space="preserve">18:35 </t>
  </si>
  <si>
    <t xml:space="preserve"> 0:40 </t>
  </si>
  <si>
    <t xml:space="preserve"> 8:40 </t>
  </si>
  <si>
    <t xml:space="preserve">TRZ </t>
  </si>
  <si>
    <t xml:space="preserve"> 8:10 </t>
  </si>
  <si>
    <t>Trichy(Tiruchirappalli International Airport)</t>
  </si>
  <si>
    <t xml:space="preserve">14:05 </t>
  </si>
  <si>
    <t xml:space="preserve">IXM </t>
  </si>
  <si>
    <t xml:space="preserve"> 8:15 </t>
  </si>
  <si>
    <t>Madurai International Airport</t>
  </si>
  <si>
    <t xml:space="preserve">13:40 </t>
  </si>
  <si>
    <t xml:space="preserve">BOM </t>
  </si>
  <si>
    <t xml:space="preserve">23:40 </t>
  </si>
  <si>
    <t>Mumbai(Chhatrapati Shivaji International Airport)</t>
  </si>
  <si>
    <t>CMB</t>
  </si>
  <si>
    <t>GAY</t>
  </si>
  <si>
    <t>Gaya International Airport</t>
  </si>
  <si>
    <t xml:space="preserve">VTZ </t>
  </si>
  <si>
    <t xml:space="preserve"> 7:10 </t>
  </si>
  <si>
    <t>Visakhapatnam Airport</t>
  </si>
  <si>
    <t xml:space="preserve">TRV </t>
  </si>
  <si>
    <t xml:space="preserve"> 7:50 </t>
  </si>
  <si>
    <t xml:space="preserve">COK </t>
  </si>
  <si>
    <t xml:space="preserve"> 7:35 </t>
  </si>
  <si>
    <t>Cochin International Airport</t>
  </si>
  <si>
    <t xml:space="preserve">14:10 </t>
  </si>
  <si>
    <t xml:space="preserve">BLR </t>
  </si>
  <si>
    <t xml:space="preserve">18:40 </t>
  </si>
  <si>
    <t>Bangalore(Kempegowda International Airport)</t>
  </si>
  <si>
    <t xml:space="preserve"> 1:10 </t>
  </si>
  <si>
    <t xml:space="preserve">HYD </t>
  </si>
  <si>
    <t xml:space="preserve"> 7:00 </t>
  </si>
  <si>
    <t>Hyderabad(Rajiv Gandhi International Airport)</t>
  </si>
  <si>
    <t xml:space="preserve"> 8:00 </t>
  </si>
  <si>
    <t xml:space="preserve">CCU </t>
  </si>
  <si>
    <t xml:space="preserve"> 8:25 </t>
  </si>
  <si>
    <t>Kolkata(Netaji Subhash Chandra Bose International Airport)</t>
  </si>
  <si>
    <t xml:space="preserve">CJB </t>
  </si>
  <si>
    <t xml:space="preserve">13:30 </t>
  </si>
  <si>
    <t>Coimbatore(Coimbatore International Airport)</t>
  </si>
  <si>
    <t xml:space="preserve">DEL </t>
  </si>
  <si>
    <t xml:space="preserve">13:55 </t>
  </si>
  <si>
    <t>Delhi(Indira Gandhi International Airport)</t>
  </si>
  <si>
    <t xml:space="preserve"> 0:30 </t>
  </si>
  <si>
    <t xml:space="preserve">KHI </t>
  </si>
  <si>
    <t xml:space="preserve">13:20 </t>
  </si>
  <si>
    <t>Karachi(Jinnah International Airport)</t>
  </si>
  <si>
    <t>Pakistan</t>
  </si>
  <si>
    <t xml:space="preserve">LHE </t>
  </si>
  <si>
    <t xml:space="preserve">20:10 </t>
  </si>
  <si>
    <t>Lahore(Allama Iqbal International Airport)</t>
  </si>
  <si>
    <t xml:space="preserve"> 8:05 </t>
  </si>
  <si>
    <t xml:space="preserve">DAC </t>
  </si>
  <si>
    <t xml:space="preserve"> 7:45 </t>
  </si>
  <si>
    <t>Dhaka(Hazrat Shahjalal International Airport)</t>
  </si>
  <si>
    <t>Bangladesh</t>
  </si>
  <si>
    <t xml:space="preserve">MCT </t>
  </si>
  <si>
    <t>Muscat International Airport</t>
  </si>
  <si>
    <t>Oman</t>
  </si>
  <si>
    <t xml:space="preserve">AUH </t>
  </si>
  <si>
    <t>Abu Dhabi International Airport</t>
  </si>
  <si>
    <t>United Arab Emirates</t>
  </si>
  <si>
    <t xml:space="preserve">BAH </t>
  </si>
  <si>
    <t xml:space="preserve">18:30 </t>
  </si>
  <si>
    <t>Manama(Bahrain International Airport)</t>
  </si>
  <si>
    <t>Bahrain</t>
  </si>
  <si>
    <t xml:space="preserve">DOH </t>
  </si>
  <si>
    <t xml:space="preserve">19:00 </t>
  </si>
  <si>
    <t>Doha(Hamad International Airport)</t>
  </si>
  <si>
    <t>Qatar</t>
  </si>
  <si>
    <t xml:space="preserve">12:40 </t>
  </si>
  <si>
    <t xml:space="preserve">DXB </t>
  </si>
  <si>
    <t>Dubai International Airport</t>
  </si>
  <si>
    <t xml:space="preserve">KWI </t>
  </si>
  <si>
    <t xml:space="preserve">18:15 </t>
  </si>
  <si>
    <t>Kuwait International Airport</t>
  </si>
  <si>
    <t>Kuwait</t>
  </si>
  <si>
    <t xml:space="preserve">14:45 </t>
  </si>
  <si>
    <t xml:space="preserve">12:45 </t>
  </si>
  <si>
    <t xml:space="preserve">13:45 </t>
  </si>
  <si>
    <t xml:space="preserve">DMM </t>
  </si>
  <si>
    <t>Dammam(King Fahd International Airport)</t>
  </si>
  <si>
    <t>Saudi Arabia</t>
  </si>
  <si>
    <t xml:space="preserve">RUH </t>
  </si>
  <si>
    <t>Riyadh(King Khalid International Airport)</t>
  </si>
  <si>
    <t xml:space="preserve">JED </t>
  </si>
  <si>
    <t>Jeddah(King Abdulaziz International Airport)</t>
  </si>
  <si>
    <t xml:space="preserve">SIN </t>
  </si>
  <si>
    <t xml:space="preserve"> 7:25 </t>
  </si>
  <si>
    <t>Singapore Changi Airport</t>
  </si>
  <si>
    <t>Singapore</t>
  </si>
  <si>
    <t xml:space="preserve"> 1:00 </t>
  </si>
  <si>
    <t xml:space="preserve">12:10 </t>
  </si>
  <si>
    <t xml:space="preserve">19:50 </t>
  </si>
  <si>
    <t xml:space="preserve">KUL </t>
  </si>
  <si>
    <t xml:space="preserve"> 7:30 </t>
  </si>
  <si>
    <t>Kuala Lumpur International Airport</t>
  </si>
  <si>
    <t>Malaysia</t>
  </si>
  <si>
    <t xml:space="preserve">CGK </t>
  </si>
  <si>
    <t>Jakarta(Soekarno Hatta International Airport)</t>
  </si>
  <si>
    <t>Indonesia</t>
  </si>
  <si>
    <t xml:space="preserve">BKK </t>
  </si>
  <si>
    <t xml:space="preserve"> 1:30 </t>
  </si>
  <si>
    <t>Bangkok(Suvarnabhumi Airport)</t>
  </si>
  <si>
    <t>Thailand</t>
  </si>
  <si>
    <t xml:space="preserve">14:35 </t>
  </si>
  <si>
    <t xml:space="preserve">NRT </t>
  </si>
  <si>
    <t>Tōkyō\Yokohama(Narita International Airport)</t>
  </si>
  <si>
    <t>Japan</t>
  </si>
  <si>
    <t xml:space="preserve">LHR </t>
  </si>
  <si>
    <t xml:space="preserve">12:50 </t>
  </si>
  <si>
    <t>London(Heathrow Airport)</t>
  </si>
  <si>
    <t>United Kingdom</t>
  </si>
  <si>
    <t xml:space="preserve"> 2:20 </t>
  </si>
  <si>
    <t xml:space="preserve">MEL </t>
  </si>
  <si>
    <t xml:space="preserve">16:55 </t>
  </si>
  <si>
    <t>Melbourne Airport</t>
  </si>
  <si>
    <t>Australia</t>
  </si>
  <si>
    <t xml:space="preserve">SEZ </t>
  </si>
  <si>
    <t xml:space="preserve"> 2:05 </t>
  </si>
  <si>
    <t>Victoria(Seychelles International Airport)</t>
  </si>
  <si>
    <t>Seychelles</t>
  </si>
  <si>
    <t xml:space="preserve">KMG </t>
  </si>
  <si>
    <t xml:space="preserve">18:45 </t>
  </si>
  <si>
    <t>Kunming Changshui International Airport</t>
  </si>
  <si>
    <t>China</t>
  </si>
  <si>
    <t xml:space="preserve">PVG </t>
  </si>
  <si>
    <t>Shanghai Pudong International Airport</t>
  </si>
  <si>
    <t xml:space="preserve">PEK </t>
  </si>
  <si>
    <t>Beijing Capital International Airport</t>
  </si>
  <si>
    <t xml:space="preserve">13:35 </t>
  </si>
  <si>
    <t xml:space="preserve">CAN </t>
  </si>
  <si>
    <t xml:space="preserve">13:50 </t>
  </si>
  <si>
    <t>Guangzhou Baiyun International Airport</t>
  </si>
  <si>
    <t xml:space="preserve">17:35 </t>
  </si>
  <si>
    <t xml:space="preserve">HKG </t>
  </si>
  <si>
    <t>Hong Kong International Airport</t>
  </si>
  <si>
    <t>Hong Kong</t>
  </si>
  <si>
    <t>UL0605</t>
  </si>
  <si>
    <t>MEL</t>
  </si>
  <si>
    <t>EURO</t>
  </si>
  <si>
    <t>IND</t>
  </si>
  <si>
    <t>MLE</t>
  </si>
  <si>
    <t>VNS</t>
  </si>
  <si>
    <t>C,B</t>
  </si>
  <si>
    <t>ANF</t>
  </si>
  <si>
    <t>GAN</t>
  </si>
  <si>
    <t>MAA</t>
  </si>
  <si>
    <t>BLR</t>
  </si>
  <si>
    <t>TRZ</t>
  </si>
  <si>
    <t>IXM</t>
  </si>
  <si>
    <t>TRV</t>
  </si>
  <si>
    <t>CJB</t>
  </si>
  <si>
    <t>DAC</t>
  </si>
  <si>
    <t>VTZ</t>
  </si>
  <si>
    <t>MCT</t>
  </si>
  <si>
    <t>AUH</t>
  </si>
  <si>
    <t>BAH</t>
  </si>
  <si>
    <t>DOH</t>
  </si>
  <si>
    <t>DXB</t>
  </si>
  <si>
    <t>CGK</t>
  </si>
  <si>
    <t>SEZ</t>
  </si>
  <si>
    <t>BOM</t>
  </si>
  <si>
    <t>DEL</t>
  </si>
  <si>
    <t>KHI</t>
  </si>
  <si>
    <t>LHE</t>
  </si>
  <si>
    <t>CCU</t>
  </si>
  <si>
    <t>HYD</t>
  </si>
  <si>
    <t>NRT</t>
  </si>
  <si>
    <t>LHR</t>
  </si>
  <si>
    <t>KWI</t>
  </si>
  <si>
    <t>DMM</t>
  </si>
  <si>
    <t>RUH</t>
  </si>
  <si>
    <t>JED</t>
  </si>
  <si>
    <t>SIN</t>
  </si>
  <si>
    <t>ALS</t>
  </si>
  <si>
    <t>FLIGHT</t>
  </si>
  <si>
    <t>UL0221</t>
  </si>
  <si>
    <t>0015</t>
  </si>
  <si>
    <t>ITEM</t>
  </si>
  <si>
    <t>EQPT</t>
  </si>
  <si>
    <t>UNIT</t>
  </si>
  <si>
    <t>REF      (Over 2Hrs)</t>
  </si>
  <si>
    <t>Wide Bodied Aricrafts</t>
  </si>
  <si>
    <t>Narrow Bodied Aricrafts</t>
  </si>
  <si>
    <t>FC</t>
  </si>
  <si>
    <t>TYPE</t>
  </si>
  <si>
    <t>REG</t>
  </si>
  <si>
    <t>UL0201</t>
  </si>
  <si>
    <t>UL0202</t>
  </si>
  <si>
    <t>SLICE LIME 10 PCS</t>
  </si>
  <si>
    <t>LIME WEDGES 8 PCS</t>
  </si>
  <si>
    <t>BC - MENU</t>
  </si>
  <si>
    <t>EY - MENU</t>
  </si>
  <si>
    <t>HBF/CBF</t>
  </si>
  <si>
    <t>HRF</t>
  </si>
  <si>
    <t>HKG</t>
  </si>
  <si>
    <t>COK</t>
  </si>
  <si>
    <t>KUL</t>
  </si>
  <si>
    <t>BKK</t>
  </si>
  <si>
    <t>UL0455</t>
  </si>
  <si>
    <t>UL0504</t>
  </si>
  <si>
    <t>UL0506</t>
  </si>
  <si>
    <t>KMG</t>
  </si>
  <si>
    <t>PVG</t>
  </si>
  <si>
    <t>PEK</t>
  </si>
  <si>
    <t>CAN</t>
  </si>
  <si>
    <t>UL4601</t>
  </si>
  <si>
    <t>C60022</t>
  </si>
  <si>
    <t>Flight</t>
  </si>
  <si>
    <t>Qty</t>
  </si>
  <si>
    <t>CCL001</t>
  </si>
  <si>
    <t>CCL002</t>
  </si>
  <si>
    <t>CCL003</t>
  </si>
  <si>
    <t>CCL004</t>
  </si>
  <si>
    <t>CALCULATION - RECONCILIATION BETWEEN INITIAL ORDER &amp; FINAL ORDER - UL</t>
  </si>
  <si>
    <t>SP.ML COUNT</t>
  </si>
  <si>
    <t>CREW ORDER</t>
  </si>
  <si>
    <t>Choice</t>
  </si>
  <si>
    <t>CALZONE</t>
  </si>
  <si>
    <t>M-SWS</t>
  </si>
  <si>
    <t>DEP/ HRS</t>
  </si>
  <si>
    <t>UL1101</t>
  </si>
  <si>
    <t>UL604A</t>
  </si>
  <si>
    <t>UL604B</t>
  </si>
  <si>
    <t>UL606A</t>
  </si>
  <si>
    <t>UL606B</t>
  </si>
  <si>
    <t>CONFIG.</t>
  </si>
  <si>
    <t>LOADING/TRANSIT</t>
  </si>
  <si>
    <t>MOVEMENT</t>
  </si>
  <si>
    <t>Total</t>
  </si>
  <si>
    <t>MORNING DEPARTURE SW</t>
  </si>
  <si>
    <t>A330/20 TECH</t>
  </si>
  <si>
    <t>A330-CABIN</t>
  </si>
  <si>
    <t>A320-CABIN</t>
  </si>
  <si>
    <t>UL1266</t>
  </si>
  <si>
    <t>STD  (LT)</t>
  </si>
  <si>
    <t>STA (LT)</t>
  </si>
  <si>
    <t>CAT STATION</t>
  </si>
  <si>
    <t>REMARKS</t>
  </si>
  <si>
    <t>11:20</t>
  </si>
  <si>
    <t>CARGO</t>
  </si>
  <si>
    <t>20:15</t>
  </si>
  <si>
    <t>10:00</t>
  </si>
  <si>
    <t>21:15</t>
  </si>
  <si>
    <t>10:15</t>
  </si>
  <si>
    <t>11:10</t>
  </si>
  <si>
    <t>09:00</t>
  </si>
  <si>
    <t>11:30</t>
  </si>
  <si>
    <t>21:10</t>
  </si>
  <si>
    <t>17:20</t>
  </si>
  <si>
    <t xml:space="preserve">DEL
</t>
  </si>
  <si>
    <t>13:40</t>
  </si>
  <si>
    <t>13:55</t>
  </si>
  <si>
    <t>UL0199</t>
  </si>
  <si>
    <t>UL0200</t>
  </si>
  <si>
    <t>12:30</t>
  </si>
  <si>
    <t>15:15</t>
  </si>
  <si>
    <t>UL1263</t>
  </si>
  <si>
    <t>UL1264</t>
  </si>
  <si>
    <t>22:20</t>
  </si>
  <si>
    <t>UL1265</t>
  </si>
  <si>
    <t>19:25</t>
  </si>
  <si>
    <t>22:00</t>
  </si>
  <si>
    <t>23:00</t>
  </si>
  <si>
    <t>18:30</t>
  </si>
  <si>
    <t>21:20</t>
  </si>
  <si>
    <t>17:10</t>
  </si>
  <si>
    <t>04:55</t>
  </si>
  <si>
    <t>21:25</t>
  </si>
  <si>
    <t>22:05</t>
  </si>
  <si>
    <t>21:00</t>
  </si>
  <si>
    <t>23:30</t>
  </si>
  <si>
    <t>16:35</t>
  </si>
  <si>
    <t>14:20</t>
  </si>
  <si>
    <t>20:40</t>
  </si>
  <si>
    <t>10:45</t>
  </si>
  <si>
    <t>UL4701</t>
  </si>
  <si>
    <t>UL4702</t>
  </si>
  <si>
    <t>UL5531</t>
  </si>
  <si>
    <t>UL5532</t>
  </si>
  <si>
    <t>20:00</t>
  </si>
  <si>
    <t>UL6061</t>
  </si>
  <si>
    <t>17:00</t>
  </si>
  <si>
    <t>UL6062</t>
  </si>
  <si>
    <t>UL0866</t>
  </si>
  <si>
    <t>14:15</t>
  </si>
  <si>
    <t>09:20</t>
  </si>
  <si>
    <t>21:30</t>
  </si>
  <si>
    <t>ACTUAL MENU</t>
  </si>
  <si>
    <t>INFLAIR MENU</t>
  </si>
  <si>
    <t>C60048</t>
  </si>
  <si>
    <t>TCSW33</t>
  </si>
  <si>
    <t>TCSW34</t>
  </si>
  <si>
    <t>CCSW33</t>
  </si>
  <si>
    <t>CCSW34</t>
  </si>
  <si>
    <t>T00033</t>
  </si>
  <si>
    <t>T00034</t>
  </si>
  <si>
    <t>T00035</t>
  </si>
  <si>
    <t>T00036</t>
  </si>
  <si>
    <t>T00037</t>
  </si>
  <si>
    <t>T00038</t>
  </si>
  <si>
    <t>SW CODES FOR CREW</t>
  </si>
  <si>
    <t>MONTH</t>
  </si>
  <si>
    <t>TCSW35</t>
  </si>
  <si>
    <t>TCSW36</t>
  </si>
  <si>
    <t>CCSW35</t>
  </si>
  <si>
    <t>CCSW36</t>
  </si>
  <si>
    <t>TCSW37</t>
  </si>
  <si>
    <t>TCSW38</t>
  </si>
  <si>
    <t>CCSW37</t>
  </si>
  <si>
    <t>CCSW38</t>
  </si>
  <si>
    <t>UL533L</t>
  </si>
  <si>
    <t>UL533H</t>
  </si>
  <si>
    <t>DME</t>
  </si>
  <si>
    <t>Cargo</t>
  </si>
  <si>
    <t>Cabin Factor</t>
  </si>
  <si>
    <t>FRA</t>
  </si>
  <si>
    <t>SYD</t>
  </si>
  <si>
    <t>ICN</t>
  </si>
  <si>
    <t>CRUET SET</t>
  </si>
  <si>
    <t>KTM</t>
  </si>
  <si>
    <t>UL192A</t>
  </si>
  <si>
    <t>UL191A</t>
  </si>
  <si>
    <t>UL5631</t>
  </si>
  <si>
    <t>UL5632</t>
  </si>
  <si>
    <t>CDG</t>
  </si>
  <si>
    <t>HBF (C) / HBF (Y)</t>
  </si>
  <si>
    <t>LDN (C ) / LDN (Y)</t>
  </si>
  <si>
    <t>HLM (C)/(Y)</t>
  </si>
  <si>
    <t>LDN (C)/(Y)</t>
  </si>
  <si>
    <r>
      <t xml:space="preserve">Meal Type </t>
    </r>
    <r>
      <rPr>
        <b/>
        <sz val="10"/>
        <color rgb="FFFF0000"/>
        <rFont val="Calibri"/>
        <family val="2"/>
        <scheme val="minor"/>
      </rPr>
      <t>(Pax)</t>
    </r>
  </si>
  <si>
    <t>07:25</t>
  </si>
  <si>
    <t>HBF (C)  + Calzone (Y)</t>
  </si>
  <si>
    <t>19:45</t>
  </si>
  <si>
    <t>HLM (C)  + Calzone (Y)</t>
  </si>
  <si>
    <t>00:30</t>
  </si>
  <si>
    <t>HRF (C)  + Calzone (Y)</t>
  </si>
  <si>
    <t>00:35</t>
  </si>
  <si>
    <t>04:20</t>
  </si>
  <si>
    <t>08:10</t>
  </si>
  <si>
    <t>09:10</t>
  </si>
  <si>
    <t>10:10</t>
  </si>
  <si>
    <t>08:15</t>
  </si>
  <si>
    <t>09:15</t>
  </si>
  <si>
    <t>09:55</t>
  </si>
  <si>
    <t>HBF (C)  +HBF (Y)</t>
  </si>
  <si>
    <t>HLM (C)  + HLM (Y)</t>
  </si>
  <si>
    <t>08:25</t>
  </si>
  <si>
    <t>10:20</t>
  </si>
  <si>
    <t>08:05</t>
  </si>
  <si>
    <t>18:40</t>
  </si>
  <si>
    <t>20:05</t>
  </si>
  <si>
    <t>08:40</t>
  </si>
  <si>
    <t>HBF (C ) / HBF (Y)</t>
  </si>
  <si>
    <t>HLM (C ) / HLM (Y)</t>
  </si>
  <si>
    <t>05:45</t>
  </si>
  <si>
    <t>09:25</t>
  </si>
  <si>
    <t>13:50</t>
  </si>
  <si>
    <t>01:05</t>
  </si>
  <si>
    <t>04:05</t>
  </si>
  <si>
    <t>HRF (C ) / HRF (Y)</t>
  </si>
  <si>
    <t>05:15</t>
  </si>
  <si>
    <t>04:15</t>
  </si>
  <si>
    <t>05:30</t>
  </si>
  <si>
    <t>09:05</t>
  </si>
  <si>
    <t>HRF (C)  +HRF (Y)</t>
  </si>
  <si>
    <t>12:45</t>
  </si>
  <si>
    <t>17:45</t>
  </si>
  <si>
    <t>17:25</t>
  </si>
  <si>
    <t>22:25</t>
  </si>
  <si>
    <t>05:00</t>
  </si>
  <si>
    <t>09:30</t>
  </si>
  <si>
    <t>HLM (C) / HLM (Y)</t>
  </si>
  <si>
    <t>17:30</t>
  </si>
  <si>
    <t>20:20</t>
  </si>
  <si>
    <t>04:40</t>
  </si>
  <si>
    <t>18:25</t>
  </si>
  <si>
    <t>04:00</t>
  </si>
  <si>
    <t>17:05</t>
  </si>
  <si>
    <t>15:50</t>
  </si>
  <si>
    <t>13:30</t>
  </si>
  <si>
    <t>20:30</t>
  </si>
  <si>
    <t>07:30</t>
  </si>
  <si>
    <t xml:space="preserve">
PAX</t>
  </si>
  <si>
    <t>HBF (C)/(Y)</t>
  </si>
  <si>
    <t>00:05</t>
  </si>
  <si>
    <t>15:45</t>
  </si>
  <si>
    <t>12:05</t>
  </si>
  <si>
    <t>06:30</t>
  </si>
  <si>
    <t>23:10</t>
  </si>
  <si>
    <t>05:55</t>
  </si>
  <si>
    <t>06:50</t>
  </si>
  <si>
    <t>14:35</t>
  </si>
  <si>
    <t>16:25</t>
  </si>
  <si>
    <t>19:40</t>
  </si>
  <si>
    <t>14:30</t>
  </si>
  <si>
    <t>UL505A</t>
  </si>
  <si>
    <t>10:40</t>
  </si>
  <si>
    <t xml:space="preserve">HLM </t>
  </si>
  <si>
    <t>13:05</t>
  </si>
  <si>
    <t>15:30</t>
  </si>
  <si>
    <t>UL186A</t>
  </si>
  <si>
    <t>20:10</t>
  </si>
  <si>
    <t>15:55</t>
  </si>
  <si>
    <t>UL0181</t>
  </si>
  <si>
    <t>UL0182</t>
  </si>
  <si>
    <t>UL195A</t>
  </si>
  <si>
    <t>12:35</t>
  </si>
  <si>
    <t>12:50</t>
  </si>
  <si>
    <t>19:10</t>
  </si>
  <si>
    <t>UL5053</t>
  </si>
  <si>
    <t>UL5051</t>
  </si>
  <si>
    <t>UL5052</t>
  </si>
  <si>
    <t>UL185A</t>
  </si>
  <si>
    <t>UL207A</t>
  </si>
  <si>
    <t>UL208A</t>
  </si>
  <si>
    <t xml:space="preserve">MLE 
</t>
  </si>
  <si>
    <t xml:space="preserve">
CMB </t>
  </si>
  <si>
    <t xml:space="preserve">
MCT </t>
  </si>
  <si>
    <t xml:space="preserve"> CMB </t>
  </si>
  <si>
    <t xml:space="preserve"> SIN </t>
  </si>
  <si>
    <t xml:space="preserve">ICN </t>
  </si>
  <si>
    <t xml:space="preserve">FRA </t>
  </si>
  <si>
    <t xml:space="preserve">SYD </t>
  </si>
  <si>
    <t xml:space="preserve"> 
CMB </t>
  </si>
  <si>
    <t xml:space="preserve"> 
CAN </t>
  </si>
  <si>
    <t>HBF + SWS</t>
  </si>
  <si>
    <t>07:45</t>
  </si>
  <si>
    <t>09:40</t>
  </si>
  <si>
    <t>19:15</t>
  </si>
  <si>
    <t>23:15</t>
  </si>
  <si>
    <t>16:15</t>
  </si>
  <si>
    <t>21:35</t>
  </si>
  <si>
    <t xml:space="preserve">HBF </t>
  </si>
  <si>
    <t>07:20</t>
  </si>
  <si>
    <t>01:25</t>
  </si>
  <si>
    <t>HRF (C)  + HRF (Y)</t>
  </si>
  <si>
    <t>14:10</t>
  </si>
  <si>
    <t>18:45</t>
  </si>
  <si>
    <t>10:30</t>
  </si>
  <si>
    <t>11:50</t>
  </si>
  <si>
    <t>20:25</t>
  </si>
  <si>
    <t>03:20</t>
  </si>
  <si>
    <t>18:00</t>
  </si>
  <si>
    <t>HLM + Calzone</t>
  </si>
  <si>
    <t>LDN + Calzone</t>
  </si>
  <si>
    <t>14:45</t>
  </si>
  <si>
    <t>06:15</t>
  </si>
  <si>
    <t>06:35</t>
  </si>
  <si>
    <t>19:00</t>
  </si>
  <si>
    <t>FLT NO</t>
  </si>
  <si>
    <r>
      <t>Meal Type</t>
    </r>
    <r>
      <rPr>
        <b/>
        <sz val="10"/>
        <color rgb="FFFF0000"/>
        <rFont val="Calibri"/>
        <family val="2"/>
        <scheme val="minor"/>
      </rPr>
      <t xml:space="preserve"> (Crew)</t>
    </r>
  </si>
  <si>
    <t>8:15</t>
  </si>
  <si>
    <t>9:25</t>
  </si>
  <si>
    <t>07:10</t>
  </si>
  <si>
    <t>08:35</t>
  </si>
  <si>
    <t>01:55</t>
  </si>
  <si>
    <t>07:05</t>
  </si>
  <si>
    <t>4:30</t>
  </si>
  <si>
    <t>21:40</t>
  </si>
  <si>
    <t>22:50</t>
  </si>
  <si>
    <t>04:45</t>
  </si>
  <si>
    <t>23:45</t>
  </si>
  <si>
    <t>10:25</t>
  </si>
  <si>
    <t>18:10</t>
  </si>
  <si>
    <t>17:15</t>
  </si>
  <si>
    <t>UL144A</t>
  </si>
  <si>
    <t>14:50</t>
  </si>
  <si>
    <t>02:20</t>
  </si>
  <si>
    <t>UL302A</t>
  </si>
  <si>
    <t xml:space="preserve">LDN (C)/(Y) + </t>
  </si>
  <si>
    <t xml:space="preserve">LDN + </t>
  </si>
  <si>
    <t>LDN (C)/(Y) +</t>
  </si>
  <si>
    <t>06:25</t>
  </si>
  <si>
    <t xml:space="preserve">HLM (C)/(Y) + </t>
  </si>
  <si>
    <t xml:space="preserve">HLM + </t>
  </si>
  <si>
    <t xml:space="preserve"> HBF+ </t>
  </si>
  <si>
    <t>49</t>
  </si>
  <si>
    <t>41</t>
  </si>
  <si>
    <t>53</t>
  </si>
  <si>
    <t>00:50</t>
  </si>
  <si>
    <t>03:50</t>
  </si>
  <si>
    <t>08:55</t>
  </si>
  <si>
    <t>42A</t>
  </si>
  <si>
    <t>A320/21 OPERATIONS</t>
  </si>
  <si>
    <t>A330/333 OPERATIONS</t>
  </si>
  <si>
    <t>54</t>
  </si>
  <si>
    <t>32</t>
  </si>
  <si>
    <t>33</t>
  </si>
  <si>
    <t>03:30</t>
  </si>
  <si>
    <t>18:50</t>
  </si>
  <si>
    <t>51</t>
  </si>
  <si>
    <t>34</t>
  </si>
  <si>
    <t>35</t>
  </si>
  <si>
    <t>22:55</t>
  </si>
  <si>
    <t>52</t>
  </si>
  <si>
    <t>21:50</t>
  </si>
  <si>
    <t>04:50</t>
  </si>
  <si>
    <t>20:55</t>
  </si>
  <si>
    <t>4:05</t>
  </si>
  <si>
    <t>18:20</t>
  </si>
  <si>
    <t>22:45</t>
  </si>
  <si>
    <t>16:55</t>
  </si>
  <si>
    <t>11:35</t>
  </si>
  <si>
    <t>30</t>
  </si>
  <si>
    <t>31</t>
  </si>
  <si>
    <t>27</t>
  </si>
  <si>
    <t>28</t>
  </si>
  <si>
    <t>26</t>
  </si>
  <si>
    <t>UL303A</t>
  </si>
  <si>
    <t>22</t>
  </si>
  <si>
    <t>20</t>
  </si>
  <si>
    <t>LDN (C)/(Y) + CBF (C)/(Y)</t>
  </si>
  <si>
    <t xml:space="preserve">LDN + CBF </t>
  </si>
  <si>
    <t>21</t>
  </si>
  <si>
    <t>50</t>
  </si>
  <si>
    <t>18:15</t>
  </si>
  <si>
    <t>24</t>
  </si>
  <si>
    <t xml:space="preserve">HLM (C)/(Y) + 30% SWS + </t>
  </si>
  <si>
    <t>19</t>
  </si>
  <si>
    <t xml:space="preserve">HBF (C)/(Y) </t>
  </si>
  <si>
    <t>17</t>
  </si>
  <si>
    <t xml:space="preserve">LDN (C)/(Y)+ 30% SWS + </t>
  </si>
  <si>
    <t>16</t>
  </si>
  <si>
    <t>18</t>
  </si>
  <si>
    <t>SWS (C)/(Y) 100%</t>
  </si>
  <si>
    <t xml:space="preserve">HBF + SWS </t>
  </si>
  <si>
    <t>19A</t>
  </si>
  <si>
    <t xml:space="preserve">HBF (C)/(Y) + 30% SWS  + </t>
  </si>
  <si>
    <t>09</t>
  </si>
  <si>
    <t>11</t>
  </si>
  <si>
    <t xml:space="preserve">HLM (C)/(Y)+ 30% SWS  + </t>
  </si>
  <si>
    <t xml:space="preserve">HBF (C)/(Y)+ 30% SWS  + </t>
  </si>
  <si>
    <t>13</t>
  </si>
  <si>
    <t>14</t>
  </si>
  <si>
    <t>12</t>
  </si>
  <si>
    <t>HLM (C) / HLM(Y)</t>
  </si>
  <si>
    <t>23:50</t>
  </si>
  <si>
    <t>10:50</t>
  </si>
  <si>
    <t>23</t>
  </si>
  <si>
    <t>43</t>
  </si>
  <si>
    <t>05:35</t>
  </si>
  <si>
    <t>47</t>
  </si>
  <si>
    <t>HRF(C)  + Calzone (Y)</t>
  </si>
  <si>
    <t>48</t>
  </si>
  <si>
    <t>UL1071</t>
  </si>
  <si>
    <t>42</t>
  </si>
  <si>
    <t>06:00</t>
  </si>
  <si>
    <t>06:55</t>
  </si>
  <si>
    <t>08:20</t>
  </si>
  <si>
    <t>UL192B</t>
  </si>
  <si>
    <t>UL0196A</t>
  </si>
  <si>
    <t>UL196B</t>
  </si>
  <si>
    <t>CH.L</t>
  </si>
  <si>
    <t>PERIOD</t>
  </si>
  <si>
    <t>MON</t>
  </si>
  <si>
    <t>TUE</t>
  </si>
  <si>
    <t>WED</t>
  </si>
  <si>
    <t>THU</t>
  </si>
  <si>
    <t>FRI</t>
  </si>
  <si>
    <t>SAT</t>
  </si>
  <si>
    <t>SUN</t>
  </si>
  <si>
    <t>CH/LIST NO</t>
  </si>
  <si>
    <t>A/C Type for BOM/DEL/LHE</t>
  </si>
  <si>
    <t>OVER NIGHT</t>
  </si>
  <si>
    <t xml:space="preserve"> 101 </t>
  </si>
  <si>
    <t>.</t>
  </si>
  <si>
    <t>333</t>
  </si>
  <si>
    <t>102</t>
  </si>
  <si>
    <t>332</t>
  </si>
  <si>
    <t xml:space="preserve">103  </t>
  </si>
  <si>
    <t>320</t>
  </si>
  <si>
    <t>M320</t>
  </si>
  <si>
    <t>104</t>
  </si>
  <si>
    <t>32A</t>
  </si>
  <si>
    <t>321</t>
  </si>
  <si>
    <t>115</t>
  </si>
  <si>
    <t>116</t>
  </si>
  <si>
    <t>119</t>
  </si>
  <si>
    <t>120</t>
  </si>
  <si>
    <t>121</t>
  </si>
  <si>
    <t>32B</t>
  </si>
  <si>
    <t>146</t>
  </si>
  <si>
    <t>123</t>
  </si>
  <si>
    <t>124</t>
  </si>
  <si>
    <t>144</t>
  </si>
  <si>
    <t>125</t>
  </si>
  <si>
    <t>126</t>
  </si>
  <si>
    <t>131</t>
  </si>
  <si>
    <t>132</t>
  </si>
  <si>
    <t>137</t>
  </si>
  <si>
    <t>138</t>
  </si>
  <si>
    <t>161</t>
  </si>
  <si>
    <t>162</t>
  </si>
  <si>
    <t>165</t>
  </si>
  <si>
    <t>166</t>
  </si>
  <si>
    <t>171</t>
  </si>
  <si>
    <t>172</t>
  </si>
  <si>
    <t>141</t>
  </si>
  <si>
    <t>143</t>
  </si>
  <si>
    <t>44C</t>
  </si>
  <si>
    <t>142</t>
  </si>
  <si>
    <t>42B</t>
  </si>
  <si>
    <t>191</t>
  </si>
  <si>
    <t>192</t>
  </si>
  <si>
    <t>44B</t>
  </si>
  <si>
    <t xml:space="preserve">195 </t>
  </si>
  <si>
    <t xml:space="preserve">196  </t>
  </si>
  <si>
    <t>183</t>
  </si>
  <si>
    <t>184</t>
  </si>
  <si>
    <t>181</t>
  </si>
  <si>
    <t>182</t>
  </si>
  <si>
    <t xml:space="preserve">185 </t>
  </si>
  <si>
    <t xml:space="preserve"> 186  </t>
  </si>
  <si>
    <t>177</t>
  </si>
  <si>
    <t>178</t>
  </si>
  <si>
    <t>O/N</t>
  </si>
  <si>
    <t>205</t>
  </si>
  <si>
    <t xml:space="preserve">206  </t>
  </si>
  <si>
    <t xml:space="preserve">207  </t>
  </si>
  <si>
    <t xml:space="preserve">208  </t>
  </si>
  <si>
    <t xml:space="preserve">217  </t>
  </si>
  <si>
    <t xml:space="preserve">218  </t>
  </si>
  <si>
    <t xml:space="preserve">225  </t>
  </si>
  <si>
    <t xml:space="preserve">226  </t>
  </si>
  <si>
    <t xml:space="preserve">229  </t>
  </si>
  <si>
    <t xml:space="preserve">230  </t>
  </si>
  <si>
    <t>364</t>
  </si>
  <si>
    <t>365</t>
  </si>
  <si>
    <t xml:space="preserve">302  </t>
  </si>
  <si>
    <t xml:space="preserve">303  </t>
  </si>
  <si>
    <t>308</t>
  </si>
  <si>
    <t>309</t>
  </si>
  <si>
    <t xml:space="preserve">314  </t>
  </si>
  <si>
    <t xml:space="preserve">315 </t>
  </si>
  <si>
    <t>20/21</t>
  </si>
  <si>
    <t>LDN (C)/(Y) + HLM (C)/(Y)</t>
  </si>
  <si>
    <t>LDN + HLM</t>
  </si>
  <si>
    <t>24/22</t>
  </si>
  <si>
    <t>23:40</t>
  </si>
  <si>
    <t>HLM + HBF</t>
  </si>
  <si>
    <t>19/17</t>
  </si>
  <si>
    <t>103/104</t>
  </si>
  <si>
    <t xml:space="preserve">503  </t>
  </si>
  <si>
    <t>16/18</t>
  </si>
  <si>
    <t>504</t>
  </si>
  <si>
    <t>LDN (C)/(Y)+ 30% SWS + HBF (C)/(Y)</t>
  </si>
  <si>
    <t xml:space="preserve">553  </t>
  </si>
  <si>
    <t xml:space="preserve">554  </t>
  </si>
  <si>
    <t>96/98</t>
  </si>
  <si>
    <t>HLM (C)/(Y)+ 30% SWS  + HBF (C)/(Y)</t>
  </si>
  <si>
    <t>563</t>
  </si>
  <si>
    <t>564</t>
  </si>
  <si>
    <t xml:space="preserve">604 </t>
  </si>
  <si>
    <t>04:35</t>
  </si>
  <si>
    <t xml:space="preserve">606 </t>
  </si>
  <si>
    <t>707</t>
  </si>
  <si>
    <t>708</t>
  </si>
  <si>
    <t xml:space="preserve">CMB
</t>
  </si>
  <si>
    <t>C60076</t>
  </si>
  <si>
    <t>HLM/ HLBM</t>
  </si>
  <si>
    <t>C60076 (WET ICE CUBES 5KG)</t>
  </si>
  <si>
    <t xml:space="preserve">5kg </t>
  </si>
  <si>
    <t>C60054 (SLICE LIME 10 PCS)</t>
  </si>
  <si>
    <t>C60055 (LIME WEDGES 8 PCS)</t>
  </si>
  <si>
    <t>ATD</t>
  </si>
  <si>
    <t>Menu</t>
  </si>
  <si>
    <t>CH</t>
  </si>
  <si>
    <t>Reduced Time</t>
  </si>
  <si>
    <t>Reduced by Meals</t>
  </si>
  <si>
    <t>J</t>
  </si>
  <si>
    <t>HRF/CALZONE</t>
  </si>
  <si>
    <t>HLM/LDN</t>
  </si>
  <si>
    <t>HBF/CALZONE</t>
  </si>
  <si>
    <t>HLM/CALZONE</t>
  </si>
  <si>
    <t>LDN/HLM</t>
  </si>
  <si>
    <t>LDN/CALZONE</t>
  </si>
  <si>
    <t>HBF+SW</t>
  </si>
  <si>
    <t>LDN+SW</t>
  </si>
  <si>
    <t>HLM+SW</t>
  </si>
  <si>
    <t>WET ICE CUBES 5KG</t>
  </si>
  <si>
    <t>T</t>
  </si>
  <si>
    <t>L</t>
  </si>
  <si>
    <t>M</t>
  </si>
  <si>
    <t>122</t>
  </si>
  <si>
    <t>01:15</t>
  </si>
  <si>
    <t>173</t>
  </si>
  <si>
    <t>174</t>
  </si>
  <si>
    <t>02:30</t>
  </si>
  <si>
    <t>140</t>
  </si>
  <si>
    <t>UL142A</t>
  </si>
  <si>
    <t>UL196A</t>
  </si>
  <si>
    <t>A320/330 OPERATIONS</t>
  </si>
  <si>
    <t>128</t>
  </si>
  <si>
    <t>14:25</t>
  </si>
  <si>
    <t>00:20</t>
  </si>
  <si>
    <t>02:25</t>
  </si>
  <si>
    <t>ORDER WITH SPML</t>
  </si>
  <si>
    <t>UL0318</t>
  </si>
  <si>
    <t>18:55</t>
  </si>
  <si>
    <t>19:50</t>
  </si>
  <si>
    <t>12:15</t>
  </si>
  <si>
    <t>14:40</t>
  </si>
  <si>
    <t>08:50</t>
  </si>
  <si>
    <t>11:25</t>
  </si>
  <si>
    <t>22:40</t>
  </si>
  <si>
    <t>01:00</t>
  </si>
  <si>
    <t>03:25</t>
  </si>
  <si>
    <t>127</t>
  </si>
  <si>
    <t>15:05</t>
  </si>
  <si>
    <t>16:05</t>
  </si>
  <si>
    <t>07:40</t>
  </si>
  <si>
    <t>133</t>
  </si>
  <si>
    <t>45</t>
  </si>
  <si>
    <t>134</t>
  </si>
  <si>
    <t>16:30</t>
  </si>
  <si>
    <t>46</t>
  </si>
  <si>
    <t>139</t>
  </si>
  <si>
    <t>15:40</t>
  </si>
  <si>
    <t>02:10</t>
  </si>
  <si>
    <t>03:10</t>
  </si>
  <si>
    <t>44A</t>
  </si>
  <si>
    <t>41A</t>
  </si>
  <si>
    <t>23:05</t>
  </si>
  <si>
    <t>151</t>
  </si>
  <si>
    <t>UL0151</t>
  </si>
  <si>
    <t>02:40</t>
  </si>
  <si>
    <t>152</t>
  </si>
  <si>
    <t>UL0152</t>
  </si>
  <si>
    <t>11:05</t>
  </si>
  <si>
    <t>153</t>
  </si>
  <si>
    <t>UL0153</t>
  </si>
  <si>
    <t>154</t>
  </si>
  <si>
    <t>167</t>
  </si>
  <si>
    <t>168</t>
  </si>
  <si>
    <t>175</t>
  </si>
  <si>
    <t>UL0175</t>
  </si>
  <si>
    <t>54A</t>
  </si>
  <si>
    <t>176</t>
  </si>
  <si>
    <t>UL0176</t>
  </si>
  <si>
    <t>12:10</t>
  </si>
  <si>
    <t>12:20</t>
  </si>
  <si>
    <t>15:25</t>
  </si>
  <si>
    <t>17:50</t>
  </si>
  <si>
    <t>13:10</t>
  </si>
  <si>
    <t>17:35</t>
  </si>
  <si>
    <t>189</t>
  </si>
  <si>
    <t>190</t>
  </si>
  <si>
    <t>12:55</t>
  </si>
  <si>
    <t>00:40</t>
  </si>
  <si>
    <t>263</t>
  </si>
  <si>
    <t>264</t>
  </si>
  <si>
    <t>265</t>
  </si>
  <si>
    <t>266</t>
  </si>
  <si>
    <t>21:55</t>
  </si>
  <si>
    <t>22:10</t>
  </si>
  <si>
    <t>06:10</t>
  </si>
  <si>
    <t>19:30</t>
  </si>
  <si>
    <t>318</t>
  </si>
  <si>
    <t>319</t>
  </si>
  <si>
    <t>01:40</t>
  </si>
  <si>
    <t>02:15</t>
  </si>
  <si>
    <t>402</t>
  </si>
  <si>
    <t>07:15</t>
  </si>
  <si>
    <t>HRF (C) / HRF (Y)</t>
  </si>
  <si>
    <t>25</t>
  </si>
  <si>
    <t>403</t>
  </si>
  <si>
    <t>11:00</t>
  </si>
  <si>
    <t>83</t>
  </si>
  <si>
    <t>07:35</t>
  </si>
  <si>
    <t>CBF (C)/(Y)</t>
  </si>
  <si>
    <t>20:50</t>
  </si>
  <si>
    <t>16:00</t>
  </si>
  <si>
    <t>00:25</t>
  </si>
  <si>
    <t>05:05</t>
  </si>
  <si>
    <t>12/13</t>
  </si>
  <si>
    <t>16:10</t>
  </si>
  <si>
    <t>14:55</t>
  </si>
  <si>
    <t>02:05</t>
  </si>
  <si>
    <t>HRF (C) + HRF (Y)</t>
  </si>
  <si>
    <t>29</t>
  </si>
  <si>
    <t>HBF (C) + HBF (Y)</t>
  </si>
  <si>
    <t>LDN + Calzone + Take away meal Pack</t>
  </si>
  <si>
    <t>HLM/LDN/CALZONE</t>
  </si>
  <si>
    <t>HRF/HLM</t>
  </si>
  <si>
    <t>HANDLING</t>
  </si>
  <si>
    <t>HLM/CALZONE/LDN</t>
  </si>
  <si>
    <t>UL5641</t>
  </si>
  <si>
    <t>UL5642</t>
  </si>
  <si>
    <t>UL1177</t>
  </si>
  <si>
    <t>UL1178</t>
  </si>
  <si>
    <t>13:35</t>
  </si>
  <si>
    <t>1177</t>
  </si>
  <si>
    <t>03:35</t>
  </si>
  <si>
    <t>1178</t>
  </si>
  <si>
    <t>04:30</t>
  </si>
  <si>
    <t>05:25</t>
  </si>
  <si>
    <t>13:15</t>
  </si>
  <si>
    <t>16:40</t>
  </si>
  <si>
    <t>00:45</t>
  </si>
  <si>
    <t>01:45</t>
  </si>
  <si>
    <t>03:15</t>
  </si>
  <si>
    <t>00:55</t>
  </si>
  <si>
    <t>LDN (C)/(Y)+ 30% SWS  + HLM (C)/(Y)</t>
  </si>
  <si>
    <t>134/135</t>
  </si>
  <si>
    <t>151/152</t>
  </si>
  <si>
    <t>126B</t>
  </si>
  <si>
    <t>LDN + SWS</t>
  </si>
  <si>
    <t>454</t>
  </si>
  <si>
    <t>455</t>
  </si>
  <si>
    <t>Calzone</t>
  </si>
  <si>
    <t>604</t>
  </si>
  <si>
    <t>606</t>
  </si>
  <si>
    <t>CCU OFFICER</t>
  </si>
  <si>
    <t>Flt #</t>
  </si>
  <si>
    <t>Route</t>
  </si>
  <si>
    <t>ETD</t>
  </si>
  <si>
    <t>Reg#</t>
  </si>
  <si>
    <t>TOTAL PAX</t>
  </si>
  <si>
    <t>F CLASS</t>
  </si>
  <si>
    <t>J CLASS</t>
  </si>
  <si>
    <t>Y CLASS</t>
  </si>
  <si>
    <t>A/C</t>
  </si>
  <si>
    <t>AIRCRAFTTYPE</t>
  </si>
  <si>
    <t>D/N</t>
  </si>
  <si>
    <t xml:space="preserve"> REUSABLE. CUTLERY</t>
  </si>
  <si>
    <t>MealType(Pax)</t>
  </si>
  <si>
    <t>HBF(C)/Calzone(Y)</t>
  </si>
  <si>
    <t>HLM(C)/Calzone(Y)</t>
  </si>
  <si>
    <t>HRF(C)/Calzone(Y)</t>
  </si>
  <si>
    <t>HRF(C)/HRF(Y)</t>
  </si>
  <si>
    <t>HLM(C)/HLM(Y)</t>
  </si>
  <si>
    <t>HBF(C)/HBF(Y)</t>
  </si>
  <si>
    <t>02:35</t>
  </si>
  <si>
    <t>LDN(C)/(Y)</t>
  </si>
  <si>
    <t>CBF(C)/(Y)</t>
  </si>
  <si>
    <t>HLM(C)/(Y)</t>
  </si>
  <si>
    <t>HBF(C)/(Y)</t>
  </si>
  <si>
    <t>LDN(C)/(Y)/30%SWS</t>
  </si>
  <si>
    <t>HLM(C)/(Y)/30%SWS</t>
  </si>
  <si>
    <t>BC C60022</t>
  </si>
  <si>
    <t>CREW  C60022</t>
  </si>
  <si>
    <t>BC C60048</t>
  </si>
  <si>
    <t>EY C60048</t>
  </si>
  <si>
    <t>BC - A330</t>
  </si>
  <si>
    <t>EY - A330</t>
  </si>
  <si>
    <t>BC - A320</t>
  </si>
  <si>
    <t>EY - A320</t>
  </si>
  <si>
    <t>A330/A320</t>
  </si>
  <si>
    <t>BC/EY - REUSABLE. CUTLERY</t>
  </si>
  <si>
    <t>COMP.</t>
  </si>
  <si>
    <t>AVA.</t>
  </si>
  <si>
    <t>CREW C60048</t>
  </si>
  <si>
    <t>EAR PHONE HANDLING GHARGE</t>
  </si>
  <si>
    <t>LOADING CHARGES - A320</t>
  </si>
  <si>
    <t>LOADING CHARGES - A330</t>
  </si>
  <si>
    <t>TRANSIT CHARGES - A320</t>
  </si>
  <si>
    <t>TRANSIT CHARGES - A330</t>
  </si>
  <si>
    <t>INF HANDLING ERO   A320 &amp; A330</t>
  </si>
  <si>
    <t>INF HANDLING MLE  A320</t>
  </si>
  <si>
    <t>INF HANDLING MLE  A330</t>
  </si>
  <si>
    <t>INF HANDLING IND A320</t>
  </si>
  <si>
    <t>INF HANDLING IND A330</t>
  </si>
  <si>
    <t>HANDLING - VAN CHARGES</t>
  </si>
  <si>
    <t>EXTRA HI-LOADER CHARGES</t>
  </si>
  <si>
    <t>HILOADERS</t>
  </si>
  <si>
    <t>VANS</t>
  </si>
  <si>
    <t>FRESH MILK 1LTR (UL)</t>
  </si>
  <si>
    <t>LONG</t>
  </si>
  <si>
    <t>MED.</t>
  </si>
  <si>
    <t>SHORT</t>
  </si>
  <si>
    <t>INF. HANDLING</t>
  </si>
  <si>
    <t>FRESH MILK 1LTR</t>
  </si>
  <si>
    <t>VAN</t>
  </si>
  <si>
    <t>H/LD</t>
  </si>
  <si>
    <t>ADD. TRIPS</t>
  </si>
  <si>
    <t>HILOADER</t>
  </si>
  <si>
    <t>Description</t>
  </si>
  <si>
    <t>No</t>
  </si>
  <si>
    <t>Gr</t>
  </si>
  <si>
    <t>Code</t>
  </si>
  <si>
    <t>Quantity</t>
  </si>
  <si>
    <t>Coloumn #</t>
  </si>
  <si>
    <t>CODE</t>
  </si>
  <si>
    <t>UL177A</t>
  </si>
  <si>
    <t>LDN / HLM</t>
  </si>
  <si>
    <t>470</t>
  </si>
  <si>
    <t>471</t>
  </si>
  <si>
    <t>LDN + HBF</t>
  </si>
  <si>
    <t>ON</t>
  </si>
  <si>
    <t>Meal Type (Pax)</t>
  </si>
  <si>
    <t>FZ0570</t>
  </si>
  <si>
    <t>EK0649</t>
  </si>
  <si>
    <t>GF0145</t>
  </si>
  <si>
    <t>GF0145A</t>
  </si>
  <si>
    <t>TK7311</t>
  </si>
  <si>
    <t>TK7312</t>
  </si>
  <si>
    <t>EK6531</t>
  </si>
  <si>
    <t>EK6532</t>
  </si>
  <si>
    <t>UL</t>
  </si>
  <si>
    <t>AVBC48</t>
  </si>
  <si>
    <t>AVY48B</t>
  </si>
  <si>
    <t>AVYW07</t>
  </si>
  <si>
    <t>AVBC49</t>
  </si>
  <si>
    <t>AVY49B</t>
  </si>
  <si>
    <t>AVBC50</t>
  </si>
  <si>
    <t>AVY50B</t>
  </si>
  <si>
    <t>AVYW06</t>
  </si>
  <si>
    <t>AVBC51</t>
  </si>
  <si>
    <t>AVY51B</t>
  </si>
  <si>
    <t>AVYW05</t>
  </si>
  <si>
    <t>AVY48A</t>
  </si>
  <si>
    <t>AVY50A</t>
  </si>
  <si>
    <t>AVBC42</t>
  </si>
  <si>
    <t>AVEY42</t>
  </si>
  <si>
    <t>AVYW08</t>
  </si>
  <si>
    <t>AVBC46</t>
  </si>
  <si>
    <t>AVEY46</t>
  </si>
  <si>
    <t>AVBC47</t>
  </si>
  <si>
    <t>AVEY47</t>
  </si>
  <si>
    <t>AVBC44</t>
  </si>
  <si>
    <t>AVEY44</t>
  </si>
  <si>
    <t>AVBC45</t>
  </si>
  <si>
    <t>AVEY45</t>
  </si>
  <si>
    <t>AVBC38</t>
  </si>
  <si>
    <t>AVY38B</t>
  </si>
  <si>
    <t>AVBC39</t>
  </si>
  <si>
    <t>AVEY39</t>
  </si>
  <si>
    <t>AVBC40</t>
  </si>
  <si>
    <t>AVY40B</t>
  </si>
  <si>
    <t>AVBC41</t>
  </si>
  <si>
    <t>AVY41B</t>
  </si>
  <si>
    <t>AVY38A</t>
  </si>
  <si>
    <t>AVBC52</t>
  </si>
  <si>
    <t>AVY52B</t>
  </si>
  <si>
    <t>AVBC57</t>
  </si>
  <si>
    <t>AVEY57</t>
  </si>
  <si>
    <t>AVBC53</t>
  </si>
  <si>
    <t>AVY53C</t>
  </si>
  <si>
    <t>AVY52A</t>
  </si>
  <si>
    <t>AVY52F</t>
  </si>
  <si>
    <t>AVY40A</t>
  </si>
  <si>
    <t>AVY41A</t>
  </si>
  <si>
    <t>AVY53A</t>
  </si>
  <si>
    <t>AVY38C</t>
  </si>
  <si>
    <t>AVY52E</t>
  </si>
  <si>
    <t>AVY40C</t>
  </si>
  <si>
    <t>AVY41C</t>
  </si>
  <si>
    <t>AVBC34</t>
  </si>
  <si>
    <t>AVEY34</t>
  </si>
  <si>
    <t>AVBC35</t>
  </si>
  <si>
    <t>AVEY35</t>
  </si>
  <si>
    <t>AVBC36</t>
  </si>
  <si>
    <t>AVEY36</t>
  </si>
  <si>
    <t>AVBC37</t>
  </si>
  <si>
    <t>AVEY37</t>
  </si>
  <si>
    <t>AVBC31</t>
  </si>
  <si>
    <t>AVEY31</t>
  </si>
  <si>
    <t>AVBC32</t>
  </si>
  <si>
    <t>AVEY32</t>
  </si>
  <si>
    <t>AVBC27</t>
  </si>
  <si>
    <t>AVEY27</t>
  </si>
  <si>
    <t>AVBC29</t>
  </si>
  <si>
    <t>AVEY29</t>
  </si>
  <si>
    <t>AVBC25</t>
  </si>
  <si>
    <t>AVEY25</t>
  </si>
  <si>
    <t>AVBC24</t>
  </si>
  <si>
    <t>AVEY24</t>
  </si>
  <si>
    <t>AVBC17</t>
  </si>
  <si>
    <t>AVEY17</t>
  </si>
  <si>
    <t>AVBC18</t>
  </si>
  <si>
    <t>AVEY18</t>
  </si>
  <si>
    <t>111/112</t>
  </si>
  <si>
    <t>AVBC23</t>
  </si>
  <si>
    <t>AVEY23</t>
  </si>
  <si>
    <t>AVBC19</t>
  </si>
  <si>
    <t>AVEY19</t>
  </si>
  <si>
    <t>23:25</t>
  </si>
  <si>
    <t>04:10</t>
  </si>
  <si>
    <t>HLM (C)/(Y) + HBF (C)/(Y)</t>
  </si>
  <si>
    <t>AVBC10</t>
  </si>
  <si>
    <t>AVEY10</t>
  </si>
  <si>
    <t>AVYW01</t>
  </si>
  <si>
    <t>AVBC13</t>
  </si>
  <si>
    <t>AVEY13</t>
  </si>
  <si>
    <t>AVYW02</t>
  </si>
  <si>
    <t>AVBC14</t>
  </si>
  <si>
    <t>AVEY14</t>
  </si>
  <si>
    <t>AVBC12</t>
  </si>
  <si>
    <t>AVEY12</t>
  </si>
  <si>
    <t>AVYW03</t>
  </si>
  <si>
    <t>07:55</t>
  </si>
  <si>
    <t>AVBC05</t>
  </si>
  <si>
    <t>AVEY05</t>
  </si>
  <si>
    <t>AVBC07</t>
  </si>
  <si>
    <t>AVEY07</t>
  </si>
  <si>
    <t>02/10/2022-28/10/2022</t>
  </si>
  <si>
    <t>03/10/2022-28/10/2022</t>
  </si>
  <si>
    <t>AVBC30</t>
  </si>
  <si>
    <t>AVEY30</t>
  </si>
  <si>
    <t>866</t>
  </si>
  <si>
    <t>14:00</t>
  </si>
  <si>
    <t>22:30</t>
  </si>
  <si>
    <t>PEY</t>
  </si>
  <si>
    <t>MR1028</t>
  </si>
  <si>
    <t>MR1029</t>
  </si>
  <si>
    <t>MR1034</t>
  </si>
  <si>
    <t>MR1035</t>
  </si>
  <si>
    <t>MR1030</t>
  </si>
  <si>
    <t>MR1031</t>
  </si>
  <si>
    <t>MR1032</t>
  </si>
  <si>
    <t>MR1033</t>
  </si>
  <si>
    <t>TK7351</t>
  </si>
  <si>
    <t xml:space="preserve">MR1032 </t>
  </si>
  <si>
    <t xml:space="preserve">MR1033 </t>
  </si>
  <si>
    <t>TK7352</t>
  </si>
  <si>
    <t xml:space="preserve">MR1006 </t>
  </si>
  <si>
    <t>MR1007</t>
  </si>
  <si>
    <t>MR1009</t>
  </si>
  <si>
    <t>MR1008</t>
  </si>
  <si>
    <t>MR1010</t>
  </si>
  <si>
    <t xml:space="preserve">MR1011 </t>
  </si>
  <si>
    <t>MR1012</t>
  </si>
  <si>
    <t xml:space="preserve">MR1014 </t>
  </si>
  <si>
    <t>MR1013</t>
  </si>
  <si>
    <t>MR1015</t>
  </si>
  <si>
    <t>MR1001</t>
  </si>
  <si>
    <t>MR1002</t>
  </si>
  <si>
    <t xml:space="preserve">MR1004 </t>
  </si>
  <si>
    <t xml:space="preserve">MR1003 </t>
  </si>
  <si>
    <t>MR1005</t>
  </si>
  <si>
    <t>EK0655</t>
  </si>
  <si>
    <t>MR1016</t>
  </si>
  <si>
    <t>MR1017</t>
  </si>
  <si>
    <t>MR1019</t>
  </si>
  <si>
    <t>MR1018</t>
  </si>
  <si>
    <t>MR1020</t>
  </si>
  <si>
    <t>LO0070</t>
  </si>
  <si>
    <t>MR0037</t>
  </si>
  <si>
    <t>MR0034</t>
  </si>
  <si>
    <t>MR0040</t>
  </si>
  <si>
    <t>MR0039</t>
  </si>
  <si>
    <t>MR0042</t>
  </si>
  <si>
    <t>MR1021</t>
  </si>
  <si>
    <t>MR1023</t>
  </si>
  <si>
    <t xml:space="preserve">MR1025 </t>
  </si>
  <si>
    <t>MR1022</t>
  </si>
  <si>
    <t>MR1024</t>
  </si>
  <si>
    <t xml:space="preserve">MR1026 </t>
  </si>
  <si>
    <t>MR1027</t>
  </si>
  <si>
    <t>FZ0532</t>
  </si>
  <si>
    <t xml:space="preserve">MR0046 </t>
  </si>
  <si>
    <t>MR0047</t>
  </si>
  <si>
    <t>MR0048</t>
  </si>
  <si>
    <t>FZ0558</t>
  </si>
  <si>
    <t>MR0043</t>
  </si>
  <si>
    <t>MR0044</t>
  </si>
  <si>
    <t>MR0045</t>
  </si>
  <si>
    <t>MR0041</t>
  </si>
  <si>
    <t>SU0289</t>
  </si>
  <si>
    <t>MR1043</t>
  </si>
  <si>
    <t>MR1044</t>
  </si>
  <si>
    <t>MR1045</t>
  </si>
  <si>
    <t>MR1046</t>
  </si>
  <si>
    <t>MR1047</t>
  </si>
  <si>
    <t>AIR LINE</t>
  </si>
  <si>
    <t>MEALS REDUCTION</t>
  </si>
  <si>
    <t xml:space="preserve">6 hours prior to STD - NO CHARGE </t>
  </si>
  <si>
    <t>TK</t>
  </si>
  <si>
    <t>EK</t>
  </si>
  <si>
    <t>QR</t>
  </si>
  <si>
    <t>LO</t>
  </si>
  <si>
    <t>GF</t>
  </si>
  <si>
    <t>SU</t>
  </si>
  <si>
    <t>FZ</t>
  </si>
  <si>
    <t>Between 6-3 to STD - 50% on PERISHABLES</t>
  </si>
  <si>
    <t>Between 3-0 to STD - 100% on PERISHABLES</t>
  </si>
  <si>
    <t xml:space="preserve">3 hours prior to STD with a written information - NO CHARGE </t>
  </si>
  <si>
    <t>Between 3-1 hours - 50%  on PERISHABLES</t>
  </si>
  <si>
    <t>Between 1-0 hours - 100%   on PERISHABLES</t>
  </si>
  <si>
    <t>5 hrs to prior to STD - NO CHARGE</t>
  </si>
  <si>
    <t>Between 5-2 hrs - 50%  on PERISHABLES</t>
  </si>
  <si>
    <t>Less than 2 hrs - 100%  on PERISHABLES</t>
  </si>
  <si>
    <t>8 hrs prior to STD - NO CHARGE</t>
  </si>
  <si>
    <t>Between 8 to 4 hrs to STD - 60% of MEALS uplift order</t>
  </si>
  <si>
    <t>Less than 4 hrs to STD - 100% of MEALS uplift order</t>
  </si>
  <si>
    <t>6 hours prior to STD - NO CHARGE</t>
  </si>
  <si>
    <t>Between 6 to 4 hrs to STD - 50%  on CONTRACTED MENU</t>
  </si>
  <si>
    <t>Between 4 to 2 hrs to STD - 75%  on CONTRACTED MENU</t>
  </si>
  <si>
    <t>Less than 2 hrs to STD - 100%  on CONTRACTED MENU</t>
  </si>
  <si>
    <t>Less than 2 hrs to STD - 100%  on CONTRACTED MENU and HANDLING</t>
  </si>
  <si>
    <t>Between 8 to 6 hrs to STD - 50%  on  FOOD ONLY</t>
  </si>
  <si>
    <t>Less than 6 hrs to STD - 100% on  FOOD ONLY</t>
  </si>
  <si>
    <t>Less than 2 hrs to STD - 100%  on FOOD and 50% on HANDLING</t>
  </si>
  <si>
    <t>%</t>
  </si>
  <si>
    <t>Departure</t>
  </si>
  <si>
    <t>Cancelled By.</t>
  </si>
  <si>
    <t>Class</t>
  </si>
  <si>
    <t>Qty.</t>
  </si>
  <si>
    <t>Gap.</t>
  </si>
  <si>
    <t>Qty Charged</t>
  </si>
  <si>
    <t>Remarks</t>
  </si>
  <si>
    <t>50% CUTOFF</t>
  </si>
  <si>
    <t>100% CUTOFF</t>
  </si>
  <si>
    <t>Time</t>
  </si>
  <si>
    <t>AVBC62</t>
  </si>
  <si>
    <t>AVEY62</t>
  </si>
  <si>
    <t>AVYW10</t>
  </si>
  <si>
    <t>SPML NO.</t>
  </si>
  <si>
    <t>QTY</t>
  </si>
  <si>
    <t>INFLAIR CODE</t>
  </si>
  <si>
    <t>CYCLE - 1</t>
  </si>
  <si>
    <t>CYCLE - 2</t>
  </si>
  <si>
    <t>CYCLE - 3</t>
  </si>
  <si>
    <t>C91016</t>
  </si>
  <si>
    <t>C91015</t>
  </si>
  <si>
    <t>C91017</t>
  </si>
  <si>
    <t>C91018</t>
  </si>
  <si>
    <t>C91012</t>
  </si>
  <si>
    <t>C91013</t>
  </si>
  <si>
    <t>C91011</t>
  </si>
  <si>
    <t>C91014</t>
  </si>
  <si>
    <t>C92016</t>
  </si>
  <si>
    <t>C92015</t>
  </si>
  <si>
    <t>C92017</t>
  </si>
  <si>
    <t>C92018</t>
  </si>
  <si>
    <t>C92012</t>
  </si>
  <si>
    <t>C92013</t>
  </si>
  <si>
    <t>C92011</t>
  </si>
  <si>
    <t>C92014</t>
  </si>
  <si>
    <t>C93005</t>
  </si>
  <si>
    <t>C93003</t>
  </si>
  <si>
    <t>C93006</t>
  </si>
  <si>
    <t>GF CREW SPML CODES</t>
  </si>
  <si>
    <t>Meal Type (Crew)</t>
  </si>
  <si>
    <t>08:00</t>
  </si>
  <si>
    <t>HLM / HBF</t>
  </si>
  <si>
    <t>505</t>
  </si>
  <si>
    <t>17 / 16</t>
  </si>
  <si>
    <t>506</t>
  </si>
  <si>
    <t>10:05</t>
  </si>
  <si>
    <t xml:space="preserve">HLM (C)/(Y)+ 10% SWS  + </t>
  </si>
  <si>
    <t>HLM (C)/(Y)+ 30% SWS  +</t>
  </si>
  <si>
    <t xml:space="preserve"> HBF (C)/(Y)</t>
  </si>
  <si>
    <t>Dry Meal Box (C ) /  (Y)</t>
  </si>
  <si>
    <t>DRY MEAL BOX</t>
  </si>
  <si>
    <t>UL1880</t>
  </si>
  <si>
    <t>1880</t>
  </si>
  <si>
    <t xml:space="preserve">HBF + </t>
  </si>
  <si>
    <t>HLM (C)/(Y)+ 10% SWS  + HBF (C)/(Y)</t>
  </si>
  <si>
    <t>UL6011</t>
  </si>
  <si>
    <t>UL6012</t>
  </si>
  <si>
    <t>MH</t>
  </si>
  <si>
    <t>MH0178</t>
  </si>
  <si>
    <t>MR0001</t>
  </si>
  <si>
    <t>09/09/2022-16/09/2022</t>
  </si>
  <si>
    <t>17/09/2022-23/09/2022</t>
  </si>
  <si>
    <t>24/09/2022-29/10/2022</t>
  </si>
  <si>
    <t>17/09/2022-25/09/2022</t>
  </si>
  <si>
    <t>26/09/2022-02/10/2022</t>
  </si>
  <si>
    <t>29/10/2022-29/10/2022</t>
  </si>
  <si>
    <t>17/09/2022-24/09/2022</t>
  </si>
  <si>
    <t>25/09/2022-03/10/2022</t>
  </si>
  <si>
    <t>04/10/2022-11/10/2022</t>
  </si>
  <si>
    <t>12/10/2022-29/10/2022</t>
  </si>
  <si>
    <t>17/09/2022-17/09/2022</t>
  </si>
  <si>
    <t>04/10/2022-27/10/2022</t>
  </si>
  <si>
    <t>11:45</t>
  </si>
  <si>
    <t>10/09/2022-10/09/2022</t>
  </si>
  <si>
    <t>09/09/2022-19/09/2022</t>
  </si>
  <si>
    <t>20/09/2022-26/09/2022</t>
  </si>
  <si>
    <t>27/09/2022-06/10/2022</t>
  </si>
  <si>
    <t>07/10/2022-13/10/2022</t>
  </si>
  <si>
    <t>14/10/2022-29/10/2022</t>
  </si>
  <si>
    <t>02/10/2022-23/10/2022</t>
  </si>
  <si>
    <t>09/09/2022-23/09/2022</t>
  </si>
  <si>
    <t>24/09/2022-30/09/2022</t>
  </si>
  <si>
    <t>01/10/2022-29/10/2022</t>
  </si>
  <si>
    <t>09/09/2022-15/09/2022</t>
  </si>
  <si>
    <t>16/09/2022-22/09/2022</t>
  </si>
  <si>
    <t>23/09/2022-29/09/2022</t>
  </si>
  <si>
    <t>30/09/2022-06/10/2022</t>
  </si>
  <si>
    <t>07/10/2022-14/10/2022</t>
  </si>
  <si>
    <t>15/10/2022-21/10/2022</t>
  </si>
  <si>
    <t>22/10/2022-29/10/2022</t>
  </si>
  <si>
    <t>10/09/2022-17/09/2022</t>
  </si>
  <si>
    <t>18/09/2022-24/09/2022</t>
  </si>
  <si>
    <t>25/09/2022-01/10/2022</t>
  </si>
  <si>
    <t>02/10/2022-29/10/2022</t>
  </si>
  <si>
    <t>19/09/2022-23/09/2022</t>
  </si>
  <si>
    <t>26/09/2022-28/10/2022</t>
  </si>
  <si>
    <t>23/09/2022-28/10/2022</t>
  </si>
  <si>
    <t>14/09/2022-26/10/2022</t>
  </si>
  <si>
    <t>20/09/2022-30/09/2022</t>
  </si>
  <si>
    <t>09/09/2022-17/09/2022</t>
  </si>
  <si>
    <t>23/09/2022-26/09/2022</t>
  </si>
  <si>
    <t>30/09/2022-19/10/2022</t>
  </si>
  <si>
    <t>21/10/2022-26/10/2022</t>
  </si>
  <si>
    <t>28/10/2022-29/10/2022</t>
  </si>
  <si>
    <t>20/10/2022-27/10/2022</t>
  </si>
  <si>
    <t>10/09/2022-24/09/2022</t>
  </si>
  <si>
    <t>26/09/2022-01/10/2022</t>
  </si>
  <si>
    <t>03/10/2022-29/10/2022</t>
  </si>
  <si>
    <t>12/09/2022-12/09/2022</t>
  </si>
  <si>
    <t>15/09/2022-15/09/2022</t>
  </si>
  <si>
    <t>UL153A</t>
  </si>
  <si>
    <t>19/09/2022-27/10/2022</t>
  </si>
  <si>
    <t>16/09/2022-23/09/2022</t>
  </si>
  <si>
    <t>24/09/2022-01/10/2022</t>
  </si>
  <si>
    <t>23/09/2022-30/09/2022</t>
  </si>
  <si>
    <t>01/10/2022-07/10/2022</t>
  </si>
  <si>
    <t>08/10/2022-29/10/2022</t>
  </si>
  <si>
    <t>12/09/2022-21/09/2022</t>
  </si>
  <si>
    <t>22/09/2022-28/09/2022</t>
  </si>
  <si>
    <t>29/09/2022-05/10/2022</t>
  </si>
  <si>
    <t>06/10/2022-27/10/2022</t>
  </si>
  <si>
    <t>09/09/2022-18/09/2022</t>
  </si>
  <si>
    <t>21/09/2022-27/09/2022</t>
  </si>
  <si>
    <t>29/09/2022-06/10/2022</t>
  </si>
  <si>
    <t>07/10/2022-29/10/2022</t>
  </si>
  <si>
    <t>12/09/2022-15/09/2022</t>
  </si>
  <si>
    <t>21/09/2022-26/09/2022</t>
  </si>
  <si>
    <t>28/09/2022-05/10/2022</t>
  </si>
  <si>
    <t>17:55</t>
  </si>
  <si>
    <t>19/09/2022-19/09/2022</t>
  </si>
  <si>
    <t>09/09/2022-25/09/2022</t>
  </si>
  <si>
    <t>30/09/2022-02/10/2022</t>
  </si>
  <si>
    <t>07/10/2022-28/10/2022</t>
  </si>
  <si>
    <t>13/09/2022-13/09/2022</t>
  </si>
  <si>
    <t>20/09/2022-20/09/2022</t>
  </si>
  <si>
    <t>27/09/2022-25/10/2022</t>
  </si>
  <si>
    <t>10/09/2022-29/10/2022</t>
  </si>
  <si>
    <t>12:00</t>
  </si>
  <si>
    <t>16/09/2022-19/09/2022</t>
  </si>
  <si>
    <t>16:45</t>
  </si>
  <si>
    <t>11/09/2022-18/09/2022</t>
  </si>
  <si>
    <t>13/09/2022-15/09/2022</t>
  </si>
  <si>
    <t>20/09/2022-29/09/2022</t>
  </si>
  <si>
    <t>11/09/2022-11/09/2022</t>
  </si>
  <si>
    <t>18/09/2022-25/09/2022</t>
  </si>
  <si>
    <t>25/09/2022-29/10/2022</t>
  </si>
  <si>
    <t>08/10/2022-16/10/2022</t>
  </si>
  <si>
    <t>18/10/2022-23/10/2022</t>
  </si>
  <si>
    <t>25/10/2022-29/10/2022</t>
  </si>
  <si>
    <t>16/09/2022-28/09/2022</t>
  </si>
  <si>
    <t>29/09/2022-29/10/2022</t>
  </si>
  <si>
    <t>08/09/2022-10/09/2022</t>
  </si>
  <si>
    <t>15/09/2022-17/09/2022</t>
  </si>
  <si>
    <t>22/09/2022-24/09/2022</t>
  </si>
  <si>
    <t>07/10/2022-20/10/2022</t>
  </si>
  <si>
    <t>21/10/2022-29/10/2022</t>
  </si>
  <si>
    <t>08/09/2022-15/09/2022</t>
  </si>
  <si>
    <t>16/09/2022-29/10/2022</t>
  </si>
  <si>
    <t>08/09/2022-18/09/2022</t>
  </si>
  <si>
    <t>19/09/2022-30/09/2022</t>
  </si>
  <si>
    <t>08/09/2022-14/09/2022</t>
  </si>
  <si>
    <t>15/09/2022-29/10/2022</t>
  </si>
  <si>
    <t>15/09/2022-23/09/2022</t>
  </si>
  <si>
    <t>24/09/2022-02/10/2022</t>
  </si>
  <si>
    <t>08/09/2022-17/09/2022</t>
  </si>
  <si>
    <t>18/09/2022-29/10/2022</t>
  </si>
  <si>
    <t>15/09/2022-30/09/2022</t>
  </si>
  <si>
    <t>16/09/2022-24/09/2022</t>
  </si>
  <si>
    <t>25/09/2022-28/10/2022</t>
  </si>
  <si>
    <t>09/09/2022-14/09/2022</t>
  </si>
  <si>
    <t>16/09/2022-28/10/2022</t>
  </si>
  <si>
    <t>10/09/2022-13/09/2022</t>
  </si>
  <si>
    <t>17/09/2022-29/10/2022</t>
  </si>
  <si>
    <t>09/09/2022-21/09/2022</t>
  </si>
  <si>
    <t>29/09/2022-28/10/2022</t>
  </si>
  <si>
    <t>09/09/2022-28/10/2022</t>
  </si>
  <si>
    <t xml:space="preserve">LDN / </t>
  </si>
  <si>
    <t>11/09/2022-25/10/2022</t>
  </si>
  <si>
    <t>501</t>
  </si>
  <si>
    <t>UL5011</t>
  </si>
  <si>
    <t>03:45</t>
  </si>
  <si>
    <t>11:15</t>
  </si>
  <si>
    <t>18/09/2022-28/10/2022</t>
  </si>
  <si>
    <t xml:space="preserve">HBF (C)/(Y)+ </t>
  </si>
  <si>
    <t>17/16</t>
  </si>
  <si>
    <t xml:space="preserve">PAX </t>
  </si>
  <si>
    <t>UL5012</t>
  </si>
  <si>
    <t>30% SWS + LDN (C)/(Y)</t>
  </si>
  <si>
    <t>08/09/2022-29/10/2022</t>
  </si>
  <si>
    <t>06:05</t>
  </si>
  <si>
    <t>13:00</t>
  </si>
  <si>
    <t>09/09/2022-11/09/2022</t>
  </si>
  <si>
    <t>11/09/2022-14/09/2022</t>
  </si>
  <si>
    <t>21/09/2022-21/09/2022</t>
  </si>
  <si>
    <t>601</t>
  </si>
  <si>
    <t>09/09/2022-13/09/2022</t>
  </si>
  <si>
    <t>01:30</t>
  </si>
  <si>
    <t>01/10/2022-01/10/2022</t>
  </si>
  <si>
    <t>04/10/2022-29/10/2022</t>
  </si>
  <si>
    <t>UL6013</t>
  </si>
  <si>
    <t>100% SWS</t>
  </si>
  <si>
    <t>12/09/2022-30/09/2022</t>
  </si>
  <si>
    <t>27/09/2022-30/09/2022</t>
  </si>
  <si>
    <t>21/09/2022-24/09/2022</t>
  </si>
  <si>
    <t>28/09/2022-29/10/2022</t>
  </si>
  <si>
    <t>UL501</t>
  </si>
  <si>
    <t>TK6548</t>
  </si>
  <si>
    <t>TK6548A</t>
  </si>
  <si>
    <t>CMR001</t>
  </si>
  <si>
    <t>CMR002</t>
  </si>
  <si>
    <t>MR0002</t>
  </si>
  <si>
    <t>AVY38D</t>
  </si>
  <si>
    <t>AVYW04</t>
  </si>
  <si>
    <t>UL5001</t>
  </si>
  <si>
    <t>UL5002</t>
  </si>
  <si>
    <t>UL5003</t>
  </si>
  <si>
    <t>30/10/2022-25/03/2023</t>
  </si>
  <si>
    <t>103/105</t>
  </si>
  <si>
    <t>31/10/2022-14/01/2023</t>
  </si>
  <si>
    <t>16/01/2023-25/03/2023</t>
  </si>
  <si>
    <t>30/10/2022-05/11/2022</t>
  </si>
  <si>
    <t>15:35</t>
  </si>
  <si>
    <t>06/11/2022-25/03/2023</t>
  </si>
  <si>
    <t>05/11/2022-25/03/2023</t>
  </si>
  <si>
    <t>01/11/2022-21/03/2023</t>
  </si>
  <si>
    <t>18:35</t>
  </si>
  <si>
    <t>19:55</t>
  </si>
  <si>
    <t>15/11/2022-15/11/2022</t>
  </si>
  <si>
    <t>22:15</t>
  </si>
  <si>
    <t>02:00</t>
  </si>
  <si>
    <t>31/10/2022-02/12/2022</t>
  </si>
  <si>
    <t>03:00</t>
  </si>
  <si>
    <t>05/12/2022-16/12/2022</t>
  </si>
  <si>
    <t>19/12/2022-30/12/2022</t>
  </si>
  <si>
    <t>31/12/2022-25/03/2023</t>
  </si>
  <si>
    <t>13:45</t>
  </si>
  <si>
    <t>30/10/2022-15/11/2022</t>
  </si>
  <si>
    <t>16/11/2022-22/11/2022</t>
  </si>
  <si>
    <t>23/11/2022-25/03/2023</t>
  </si>
  <si>
    <t>14:05</t>
  </si>
  <si>
    <t>31/10/2022-24/03/2023</t>
  </si>
  <si>
    <t>01/11/2022-24/03/2023</t>
  </si>
  <si>
    <t>30/10/2022-06/11/2022</t>
  </si>
  <si>
    <t>07/11/2022-25/03/2023</t>
  </si>
  <si>
    <t>02/11/2022-22/03/2023</t>
  </si>
  <si>
    <t>16:20</t>
  </si>
  <si>
    <t>23:35</t>
  </si>
  <si>
    <t>30/10/2022-09/11/2022</t>
  </si>
  <si>
    <t>11/11/2022-09/12/2022</t>
  </si>
  <si>
    <t>10/12/2022-30/12/2022</t>
  </si>
  <si>
    <t>01/01/2023-24/03/2023</t>
  </si>
  <si>
    <t>24/10/2022-29/10/2022</t>
  </si>
  <si>
    <t>15/12/2022-15/12/2022</t>
  </si>
  <si>
    <t>20:45</t>
  </si>
  <si>
    <t>07/11/2022-09/01/2023</t>
  </si>
  <si>
    <t>12/01/2023-21/01/2023</t>
  </si>
  <si>
    <t>23/01/2023-30/01/2023</t>
  </si>
  <si>
    <t>03/02/2023-25/03/2023</t>
  </si>
  <si>
    <t>02:45</t>
  </si>
  <si>
    <t>31/10/2022-25/03/2023</t>
  </si>
  <si>
    <t>01/12/2022-30/01/2023</t>
  </si>
  <si>
    <t>12:40</t>
  </si>
  <si>
    <t>05:10</t>
  </si>
  <si>
    <t>31/10/2022-28/11/2022</t>
  </si>
  <si>
    <t>06:20</t>
  </si>
  <si>
    <t>02/02/2023-23/03/2023</t>
  </si>
  <si>
    <t>16/11/2022-16/12/2022</t>
  </si>
  <si>
    <t>18/12/2022-23/12/2022</t>
  </si>
  <si>
    <t>25/12/2022-24/03/2023</t>
  </si>
  <si>
    <t>30/10/2022-07/12/2022</t>
  </si>
  <si>
    <t>08/12/2022-14/12/2022</t>
  </si>
  <si>
    <t>15/12/2022-24/12/2022</t>
  </si>
  <si>
    <t>25/12/2022-02/01/2023</t>
  </si>
  <si>
    <t>03/01/2023-11/01/2023</t>
  </si>
  <si>
    <t>12/01/2023-18/01/2023</t>
  </si>
  <si>
    <t>19/01/2023-27/01/2023</t>
  </si>
  <si>
    <t>28/01/2023-25/03/2023</t>
  </si>
  <si>
    <t>31/10/2022-10/11/2022</t>
  </si>
  <si>
    <t>14/11/2022-23/03/2023</t>
  </si>
  <si>
    <t>20:35</t>
  </si>
  <si>
    <t>30/10/2022-18/12/2022</t>
  </si>
  <si>
    <t>19/12/2022-03/01/2023</t>
  </si>
  <si>
    <t>06/01/2023-31/01/2023</t>
  </si>
  <si>
    <t>04/02/2023-25/03/2023</t>
  </si>
  <si>
    <t>03/11/2022-03/11/2022</t>
  </si>
  <si>
    <t>01:10</t>
  </si>
  <si>
    <t>02/11/2022-02/12/2022</t>
  </si>
  <si>
    <t>03/12/2022-09/12/2022</t>
  </si>
  <si>
    <t>14/12/2022-30/12/2022</t>
  </si>
  <si>
    <t>04/01/2023-24/03/2023</t>
  </si>
  <si>
    <t>31/10/2022-03/11/2022</t>
  </si>
  <si>
    <t>07/11/2022-10/11/2022</t>
  </si>
  <si>
    <t>14/11/2022-11/01/2023</t>
  </si>
  <si>
    <t>16/01/2023-23/03/2023</t>
  </si>
  <si>
    <t>30/10/2022-08/11/2022</t>
  </si>
  <si>
    <t>11/11/2022-23/12/2022</t>
  </si>
  <si>
    <t>53A</t>
  </si>
  <si>
    <t>27/12/2022-24/03/2023</t>
  </si>
  <si>
    <t>08:30</t>
  </si>
  <si>
    <t>30/10/2022-23/03/2023</t>
  </si>
  <si>
    <t>12:25</t>
  </si>
  <si>
    <t>01/11/2022-23/03/2023</t>
  </si>
  <si>
    <t>21:45</t>
  </si>
  <si>
    <t>30/10/2022-27/12/2023</t>
  </si>
  <si>
    <t>28/12/2022-25/03/2022</t>
  </si>
  <si>
    <t>07:50</t>
  </si>
  <si>
    <t>UL189A</t>
  </si>
  <si>
    <t>30/10/2022-10/12/2022</t>
  </si>
  <si>
    <t>08:45</t>
  </si>
  <si>
    <t>12/12/2022-17/12/2022</t>
  </si>
  <si>
    <t>20/12/2022-25/03/2023</t>
  </si>
  <si>
    <t>20/12/2022-15/01/2023</t>
  </si>
  <si>
    <t>18/01/2023-01/02/2023</t>
  </si>
  <si>
    <t>02/02/2023-25/03/2023</t>
  </si>
  <si>
    <t>03/11/2022-11/11/2022</t>
  </si>
  <si>
    <t>12/11/2022-25/03/2023</t>
  </si>
  <si>
    <t>30/10/2022-14/11/2022</t>
  </si>
  <si>
    <t>16/11/2022-21/11/2022</t>
  </si>
  <si>
    <t>21:05</t>
  </si>
  <si>
    <t>22:35</t>
  </si>
  <si>
    <t>30/10/2022-24/03/2023</t>
  </si>
  <si>
    <t>31/10/2022-23/03/2023</t>
  </si>
  <si>
    <t>01/11/2022-25/03/2023</t>
  </si>
  <si>
    <t>10:55</t>
  </si>
  <si>
    <t>09/11/2022-25/03/2023</t>
  </si>
  <si>
    <t>30/10/2022-21/03/2023</t>
  </si>
  <si>
    <t>04:25</t>
  </si>
  <si>
    <t>500</t>
  </si>
  <si>
    <t>30/10/2022-30/10/2022</t>
  </si>
  <si>
    <t xml:space="preserve">HLM (C)/(Y)+ 10% SWS + </t>
  </si>
  <si>
    <t>LDN (C)/(Y)+ 30% SWS + HLM (C)/(Y)</t>
  </si>
  <si>
    <t>96/97</t>
  </si>
  <si>
    <t>04/11/2022-16/12/2022</t>
  </si>
  <si>
    <t xml:space="preserve"> + HLM (C)/(Y)+ 10% SWS  </t>
  </si>
  <si>
    <t xml:space="preserve"> + HLM</t>
  </si>
  <si>
    <t>UL5013</t>
  </si>
  <si>
    <t>05:40</t>
  </si>
  <si>
    <t>11/01/2023-18/01/2023</t>
  </si>
  <si>
    <t>HLM (C)/(Y)+ 10% SWS + HBF (C)/(Y)</t>
  </si>
  <si>
    <t>LDN +</t>
  </si>
  <si>
    <t xml:space="preserve"> HLM</t>
  </si>
  <si>
    <t xml:space="preserve">HLM (C)/(Y) + 10% SWS + </t>
  </si>
  <si>
    <t>553</t>
  </si>
  <si>
    <t>13/12/2022-20/12/2022</t>
  </si>
  <si>
    <t>554</t>
  </si>
  <si>
    <t>23/12/2022-24/03/2023</t>
  </si>
  <si>
    <t>18/12/2022-08/01/2023</t>
  </si>
  <si>
    <t>13/01/2023-22/01/2023</t>
  </si>
  <si>
    <t>25/01/2023-24/03/2023</t>
  </si>
  <si>
    <t>605</t>
  </si>
  <si>
    <t>607</t>
  </si>
  <si>
    <t>02/11/2022-25/03/2023</t>
  </si>
  <si>
    <t>UL500</t>
  </si>
  <si>
    <t xml:space="preserve">6 hours prior to STD with a written information - NO CHARGE </t>
  </si>
  <si>
    <t>Between 6-4 hours - 25%   on PERISHABLES</t>
  </si>
  <si>
    <t>Between 4-2 hours - 50%   on PERISHABLES</t>
  </si>
  <si>
    <t>Between 2-0 hours - 100%   on PERISHABLES</t>
  </si>
  <si>
    <t>CMB/BOM</t>
  </si>
  <si>
    <t>BOM/CMB</t>
  </si>
  <si>
    <t>CMB-MEL</t>
  </si>
  <si>
    <t>HLM / 30%SW</t>
  </si>
  <si>
    <t>CMB-DEL</t>
  </si>
  <si>
    <t>CMB/MAA</t>
  </si>
  <si>
    <t>HRF/LRF</t>
  </si>
  <si>
    <t>CMB/BLR</t>
  </si>
  <si>
    <t>CMB-BKK</t>
  </si>
  <si>
    <t xml:space="preserve">HRF </t>
  </si>
  <si>
    <t>CMB/DXB</t>
  </si>
  <si>
    <t>A6-ENP(77WRA)</t>
  </si>
  <si>
    <t>CMB-DXB</t>
  </si>
  <si>
    <t>HBF / SNK</t>
  </si>
  <si>
    <t>CMB/CGK</t>
  </si>
  <si>
    <t>CGK/CMB</t>
  </si>
  <si>
    <t>HLM / LDN</t>
  </si>
  <si>
    <t>CMB/MLE</t>
  </si>
  <si>
    <t>HBF / CALZONE</t>
  </si>
  <si>
    <t>MLE/CMB</t>
  </si>
  <si>
    <t>CMB/SIN</t>
  </si>
  <si>
    <t>SIN/CMB</t>
  </si>
  <si>
    <t>CMB/COK</t>
  </si>
  <si>
    <t>HRF / CALZONE / HBF</t>
  </si>
  <si>
    <t>COK/CMB</t>
  </si>
  <si>
    <t>HRF / CALZONE</t>
  </si>
  <si>
    <t>CMB/TRZ</t>
  </si>
  <si>
    <t>TRZ/CMB</t>
  </si>
  <si>
    <t>CMB/TRV</t>
  </si>
  <si>
    <t>TRV/CMB</t>
  </si>
  <si>
    <t>CMB/KTM</t>
  </si>
  <si>
    <t>KTM/CMB</t>
  </si>
  <si>
    <t>CMB/DAC</t>
  </si>
  <si>
    <t>DAC/CMB</t>
  </si>
  <si>
    <t>CMB/CAN</t>
  </si>
  <si>
    <t>SNK/LDN</t>
  </si>
  <si>
    <t>A330-300</t>
  </si>
  <si>
    <t>CMB-SVO</t>
  </si>
  <si>
    <t>HM / HM/SNK/LRF</t>
  </si>
  <si>
    <t>FZ1026</t>
  </si>
  <si>
    <t>CMB-MLE</t>
  </si>
  <si>
    <t>SW</t>
  </si>
  <si>
    <t>COK/LHR</t>
  </si>
  <si>
    <t>LDN/30%SW</t>
  </si>
  <si>
    <t>HLM/LRF/LDN</t>
  </si>
  <si>
    <t>HLM/LRF</t>
  </si>
  <si>
    <t>CMB-IXM</t>
  </si>
  <si>
    <t>HRF / CALZONE / LDN</t>
  </si>
  <si>
    <t>IXM-CMB</t>
  </si>
  <si>
    <t>CMB-MAA</t>
  </si>
  <si>
    <t>HTM/LRF/SW/FRUITS</t>
  </si>
  <si>
    <t>MLE/BAH</t>
  </si>
  <si>
    <t>HM</t>
  </si>
  <si>
    <t>CMB/KUL</t>
  </si>
  <si>
    <t>CMB-KWI</t>
  </si>
  <si>
    <t>KWI-CMB</t>
  </si>
  <si>
    <t>CMB-RUH</t>
  </si>
  <si>
    <t>RUH-CMB</t>
  </si>
  <si>
    <t>CMB-DMM</t>
  </si>
  <si>
    <t>HLM-/LDN</t>
  </si>
  <si>
    <t>DMM-CMB</t>
  </si>
  <si>
    <t>DXB-CMB</t>
  </si>
  <si>
    <t>CMB/HYD</t>
  </si>
  <si>
    <t>HYD/CMB</t>
  </si>
  <si>
    <t>CMB-DOH</t>
  </si>
  <si>
    <t>DOH-CMB</t>
  </si>
  <si>
    <t>CMB-AUH</t>
  </si>
  <si>
    <t>AUH-CMB</t>
  </si>
  <si>
    <t>MLE-CMB</t>
  </si>
  <si>
    <t>CMB-NRT</t>
  </si>
  <si>
    <t>QR0673</t>
  </si>
  <si>
    <t>CLM/SNK</t>
  </si>
  <si>
    <t>MLE/DXB</t>
  </si>
  <si>
    <t>HM/SNK</t>
  </si>
  <si>
    <t>MLE-IST</t>
  </si>
  <si>
    <t>HM/HBF</t>
  </si>
  <si>
    <t>CMB-BOM</t>
  </si>
  <si>
    <t>KALPA</t>
  </si>
  <si>
    <t>EY0265</t>
  </si>
  <si>
    <t>HERATH</t>
  </si>
  <si>
    <t>CMB/LHR</t>
  </si>
  <si>
    <t>A6-FMO</t>
  </si>
  <si>
    <t>CMB/IXM</t>
  </si>
  <si>
    <t>IXM/CMB</t>
  </si>
  <si>
    <t>CMB/DEL</t>
  </si>
  <si>
    <t>09/11/22</t>
  </si>
  <si>
    <t>JW</t>
  </si>
  <si>
    <t>YW</t>
  </si>
  <si>
    <t>DN312629</t>
  </si>
  <si>
    <t>DN312630</t>
  </si>
  <si>
    <t>DN312631</t>
  </si>
  <si>
    <t>DN312622</t>
  </si>
  <si>
    <t>DN312623</t>
  </si>
  <si>
    <t>DN312621</t>
  </si>
  <si>
    <t>DN312624</t>
  </si>
  <si>
    <t>DN312619</t>
  </si>
  <si>
    <t>DN312620</t>
  </si>
  <si>
    <t>CMB-MLE BF D1234567</t>
  </si>
  <si>
    <t>CUTLERY PACK HANDLING</t>
  </si>
  <si>
    <t>CRUET SET ( SALT/PEPPER ) J&amp;CR</t>
  </si>
  <si>
    <t>HBF0 CHICKEN SW TC</t>
  </si>
  <si>
    <t>HBF0 SEENI SAMBOL CHEESE SW TC</t>
  </si>
  <si>
    <t>HBF0 CHICKEN SW CC</t>
  </si>
  <si>
    <t>HBF0 SEENI SAMBOL CHEESE SW CC</t>
  </si>
  <si>
    <t>MLE-CMB BF D1234567</t>
  </si>
  <si>
    <t>CMB-MLE-HLM-1234567</t>
  </si>
  <si>
    <t>MLE-CMB-HLM-1234567</t>
  </si>
  <si>
    <t>CMB-MAA-HBF-1234567</t>
  </si>
  <si>
    <t>CMB-MAA-HRF-12347</t>
  </si>
  <si>
    <t>CMB-MAA-HLM-1234567</t>
  </si>
  <si>
    <t>CMB-TRZ-HBF-1234567</t>
  </si>
  <si>
    <t>TRZ-CMB-HBF-1234567</t>
  </si>
  <si>
    <t>CMB-IXM-REF-1234567</t>
  </si>
  <si>
    <t>IXM-CMB-REF-1234567</t>
  </si>
  <si>
    <t>CMB-TRV-HBF-1234567</t>
  </si>
  <si>
    <t>CMB-COK-HBF-1234567</t>
  </si>
  <si>
    <t>COK-CMB-HBF-1234567</t>
  </si>
  <si>
    <t>CMB-BLR-HRF-1357</t>
  </si>
  <si>
    <t>CMB-KTM</t>
  </si>
  <si>
    <t>KTM-CMB</t>
  </si>
  <si>
    <t>DAC-CMB-HLM-1234567</t>
  </si>
  <si>
    <t>CMB-DEL-1234567</t>
  </si>
  <si>
    <t>CMB-SIN-HBF-13567</t>
  </si>
  <si>
    <t>SIN-CMB-HLM-13567</t>
  </si>
  <si>
    <t>CGK-CMB-HLM-1357</t>
  </si>
  <si>
    <t>CMB-BKK-HRF-1234567</t>
  </si>
  <si>
    <t>CMB-LHR-LDN-FIRST SVC</t>
  </si>
  <si>
    <t>CMB-LHR-HLM-SECOND SVC</t>
  </si>
  <si>
    <t>CMB-MEL - HBF- FIRST SVS</t>
  </si>
  <si>
    <t>CMB-MEL - LDN- SECOND SVS</t>
  </si>
  <si>
    <t>A9C-ND</t>
  </si>
  <si>
    <t>A7-BOB</t>
  </si>
  <si>
    <t>CMB/KWI</t>
  </si>
  <si>
    <t>KWI/CMB</t>
  </si>
  <si>
    <t>A6-ENT -(77WRA)</t>
  </si>
  <si>
    <t>CMB/RUH</t>
  </si>
  <si>
    <t>RUH/CMB</t>
  </si>
  <si>
    <t>TRV-CMB-HBF-1234567</t>
  </si>
  <si>
    <t>CMB-AUH-HLM-1234567</t>
  </si>
  <si>
    <t>AUH-CMB-HLM-1234567</t>
  </si>
  <si>
    <t>CMB-DOH-HLM-1234567</t>
  </si>
  <si>
    <t>DOH-CMB-HLM-1234567</t>
  </si>
  <si>
    <t>CMB-DXB-HLM-1234567</t>
  </si>
  <si>
    <t>DXB-CMB-HLM-1234567</t>
  </si>
  <si>
    <t>CMB-KWI-HLM-1234567</t>
  </si>
  <si>
    <t>KWI-CMB-HLM-1234567</t>
  </si>
  <si>
    <t>CMB-DMM-HLM-2467</t>
  </si>
  <si>
    <t>DMM-CMB-HLM-3467</t>
  </si>
  <si>
    <t>CMB-RUH-HLM-12347</t>
  </si>
  <si>
    <t>RUH-CMB-HLM-12347</t>
  </si>
  <si>
    <t>CMB-NRT-LDN-FIRST SVC</t>
  </si>
  <si>
    <t>CMB-NRT-CBF-SECOND SVC</t>
  </si>
  <si>
    <t>QR0655</t>
  </si>
  <si>
    <t>DNR</t>
  </si>
  <si>
    <t>JANAKA</t>
  </si>
  <si>
    <t>CHATHURANGA</t>
  </si>
  <si>
    <t>UL141D</t>
  </si>
  <si>
    <t>UL142D</t>
  </si>
  <si>
    <t>CMB/MEL</t>
  </si>
  <si>
    <t>CMB/BKK</t>
  </si>
  <si>
    <t>CMB/AUH</t>
  </si>
  <si>
    <t>A6-EIC</t>
  </si>
  <si>
    <t>UL189D</t>
  </si>
  <si>
    <t>UL364D</t>
  </si>
  <si>
    <t>CMB/DOH</t>
  </si>
  <si>
    <t>A7-AHL</t>
  </si>
  <si>
    <t>TC-JNH</t>
  </si>
  <si>
    <t>MLE/IST</t>
  </si>
  <si>
    <t>CMB-BOM-HRF-1234567</t>
  </si>
  <si>
    <t>DN312710</t>
  </si>
  <si>
    <t>DN312711</t>
  </si>
  <si>
    <t>DN312683</t>
  </si>
  <si>
    <t>DN312684</t>
  </si>
  <si>
    <t>DN312687</t>
  </si>
  <si>
    <t>DN312671</t>
  </si>
  <si>
    <t>DN312672</t>
  </si>
  <si>
    <t>DN312685</t>
  </si>
  <si>
    <t>DN312686</t>
  </si>
  <si>
    <t>DN312729</t>
  </si>
  <si>
    <t>DN312673</t>
  </si>
  <si>
    <t>DN312674</t>
  </si>
  <si>
    <t>DN312669</t>
  </si>
  <si>
    <t>DN312670</t>
  </si>
  <si>
    <t>DN312704</t>
  </si>
  <si>
    <t>DN312705</t>
  </si>
  <si>
    <t>DN312675</t>
  </si>
  <si>
    <t>DN312716</t>
  </si>
  <si>
    <t>DN312714</t>
  </si>
  <si>
    <t>DN312677</t>
  </si>
  <si>
    <t>DN312688</t>
  </si>
  <si>
    <t>DN312708</t>
  </si>
  <si>
    <t>DN312709</t>
  </si>
  <si>
    <t>DN312706</t>
  </si>
  <si>
    <t>DN312707</t>
  </si>
  <si>
    <t>DN312702</t>
  </si>
  <si>
    <t>DN312703</t>
  </si>
  <si>
    <t>DN312696</t>
  </si>
  <si>
    <t>DN312697</t>
  </si>
  <si>
    <t>DN312700</t>
  </si>
  <si>
    <t>DN312701</t>
  </si>
  <si>
    <t>DN312698</t>
  </si>
  <si>
    <t>DN312699</t>
  </si>
  <si>
    <t>DN312667</t>
  </si>
  <si>
    <t>DN312668</t>
  </si>
  <si>
    <t>DN312695</t>
  </si>
  <si>
    <t>DN312665</t>
  </si>
  <si>
    <t>DN312666</t>
  </si>
  <si>
    <t>DN312678</t>
  </si>
  <si>
    <t>DN312717</t>
  </si>
  <si>
    <t>DN312718</t>
  </si>
  <si>
    <t>DN312681</t>
  </si>
  <si>
    <t>DN312682</t>
  </si>
  <si>
    <t>B738</t>
  </si>
  <si>
    <t>DRY ICE ONLY</t>
  </si>
  <si>
    <t>AV-01</t>
  </si>
  <si>
    <t>AV-05 , GF -01 ,MO -03, VV-07</t>
  </si>
  <si>
    <t>DB01 , MO-01</t>
  </si>
  <si>
    <t>AVBC63</t>
  </si>
  <si>
    <t>AVEY63</t>
  </si>
  <si>
    <t>UL364</t>
  </si>
  <si>
    <t>UL189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</si>
</sst>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[$-409]d\-mmm\-yy;@"/>
    <numFmt numFmtId="167" formatCode="yyyy\-mm\-dd\ hh:mm"/>
    <numFmt numFmtId="168" formatCode="yyyy\-mm\-dd\ hh:mm:ss"/>
    <numFmt numFmtId="169" formatCode="h:mm;@"/>
    <numFmt numFmtId="170" formatCode="_(* #,##0.0_);_(* \(#,##0.0\);_(* &quot;-&quot;??_);_(@_)"/>
  </numFmts>
  <fonts count="8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rgb="FFFF0000"/>
      <name val="Calibri"/>
      <family val="2"/>
      <scheme val="minor"/>
    </font>
    <font>
      <sz val="10"/>
      <name val="Cambria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 Light"/>
      <family val="2"/>
    </font>
    <font>
      <sz val="10"/>
      <color theme="1"/>
      <name val="Calibri Light"/>
      <family val="2"/>
    </font>
    <font>
      <sz val="10"/>
      <name val="Calibri Light"/>
      <family val="2"/>
    </font>
    <font>
      <sz val="10"/>
      <color rgb="FFFF0000"/>
      <name val="Calibri Ligh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u/>
      <sz val="10"/>
      <color theme="1"/>
      <name val="Leelawadee UI"/>
      <family val="2"/>
    </font>
    <font>
      <sz val="10"/>
      <color theme="1"/>
      <name val="Leelawadee UI"/>
      <family val="2"/>
    </font>
    <font>
      <b/>
      <sz val="10"/>
      <color theme="1"/>
      <name val="Leelawadee UI"/>
      <family val="2"/>
    </font>
    <font>
      <sz val="9"/>
      <color indexed="8"/>
      <name val="Leelawadee UI"/>
      <family val="2"/>
    </font>
    <font>
      <sz val="10"/>
      <name val="Leelawadee UI"/>
      <family val="2"/>
    </font>
    <font>
      <sz val="10"/>
      <color rgb="FFFF0000"/>
      <name val="Leelawadee UI"/>
      <family val="2"/>
    </font>
    <font>
      <b/>
      <sz val="10"/>
      <color rgb="FFFF0000"/>
      <name val="Leelawadee UI"/>
      <family val="2"/>
    </font>
    <font>
      <sz val="9"/>
      <color theme="1"/>
      <name val="Leelawadee UI"/>
      <family val="2"/>
    </font>
    <font>
      <sz val="11"/>
      <color theme="1"/>
      <name val="Leelawadee UI"/>
      <family val="2"/>
    </font>
    <font>
      <b/>
      <sz val="10"/>
      <color indexed="8"/>
      <name val="Leelawadee U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u/>
      <sz val="10"/>
      <name val="Leelawadee UI"/>
      <family val="2"/>
    </font>
    <font>
      <b/>
      <sz val="10"/>
      <name val="Leelawadee UI"/>
      <family val="2"/>
    </font>
    <font>
      <b/>
      <sz val="10"/>
      <color rgb="FF7030A0"/>
      <name val="Leelawadee UI"/>
      <family val="2"/>
    </font>
    <font>
      <sz val="10"/>
      <color theme="7" tint="-0.249977111117893"/>
      <name val="Leelawadee UI"/>
      <family val="2"/>
    </font>
    <font>
      <sz val="11"/>
      <color theme="7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name val="Arial"/>
      <family val="2"/>
    </font>
    <font>
      <b/>
      <sz val="10"/>
      <color rgb="FF00206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Leelawadee UI"/>
      <family val="2"/>
    </font>
    <font>
      <sz val="10"/>
      <color theme="1"/>
      <name val="Cambria"/>
      <family val="1"/>
      <scheme val="major"/>
    </font>
    <font>
      <b/>
      <sz val="10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rgb="FFFF0000"/>
      <name val="Cambria"/>
      <family val="1"/>
    </font>
    <font>
      <b/>
      <sz val="10"/>
      <color indexed="8"/>
      <name val="Cambria"/>
      <family val="1"/>
    </font>
    <font>
      <sz val="10"/>
      <color indexed="8"/>
      <name val="Cambria"/>
      <family val="1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0"/>
      <color rgb="FFC00000"/>
      <name val="Leelawadee UI"/>
      <family val="2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FAF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5" applyNumberFormat="0" applyFill="0" applyAlignment="0" applyProtection="0"/>
    <xf numFmtId="0" fontId="6" fillId="0" borderId="16" applyNumberFormat="0" applyFill="0" applyAlignment="0" applyProtection="0"/>
    <xf numFmtId="0" fontId="7" fillId="0" borderId="17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8" applyNumberFormat="0" applyAlignment="0" applyProtection="0"/>
    <xf numFmtId="0" fontId="12" fillId="7" borderId="19" applyNumberFormat="0" applyAlignment="0" applyProtection="0"/>
    <xf numFmtId="0" fontId="13" fillId="7" borderId="18" applyNumberFormat="0" applyAlignment="0" applyProtection="0"/>
    <xf numFmtId="0" fontId="14" fillId="0" borderId="20" applyNumberFormat="0" applyFill="0" applyAlignment="0" applyProtection="0"/>
    <xf numFmtId="0" fontId="15" fillId="8" borderId="21" applyNumberFormat="0" applyAlignment="0" applyProtection="0"/>
    <xf numFmtId="0" fontId="3" fillId="0" borderId="0" applyNumberFormat="0" applyFill="0" applyBorder="0" applyAlignment="0" applyProtection="0"/>
    <xf numFmtId="0" fontId="1" fillId="9" borderId="22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23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/>
    <xf numFmtId="0" fontId="21" fillId="0" borderId="0"/>
    <xf numFmtId="9" fontId="1" fillId="0" borderId="0" applyFont="0" applyFill="0" applyBorder="0" applyAlignment="0" applyProtection="0"/>
  </cellStyleXfs>
  <cellXfs count="842">
    <xf numFmtId="0" fontId="0" fillId="0" borderId="0" xfId="0"/>
    <xf numFmtId="0" fontId="25" fillId="0" borderId="0" xfId="0" applyFont="1"/>
    <xf numFmtId="0" fontId="27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/>
    <xf numFmtId="0" fontId="26" fillId="0" borderId="28" xfId="0" applyFont="1" applyBorder="1" applyAlignment="1">
      <alignment horizontal="left" vertical="center"/>
    </xf>
    <xf numFmtId="0" fontId="25" fillId="0" borderId="28" xfId="0" applyFont="1" applyBorder="1" applyAlignment="1">
      <alignment horizontal="left" vertical="center"/>
    </xf>
    <xf numFmtId="20" fontId="26" fillId="0" borderId="28" xfId="0" applyNumberFormat="1" applyFont="1" applyBorder="1" applyAlignment="1">
      <alignment horizontal="left" vertical="center"/>
    </xf>
    <xf numFmtId="0" fontId="25" fillId="0" borderId="28" xfId="0" applyFont="1" applyBorder="1" applyAlignment="1">
      <alignment horizontal="left"/>
    </xf>
    <xf numFmtId="0" fontId="27" fillId="0" borderId="28" xfId="0" applyFont="1" applyBorder="1" applyAlignment="1">
      <alignment horizontal="left" vertical="center"/>
    </xf>
    <xf numFmtId="20" fontId="27" fillId="0" borderId="28" xfId="0" applyNumberFormat="1" applyFont="1" applyBorder="1" applyAlignment="1">
      <alignment horizontal="left" vertical="center"/>
    </xf>
    <xf numFmtId="0" fontId="25" fillId="0" borderId="28" xfId="0" applyFont="1" applyBorder="1" applyAlignment="1">
      <alignment horizontal="left" vertical="center" wrapText="1"/>
    </xf>
    <xf numFmtId="0" fontId="26" fillId="0" borderId="29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4" fillId="0" borderId="1" xfId="45" applyFont="1" applyBorder="1" applyAlignment="1" applyProtection="1">
      <alignment horizontal="left" vertical="center"/>
      <protection locked="0"/>
    </xf>
    <xf numFmtId="0" fontId="39" fillId="0" borderId="2" xfId="0" applyFont="1" applyBorder="1" applyAlignment="1">
      <alignment horizontal="center" vertical="center"/>
    </xf>
    <xf numFmtId="0" fontId="38" fillId="2" borderId="0" xfId="0" applyFont="1" applyFill="1"/>
    <xf numFmtId="0" fontId="39" fillId="2" borderId="2" xfId="0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164" fontId="37" fillId="37" borderId="31" xfId="0" applyNumberFormat="1" applyFont="1" applyFill="1" applyBorder="1"/>
    <xf numFmtId="0" fontId="38" fillId="2" borderId="0" xfId="0" applyFont="1" applyFill="1" applyAlignment="1">
      <alignment horizontal="center"/>
    </xf>
    <xf numFmtId="0" fontId="31" fillId="2" borderId="0" xfId="0" applyFont="1" applyFill="1"/>
    <xf numFmtId="0" fontId="2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29" fillId="0" borderId="28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164" fontId="40" fillId="0" borderId="1" xfId="1" applyNumberFormat="1" applyFont="1" applyFill="1" applyBorder="1" applyAlignment="1">
      <alignment horizontal="center"/>
    </xf>
    <xf numFmtId="164" fontId="29" fillId="0" borderId="29" xfId="1" applyNumberFormat="1" applyFont="1" applyFill="1" applyBorder="1" applyAlignment="1">
      <alignment horizontal="center"/>
    </xf>
    <xf numFmtId="164" fontId="29" fillId="0" borderId="28" xfId="1" applyNumberFormat="1" applyFont="1" applyFill="1" applyBorder="1" applyAlignment="1">
      <alignment horizontal="center"/>
    </xf>
    <xf numFmtId="164" fontId="29" fillId="0" borderId="0" xfId="1" applyNumberFormat="1" applyFont="1" applyFill="1" applyBorder="1" applyAlignment="1">
      <alignment horizontal="center"/>
    </xf>
    <xf numFmtId="0" fontId="41" fillId="0" borderId="27" xfId="45" applyFont="1" applyBorder="1" applyAlignment="1" applyProtection="1">
      <alignment horizontal="center" vertical="center"/>
      <protection locked="0"/>
    </xf>
    <xf numFmtId="0" fontId="42" fillId="0" borderId="28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5" fillId="0" borderId="0" xfId="0" applyFont="1"/>
    <xf numFmtId="0" fontId="46" fillId="38" borderId="5" xfId="0" applyFont="1" applyFill="1" applyBorder="1" applyAlignment="1">
      <alignment horizontal="left"/>
    </xf>
    <xf numFmtId="0" fontId="46" fillId="38" borderId="6" xfId="0" applyFont="1" applyFill="1" applyBorder="1" applyAlignment="1">
      <alignment horizontal="left"/>
    </xf>
    <xf numFmtId="0" fontId="46" fillId="36" borderId="5" xfId="0" applyFont="1" applyFill="1" applyBorder="1" applyAlignment="1">
      <alignment horizontal="left"/>
    </xf>
    <xf numFmtId="0" fontId="46" fillId="36" borderId="6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47" fillId="0" borderId="0" xfId="0" applyFont="1" applyAlignment="1">
      <alignment horizontal="center"/>
    </xf>
    <xf numFmtId="0" fontId="48" fillId="0" borderId="0" xfId="0" applyFont="1"/>
    <xf numFmtId="0" fontId="45" fillId="0" borderId="0" xfId="0" applyFont="1" applyAlignment="1">
      <alignment horizontal="center"/>
    </xf>
    <xf numFmtId="0" fontId="47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/>
    <xf numFmtId="0" fontId="2" fillId="35" borderId="0" xfId="0" applyFont="1" applyFill="1"/>
    <xf numFmtId="0" fontId="0" fillId="35" borderId="0" xfId="0" applyFill="1"/>
    <xf numFmtId="0" fontId="2" fillId="35" borderId="1" xfId="0" applyFont="1" applyFill="1" applyBorder="1" applyAlignment="1">
      <alignment horizontal="center"/>
    </xf>
    <xf numFmtId="0" fontId="48" fillId="35" borderId="1" xfId="0" applyFont="1" applyFill="1" applyBorder="1"/>
    <xf numFmtId="0" fontId="0" fillId="35" borderId="1" xfId="0" applyFill="1" applyBorder="1"/>
    <xf numFmtId="0" fontId="31" fillId="2" borderId="3" xfId="0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/>
    </xf>
    <xf numFmtId="0" fontId="51" fillId="2" borderId="3" xfId="0" applyFont="1" applyFill="1" applyBorder="1" applyAlignment="1">
      <alignment horizontal="center" vertical="center"/>
    </xf>
    <xf numFmtId="0" fontId="45" fillId="0" borderId="0" xfId="0" applyFont="1" applyAlignment="1">
      <alignment horizontal="center" readingOrder="1"/>
    </xf>
    <xf numFmtId="0" fontId="34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0" fillId="0" borderId="7" xfId="0" applyBorder="1"/>
    <xf numFmtId="0" fontId="0" fillId="37" borderId="1" xfId="0" applyFill="1" applyBorder="1" applyAlignment="1">
      <alignment horizontal="center"/>
    </xf>
    <xf numFmtId="0" fontId="3" fillId="37" borderId="1" xfId="0" applyFont="1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34" fillId="2" borderId="3" xfId="0" applyFont="1" applyFill="1" applyBorder="1" applyAlignment="1" applyProtection="1">
      <alignment horizontal="center" vertical="center"/>
      <protection locked="0"/>
    </xf>
    <xf numFmtId="0" fontId="45" fillId="2" borderId="0" xfId="0" applyFont="1" applyFill="1" applyAlignment="1">
      <alignment horizontal="center"/>
    </xf>
    <xf numFmtId="0" fontId="45" fillId="2" borderId="0" xfId="0" applyFont="1" applyFill="1"/>
    <xf numFmtId="0" fontId="49" fillId="2" borderId="0" xfId="0" applyFont="1" applyFill="1"/>
    <xf numFmtId="0" fontId="45" fillId="2" borderId="0" xfId="0" applyFont="1" applyFill="1" applyAlignment="1">
      <alignment vertical="center"/>
    </xf>
    <xf numFmtId="0" fontId="39" fillId="2" borderId="2" xfId="0" applyFont="1" applyFill="1" applyBorder="1" applyAlignment="1">
      <alignment vertical="center"/>
    </xf>
    <xf numFmtId="0" fontId="43" fillId="0" borderId="0" xfId="0" applyFont="1"/>
    <xf numFmtId="0" fontId="43" fillId="0" borderId="0" xfId="0" applyFont="1" applyAlignment="1">
      <alignment horizontal="center"/>
    </xf>
    <xf numFmtId="164" fontId="35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>
      <alignment horizontal="center" readingOrder="1"/>
    </xf>
    <xf numFmtId="0" fontId="41" fillId="2" borderId="35" xfId="0" applyFont="1" applyFill="1" applyBorder="1" applyAlignment="1">
      <alignment horizontal="center" vertical="center" readingOrder="1"/>
    </xf>
    <xf numFmtId="49" fontId="43" fillId="2" borderId="24" xfId="0" applyNumberFormat="1" applyFont="1" applyFill="1" applyBorder="1" applyAlignment="1">
      <alignment horizontal="center" vertical="center" readingOrder="1"/>
    </xf>
    <xf numFmtId="0" fontId="43" fillId="2" borderId="24" xfId="0" applyFont="1" applyFill="1" applyBorder="1" applyAlignment="1">
      <alignment horizontal="center" vertical="center" readingOrder="1"/>
    </xf>
    <xf numFmtId="49" fontId="57" fillId="2" borderId="9" xfId="0" applyNumberFormat="1" applyFont="1" applyFill="1" applyBorder="1" applyAlignment="1">
      <alignment horizontal="center" vertical="center" readingOrder="1"/>
    </xf>
    <xf numFmtId="49" fontId="43" fillId="2" borderId="9" xfId="0" applyNumberFormat="1" applyFont="1" applyFill="1" applyBorder="1" applyAlignment="1">
      <alignment horizontal="center" vertical="center" readingOrder="1"/>
    </xf>
    <xf numFmtId="0" fontId="43" fillId="2" borderId="9" xfId="0" applyFont="1" applyFill="1" applyBorder="1" applyAlignment="1">
      <alignment horizontal="center" vertical="center" readingOrder="1"/>
    </xf>
    <xf numFmtId="49" fontId="57" fillId="2" borderId="36" xfId="0" applyNumberFormat="1" applyFont="1" applyFill="1" applyBorder="1" applyAlignment="1">
      <alignment horizontal="center" vertical="center" readingOrder="1"/>
    </xf>
    <xf numFmtId="49" fontId="57" fillId="2" borderId="37" xfId="0" applyNumberFormat="1" applyFont="1" applyFill="1" applyBorder="1" applyAlignment="1">
      <alignment horizontal="center" vertical="center" readingOrder="1"/>
    </xf>
    <xf numFmtId="49" fontId="57" fillId="2" borderId="32" xfId="0" applyNumberFormat="1" applyFont="1" applyFill="1" applyBorder="1" applyAlignment="1">
      <alignment horizontal="center" vertical="center" readingOrder="1"/>
    </xf>
    <xf numFmtId="49" fontId="45" fillId="2" borderId="36" xfId="0" applyNumberFormat="1" applyFont="1" applyFill="1" applyBorder="1" applyAlignment="1">
      <alignment horizontal="center" vertical="center" readingOrder="1"/>
    </xf>
    <xf numFmtId="49" fontId="45" fillId="2" borderId="9" xfId="0" applyNumberFormat="1" applyFont="1" applyFill="1" applyBorder="1" applyAlignment="1">
      <alignment horizontal="center" vertical="center" readingOrder="1"/>
    </xf>
    <xf numFmtId="49" fontId="43" fillId="2" borderId="36" xfId="0" applyNumberFormat="1" applyFont="1" applyFill="1" applyBorder="1" applyAlignment="1">
      <alignment horizontal="center" vertical="center" readingOrder="1"/>
    </xf>
    <xf numFmtId="0" fontId="43" fillId="2" borderId="36" xfId="0" applyFont="1" applyFill="1" applyBorder="1" applyAlignment="1">
      <alignment horizontal="center" vertical="center"/>
    </xf>
    <xf numFmtId="49" fontId="43" fillId="0" borderId="9" xfId="0" applyNumberFormat="1" applyFont="1" applyBorder="1" applyAlignment="1">
      <alignment horizontal="center" vertical="center" readingOrder="1"/>
    </xf>
    <xf numFmtId="0" fontId="43" fillId="0" borderId="9" xfId="0" applyFont="1" applyBorder="1" applyAlignment="1">
      <alignment horizontal="center" vertical="center" readingOrder="1"/>
    </xf>
    <xf numFmtId="0" fontId="43" fillId="2" borderId="9" xfId="0" applyFont="1" applyFill="1" applyBorder="1" applyAlignment="1">
      <alignment horizontal="center" vertical="center"/>
    </xf>
    <xf numFmtId="49" fontId="57" fillId="2" borderId="38" xfId="0" applyNumberFormat="1" applyFont="1" applyFill="1" applyBorder="1" applyAlignment="1">
      <alignment horizontal="center" vertical="center" readingOrder="1"/>
    </xf>
    <xf numFmtId="49" fontId="43" fillId="2" borderId="39" xfId="0" applyNumberFormat="1" applyFont="1" applyFill="1" applyBorder="1" applyAlignment="1">
      <alignment horizontal="center" vertical="center" readingOrder="1"/>
    </xf>
    <xf numFmtId="0" fontId="43" fillId="2" borderId="39" xfId="0" applyFont="1" applyFill="1" applyBorder="1" applyAlignment="1">
      <alignment horizontal="center" vertical="center" readingOrder="1"/>
    </xf>
    <xf numFmtId="49" fontId="45" fillId="2" borderId="8" xfId="0" applyNumberFormat="1" applyFont="1" applyFill="1" applyBorder="1" applyAlignment="1">
      <alignment horizontal="center" vertical="center" readingOrder="1"/>
    </xf>
    <xf numFmtId="49" fontId="45" fillId="2" borderId="37" xfId="0" applyNumberFormat="1" applyFont="1" applyFill="1" applyBorder="1" applyAlignment="1">
      <alignment horizontal="center" vertical="center" readingOrder="1"/>
    </xf>
    <xf numFmtId="0" fontId="45" fillId="2" borderId="36" xfId="0" applyFont="1" applyFill="1" applyBorder="1" applyAlignment="1">
      <alignment horizontal="center" vertical="center"/>
    </xf>
    <xf numFmtId="49" fontId="45" fillId="2" borderId="39" xfId="0" applyNumberFormat="1" applyFont="1" applyFill="1" applyBorder="1" applyAlignment="1">
      <alignment horizontal="center" vertical="center" readingOrder="1"/>
    </xf>
    <xf numFmtId="49" fontId="59" fillId="2" borderId="9" xfId="0" applyNumberFormat="1" applyFont="1" applyFill="1" applyBorder="1" applyAlignment="1">
      <alignment horizontal="center" vertical="center" readingOrder="1"/>
    </xf>
    <xf numFmtId="0" fontId="0" fillId="4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0" borderId="1" xfId="0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/>
    </xf>
    <xf numFmtId="0" fontId="61" fillId="34" borderId="1" xfId="0" applyFont="1" applyFill="1" applyBorder="1" applyAlignment="1">
      <alignment horizontal="center" vertical="center"/>
    </xf>
    <xf numFmtId="0" fontId="62" fillId="40" borderId="1" xfId="0" applyFont="1" applyFill="1" applyBorder="1" applyAlignment="1">
      <alignment horizontal="left" vertical="center"/>
    </xf>
    <xf numFmtId="0" fontId="21" fillId="40" borderId="1" xfId="0" quotePrefix="1" applyFont="1" applyFill="1" applyBorder="1" applyAlignment="1">
      <alignment horizontal="center" vertical="center"/>
    </xf>
    <xf numFmtId="0" fontId="62" fillId="0" borderId="1" xfId="0" applyFont="1" applyBorder="1" applyAlignment="1">
      <alignment horizontal="left" vertical="center"/>
    </xf>
    <xf numFmtId="0" fontId="21" fillId="40" borderId="1" xfId="0" applyFont="1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wrapText="1"/>
    </xf>
    <xf numFmtId="167" fontId="0" fillId="0" borderId="1" xfId="0" applyNumberFormat="1" applyBorder="1" applyAlignment="1">
      <alignment horizontal="center" wrapText="1"/>
    </xf>
    <xf numFmtId="0" fontId="53" fillId="2" borderId="3" xfId="0" applyFont="1" applyFill="1" applyBorder="1" applyAlignment="1" applyProtection="1">
      <alignment horizontal="center" vertical="center"/>
      <protection locked="0"/>
    </xf>
    <xf numFmtId="164" fontId="33" fillId="2" borderId="31" xfId="1" applyNumberFormat="1" applyFont="1" applyFill="1" applyBorder="1" applyAlignment="1">
      <alignment vertical="center"/>
    </xf>
    <xf numFmtId="164" fontId="0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8" fillId="34" borderId="1" xfId="0" applyFont="1" applyFill="1" applyBorder="1" applyAlignment="1">
      <alignment horizontal="center" vertical="center"/>
    </xf>
    <xf numFmtId="0" fontId="44" fillId="38" borderId="4" xfId="0" applyFont="1" applyFill="1" applyBorder="1" applyAlignment="1">
      <alignment horizontal="left"/>
    </xf>
    <xf numFmtId="0" fontId="44" fillId="36" borderId="4" xfId="0" applyFont="1" applyFill="1" applyBorder="1" applyAlignment="1">
      <alignment horizontal="left"/>
    </xf>
    <xf numFmtId="0" fontId="44" fillId="38" borderId="1" xfId="0" applyFont="1" applyFill="1" applyBorder="1" applyAlignment="1">
      <alignment horizontal="center" vertical="center"/>
    </xf>
    <xf numFmtId="0" fontId="44" fillId="36" borderId="1" xfId="0" applyFont="1" applyFill="1" applyBorder="1" applyAlignment="1">
      <alignment horizontal="center" vertical="center"/>
    </xf>
    <xf numFmtId="0" fontId="20" fillId="38" borderId="29" xfId="0" applyFont="1" applyFill="1" applyBorder="1" applyAlignment="1">
      <alignment horizontal="center" vertical="center"/>
    </xf>
    <xf numFmtId="0" fontId="20" fillId="36" borderId="29" xfId="0" applyFont="1" applyFill="1" applyBorder="1" applyAlignment="1">
      <alignment horizontal="center" vertical="center"/>
    </xf>
    <xf numFmtId="0" fontId="20" fillId="38" borderId="28" xfId="0" applyFont="1" applyFill="1" applyBorder="1" applyAlignment="1">
      <alignment horizontal="center" vertical="center"/>
    </xf>
    <xf numFmtId="0" fontId="20" fillId="36" borderId="28" xfId="0" applyFont="1" applyFill="1" applyBorder="1" applyAlignment="1">
      <alignment horizontal="center" vertical="center"/>
    </xf>
    <xf numFmtId="0" fontId="45" fillId="38" borderId="28" xfId="0" applyFont="1" applyFill="1" applyBorder="1" applyAlignment="1">
      <alignment horizontal="center"/>
    </xf>
    <xf numFmtId="0" fontId="45" fillId="38" borderId="30" xfId="0" applyFont="1" applyFill="1" applyBorder="1" applyAlignment="1">
      <alignment horizontal="center"/>
    </xf>
    <xf numFmtId="0" fontId="20" fillId="38" borderId="30" xfId="0" applyFont="1" applyFill="1" applyBorder="1" applyAlignment="1">
      <alignment horizontal="center" vertical="center"/>
    </xf>
    <xf numFmtId="0" fontId="20" fillId="36" borderId="30" xfId="0" applyFont="1" applyFill="1" applyBorder="1" applyAlignment="1">
      <alignment horizontal="center" vertical="center"/>
    </xf>
    <xf numFmtId="0" fontId="0" fillId="39" borderId="4" xfId="0" applyFill="1" applyBorder="1" applyAlignment="1">
      <alignment vertical="center"/>
    </xf>
    <xf numFmtId="0" fontId="0" fillId="39" borderId="5" xfId="0" applyFill="1" applyBorder="1" applyAlignment="1">
      <alignment vertical="center"/>
    </xf>
    <xf numFmtId="0" fontId="0" fillId="39" borderId="6" xfId="0" applyFill="1" applyBorder="1" applyAlignment="1">
      <alignment vertical="center"/>
    </xf>
    <xf numFmtId="0" fontId="61" fillId="35" borderId="1" xfId="0" applyFont="1" applyFill="1" applyBorder="1" applyAlignment="1">
      <alignment horizontal="center" vertical="center"/>
    </xf>
    <xf numFmtId="0" fontId="21" fillId="35" borderId="1" xfId="0" quotePrefix="1" applyFont="1" applyFill="1" applyBorder="1" applyAlignment="1">
      <alignment horizontal="center" vertical="center"/>
    </xf>
    <xf numFmtId="0" fontId="0" fillId="35" borderId="5" xfId="0" applyFill="1" applyBorder="1" applyAlignment="1">
      <alignment vertic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right"/>
    </xf>
    <xf numFmtId="164" fontId="34" fillId="0" borderId="0" xfId="1" applyNumberFormat="1" applyFont="1" applyFill="1" applyProtection="1"/>
    <xf numFmtId="9" fontId="0" fillId="0" borderId="0" xfId="0" applyNumberFormat="1"/>
    <xf numFmtId="0" fontId="3" fillId="0" borderId="1" xfId="0" applyFont="1" applyBorder="1"/>
    <xf numFmtId="0" fontId="3" fillId="35" borderId="1" xfId="0" applyFont="1" applyFill="1" applyBorder="1"/>
    <xf numFmtId="0" fontId="54" fillId="2" borderId="3" xfId="0" applyFont="1" applyFill="1" applyBorder="1" applyAlignment="1" applyProtection="1">
      <alignment horizontal="center"/>
      <protection locked="0"/>
    </xf>
    <xf numFmtId="43" fontId="0" fillId="0" borderId="0" xfId="1" applyFont="1" applyAlignment="1">
      <alignment horizontal="center"/>
    </xf>
    <xf numFmtId="43" fontId="0" fillId="0" borderId="0" xfId="1" applyFont="1"/>
    <xf numFmtId="43" fontId="0" fillId="0" borderId="0" xfId="0" applyNumberFormat="1"/>
    <xf numFmtId="164" fontId="45" fillId="2" borderId="0" xfId="1" applyNumberFormat="1" applyFont="1" applyFill="1" applyAlignment="1" applyProtection="1">
      <alignment horizontal="center"/>
    </xf>
    <xf numFmtId="0" fontId="43" fillId="2" borderId="0" xfId="0" applyFont="1" applyFill="1"/>
    <xf numFmtId="0" fontId="45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0" fontId="67" fillId="2" borderId="31" xfId="0" applyFont="1" applyFill="1" applyBorder="1" applyAlignment="1">
      <alignment horizontal="center"/>
    </xf>
    <xf numFmtId="168" fontId="67" fillId="2" borderId="31" xfId="0" applyNumberFormat="1" applyFont="1" applyFill="1" applyBorder="1" applyAlignment="1">
      <alignment horizontal="center"/>
    </xf>
    <xf numFmtId="164" fontId="67" fillId="2" borderId="31" xfId="1" applyNumberFormat="1" applyFont="1" applyFill="1" applyBorder="1" applyAlignment="1"/>
    <xf numFmtId="0" fontId="67" fillId="2" borderId="31" xfId="0" applyFont="1" applyFill="1" applyBorder="1"/>
    <xf numFmtId="0" fontId="0" fillId="2" borderId="0" xfId="0" applyFill="1"/>
    <xf numFmtId="164" fontId="32" fillId="2" borderId="1" xfId="1" applyNumberFormat="1" applyFont="1" applyFill="1" applyBorder="1" applyAlignment="1">
      <alignment horizontal="center"/>
    </xf>
    <xf numFmtId="0" fontId="67" fillId="2" borderId="52" xfId="0" applyFont="1" applyFill="1" applyBorder="1" applyAlignment="1">
      <alignment horizontal="center"/>
    </xf>
    <xf numFmtId="168" fontId="67" fillId="2" borderId="52" xfId="0" applyNumberFormat="1" applyFont="1" applyFill="1" applyBorder="1" applyAlignment="1">
      <alignment horizontal="center"/>
    </xf>
    <xf numFmtId="164" fontId="67" fillId="2" borderId="52" xfId="1" applyNumberFormat="1" applyFont="1" applyFill="1" applyBorder="1" applyAlignment="1"/>
    <xf numFmtId="164" fontId="37" fillId="37" borderId="52" xfId="0" applyNumberFormat="1" applyFont="1" applyFill="1" applyBorder="1"/>
    <xf numFmtId="0" fontId="37" fillId="2" borderId="52" xfId="0" applyFont="1" applyFill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39" fillId="2" borderId="13" xfId="0" applyFont="1" applyFill="1" applyBorder="1" applyAlignment="1">
      <alignment horizontal="center" vertical="center"/>
    </xf>
    <xf numFmtId="0" fontId="31" fillId="2" borderId="0" xfId="0" applyFont="1" applyFill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vertical="center"/>
    </xf>
    <xf numFmtId="0" fontId="38" fillId="2" borderId="0" xfId="0" applyFont="1" applyFill="1" applyAlignment="1">
      <alignment horizontal="center" vertical="center"/>
    </xf>
    <xf numFmtId="43" fontId="38" fillId="2" borderId="0" xfId="1" applyFont="1" applyFill="1" applyAlignment="1">
      <alignment vertical="center"/>
    </xf>
    <xf numFmtId="43" fontId="31" fillId="2" borderId="0" xfId="1" applyFont="1" applyFill="1" applyAlignment="1">
      <alignment vertical="center"/>
    </xf>
    <xf numFmtId="0" fontId="33" fillId="2" borderId="31" xfId="0" applyFont="1" applyFill="1" applyBorder="1" applyAlignment="1">
      <alignment horizontal="left" vertical="center"/>
    </xf>
    <xf numFmtId="164" fontId="33" fillId="2" borderId="31" xfId="1" applyNumberFormat="1" applyFont="1" applyFill="1" applyBorder="1" applyAlignment="1">
      <alignment horizontal="left" vertical="center"/>
    </xf>
    <xf numFmtId="164" fontId="37" fillId="37" borderId="31" xfId="0" applyNumberFormat="1" applyFont="1" applyFill="1" applyBorder="1" applyAlignment="1">
      <alignment vertical="center"/>
    </xf>
    <xf numFmtId="0" fontId="37" fillId="2" borderId="31" xfId="0" applyFont="1" applyFill="1" applyBorder="1" applyAlignment="1">
      <alignment horizontal="center" vertical="center"/>
    </xf>
    <xf numFmtId="43" fontId="37" fillId="2" borderId="31" xfId="1" applyFont="1" applyFill="1" applyBorder="1" applyAlignment="1">
      <alignment vertical="center"/>
    </xf>
    <xf numFmtId="22" fontId="38" fillId="2" borderId="0" xfId="0" applyNumberFormat="1" applyFont="1" applyFill="1" applyAlignment="1">
      <alignment vertical="center"/>
    </xf>
    <xf numFmtId="164" fontId="43" fillId="2" borderId="1" xfId="1" applyNumberFormat="1" applyFont="1" applyFill="1" applyBorder="1" applyAlignment="1" applyProtection="1">
      <alignment vertical="center"/>
    </xf>
    <xf numFmtId="164" fontId="45" fillId="2" borderId="1" xfId="1" applyNumberFormat="1" applyFont="1" applyFill="1" applyBorder="1" applyAlignment="1" applyProtection="1">
      <alignment horizontal="center" vertical="center"/>
    </xf>
    <xf numFmtId="164" fontId="45" fillId="2" borderId="1" xfId="0" applyNumberFormat="1" applyFont="1" applyFill="1" applyBorder="1" applyAlignment="1">
      <alignment vertical="center"/>
    </xf>
    <xf numFmtId="0" fontId="15" fillId="10" borderId="1" xfId="19" applyFont="1" applyBorder="1" applyAlignment="1" applyProtection="1">
      <alignment horizontal="center"/>
    </xf>
    <xf numFmtId="0" fontId="15" fillId="10" borderId="1" xfId="19" applyNumberFormat="1" applyFont="1" applyBorder="1" applyAlignment="1" applyProtection="1">
      <alignment horizontal="center" vertical="center"/>
    </xf>
    <xf numFmtId="0" fontId="45" fillId="37" borderId="1" xfId="0" applyFont="1" applyFill="1" applyBorder="1" applyAlignment="1">
      <alignment horizontal="center" vertical="center"/>
    </xf>
    <xf numFmtId="164" fontId="43" fillId="37" borderId="1" xfId="1" applyNumberFormat="1" applyFont="1" applyFill="1" applyBorder="1" applyAlignment="1" applyProtection="1">
      <alignment vertical="center"/>
    </xf>
    <xf numFmtId="164" fontId="45" fillId="37" borderId="1" xfId="1" applyNumberFormat="1" applyFont="1" applyFill="1" applyBorder="1" applyAlignment="1" applyProtection="1">
      <alignment horizontal="center" vertical="center"/>
    </xf>
    <xf numFmtId="164" fontId="45" fillId="37" borderId="1" xfId="0" applyNumberFormat="1" applyFont="1" applyFill="1" applyBorder="1" applyAlignment="1">
      <alignment vertical="center"/>
    </xf>
    <xf numFmtId="164" fontId="31" fillId="2" borderId="3" xfId="0" applyNumberFormat="1" applyFont="1" applyFill="1" applyBorder="1" applyAlignment="1" applyProtection="1">
      <alignment horizontal="center" vertical="center"/>
      <protection locked="0"/>
    </xf>
    <xf numFmtId="0" fontId="31" fillId="2" borderId="3" xfId="0" applyFont="1" applyFill="1" applyBorder="1" applyAlignment="1" applyProtection="1">
      <alignment horizontal="center" vertical="center"/>
      <protection locked="0"/>
    </xf>
    <xf numFmtId="0" fontId="32" fillId="37" borderId="1" xfId="0" applyFont="1" applyFill="1" applyBorder="1" applyAlignment="1">
      <alignment horizontal="center" vertical="center"/>
    </xf>
    <xf numFmtId="164" fontId="32" fillId="37" borderId="1" xfId="1" applyNumberFormat="1" applyFont="1" applyFill="1" applyBorder="1" applyAlignment="1" applyProtection="1">
      <alignment horizontal="center"/>
    </xf>
    <xf numFmtId="0" fontId="32" fillId="37" borderId="1" xfId="0" applyFont="1" applyFill="1" applyBorder="1" applyAlignment="1">
      <alignment vertical="center"/>
    </xf>
    <xf numFmtId="164" fontId="32" fillId="37" borderId="1" xfId="1" applyNumberFormat="1" applyFont="1" applyFill="1" applyBorder="1" applyAlignment="1" applyProtection="1">
      <alignment vertical="center"/>
    </xf>
    <xf numFmtId="164" fontId="31" fillId="37" borderId="1" xfId="1" applyNumberFormat="1" applyFont="1" applyFill="1" applyBorder="1" applyAlignment="1" applyProtection="1">
      <alignment horizontal="center" vertical="center"/>
    </xf>
    <xf numFmtId="9" fontId="32" fillId="37" borderId="1" xfId="46" applyFont="1" applyFill="1" applyBorder="1" applyAlignment="1" applyProtection="1">
      <alignment horizontal="center" vertical="center"/>
    </xf>
    <xf numFmtId="164" fontId="36" fillId="37" borderId="1" xfId="1" applyNumberFormat="1" applyFont="1" applyFill="1" applyBorder="1" applyAlignment="1" applyProtection="1">
      <alignment horizontal="center"/>
    </xf>
    <xf numFmtId="0" fontId="52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1" applyNumberFormat="1" applyFont="1" applyFill="1" applyAlignment="1" applyProtection="1">
      <alignment horizontal="center"/>
    </xf>
    <xf numFmtId="164" fontId="15" fillId="10" borderId="1" xfId="19" applyNumberFormat="1" applyFont="1" applyBorder="1" applyAlignment="1" applyProtection="1">
      <alignment horizontal="center" vertical="center" wrapText="1"/>
    </xf>
    <xf numFmtId="0" fontId="15" fillId="10" borderId="1" xfId="19" applyNumberFormat="1" applyFont="1" applyBorder="1" applyAlignment="1" applyProtection="1">
      <alignment horizontal="center" vertical="center" wrapText="1"/>
    </xf>
    <xf numFmtId="0" fontId="7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0" fillId="2" borderId="27" xfId="1" applyNumberFormat="1" applyFont="1" applyFill="1" applyBorder="1" applyAlignment="1" applyProtection="1">
      <alignment horizontal="center"/>
    </xf>
    <xf numFmtId="49" fontId="69" fillId="2" borderId="1" xfId="0" applyNumberFormat="1" applyFont="1" applyFill="1" applyBorder="1" applyAlignment="1">
      <alignment horizontal="center" vertical="center" readingOrder="1"/>
    </xf>
    <xf numFmtId="49" fontId="70" fillId="2" borderId="1" xfId="0" applyNumberFormat="1" applyFont="1" applyFill="1" applyBorder="1" applyAlignment="1">
      <alignment horizontal="center" vertical="center" readingOrder="1"/>
    </xf>
    <xf numFmtId="0" fontId="0" fillId="37" borderId="28" xfId="0" applyFill="1" applyBorder="1" applyAlignment="1">
      <alignment horizontal="center"/>
    </xf>
    <xf numFmtId="0" fontId="0" fillId="37" borderId="28" xfId="1" applyNumberFormat="1" applyFont="1" applyFill="1" applyBorder="1" applyAlignment="1" applyProtection="1">
      <alignment horizontal="center"/>
    </xf>
    <xf numFmtId="0" fontId="0" fillId="2" borderId="1" xfId="0" applyFill="1" applyBorder="1"/>
    <xf numFmtId="0" fontId="0" fillId="2" borderId="28" xfId="0" applyFill="1" applyBorder="1" applyAlignment="1">
      <alignment horizontal="center"/>
    </xf>
    <xf numFmtId="0" fontId="0" fillId="2" borderId="28" xfId="1" applyNumberFormat="1" applyFont="1" applyFill="1" applyBorder="1" applyAlignment="1" applyProtection="1">
      <alignment horizontal="center"/>
    </xf>
    <xf numFmtId="49" fontId="20" fillId="2" borderId="1" xfId="0" applyNumberFormat="1" applyFont="1" applyFill="1" applyBorder="1" applyAlignment="1">
      <alignment horizontal="center" vertical="center" readingOrder="1"/>
    </xf>
    <xf numFmtId="49" fontId="71" fillId="2" borderId="1" xfId="0" applyNumberFormat="1" applyFont="1" applyFill="1" applyBorder="1" applyAlignment="1">
      <alignment horizontal="center" vertical="center" readingOrder="1"/>
    </xf>
    <xf numFmtId="164" fontId="34" fillId="2" borderId="10" xfId="1" applyNumberFormat="1" applyFont="1" applyFill="1" applyBorder="1" applyAlignment="1" applyProtection="1">
      <alignment horizontal="center" vertical="center"/>
      <protection locked="0"/>
    </xf>
    <xf numFmtId="164" fontId="34" fillId="2" borderId="3" xfId="1" applyNumberFormat="1" applyFont="1" applyFill="1" applyBorder="1" applyAlignment="1" applyProtection="1">
      <alignment horizontal="center" vertical="center"/>
      <protection locked="0"/>
    </xf>
    <xf numFmtId="164" fontId="51" fillId="2" borderId="4" xfId="1" applyNumberFormat="1" applyFont="1" applyFill="1" applyBorder="1" applyAlignment="1" applyProtection="1">
      <alignment vertical="center"/>
    </xf>
    <xf numFmtId="164" fontId="51" fillId="2" borderId="5" xfId="1" applyNumberFormat="1" applyFont="1" applyFill="1" applyBorder="1" applyAlignment="1" applyProtection="1">
      <alignment vertical="center"/>
    </xf>
    <xf numFmtId="164" fontId="51" fillId="2" borderId="6" xfId="1" applyNumberFormat="1" applyFont="1" applyFill="1" applyBorder="1" applyAlignment="1" applyProtection="1">
      <alignment vertical="center"/>
    </xf>
    <xf numFmtId="164" fontId="51" fillId="2" borderId="4" xfId="1" applyNumberFormat="1" applyFont="1" applyFill="1" applyBorder="1" applyAlignment="1" applyProtection="1"/>
    <xf numFmtId="164" fontId="51" fillId="2" borderId="5" xfId="1" applyNumberFormat="1" applyFont="1" applyFill="1" applyBorder="1" applyAlignment="1" applyProtection="1"/>
    <xf numFmtId="164" fontId="51" fillId="2" borderId="6" xfId="1" applyNumberFormat="1" applyFont="1" applyFill="1" applyBorder="1" applyAlignment="1" applyProtection="1"/>
    <xf numFmtId="164" fontId="51" fillId="2" borderId="6" xfId="1" applyNumberFormat="1" applyFont="1" applyFill="1" applyBorder="1" applyAlignment="1" applyProtection="1">
      <alignment horizontal="center" vertical="center"/>
    </xf>
    <xf numFmtId="164" fontId="51" fillId="2" borderId="1" xfId="1" applyNumberFormat="1" applyFont="1" applyFill="1" applyBorder="1" applyAlignment="1" applyProtection="1">
      <alignment horizontal="center" vertical="center"/>
    </xf>
    <xf numFmtId="164" fontId="51" fillId="41" borderId="1" xfId="1" applyNumberFormat="1" applyFont="1" applyFill="1" applyBorder="1" applyAlignment="1" applyProtection="1">
      <alignment horizontal="center" vertical="center"/>
    </xf>
    <xf numFmtId="164" fontId="34" fillId="41" borderId="3" xfId="1" applyNumberFormat="1" applyFont="1" applyFill="1" applyBorder="1" applyAlignment="1" applyProtection="1">
      <alignment horizontal="center" vertical="center"/>
      <protection locked="0"/>
    </xf>
    <xf numFmtId="49" fontId="71" fillId="2" borderId="0" xfId="0" applyNumberFormat="1" applyFont="1" applyFill="1" applyAlignment="1">
      <alignment horizontal="center" vertical="center" readingOrder="1"/>
    </xf>
    <xf numFmtId="49" fontId="70" fillId="2" borderId="0" xfId="0" applyNumberFormat="1" applyFont="1" applyFill="1" applyAlignment="1">
      <alignment horizontal="center" vertical="center" readingOrder="1"/>
    </xf>
    <xf numFmtId="0" fontId="0" fillId="2" borderId="1" xfId="0" applyFill="1" applyBorder="1" applyAlignment="1">
      <alignment horizontal="center" readingOrder="1"/>
    </xf>
    <xf numFmtId="164" fontId="0" fillId="2" borderId="27" xfId="1" applyNumberFormat="1" applyFont="1" applyFill="1" applyBorder="1" applyAlignment="1" applyProtection="1">
      <alignment horizontal="center"/>
    </xf>
    <xf numFmtId="164" fontId="0" fillId="37" borderId="28" xfId="1" applyNumberFormat="1" applyFont="1" applyFill="1" applyBorder="1" applyAlignment="1" applyProtection="1">
      <alignment horizontal="center"/>
    </xf>
    <xf numFmtId="164" fontId="0" fillId="2" borderId="28" xfId="1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72" fillId="2" borderId="0" xfId="0" applyFont="1" applyFill="1" applyAlignment="1" applyProtection="1">
      <alignment horizontal="center" vertical="center" wrapText="1"/>
      <protection locked="0"/>
    </xf>
    <xf numFmtId="0" fontId="15" fillId="10" borderId="3" xfId="19" applyFont="1" applyBorder="1" applyAlignment="1" applyProtection="1">
      <alignment horizontal="center" vertical="center"/>
    </xf>
    <xf numFmtId="0" fontId="73" fillId="0" borderId="0" xfId="0" applyFont="1"/>
    <xf numFmtId="164" fontId="73" fillId="0" borderId="0" xfId="0" applyNumberFormat="1" applyFont="1"/>
    <xf numFmtId="164" fontId="73" fillId="0" borderId="0" xfId="1" applyNumberFormat="1" applyFont="1"/>
    <xf numFmtId="0" fontId="15" fillId="10" borderId="0" xfId="19" applyFont="1" applyBorder="1" applyAlignment="1" applyProtection="1">
      <alignment horizontal="center"/>
    </xf>
    <xf numFmtId="0" fontId="15" fillId="10" borderId="0" xfId="19" applyNumberFormat="1" applyFont="1" applyBorder="1" applyAlignment="1" applyProtection="1">
      <alignment horizontal="center" vertical="center"/>
    </xf>
    <xf numFmtId="164" fontId="73" fillId="0" borderId="0" xfId="0" applyNumberFormat="1" applyFont="1" applyAlignment="1">
      <alignment horizontal="center"/>
    </xf>
    <xf numFmtId="0" fontId="73" fillId="0" borderId="0" xfId="0" applyFont="1" applyAlignment="1">
      <alignment horizontal="center"/>
    </xf>
    <xf numFmtId="0" fontId="15" fillId="0" borderId="0" xfId="19" applyFont="1" applyFill="1" applyBorder="1" applyAlignment="1" applyProtection="1">
      <alignment horizontal="center" vertical="center"/>
    </xf>
    <xf numFmtId="164" fontId="73" fillId="0" borderId="0" xfId="1" applyNumberFormat="1" applyFont="1" applyFill="1"/>
    <xf numFmtId="164" fontId="73" fillId="2" borderId="1" xfId="1" applyNumberFormat="1" applyFont="1" applyFill="1" applyBorder="1" applyAlignment="1">
      <alignment horizontal="left" vertical="top"/>
    </xf>
    <xf numFmtId="164" fontId="73" fillId="2" borderId="1" xfId="1" applyNumberFormat="1" applyFont="1" applyFill="1" applyBorder="1" applyAlignment="1"/>
    <xf numFmtId="164" fontId="73" fillId="2" borderId="1" xfId="1" applyNumberFormat="1" applyFont="1" applyFill="1" applyBorder="1" applyAlignment="1">
      <alignment horizontal="center" vertical="top"/>
    </xf>
    <xf numFmtId="164" fontId="73" fillId="2" borderId="1" xfId="1" applyNumberFormat="1" applyFont="1" applyFill="1" applyBorder="1" applyAlignment="1">
      <alignment horizontal="center"/>
    </xf>
    <xf numFmtId="0" fontId="33" fillId="2" borderId="31" xfId="1" applyNumberFormat="1" applyFont="1" applyFill="1" applyBorder="1" applyAlignment="1">
      <alignment horizontal="center" vertical="center"/>
    </xf>
    <xf numFmtId="43" fontId="74" fillId="2" borderId="0" xfId="1" applyFont="1" applyFill="1" applyAlignment="1" applyProtection="1">
      <alignment vertical="center"/>
    </xf>
    <xf numFmtId="0" fontId="34" fillId="2" borderId="11" xfId="0" applyFont="1" applyFill="1" applyBorder="1" applyAlignment="1" applyProtection="1">
      <alignment horizontal="center" vertical="center"/>
      <protection locked="0"/>
    </xf>
    <xf numFmtId="164" fontId="73" fillId="0" borderId="0" xfId="1" applyNumberFormat="1" applyFont="1" applyFill="1" applyAlignment="1">
      <alignment horizontal="center"/>
    </xf>
    <xf numFmtId="0" fontId="20" fillId="0" borderId="1" xfId="0" applyFont="1" applyBorder="1" applyAlignment="1">
      <alignment horizontal="center" vertical="center" readingOrder="1"/>
    </xf>
    <xf numFmtId="0" fontId="0" fillId="35" borderId="1" xfId="1" applyNumberFormat="1" applyFont="1" applyFill="1" applyBorder="1" applyAlignment="1" applyProtection="1">
      <alignment horizontal="center"/>
    </xf>
    <xf numFmtId="0" fontId="0" fillId="35" borderId="1" xfId="0" applyFill="1" applyBorder="1" applyAlignment="1">
      <alignment horizontal="center"/>
    </xf>
    <xf numFmtId="0" fontId="34" fillId="0" borderId="1" xfId="0" applyFont="1" applyBorder="1" applyAlignment="1" applyProtection="1">
      <alignment horizontal="center" vertical="center"/>
      <protection locked="0"/>
    </xf>
    <xf numFmtId="0" fontId="51" fillId="2" borderId="11" xfId="0" applyFont="1" applyFill="1" applyBorder="1" applyAlignment="1" applyProtection="1">
      <alignment horizontal="center" vertical="center"/>
      <protection locked="0"/>
    </xf>
    <xf numFmtId="0" fontId="75" fillId="0" borderId="35" xfId="0" applyFont="1" applyBorder="1" applyAlignment="1">
      <alignment horizontal="center" vertical="center"/>
    </xf>
    <xf numFmtId="0" fontId="76" fillId="42" borderId="53" xfId="0" applyFont="1" applyFill="1" applyBorder="1" applyAlignment="1">
      <alignment horizontal="center" vertical="center"/>
    </xf>
    <xf numFmtId="0" fontId="63" fillId="35" borderId="32" xfId="0" applyFont="1" applyFill="1" applyBorder="1" applyAlignment="1">
      <alignment vertical="center"/>
    </xf>
    <xf numFmtId="0" fontId="63" fillId="42" borderId="25" xfId="0" applyFont="1" applyFill="1" applyBorder="1" applyAlignment="1">
      <alignment vertical="center"/>
    </xf>
    <xf numFmtId="2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65" fillId="0" borderId="56" xfId="0" applyFont="1" applyBorder="1" applyAlignment="1">
      <alignment vertical="center"/>
    </xf>
    <xf numFmtId="0" fontId="63" fillId="42" borderId="57" xfId="0" applyFont="1" applyFill="1" applyBorder="1" applyAlignment="1">
      <alignment vertical="center"/>
    </xf>
    <xf numFmtId="0" fontId="65" fillId="0" borderId="32" xfId="0" applyFont="1" applyBorder="1" applyAlignment="1">
      <alignment vertical="center"/>
    </xf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63" fillId="35" borderId="41" xfId="0" applyFont="1" applyFill="1" applyBorder="1" applyAlignment="1">
      <alignment vertical="center"/>
    </xf>
    <xf numFmtId="0" fontId="63" fillId="42" borderId="54" xfId="0" applyFont="1" applyFill="1" applyBorder="1" applyAlignment="1">
      <alignment vertical="center"/>
    </xf>
    <xf numFmtId="0" fontId="68" fillId="0" borderId="1" xfId="0" applyFont="1" applyBorder="1" applyAlignment="1">
      <alignment horizontal="center" vertical="center" readingOrder="1"/>
    </xf>
    <xf numFmtId="0" fontId="20" fillId="0" borderId="1" xfId="0" applyFont="1" applyBorder="1"/>
    <xf numFmtId="0" fontId="20" fillId="0" borderId="0" xfId="0" applyFont="1"/>
    <xf numFmtId="0" fontId="40" fillId="0" borderId="1" xfId="1" applyNumberFormat="1" applyFont="1" applyFill="1" applyBorder="1" applyAlignment="1">
      <alignment horizontal="left" vertical="center"/>
    </xf>
    <xf numFmtId="0" fontId="40" fillId="0" borderId="1" xfId="1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1" xfId="0" applyFont="1" applyBorder="1" applyAlignment="1">
      <alignment vertical="center" readingOrder="1"/>
    </xf>
    <xf numFmtId="0" fontId="20" fillId="0" borderId="1" xfId="0" applyFont="1" applyBorder="1" applyAlignment="1">
      <alignment horizontal="center" vertical="center"/>
    </xf>
    <xf numFmtId="0" fontId="20" fillId="0" borderId="1" xfId="1" applyNumberFormat="1" applyFont="1" applyFill="1" applyBorder="1"/>
    <xf numFmtId="0" fontId="20" fillId="0" borderId="1" xfId="46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1" applyNumberFormat="1" applyFont="1" applyBorder="1"/>
    <xf numFmtId="0" fontId="20" fillId="0" borderId="0" xfId="1" applyNumberFormat="1" applyFont="1" applyFill="1"/>
    <xf numFmtId="0" fontId="34" fillId="0" borderId="3" xfId="0" applyFont="1" applyBorder="1" applyAlignment="1" applyProtection="1">
      <alignment horizontal="center" vertical="center"/>
      <protection locked="0"/>
    </xf>
    <xf numFmtId="164" fontId="34" fillId="0" borderId="10" xfId="1" applyNumberFormat="1" applyFont="1" applyFill="1" applyBorder="1" applyAlignment="1" applyProtection="1">
      <alignment horizontal="center" vertical="center"/>
      <protection locked="0"/>
    </xf>
    <xf numFmtId="164" fontId="34" fillId="0" borderId="3" xfId="1" applyNumberFormat="1" applyFont="1" applyFill="1" applyBorder="1" applyAlignment="1" applyProtection="1">
      <alignment horizontal="center" vertical="center"/>
      <protection locked="0"/>
    </xf>
    <xf numFmtId="0" fontId="45" fillId="2" borderId="1" xfId="0" applyFont="1" applyFill="1" applyBorder="1"/>
    <xf numFmtId="0" fontId="77" fillId="43" borderId="1" xfId="0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66" fontId="43" fillId="2" borderId="0" xfId="1" applyNumberFormat="1" applyFont="1" applyFill="1" applyAlignment="1" applyProtection="1">
      <alignment horizontal="center" vertical="center" wrapText="1"/>
      <protection locked="0"/>
    </xf>
    <xf numFmtId="164" fontId="2" fillId="2" borderId="1" xfId="1" applyNumberFormat="1" applyFont="1" applyFill="1" applyBorder="1" applyAlignment="1" applyProtection="1">
      <alignment vertical="center"/>
      <protection locked="0"/>
    </xf>
    <xf numFmtId="0" fontId="56" fillId="2" borderId="1" xfId="0" applyFont="1" applyFill="1" applyBorder="1" applyAlignment="1">
      <alignment horizontal="center" vertical="center"/>
    </xf>
    <xf numFmtId="0" fontId="79" fillId="2" borderId="1" xfId="0" applyFont="1" applyFill="1" applyBorder="1" applyAlignment="1">
      <alignment horizontal="center" vertical="center"/>
    </xf>
    <xf numFmtId="0" fontId="31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35" fillId="0" borderId="0" xfId="0" applyFont="1"/>
    <xf numFmtId="0" fontId="31" fillId="0" borderId="0" xfId="0" applyFont="1"/>
    <xf numFmtId="164" fontId="31" fillId="0" borderId="0" xfId="1" applyNumberFormat="1" applyFont="1" applyFill="1" applyAlignment="1" applyProtection="1">
      <alignment horizontal="center"/>
    </xf>
    <xf numFmtId="0" fontId="32" fillId="0" borderId="0" xfId="0" applyFont="1" applyAlignment="1">
      <alignment horizontal="center"/>
    </xf>
    <xf numFmtId="0" fontId="32" fillId="0" borderId="0" xfId="0" applyFont="1"/>
    <xf numFmtId="0" fontId="32" fillId="0" borderId="0" xfId="0" applyFont="1" applyAlignment="1">
      <alignment vertical="center"/>
    </xf>
    <xf numFmtId="0" fontId="50" fillId="0" borderId="0" xfId="0" applyFont="1"/>
    <xf numFmtId="0" fontId="31" fillId="0" borderId="0" xfId="0" applyFont="1" applyAlignment="1">
      <alignment horizontal="center"/>
    </xf>
    <xf numFmtId="166" fontId="51" fillId="0" borderId="0" xfId="1" applyNumberFormat="1" applyFont="1" applyFill="1" applyAlignment="1" applyProtection="1">
      <alignment horizontal="center" wrapText="1"/>
      <protection locked="0"/>
    </xf>
    <xf numFmtId="165" fontId="50" fillId="0" borderId="0" xfId="1" applyNumberFormat="1" applyFont="1" applyFill="1" applyAlignment="1" applyProtection="1">
      <alignment wrapText="1"/>
    </xf>
    <xf numFmtId="0" fontId="51" fillId="0" borderId="0" xfId="1" applyNumberFormat="1" applyFont="1" applyFill="1" applyAlignment="1" applyProtection="1">
      <alignment horizontal="center" vertical="center" wrapText="1"/>
    </xf>
    <xf numFmtId="165" fontId="30" fillId="0" borderId="0" xfId="1" applyNumberFormat="1" applyFont="1" applyFill="1" applyAlignment="1" applyProtection="1">
      <alignment wrapText="1"/>
    </xf>
    <xf numFmtId="0" fontId="30" fillId="0" borderId="0" xfId="1" applyNumberFormat="1" applyFont="1" applyFill="1" applyAlignment="1" applyProtection="1">
      <alignment wrapText="1"/>
    </xf>
    <xf numFmtId="9" fontId="30" fillId="0" borderId="0" xfId="46" applyFont="1" applyFill="1" applyAlignment="1" applyProtection="1">
      <alignment wrapText="1"/>
    </xf>
    <xf numFmtId="165" fontId="30" fillId="0" borderId="0" xfId="1" applyNumberFormat="1" applyFont="1" applyFill="1" applyAlignment="1" applyProtection="1">
      <alignment horizontal="center" wrapText="1"/>
    </xf>
    <xf numFmtId="0" fontId="51" fillId="0" borderId="0" xfId="0" applyFont="1" applyAlignment="1">
      <alignment horizontal="center" vertical="center"/>
    </xf>
    <xf numFmtId="0" fontId="36" fillId="0" borderId="0" xfId="0" applyFont="1"/>
    <xf numFmtId="0" fontId="36" fillId="0" borderId="0" xfId="0" applyFont="1" applyAlignment="1">
      <alignment vertical="center"/>
    </xf>
    <xf numFmtId="0" fontId="20" fillId="41" borderId="1" xfId="0" applyFont="1" applyFill="1" applyBorder="1" applyAlignment="1">
      <alignment horizontal="center" vertical="center" readingOrder="1"/>
    </xf>
    <xf numFmtId="0" fontId="20" fillId="41" borderId="1" xfId="0" applyFont="1" applyFill="1" applyBorder="1" applyAlignment="1">
      <alignment horizontal="center" vertical="center"/>
    </xf>
    <xf numFmtId="0" fontId="20" fillId="41" borderId="1" xfId="1" applyNumberFormat="1" applyFont="1" applyFill="1" applyBorder="1"/>
    <xf numFmtId="0" fontId="20" fillId="41" borderId="1" xfId="46" applyNumberFormat="1" applyFont="1" applyFill="1" applyBorder="1" applyAlignment="1">
      <alignment horizontal="center"/>
    </xf>
    <xf numFmtId="0" fontId="20" fillId="41" borderId="1" xfId="0" applyFont="1" applyFill="1" applyBorder="1" applyAlignment="1">
      <alignment horizontal="center"/>
    </xf>
    <xf numFmtId="0" fontId="20" fillId="41" borderId="1" xfId="0" applyFont="1" applyFill="1" applyBorder="1"/>
    <xf numFmtId="0" fontId="20" fillId="41" borderId="0" xfId="0" applyFont="1" applyFill="1"/>
    <xf numFmtId="0" fontId="43" fillId="2" borderId="0" xfId="0" applyFont="1" applyFill="1" applyAlignment="1">
      <alignment horizontal="center"/>
    </xf>
    <xf numFmtId="20" fontId="20" fillId="0" borderId="1" xfId="0" applyNumberFormat="1" applyFont="1" applyBorder="1" applyAlignment="1">
      <alignment horizontal="center" vertical="center" readingOrder="1"/>
    </xf>
    <xf numFmtId="0" fontId="73" fillId="2" borderId="1" xfId="1" applyNumberFormat="1" applyFont="1" applyFill="1" applyBorder="1" applyAlignment="1">
      <alignment horizontal="left" vertical="top"/>
    </xf>
    <xf numFmtId="0" fontId="45" fillId="2" borderId="0" xfId="0" applyFont="1" applyFill="1" applyAlignment="1" applyProtection="1">
      <alignment horizontal="center"/>
      <protection locked="0"/>
    </xf>
    <xf numFmtId="9" fontId="45" fillId="2" borderId="0" xfId="46" applyFont="1" applyFill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6" fillId="0" borderId="1" xfId="0" applyFont="1" applyBorder="1" applyAlignment="1" applyProtection="1">
      <alignment horizontal="center"/>
      <protection locked="0"/>
    </xf>
    <xf numFmtId="20" fontId="43" fillId="2" borderId="1" xfId="0" applyNumberFormat="1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/>
    </xf>
    <xf numFmtId="15" fontId="45" fillId="0" borderId="27" xfId="0" applyNumberFormat="1" applyFont="1" applyBorder="1" applyAlignment="1" applyProtection="1">
      <alignment horizontal="center"/>
      <protection locked="0"/>
    </xf>
    <xf numFmtId="20" fontId="45" fillId="0" borderId="27" xfId="0" applyNumberFormat="1" applyFont="1" applyBorder="1" applyAlignment="1" applyProtection="1">
      <alignment horizontal="center"/>
      <protection locked="0"/>
    </xf>
    <xf numFmtId="0" fontId="45" fillId="0" borderId="27" xfId="0" applyFont="1" applyBorder="1" applyAlignment="1" applyProtection="1">
      <alignment horizontal="center"/>
      <protection locked="0"/>
    </xf>
    <xf numFmtId="9" fontId="45" fillId="0" borderId="28" xfId="46" applyFont="1" applyBorder="1" applyAlignment="1">
      <alignment horizontal="center"/>
    </xf>
    <xf numFmtId="0" fontId="45" fillId="0" borderId="28" xfId="0" applyFont="1" applyBorder="1" applyAlignment="1">
      <alignment horizontal="center"/>
    </xf>
    <xf numFmtId="0" fontId="45" fillId="0" borderId="27" xfId="0" applyFont="1" applyBorder="1" applyAlignment="1">
      <alignment horizontal="center"/>
    </xf>
    <xf numFmtId="43" fontId="45" fillId="0" borderId="27" xfId="1" applyFont="1" applyBorder="1" applyAlignment="1">
      <alignment horizontal="center"/>
    </xf>
    <xf numFmtId="0" fontId="45" fillId="0" borderId="28" xfId="0" applyFont="1" applyBorder="1" applyAlignment="1" applyProtection="1">
      <alignment horizontal="center"/>
      <protection locked="0"/>
    </xf>
    <xf numFmtId="15" fontId="45" fillId="0" borderId="28" xfId="0" applyNumberFormat="1" applyFont="1" applyBorder="1" applyAlignment="1" applyProtection="1">
      <alignment horizontal="center"/>
      <protection locked="0"/>
    </xf>
    <xf numFmtId="20" fontId="45" fillId="0" borderId="28" xfId="0" applyNumberFormat="1" applyFont="1" applyBorder="1" applyAlignment="1" applyProtection="1">
      <alignment horizontal="center"/>
      <protection locked="0"/>
    </xf>
    <xf numFmtId="43" fontId="45" fillId="0" borderId="28" xfId="1" applyFont="1" applyBorder="1" applyAlignment="1">
      <alignment horizontal="center"/>
    </xf>
    <xf numFmtId="0" fontId="45" fillId="0" borderId="30" xfId="0" applyFont="1" applyBorder="1" applyAlignment="1" applyProtection="1">
      <alignment horizontal="center"/>
      <protection locked="0"/>
    </xf>
    <xf numFmtId="9" fontId="45" fillId="0" borderId="30" xfId="46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43" fontId="45" fillId="0" borderId="30" xfId="1" applyFont="1" applyBorder="1" applyAlignment="1">
      <alignment horizontal="center"/>
    </xf>
    <xf numFmtId="0" fontId="20" fillId="35" borderId="1" xfId="0" applyFont="1" applyFill="1" applyBorder="1" applyAlignment="1">
      <alignment horizontal="center" vertical="center" readingOrder="1"/>
    </xf>
    <xf numFmtId="169" fontId="34" fillId="0" borderId="0" xfId="0" applyNumberFormat="1" applyFont="1"/>
    <xf numFmtId="169" fontId="50" fillId="0" borderId="0" xfId="1" applyNumberFormat="1" applyFont="1" applyFill="1" applyAlignment="1" applyProtection="1">
      <alignment wrapText="1"/>
    </xf>
    <xf numFmtId="169" fontId="34" fillId="2" borderId="11" xfId="0" quotePrefix="1" applyNumberFormat="1" applyFont="1" applyFill="1" applyBorder="1" applyAlignment="1" applyProtection="1">
      <alignment horizontal="center" vertical="center"/>
      <protection locked="0"/>
    </xf>
    <xf numFmtId="169" fontId="34" fillId="0" borderId="11" xfId="0" quotePrefix="1" applyNumberFormat="1" applyFont="1" applyBorder="1" applyAlignment="1" applyProtection="1">
      <alignment horizontal="center" vertical="center"/>
      <protection locked="0"/>
    </xf>
    <xf numFmtId="169" fontId="34" fillId="2" borderId="3" xfId="0" applyNumberFormat="1" applyFont="1" applyFill="1" applyBorder="1" applyAlignment="1" applyProtection="1">
      <alignment horizontal="center" vertical="center"/>
      <protection locked="0"/>
    </xf>
    <xf numFmtId="169" fontId="34" fillId="0" borderId="0" xfId="0" applyNumberFormat="1" applyFont="1" applyAlignment="1">
      <alignment horizontal="right"/>
    </xf>
    <xf numFmtId="20" fontId="20" fillId="35" borderId="1" xfId="0" applyNumberFormat="1" applyFont="1" applyFill="1" applyBorder="1" applyAlignment="1">
      <alignment horizontal="center" vertical="center" readingOrder="1"/>
    </xf>
    <xf numFmtId="0" fontId="20" fillId="35" borderId="1" xfId="1" applyNumberFormat="1" applyFont="1" applyFill="1" applyBorder="1"/>
    <xf numFmtId="43" fontId="20" fillId="41" borderId="1" xfId="1" applyFont="1" applyFill="1" applyBorder="1" applyAlignment="1">
      <alignment horizontal="center" vertical="center"/>
    </xf>
    <xf numFmtId="43" fontId="20" fillId="0" borderId="1" xfId="1" applyFont="1" applyBorder="1" applyAlignment="1">
      <alignment horizontal="center" vertical="center"/>
    </xf>
    <xf numFmtId="43" fontId="20" fillId="0" borderId="1" xfId="1" applyFont="1" applyBorder="1" applyAlignment="1">
      <alignment horizontal="center" vertical="center" readingOrder="1"/>
    </xf>
    <xf numFmtId="43" fontId="71" fillId="0" borderId="1" xfId="1" applyFont="1" applyBorder="1" applyAlignment="1">
      <alignment horizontal="center" vertical="center"/>
    </xf>
    <xf numFmtId="43" fontId="20" fillId="0" borderId="0" xfId="1" applyFont="1"/>
    <xf numFmtId="170" fontId="15" fillId="10" borderId="1" xfId="1" applyNumberFormat="1" applyFont="1" applyFill="1" applyBorder="1" applyAlignment="1" applyProtection="1">
      <alignment horizontal="center"/>
    </xf>
    <xf numFmtId="170" fontId="45" fillId="2" borderId="1" xfId="1" applyNumberFormat="1" applyFont="1" applyFill="1" applyBorder="1" applyAlignment="1">
      <alignment vertical="center"/>
    </xf>
    <xf numFmtId="170" fontId="45" fillId="37" borderId="1" xfId="1" applyNumberFormat="1" applyFont="1" applyFill="1" applyBorder="1" applyAlignment="1">
      <alignment vertical="center"/>
    </xf>
    <xf numFmtId="170" fontId="45" fillId="2" borderId="0" xfId="1" applyNumberFormat="1" applyFont="1" applyFill="1"/>
    <xf numFmtId="170" fontId="73" fillId="0" borderId="0" xfId="1" applyNumberFormat="1" applyFont="1"/>
    <xf numFmtId="0" fontId="15" fillId="10" borderId="3" xfId="19" applyNumberFormat="1" applyFont="1" applyBorder="1" applyAlignment="1" applyProtection="1">
      <alignment horizontal="center" vertical="center"/>
    </xf>
    <xf numFmtId="0" fontId="15" fillId="10" borderId="1" xfId="19" applyNumberFormat="1" applyFont="1" applyBorder="1" applyAlignment="1" applyProtection="1">
      <alignment horizontal="center"/>
    </xf>
    <xf numFmtId="0" fontId="15" fillId="10" borderId="1" xfId="1" applyNumberFormat="1" applyFont="1" applyFill="1" applyBorder="1" applyAlignment="1" applyProtection="1">
      <alignment horizontal="center"/>
    </xf>
    <xf numFmtId="0" fontId="40" fillId="2" borderId="35" xfId="0" applyFont="1" applyFill="1" applyBorder="1" applyAlignment="1">
      <alignment horizontal="center" vertical="center" wrapText="1" readingOrder="1"/>
    </xf>
    <xf numFmtId="0" fontId="40" fillId="45" borderId="35" xfId="0" applyFont="1" applyFill="1" applyBorder="1" applyAlignment="1">
      <alignment horizontal="center" vertical="center" wrapText="1" readingOrder="1"/>
    </xf>
    <xf numFmtId="0" fontId="40" fillId="2" borderId="58" xfId="0" applyFont="1" applyFill="1" applyBorder="1" applyAlignment="1">
      <alignment horizontal="center" vertical="center" readingOrder="1"/>
    </xf>
    <xf numFmtId="49" fontId="29" fillId="2" borderId="24" xfId="0" applyNumberFormat="1" applyFont="1" applyFill="1" applyBorder="1" applyAlignment="1">
      <alignment horizontal="center" vertical="center" wrapText="1" readingOrder="1"/>
    </xf>
    <xf numFmtId="49" fontId="40" fillId="45" borderId="24" xfId="0" applyNumberFormat="1" applyFont="1" applyFill="1" applyBorder="1" applyAlignment="1">
      <alignment horizontal="center" vertical="center" wrapText="1" readingOrder="1"/>
    </xf>
    <xf numFmtId="49" fontId="29" fillId="2" borderId="24" xfId="0" applyNumberFormat="1" applyFont="1" applyFill="1" applyBorder="1" applyAlignment="1">
      <alignment horizontal="center" vertical="center" readingOrder="1"/>
    </xf>
    <xf numFmtId="49" fontId="29" fillId="2" borderId="60" xfId="0" applyNumberFormat="1" applyFont="1" applyFill="1" applyBorder="1" applyAlignment="1">
      <alignment horizontal="center" vertical="center"/>
    </xf>
    <xf numFmtId="49" fontId="29" fillId="2" borderId="9" xfId="0" applyNumberFormat="1" applyFont="1" applyFill="1" applyBorder="1" applyAlignment="1">
      <alignment horizontal="center" vertical="center" wrapText="1" readingOrder="1"/>
    </xf>
    <xf numFmtId="49" fontId="40" fillId="45" borderId="36" xfId="0" applyNumberFormat="1" applyFont="1" applyFill="1" applyBorder="1" applyAlignment="1">
      <alignment horizontal="center" vertical="center" wrapText="1" readingOrder="1"/>
    </xf>
    <xf numFmtId="49" fontId="29" fillId="2" borderId="37" xfId="0" applyNumberFormat="1" applyFont="1" applyFill="1" applyBorder="1" applyAlignment="1">
      <alignment horizontal="center" vertical="center"/>
    </xf>
    <xf numFmtId="49" fontId="29" fillId="2" borderId="9" xfId="0" applyNumberFormat="1" applyFont="1" applyFill="1" applyBorder="1" applyAlignment="1">
      <alignment horizontal="center" vertical="center"/>
    </xf>
    <xf numFmtId="49" fontId="40" fillId="45" borderId="34" xfId="0" applyNumberFormat="1" applyFont="1" applyFill="1" applyBorder="1" applyAlignment="1">
      <alignment horizontal="center" vertical="center" wrapText="1" readingOrder="1"/>
    </xf>
    <xf numFmtId="49" fontId="29" fillId="2" borderId="13" xfId="0" applyNumberFormat="1" applyFont="1" applyFill="1" applyBorder="1" applyAlignment="1">
      <alignment horizontal="center" vertical="center" wrapText="1" readingOrder="1"/>
    </xf>
    <xf numFmtId="49" fontId="29" fillId="2" borderId="5" xfId="0" applyNumberFormat="1" applyFont="1" applyFill="1" applyBorder="1" applyAlignment="1">
      <alignment horizontal="center" vertical="center" wrapText="1" readingOrder="1"/>
    </xf>
    <xf numFmtId="49" fontId="29" fillId="2" borderId="43" xfId="0" applyNumberFormat="1" applyFont="1" applyFill="1" applyBorder="1" applyAlignment="1">
      <alignment horizontal="center" vertical="center"/>
    </xf>
    <xf numFmtId="49" fontId="29" fillId="2" borderId="32" xfId="0" applyNumberFormat="1" applyFont="1" applyFill="1" applyBorder="1" applyAlignment="1">
      <alignment horizontal="center" vertical="center"/>
    </xf>
    <xf numFmtId="49" fontId="40" fillId="45" borderId="44" xfId="0" applyNumberFormat="1" applyFont="1" applyFill="1" applyBorder="1" applyAlignment="1">
      <alignment horizontal="center" vertical="center" wrapText="1" readingOrder="1"/>
    </xf>
    <xf numFmtId="49" fontId="29" fillId="2" borderId="44" xfId="0" applyNumberFormat="1" applyFont="1" applyFill="1" applyBorder="1" applyAlignment="1">
      <alignment horizontal="center" vertical="center" wrapText="1" readingOrder="1"/>
    </xf>
    <xf numFmtId="49" fontId="29" fillId="2" borderId="9" xfId="0" applyNumberFormat="1" applyFont="1" applyFill="1" applyBorder="1" applyAlignment="1">
      <alignment horizontal="center" vertical="center" readingOrder="1"/>
    </xf>
    <xf numFmtId="49" fontId="64" fillId="2" borderId="9" xfId="0" applyNumberFormat="1" applyFont="1" applyFill="1" applyBorder="1" applyAlignment="1">
      <alignment horizontal="center" vertical="center" wrapText="1" readingOrder="1"/>
    </xf>
    <xf numFmtId="49" fontId="29" fillId="2" borderId="8" xfId="0" applyNumberFormat="1" applyFont="1" applyFill="1" applyBorder="1" applyAlignment="1">
      <alignment horizontal="center" vertical="center" wrapText="1" readingOrder="1"/>
    </xf>
    <xf numFmtId="49" fontId="29" fillId="2" borderId="44" xfId="0" applyNumberFormat="1" applyFont="1" applyFill="1" applyBorder="1" applyAlignment="1">
      <alignment horizontal="center" vertical="center"/>
    </xf>
    <xf numFmtId="49" fontId="40" fillId="45" borderId="46" xfId="0" applyNumberFormat="1" applyFont="1" applyFill="1" applyBorder="1" applyAlignment="1">
      <alignment horizontal="center" vertical="center" readingOrder="1"/>
    </xf>
    <xf numFmtId="49" fontId="40" fillId="45" borderId="36" xfId="0" applyNumberFormat="1" applyFont="1" applyFill="1" applyBorder="1" applyAlignment="1">
      <alignment horizontal="center" vertical="center" readingOrder="1"/>
    </xf>
    <xf numFmtId="49" fontId="40" fillId="45" borderId="26" xfId="0" applyNumberFormat="1" applyFont="1" applyFill="1" applyBorder="1" applyAlignment="1">
      <alignment horizontal="center" vertical="center" wrapText="1" readingOrder="1"/>
    </xf>
    <xf numFmtId="49" fontId="29" fillId="2" borderId="46" xfId="0" applyNumberFormat="1" applyFont="1" applyFill="1" applyBorder="1" applyAlignment="1">
      <alignment horizontal="center" vertical="center" readingOrder="1"/>
    </xf>
    <xf numFmtId="49" fontId="40" fillId="45" borderId="46" xfId="0" applyNumberFormat="1" applyFont="1" applyFill="1" applyBorder="1" applyAlignment="1">
      <alignment horizontal="center" vertical="center" wrapText="1" readingOrder="1"/>
    </xf>
    <xf numFmtId="49" fontId="29" fillId="2" borderId="9" xfId="0" applyNumberFormat="1" applyFont="1" applyFill="1" applyBorder="1" applyAlignment="1">
      <alignment horizontal="center" vertical="center" wrapText="1"/>
    </xf>
    <xf numFmtId="49" fontId="40" fillId="45" borderId="42" xfId="0" applyNumberFormat="1" applyFont="1" applyFill="1" applyBorder="1" applyAlignment="1">
      <alignment horizontal="center" vertical="center" wrapText="1" readingOrder="1"/>
    </xf>
    <xf numFmtId="49" fontId="64" fillId="2" borderId="4" xfId="0" applyNumberFormat="1" applyFont="1" applyFill="1" applyBorder="1" applyAlignment="1">
      <alignment horizontal="center" vertical="center" wrapText="1" readingOrder="1"/>
    </xf>
    <xf numFmtId="49" fontId="29" fillId="2" borderId="26" xfId="0" applyNumberFormat="1" applyFont="1" applyFill="1" applyBorder="1" applyAlignment="1">
      <alignment horizontal="center" vertical="center" readingOrder="1"/>
    </xf>
    <xf numFmtId="49" fontId="29" fillId="2" borderId="26" xfId="0" applyNumberFormat="1" applyFont="1" applyFill="1" applyBorder="1" applyAlignment="1">
      <alignment horizontal="center" vertical="center" wrapText="1"/>
    </xf>
    <xf numFmtId="49" fontId="40" fillId="45" borderId="9" xfId="0" applyNumberFormat="1" applyFont="1" applyFill="1" applyBorder="1" applyAlignment="1">
      <alignment horizontal="center" vertical="center" wrapText="1" readingOrder="1"/>
    </xf>
    <xf numFmtId="49" fontId="3" fillId="2" borderId="36" xfId="0" applyNumberFormat="1" applyFont="1" applyFill="1" applyBorder="1" applyAlignment="1">
      <alignment horizontal="center" vertical="center" readingOrder="1"/>
    </xf>
    <xf numFmtId="49" fontId="29" fillId="2" borderId="42" xfId="0" applyNumberFormat="1" applyFont="1" applyFill="1" applyBorder="1" applyAlignment="1">
      <alignment horizontal="center" vertical="center" readingOrder="1"/>
    </xf>
    <xf numFmtId="0" fontId="29" fillId="2" borderId="46" xfId="0" applyFont="1" applyFill="1" applyBorder="1" applyAlignment="1">
      <alignment horizontal="center"/>
    </xf>
    <xf numFmtId="49" fontId="29" fillId="2" borderId="44" xfId="0" applyNumberFormat="1" applyFont="1" applyFill="1" applyBorder="1" applyAlignment="1">
      <alignment horizontal="center" vertical="center" readingOrder="1"/>
    </xf>
    <xf numFmtId="49" fontId="29" fillId="2" borderId="61" xfId="0" applyNumberFormat="1" applyFont="1" applyFill="1" applyBorder="1" applyAlignment="1">
      <alignment horizontal="center" vertical="center" wrapText="1" readingOrder="1"/>
    </xf>
    <xf numFmtId="49" fontId="29" fillId="2" borderId="38" xfId="0" applyNumberFormat="1" applyFont="1" applyFill="1" applyBorder="1" applyAlignment="1">
      <alignment vertical="center" wrapText="1" readingOrder="1"/>
    </xf>
    <xf numFmtId="49" fontId="29" fillId="2" borderId="36" xfId="0" applyNumberFormat="1" applyFont="1" applyFill="1" applyBorder="1" applyAlignment="1">
      <alignment vertical="center" wrapText="1" readingOrder="1"/>
    </xf>
    <xf numFmtId="49" fontId="29" fillId="2" borderId="46" xfId="0" applyNumberFormat="1" applyFont="1" applyFill="1" applyBorder="1" applyAlignment="1">
      <alignment vertical="center" wrapText="1" readingOrder="1"/>
    </xf>
    <xf numFmtId="49" fontId="29" fillId="2" borderId="33" xfId="0" applyNumberFormat="1" applyFont="1" applyFill="1" applyBorder="1" applyAlignment="1">
      <alignment vertical="center" wrapText="1" readingOrder="1"/>
    </xf>
    <xf numFmtId="49" fontId="29" fillId="2" borderId="37" xfId="0" applyNumberFormat="1" applyFont="1" applyFill="1" applyBorder="1" applyAlignment="1">
      <alignment vertical="center" wrapText="1" readingOrder="1"/>
    </xf>
    <xf numFmtId="0" fontId="29" fillId="2" borderId="36" xfId="0" applyFont="1" applyFill="1" applyBorder="1" applyAlignment="1">
      <alignment horizontal="center" vertical="center"/>
    </xf>
    <xf numFmtId="49" fontId="29" fillId="2" borderId="47" xfId="0" applyNumberFormat="1" applyFont="1" applyFill="1" applyBorder="1" applyAlignment="1">
      <alignment horizontal="center" vertical="center" wrapText="1" readingOrder="1"/>
    </xf>
    <xf numFmtId="49" fontId="40" fillId="45" borderId="5" xfId="0" applyNumberFormat="1" applyFont="1" applyFill="1" applyBorder="1" applyAlignment="1">
      <alignment horizontal="center" vertical="center" wrapText="1" readingOrder="1"/>
    </xf>
    <xf numFmtId="49" fontId="29" fillId="2" borderId="48" xfId="0" applyNumberFormat="1" applyFont="1" applyFill="1" applyBorder="1" applyAlignment="1">
      <alignment horizontal="center" vertical="center" wrapText="1" readingOrder="1"/>
    </xf>
    <xf numFmtId="49" fontId="29" fillId="2" borderId="49" xfId="0" applyNumberFormat="1" applyFont="1" applyFill="1" applyBorder="1" applyAlignment="1">
      <alignment horizontal="center" vertical="center" wrapText="1" readingOrder="1"/>
    </xf>
    <xf numFmtId="49" fontId="40" fillId="45" borderId="33" xfId="0" applyNumberFormat="1" applyFont="1" applyFill="1" applyBorder="1" applyAlignment="1">
      <alignment horizontal="center" vertical="center" wrapText="1" readingOrder="1"/>
    </xf>
    <xf numFmtId="49" fontId="29" fillId="2" borderId="8" xfId="0" applyNumberFormat="1" applyFont="1" applyFill="1" applyBorder="1" applyAlignment="1">
      <alignment horizontal="center" vertical="center" readingOrder="1"/>
    </xf>
    <xf numFmtId="49" fontId="29" fillId="2" borderId="48" xfId="0" applyNumberFormat="1" applyFont="1" applyFill="1" applyBorder="1" applyAlignment="1">
      <alignment horizontal="center" vertical="center" readingOrder="1"/>
    </xf>
    <xf numFmtId="49" fontId="29" fillId="2" borderId="43" xfId="0" applyNumberFormat="1" applyFont="1" applyFill="1" applyBorder="1" applyAlignment="1">
      <alignment vertical="center" wrapText="1" readingOrder="1"/>
    </xf>
    <xf numFmtId="49" fontId="29" fillId="46" borderId="32" xfId="0" applyNumberFormat="1" applyFont="1" applyFill="1" applyBorder="1" applyAlignment="1">
      <alignment horizontal="center" vertical="center" wrapText="1" readingOrder="1"/>
    </xf>
    <xf numFmtId="49" fontId="29" fillId="2" borderId="49" xfId="0" applyNumberFormat="1" applyFont="1" applyFill="1" applyBorder="1" applyAlignment="1">
      <alignment vertical="center" wrapText="1" readingOrder="1"/>
    </xf>
    <xf numFmtId="49" fontId="29" fillId="2" borderId="37" xfId="0" applyNumberFormat="1" applyFont="1" applyFill="1" applyBorder="1" applyAlignment="1">
      <alignment horizontal="center" vertical="center" readingOrder="1"/>
    </xf>
    <xf numFmtId="49" fontId="3" fillId="2" borderId="9" xfId="0" applyNumberFormat="1" applyFont="1" applyFill="1" applyBorder="1" applyAlignment="1">
      <alignment horizontal="center" vertical="center"/>
    </xf>
    <xf numFmtId="49" fontId="29" fillId="46" borderId="9" xfId="0" applyNumberFormat="1" applyFont="1" applyFill="1" applyBorder="1" applyAlignment="1">
      <alignment horizontal="center" vertical="center" wrapText="1" readingOrder="1"/>
    </xf>
    <xf numFmtId="49" fontId="29" fillId="46" borderId="44" xfId="0" applyNumberFormat="1" applyFont="1" applyFill="1" applyBorder="1" applyAlignment="1">
      <alignment horizontal="center" vertical="center" wrapText="1" readingOrder="1"/>
    </xf>
    <xf numFmtId="49" fontId="29" fillId="46" borderId="9" xfId="0" applyNumberFormat="1" applyFont="1" applyFill="1" applyBorder="1" applyAlignment="1">
      <alignment horizontal="center" vertical="center" wrapText="1"/>
    </xf>
    <xf numFmtId="49" fontId="29" fillId="2" borderId="26" xfId="0" applyNumberFormat="1" applyFont="1" applyFill="1" applyBorder="1" applyAlignment="1">
      <alignment vertical="center" wrapText="1" readingOrder="1"/>
    </xf>
    <xf numFmtId="49" fontId="29" fillId="2" borderId="0" xfId="0" applyNumberFormat="1" applyFont="1" applyFill="1" applyAlignment="1">
      <alignment vertical="center" wrapText="1" readingOrder="1"/>
    </xf>
    <xf numFmtId="49" fontId="29" fillId="2" borderId="25" xfId="0" applyNumberFormat="1" applyFont="1" applyFill="1" applyBorder="1" applyAlignment="1">
      <alignment vertical="center" wrapText="1" readingOrder="1"/>
    </xf>
    <xf numFmtId="49" fontId="3" fillId="2" borderId="33" xfId="0" applyNumberFormat="1" applyFont="1" applyFill="1" applyBorder="1" applyAlignment="1">
      <alignment horizontal="center" vertical="center" readingOrder="1"/>
    </xf>
    <xf numFmtId="0" fontId="29" fillId="2" borderId="38" xfId="0" applyFont="1" applyFill="1" applyBorder="1" applyAlignment="1">
      <alignment horizontal="center" vertical="center"/>
    </xf>
    <xf numFmtId="49" fontId="29" fillId="2" borderId="33" xfId="0" applyNumberFormat="1" applyFont="1" applyFill="1" applyBorder="1" applyAlignment="1">
      <alignment horizontal="center" vertical="center" readingOrder="1"/>
    </xf>
    <xf numFmtId="49" fontId="40" fillId="45" borderId="44" xfId="0" applyNumberFormat="1" applyFont="1" applyFill="1" applyBorder="1" applyAlignment="1">
      <alignment horizontal="center" vertical="center" readingOrder="1"/>
    </xf>
    <xf numFmtId="0" fontId="29" fillId="2" borderId="0" xfId="0" applyFont="1" applyFill="1"/>
    <xf numFmtId="0" fontId="29" fillId="2" borderId="32" xfId="0" applyFont="1" applyFill="1" applyBorder="1" applyAlignment="1">
      <alignment horizontal="center" vertical="center"/>
    </xf>
    <xf numFmtId="0" fontId="29" fillId="2" borderId="33" xfId="0" applyFont="1" applyFill="1" applyBorder="1"/>
    <xf numFmtId="49" fontId="40" fillId="45" borderId="42" xfId="0" applyNumberFormat="1" applyFont="1" applyFill="1" applyBorder="1" applyAlignment="1">
      <alignment horizontal="center" vertical="center" readingOrder="1"/>
    </xf>
    <xf numFmtId="49" fontId="64" fillId="2" borderId="26" xfId="0" applyNumberFormat="1" applyFont="1" applyFill="1" applyBorder="1" applyAlignment="1">
      <alignment vertical="center" wrapText="1" readingOrder="1"/>
    </xf>
    <xf numFmtId="49" fontId="64" fillId="2" borderId="0" xfId="0" applyNumberFormat="1" applyFont="1" applyFill="1" applyAlignment="1">
      <alignment vertical="center" wrapText="1" readingOrder="1"/>
    </xf>
    <xf numFmtId="49" fontId="29" fillId="2" borderId="32" xfId="0" applyNumberFormat="1" applyFont="1" applyFill="1" applyBorder="1" applyAlignment="1">
      <alignment vertical="center" wrapText="1" readingOrder="1"/>
    </xf>
    <xf numFmtId="49" fontId="40" fillId="45" borderId="26" xfId="0" applyNumberFormat="1" applyFont="1" applyFill="1" applyBorder="1" applyAlignment="1">
      <alignment horizontal="center" vertical="center" readingOrder="1"/>
    </xf>
    <xf numFmtId="49" fontId="64" fillId="2" borderId="46" xfId="0" applyNumberFormat="1" applyFont="1" applyFill="1" applyBorder="1" applyAlignment="1">
      <alignment vertical="center" wrapText="1" readingOrder="1"/>
    </xf>
    <xf numFmtId="49" fontId="64" fillId="2" borderId="33" xfId="0" applyNumberFormat="1" applyFont="1" applyFill="1" applyBorder="1" applyAlignment="1">
      <alignment vertical="center" wrapText="1" readingOrder="1"/>
    </xf>
    <xf numFmtId="49" fontId="64" fillId="2" borderId="37" xfId="0" applyNumberFormat="1" applyFont="1" applyFill="1" applyBorder="1" applyAlignment="1">
      <alignment vertical="center" wrapText="1" readingOrder="1"/>
    </xf>
    <xf numFmtId="0" fontId="29" fillId="2" borderId="32" xfId="0" applyFont="1" applyFill="1" applyBorder="1" applyAlignment="1">
      <alignment horizontal="center" vertical="center" readingOrder="1"/>
    </xf>
    <xf numFmtId="49" fontId="40" fillId="45" borderId="9" xfId="0" applyNumberFormat="1" applyFont="1" applyFill="1" applyBorder="1" applyAlignment="1">
      <alignment horizontal="center" vertical="center" readingOrder="1"/>
    </xf>
    <xf numFmtId="49" fontId="29" fillId="2" borderId="36" xfId="0" applyNumberFormat="1" applyFont="1" applyFill="1" applyBorder="1" applyAlignment="1">
      <alignment horizontal="center" vertical="top" wrapText="1" readingOrder="1"/>
    </xf>
    <xf numFmtId="49" fontId="40" fillId="45" borderId="46" xfId="0" applyNumberFormat="1" applyFont="1" applyFill="1" applyBorder="1" applyAlignment="1">
      <alignment horizontal="center" vertical="top" wrapText="1" readingOrder="1"/>
    </xf>
    <xf numFmtId="49" fontId="29" fillId="2" borderId="36" xfId="0" applyNumberFormat="1" applyFont="1" applyFill="1" applyBorder="1" applyAlignment="1">
      <alignment horizontal="center" vertical="top" readingOrder="1"/>
    </xf>
    <xf numFmtId="49" fontId="64" fillId="2" borderId="25" xfId="0" applyNumberFormat="1" applyFont="1" applyFill="1" applyBorder="1" applyAlignment="1">
      <alignment vertical="center" wrapText="1" readingOrder="1"/>
    </xf>
    <xf numFmtId="49" fontId="29" fillId="2" borderId="36" xfId="0" applyNumberFormat="1" applyFont="1" applyFill="1" applyBorder="1" applyAlignment="1">
      <alignment vertical="center" wrapText="1"/>
    </xf>
    <xf numFmtId="49" fontId="42" fillId="2" borderId="9" xfId="0" applyNumberFormat="1" applyFont="1" applyFill="1" applyBorder="1" applyAlignment="1">
      <alignment horizontal="center" vertical="center" wrapText="1" readingOrder="1"/>
    </xf>
    <xf numFmtId="49" fontId="64" fillId="2" borderId="32" xfId="0" applyNumberFormat="1" applyFont="1" applyFill="1" applyBorder="1" applyAlignment="1">
      <alignment vertical="center" wrapText="1" readingOrder="1"/>
    </xf>
    <xf numFmtId="49" fontId="42" fillId="2" borderId="0" xfId="0" applyNumberFormat="1" applyFont="1" applyFill="1" applyAlignment="1">
      <alignment horizontal="center" vertical="center" wrapText="1" readingOrder="1"/>
    </xf>
    <xf numFmtId="49" fontId="40" fillId="45" borderId="38" xfId="0" applyNumberFormat="1" applyFont="1" applyFill="1" applyBorder="1" applyAlignment="1">
      <alignment horizontal="center" vertical="center" readingOrder="1"/>
    </xf>
    <xf numFmtId="0" fontId="40" fillId="45" borderId="38" xfId="0" applyFont="1" applyFill="1" applyBorder="1" applyAlignment="1">
      <alignment horizontal="center" vertical="center" readingOrder="1"/>
    </xf>
    <xf numFmtId="0" fontId="29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 readingOrder="1"/>
    </xf>
    <xf numFmtId="0" fontId="29" fillId="2" borderId="26" xfId="0" applyFont="1" applyFill="1" applyBorder="1" applyAlignment="1">
      <alignment horizontal="center"/>
    </xf>
    <xf numFmtId="0" fontId="29" fillId="2" borderId="25" xfId="0" applyFont="1" applyFill="1" applyBorder="1"/>
    <xf numFmtId="0" fontId="59" fillId="0" borderId="0" xfId="0" applyFont="1" applyFill="1"/>
    <xf numFmtId="0" fontId="59" fillId="0" borderId="0" xfId="0" applyFont="1" applyFill="1" applyAlignment="1">
      <alignment vertical="center"/>
    </xf>
    <xf numFmtId="0" fontId="45" fillId="0" borderId="0" xfId="0" applyFont="1" applyFill="1" applyAlignment="1">
      <alignment horizontal="center" readingOrder="1"/>
    </xf>
    <xf numFmtId="0" fontId="43" fillId="0" borderId="0" xfId="0" applyFont="1" applyFill="1"/>
    <xf numFmtId="0" fontId="45" fillId="0" borderId="0" xfId="0" applyFont="1" applyFill="1"/>
    <xf numFmtId="0" fontId="45" fillId="0" borderId="0" xfId="0" applyFont="1" applyFill="1" applyAlignment="1">
      <alignment horizontal="center"/>
    </xf>
    <xf numFmtId="0" fontId="45" fillId="0" borderId="33" xfId="0" applyFont="1" applyFill="1" applyBorder="1" applyAlignment="1">
      <alignment horizontal="center"/>
    </xf>
    <xf numFmtId="0" fontId="43" fillId="0" borderId="33" xfId="0" applyFont="1" applyFill="1" applyBorder="1"/>
    <xf numFmtId="0" fontId="45" fillId="0" borderId="33" xfId="0" applyFont="1" applyFill="1" applyBorder="1"/>
    <xf numFmtId="0" fontId="43" fillId="0" borderId="0" xfId="0" applyFont="1" applyFill="1" applyAlignment="1">
      <alignment vertical="center"/>
    </xf>
    <xf numFmtId="0" fontId="45" fillId="0" borderId="0" xfId="0" applyFont="1" applyFill="1" applyAlignment="1">
      <alignment vertical="center"/>
    </xf>
    <xf numFmtId="49" fontId="29" fillId="2" borderId="38" xfId="0" applyNumberFormat="1" applyFont="1" applyFill="1" applyBorder="1" applyAlignment="1">
      <alignment horizontal="center" vertical="center" readingOrder="1"/>
    </xf>
    <xf numFmtId="49" fontId="29" fillId="2" borderId="36" xfId="0" applyNumberFormat="1" applyFont="1" applyFill="1" applyBorder="1" applyAlignment="1">
      <alignment horizontal="center" vertical="center" readingOrder="1"/>
    </xf>
    <xf numFmtId="0" fontId="29" fillId="2" borderId="36" xfId="0" applyFont="1" applyFill="1" applyBorder="1" applyAlignment="1">
      <alignment horizontal="center" vertical="center" readingOrder="1"/>
    </xf>
    <xf numFmtId="49" fontId="29" fillId="2" borderId="38" xfId="0" applyNumberFormat="1" applyFont="1" applyFill="1" applyBorder="1" applyAlignment="1">
      <alignment horizontal="center" vertical="center" wrapText="1"/>
    </xf>
    <xf numFmtId="49" fontId="29" fillId="2" borderId="36" xfId="0" applyNumberFormat="1" applyFont="1" applyFill="1" applyBorder="1" applyAlignment="1">
      <alignment horizontal="center" vertical="center" wrapText="1"/>
    </xf>
    <xf numFmtId="49" fontId="29" fillId="2" borderId="38" xfId="0" applyNumberFormat="1" applyFont="1" applyFill="1" applyBorder="1" applyAlignment="1">
      <alignment horizontal="center" vertical="center" wrapText="1" readingOrder="1"/>
    </xf>
    <xf numFmtId="49" fontId="29" fillId="2" borderId="36" xfId="0" applyNumberFormat="1" applyFont="1" applyFill="1" applyBorder="1" applyAlignment="1">
      <alignment horizontal="center" vertical="center" wrapText="1" readingOrder="1"/>
    </xf>
    <xf numFmtId="49" fontId="29" fillId="2" borderId="42" xfId="0" applyNumberFormat="1" applyFont="1" applyFill="1" applyBorder="1" applyAlignment="1">
      <alignment horizontal="center" vertical="center" wrapText="1" readingOrder="1"/>
    </xf>
    <xf numFmtId="49" fontId="29" fillId="2" borderId="26" xfId="0" applyNumberFormat="1" applyFont="1" applyFill="1" applyBorder="1" applyAlignment="1">
      <alignment horizontal="center" vertical="center" wrapText="1" readingOrder="1"/>
    </xf>
    <xf numFmtId="49" fontId="29" fillId="2" borderId="46" xfId="0" applyNumberFormat="1" applyFont="1" applyFill="1" applyBorder="1" applyAlignment="1">
      <alignment horizontal="center" vertical="center" wrapText="1" readingOrder="1"/>
    </xf>
    <xf numFmtId="49" fontId="29" fillId="2" borderId="32" xfId="0" applyNumberFormat="1" applyFont="1" applyFill="1" applyBorder="1" applyAlignment="1">
      <alignment horizontal="center" vertical="center" wrapText="1" readingOrder="1"/>
    </xf>
    <xf numFmtId="49" fontId="64" fillId="2" borderId="38" xfId="0" applyNumberFormat="1" applyFont="1" applyFill="1" applyBorder="1" applyAlignment="1">
      <alignment horizontal="center" vertical="center" wrapText="1" readingOrder="1"/>
    </xf>
    <xf numFmtId="49" fontId="64" fillId="2" borderId="36" xfId="0" applyNumberFormat="1" applyFont="1" applyFill="1" applyBorder="1" applyAlignment="1">
      <alignment horizontal="center" vertical="center" wrapText="1" readingOrder="1"/>
    </xf>
    <xf numFmtId="49" fontId="64" fillId="2" borderId="42" xfId="0" applyNumberFormat="1" applyFont="1" applyFill="1" applyBorder="1" applyAlignment="1">
      <alignment horizontal="center" vertical="center" wrapText="1" readingOrder="1"/>
    </xf>
    <xf numFmtId="49" fontId="64" fillId="2" borderId="34" xfId="0" applyNumberFormat="1" applyFont="1" applyFill="1" applyBorder="1" applyAlignment="1">
      <alignment horizontal="center" vertical="center" wrapText="1" readingOrder="1"/>
    </xf>
    <xf numFmtId="49" fontId="64" fillId="2" borderId="26" xfId="0" applyNumberFormat="1" applyFont="1" applyFill="1" applyBorder="1" applyAlignment="1">
      <alignment horizontal="center" vertical="center" wrapText="1" readingOrder="1"/>
    </xf>
    <xf numFmtId="49" fontId="64" fillId="2" borderId="0" xfId="0" applyNumberFormat="1" applyFont="1" applyFill="1" applyAlignment="1">
      <alignment horizontal="center" vertical="center" wrapText="1" readingOrder="1"/>
    </xf>
    <xf numFmtId="49" fontId="64" fillId="2" borderId="25" xfId="0" applyNumberFormat="1" applyFont="1" applyFill="1" applyBorder="1" applyAlignment="1">
      <alignment horizontal="center" vertical="center" wrapText="1" readingOrder="1"/>
    </xf>
    <xf numFmtId="49" fontId="64" fillId="2" borderId="46" xfId="0" applyNumberFormat="1" applyFont="1" applyFill="1" applyBorder="1" applyAlignment="1">
      <alignment horizontal="center" vertical="center" wrapText="1" readingOrder="1"/>
    </xf>
    <xf numFmtId="49" fontId="64" fillId="2" borderId="33" xfId="0" applyNumberFormat="1" applyFont="1" applyFill="1" applyBorder="1" applyAlignment="1">
      <alignment horizontal="center" vertical="center" wrapText="1" readingOrder="1"/>
    </xf>
    <xf numFmtId="49" fontId="64" fillId="2" borderId="37" xfId="0" applyNumberFormat="1" applyFont="1" applyFill="1" applyBorder="1" applyAlignment="1">
      <alignment horizontal="center" vertical="center" wrapText="1" readingOrder="1"/>
    </xf>
    <xf numFmtId="49" fontId="29" fillId="2" borderId="32" xfId="0" applyNumberFormat="1" applyFont="1" applyFill="1" applyBorder="1" applyAlignment="1">
      <alignment horizontal="center" vertical="center" wrapText="1"/>
    </xf>
    <xf numFmtId="49" fontId="64" fillId="2" borderId="32" xfId="0" applyNumberFormat="1" applyFont="1" applyFill="1" applyBorder="1" applyAlignment="1">
      <alignment horizontal="center" vertical="center" wrapText="1" readingOrder="1"/>
    </xf>
    <xf numFmtId="49" fontId="29" fillId="2" borderId="32" xfId="0" applyNumberFormat="1" applyFont="1" applyFill="1" applyBorder="1" applyAlignment="1">
      <alignment horizontal="center" vertical="center" readingOrder="1"/>
    </xf>
    <xf numFmtId="49" fontId="29" fillId="2" borderId="38" xfId="0" applyNumberFormat="1" applyFont="1" applyFill="1" applyBorder="1" applyAlignment="1">
      <alignment horizontal="center" vertical="center"/>
    </xf>
    <xf numFmtId="49" fontId="29" fillId="2" borderId="36" xfId="0" applyNumberFormat="1" applyFont="1" applyFill="1" applyBorder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 wrapText="1" readingOrder="1"/>
    </xf>
    <xf numFmtId="49" fontId="29" fillId="2" borderId="25" xfId="0" applyNumberFormat="1" applyFont="1" applyFill="1" applyBorder="1" applyAlignment="1">
      <alignment horizontal="center" vertical="center" wrapText="1" readingOrder="1"/>
    </xf>
    <xf numFmtId="49" fontId="29" fillId="2" borderId="33" xfId="0" applyNumberFormat="1" applyFont="1" applyFill="1" applyBorder="1" applyAlignment="1">
      <alignment horizontal="center" vertical="center" wrapText="1" readingOrder="1"/>
    </xf>
    <xf numFmtId="49" fontId="29" fillId="2" borderId="37" xfId="0" applyNumberFormat="1" applyFont="1" applyFill="1" applyBorder="1" applyAlignment="1">
      <alignment horizontal="center" vertical="center" wrapText="1" readingOrder="1"/>
    </xf>
    <xf numFmtId="49" fontId="29" fillId="2" borderId="34" xfId="0" applyNumberFormat="1" applyFont="1" applyFill="1" applyBorder="1" applyAlignment="1">
      <alignment horizontal="center" vertical="center" wrapText="1" readingOrder="1"/>
    </xf>
    <xf numFmtId="49" fontId="29" fillId="2" borderId="45" xfId="0" applyNumberFormat="1" applyFont="1" applyFill="1" applyBorder="1" applyAlignment="1">
      <alignment horizontal="center" vertical="center" wrapText="1" readingOrder="1"/>
    </xf>
    <xf numFmtId="49" fontId="64" fillId="2" borderId="44" xfId="0" applyNumberFormat="1" applyFont="1" applyFill="1" applyBorder="1" applyAlignment="1">
      <alignment horizontal="center" vertical="center" wrapText="1" readingOrder="1"/>
    </xf>
    <xf numFmtId="49" fontId="64" fillId="2" borderId="8" xfId="0" applyNumberFormat="1" applyFont="1" applyFill="1" applyBorder="1" applyAlignment="1">
      <alignment horizontal="center" vertical="center" wrapText="1" readingOrder="1"/>
    </xf>
    <xf numFmtId="0" fontId="40" fillId="2" borderId="35" xfId="0" applyFont="1" applyFill="1" applyBorder="1" applyAlignment="1">
      <alignment horizontal="center" vertical="center" readingOrder="1"/>
    </xf>
    <xf numFmtId="49" fontId="80" fillId="2" borderId="9" xfId="0" applyNumberFormat="1" applyFont="1" applyFill="1" applyBorder="1" applyAlignment="1">
      <alignment horizontal="center" vertical="center" wrapText="1" readingOrder="1"/>
    </xf>
    <xf numFmtId="49" fontId="40" fillId="45" borderId="38" xfId="0" applyNumberFormat="1" applyFont="1" applyFill="1" applyBorder="1" applyAlignment="1">
      <alignment vertical="center" wrapText="1" readingOrder="1"/>
    </xf>
    <xf numFmtId="49" fontId="40" fillId="45" borderId="36" xfId="0" applyNumberFormat="1" applyFont="1" applyFill="1" applyBorder="1" applyAlignment="1">
      <alignment vertical="center" wrapText="1" readingOrder="1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40" fillId="45" borderId="45" xfId="0" applyNumberFormat="1" applyFont="1" applyFill="1" applyBorder="1" applyAlignment="1">
      <alignment vertical="center" wrapText="1" readingOrder="1"/>
    </xf>
    <xf numFmtId="49" fontId="29" fillId="2" borderId="55" xfId="0" applyNumberFormat="1" applyFont="1" applyFill="1" applyBorder="1" applyAlignment="1">
      <alignment vertical="center" wrapText="1" readingOrder="1"/>
    </xf>
    <xf numFmtId="49" fontId="40" fillId="45" borderId="25" xfId="0" applyNumberFormat="1" applyFont="1" applyFill="1" applyBorder="1" applyAlignment="1">
      <alignment vertical="center" wrapText="1" readingOrder="1"/>
    </xf>
    <xf numFmtId="49" fontId="40" fillId="45" borderId="37" xfId="0" applyNumberFormat="1" applyFont="1" applyFill="1" applyBorder="1" applyAlignment="1">
      <alignment vertical="center" wrapText="1" readingOrder="1"/>
    </xf>
    <xf numFmtId="49" fontId="63" fillId="0" borderId="9" xfId="0" applyNumberFormat="1" applyFont="1" applyBorder="1" applyAlignment="1">
      <alignment horizontal="center" vertical="center" wrapText="1" readingOrder="1"/>
    </xf>
    <xf numFmtId="49" fontId="63" fillId="0" borderId="6" xfId="0" applyNumberFormat="1" applyFont="1" applyBorder="1" applyAlignment="1">
      <alignment horizontal="center" vertical="center" wrapText="1" readingOrder="1"/>
    </xf>
    <xf numFmtId="49" fontId="63" fillId="0" borderId="38" xfId="0" applyNumberFormat="1" applyFont="1" applyBorder="1" applyAlignment="1">
      <alignment horizontal="center" vertical="center" wrapText="1" readingOrder="1"/>
    </xf>
    <xf numFmtId="0" fontId="0" fillId="0" borderId="38" xfId="0" applyBorder="1" applyAlignment="1">
      <alignment horizontal="center" vertical="center"/>
    </xf>
    <xf numFmtId="49" fontId="63" fillId="0" borderId="32" xfId="0" applyNumberFormat="1" applyFont="1" applyBorder="1" applyAlignment="1">
      <alignment horizontal="center" vertical="center" wrapText="1" readingOrder="1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 readingOrder="1"/>
    </xf>
    <xf numFmtId="49" fontId="29" fillId="46" borderId="5" xfId="0" applyNumberFormat="1" applyFont="1" applyFill="1" applyBorder="1" applyAlignment="1">
      <alignment horizontal="center" vertical="center" wrapText="1" readingOrder="1"/>
    </xf>
    <xf numFmtId="49" fontId="64" fillId="46" borderId="32" xfId="0" applyNumberFormat="1" applyFont="1" applyFill="1" applyBorder="1" applyAlignment="1">
      <alignment horizontal="center" vertical="center" wrapText="1" readingOrder="1"/>
    </xf>
    <xf numFmtId="49" fontId="3" fillId="46" borderId="9" xfId="0" applyNumberFormat="1" applyFont="1" applyFill="1" applyBorder="1" applyAlignment="1">
      <alignment horizontal="center" vertical="center" wrapText="1"/>
    </xf>
    <xf numFmtId="49" fontId="3" fillId="46" borderId="9" xfId="0" applyNumberFormat="1" applyFont="1" applyFill="1" applyBorder="1" applyAlignment="1">
      <alignment horizontal="center" vertical="center" wrapText="1" readingOrder="1"/>
    </xf>
    <xf numFmtId="0" fontId="29" fillId="46" borderId="36" xfId="0" applyFont="1" applyFill="1" applyBorder="1" applyAlignment="1">
      <alignment horizontal="center" vertical="center"/>
    </xf>
    <xf numFmtId="49" fontId="64" fillId="0" borderId="38" xfId="0" applyNumberFormat="1" applyFont="1" applyBorder="1" applyAlignment="1">
      <alignment horizontal="center" vertical="center" wrapText="1" readingOrder="1"/>
    </xf>
    <xf numFmtId="49" fontId="64" fillId="0" borderId="32" xfId="0" applyNumberFormat="1" applyFont="1" applyBorder="1" applyAlignment="1">
      <alignment horizontal="center" vertical="center" wrapText="1" readingOrder="1"/>
    </xf>
    <xf numFmtId="0" fontId="29" fillId="0" borderId="32" xfId="0" applyFont="1" applyBorder="1" applyAlignment="1">
      <alignment horizontal="center" vertical="center"/>
    </xf>
    <xf numFmtId="49" fontId="42" fillId="0" borderId="32" xfId="0" applyNumberFormat="1" applyFont="1" applyBorder="1" applyAlignment="1">
      <alignment horizontal="center" vertical="center" wrapText="1" readingOrder="1"/>
    </xf>
    <xf numFmtId="0" fontId="40" fillId="45" borderId="33" xfId="0" applyFont="1" applyFill="1" applyBorder="1"/>
    <xf numFmtId="0" fontId="29" fillId="0" borderId="36" xfId="0" applyFont="1" applyBorder="1" applyAlignment="1">
      <alignment horizontal="center"/>
    </xf>
    <xf numFmtId="0" fontId="29" fillId="0" borderId="3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readingOrder="1"/>
    </xf>
    <xf numFmtId="49" fontId="80" fillId="2" borderId="26" xfId="0" applyNumberFormat="1" applyFont="1" applyFill="1" applyBorder="1" applyAlignment="1">
      <alignment horizontal="center" vertical="center" wrapText="1" readingOrder="1"/>
    </xf>
    <xf numFmtId="49" fontId="80" fillId="2" borderId="0" xfId="0" applyNumberFormat="1" applyFont="1" applyFill="1" applyAlignment="1">
      <alignment horizontal="center" vertical="center" wrapText="1" readingOrder="1"/>
    </xf>
    <xf numFmtId="49" fontId="80" fillId="2" borderId="25" xfId="0" applyNumberFormat="1" applyFont="1" applyFill="1" applyBorder="1" applyAlignment="1">
      <alignment horizontal="center" vertical="center" wrapText="1" readingOrder="1"/>
    </xf>
    <xf numFmtId="49" fontId="19" fillId="45" borderId="44" xfId="0" applyNumberFormat="1" applyFont="1" applyFill="1" applyBorder="1" applyAlignment="1">
      <alignment horizontal="center" vertical="center" wrapText="1" readingOrder="1"/>
    </xf>
    <xf numFmtId="49" fontId="3" fillId="46" borderId="44" xfId="0" applyNumberFormat="1" applyFont="1" applyFill="1" applyBorder="1" applyAlignment="1">
      <alignment horizontal="center" vertical="center" wrapText="1" readingOrder="1"/>
    </xf>
    <xf numFmtId="49" fontId="81" fillId="46" borderId="9" xfId="0" applyNumberFormat="1" applyFont="1" applyFill="1" applyBorder="1" applyAlignment="1">
      <alignment horizontal="center" vertical="center" wrapText="1" readingOrder="1"/>
    </xf>
    <xf numFmtId="49" fontId="19" fillId="46" borderId="9" xfId="0" applyNumberFormat="1" applyFont="1" applyFill="1" applyBorder="1" applyAlignment="1">
      <alignment horizontal="center" vertical="center" readingOrder="1"/>
    </xf>
    <xf numFmtId="49" fontId="3" fillId="46" borderId="9" xfId="0" applyNumberFormat="1" applyFont="1" applyFill="1" applyBorder="1" applyAlignment="1">
      <alignment horizontal="center" vertical="center" readingOrder="1"/>
    </xf>
    <xf numFmtId="49" fontId="3" fillId="2" borderId="36" xfId="0" applyNumberFormat="1" applyFont="1" applyFill="1" applyBorder="1" applyAlignment="1">
      <alignment horizontal="center" vertical="center" wrapText="1" readingOrder="1"/>
    </xf>
    <xf numFmtId="49" fontId="19" fillId="45" borderId="46" xfId="0" applyNumberFormat="1" applyFont="1" applyFill="1" applyBorder="1" applyAlignment="1">
      <alignment horizontal="center" vertical="center" wrapText="1" readingOrder="1"/>
    </xf>
    <xf numFmtId="49" fontId="3" fillId="2" borderId="46" xfId="0" applyNumberFormat="1" applyFont="1" applyFill="1" applyBorder="1" applyAlignment="1">
      <alignment horizontal="center" vertical="center" wrapText="1" readingOrder="1"/>
    </xf>
    <xf numFmtId="0" fontId="40" fillId="45" borderId="56" xfId="0" applyFont="1" applyFill="1" applyBorder="1" applyAlignment="1">
      <alignment horizontal="center" vertical="center" readingOrder="1"/>
    </xf>
    <xf numFmtId="0" fontId="40" fillId="45" borderId="0" xfId="0" applyFont="1" applyFill="1" applyAlignment="1">
      <alignment horizontal="center"/>
    </xf>
    <xf numFmtId="0" fontId="45" fillId="0" borderId="0" xfId="0" applyFont="1" applyFill="1" applyAlignment="1">
      <alignment wrapText="1"/>
    </xf>
    <xf numFmtId="0" fontId="59" fillId="0" borderId="0" xfId="0" applyFont="1" applyFill="1" applyAlignment="1">
      <alignment wrapText="1"/>
    </xf>
    <xf numFmtId="0" fontId="41" fillId="2" borderId="1" xfId="0" applyFont="1" applyFill="1" applyBorder="1" applyAlignment="1">
      <alignment horizontal="center" vertical="center" wrapText="1" readingOrder="1"/>
    </xf>
    <xf numFmtId="0" fontId="41" fillId="45" borderId="1" xfId="0" applyFont="1" applyFill="1" applyBorder="1" applyAlignment="1">
      <alignment horizontal="center" vertical="center" wrapText="1" readingOrder="1"/>
    </xf>
    <xf numFmtId="0" fontId="41" fillId="2" borderId="1" xfId="0" applyFont="1" applyFill="1" applyBorder="1" applyAlignment="1">
      <alignment horizontal="center" vertical="center" readingOrder="1"/>
    </xf>
    <xf numFmtId="0" fontId="43" fillId="45" borderId="1" xfId="0" applyFont="1" applyFill="1" applyBorder="1" applyAlignment="1">
      <alignment horizontal="center" vertical="center" wrapText="1" readingOrder="1"/>
    </xf>
    <xf numFmtId="49" fontId="43" fillId="2" borderId="1" xfId="0" applyNumberFormat="1" applyFont="1" applyFill="1" applyBorder="1" applyAlignment="1">
      <alignment horizontal="center" vertical="center" wrapText="1" readingOrder="1"/>
    </xf>
    <xf numFmtId="49" fontId="41" fillId="45" borderId="1" xfId="0" applyNumberFormat="1" applyFont="1" applyFill="1" applyBorder="1" applyAlignment="1">
      <alignment horizontal="center" vertical="center" wrapText="1" readingOrder="1"/>
    </xf>
    <xf numFmtId="49" fontId="43" fillId="2" borderId="1" xfId="0" applyNumberFormat="1" applyFont="1" applyFill="1" applyBorder="1" applyAlignment="1">
      <alignment horizontal="center" vertical="center" readingOrder="1"/>
    </xf>
    <xf numFmtId="49" fontId="42" fillId="2" borderId="1" xfId="0" applyNumberFormat="1" applyFont="1" applyFill="1" applyBorder="1" applyAlignment="1">
      <alignment horizontal="center" vertical="center" wrapText="1" readingOrder="1"/>
    </xf>
    <xf numFmtId="49" fontId="43" fillId="2" borderId="1" xfId="0" applyNumberFormat="1" applyFont="1" applyFill="1" applyBorder="1" applyAlignment="1">
      <alignment horizontal="center" vertical="center"/>
    </xf>
    <xf numFmtId="0" fontId="46" fillId="47" borderId="1" xfId="0" applyFont="1" applyFill="1" applyBorder="1" applyAlignment="1">
      <alignment horizontal="center"/>
    </xf>
    <xf numFmtId="49" fontId="43" fillId="44" borderId="1" xfId="0" applyNumberFormat="1" applyFont="1" applyFill="1" applyBorder="1" applyAlignment="1">
      <alignment horizontal="center" vertical="center" wrapText="1" readingOrder="1"/>
    </xf>
    <xf numFmtId="49" fontId="41" fillId="45" borderId="1" xfId="0" applyNumberFormat="1" applyFont="1" applyFill="1" applyBorder="1" applyAlignment="1">
      <alignment horizontal="center" vertical="center" readingOrder="1"/>
    </xf>
    <xf numFmtId="49" fontId="43" fillId="2" borderId="1" xfId="0" applyNumberFormat="1" applyFont="1" applyFill="1" applyBorder="1" applyAlignment="1">
      <alignment horizontal="center" vertical="center" wrapText="1"/>
    </xf>
    <xf numFmtId="49" fontId="59" fillId="2" borderId="1" xfId="0" applyNumberFormat="1" applyFont="1" applyFill="1" applyBorder="1" applyAlignment="1">
      <alignment horizontal="center" vertical="center" readingOrder="1"/>
    </xf>
    <xf numFmtId="49" fontId="43" fillId="44" borderId="1" xfId="0" applyNumberFormat="1" applyFont="1" applyFill="1" applyBorder="1" applyAlignment="1">
      <alignment horizontal="center" vertical="center" readingOrder="1"/>
    </xf>
    <xf numFmtId="0" fontId="43" fillId="44" borderId="1" xfId="0" applyFont="1" applyFill="1" applyBorder="1" applyAlignment="1">
      <alignment horizontal="center" vertical="center"/>
    </xf>
    <xf numFmtId="49" fontId="43" fillId="44" borderId="1" xfId="0" applyNumberFormat="1" applyFont="1" applyFill="1" applyBorder="1" applyAlignment="1">
      <alignment horizontal="center" vertical="top" readingOrder="1"/>
    </xf>
    <xf numFmtId="49" fontId="41" fillId="47" borderId="1" xfId="0" applyNumberFormat="1" applyFont="1" applyFill="1" applyBorder="1" applyAlignment="1">
      <alignment horizontal="center" vertical="center" readingOrder="1"/>
    </xf>
    <xf numFmtId="0" fontId="43" fillId="0" borderId="0" xfId="0" applyFont="1" applyFill="1" applyBorder="1" applyAlignment="1">
      <alignment horizontal="center" readingOrder="1"/>
    </xf>
    <xf numFmtId="0" fontId="45" fillId="0" borderId="0" xfId="0" applyFont="1" applyFill="1" applyBorder="1" applyAlignment="1">
      <alignment horizontal="center" readingOrder="1"/>
    </xf>
    <xf numFmtId="0" fontId="43" fillId="0" borderId="0" xfId="0" applyFont="1" applyFill="1" applyBorder="1"/>
    <xf numFmtId="0" fontId="45" fillId="0" borderId="0" xfId="0" applyFont="1" applyFill="1" applyBorder="1"/>
    <xf numFmtId="0" fontId="43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0" fontId="43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59" fillId="0" borderId="0" xfId="0" applyFont="1" applyFill="1" applyBorder="1" applyAlignment="1">
      <alignment vertical="center"/>
    </xf>
    <xf numFmtId="0" fontId="59" fillId="0" borderId="0" xfId="0" applyFont="1" applyFill="1" applyBorder="1"/>
    <xf numFmtId="0" fontId="41" fillId="0" borderId="0" xfId="0" applyFont="1" applyFill="1" applyBorder="1" applyAlignment="1">
      <alignment horizontal="center" readingOrder="1"/>
    </xf>
    <xf numFmtId="0" fontId="82" fillId="0" borderId="1" xfId="0" applyFont="1" applyBorder="1" applyAlignment="1">
      <alignment horizontal="center"/>
    </xf>
    <xf numFmtId="0" fontId="34" fillId="0" borderId="1" xfId="0" applyFont="1" applyFill="1" applyBorder="1" applyAlignment="1" applyProtection="1">
      <alignment horizontal="center" vertical="center"/>
      <protection locked="0"/>
    </xf>
    <xf numFmtId="0" fontId="34" fillId="0" borderId="3" xfId="0" applyFont="1" applyFill="1" applyBorder="1" applyAlignment="1" applyProtection="1">
      <alignment horizontal="center" vertical="center"/>
      <protection locked="0"/>
    </xf>
    <xf numFmtId="169" fontId="34" fillId="0" borderId="11" xfId="0" quotePrefix="1" applyNumberFormat="1" applyFont="1" applyFill="1" applyBorder="1" applyAlignment="1" applyProtection="1">
      <alignment horizontal="center" vertical="center"/>
      <protection locked="0"/>
    </xf>
    <xf numFmtId="0" fontId="51" fillId="0" borderId="11" xfId="0" applyFont="1" applyFill="1" applyBorder="1" applyAlignment="1" applyProtection="1">
      <alignment horizontal="center" vertical="center"/>
      <protection locked="0"/>
    </xf>
    <xf numFmtId="0" fontId="53" fillId="0" borderId="3" xfId="0" applyFont="1" applyFill="1" applyBorder="1" applyAlignment="1" applyProtection="1">
      <alignment horizontal="center" vertical="center"/>
      <protection locked="0"/>
    </xf>
    <xf numFmtId="164" fontId="35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83" fillId="36" borderId="1" xfId="0" applyFont="1" applyFill="1" applyBorder="1" applyAlignment="1" applyProtection="1">
      <alignment horizontal="center" vertical="center"/>
      <protection locked="0"/>
    </xf>
    <xf numFmtId="0" fontId="83" fillId="36" borderId="3" xfId="0" applyFont="1" applyFill="1" applyBorder="1" applyAlignment="1" applyProtection="1">
      <alignment horizontal="center" vertical="center"/>
      <protection locked="0"/>
    </xf>
    <xf numFmtId="164" fontId="83" fillId="36" borderId="10" xfId="1" applyNumberFormat="1" applyFont="1" applyFill="1" applyBorder="1" applyAlignment="1" applyProtection="1">
      <alignment horizontal="center" vertical="center"/>
      <protection locked="0"/>
    </xf>
    <xf numFmtId="164" fontId="83" fillId="36" borderId="3" xfId="1" applyNumberFormat="1" applyFont="1" applyFill="1" applyBorder="1" applyAlignment="1" applyProtection="1">
      <alignment horizontal="center" vertical="center"/>
      <protection locked="0"/>
    </xf>
    <xf numFmtId="164" fontId="83" fillId="36" borderId="3" xfId="0" applyNumberFormat="1" applyFont="1" applyFill="1" applyBorder="1" applyAlignment="1" applyProtection="1">
      <alignment horizontal="center" vertical="center"/>
      <protection locked="0"/>
    </xf>
    <xf numFmtId="169" fontId="83" fillId="36" borderId="11" xfId="0" quotePrefix="1" applyNumberFormat="1" applyFont="1" applyFill="1" applyBorder="1" applyAlignment="1" applyProtection="1">
      <alignment horizontal="center" vertical="center"/>
      <protection locked="0"/>
    </xf>
    <xf numFmtId="0" fontId="83" fillId="36" borderId="11" xfId="0" applyFont="1" applyFill="1" applyBorder="1" applyAlignment="1" applyProtection="1">
      <alignment horizontal="center" vertical="center"/>
      <protection locked="0"/>
    </xf>
    <xf numFmtId="164" fontId="83" fillId="36" borderId="3" xfId="0" quotePrefix="1" applyNumberFormat="1" applyFont="1" applyFill="1" applyBorder="1" applyAlignment="1" applyProtection="1">
      <alignment horizontal="center" vertical="center"/>
      <protection locked="0"/>
    </xf>
    <xf numFmtId="164" fontId="51" fillId="2" borderId="4" xfId="1" applyNumberFormat="1" applyFont="1" applyFill="1" applyBorder="1" applyAlignment="1" applyProtection="1">
      <alignment horizontal="center"/>
    </xf>
    <xf numFmtId="164" fontId="51" fillId="2" borderId="6" xfId="1" applyNumberFormat="1" applyFont="1" applyFill="1" applyBorder="1" applyAlignment="1" applyProtection="1">
      <alignment horizontal="center"/>
    </xf>
    <xf numFmtId="164" fontId="51" fillId="41" borderId="4" xfId="1" applyNumberFormat="1" applyFont="1" applyFill="1" applyBorder="1" applyAlignment="1" applyProtection="1">
      <alignment horizontal="center"/>
    </xf>
    <xf numFmtId="164" fontId="51" fillId="41" borderId="5" xfId="1" applyNumberFormat="1" applyFont="1" applyFill="1" applyBorder="1" applyAlignment="1" applyProtection="1">
      <alignment horizontal="center"/>
    </xf>
    <xf numFmtId="164" fontId="51" fillId="41" borderId="6" xfId="1" applyNumberFormat="1" applyFont="1" applyFill="1" applyBorder="1" applyAlignment="1" applyProtection="1">
      <alignment horizontal="center"/>
    </xf>
    <xf numFmtId="0" fontId="51" fillId="2" borderId="2" xfId="0" applyFont="1" applyFill="1" applyBorder="1" applyAlignment="1">
      <alignment horizontal="center" vertical="center" wrapText="1"/>
    </xf>
    <xf numFmtId="0" fontId="51" fillId="2" borderId="7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169" fontId="51" fillId="2" borderId="12" xfId="0" applyNumberFormat="1" applyFont="1" applyFill="1" applyBorder="1" applyAlignment="1">
      <alignment horizontal="center" vertical="center" wrapText="1"/>
    </xf>
    <xf numFmtId="169" fontId="51" fillId="2" borderId="14" xfId="0" applyNumberFormat="1" applyFont="1" applyFill="1" applyBorder="1" applyAlignment="1">
      <alignment horizontal="center" vertical="center" wrapText="1"/>
    </xf>
    <xf numFmtId="169" fontId="51" fillId="2" borderId="11" xfId="0" applyNumberFormat="1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164" fontId="32" fillId="37" borderId="1" xfId="1" applyNumberFormat="1" applyFont="1" applyFill="1" applyBorder="1" applyAlignment="1" applyProtection="1">
      <alignment horizontal="center" vertical="center"/>
    </xf>
    <xf numFmtId="0" fontId="32" fillId="37" borderId="1" xfId="0" applyFont="1" applyFill="1" applyBorder="1" applyAlignment="1">
      <alignment horizontal="center" vertical="center" wrapText="1"/>
    </xf>
    <xf numFmtId="0" fontId="32" fillId="37" borderId="1" xfId="0" applyFont="1" applyFill="1" applyBorder="1" applyAlignment="1">
      <alignment horizontal="center" vertical="center"/>
    </xf>
    <xf numFmtId="0" fontId="52" fillId="2" borderId="12" xfId="0" applyFont="1" applyFill="1" applyBorder="1" applyAlignment="1">
      <alignment horizontal="center" vertical="center" wrapText="1"/>
    </xf>
    <xf numFmtId="0" fontId="52" fillId="2" borderId="13" xfId="0" applyFont="1" applyFill="1" applyBorder="1" applyAlignment="1">
      <alignment horizontal="center" vertical="center" wrapText="1"/>
    </xf>
    <xf numFmtId="0" fontId="52" fillId="2" borderId="11" xfId="0" applyFont="1" applyFill="1" applyBorder="1" applyAlignment="1">
      <alignment horizontal="center" vertical="center" wrapText="1"/>
    </xf>
    <xf numFmtId="0" fontId="52" fillId="2" borderId="10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78" fillId="44" borderId="1" xfId="0" applyFont="1" applyFill="1" applyBorder="1" applyAlignment="1">
      <alignment horizontal="center"/>
    </xf>
    <xf numFmtId="0" fontId="15" fillId="10" borderId="2" xfId="19" applyFont="1" applyBorder="1" applyAlignment="1" applyProtection="1">
      <alignment horizontal="center" vertical="center"/>
    </xf>
    <xf numFmtId="0" fontId="15" fillId="10" borderId="7" xfId="19" applyFont="1" applyBorder="1" applyAlignment="1" applyProtection="1">
      <alignment horizontal="center" vertical="center"/>
    </xf>
    <xf numFmtId="0" fontId="15" fillId="10" borderId="12" xfId="19" applyFont="1" applyBorder="1" applyAlignment="1" applyProtection="1">
      <alignment horizontal="center" vertical="center" wrapText="1"/>
    </xf>
    <xf numFmtId="0" fontId="15" fillId="10" borderId="34" xfId="19" applyFont="1" applyBorder="1" applyAlignment="1" applyProtection="1">
      <alignment horizontal="center" vertical="center" wrapText="1"/>
    </xf>
    <xf numFmtId="0" fontId="15" fillId="10" borderId="13" xfId="19" applyFont="1" applyBorder="1" applyAlignment="1" applyProtection="1">
      <alignment horizontal="center" vertical="center" wrapText="1"/>
    </xf>
    <xf numFmtId="0" fontId="15" fillId="10" borderId="11" xfId="19" applyFont="1" applyBorder="1" applyAlignment="1" applyProtection="1">
      <alignment horizontal="center" vertical="center" wrapText="1"/>
    </xf>
    <xf numFmtId="0" fontId="15" fillId="10" borderId="33" xfId="19" applyFont="1" applyBorder="1" applyAlignment="1" applyProtection="1">
      <alignment horizontal="center" vertical="center" wrapText="1"/>
    </xf>
    <xf numFmtId="0" fontId="15" fillId="10" borderId="10" xfId="19" applyFont="1" applyBorder="1" applyAlignment="1" applyProtection="1">
      <alignment horizontal="center" vertical="center" wrapText="1"/>
    </xf>
    <xf numFmtId="0" fontId="15" fillId="10" borderId="2" xfId="19" applyFont="1" applyBorder="1" applyAlignment="1" applyProtection="1">
      <alignment horizontal="center" vertical="center" wrapText="1"/>
    </xf>
    <xf numFmtId="0" fontId="15" fillId="10" borderId="3" xfId="19" applyFont="1" applyBorder="1" applyAlignment="1" applyProtection="1">
      <alignment horizontal="center" vertical="center" wrapText="1"/>
    </xf>
    <xf numFmtId="164" fontId="15" fillId="10" borderId="2" xfId="19" applyNumberFormat="1" applyFont="1" applyBorder="1" applyAlignment="1" applyProtection="1">
      <alignment horizontal="center" vertical="center" wrapText="1"/>
    </xf>
    <xf numFmtId="164" fontId="15" fillId="10" borderId="3" xfId="19" applyNumberFormat="1" applyFont="1" applyBorder="1" applyAlignment="1" applyProtection="1">
      <alignment horizontal="center" vertical="center" wrapText="1"/>
    </xf>
    <xf numFmtId="0" fontId="15" fillId="10" borderId="1" xfId="19" applyFont="1" applyBorder="1" applyAlignment="1" applyProtection="1">
      <alignment horizontal="center" vertical="center" wrapText="1"/>
    </xf>
    <xf numFmtId="170" fontId="15" fillId="10" borderId="1" xfId="1" applyNumberFormat="1" applyFont="1" applyFill="1" applyBorder="1" applyAlignment="1" applyProtection="1">
      <alignment horizontal="center" vertical="center" wrapText="1"/>
    </xf>
    <xf numFmtId="0" fontId="68" fillId="0" borderId="1" xfId="0" applyFont="1" applyBorder="1" applyAlignment="1">
      <alignment horizontal="center" vertical="center" readingOrder="1"/>
    </xf>
    <xf numFmtId="0" fontId="68" fillId="0" borderId="1" xfId="1" applyNumberFormat="1" applyFont="1" applyFill="1" applyBorder="1" applyAlignment="1">
      <alignment horizontal="center"/>
    </xf>
    <xf numFmtId="43" fontId="68" fillId="0" borderId="2" xfId="1" applyFont="1" applyBorder="1" applyAlignment="1">
      <alignment horizontal="center" vertical="center" readingOrder="1"/>
    </xf>
    <xf numFmtId="43" fontId="68" fillId="0" borderId="7" xfId="1" applyFont="1" applyBorder="1" applyAlignment="1">
      <alignment horizontal="center" vertical="center" readingOrder="1"/>
    </xf>
    <xf numFmtId="43" fontId="68" fillId="0" borderId="3" xfId="1" applyFont="1" applyBorder="1" applyAlignment="1">
      <alignment horizontal="center" vertical="center" readingOrder="1"/>
    </xf>
    <xf numFmtId="0" fontId="40" fillId="0" borderId="1" xfId="1" applyNumberFormat="1" applyFont="1" applyFill="1" applyBorder="1" applyAlignment="1">
      <alignment horizontal="center" vertical="center"/>
    </xf>
    <xf numFmtId="0" fontId="68" fillId="0" borderId="1" xfId="0" applyFont="1" applyBorder="1" applyAlignment="1">
      <alignment horizontal="center"/>
    </xf>
    <xf numFmtId="0" fontId="68" fillId="0" borderId="1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/>
    </xf>
    <xf numFmtId="0" fontId="28" fillId="34" borderId="4" xfId="0" applyFont="1" applyFill="1" applyBorder="1" applyAlignment="1">
      <alignment horizontal="center" vertical="center"/>
    </xf>
    <xf numFmtId="0" fontId="28" fillId="34" borderId="6" xfId="0" applyFont="1" applyFill="1" applyBorder="1" applyAlignment="1">
      <alignment horizontal="center" vertical="center"/>
    </xf>
    <xf numFmtId="0" fontId="28" fillId="34" borderId="2" xfId="0" applyFont="1" applyFill="1" applyBorder="1" applyAlignment="1">
      <alignment horizontal="center" vertical="center" wrapText="1"/>
    </xf>
    <xf numFmtId="0" fontId="28" fillId="34" borderId="7" xfId="0" applyFont="1" applyFill="1" applyBorder="1" applyAlignment="1">
      <alignment horizontal="center" vertical="center" wrapText="1"/>
    </xf>
    <xf numFmtId="0" fontId="28" fillId="34" borderId="3" xfId="0" applyFont="1" applyFill="1" applyBorder="1" applyAlignment="1">
      <alignment horizontal="center" vertical="center" wrapText="1"/>
    </xf>
    <xf numFmtId="0" fontId="28" fillId="35" borderId="4" xfId="0" applyFont="1" applyFill="1" applyBorder="1" applyAlignment="1">
      <alignment horizontal="center" vertical="center" wrapText="1"/>
    </xf>
    <xf numFmtId="0" fontId="28" fillId="35" borderId="6" xfId="0" applyFont="1" applyFill="1" applyBorder="1" applyAlignment="1">
      <alignment horizontal="center" vertical="center" wrapText="1"/>
    </xf>
    <xf numFmtId="49" fontId="29" fillId="2" borderId="38" xfId="0" applyNumberFormat="1" applyFont="1" applyFill="1" applyBorder="1" applyAlignment="1">
      <alignment horizontal="center" vertical="center" wrapText="1"/>
    </xf>
    <xf numFmtId="49" fontId="29" fillId="2" borderId="36" xfId="0" applyNumberFormat="1" applyFont="1" applyFill="1" applyBorder="1" applyAlignment="1">
      <alignment horizontal="center" vertical="center" wrapText="1"/>
    </xf>
    <xf numFmtId="49" fontId="29" fillId="2" borderId="38" xfId="0" applyNumberFormat="1" applyFont="1" applyFill="1" applyBorder="1" applyAlignment="1">
      <alignment horizontal="center" vertical="center" readingOrder="1"/>
    </xf>
    <xf numFmtId="49" fontId="29" fillId="2" borderId="36" xfId="0" applyNumberFormat="1" applyFont="1" applyFill="1" applyBorder="1" applyAlignment="1">
      <alignment horizontal="center" vertical="center" readingOrder="1"/>
    </xf>
    <xf numFmtId="0" fontId="29" fillId="2" borderId="38" xfId="0" applyFont="1" applyFill="1" applyBorder="1" applyAlignment="1">
      <alignment horizontal="center" vertical="center" readingOrder="1"/>
    </xf>
    <xf numFmtId="0" fontId="29" fillId="2" borderId="56" xfId="0" applyFont="1" applyFill="1" applyBorder="1" applyAlignment="1">
      <alignment horizontal="center" vertical="center" readingOrder="1"/>
    </xf>
    <xf numFmtId="49" fontId="29" fillId="2" borderId="56" xfId="0" applyNumberFormat="1" applyFont="1" applyFill="1" applyBorder="1" applyAlignment="1">
      <alignment horizontal="center" vertical="center" readingOrder="1"/>
    </xf>
    <xf numFmtId="49" fontId="29" fillId="2" borderId="56" xfId="0" applyNumberFormat="1" applyFont="1" applyFill="1" applyBorder="1" applyAlignment="1">
      <alignment horizontal="center" vertical="center" wrapText="1"/>
    </xf>
    <xf numFmtId="49" fontId="29" fillId="2" borderId="38" xfId="0" applyNumberFormat="1" applyFont="1" applyFill="1" applyBorder="1" applyAlignment="1">
      <alignment horizontal="center" vertical="center" wrapText="1" readingOrder="1"/>
    </xf>
    <xf numFmtId="49" fontId="29" fillId="2" borderId="56" xfId="0" applyNumberFormat="1" applyFont="1" applyFill="1" applyBorder="1" applyAlignment="1">
      <alignment horizontal="center" vertical="center" wrapText="1" readingOrder="1"/>
    </xf>
    <xf numFmtId="49" fontId="29" fillId="2" borderId="36" xfId="0" applyNumberFormat="1" applyFont="1" applyFill="1" applyBorder="1" applyAlignment="1">
      <alignment horizontal="center" vertical="center" wrapText="1" readingOrder="1"/>
    </xf>
    <xf numFmtId="49" fontId="29" fillId="2" borderId="42" xfId="0" applyNumberFormat="1" applyFont="1" applyFill="1" applyBorder="1" applyAlignment="1">
      <alignment horizontal="center" vertical="center" wrapText="1" readingOrder="1"/>
    </xf>
    <xf numFmtId="49" fontId="29" fillId="2" borderId="45" xfId="0" applyNumberFormat="1" applyFont="1" applyFill="1" applyBorder="1" applyAlignment="1">
      <alignment horizontal="center" vertical="center" wrapText="1" readingOrder="1"/>
    </xf>
    <xf numFmtId="49" fontId="29" fillId="2" borderId="46" xfId="0" applyNumberFormat="1" applyFont="1" applyFill="1" applyBorder="1" applyAlignment="1">
      <alignment horizontal="center" vertical="center" wrapText="1" readingOrder="1"/>
    </xf>
    <xf numFmtId="49" fontId="29" fillId="2" borderId="37" xfId="0" applyNumberFormat="1" applyFont="1" applyFill="1" applyBorder="1" applyAlignment="1">
      <alignment horizontal="center" vertical="center" wrapText="1" readingOrder="1"/>
    </xf>
    <xf numFmtId="49" fontId="64" fillId="2" borderId="38" xfId="0" applyNumberFormat="1" applyFont="1" applyFill="1" applyBorder="1" applyAlignment="1">
      <alignment horizontal="center" vertical="center" wrapText="1" readingOrder="1"/>
    </xf>
    <xf numFmtId="49" fontId="64" fillId="2" borderId="36" xfId="0" applyNumberFormat="1" applyFont="1" applyFill="1" applyBorder="1" applyAlignment="1">
      <alignment horizontal="center" vertical="center" wrapText="1" readingOrder="1"/>
    </xf>
    <xf numFmtId="49" fontId="64" fillId="2" borderId="42" xfId="0" applyNumberFormat="1" applyFont="1" applyFill="1" applyBorder="1" applyAlignment="1">
      <alignment horizontal="center" vertical="center" wrapText="1" readingOrder="1"/>
    </xf>
    <xf numFmtId="49" fontId="64" fillId="2" borderId="34" xfId="0" applyNumberFormat="1" applyFont="1" applyFill="1" applyBorder="1" applyAlignment="1">
      <alignment horizontal="center" vertical="center" wrapText="1" readingOrder="1"/>
    </xf>
    <xf numFmtId="49" fontId="64" fillId="2" borderId="45" xfId="0" applyNumberFormat="1" applyFont="1" applyFill="1" applyBorder="1" applyAlignment="1">
      <alignment horizontal="center" vertical="center" wrapText="1" readingOrder="1"/>
    </xf>
    <xf numFmtId="49" fontId="64" fillId="2" borderId="26" xfId="0" applyNumberFormat="1" applyFont="1" applyFill="1" applyBorder="1" applyAlignment="1">
      <alignment horizontal="center" vertical="center" wrapText="1" readingOrder="1"/>
    </xf>
    <xf numFmtId="49" fontId="64" fillId="2" borderId="0" xfId="0" applyNumberFormat="1" applyFont="1" applyFill="1" applyAlignment="1">
      <alignment horizontal="center" vertical="center" wrapText="1" readingOrder="1"/>
    </xf>
    <xf numFmtId="49" fontId="64" fillId="2" borderId="25" xfId="0" applyNumberFormat="1" applyFont="1" applyFill="1" applyBorder="1" applyAlignment="1">
      <alignment horizontal="center" vertical="center" wrapText="1" readingOrder="1"/>
    </xf>
    <xf numFmtId="49" fontId="64" fillId="2" borderId="63" xfId="0" applyNumberFormat="1" applyFont="1" applyFill="1" applyBorder="1" applyAlignment="1">
      <alignment horizontal="center" vertical="center" wrapText="1" readingOrder="1"/>
    </xf>
    <xf numFmtId="49" fontId="64" fillId="2" borderId="64" xfId="0" applyNumberFormat="1" applyFont="1" applyFill="1" applyBorder="1" applyAlignment="1">
      <alignment horizontal="center" vertical="center" wrapText="1" readingOrder="1"/>
    </xf>
    <xf numFmtId="49" fontId="64" fillId="2" borderId="57" xfId="0" applyNumberFormat="1" applyFont="1" applyFill="1" applyBorder="1" applyAlignment="1">
      <alignment horizontal="center" vertical="center" wrapText="1" readingOrder="1"/>
    </xf>
    <xf numFmtId="49" fontId="29" fillId="2" borderId="32" xfId="0" applyNumberFormat="1" applyFont="1" applyFill="1" applyBorder="1" applyAlignment="1">
      <alignment horizontal="center" vertical="center" wrapText="1" readingOrder="1"/>
    </xf>
    <xf numFmtId="49" fontId="29" fillId="2" borderId="26" xfId="0" applyNumberFormat="1" applyFont="1" applyFill="1" applyBorder="1" applyAlignment="1">
      <alignment horizontal="center" vertical="center" wrapText="1" readingOrder="1"/>
    </xf>
    <xf numFmtId="49" fontId="29" fillId="2" borderId="25" xfId="0" applyNumberFormat="1" applyFont="1" applyFill="1" applyBorder="1" applyAlignment="1">
      <alignment horizontal="center" vertical="center" wrapText="1" readingOrder="1"/>
    </xf>
    <xf numFmtId="49" fontId="29" fillId="2" borderId="63" xfId="0" applyNumberFormat="1" applyFont="1" applyFill="1" applyBorder="1" applyAlignment="1">
      <alignment horizontal="center" vertical="center" wrapText="1" readingOrder="1"/>
    </xf>
    <xf numFmtId="49" fontId="29" fillId="2" borderId="57" xfId="0" applyNumberFormat="1" applyFont="1" applyFill="1" applyBorder="1" applyAlignment="1">
      <alignment horizontal="center" vertical="center" wrapText="1" readingOrder="1"/>
    </xf>
    <xf numFmtId="49" fontId="64" fillId="2" borderId="46" xfId="0" applyNumberFormat="1" applyFont="1" applyFill="1" applyBorder="1" applyAlignment="1">
      <alignment horizontal="center" vertical="center" wrapText="1" readingOrder="1"/>
    </xf>
    <xf numFmtId="49" fontId="64" fillId="2" borderId="33" xfId="0" applyNumberFormat="1" applyFont="1" applyFill="1" applyBorder="1" applyAlignment="1">
      <alignment horizontal="center" vertical="center" wrapText="1" readingOrder="1"/>
    </xf>
    <xf numFmtId="49" fontId="64" fillId="2" borderId="37" xfId="0" applyNumberFormat="1" applyFont="1" applyFill="1" applyBorder="1" applyAlignment="1">
      <alignment horizontal="center" vertical="center" wrapText="1" readingOrder="1"/>
    </xf>
    <xf numFmtId="49" fontId="29" fillId="2" borderId="32" xfId="0" applyNumberFormat="1" applyFont="1" applyFill="1" applyBorder="1" applyAlignment="1">
      <alignment horizontal="center" vertical="center" wrapText="1"/>
    </xf>
    <xf numFmtId="49" fontId="64" fillId="2" borderId="32" xfId="0" applyNumberFormat="1" applyFont="1" applyFill="1" applyBorder="1" applyAlignment="1">
      <alignment horizontal="center" vertical="center" wrapText="1" readingOrder="1"/>
    </xf>
    <xf numFmtId="49" fontId="29" fillId="2" borderId="32" xfId="0" applyNumberFormat="1" applyFont="1" applyFill="1" applyBorder="1" applyAlignment="1">
      <alignment horizontal="center" vertical="center" readingOrder="1"/>
    </xf>
    <xf numFmtId="49" fontId="80" fillId="2" borderId="42" xfId="0" applyNumberFormat="1" applyFont="1" applyFill="1" applyBorder="1" applyAlignment="1">
      <alignment horizontal="center" vertical="center" wrapText="1" readingOrder="1"/>
    </xf>
    <xf numFmtId="49" fontId="80" fillId="2" borderId="34" xfId="0" applyNumberFormat="1" applyFont="1" applyFill="1" applyBorder="1" applyAlignment="1">
      <alignment horizontal="center" vertical="center" wrapText="1" readingOrder="1"/>
    </xf>
    <xf numFmtId="49" fontId="80" fillId="2" borderId="45" xfId="0" applyNumberFormat="1" applyFont="1" applyFill="1" applyBorder="1" applyAlignment="1">
      <alignment horizontal="center" vertical="center" wrapText="1" readingOrder="1"/>
    </xf>
    <xf numFmtId="49" fontId="80" fillId="2" borderId="26" xfId="0" applyNumberFormat="1" applyFont="1" applyFill="1" applyBorder="1" applyAlignment="1">
      <alignment horizontal="center" vertical="center" wrapText="1" readingOrder="1"/>
    </xf>
    <xf numFmtId="49" fontId="80" fillId="2" borderId="0" xfId="0" applyNumberFormat="1" applyFont="1" applyFill="1" applyAlignment="1">
      <alignment horizontal="center" vertical="center" wrapText="1" readingOrder="1"/>
    </xf>
    <xf numFmtId="49" fontId="80" fillId="2" borderId="25" xfId="0" applyNumberFormat="1" applyFont="1" applyFill="1" applyBorder="1" applyAlignment="1">
      <alignment horizontal="center" vertical="center" wrapText="1" readingOrder="1"/>
    </xf>
    <xf numFmtId="49" fontId="80" fillId="2" borderId="46" xfId="0" applyNumberFormat="1" applyFont="1" applyFill="1" applyBorder="1" applyAlignment="1">
      <alignment horizontal="center" vertical="center" wrapText="1" readingOrder="1"/>
    </xf>
    <xf numFmtId="49" fontId="80" fillId="2" borderId="33" xfId="0" applyNumberFormat="1" applyFont="1" applyFill="1" applyBorder="1" applyAlignment="1">
      <alignment horizontal="center" vertical="center" wrapText="1" readingOrder="1"/>
    </xf>
    <xf numFmtId="49" fontId="80" fillId="2" borderId="37" xfId="0" applyNumberFormat="1" applyFont="1" applyFill="1" applyBorder="1" applyAlignment="1">
      <alignment horizontal="center" vertical="center" wrapText="1" readingOrder="1"/>
    </xf>
    <xf numFmtId="49" fontId="3" fillId="2" borderId="38" xfId="0" applyNumberFormat="1" applyFont="1" applyFill="1" applyBorder="1" applyAlignment="1">
      <alignment horizontal="center" vertical="center" wrapText="1" readingOrder="1"/>
    </xf>
    <xf numFmtId="49" fontId="3" fillId="2" borderId="32" xfId="0" applyNumberFormat="1" applyFont="1" applyFill="1" applyBorder="1" applyAlignment="1">
      <alignment horizontal="center" vertical="center" wrapText="1" readingOrder="1"/>
    </xf>
    <xf numFmtId="49" fontId="3" fillId="2" borderId="36" xfId="0" applyNumberFormat="1" applyFont="1" applyFill="1" applyBorder="1" applyAlignment="1">
      <alignment horizontal="center" vertical="center" wrapText="1" readingOrder="1"/>
    </xf>
    <xf numFmtId="49" fontId="80" fillId="2" borderId="38" xfId="0" applyNumberFormat="1" applyFont="1" applyFill="1" applyBorder="1" applyAlignment="1">
      <alignment horizontal="center" vertical="center" wrapText="1" readingOrder="1"/>
    </xf>
    <xf numFmtId="49" fontId="80" fillId="2" borderId="32" xfId="0" applyNumberFormat="1" applyFont="1" applyFill="1" applyBorder="1" applyAlignment="1">
      <alignment horizontal="center" vertical="center" wrapText="1" readingOrder="1"/>
    </xf>
    <xf numFmtId="49" fontId="80" fillId="2" borderId="36" xfId="0" applyNumberFormat="1" applyFont="1" applyFill="1" applyBorder="1" applyAlignment="1">
      <alignment horizontal="center" vertical="center" wrapText="1" readingOrder="1"/>
    </xf>
    <xf numFmtId="49" fontId="3" fillId="2" borderId="42" xfId="0" applyNumberFormat="1" applyFont="1" applyFill="1" applyBorder="1" applyAlignment="1">
      <alignment horizontal="center" vertical="center" wrapText="1" readingOrder="1"/>
    </xf>
    <xf numFmtId="49" fontId="3" fillId="2" borderId="45" xfId="0" applyNumberFormat="1" applyFont="1" applyFill="1" applyBorder="1" applyAlignment="1">
      <alignment horizontal="center" vertical="center" wrapText="1" readingOrder="1"/>
    </xf>
    <xf numFmtId="49" fontId="3" fillId="2" borderId="26" xfId="0" applyNumberFormat="1" applyFont="1" applyFill="1" applyBorder="1" applyAlignment="1">
      <alignment horizontal="center" vertical="center" wrapText="1" readingOrder="1"/>
    </xf>
    <xf numFmtId="49" fontId="3" fillId="2" borderId="25" xfId="0" applyNumberFormat="1" applyFont="1" applyFill="1" applyBorder="1" applyAlignment="1">
      <alignment horizontal="center" vertical="center" wrapText="1" readingOrder="1"/>
    </xf>
    <xf numFmtId="49" fontId="3" fillId="2" borderId="46" xfId="0" applyNumberFormat="1" applyFont="1" applyFill="1" applyBorder="1" applyAlignment="1">
      <alignment horizontal="center" vertical="center" wrapText="1" readingOrder="1"/>
    </xf>
    <xf numFmtId="49" fontId="3" fillId="2" borderId="37" xfId="0" applyNumberFormat="1" applyFont="1" applyFill="1" applyBorder="1" applyAlignment="1">
      <alignment horizontal="center" vertical="center" wrapText="1" readingOrder="1"/>
    </xf>
    <xf numFmtId="49" fontId="29" fillId="46" borderId="38" xfId="0" applyNumberFormat="1" applyFont="1" applyFill="1" applyBorder="1" applyAlignment="1">
      <alignment horizontal="center" vertical="center" wrapText="1"/>
    </xf>
    <xf numFmtId="49" fontId="29" fillId="46" borderId="32" xfId="0" applyNumberFormat="1" applyFont="1" applyFill="1" applyBorder="1" applyAlignment="1">
      <alignment horizontal="center" vertical="center" wrapText="1"/>
    </xf>
    <xf numFmtId="49" fontId="29" fillId="46" borderId="36" xfId="0" applyNumberFormat="1" applyFont="1" applyFill="1" applyBorder="1" applyAlignment="1">
      <alignment horizontal="center" vertical="center" wrapText="1"/>
    </xf>
    <xf numFmtId="49" fontId="29" fillId="46" borderId="38" xfId="0" applyNumberFormat="1" applyFont="1" applyFill="1" applyBorder="1" applyAlignment="1">
      <alignment horizontal="center" vertical="center" readingOrder="1"/>
    </xf>
    <xf numFmtId="49" fontId="29" fillId="46" borderId="32" xfId="0" applyNumberFormat="1" applyFont="1" applyFill="1" applyBorder="1" applyAlignment="1">
      <alignment horizontal="center" vertical="center" readingOrder="1"/>
    </xf>
    <xf numFmtId="49" fontId="29" fillId="46" borderId="36" xfId="0" applyNumberFormat="1" applyFont="1" applyFill="1" applyBorder="1" applyAlignment="1">
      <alignment horizontal="center" vertical="center" readingOrder="1"/>
    </xf>
    <xf numFmtId="49" fontId="29" fillId="46" borderId="38" xfId="0" applyNumberFormat="1" applyFont="1" applyFill="1" applyBorder="1" applyAlignment="1">
      <alignment horizontal="center" vertical="center" wrapText="1" readingOrder="1"/>
    </xf>
    <xf numFmtId="49" fontId="29" fillId="46" borderId="32" xfId="0" applyNumberFormat="1" applyFont="1" applyFill="1" applyBorder="1" applyAlignment="1">
      <alignment horizontal="center" vertical="center" wrapText="1" readingOrder="1"/>
    </xf>
    <xf numFmtId="49" fontId="29" fillId="46" borderId="36" xfId="0" applyNumberFormat="1" applyFont="1" applyFill="1" applyBorder="1" applyAlignment="1">
      <alignment horizontal="center" vertical="center" wrapText="1" readingOrder="1"/>
    </xf>
    <xf numFmtId="0" fontId="29" fillId="0" borderId="42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/>
    </xf>
    <xf numFmtId="0" fontId="29" fillId="0" borderId="45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49" fontId="29" fillId="2" borderId="38" xfId="0" applyNumberFormat="1" applyFont="1" applyFill="1" applyBorder="1" applyAlignment="1">
      <alignment horizontal="center" vertical="center"/>
    </xf>
    <xf numFmtId="49" fontId="29" fillId="2" borderId="36" xfId="0" applyNumberFormat="1" applyFont="1" applyFill="1" applyBorder="1" applyAlignment="1">
      <alignment horizontal="center" vertical="center"/>
    </xf>
    <xf numFmtId="49" fontId="64" fillId="0" borderId="38" xfId="0" applyNumberFormat="1" applyFont="1" applyBorder="1" applyAlignment="1">
      <alignment horizontal="center" vertical="center" wrapText="1" readingOrder="1"/>
    </xf>
    <xf numFmtId="0" fontId="29" fillId="0" borderId="26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49" fontId="64" fillId="0" borderId="32" xfId="0" applyNumberFormat="1" applyFont="1" applyBorder="1" applyAlignment="1">
      <alignment horizontal="center" vertical="center" wrapText="1" readingOrder="1"/>
    </xf>
    <xf numFmtId="14" fontId="29" fillId="0" borderId="46" xfId="0" applyNumberFormat="1" applyFont="1" applyBorder="1" applyAlignment="1">
      <alignment horizontal="center"/>
    </xf>
    <xf numFmtId="14" fontId="29" fillId="0" borderId="33" xfId="0" applyNumberFormat="1" applyFont="1" applyBorder="1" applyAlignment="1">
      <alignment horizontal="center"/>
    </xf>
    <xf numFmtId="14" fontId="29" fillId="0" borderId="37" xfId="0" applyNumberFormat="1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64" fillId="46" borderId="26" xfId="0" applyNumberFormat="1" applyFont="1" applyFill="1" applyBorder="1" applyAlignment="1">
      <alignment horizontal="center" vertical="center" wrapText="1" readingOrder="1"/>
    </xf>
    <xf numFmtId="49" fontId="64" fillId="46" borderId="0" xfId="0" applyNumberFormat="1" applyFont="1" applyFill="1" applyAlignment="1">
      <alignment horizontal="center" vertical="center" wrapText="1" readingOrder="1"/>
    </xf>
    <xf numFmtId="49" fontId="64" fillId="46" borderId="25" xfId="0" applyNumberFormat="1" applyFont="1" applyFill="1" applyBorder="1" applyAlignment="1">
      <alignment horizontal="center" vertical="center" wrapText="1" readingOrder="1"/>
    </xf>
    <xf numFmtId="49" fontId="29" fillId="46" borderId="26" xfId="0" applyNumberFormat="1" applyFont="1" applyFill="1" applyBorder="1" applyAlignment="1">
      <alignment horizontal="center" vertical="center" wrapText="1" readingOrder="1"/>
    </xf>
    <xf numFmtId="49" fontId="29" fillId="46" borderId="25" xfId="0" applyNumberFormat="1" applyFont="1" applyFill="1" applyBorder="1" applyAlignment="1">
      <alignment horizontal="center" vertical="center" wrapText="1" readingOrder="1"/>
    </xf>
    <xf numFmtId="0" fontId="0" fillId="0" borderId="4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29" fillId="2" borderId="33" xfId="0" applyNumberFormat="1" applyFont="1" applyFill="1" applyBorder="1" applyAlignment="1">
      <alignment horizontal="center" vertical="center" wrapText="1" readingOrder="1"/>
    </xf>
    <xf numFmtId="14" fontId="0" fillId="0" borderId="2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 wrapText="1" readingOrder="1"/>
    </xf>
    <xf numFmtId="49" fontId="29" fillId="2" borderId="34" xfId="0" applyNumberFormat="1" applyFont="1" applyFill="1" applyBorder="1" applyAlignment="1">
      <alignment horizontal="center" vertical="center" wrapText="1" readingOrder="1"/>
    </xf>
    <xf numFmtId="0" fontId="0" fillId="0" borderId="26" xfId="0" applyBorder="1" applyAlignment="1">
      <alignment horizontal="center" vertical="center" wrapText="1"/>
    </xf>
    <xf numFmtId="49" fontId="63" fillId="0" borderId="32" xfId="0" applyNumberFormat="1" applyFont="1" applyBorder="1" applyAlignment="1">
      <alignment horizontal="center" vertical="center" wrapText="1" readingOrder="1"/>
    </xf>
    <xf numFmtId="49" fontId="63" fillId="0" borderId="38" xfId="0" applyNumberFormat="1" applyFont="1" applyBorder="1" applyAlignment="1">
      <alignment horizontal="center" vertical="center" wrapText="1" readingOrder="1"/>
    </xf>
    <xf numFmtId="49" fontId="29" fillId="2" borderId="50" xfId="0" applyNumberFormat="1" applyFont="1" applyFill="1" applyBorder="1" applyAlignment="1">
      <alignment horizontal="center" vertical="center" readingOrder="1"/>
    </xf>
    <xf numFmtId="49" fontId="29" fillId="2" borderId="62" xfId="0" applyNumberFormat="1" applyFont="1" applyFill="1" applyBorder="1" applyAlignment="1">
      <alignment horizontal="center" vertical="center" readingOrder="1"/>
    </xf>
    <xf numFmtId="49" fontId="29" fillId="2" borderId="51" xfId="0" applyNumberFormat="1" applyFont="1" applyFill="1" applyBorder="1" applyAlignment="1">
      <alignment horizontal="center" vertical="center" readingOrder="1"/>
    </xf>
    <xf numFmtId="49" fontId="63" fillId="0" borderId="42" xfId="0" applyNumberFormat="1" applyFont="1" applyBorder="1" applyAlignment="1">
      <alignment horizontal="center" vertical="center" wrapText="1" readingOrder="1"/>
    </xf>
    <xf numFmtId="49" fontId="63" fillId="0" borderId="34" xfId="0" applyNumberFormat="1" applyFont="1" applyBorder="1" applyAlignment="1">
      <alignment horizontal="center" vertical="center" wrapText="1" readingOrder="1"/>
    </xf>
    <xf numFmtId="49" fontId="63" fillId="0" borderId="45" xfId="0" applyNumberFormat="1" applyFont="1" applyBorder="1" applyAlignment="1">
      <alignment horizontal="center" vertical="center" wrapText="1" readingOrder="1"/>
    </xf>
    <xf numFmtId="49" fontId="63" fillId="0" borderId="46" xfId="0" applyNumberFormat="1" applyFont="1" applyBorder="1" applyAlignment="1">
      <alignment horizontal="center" vertical="center" wrapText="1" readingOrder="1"/>
    </xf>
    <xf numFmtId="49" fontId="63" fillId="0" borderId="33" xfId="0" applyNumberFormat="1" applyFont="1" applyBorder="1" applyAlignment="1">
      <alignment horizontal="center" vertical="center" wrapText="1" readingOrder="1"/>
    </xf>
    <xf numFmtId="49" fontId="63" fillId="0" borderId="37" xfId="0" applyNumberFormat="1" applyFont="1" applyBorder="1" applyAlignment="1">
      <alignment horizontal="center" vertical="center" wrapText="1" readingOrder="1"/>
    </xf>
    <xf numFmtId="49" fontId="29" fillId="2" borderId="32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4" fontId="0" fillId="0" borderId="46" xfId="0" applyNumberFormat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49" fontId="64" fillId="2" borderId="41" xfId="0" applyNumberFormat="1" applyFont="1" applyFill="1" applyBorder="1" applyAlignment="1">
      <alignment horizontal="center" vertical="center" wrapText="1" readingOrder="1"/>
    </xf>
    <xf numFmtId="49" fontId="29" fillId="2" borderId="41" xfId="0" applyNumberFormat="1" applyFont="1" applyFill="1" applyBorder="1" applyAlignment="1">
      <alignment horizontal="center" vertical="center"/>
    </xf>
    <xf numFmtId="0" fontId="40" fillId="2" borderId="35" xfId="0" applyFont="1" applyFill="1" applyBorder="1" applyAlignment="1">
      <alignment horizontal="center" vertical="center" readingOrder="1"/>
    </xf>
    <xf numFmtId="0" fontId="40" fillId="2" borderId="58" xfId="0" applyFont="1" applyFill="1" applyBorder="1" applyAlignment="1">
      <alignment horizontal="center" vertical="center" readingOrder="1"/>
    </xf>
    <xf numFmtId="0" fontId="40" fillId="2" borderId="53" xfId="0" applyFont="1" applyFill="1" applyBorder="1" applyAlignment="1">
      <alignment horizontal="center" vertical="center" readingOrder="1"/>
    </xf>
    <xf numFmtId="49" fontId="64" fillId="2" borderId="40" xfId="0" applyNumberFormat="1" applyFont="1" applyFill="1" applyBorder="1" applyAlignment="1">
      <alignment horizontal="center" vertical="center" wrapText="1" readingOrder="1"/>
    </xf>
    <xf numFmtId="49" fontId="64" fillId="2" borderId="59" xfId="0" applyNumberFormat="1" applyFont="1" applyFill="1" applyBorder="1" applyAlignment="1">
      <alignment horizontal="center" vertical="center" wrapText="1" readingOrder="1"/>
    </xf>
    <xf numFmtId="49" fontId="64" fillId="2" borderId="54" xfId="0" applyNumberFormat="1" applyFont="1" applyFill="1" applyBorder="1" applyAlignment="1">
      <alignment horizontal="center" vertical="center" wrapText="1" readingOrder="1"/>
    </xf>
    <xf numFmtId="0" fontId="29" fillId="2" borderId="36" xfId="0" applyFont="1" applyFill="1" applyBorder="1" applyAlignment="1">
      <alignment horizontal="center" vertical="center" readingOrder="1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4" fontId="29" fillId="0" borderId="26" xfId="0" applyNumberFormat="1" applyFont="1" applyBorder="1" applyAlignment="1">
      <alignment horizontal="center"/>
    </xf>
    <xf numFmtId="14" fontId="29" fillId="0" borderId="0" xfId="0" applyNumberFormat="1" applyFont="1" applyAlignment="1">
      <alignment horizontal="center"/>
    </xf>
    <xf numFmtId="14" fontId="29" fillId="0" borderId="25" xfId="0" applyNumberFormat="1" applyFont="1" applyBorder="1" applyAlignment="1">
      <alignment horizontal="center"/>
    </xf>
    <xf numFmtId="14" fontId="29" fillId="0" borderId="26" xfId="0" applyNumberFormat="1" applyFont="1" applyBorder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14" fontId="29" fillId="0" borderId="25" xfId="0" applyNumberFormat="1" applyFont="1" applyBorder="1" applyAlignment="1">
      <alignment horizontal="center" vertical="center"/>
    </xf>
    <xf numFmtId="14" fontId="29" fillId="0" borderId="46" xfId="0" applyNumberFormat="1" applyFont="1" applyBorder="1" applyAlignment="1">
      <alignment horizontal="center" vertical="center"/>
    </xf>
    <xf numFmtId="14" fontId="29" fillId="0" borderId="33" xfId="0" applyNumberFormat="1" applyFont="1" applyBorder="1" applyAlignment="1">
      <alignment horizontal="center" vertical="center"/>
    </xf>
    <xf numFmtId="14" fontId="29" fillId="0" borderId="37" xfId="0" applyNumberFormat="1" applyFont="1" applyBorder="1" applyAlignment="1">
      <alignment horizontal="center" vertical="center"/>
    </xf>
    <xf numFmtId="0" fontId="41" fillId="2" borderId="1" xfId="0" applyFont="1" applyFill="1" applyBorder="1" applyAlignment="1">
      <alignment horizontal="center"/>
    </xf>
    <xf numFmtId="0" fontId="41" fillId="0" borderId="1" xfId="0" applyFont="1" applyBorder="1" applyAlignment="1" applyProtection="1">
      <alignment horizontal="center" vertical="center"/>
      <protection locked="0"/>
    </xf>
    <xf numFmtId="9" fontId="41" fillId="37" borderId="1" xfId="46" applyFont="1" applyFill="1" applyBorder="1" applyAlignment="1">
      <alignment horizontal="center" vertical="center"/>
    </xf>
    <xf numFmtId="0" fontId="41" fillId="37" borderId="1" xfId="0" applyFont="1" applyFill="1" applyBorder="1" applyAlignment="1">
      <alignment horizontal="center" vertical="center"/>
    </xf>
    <xf numFmtId="164" fontId="41" fillId="37" borderId="1" xfId="1" applyNumberFormat="1" applyFont="1" applyFill="1" applyBorder="1" applyAlignment="1">
      <alignment horizontal="center" vertical="center"/>
    </xf>
    <xf numFmtId="49" fontId="43" fillId="2" borderId="1" xfId="0" applyNumberFormat="1" applyFont="1" applyFill="1" applyBorder="1" applyAlignment="1">
      <alignment horizontal="center" vertical="center"/>
    </xf>
    <xf numFmtId="49" fontId="43" fillId="2" borderId="1" xfId="0" applyNumberFormat="1" applyFont="1" applyFill="1" applyBorder="1" applyAlignment="1">
      <alignment horizontal="center" vertical="center" wrapText="1" readingOrder="1"/>
    </xf>
    <xf numFmtId="49" fontId="43" fillId="2" borderId="1" xfId="0" applyNumberFormat="1" applyFont="1" applyFill="1" applyBorder="1" applyAlignment="1">
      <alignment horizontal="center" vertical="center" readingOrder="1"/>
    </xf>
    <xf numFmtId="49" fontId="42" fillId="2" borderId="1" xfId="0" applyNumberFormat="1" applyFont="1" applyFill="1" applyBorder="1" applyAlignment="1">
      <alignment horizontal="center" vertical="center" wrapText="1" readingOrder="1"/>
    </xf>
    <xf numFmtId="0" fontId="32" fillId="0" borderId="1" xfId="0" applyFont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170" fontId="15" fillId="10" borderId="34" xfId="1" applyNumberFormat="1" applyFont="1" applyFill="1" applyBorder="1" applyAlignment="1" applyProtection="1">
      <alignment horizontal="center" vertical="center"/>
    </xf>
    <xf numFmtId="170" fontId="15" fillId="10" borderId="0" xfId="1" applyNumberFormat="1" applyFont="1" applyFill="1" applyBorder="1" applyAlignment="1" applyProtection="1">
      <alignment horizontal="center" vertical="center"/>
    </xf>
    <xf numFmtId="164" fontId="72" fillId="0" borderId="1" xfId="1" applyNumberFormat="1" applyFont="1" applyBorder="1" applyAlignment="1">
      <alignment horizontal="center" vertical="center"/>
    </xf>
    <xf numFmtId="0" fontId="2" fillId="37" borderId="4" xfId="0" applyFont="1" applyFill="1" applyBorder="1" applyAlignment="1">
      <alignment horizontal="center"/>
    </xf>
    <xf numFmtId="0" fontId="2" fillId="37" borderId="5" xfId="0" applyFont="1" applyFill="1" applyBorder="1" applyAlignment="1">
      <alignment horizontal="center"/>
    </xf>
    <xf numFmtId="0" fontId="2" fillId="37" borderId="6" xfId="0" applyFont="1" applyFill="1" applyBorder="1" applyAlignment="1">
      <alignment horizontal="center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6000000}"/>
    <cellStyle name="Normal 2 2" xfId="45" xr:uid="{00000000-0005-0000-0000-000027000000}"/>
    <cellStyle name="Note" xfId="16" builtinId="10" customBuiltin="1"/>
    <cellStyle name="Output" xfId="11" builtinId="21" customBuiltin="1"/>
    <cellStyle name="Percent" xfId="46" builtinId="5"/>
    <cellStyle name="Title" xfId="2" builtinId="15" customBuiltin="1"/>
    <cellStyle name="Title 2" xfId="43" xr:uid="{00000000-0005-0000-0000-00002C000000}"/>
    <cellStyle name="Total" xfId="18" builtinId="25" customBuiltin="1"/>
    <cellStyle name="Warning Text" xfId="15" builtinId="11" customBuiltin="1"/>
  </cellStyles>
  <dxfs count="3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lightradar24.com/data/aircraft/a7-boc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29"/>
  <sheetViews>
    <sheetView workbookViewId="0">
      <selection activeCell="H28" sqref="H28"/>
    </sheetView>
  </sheetViews>
  <sheetFormatPr defaultRowHeight="14.4" x14ac:dyDescent="0.3"/>
  <sheetData>
    <row r="1" spans="1:2" x14ac:dyDescent="0.3">
      <c r="A1" t="s">
        <v>7</v>
      </c>
      <c r="B1" t="s">
        <v>28</v>
      </c>
    </row>
    <row r="2" spans="1:2" x14ac:dyDescent="0.3">
      <c r="A2" t="s">
        <v>39</v>
      </c>
      <c r="B2" t="s">
        <v>28</v>
      </c>
    </row>
    <row r="3" spans="1:2" x14ac:dyDescent="0.3">
      <c r="A3" t="s">
        <v>98</v>
      </c>
      <c r="B3" t="s">
        <v>28</v>
      </c>
    </row>
    <row r="4" spans="1:2" x14ac:dyDescent="0.3">
      <c r="A4" t="s">
        <v>105</v>
      </c>
      <c r="B4" t="s">
        <v>28</v>
      </c>
    </row>
    <row r="5" spans="1:2" x14ac:dyDescent="0.3">
      <c r="A5" t="s">
        <v>141</v>
      </c>
      <c r="B5" t="s">
        <v>28</v>
      </c>
    </row>
    <row r="6" spans="1:2" x14ac:dyDescent="0.3">
      <c r="A6" t="s">
        <v>163</v>
      </c>
      <c r="B6" t="s">
        <v>28</v>
      </c>
    </row>
    <row r="7" spans="1:2" x14ac:dyDescent="0.3">
      <c r="A7" t="s">
        <v>8</v>
      </c>
      <c r="B7" t="s">
        <v>28</v>
      </c>
    </row>
    <row r="8" spans="1:2" x14ac:dyDescent="0.3">
      <c r="A8" t="s">
        <v>9</v>
      </c>
      <c r="B8" t="s">
        <v>28</v>
      </c>
    </row>
    <row r="9" spans="1:2" x14ac:dyDescent="0.3">
      <c r="A9" t="s">
        <v>10</v>
      </c>
      <c r="B9" t="s">
        <v>28</v>
      </c>
    </row>
    <row r="10" spans="1:2" x14ac:dyDescent="0.3">
      <c r="A10" t="s">
        <v>11</v>
      </c>
      <c r="B10" t="s">
        <v>28</v>
      </c>
    </row>
    <row r="11" spans="1:2" x14ac:dyDescent="0.3">
      <c r="A11" t="s">
        <v>26</v>
      </c>
      <c r="B11" t="s">
        <v>28</v>
      </c>
    </row>
    <row r="12" spans="1:2" x14ac:dyDescent="0.3">
      <c r="A12" t="s">
        <v>27</v>
      </c>
      <c r="B12" t="s">
        <v>28</v>
      </c>
    </row>
    <row r="13" spans="1:2" x14ac:dyDescent="0.3">
      <c r="A13" t="s">
        <v>12</v>
      </c>
      <c r="B13" t="s">
        <v>28</v>
      </c>
    </row>
    <row r="14" spans="1:2" x14ac:dyDescent="0.3">
      <c r="A14" t="s">
        <v>13</v>
      </c>
      <c r="B14" t="s">
        <v>28</v>
      </c>
    </row>
    <row r="15" spans="1:2" x14ac:dyDescent="0.3">
      <c r="A15" t="s">
        <v>14</v>
      </c>
      <c r="B15" t="s">
        <v>36</v>
      </c>
    </row>
    <row r="16" spans="1:2" x14ac:dyDescent="0.3">
      <c r="A16" t="s">
        <v>15</v>
      </c>
      <c r="B16" t="s">
        <v>36</v>
      </c>
    </row>
    <row r="17" spans="1:2" x14ac:dyDescent="0.3">
      <c r="A17" t="s">
        <v>16</v>
      </c>
      <c r="B17" t="s">
        <v>36</v>
      </c>
    </row>
    <row r="18" spans="1:2" x14ac:dyDescent="0.3">
      <c r="A18" t="s">
        <v>6</v>
      </c>
      <c r="B18" t="s">
        <v>36</v>
      </c>
    </row>
    <row r="19" spans="1:2" x14ac:dyDescent="0.3">
      <c r="A19" t="s">
        <v>17</v>
      </c>
      <c r="B19" t="s">
        <v>36</v>
      </c>
    </row>
    <row r="20" spans="1:2" x14ac:dyDescent="0.3">
      <c r="A20" t="s">
        <v>18</v>
      </c>
      <c r="B20" t="s">
        <v>36</v>
      </c>
    </row>
    <row r="21" spans="1:2" x14ac:dyDescent="0.3">
      <c r="A21" t="s">
        <v>19</v>
      </c>
      <c r="B21" t="s">
        <v>36</v>
      </c>
    </row>
    <row r="22" spans="1:2" x14ac:dyDescent="0.3">
      <c r="A22" t="s">
        <v>20</v>
      </c>
      <c r="B22" t="s">
        <v>36</v>
      </c>
    </row>
    <row r="23" spans="1:2" x14ac:dyDescent="0.3">
      <c r="A23" t="s">
        <v>21</v>
      </c>
      <c r="B23" t="s">
        <v>36</v>
      </c>
    </row>
    <row r="24" spans="1:2" x14ac:dyDescent="0.3">
      <c r="A24" t="s">
        <v>22</v>
      </c>
      <c r="B24" t="s">
        <v>36</v>
      </c>
    </row>
    <row r="25" spans="1:2" x14ac:dyDescent="0.3">
      <c r="A25" t="s">
        <v>23</v>
      </c>
      <c r="B25" t="s">
        <v>36</v>
      </c>
    </row>
    <row r="26" spans="1:2" x14ac:dyDescent="0.3">
      <c r="A26" t="s">
        <v>24</v>
      </c>
      <c r="B26" t="s">
        <v>36</v>
      </c>
    </row>
    <row r="27" spans="1:2" x14ac:dyDescent="0.3">
      <c r="A27" t="s">
        <v>25</v>
      </c>
      <c r="B27" t="s">
        <v>36</v>
      </c>
    </row>
    <row r="28" spans="1:2" x14ac:dyDescent="0.3">
      <c r="A28" t="s">
        <v>371</v>
      </c>
      <c r="B28" t="s">
        <v>28</v>
      </c>
    </row>
    <row r="29" spans="1:2" x14ac:dyDescent="0.3">
      <c r="A29" t="s">
        <v>401</v>
      </c>
      <c r="B29" t="s">
        <v>36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2" tint="-0.499984740745262"/>
  </sheetPr>
  <dimension ref="A1:Y608"/>
  <sheetViews>
    <sheetView zoomScale="90" zoomScaleNormal="90" workbookViewId="0"/>
  </sheetViews>
  <sheetFormatPr defaultColWidth="9.109375" defaultRowHeight="14.4" x14ac:dyDescent="0.3"/>
  <cols>
    <col min="1" max="1" width="6.5546875" style="462" bestFit="1" customWidth="1"/>
    <col min="2" max="2" width="9.109375" style="562" customWidth="1"/>
    <col min="3" max="3" width="6.6640625" style="439" customWidth="1"/>
    <col min="4" max="4" width="6.33203125" style="439" customWidth="1"/>
    <col min="5" max="6" width="6.6640625" style="463" customWidth="1"/>
    <col min="7" max="7" width="21" style="464" bestFit="1" customWidth="1"/>
    <col min="8" max="8" width="0.88671875" style="462" customWidth="1"/>
    <col min="9" max="9" width="0.5546875" style="462" customWidth="1"/>
    <col min="10" max="10" width="6.109375" style="439" customWidth="1"/>
    <col min="11" max="12" width="6.6640625" style="439" customWidth="1"/>
    <col min="13" max="13" width="2.5546875" style="439" customWidth="1"/>
    <col min="14" max="14" width="3.33203125" style="439" customWidth="1"/>
    <col min="15" max="15" width="6.33203125" style="439" customWidth="1"/>
    <col min="16" max="16" width="6.109375" style="439" customWidth="1"/>
    <col min="17" max="17" width="6" style="439" customWidth="1"/>
    <col min="18" max="18" width="22.44140625" style="439" customWidth="1"/>
    <col min="19" max="19" width="7.88671875" style="465" customWidth="1"/>
    <col min="20" max="20" width="13.88671875" style="439" customWidth="1"/>
    <col min="21" max="21" width="12.33203125" style="439" customWidth="1"/>
    <col min="22" max="22" width="10.6640625" style="439" customWidth="1"/>
    <col min="23" max="23" width="10.6640625" style="465" customWidth="1"/>
    <col min="24" max="24" width="13.109375" style="465" customWidth="1"/>
    <col min="25" max="16384" width="9.109375" style="470"/>
  </cols>
  <sheetData>
    <row r="1" spans="1:25" s="468" customFormat="1" ht="29.25" customHeight="1" thickBot="1" x14ac:dyDescent="0.35">
      <c r="A1" s="373" t="s">
        <v>677</v>
      </c>
      <c r="B1" s="374"/>
      <c r="C1" s="511" t="s">
        <v>206</v>
      </c>
      <c r="D1" s="511" t="s">
        <v>207</v>
      </c>
      <c r="E1" s="373" t="s">
        <v>462</v>
      </c>
      <c r="F1" s="373" t="s">
        <v>463</v>
      </c>
      <c r="G1" s="805" t="s">
        <v>781</v>
      </c>
      <c r="H1" s="805"/>
      <c r="I1" s="805"/>
      <c r="J1" s="511" t="s">
        <v>782</v>
      </c>
      <c r="K1" s="511" t="s">
        <v>783</v>
      </c>
      <c r="L1" s="375" t="s">
        <v>784</v>
      </c>
      <c r="M1" s="806" t="s">
        <v>785</v>
      </c>
      <c r="N1" s="807"/>
      <c r="O1" s="511" t="s">
        <v>786</v>
      </c>
      <c r="P1" s="511" t="s">
        <v>787</v>
      </c>
      <c r="Q1" s="511" t="s">
        <v>788</v>
      </c>
      <c r="R1" s="373" t="s">
        <v>1117</v>
      </c>
      <c r="S1" s="373" t="s">
        <v>789</v>
      </c>
      <c r="T1" s="373" t="s">
        <v>790</v>
      </c>
      <c r="U1" s="373" t="s">
        <v>1361</v>
      </c>
      <c r="V1" s="373" t="s">
        <v>464</v>
      </c>
      <c r="W1" s="373" t="s">
        <v>791</v>
      </c>
      <c r="X1" s="511" t="s">
        <v>465</v>
      </c>
    </row>
    <row r="2" spans="1:25" s="468" customFormat="1" ht="25.2" customHeight="1" x14ac:dyDescent="0.3">
      <c r="A2" s="376" t="s">
        <v>792</v>
      </c>
      <c r="B2" s="377" t="s">
        <v>42</v>
      </c>
      <c r="C2" s="376" t="s">
        <v>211</v>
      </c>
      <c r="D2" s="376" t="s">
        <v>212</v>
      </c>
      <c r="E2" s="378" t="s">
        <v>661</v>
      </c>
      <c r="F2" s="378" t="s">
        <v>679</v>
      </c>
      <c r="G2" s="808" t="s">
        <v>1538</v>
      </c>
      <c r="H2" s="809"/>
      <c r="I2" s="810"/>
      <c r="J2" s="803" t="s">
        <v>796</v>
      </c>
      <c r="K2" s="803" t="s">
        <v>796</v>
      </c>
      <c r="L2" s="803" t="s">
        <v>794</v>
      </c>
      <c r="M2" s="808" t="s">
        <v>796</v>
      </c>
      <c r="N2" s="810"/>
      <c r="O2" s="803" t="s">
        <v>796</v>
      </c>
      <c r="P2" s="803" t="s">
        <v>796</v>
      </c>
      <c r="Q2" s="803" t="s">
        <v>794</v>
      </c>
      <c r="R2" s="379" t="s">
        <v>559</v>
      </c>
      <c r="S2" s="380" t="s">
        <v>704</v>
      </c>
      <c r="T2" s="483"/>
      <c r="U2" s="502" t="s">
        <v>653</v>
      </c>
      <c r="V2" s="804" t="s">
        <v>240</v>
      </c>
      <c r="W2" s="380" t="s">
        <v>176</v>
      </c>
      <c r="X2" s="380" t="s">
        <v>152</v>
      </c>
    </row>
    <row r="3" spans="1:25" s="468" customFormat="1" ht="25.2" customHeight="1" x14ac:dyDescent="0.3">
      <c r="A3" s="483" t="s">
        <v>795</v>
      </c>
      <c r="B3" s="381" t="s">
        <v>130</v>
      </c>
      <c r="C3" s="483" t="s">
        <v>212</v>
      </c>
      <c r="D3" s="483" t="s">
        <v>211</v>
      </c>
      <c r="E3" s="483" t="s">
        <v>680</v>
      </c>
      <c r="F3" s="483" t="s">
        <v>466</v>
      </c>
      <c r="G3" s="705"/>
      <c r="H3" s="706"/>
      <c r="I3" s="707"/>
      <c r="J3" s="690"/>
      <c r="K3" s="690"/>
      <c r="L3" s="690"/>
      <c r="M3" s="705"/>
      <c r="N3" s="707"/>
      <c r="O3" s="690"/>
      <c r="P3" s="690"/>
      <c r="Q3" s="690"/>
      <c r="R3" s="382" t="s">
        <v>559</v>
      </c>
      <c r="S3" s="380" t="s">
        <v>742</v>
      </c>
      <c r="T3" s="380"/>
      <c r="U3" s="383" t="s">
        <v>176</v>
      </c>
      <c r="V3" s="751"/>
      <c r="W3" s="483" t="s">
        <v>176</v>
      </c>
      <c r="X3" s="483" t="s">
        <v>152</v>
      </c>
    </row>
    <row r="4" spans="1:25" ht="2.1" customHeight="1" x14ac:dyDescent="0.3">
      <c r="A4" s="507"/>
      <c r="B4" s="384"/>
      <c r="C4" s="507"/>
      <c r="D4" s="507"/>
      <c r="E4" s="507"/>
      <c r="F4" s="385"/>
      <c r="G4" s="484"/>
      <c r="H4" s="507"/>
      <c r="I4" s="507"/>
      <c r="J4" s="386"/>
      <c r="K4" s="386"/>
      <c r="L4" s="386"/>
      <c r="M4" s="386"/>
      <c r="N4" s="386"/>
      <c r="O4" s="386"/>
      <c r="P4" s="386"/>
      <c r="Q4" s="386"/>
      <c r="R4" s="387"/>
      <c r="S4" s="483"/>
      <c r="T4" s="483"/>
      <c r="U4" s="502"/>
      <c r="V4" s="388"/>
      <c r="W4" s="483"/>
      <c r="X4" s="483"/>
      <c r="Y4" s="468"/>
    </row>
    <row r="5" spans="1:25" ht="25.35" customHeight="1" x14ac:dyDescent="0.3">
      <c r="A5" s="380" t="s">
        <v>797</v>
      </c>
      <c r="B5" s="389" t="s">
        <v>57</v>
      </c>
      <c r="C5" s="390" t="s">
        <v>211</v>
      </c>
      <c r="D5" s="391" t="s">
        <v>643</v>
      </c>
      <c r="E5" s="392" t="s">
        <v>717</v>
      </c>
      <c r="F5" s="392" t="s">
        <v>560</v>
      </c>
      <c r="G5" s="691" t="s">
        <v>1540</v>
      </c>
      <c r="H5" s="692"/>
      <c r="I5" s="693"/>
      <c r="J5" s="488" t="s">
        <v>794</v>
      </c>
      <c r="K5" s="488" t="s">
        <v>798</v>
      </c>
      <c r="L5" s="488" t="s">
        <v>798</v>
      </c>
      <c r="M5" s="691" t="s">
        <v>794</v>
      </c>
      <c r="N5" s="693"/>
      <c r="O5" s="488" t="s">
        <v>798</v>
      </c>
      <c r="P5" s="490" t="s">
        <v>794</v>
      </c>
      <c r="Q5" s="488" t="s">
        <v>798</v>
      </c>
      <c r="R5" s="383" t="s">
        <v>561</v>
      </c>
      <c r="S5" s="393" t="s">
        <v>718</v>
      </c>
      <c r="T5" s="393"/>
      <c r="U5" s="394" t="s">
        <v>625</v>
      </c>
      <c r="V5" s="750" t="s">
        <v>240</v>
      </c>
      <c r="W5" s="393" t="s">
        <v>176</v>
      </c>
      <c r="X5" s="393" t="s">
        <v>152</v>
      </c>
      <c r="Y5" s="468"/>
    </row>
    <row r="6" spans="1:25" ht="25.35" customHeight="1" x14ac:dyDescent="0.3">
      <c r="A6" s="478" t="s">
        <v>800</v>
      </c>
      <c r="B6" s="395" t="s">
        <v>129</v>
      </c>
      <c r="C6" s="486" t="s">
        <v>212</v>
      </c>
      <c r="D6" s="483" t="s">
        <v>211</v>
      </c>
      <c r="E6" s="478" t="s">
        <v>725</v>
      </c>
      <c r="F6" s="478" t="s">
        <v>687</v>
      </c>
      <c r="G6" s="687" t="s">
        <v>1541</v>
      </c>
      <c r="H6" s="780"/>
      <c r="I6" s="688"/>
      <c r="J6" s="489" t="s">
        <v>794</v>
      </c>
      <c r="K6" s="489" t="s">
        <v>798</v>
      </c>
      <c r="L6" s="489" t="s">
        <v>798</v>
      </c>
      <c r="M6" s="705" t="s">
        <v>794</v>
      </c>
      <c r="N6" s="707"/>
      <c r="O6" s="489" t="s">
        <v>798</v>
      </c>
      <c r="P6" s="495" t="s">
        <v>794</v>
      </c>
      <c r="Q6" s="489" t="s">
        <v>798</v>
      </c>
      <c r="R6" s="383" t="s">
        <v>561</v>
      </c>
      <c r="S6" s="506" t="s">
        <v>722</v>
      </c>
      <c r="T6" s="506"/>
      <c r="U6" s="394" t="s">
        <v>176</v>
      </c>
      <c r="V6" s="751"/>
      <c r="W6" s="506" t="s">
        <v>176</v>
      </c>
      <c r="X6" s="506" t="s">
        <v>152</v>
      </c>
      <c r="Y6" s="468"/>
    </row>
    <row r="7" spans="1:25" ht="2.1" customHeight="1" x14ac:dyDescent="0.3">
      <c r="A7" s="487"/>
      <c r="B7" s="397"/>
      <c r="C7" s="398"/>
      <c r="D7" s="478"/>
      <c r="E7" s="478"/>
      <c r="F7" s="478"/>
      <c r="G7" s="485"/>
      <c r="H7" s="503"/>
      <c r="I7" s="504"/>
      <c r="J7" s="499"/>
      <c r="K7" s="499"/>
      <c r="L7" s="499"/>
      <c r="M7" s="492"/>
      <c r="N7" s="494"/>
      <c r="O7" s="499"/>
      <c r="P7" s="492"/>
      <c r="Q7" s="487"/>
      <c r="R7" s="388"/>
      <c r="S7" s="483"/>
      <c r="T7" s="487"/>
      <c r="U7" s="498"/>
      <c r="V7" s="388"/>
      <c r="W7" s="483"/>
      <c r="X7" s="483"/>
      <c r="Y7" s="468"/>
    </row>
    <row r="8" spans="1:25" ht="26.7" customHeight="1" x14ac:dyDescent="0.3">
      <c r="A8" s="380" t="s">
        <v>803</v>
      </c>
      <c r="B8" s="389" t="s">
        <v>50</v>
      </c>
      <c r="C8" s="390" t="s">
        <v>211</v>
      </c>
      <c r="D8" s="380" t="s">
        <v>368</v>
      </c>
      <c r="E8" s="392" t="s">
        <v>607</v>
      </c>
      <c r="F8" s="392" t="s">
        <v>921</v>
      </c>
      <c r="G8" s="691" t="s">
        <v>1542</v>
      </c>
      <c r="H8" s="692"/>
      <c r="I8" s="693"/>
      <c r="J8" s="488" t="s">
        <v>798</v>
      </c>
      <c r="K8" s="488" t="s">
        <v>798</v>
      </c>
      <c r="L8" s="488" t="s">
        <v>798</v>
      </c>
      <c r="M8" s="691" t="s">
        <v>798</v>
      </c>
      <c r="N8" s="693"/>
      <c r="O8" s="488" t="s">
        <v>798</v>
      </c>
      <c r="P8" s="490" t="s">
        <v>798</v>
      </c>
      <c r="Q8" s="488" t="s">
        <v>808</v>
      </c>
      <c r="R8" s="383" t="s">
        <v>561</v>
      </c>
      <c r="S8" s="380" t="s">
        <v>718</v>
      </c>
      <c r="T8" s="380"/>
      <c r="U8" s="394" t="s">
        <v>171</v>
      </c>
      <c r="V8" s="750" t="s">
        <v>240</v>
      </c>
      <c r="W8" s="380" t="s">
        <v>176</v>
      </c>
      <c r="X8" s="380" t="s">
        <v>152</v>
      </c>
      <c r="Y8" s="468"/>
    </row>
    <row r="9" spans="1:25" ht="25.2" customHeight="1" x14ac:dyDescent="0.3">
      <c r="A9" s="483" t="s">
        <v>804</v>
      </c>
      <c r="B9" s="399" t="s">
        <v>127</v>
      </c>
      <c r="C9" s="486" t="s">
        <v>368</v>
      </c>
      <c r="D9" s="483" t="s">
        <v>211</v>
      </c>
      <c r="E9" s="478" t="s">
        <v>1543</v>
      </c>
      <c r="F9" s="478" t="s">
        <v>600</v>
      </c>
      <c r="G9" s="687" t="s">
        <v>1544</v>
      </c>
      <c r="H9" s="780"/>
      <c r="I9" s="688"/>
      <c r="J9" s="489" t="s">
        <v>802</v>
      </c>
      <c r="K9" s="489" t="s">
        <v>798</v>
      </c>
      <c r="L9" s="489" t="s">
        <v>798</v>
      </c>
      <c r="M9" s="705" t="s">
        <v>798</v>
      </c>
      <c r="N9" s="707"/>
      <c r="O9" s="489" t="s">
        <v>798</v>
      </c>
      <c r="P9" s="495" t="s">
        <v>798</v>
      </c>
      <c r="Q9" s="489" t="s">
        <v>798</v>
      </c>
      <c r="R9" s="383" t="s">
        <v>561</v>
      </c>
      <c r="S9" s="483" t="s">
        <v>722</v>
      </c>
      <c r="T9" s="483"/>
      <c r="U9" s="400" t="s">
        <v>176</v>
      </c>
      <c r="V9" s="751"/>
      <c r="W9" s="483" t="s">
        <v>176</v>
      </c>
      <c r="X9" s="483" t="s">
        <v>152</v>
      </c>
      <c r="Y9" s="468"/>
    </row>
    <row r="10" spans="1:25" ht="2.1" customHeight="1" x14ac:dyDescent="0.3">
      <c r="A10" s="483"/>
      <c r="B10" s="399"/>
      <c r="C10" s="398"/>
      <c r="D10" s="478"/>
      <c r="E10" s="478"/>
      <c r="F10" s="478"/>
      <c r="G10" s="485"/>
      <c r="H10" s="503"/>
      <c r="I10" s="504"/>
      <c r="J10" s="499"/>
      <c r="K10" s="499"/>
      <c r="L10" s="499"/>
      <c r="M10" s="492"/>
      <c r="N10" s="494"/>
      <c r="O10" s="499"/>
      <c r="P10" s="492"/>
      <c r="Q10" s="487"/>
      <c r="R10" s="502"/>
      <c r="S10" s="483"/>
      <c r="T10" s="483"/>
      <c r="U10" s="481"/>
      <c r="V10" s="388"/>
      <c r="W10" s="483"/>
      <c r="X10" s="483"/>
      <c r="Y10" s="468"/>
    </row>
    <row r="11" spans="1:25" ht="26.7" customHeight="1" x14ac:dyDescent="0.3">
      <c r="A11" s="380" t="s">
        <v>805</v>
      </c>
      <c r="B11" s="389" t="s">
        <v>40</v>
      </c>
      <c r="C11" s="390" t="s">
        <v>211</v>
      </c>
      <c r="D11" s="380" t="s">
        <v>372</v>
      </c>
      <c r="E11" s="392" t="s">
        <v>968</v>
      </c>
      <c r="F11" s="392" t="s">
        <v>478</v>
      </c>
      <c r="G11" s="691" t="s">
        <v>1545</v>
      </c>
      <c r="H11" s="692"/>
      <c r="I11" s="693"/>
      <c r="J11" s="689" t="s">
        <v>793</v>
      </c>
      <c r="K11" s="689" t="s">
        <v>793</v>
      </c>
      <c r="L11" s="689" t="s">
        <v>793</v>
      </c>
      <c r="M11" s="691" t="s">
        <v>793</v>
      </c>
      <c r="N11" s="693"/>
      <c r="O11" s="689" t="s">
        <v>793</v>
      </c>
      <c r="P11" s="689" t="s">
        <v>798</v>
      </c>
      <c r="Q11" s="689" t="s">
        <v>793</v>
      </c>
      <c r="R11" s="383" t="s">
        <v>561</v>
      </c>
      <c r="S11" s="380" t="s">
        <v>718</v>
      </c>
      <c r="T11" s="390"/>
      <c r="U11" s="394" t="s">
        <v>171</v>
      </c>
      <c r="V11" s="750" t="s">
        <v>240</v>
      </c>
      <c r="W11" s="380" t="s">
        <v>176</v>
      </c>
      <c r="X11" s="380" t="s">
        <v>152</v>
      </c>
      <c r="Y11" s="468"/>
    </row>
    <row r="12" spans="1:25" ht="25.2" customHeight="1" x14ac:dyDescent="0.3">
      <c r="A12" s="483" t="s">
        <v>806</v>
      </c>
      <c r="B12" s="399" t="s">
        <v>126</v>
      </c>
      <c r="C12" s="486" t="s">
        <v>372</v>
      </c>
      <c r="D12" s="483" t="s">
        <v>211</v>
      </c>
      <c r="E12" s="478" t="s">
        <v>929</v>
      </c>
      <c r="F12" s="478" t="s">
        <v>509</v>
      </c>
      <c r="G12" s="705"/>
      <c r="H12" s="706"/>
      <c r="I12" s="707"/>
      <c r="J12" s="690"/>
      <c r="K12" s="690"/>
      <c r="L12" s="690"/>
      <c r="M12" s="705"/>
      <c r="N12" s="707"/>
      <c r="O12" s="690"/>
      <c r="P12" s="690"/>
      <c r="Q12" s="690"/>
      <c r="R12" s="383" t="s">
        <v>561</v>
      </c>
      <c r="S12" s="483" t="s">
        <v>722</v>
      </c>
      <c r="T12" s="483"/>
      <c r="U12" s="400" t="s">
        <v>176</v>
      </c>
      <c r="V12" s="751"/>
      <c r="W12" s="483" t="s">
        <v>176</v>
      </c>
      <c r="X12" s="483" t="s">
        <v>152</v>
      </c>
      <c r="Y12" s="468"/>
    </row>
    <row r="13" spans="1:25" ht="2.1" customHeight="1" x14ac:dyDescent="0.3">
      <c r="A13" s="487"/>
      <c r="B13" s="397"/>
      <c r="C13" s="485"/>
      <c r="D13" s="487"/>
      <c r="E13" s="478"/>
      <c r="F13" s="478"/>
      <c r="G13" s="485"/>
      <c r="H13" s="503"/>
      <c r="I13" s="504"/>
      <c r="J13" s="499"/>
      <c r="K13" s="499"/>
      <c r="L13" s="499"/>
      <c r="M13" s="492"/>
      <c r="N13" s="494"/>
      <c r="O13" s="499"/>
      <c r="P13" s="499"/>
      <c r="Q13" s="499"/>
      <c r="R13" s="502"/>
      <c r="S13" s="483"/>
      <c r="T13" s="487"/>
      <c r="U13" s="498"/>
      <c r="V13" s="388"/>
      <c r="W13" s="483"/>
      <c r="X13" s="483"/>
      <c r="Y13" s="468"/>
    </row>
    <row r="14" spans="1:25" s="469" customFormat="1" ht="26.7" customHeight="1" x14ac:dyDescent="0.3">
      <c r="A14" s="380" t="s">
        <v>805</v>
      </c>
      <c r="B14" s="389" t="s">
        <v>40</v>
      </c>
      <c r="C14" s="390" t="s">
        <v>211</v>
      </c>
      <c r="D14" s="380" t="s">
        <v>372</v>
      </c>
      <c r="E14" s="512" t="s">
        <v>968</v>
      </c>
      <c r="F14" s="512" t="s">
        <v>478</v>
      </c>
      <c r="G14" s="691" t="s">
        <v>1546</v>
      </c>
      <c r="H14" s="692"/>
      <c r="I14" s="693"/>
      <c r="J14" s="689" t="s">
        <v>793</v>
      </c>
      <c r="K14" s="689" t="s">
        <v>798</v>
      </c>
      <c r="L14" s="689" t="s">
        <v>793</v>
      </c>
      <c r="M14" s="691" t="s">
        <v>793</v>
      </c>
      <c r="N14" s="693"/>
      <c r="O14" s="689" t="s">
        <v>793</v>
      </c>
      <c r="P14" s="689" t="s">
        <v>793</v>
      </c>
      <c r="Q14" s="689" t="s">
        <v>793</v>
      </c>
      <c r="R14" s="383" t="s">
        <v>561</v>
      </c>
      <c r="S14" s="380" t="s">
        <v>718</v>
      </c>
      <c r="T14" s="390"/>
      <c r="U14" s="394" t="s">
        <v>171</v>
      </c>
      <c r="V14" s="750" t="s">
        <v>240</v>
      </c>
      <c r="W14" s="380" t="s">
        <v>176</v>
      </c>
      <c r="X14" s="380" t="s">
        <v>152</v>
      </c>
      <c r="Y14" s="468"/>
    </row>
    <row r="15" spans="1:25" s="469" customFormat="1" ht="25.2" customHeight="1" x14ac:dyDescent="0.3">
      <c r="A15" s="483" t="s">
        <v>806</v>
      </c>
      <c r="B15" s="399" t="s">
        <v>126</v>
      </c>
      <c r="C15" s="486" t="s">
        <v>372</v>
      </c>
      <c r="D15" s="483" t="s">
        <v>211</v>
      </c>
      <c r="E15" s="406" t="s">
        <v>929</v>
      </c>
      <c r="F15" s="406" t="s">
        <v>509</v>
      </c>
      <c r="G15" s="705"/>
      <c r="H15" s="706"/>
      <c r="I15" s="707"/>
      <c r="J15" s="690"/>
      <c r="K15" s="690"/>
      <c r="L15" s="690"/>
      <c r="M15" s="705"/>
      <c r="N15" s="707"/>
      <c r="O15" s="690"/>
      <c r="P15" s="690"/>
      <c r="Q15" s="690"/>
      <c r="R15" s="383" t="s">
        <v>561</v>
      </c>
      <c r="S15" s="483" t="s">
        <v>722</v>
      </c>
      <c r="T15" s="483"/>
      <c r="U15" s="400" t="s">
        <v>176</v>
      </c>
      <c r="V15" s="751"/>
      <c r="W15" s="483" t="s">
        <v>176</v>
      </c>
      <c r="X15" s="483" t="s">
        <v>152</v>
      </c>
      <c r="Y15" s="468"/>
    </row>
    <row r="16" spans="1:25" ht="2.1" customHeight="1" x14ac:dyDescent="0.3">
      <c r="A16" s="487"/>
      <c r="B16" s="397"/>
      <c r="C16" s="485"/>
      <c r="D16" s="487"/>
      <c r="E16" s="478"/>
      <c r="F16" s="478"/>
      <c r="G16" s="485"/>
      <c r="H16" s="503"/>
      <c r="I16" s="504"/>
      <c r="J16" s="499"/>
      <c r="K16" s="499"/>
      <c r="L16" s="499"/>
      <c r="M16" s="492"/>
      <c r="N16" s="494"/>
      <c r="O16" s="499"/>
      <c r="P16" s="499"/>
      <c r="Q16" s="499"/>
      <c r="R16" s="502"/>
      <c r="S16" s="483"/>
      <c r="T16" s="487"/>
      <c r="U16" s="498"/>
      <c r="V16" s="388"/>
      <c r="W16" s="483"/>
      <c r="X16" s="483"/>
      <c r="Y16" s="468"/>
    </row>
    <row r="17" spans="1:25" s="471" customFormat="1" ht="26.25" customHeight="1" x14ac:dyDescent="0.3">
      <c r="A17" s="380" t="s">
        <v>807</v>
      </c>
      <c r="B17" s="389" t="s">
        <v>41</v>
      </c>
      <c r="C17" s="390" t="s">
        <v>211</v>
      </c>
      <c r="D17" s="391" t="s">
        <v>222</v>
      </c>
      <c r="E17" s="402" t="s">
        <v>661</v>
      </c>
      <c r="F17" s="392" t="s">
        <v>579</v>
      </c>
      <c r="G17" s="691" t="s">
        <v>1538</v>
      </c>
      <c r="H17" s="692"/>
      <c r="I17" s="693"/>
      <c r="J17" s="689" t="s">
        <v>794</v>
      </c>
      <c r="K17" s="689" t="s">
        <v>794</v>
      </c>
      <c r="L17" s="689" t="s">
        <v>794</v>
      </c>
      <c r="M17" s="691" t="s">
        <v>794</v>
      </c>
      <c r="N17" s="693"/>
      <c r="O17" s="689" t="s">
        <v>794</v>
      </c>
      <c r="P17" s="689" t="s">
        <v>794</v>
      </c>
      <c r="Q17" s="689" t="s">
        <v>794</v>
      </c>
      <c r="R17" s="383" t="s">
        <v>559</v>
      </c>
      <c r="S17" s="380" t="s">
        <v>704</v>
      </c>
      <c r="T17" s="380"/>
      <c r="U17" s="383" t="s">
        <v>653</v>
      </c>
      <c r="V17" s="383" t="s">
        <v>240</v>
      </c>
      <c r="W17" s="380" t="s">
        <v>176</v>
      </c>
      <c r="X17" s="380" t="s">
        <v>152</v>
      </c>
      <c r="Y17" s="468"/>
    </row>
    <row r="18" spans="1:25" s="471" customFormat="1" ht="26.1" customHeight="1" x14ac:dyDescent="0.3">
      <c r="A18" s="483" t="s">
        <v>911</v>
      </c>
      <c r="B18" s="399"/>
      <c r="C18" s="398" t="s">
        <v>373</v>
      </c>
      <c r="D18" s="478" t="s">
        <v>644</v>
      </c>
      <c r="E18" s="478" t="s">
        <v>655</v>
      </c>
      <c r="F18" s="478" t="s">
        <v>994</v>
      </c>
      <c r="G18" s="705"/>
      <c r="H18" s="706"/>
      <c r="I18" s="707"/>
      <c r="J18" s="690"/>
      <c r="K18" s="690"/>
      <c r="L18" s="690"/>
      <c r="M18" s="705"/>
      <c r="N18" s="707"/>
      <c r="O18" s="690"/>
      <c r="P18" s="690"/>
      <c r="Q18" s="690"/>
      <c r="R18" s="383" t="s">
        <v>561</v>
      </c>
      <c r="S18" s="483" t="s">
        <v>809</v>
      </c>
      <c r="T18" s="483"/>
      <c r="U18" s="400" t="s">
        <v>176</v>
      </c>
      <c r="V18" s="502" t="s">
        <v>373</v>
      </c>
      <c r="W18" s="483" t="s">
        <v>176</v>
      </c>
      <c r="X18" s="483" t="s">
        <v>152</v>
      </c>
      <c r="Y18" s="468"/>
    </row>
    <row r="19" spans="1:25" ht="2.1" customHeight="1" x14ac:dyDescent="0.3">
      <c r="A19" s="487"/>
      <c r="B19" s="397"/>
      <c r="C19" s="485"/>
      <c r="D19" s="487"/>
      <c r="E19" s="487"/>
      <c r="F19" s="487"/>
      <c r="G19" s="485"/>
      <c r="H19" s="503"/>
      <c r="I19" s="504"/>
      <c r="J19" s="487"/>
      <c r="K19" s="487"/>
      <c r="L19" s="487"/>
      <c r="M19" s="485"/>
      <c r="N19" s="504"/>
      <c r="O19" s="487"/>
      <c r="P19" s="485"/>
      <c r="Q19" s="487"/>
      <c r="R19" s="498"/>
      <c r="S19" s="487"/>
      <c r="T19" s="485"/>
      <c r="U19" s="404"/>
      <c r="V19" s="498"/>
      <c r="W19" s="487"/>
      <c r="X19" s="487"/>
      <c r="Y19" s="468"/>
    </row>
    <row r="20" spans="1:25" s="471" customFormat="1" ht="25.2" customHeight="1" x14ac:dyDescent="0.3">
      <c r="A20" s="380" t="s">
        <v>810</v>
      </c>
      <c r="B20" s="405" t="s">
        <v>55</v>
      </c>
      <c r="C20" s="380" t="s">
        <v>211</v>
      </c>
      <c r="D20" s="391" t="s">
        <v>222</v>
      </c>
      <c r="E20" s="392" t="s">
        <v>1547</v>
      </c>
      <c r="F20" s="392" t="s">
        <v>1548</v>
      </c>
      <c r="G20" s="691" t="s">
        <v>1549</v>
      </c>
      <c r="H20" s="692"/>
      <c r="I20" s="693"/>
      <c r="J20" s="682" t="s">
        <v>793</v>
      </c>
      <c r="K20" s="682" t="s">
        <v>796</v>
      </c>
      <c r="L20" s="682" t="s">
        <v>793</v>
      </c>
      <c r="M20" s="685" t="s">
        <v>793</v>
      </c>
      <c r="N20" s="686"/>
      <c r="O20" s="682" t="s">
        <v>793</v>
      </c>
      <c r="P20" s="682" t="s">
        <v>793</v>
      </c>
      <c r="Q20" s="682" t="s">
        <v>793</v>
      </c>
      <c r="R20" s="383" t="s">
        <v>561</v>
      </c>
      <c r="S20" s="380" t="s">
        <v>718</v>
      </c>
      <c r="T20" s="390"/>
      <c r="U20" s="394" t="s">
        <v>38</v>
      </c>
      <c r="V20" s="383" t="s">
        <v>240</v>
      </c>
      <c r="W20" s="380" t="s">
        <v>176</v>
      </c>
      <c r="X20" s="380" t="s">
        <v>152</v>
      </c>
      <c r="Y20" s="468"/>
    </row>
    <row r="21" spans="1:25" s="471" customFormat="1" ht="25.2" customHeight="1" x14ac:dyDescent="0.3">
      <c r="A21" s="483" t="s">
        <v>811</v>
      </c>
      <c r="B21" s="381"/>
      <c r="C21" s="478" t="s">
        <v>373</v>
      </c>
      <c r="D21" s="478" t="s">
        <v>644</v>
      </c>
      <c r="E21" s="478" t="s">
        <v>725</v>
      </c>
      <c r="F21" s="478" t="s">
        <v>1550</v>
      </c>
      <c r="G21" s="705"/>
      <c r="H21" s="706"/>
      <c r="I21" s="707"/>
      <c r="J21" s="684"/>
      <c r="K21" s="684"/>
      <c r="L21" s="684"/>
      <c r="M21" s="687"/>
      <c r="N21" s="688"/>
      <c r="O21" s="684"/>
      <c r="P21" s="684"/>
      <c r="Q21" s="684"/>
      <c r="R21" s="383" t="s">
        <v>561</v>
      </c>
      <c r="S21" s="483" t="s">
        <v>809</v>
      </c>
      <c r="T21" s="380"/>
      <c r="U21" s="400" t="s">
        <v>176</v>
      </c>
      <c r="V21" s="502" t="s">
        <v>373</v>
      </c>
      <c r="W21" s="483" t="s">
        <v>176</v>
      </c>
      <c r="X21" s="483" t="s">
        <v>152</v>
      </c>
      <c r="Y21" s="468"/>
    </row>
    <row r="22" spans="1:25" s="471" customFormat="1" ht="1.95" customHeight="1" x14ac:dyDescent="0.3">
      <c r="A22" s="483"/>
      <c r="B22" s="399"/>
      <c r="C22" s="398"/>
      <c r="D22" s="478"/>
      <c r="E22" s="478"/>
      <c r="F22" s="478"/>
      <c r="G22" s="485"/>
      <c r="H22" s="503"/>
      <c r="I22" s="504"/>
      <c r="J22" s="487"/>
      <c r="K22" s="487"/>
      <c r="L22" s="487"/>
      <c r="M22" s="485"/>
      <c r="N22" s="504"/>
      <c r="O22" s="487"/>
      <c r="P22" s="485"/>
      <c r="Q22" s="487"/>
      <c r="R22" s="502"/>
      <c r="S22" s="483"/>
      <c r="T22" s="487"/>
      <c r="U22" s="498"/>
      <c r="V22" s="388"/>
      <c r="W22" s="483"/>
      <c r="X22" s="483"/>
      <c r="Y22" s="468"/>
    </row>
    <row r="23" spans="1:25" s="471" customFormat="1" ht="25.2" customHeight="1" x14ac:dyDescent="0.3">
      <c r="A23" s="380" t="s">
        <v>813</v>
      </c>
      <c r="B23" s="389" t="s">
        <v>60</v>
      </c>
      <c r="C23" s="390" t="s">
        <v>211</v>
      </c>
      <c r="D23" s="391" t="s">
        <v>222</v>
      </c>
      <c r="E23" s="392" t="s">
        <v>976</v>
      </c>
      <c r="F23" s="392" t="s">
        <v>1551</v>
      </c>
      <c r="G23" s="691" t="s">
        <v>1552</v>
      </c>
      <c r="H23" s="692"/>
      <c r="I23" s="693"/>
      <c r="J23" s="482" t="s">
        <v>798</v>
      </c>
      <c r="K23" s="482" t="s">
        <v>798</v>
      </c>
      <c r="L23" s="482" t="s">
        <v>799</v>
      </c>
      <c r="M23" s="685" t="s">
        <v>793</v>
      </c>
      <c r="N23" s="686"/>
      <c r="O23" s="482" t="s">
        <v>799</v>
      </c>
      <c r="P23" s="484" t="s">
        <v>799</v>
      </c>
      <c r="Q23" s="482" t="s">
        <v>793</v>
      </c>
      <c r="R23" s="383" t="s">
        <v>563</v>
      </c>
      <c r="S23" s="380" t="s">
        <v>767</v>
      </c>
      <c r="T23" s="380"/>
      <c r="U23" s="383" t="s">
        <v>421</v>
      </c>
      <c r="V23" s="383" t="s">
        <v>240</v>
      </c>
      <c r="W23" s="380" t="s">
        <v>176</v>
      </c>
      <c r="X23" s="380" t="s">
        <v>152</v>
      </c>
      <c r="Y23" s="468"/>
    </row>
    <row r="24" spans="1:25" s="471" customFormat="1" ht="25.2" customHeight="1" x14ac:dyDescent="0.3">
      <c r="A24" s="483" t="s">
        <v>814</v>
      </c>
      <c r="B24" s="399"/>
      <c r="C24" s="398" t="s">
        <v>373</v>
      </c>
      <c r="D24" s="478" t="s">
        <v>644</v>
      </c>
      <c r="E24" s="478" t="s">
        <v>1553</v>
      </c>
      <c r="F24" s="478" t="s">
        <v>565</v>
      </c>
      <c r="G24" s="701" t="s">
        <v>1554</v>
      </c>
      <c r="H24" s="784"/>
      <c r="I24" s="702"/>
      <c r="J24" s="487" t="s">
        <v>798</v>
      </c>
      <c r="K24" s="487" t="s">
        <v>798</v>
      </c>
      <c r="L24" s="487" t="s">
        <v>799</v>
      </c>
      <c r="M24" s="701" t="s">
        <v>793</v>
      </c>
      <c r="N24" s="702"/>
      <c r="O24" s="487" t="s">
        <v>799</v>
      </c>
      <c r="P24" s="485" t="s">
        <v>799</v>
      </c>
      <c r="Q24" s="487" t="s">
        <v>793</v>
      </c>
      <c r="R24" s="383" t="s">
        <v>563</v>
      </c>
      <c r="S24" s="483" t="s">
        <v>812</v>
      </c>
      <c r="T24" s="483"/>
      <c r="U24" s="400" t="s">
        <v>176</v>
      </c>
      <c r="V24" s="502" t="s">
        <v>373</v>
      </c>
      <c r="W24" s="483" t="s">
        <v>176</v>
      </c>
      <c r="X24" s="483" t="s">
        <v>152</v>
      </c>
      <c r="Y24" s="468"/>
    </row>
    <row r="25" spans="1:25" s="471" customFormat="1" ht="25.2" customHeight="1" x14ac:dyDescent="0.3">
      <c r="A25" s="482"/>
      <c r="B25" s="401"/>
      <c r="C25" s="407"/>
      <c r="D25" s="477"/>
      <c r="E25" s="477"/>
      <c r="F25" s="477"/>
      <c r="G25" s="701" t="s">
        <v>1555</v>
      </c>
      <c r="H25" s="784"/>
      <c r="I25" s="702"/>
      <c r="J25" s="487" t="s">
        <v>798</v>
      </c>
      <c r="K25" s="487" t="s">
        <v>798</v>
      </c>
      <c r="L25" s="487" t="s">
        <v>799</v>
      </c>
      <c r="M25" s="701" t="s">
        <v>793</v>
      </c>
      <c r="N25" s="702"/>
      <c r="O25" s="487" t="s">
        <v>799</v>
      </c>
      <c r="P25" s="485" t="s">
        <v>793</v>
      </c>
      <c r="Q25" s="487" t="s">
        <v>793</v>
      </c>
      <c r="R25" s="501"/>
      <c r="S25" s="482"/>
      <c r="T25" s="482"/>
      <c r="U25" s="480"/>
      <c r="V25" s="501"/>
      <c r="W25" s="482"/>
      <c r="X25" s="482"/>
      <c r="Y25" s="468"/>
    </row>
    <row r="26" spans="1:25" s="471" customFormat="1" ht="25.2" customHeight="1" x14ac:dyDescent="0.3">
      <c r="A26" s="483"/>
      <c r="B26" s="399"/>
      <c r="C26" s="398"/>
      <c r="D26" s="478"/>
      <c r="E26" s="406"/>
      <c r="F26" s="406"/>
      <c r="G26" s="687" t="s">
        <v>1556</v>
      </c>
      <c r="H26" s="780"/>
      <c r="I26" s="688"/>
      <c r="J26" s="483" t="s">
        <v>798</v>
      </c>
      <c r="K26" s="483" t="s">
        <v>798</v>
      </c>
      <c r="L26" s="483" t="s">
        <v>799</v>
      </c>
      <c r="M26" s="687" t="s">
        <v>793</v>
      </c>
      <c r="N26" s="688"/>
      <c r="O26" s="483" t="s">
        <v>799</v>
      </c>
      <c r="P26" s="486" t="s">
        <v>799</v>
      </c>
      <c r="Q26" s="483" t="s">
        <v>793</v>
      </c>
      <c r="R26" s="502"/>
      <c r="S26" s="483"/>
      <c r="T26" s="483"/>
      <c r="U26" s="481"/>
      <c r="V26" s="502"/>
      <c r="W26" s="483"/>
      <c r="X26" s="483"/>
      <c r="Y26" s="468"/>
    </row>
    <row r="27" spans="1:25" s="472" customFormat="1" ht="1.5" customHeight="1" x14ac:dyDescent="0.3">
      <c r="A27" s="483"/>
      <c r="B27" s="399"/>
      <c r="C27" s="398"/>
      <c r="D27" s="478"/>
      <c r="E27" s="478"/>
      <c r="F27" s="478"/>
      <c r="G27" s="486"/>
      <c r="H27" s="505"/>
      <c r="I27" s="506"/>
      <c r="J27" s="483"/>
      <c r="K27" s="483"/>
      <c r="L27" s="483"/>
      <c r="M27" s="486"/>
      <c r="N27" s="506"/>
      <c r="O27" s="483"/>
      <c r="P27" s="486"/>
      <c r="Q27" s="483"/>
      <c r="R27" s="502"/>
      <c r="S27" s="483"/>
      <c r="T27" s="483"/>
      <c r="U27" s="481"/>
      <c r="V27" s="502"/>
      <c r="W27" s="483"/>
      <c r="X27" s="483"/>
      <c r="Y27" s="468"/>
    </row>
    <row r="28" spans="1:25" s="471" customFormat="1" ht="25.2" customHeight="1" x14ac:dyDescent="0.3">
      <c r="A28" s="483" t="s">
        <v>935</v>
      </c>
      <c r="B28" s="399" t="s">
        <v>51</v>
      </c>
      <c r="C28" s="486" t="s">
        <v>211</v>
      </c>
      <c r="D28" s="478" t="s">
        <v>222</v>
      </c>
      <c r="E28" s="489" t="s">
        <v>1557</v>
      </c>
      <c r="F28" s="489" t="s">
        <v>936</v>
      </c>
      <c r="G28" s="772" t="s">
        <v>1558</v>
      </c>
      <c r="H28" s="778"/>
      <c r="I28" s="779"/>
      <c r="J28" s="487" t="s">
        <v>798</v>
      </c>
      <c r="K28" s="487" t="s">
        <v>798</v>
      </c>
      <c r="L28" s="487" t="s">
        <v>798</v>
      </c>
      <c r="M28" s="701" t="s">
        <v>802</v>
      </c>
      <c r="N28" s="702"/>
      <c r="O28" s="487" t="s">
        <v>798</v>
      </c>
      <c r="P28" s="485" t="s">
        <v>798</v>
      </c>
      <c r="Q28" s="487" t="s">
        <v>808</v>
      </c>
      <c r="R28" s="502" t="s">
        <v>561</v>
      </c>
      <c r="S28" s="483" t="s">
        <v>718</v>
      </c>
      <c r="T28" s="483"/>
      <c r="U28" s="502" t="s">
        <v>171</v>
      </c>
      <c r="V28" s="502" t="s">
        <v>240</v>
      </c>
      <c r="W28" s="483" t="s">
        <v>176</v>
      </c>
      <c r="X28" s="483" t="s">
        <v>152</v>
      </c>
      <c r="Y28" s="468"/>
    </row>
    <row r="29" spans="1:25" s="471" customFormat="1" ht="25.2" customHeight="1" x14ac:dyDescent="0.3">
      <c r="A29" s="483" t="s">
        <v>920</v>
      </c>
      <c r="B29" s="399"/>
      <c r="C29" s="398" t="s">
        <v>373</v>
      </c>
      <c r="D29" s="478" t="s">
        <v>644</v>
      </c>
      <c r="E29" s="478" t="s">
        <v>937</v>
      </c>
      <c r="F29" s="478" t="s">
        <v>595</v>
      </c>
      <c r="G29" s="761" t="s">
        <v>1559</v>
      </c>
      <c r="H29" s="762"/>
      <c r="I29" s="763"/>
      <c r="J29" s="487" t="s">
        <v>799</v>
      </c>
      <c r="K29" s="487" t="s">
        <v>798</v>
      </c>
      <c r="L29" s="487" t="s">
        <v>808</v>
      </c>
      <c r="M29" s="701" t="s">
        <v>802</v>
      </c>
      <c r="N29" s="702"/>
      <c r="O29" s="487" t="s">
        <v>798</v>
      </c>
      <c r="P29" s="485" t="s">
        <v>798</v>
      </c>
      <c r="Q29" s="487" t="s">
        <v>808</v>
      </c>
      <c r="R29" s="383" t="s">
        <v>561</v>
      </c>
      <c r="S29" s="483" t="s">
        <v>809</v>
      </c>
      <c r="T29" s="483"/>
      <c r="U29" s="400" t="s">
        <v>176</v>
      </c>
      <c r="V29" s="502" t="s">
        <v>373</v>
      </c>
      <c r="W29" s="483" t="s">
        <v>176</v>
      </c>
      <c r="X29" s="483" t="s">
        <v>152</v>
      </c>
      <c r="Y29" s="468"/>
    </row>
    <row r="30" spans="1:25" s="471" customFormat="1" ht="25.2" customHeight="1" x14ac:dyDescent="0.3">
      <c r="A30" s="380"/>
      <c r="B30" s="389"/>
      <c r="C30" s="409"/>
      <c r="D30" s="391"/>
      <c r="E30" s="391"/>
      <c r="F30" s="391"/>
      <c r="G30" s="800" t="s">
        <v>1560</v>
      </c>
      <c r="H30" s="801"/>
      <c r="I30" s="802"/>
      <c r="J30" s="483" t="s">
        <v>798</v>
      </c>
      <c r="K30" s="483" t="s">
        <v>798</v>
      </c>
      <c r="L30" s="486" t="s">
        <v>798</v>
      </c>
      <c r="M30" s="687" t="s">
        <v>802</v>
      </c>
      <c r="N30" s="688"/>
      <c r="O30" s="483" t="s">
        <v>798</v>
      </c>
      <c r="P30" s="486" t="s">
        <v>798</v>
      </c>
      <c r="Q30" s="483" t="s">
        <v>808</v>
      </c>
      <c r="R30" s="400"/>
      <c r="S30" s="380"/>
      <c r="T30" s="380"/>
      <c r="U30" s="400"/>
      <c r="V30" s="383"/>
      <c r="W30" s="380"/>
      <c r="X30" s="380"/>
      <c r="Y30" s="468"/>
    </row>
    <row r="31" spans="1:25" s="471" customFormat="1" ht="1.95" customHeight="1" x14ac:dyDescent="0.3">
      <c r="A31" s="483"/>
      <c r="B31" s="399"/>
      <c r="C31" s="398"/>
      <c r="D31" s="478"/>
      <c r="E31" s="478"/>
      <c r="F31" s="478"/>
      <c r="G31" s="492"/>
      <c r="H31" s="493"/>
      <c r="I31" s="494"/>
      <c r="J31" s="487"/>
      <c r="K31" s="487"/>
      <c r="L31" s="485"/>
      <c r="M31" s="485"/>
      <c r="N31" s="504"/>
      <c r="O31" s="487"/>
      <c r="P31" s="485"/>
      <c r="Q31" s="487"/>
      <c r="R31" s="502"/>
      <c r="S31" s="483"/>
      <c r="T31" s="483"/>
      <c r="U31" s="481"/>
      <c r="V31" s="388"/>
      <c r="W31" s="483"/>
      <c r="X31" s="483"/>
      <c r="Y31" s="468"/>
    </row>
    <row r="32" spans="1:25" s="471" customFormat="1" ht="25.2" customHeight="1" x14ac:dyDescent="0.3">
      <c r="A32" s="380" t="s">
        <v>815</v>
      </c>
      <c r="B32" s="389" t="s">
        <v>44</v>
      </c>
      <c r="C32" s="390" t="s">
        <v>211</v>
      </c>
      <c r="D32" s="391" t="s">
        <v>375</v>
      </c>
      <c r="E32" s="392" t="s">
        <v>566</v>
      </c>
      <c r="F32" s="392" t="s">
        <v>567</v>
      </c>
      <c r="G32" s="691" t="s">
        <v>1538</v>
      </c>
      <c r="H32" s="692"/>
      <c r="I32" s="693"/>
      <c r="J32" s="682" t="s">
        <v>793</v>
      </c>
      <c r="K32" s="720" t="s">
        <v>799</v>
      </c>
      <c r="L32" s="682" t="s">
        <v>799</v>
      </c>
      <c r="M32" s="685" t="s">
        <v>793</v>
      </c>
      <c r="N32" s="686"/>
      <c r="O32" s="682" t="s">
        <v>793</v>
      </c>
      <c r="P32" s="682" t="s">
        <v>799</v>
      </c>
      <c r="Q32" s="682" t="s">
        <v>799</v>
      </c>
      <c r="R32" s="383" t="s">
        <v>563</v>
      </c>
      <c r="S32" s="380" t="s">
        <v>769</v>
      </c>
      <c r="T32" s="380"/>
      <c r="U32" s="383" t="s">
        <v>653</v>
      </c>
      <c r="V32" s="750" t="s">
        <v>240</v>
      </c>
      <c r="W32" s="380"/>
      <c r="X32" s="380" t="s">
        <v>152</v>
      </c>
      <c r="Y32" s="468"/>
    </row>
    <row r="33" spans="1:25" s="471" customFormat="1" ht="25.2" customHeight="1" x14ac:dyDescent="0.3">
      <c r="A33" s="380" t="s">
        <v>816</v>
      </c>
      <c r="B33" s="399" t="s">
        <v>120</v>
      </c>
      <c r="C33" s="398" t="s">
        <v>375</v>
      </c>
      <c r="D33" s="478" t="s">
        <v>644</v>
      </c>
      <c r="E33" s="478" t="s">
        <v>568</v>
      </c>
      <c r="F33" s="478" t="s">
        <v>472</v>
      </c>
      <c r="G33" s="705"/>
      <c r="H33" s="706"/>
      <c r="I33" s="707"/>
      <c r="J33" s="684"/>
      <c r="K33" s="722"/>
      <c r="L33" s="684"/>
      <c r="M33" s="687"/>
      <c r="N33" s="688"/>
      <c r="O33" s="684"/>
      <c r="P33" s="684"/>
      <c r="Q33" s="684"/>
      <c r="R33" s="383" t="s">
        <v>770</v>
      </c>
      <c r="S33" s="380" t="s">
        <v>771</v>
      </c>
      <c r="T33" s="380"/>
      <c r="U33" s="400" t="s">
        <v>176</v>
      </c>
      <c r="V33" s="751"/>
      <c r="W33" s="483"/>
      <c r="X33" s="483" t="s">
        <v>152</v>
      </c>
      <c r="Y33" s="468"/>
    </row>
    <row r="34" spans="1:25" ht="2.1" customHeight="1" x14ac:dyDescent="0.3">
      <c r="A34" s="483"/>
      <c r="B34" s="399"/>
      <c r="C34" s="486"/>
      <c r="D34" s="483"/>
      <c r="E34" s="483"/>
      <c r="F34" s="483"/>
      <c r="G34" s="486"/>
      <c r="H34" s="505"/>
      <c r="I34" s="506"/>
      <c r="J34" s="483"/>
      <c r="K34" s="483"/>
      <c r="L34" s="486"/>
      <c r="M34" s="486"/>
      <c r="N34" s="506"/>
      <c r="O34" s="483"/>
      <c r="P34" s="408"/>
      <c r="Q34" s="483"/>
      <c r="R34" s="481"/>
      <c r="S34" s="483"/>
      <c r="T34" s="483"/>
      <c r="U34" s="481"/>
      <c r="V34" s="481"/>
      <c r="W34" s="483"/>
      <c r="X34" s="483"/>
      <c r="Y34" s="468"/>
    </row>
    <row r="35" spans="1:25" s="471" customFormat="1" ht="25.2" customHeight="1" x14ac:dyDescent="0.3">
      <c r="A35" s="380" t="s">
        <v>939</v>
      </c>
      <c r="B35" s="389" t="s">
        <v>49</v>
      </c>
      <c r="C35" s="390" t="s">
        <v>211</v>
      </c>
      <c r="D35" s="391" t="s">
        <v>375</v>
      </c>
      <c r="E35" s="392" t="s">
        <v>1561</v>
      </c>
      <c r="F35" s="392" t="s">
        <v>936</v>
      </c>
      <c r="G35" s="799" t="s">
        <v>1562</v>
      </c>
      <c r="H35" s="778"/>
      <c r="I35" s="779"/>
      <c r="J35" s="682" t="s">
        <v>799</v>
      </c>
      <c r="K35" s="682" t="s">
        <v>793</v>
      </c>
      <c r="L35" s="682" t="s">
        <v>793</v>
      </c>
      <c r="M35" s="685" t="s">
        <v>799</v>
      </c>
      <c r="N35" s="686"/>
      <c r="O35" s="682" t="s">
        <v>799</v>
      </c>
      <c r="P35" s="682" t="s">
        <v>793</v>
      </c>
      <c r="Q35" s="682" t="s">
        <v>793</v>
      </c>
      <c r="R35" s="383" t="s">
        <v>563</v>
      </c>
      <c r="S35" s="380" t="s">
        <v>940</v>
      </c>
      <c r="T35" s="380"/>
      <c r="U35" s="383" t="s">
        <v>171</v>
      </c>
      <c r="V35" s="750" t="s">
        <v>240</v>
      </c>
      <c r="W35" s="380"/>
      <c r="X35" s="380" t="s">
        <v>152</v>
      </c>
      <c r="Y35" s="468"/>
    </row>
    <row r="36" spans="1:25" s="472" customFormat="1" ht="25.2" customHeight="1" x14ac:dyDescent="0.3">
      <c r="A36" s="380" t="s">
        <v>941</v>
      </c>
      <c r="B36" s="399" t="s">
        <v>119</v>
      </c>
      <c r="C36" s="398" t="s">
        <v>375</v>
      </c>
      <c r="D36" s="478" t="s">
        <v>644</v>
      </c>
      <c r="E36" s="478" t="s">
        <v>937</v>
      </c>
      <c r="F36" s="478" t="s">
        <v>605</v>
      </c>
      <c r="G36" s="769"/>
      <c r="H36" s="770"/>
      <c r="I36" s="771"/>
      <c r="J36" s="684"/>
      <c r="K36" s="684"/>
      <c r="L36" s="684"/>
      <c r="M36" s="687"/>
      <c r="N36" s="688"/>
      <c r="O36" s="684"/>
      <c r="P36" s="684"/>
      <c r="Q36" s="684"/>
      <c r="R36" s="383" t="s">
        <v>770</v>
      </c>
      <c r="S36" s="380" t="s">
        <v>943</v>
      </c>
      <c r="T36" s="380"/>
      <c r="U36" s="400" t="s">
        <v>176</v>
      </c>
      <c r="V36" s="751"/>
      <c r="W36" s="483"/>
      <c r="X36" s="483" t="s">
        <v>152</v>
      </c>
      <c r="Y36" s="468"/>
    </row>
    <row r="37" spans="1:25" ht="2.1" customHeight="1" x14ac:dyDescent="0.3">
      <c r="A37" s="483"/>
      <c r="B37" s="399"/>
      <c r="C37" s="486"/>
      <c r="D37" s="483"/>
      <c r="E37" s="483"/>
      <c r="F37" s="483"/>
      <c r="G37" s="486"/>
      <c r="H37" s="505"/>
      <c r="I37" s="506"/>
      <c r="J37" s="483"/>
      <c r="K37" s="483"/>
      <c r="L37" s="486"/>
      <c r="M37" s="486"/>
      <c r="N37" s="506"/>
      <c r="O37" s="483"/>
      <c r="P37" s="408"/>
      <c r="Q37" s="483"/>
      <c r="R37" s="481"/>
      <c r="S37" s="483"/>
      <c r="T37" s="483"/>
      <c r="U37" s="481"/>
      <c r="V37" s="481"/>
      <c r="W37" s="483"/>
      <c r="X37" s="483"/>
      <c r="Y37" s="468"/>
    </row>
    <row r="38" spans="1:25" s="471" customFormat="1" ht="25.2" customHeight="1" x14ac:dyDescent="0.3">
      <c r="A38" s="380" t="s">
        <v>817</v>
      </c>
      <c r="B38" s="389" t="s">
        <v>184</v>
      </c>
      <c r="C38" s="390" t="s">
        <v>211</v>
      </c>
      <c r="D38" s="391" t="s">
        <v>376</v>
      </c>
      <c r="E38" s="392" t="s">
        <v>569</v>
      </c>
      <c r="F38" s="392" t="s">
        <v>570</v>
      </c>
      <c r="G38" s="799" t="s">
        <v>1563</v>
      </c>
      <c r="H38" s="778"/>
      <c r="I38" s="779"/>
      <c r="J38" s="682" t="s">
        <v>793</v>
      </c>
      <c r="K38" s="682" t="s">
        <v>798</v>
      </c>
      <c r="L38" s="682" t="s">
        <v>793</v>
      </c>
      <c r="M38" s="685" t="s">
        <v>798</v>
      </c>
      <c r="N38" s="686"/>
      <c r="O38" s="682" t="s">
        <v>798</v>
      </c>
      <c r="P38" s="682" t="s">
        <v>793</v>
      </c>
      <c r="Q38" s="682" t="s">
        <v>793</v>
      </c>
      <c r="R38" s="383" t="s">
        <v>563</v>
      </c>
      <c r="S38" s="380" t="s">
        <v>769</v>
      </c>
      <c r="T38" s="380"/>
      <c r="U38" s="383" t="s">
        <v>660</v>
      </c>
      <c r="V38" s="750" t="s">
        <v>240</v>
      </c>
      <c r="W38" s="380" t="s">
        <v>176</v>
      </c>
      <c r="X38" s="380" t="s">
        <v>152</v>
      </c>
      <c r="Y38" s="468"/>
    </row>
    <row r="39" spans="1:25" s="471" customFormat="1" ht="25.2" customHeight="1" x14ac:dyDescent="0.3">
      <c r="A39" s="380" t="s">
        <v>818</v>
      </c>
      <c r="B39" s="389" t="s">
        <v>185</v>
      </c>
      <c r="C39" s="409" t="s">
        <v>376</v>
      </c>
      <c r="D39" s="391" t="s">
        <v>644</v>
      </c>
      <c r="E39" s="391" t="s">
        <v>471</v>
      </c>
      <c r="F39" s="391" t="s">
        <v>472</v>
      </c>
      <c r="G39" s="769"/>
      <c r="H39" s="770"/>
      <c r="I39" s="771"/>
      <c r="J39" s="684"/>
      <c r="K39" s="684"/>
      <c r="L39" s="684"/>
      <c r="M39" s="687"/>
      <c r="N39" s="688"/>
      <c r="O39" s="684"/>
      <c r="P39" s="684"/>
      <c r="Q39" s="684"/>
      <c r="R39" s="383" t="s">
        <v>770</v>
      </c>
      <c r="S39" s="380" t="s">
        <v>771</v>
      </c>
      <c r="T39" s="380"/>
      <c r="U39" s="400" t="s">
        <v>176</v>
      </c>
      <c r="V39" s="751"/>
      <c r="W39" s="380" t="s">
        <v>176</v>
      </c>
      <c r="X39" s="380" t="s">
        <v>152</v>
      </c>
      <c r="Y39" s="468"/>
    </row>
    <row r="40" spans="1:25" ht="1.95" customHeight="1" x14ac:dyDescent="0.3">
      <c r="A40" s="483"/>
      <c r="B40" s="399"/>
      <c r="C40" s="486"/>
      <c r="D40" s="483"/>
      <c r="E40" s="483"/>
      <c r="F40" s="483"/>
      <c r="G40" s="503"/>
      <c r="H40" s="503"/>
      <c r="I40" s="504"/>
      <c r="J40" s="487"/>
      <c r="K40" s="487"/>
      <c r="L40" s="487"/>
      <c r="M40" s="485"/>
      <c r="N40" s="504"/>
      <c r="O40" s="487"/>
      <c r="P40" s="485"/>
      <c r="Q40" s="487"/>
      <c r="R40" s="498"/>
      <c r="S40" s="487"/>
      <c r="T40" s="487"/>
      <c r="U40" s="498"/>
      <c r="V40" s="498"/>
      <c r="W40" s="483"/>
      <c r="X40" s="483"/>
      <c r="Y40" s="468"/>
    </row>
    <row r="41" spans="1:25" s="471" customFormat="1" ht="25.2" customHeight="1" x14ac:dyDescent="0.3">
      <c r="A41" s="380" t="s">
        <v>944</v>
      </c>
      <c r="B41" s="389" t="s">
        <v>52</v>
      </c>
      <c r="C41" s="390" t="s">
        <v>211</v>
      </c>
      <c r="D41" s="391" t="s">
        <v>376</v>
      </c>
      <c r="E41" s="392" t="s">
        <v>478</v>
      </c>
      <c r="F41" s="392" t="s">
        <v>929</v>
      </c>
      <c r="G41" s="691" t="s">
        <v>1564</v>
      </c>
      <c r="H41" s="692"/>
      <c r="I41" s="693"/>
      <c r="J41" s="482" t="s">
        <v>802</v>
      </c>
      <c r="K41" s="482" t="s">
        <v>793</v>
      </c>
      <c r="L41" s="482" t="s">
        <v>793</v>
      </c>
      <c r="M41" s="685" t="s">
        <v>793</v>
      </c>
      <c r="N41" s="686"/>
      <c r="O41" s="482" t="s">
        <v>793</v>
      </c>
      <c r="P41" s="482" t="s">
        <v>798</v>
      </c>
      <c r="Q41" s="482" t="s">
        <v>798</v>
      </c>
      <c r="R41" s="383" t="s">
        <v>563</v>
      </c>
      <c r="S41" s="380" t="s">
        <v>940</v>
      </c>
      <c r="T41" s="380"/>
      <c r="U41" s="383" t="s">
        <v>171</v>
      </c>
      <c r="V41" s="750" t="s">
        <v>240</v>
      </c>
      <c r="W41" s="380" t="s">
        <v>176</v>
      </c>
      <c r="X41" s="380" t="s">
        <v>152</v>
      </c>
      <c r="Y41" s="468"/>
    </row>
    <row r="42" spans="1:25" s="471" customFormat="1" ht="25.2" customHeight="1" x14ac:dyDescent="0.3">
      <c r="A42" s="380" t="s">
        <v>916</v>
      </c>
      <c r="B42" s="389" t="s">
        <v>118</v>
      </c>
      <c r="C42" s="409" t="s">
        <v>376</v>
      </c>
      <c r="D42" s="391" t="s">
        <v>211</v>
      </c>
      <c r="E42" s="391" t="s">
        <v>945</v>
      </c>
      <c r="F42" s="391" t="s">
        <v>499</v>
      </c>
      <c r="G42" s="687" t="s">
        <v>1565</v>
      </c>
      <c r="H42" s="780"/>
      <c r="I42" s="688"/>
      <c r="J42" s="483" t="s">
        <v>798</v>
      </c>
      <c r="K42" s="483" t="s">
        <v>793</v>
      </c>
      <c r="L42" s="483" t="s">
        <v>793</v>
      </c>
      <c r="M42" s="687" t="s">
        <v>793</v>
      </c>
      <c r="N42" s="688"/>
      <c r="O42" s="483" t="s">
        <v>793</v>
      </c>
      <c r="P42" s="486" t="s">
        <v>798</v>
      </c>
      <c r="Q42" s="483" t="s">
        <v>798</v>
      </c>
      <c r="R42" s="383" t="s">
        <v>563</v>
      </c>
      <c r="S42" s="380" t="s">
        <v>943</v>
      </c>
      <c r="T42" s="380"/>
      <c r="U42" s="400" t="s">
        <v>176</v>
      </c>
      <c r="V42" s="751"/>
      <c r="W42" s="380" t="s">
        <v>176</v>
      </c>
      <c r="X42" s="380" t="s">
        <v>152</v>
      </c>
      <c r="Y42" s="468"/>
    </row>
    <row r="43" spans="1:25" s="471" customFormat="1" ht="1.95" customHeight="1" x14ac:dyDescent="0.3">
      <c r="A43" s="380"/>
      <c r="B43" s="389"/>
      <c r="C43" s="409"/>
      <c r="D43" s="391"/>
      <c r="E43" s="391"/>
      <c r="F43" s="391"/>
      <c r="G43" s="485"/>
      <c r="H43" s="410"/>
      <c r="I43" s="504"/>
      <c r="J43" s="487"/>
      <c r="K43" s="487"/>
      <c r="L43" s="485"/>
      <c r="M43" s="485"/>
      <c r="N43" s="504"/>
      <c r="O43" s="487"/>
      <c r="P43" s="485"/>
      <c r="Q43" s="487"/>
      <c r="R43" s="388"/>
      <c r="S43" s="487"/>
      <c r="T43" s="487"/>
      <c r="U43" s="498"/>
      <c r="V43" s="388"/>
      <c r="W43" s="487"/>
      <c r="X43" s="380"/>
      <c r="Y43" s="468"/>
    </row>
    <row r="44" spans="1:25" s="471" customFormat="1" ht="25.2" customHeight="1" x14ac:dyDescent="0.3">
      <c r="A44" s="380" t="s">
        <v>944</v>
      </c>
      <c r="B44" s="389" t="s">
        <v>52</v>
      </c>
      <c r="C44" s="390" t="s">
        <v>211</v>
      </c>
      <c r="D44" s="391" t="s">
        <v>376</v>
      </c>
      <c r="E44" s="392" t="s">
        <v>478</v>
      </c>
      <c r="F44" s="392" t="s">
        <v>929</v>
      </c>
      <c r="G44" s="691" t="s">
        <v>1566</v>
      </c>
      <c r="H44" s="692"/>
      <c r="I44" s="693"/>
      <c r="J44" s="682" t="s">
        <v>793</v>
      </c>
      <c r="K44" s="682" t="s">
        <v>793</v>
      </c>
      <c r="L44" s="682" t="s">
        <v>798</v>
      </c>
      <c r="M44" s="685" t="s">
        <v>793</v>
      </c>
      <c r="N44" s="686"/>
      <c r="O44" s="682" t="s">
        <v>793</v>
      </c>
      <c r="P44" s="682" t="s">
        <v>793</v>
      </c>
      <c r="Q44" s="682" t="s">
        <v>793</v>
      </c>
      <c r="R44" s="383" t="s">
        <v>563</v>
      </c>
      <c r="S44" s="380" t="s">
        <v>940</v>
      </c>
      <c r="T44" s="380"/>
      <c r="U44" s="383" t="s">
        <v>171</v>
      </c>
      <c r="V44" s="750" t="s">
        <v>240</v>
      </c>
      <c r="W44" s="380" t="s">
        <v>176</v>
      </c>
      <c r="X44" s="380" t="s">
        <v>152</v>
      </c>
      <c r="Y44" s="468"/>
    </row>
    <row r="45" spans="1:25" s="471" customFormat="1" ht="25.2" customHeight="1" x14ac:dyDescent="0.3">
      <c r="A45" s="380" t="s">
        <v>916</v>
      </c>
      <c r="B45" s="389" t="s">
        <v>118</v>
      </c>
      <c r="C45" s="409" t="s">
        <v>376</v>
      </c>
      <c r="D45" s="391" t="s">
        <v>211</v>
      </c>
      <c r="E45" s="391" t="s">
        <v>1567</v>
      </c>
      <c r="F45" s="391" t="s">
        <v>692</v>
      </c>
      <c r="G45" s="705"/>
      <c r="H45" s="706"/>
      <c r="I45" s="707"/>
      <c r="J45" s="684"/>
      <c r="K45" s="684"/>
      <c r="L45" s="684"/>
      <c r="M45" s="687"/>
      <c r="N45" s="688"/>
      <c r="O45" s="684"/>
      <c r="P45" s="684"/>
      <c r="Q45" s="684"/>
      <c r="R45" s="383" t="s">
        <v>563</v>
      </c>
      <c r="S45" s="380" t="s">
        <v>943</v>
      </c>
      <c r="T45" s="380"/>
      <c r="U45" s="400" t="s">
        <v>176</v>
      </c>
      <c r="V45" s="751"/>
      <c r="W45" s="380" t="s">
        <v>176</v>
      </c>
      <c r="X45" s="380" t="s">
        <v>152</v>
      </c>
      <c r="Y45" s="468"/>
    </row>
    <row r="46" spans="1:25" s="471" customFormat="1" ht="2.1" customHeight="1" x14ac:dyDescent="0.3">
      <c r="A46" s="380"/>
      <c r="B46" s="389"/>
      <c r="C46" s="409"/>
      <c r="D46" s="391"/>
      <c r="E46" s="391"/>
      <c r="F46" s="391"/>
      <c r="G46" s="485"/>
      <c r="H46" s="503"/>
      <c r="I46" s="504"/>
      <c r="J46" s="487"/>
      <c r="K46" s="487"/>
      <c r="L46" s="487"/>
      <c r="M46" s="485"/>
      <c r="N46" s="504"/>
      <c r="O46" s="487"/>
      <c r="P46" s="485"/>
      <c r="Q46" s="487"/>
      <c r="R46" s="383"/>
      <c r="S46" s="380"/>
      <c r="T46" s="482"/>
      <c r="U46" s="400"/>
      <c r="V46" s="502"/>
      <c r="W46" s="380"/>
      <c r="X46" s="380"/>
      <c r="Y46" s="468"/>
    </row>
    <row r="47" spans="1:25" s="471" customFormat="1" ht="24.45" customHeight="1" x14ac:dyDescent="0.3">
      <c r="A47" s="380" t="s">
        <v>825</v>
      </c>
      <c r="B47" s="389" t="s">
        <v>59</v>
      </c>
      <c r="C47" s="390" t="s">
        <v>211</v>
      </c>
      <c r="D47" s="380" t="s">
        <v>237</v>
      </c>
      <c r="E47" s="392" t="s">
        <v>1568</v>
      </c>
      <c r="F47" s="392" t="s">
        <v>946</v>
      </c>
      <c r="G47" s="772" t="s">
        <v>1569</v>
      </c>
      <c r="H47" s="778"/>
      <c r="I47" s="779"/>
      <c r="J47" s="482" t="s">
        <v>801</v>
      </c>
      <c r="K47" s="482" t="s">
        <v>796</v>
      </c>
      <c r="L47" s="482" t="s">
        <v>801</v>
      </c>
      <c r="M47" s="685" t="s">
        <v>798</v>
      </c>
      <c r="N47" s="686"/>
      <c r="O47" s="482" t="s">
        <v>796</v>
      </c>
      <c r="P47" s="482" t="s">
        <v>798</v>
      </c>
      <c r="Q47" s="482" t="s">
        <v>798</v>
      </c>
      <c r="R47" s="383" t="s">
        <v>663</v>
      </c>
      <c r="S47" s="380" t="s">
        <v>705</v>
      </c>
      <c r="T47" s="682" t="s">
        <v>711</v>
      </c>
      <c r="U47" s="383" t="s">
        <v>38</v>
      </c>
      <c r="V47" s="383" t="s">
        <v>240</v>
      </c>
      <c r="W47" s="380" t="s">
        <v>176</v>
      </c>
      <c r="X47" s="380" t="s">
        <v>152</v>
      </c>
      <c r="Y47" s="468"/>
    </row>
    <row r="48" spans="1:25" s="471" customFormat="1" ht="24.45" customHeight="1" x14ac:dyDescent="0.3">
      <c r="A48" s="483" t="s">
        <v>828</v>
      </c>
      <c r="B48" s="399"/>
      <c r="C48" s="486" t="s">
        <v>237</v>
      </c>
      <c r="D48" s="483" t="s">
        <v>211</v>
      </c>
      <c r="E48" s="483" t="s">
        <v>947</v>
      </c>
      <c r="F48" s="483" t="s">
        <v>768</v>
      </c>
      <c r="G48" s="761" t="s">
        <v>1570</v>
      </c>
      <c r="H48" s="762"/>
      <c r="I48" s="763"/>
      <c r="J48" s="487" t="s">
        <v>801</v>
      </c>
      <c r="K48" s="487" t="s">
        <v>796</v>
      </c>
      <c r="L48" s="487" t="s">
        <v>801</v>
      </c>
      <c r="M48" s="701" t="s">
        <v>793</v>
      </c>
      <c r="N48" s="702"/>
      <c r="O48" s="487" t="s">
        <v>796</v>
      </c>
      <c r="P48" s="487" t="s">
        <v>793</v>
      </c>
      <c r="Q48" s="487" t="s">
        <v>793</v>
      </c>
      <c r="R48" s="383" t="s">
        <v>663</v>
      </c>
      <c r="S48" s="391" t="s">
        <v>948</v>
      </c>
      <c r="T48" s="684"/>
      <c r="U48" s="400" t="s">
        <v>421</v>
      </c>
      <c r="V48" s="502" t="s">
        <v>388</v>
      </c>
      <c r="W48" s="391" t="s">
        <v>176</v>
      </c>
      <c r="X48" s="391" t="s">
        <v>152</v>
      </c>
      <c r="Y48" s="468"/>
    </row>
    <row r="49" spans="1:25" s="471" customFormat="1" ht="24.45" customHeight="1" x14ac:dyDescent="0.3">
      <c r="A49" s="411"/>
      <c r="B49" s="513" t="s">
        <v>186</v>
      </c>
      <c r="C49" s="411"/>
      <c r="D49" s="411"/>
      <c r="E49" s="411"/>
      <c r="F49" s="411"/>
      <c r="G49" s="761" t="s">
        <v>1571</v>
      </c>
      <c r="H49" s="762"/>
      <c r="I49" s="763"/>
      <c r="J49" s="487" t="s">
        <v>801</v>
      </c>
      <c r="K49" s="487" t="s">
        <v>796</v>
      </c>
      <c r="L49" s="487" t="s">
        <v>801</v>
      </c>
      <c r="M49" s="701" t="s">
        <v>793</v>
      </c>
      <c r="N49" s="702"/>
      <c r="O49" s="487" t="s">
        <v>796</v>
      </c>
      <c r="P49" s="487" t="s">
        <v>798</v>
      </c>
      <c r="Q49" s="487" t="s">
        <v>798</v>
      </c>
      <c r="R49" s="383" t="s">
        <v>663</v>
      </c>
      <c r="S49" s="483" t="s">
        <v>705</v>
      </c>
      <c r="T49" s="682" t="s">
        <v>712</v>
      </c>
      <c r="U49" s="383" t="s">
        <v>38</v>
      </c>
      <c r="V49" s="750" t="s">
        <v>240</v>
      </c>
      <c r="W49" s="676"/>
      <c r="X49" s="676"/>
      <c r="Y49" s="468"/>
    </row>
    <row r="50" spans="1:25" s="471" customFormat="1" ht="24.45" customHeight="1" x14ac:dyDescent="0.3">
      <c r="A50" s="412"/>
      <c r="B50" s="514" t="s">
        <v>917</v>
      </c>
      <c r="C50" s="412"/>
      <c r="D50" s="412"/>
      <c r="E50" s="412"/>
      <c r="F50" s="412"/>
      <c r="G50" s="769" t="s">
        <v>1572</v>
      </c>
      <c r="H50" s="770"/>
      <c r="I50" s="771"/>
      <c r="J50" s="483" t="s">
        <v>801</v>
      </c>
      <c r="K50" s="483" t="s">
        <v>796</v>
      </c>
      <c r="L50" s="483" t="s">
        <v>801</v>
      </c>
      <c r="M50" s="687" t="s">
        <v>793</v>
      </c>
      <c r="N50" s="688"/>
      <c r="O50" s="483" t="s">
        <v>796</v>
      </c>
      <c r="P50" s="483" t="s">
        <v>793</v>
      </c>
      <c r="Q50" s="483" t="s">
        <v>793</v>
      </c>
      <c r="R50" s="383" t="s">
        <v>663</v>
      </c>
      <c r="S50" s="391" t="s">
        <v>949</v>
      </c>
      <c r="T50" s="684"/>
      <c r="U50" s="400" t="s">
        <v>421</v>
      </c>
      <c r="V50" s="751"/>
      <c r="W50" s="677"/>
      <c r="X50" s="677"/>
      <c r="Y50" s="468"/>
    </row>
    <row r="51" spans="1:25" ht="1.95" customHeight="1" x14ac:dyDescent="0.3">
      <c r="A51" s="483"/>
      <c r="B51" s="399"/>
      <c r="C51" s="486"/>
      <c r="D51" s="483"/>
      <c r="E51" s="483"/>
      <c r="F51" s="483"/>
      <c r="G51" t="s">
        <v>1573</v>
      </c>
      <c r="H51" t="s">
        <v>1573</v>
      </c>
      <c r="I51"/>
      <c r="J51" s="487"/>
      <c r="K51" s="487"/>
      <c r="L51" s="499"/>
      <c r="M51" s="485"/>
      <c r="N51" s="504"/>
      <c r="O51" s="499"/>
      <c r="P51" s="485"/>
      <c r="Q51" s="499"/>
      <c r="R51" s="502"/>
      <c r="S51" s="416"/>
      <c r="T51" s="416"/>
      <c r="U51" s="483"/>
      <c r="V51" s="487"/>
      <c r="W51" s="416"/>
      <c r="X51" s="416"/>
      <c r="Y51" s="468"/>
    </row>
    <row r="52" spans="1:25" s="471" customFormat="1" ht="24.45" customHeight="1" x14ac:dyDescent="0.3">
      <c r="A52" s="380" t="s">
        <v>825</v>
      </c>
      <c r="B52" s="389" t="s">
        <v>59</v>
      </c>
      <c r="C52" s="390" t="s">
        <v>211</v>
      </c>
      <c r="D52" s="380" t="s">
        <v>237</v>
      </c>
      <c r="E52" s="392" t="s">
        <v>1568</v>
      </c>
      <c r="F52" s="392" t="s">
        <v>946</v>
      </c>
      <c r="G52" s="772" t="s">
        <v>1574</v>
      </c>
      <c r="H52" s="773"/>
      <c r="I52" s="774"/>
      <c r="J52" s="682" t="s">
        <v>793</v>
      </c>
      <c r="K52" s="682" t="s">
        <v>793</v>
      </c>
      <c r="L52" s="682" t="s">
        <v>793</v>
      </c>
      <c r="M52" s="685" t="s">
        <v>798</v>
      </c>
      <c r="N52" s="686"/>
      <c r="O52" s="682" t="s">
        <v>793</v>
      </c>
      <c r="P52" s="682" t="s">
        <v>793</v>
      </c>
      <c r="Q52" s="682" t="s">
        <v>793</v>
      </c>
      <c r="R52" s="383" t="s">
        <v>663</v>
      </c>
      <c r="S52" s="380" t="s">
        <v>705</v>
      </c>
      <c r="T52" s="682" t="s">
        <v>711</v>
      </c>
      <c r="U52" s="383" t="s">
        <v>38</v>
      </c>
      <c r="V52" s="383" t="s">
        <v>240</v>
      </c>
      <c r="W52" s="380" t="s">
        <v>176</v>
      </c>
      <c r="X52" s="380" t="s">
        <v>152</v>
      </c>
      <c r="Y52" s="468"/>
    </row>
    <row r="53" spans="1:25" s="471" customFormat="1" ht="24.45" customHeight="1" x14ac:dyDescent="0.3">
      <c r="A53" s="483" t="s">
        <v>828</v>
      </c>
      <c r="B53" s="399"/>
      <c r="C53" s="486" t="s">
        <v>237</v>
      </c>
      <c r="D53" s="483" t="s">
        <v>211</v>
      </c>
      <c r="E53" s="483" t="s">
        <v>947</v>
      </c>
      <c r="F53" s="483" t="s">
        <v>768</v>
      </c>
      <c r="G53" s="775"/>
      <c r="H53" s="776"/>
      <c r="I53" s="777"/>
      <c r="J53" s="684"/>
      <c r="K53" s="684"/>
      <c r="L53" s="684"/>
      <c r="M53" s="687"/>
      <c r="N53" s="688"/>
      <c r="O53" s="684"/>
      <c r="P53" s="684"/>
      <c r="Q53" s="684"/>
      <c r="R53" s="383" t="s">
        <v>663</v>
      </c>
      <c r="S53" s="391" t="s">
        <v>948</v>
      </c>
      <c r="T53" s="684"/>
      <c r="U53" s="400" t="s">
        <v>421</v>
      </c>
      <c r="V53" s="502" t="s">
        <v>388</v>
      </c>
      <c r="W53" s="391" t="s">
        <v>176</v>
      </c>
      <c r="X53" s="391" t="s">
        <v>152</v>
      </c>
      <c r="Y53" s="468"/>
    </row>
    <row r="54" spans="1:25" s="471" customFormat="1" ht="2.1" customHeight="1" x14ac:dyDescent="0.3">
      <c r="A54" s="506"/>
      <c r="B54" s="421"/>
      <c r="C54" s="486"/>
      <c r="D54" s="483"/>
      <c r="E54" s="483"/>
      <c r="F54" s="483"/>
      <c r="G54" s="515"/>
      <c r="H54" s="516"/>
      <c r="I54" s="517"/>
      <c r="J54" s="487"/>
      <c r="K54" s="487"/>
      <c r="L54" s="487"/>
      <c r="M54" s="485"/>
      <c r="N54" s="504"/>
      <c r="O54" s="487"/>
      <c r="P54" s="487"/>
      <c r="Q54" s="487"/>
      <c r="R54" s="383"/>
      <c r="S54" s="422"/>
      <c r="T54" s="487"/>
      <c r="U54" s="400"/>
      <c r="V54" s="502"/>
      <c r="W54" s="391"/>
      <c r="X54" s="409"/>
      <c r="Y54" s="468"/>
    </row>
    <row r="55" spans="1:25" s="471" customFormat="1" ht="24.45" customHeight="1" x14ac:dyDescent="0.3">
      <c r="A55" s="417" t="s">
        <v>826</v>
      </c>
      <c r="B55" s="418" t="s">
        <v>160</v>
      </c>
      <c r="C55" s="390" t="s">
        <v>211</v>
      </c>
      <c r="D55" s="380" t="s">
        <v>237</v>
      </c>
      <c r="E55" s="392" t="s">
        <v>493</v>
      </c>
      <c r="F55" s="392" t="s">
        <v>560</v>
      </c>
      <c r="G55" s="772" t="s">
        <v>1542</v>
      </c>
      <c r="H55" s="778"/>
      <c r="I55" s="779"/>
      <c r="J55" s="482" t="s">
        <v>802</v>
      </c>
      <c r="K55" s="482" t="s">
        <v>793</v>
      </c>
      <c r="L55" s="482" t="s">
        <v>793</v>
      </c>
      <c r="M55" s="685" t="s">
        <v>793</v>
      </c>
      <c r="N55" s="686"/>
      <c r="O55" s="482" t="s">
        <v>808</v>
      </c>
      <c r="P55" s="482" t="s">
        <v>798</v>
      </c>
      <c r="Q55" s="482" t="s">
        <v>798</v>
      </c>
      <c r="R55" s="383" t="s">
        <v>573</v>
      </c>
      <c r="S55" s="393" t="s">
        <v>773</v>
      </c>
      <c r="T55" s="682" t="s">
        <v>711</v>
      </c>
      <c r="U55" s="383" t="s">
        <v>38</v>
      </c>
      <c r="V55" s="383" t="s">
        <v>240</v>
      </c>
      <c r="W55" s="380" t="s">
        <v>176</v>
      </c>
      <c r="X55" s="419" t="s">
        <v>152</v>
      </c>
      <c r="Y55" s="468"/>
    </row>
    <row r="56" spans="1:25" s="471" customFormat="1" ht="24.45" customHeight="1" x14ac:dyDescent="0.3">
      <c r="A56" s="420" t="s">
        <v>812</v>
      </c>
      <c r="B56" s="421"/>
      <c r="C56" s="486" t="s">
        <v>237</v>
      </c>
      <c r="D56" s="483" t="s">
        <v>211</v>
      </c>
      <c r="E56" s="483" t="s">
        <v>1575</v>
      </c>
      <c r="F56" s="483" t="s">
        <v>616</v>
      </c>
      <c r="G56" s="761" t="s">
        <v>1576</v>
      </c>
      <c r="H56" s="762"/>
      <c r="I56" s="763"/>
      <c r="J56" s="487" t="s">
        <v>798</v>
      </c>
      <c r="K56" s="487" t="s">
        <v>793</v>
      </c>
      <c r="L56" s="487" t="s">
        <v>793</v>
      </c>
      <c r="M56" s="701" t="s">
        <v>793</v>
      </c>
      <c r="N56" s="702"/>
      <c r="O56" s="487" t="s">
        <v>798</v>
      </c>
      <c r="P56" s="487" t="s">
        <v>798</v>
      </c>
      <c r="Q56" s="487" t="s">
        <v>793</v>
      </c>
      <c r="R56" s="383" t="s">
        <v>573</v>
      </c>
      <c r="S56" s="422" t="s">
        <v>827</v>
      </c>
      <c r="T56" s="684"/>
      <c r="U56" s="383" t="s">
        <v>38</v>
      </c>
      <c r="V56" s="502" t="s">
        <v>388</v>
      </c>
      <c r="W56" s="391" t="s">
        <v>176</v>
      </c>
      <c r="X56" s="423" t="s">
        <v>152</v>
      </c>
      <c r="Y56" s="468"/>
    </row>
    <row r="57" spans="1:25" s="471" customFormat="1" ht="24.45" customHeight="1" x14ac:dyDescent="0.3">
      <c r="A57" s="424"/>
      <c r="B57" s="518" t="s">
        <v>202</v>
      </c>
      <c r="C57" s="411"/>
      <c r="D57" s="411"/>
      <c r="E57" s="411"/>
      <c r="F57" s="411"/>
      <c r="G57" s="761" t="s">
        <v>1577</v>
      </c>
      <c r="H57" s="762"/>
      <c r="I57" s="763"/>
      <c r="J57" s="487" t="s">
        <v>798</v>
      </c>
      <c r="K57" s="487" t="s">
        <v>798</v>
      </c>
      <c r="L57" s="487" t="s">
        <v>793</v>
      </c>
      <c r="M57" s="701" t="s">
        <v>798</v>
      </c>
      <c r="N57" s="702"/>
      <c r="O57" s="487" t="s">
        <v>798</v>
      </c>
      <c r="P57" s="487" t="s">
        <v>798</v>
      </c>
      <c r="Q57" s="487" t="s">
        <v>798</v>
      </c>
      <c r="R57" s="502" t="s">
        <v>573</v>
      </c>
      <c r="S57" s="506" t="s">
        <v>773</v>
      </c>
      <c r="T57" s="682" t="s">
        <v>712</v>
      </c>
      <c r="U57" s="383" t="s">
        <v>38</v>
      </c>
      <c r="V57" s="750" t="s">
        <v>240</v>
      </c>
      <c r="W57" s="682"/>
      <c r="X57" s="789"/>
      <c r="Y57" s="468"/>
    </row>
    <row r="58" spans="1:25" s="471" customFormat="1" ht="24.45" customHeight="1" x14ac:dyDescent="0.3">
      <c r="A58" s="519"/>
      <c r="B58" s="520" t="s">
        <v>693</v>
      </c>
      <c r="C58" s="445"/>
      <c r="D58" s="445"/>
      <c r="E58" s="445"/>
      <c r="F58" s="445"/>
      <c r="G58" s="761" t="s">
        <v>1578</v>
      </c>
      <c r="H58" s="762"/>
      <c r="I58" s="763"/>
      <c r="J58" s="487" t="s">
        <v>798</v>
      </c>
      <c r="K58" s="487" t="s">
        <v>793</v>
      </c>
      <c r="L58" s="487" t="s">
        <v>793</v>
      </c>
      <c r="M58" s="701" t="s">
        <v>798</v>
      </c>
      <c r="N58" s="702"/>
      <c r="O58" s="487" t="s">
        <v>798</v>
      </c>
      <c r="P58" s="487" t="s">
        <v>798</v>
      </c>
      <c r="Q58" s="487" t="s">
        <v>793</v>
      </c>
      <c r="R58" s="383" t="s">
        <v>573</v>
      </c>
      <c r="S58" s="422" t="s">
        <v>710</v>
      </c>
      <c r="T58" s="700"/>
      <c r="U58" s="383" t="s">
        <v>171</v>
      </c>
      <c r="V58" s="798"/>
      <c r="W58" s="700"/>
      <c r="X58" s="790"/>
      <c r="Y58" s="468"/>
    </row>
    <row r="59" spans="1:25" s="471" customFormat="1" ht="24.45" customHeight="1" x14ac:dyDescent="0.3">
      <c r="A59" s="426"/>
      <c r="B59" s="521"/>
      <c r="C59" s="412"/>
      <c r="D59" s="412"/>
      <c r="E59" s="412"/>
      <c r="F59" s="412"/>
      <c r="G59" s="769" t="s">
        <v>1579</v>
      </c>
      <c r="H59" s="770"/>
      <c r="I59" s="771"/>
      <c r="J59" s="483" t="s">
        <v>798</v>
      </c>
      <c r="K59" s="483" t="s">
        <v>793</v>
      </c>
      <c r="L59" s="483" t="s">
        <v>793</v>
      </c>
      <c r="M59" s="687" t="s">
        <v>793</v>
      </c>
      <c r="N59" s="688"/>
      <c r="O59" s="483" t="s">
        <v>798</v>
      </c>
      <c r="P59" s="483" t="s">
        <v>798</v>
      </c>
      <c r="Q59" s="483" t="s">
        <v>793</v>
      </c>
      <c r="R59" s="383"/>
      <c r="S59" s="422"/>
      <c r="T59" s="684"/>
      <c r="U59" s="428"/>
      <c r="V59" s="751"/>
      <c r="W59" s="684"/>
      <c r="X59" s="791"/>
      <c r="Y59" s="468"/>
    </row>
    <row r="60" spans="1:25" s="471" customFormat="1" ht="2.1" customHeight="1" x14ac:dyDescent="0.3">
      <c r="A60" s="506"/>
      <c r="B60" s="421"/>
      <c r="C60" s="486"/>
      <c r="D60" s="483"/>
      <c r="E60" s="483"/>
      <c r="F60" s="483"/>
      <c r="G60" s="485"/>
      <c r="H60" s="503"/>
      <c r="I60" s="504"/>
      <c r="J60" s="487"/>
      <c r="K60" s="487"/>
      <c r="L60" s="487"/>
      <c r="M60" s="485"/>
      <c r="N60" s="504"/>
      <c r="O60" s="487"/>
      <c r="P60" s="485"/>
      <c r="Q60" s="487"/>
      <c r="R60" s="502"/>
      <c r="S60" s="427"/>
      <c r="T60" s="483"/>
      <c r="U60" s="502"/>
      <c r="V60" s="388"/>
      <c r="W60" s="478"/>
      <c r="X60" s="398"/>
      <c r="Y60" s="468"/>
    </row>
    <row r="61" spans="1:25" s="469" customFormat="1" ht="26.25" customHeight="1" x14ac:dyDescent="0.3">
      <c r="A61" s="380" t="s">
        <v>951</v>
      </c>
      <c r="B61" s="389" t="s">
        <v>952</v>
      </c>
      <c r="C61" s="390" t="s">
        <v>211</v>
      </c>
      <c r="D61" s="380" t="s">
        <v>270</v>
      </c>
      <c r="E61" s="488" t="s">
        <v>1580</v>
      </c>
      <c r="F61" s="491" t="s">
        <v>582</v>
      </c>
      <c r="G61" s="792" t="s">
        <v>1581</v>
      </c>
      <c r="H61" s="793"/>
      <c r="I61" s="794"/>
      <c r="J61" s="682" t="s">
        <v>796</v>
      </c>
      <c r="K61" s="682" t="s">
        <v>793</v>
      </c>
      <c r="L61" s="689" t="s">
        <v>793</v>
      </c>
      <c r="M61" s="685" t="s">
        <v>793</v>
      </c>
      <c r="N61" s="686"/>
      <c r="O61" s="689" t="s">
        <v>793</v>
      </c>
      <c r="P61" s="682" t="s">
        <v>796</v>
      </c>
      <c r="Q61" s="682" t="s">
        <v>793</v>
      </c>
      <c r="R61" s="400" t="s">
        <v>587</v>
      </c>
      <c r="S61" s="380" t="s">
        <v>705</v>
      </c>
      <c r="T61" s="380"/>
      <c r="U61" s="380" t="s">
        <v>421</v>
      </c>
      <c r="V61" s="682" t="s">
        <v>240</v>
      </c>
      <c r="W61" s="380" t="s">
        <v>176</v>
      </c>
      <c r="X61" s="380" t="s">
        <v>152</v>
      </c>
      <c r="Y61" s="468"/>
    </row>
    <row r="62" spans="1:25" s="469" customFormat="1" ht="25.5" customHeight="1" x14ac:dyDescent="0.3">
      <c r="A62" s="380" t="s">
        <v>954</v>
      </c>
      <c r="B62" s="399" t="s">
        <v>955</v>
      </c>
      <c r="C62" s="486" t="s">
        <v>270</v>
      </c>
      <c r="D62" s="483" t="s">
        <v>211</v>
      </c>
      <c r="E62" s="380" t="s">
        <v>775</v>
      </c>
      <c r="F62" s="386" t="s">
        <v>765</v>
      </c>
      <c r="G62" s="795"/>
      <c r="H62" s="796"/>
      <c r="I62" s="797"/>
      <c r="J62" s="684"/>
      <c r="K62" s="684"/>
      <c r="L62" s="690"/>
      <c r="M62" s="687"/>
      <c r="N62" s="688"/>
      <c r="O62" s="690"/>
      <c r="P62" s="684"/>
      <c r="Q62" s="684"/>
      <c r="R62" s="400" t="s">
        <v>580</v>
      </c>
      <c r="S62" s="380" t="s">
        <v>706</v>
      </c>
      <c r="T62" s="380"/>
      <c r="U62" s="400" t="s">
        <v>37</v>
      </c>
      <c r="V62" s="684"/>
      <c r="W62" s="416" t="s">
        <v>176</v>
      </c>
      <c r="X62" s="380" t="s">
        <v>152</v>
      </c>
      <c r="Y62" s="468"/>
    </row>
    <row r="63" spans="1:25" s="469" customFormat="1" ht="2.1" customHeight="1" x14ac:dyDescent="0.3">
      <c r="A63" s="483"/>
      <c r="B63" s="399"/>
      <c r="C63" s="486"/>
      <c r="D63" s="486"/>
      <c r="E63" s="483"/>
      <c r="F63" s="505"/>
      <c r="G63" s="492"/>
      <c r="H63" s="493"/>
      <c r="I63" s="494"/>
      <c r="J63" s="487"/>
      <c r="K63" s="487"/>
      <c r="L63" s="499"/>
      <c r="M63" s="485"/>
      <c r="N63" s="504"/>
      <c r="O63" s="499"/>
      <c r="P63" s="487"/>
      <c r="Q63" s="487"/>
      <c r="R63" s="481"/>
      <c r="S63" s="483"/>
      <c r="T63" s="483"/>
      <c r="U63" s="481"/>
      <c r="V63" s="487"/>
      <c r="W63" s="416"/>
      <c r="X63" s="483"/>
      <c r="Y63" s="468"/>
    </row>
    <row r="64" spans="1:25" s="469" customFormat="1" ht="25.2" customHeight="1" x14ac:dyDescent="0.3">
      <c r="A64" s="380" t="s">
        <v>957</v>
      </c>
      <c r="B64" s="389" t="s">
        <v>958</v>
      </c>
      <c r="C64" s="390" t="s">
        <v>240</v>
      </c>
      <c r="D64" s="380" t="s">
        <v>391</v>
      </c>
      <c r="E64" s="392" t="s">
        <v>576</v>
      </c>
      <c r="F64" s="392" t="s">
        <v>474</v>
      </c>
      <c r="G64" s="691" t="s">
        <v>1582</v>
      </c>
      <c r="H64" s="692"/>
      <c r="I64" s="693"/>
      <c r="J64" s="682" t="s">
        <v>794</v>
      </c>
      <c r="K64" s="682" t="s">
        <v>793</v>
      </c>
      <c r="L64" s="682" t="s">
        <v>793</v>
      </c>
      <c r="M64" s="685" t="s">
        <v>796</v>
      </c>
      <c r="N64" s="686"/>
      <c r="O64" s="682" t="s">
        <v>793</v>
      </c>
      <c r="P64" s="682" t="s">
        <v>793</v>
      </c>
      <c r="Q64" s="682" t="s">
        <v>793</v>
      </c>
      <c r="R64" s="400" t="s">
        <v>580</v>
      </c>
      <c r="S64" s="380" t="s">
        <v>706</v>
      </c>
      <c r="T64" s="682" t="s">
        <v>919</v>
      </c>
      <c r="U64" s="380" t="s">
        <v>653</v>
      </c>
      <c r="V64" s="380" t="s">
        <v>240</v>
      </c>
      <c r="W64" s="380" t="s">
        <v>176</v>
      </c>
      <c r="X64" s="380" t="s">
        <v>152</v>
      </c>
      <c r="Y64" s="468"/>
    </row>
    <row r="65" spans="1:25" s="469" customFormat="1" ht="25.2" customHeight="1" x14ac:dyDescent="0.3">
      <c r="A65" s="380" t="s">
        <v>959</v>
      </c>
      <c r="B65" s="389"/>
      <c r="C65" s="390" t="s">
        <v>391</v>
      </c>
      <c r="D65" s="380" t="s">
        <v>211</v>
      </c>
      <c r="E65" s="380" t="s">
        <v>1583</v>
      </c>
      <c r="F65" s="380" t="s">
        <v>605</v>
      </c>
      <c r="G65" s="705"/>
      <c r="H65" s="706"/>
      <c r="I65" s="707"/>
      <c r="J65" s="684"/>
      <c r="K65" s="684"/>
      <c r="L65" s="684"/>
      <c r="M65" s="687"/>
      <c r="N65" s="688"/>
      <c r="O65" s="684"/>
      <c r="P65" s="684"/>
      <c r="Q65" s="684"/>
      <c r="R65" s="400" t="s">
        <v>581</v>
      </c>
      <c r="S65" s="380" t="s">
        <v>935</v>
      </c>
      <c r="T65" s="684"/>
      <c r="U65" s="380" t="s">
        <v>38</v>
      </c>
      <c r="V65" s="483" t="s">
        <v>391</v>
      </c>
      <c r="W65" s="416" t="s">
        <v>176</v>
      </c>
      <c r="X65" s="380" t="s">
        <v>152</v>
      </c>
      <c r="Y65" s="468"/>
    </row>
    <row r="66" spans="1:25" s="469" customFormat="1" ht="2.1" customHeight="1" x14ac:dyDescent="0.3">
      <c r="A66" s="380"/>
      <c r="B66" s="389"/>
      <c r="C66" s="390"/>
      <c r="D66" s="380"/>
      <c r="E66" s="380"/>
      <c r="F66" s="380"/>
      <c r="G66" s="492"/>
      <c r="H66" s="493"/>
      <c r="I66" s="494"/>
      <c r="J66" s="487"/>
      <c r="K66" s="487"/>
      <c r="L66" s="487"/>
      <c r="M66" s="485"/>
      <c r="N66" s="504"/>
      <c r="O66" s="487"/>
      <c r="P66" s="487"/>
      <c r="Q66" s="487"/>
      <c r="R66" s="481"/>
      <c r="S66" s="483"/>
      <c r="T66" s="483"/>
      <c r="U66" s="483"/>
      <c r="V66" s="487"/>
      <c r="W66" s="416"/>
      <c r="X66" s="380"/>
      <c r="Y66" s="468"/>
    </row>
    <row r="67" spans="1:25" s="469" customFormat="1" ht="25.2" customHeight="1" x14ac:dyDescent="0.3">
      <c r="A67" s="380" t="s">
        <v>957</v>
      </c>
      <c r="B67" s="389" t="s">
        <v>1432</v>
      </c>
      <c r="C67" s="390" t="s">
        <v>240</v>
      </c>
      <c r="D67" s="380" t="s">
        <v>391</v>
      </c>
      <c r="E67" s="522" t="s">
        <v>1027</v>
      </c>
      <c r="F67" s="523" t="s">
        <v>1584</v>
      </c>
      <c r="G67" s="691" t="s">
        <v>1585</v>
      </c>
      <c r="H67" s="692"/>
      <c r="I67" s="693"/>
      <c r="J67" s="482" t="s">
        <v>794</v>
      </c>
      <c r="K67" s="482" t="s">
        <v>793</v>
      </c>
      <c r="L67" s="482" t="s">
        <v>793</v>
      </c>
      <c r="M67" s="685" t="s">
        <v>796</v>
      </c>
      <c r="N67" s="686"/>
      <c r="O67" s="482" t="s">
        <v>793</v>
      </c>
      <c r="P67" s="482" t="s">
        <v>793</v>
      </c>
      <c r="Q67" s="482" t="s">
        <v>793</v>
      </c>
      <c r="R67" s="400" t="s">
        <v>587</v>
      </c>
      <c r="S67" s="380" t="s">
        <v>705</v>
      </c>
      <c r="T67" s="682" t="s">
        <v>919</v>
      </c>
      <c r="U67" s="380" t="s">
        <v>421</v>
      </c>
      <c r="V67" s="380" t="s">
        <v>240</v>
      </c>
      <c r="W67" s="380" t="s">
        <v>176</v>
      </c>
      <c r="X67" s="380" t="s">
        <v>152</v>
      </c>
      <c r="Y67" s="468"/>
    </row>
    <row r="68" spans="1:25" s="469" customFormat="1" ht="25.2" customHeight="1" x14ac:dyDescent="0.3">
      <c r="A68" s="380" t="s">
        <v>959</v>
      </c>
      <c r="B68" s="389"/>
      <c r="C68" s="390" t="s">
        <v>391</v>
      </c>
      <c r="D68" s="380" t="s">
        <v>211</v>
      </c>
      <c r="E68" s="380" t="s">
        <v>1586</v>
      </c>
      <c r="F68" s="380" t="s">
        <v>502</v>
      </c>
      <c r="G68" s="705" t="s">
        <v>1587</v>
      </c>
      <c r="H68" s="706"/>
      <c r="I68" s="707"/>
      <c r="J68" s="483" t="s">
        <v>794</v>
      </c>
      <c r="K68" s="483" t="s">
        <v>793</v>
      </c>
      <c r="L68" s="483" t="s">
        <v>793</v>
      </c>
      <c r="M68" s="687" t="s">
        <v>796</v>
      </c>
      <c r="N68" s="688"/>
      <c r="O68" s="483" t="s">
        <v>793</v>
      </c>
      <c r="P68" s="483" t="s">
        <v>793</v>
      </c>
      <c r="Q68" s="483" t="s">
        <v>793</v>
      </c>
      <c r="R68" s="400" t="s">
        <v>580</v>
      </c>
      <c r="S68" s="380" t="s">
        <v>920</v>
      </c>
      <c r="T68" s="684"/>
      <c r="U68" s="380" t="s">
        <v>37</v>
      </c>
      <c r="V68" s="483" t="s">
        <v>391</v>
      </c>
      <c r="W68" s="416" t="s">
        <v>176</v>
      </c>
      <c r="X68" s="380" t="s">
        <v>152</v>
      </c>
      <c r="Y68" s="468"/>
    </row>
    <row r="69" spans="1:25" s="469" customFormat="1" ht="2.1" customHeight="1" x14ac:dyDescent="0.3">
      <c r="A69" s="380"/>
      <c r="B69" s="389"/>
      <c r="C69" s="390"/>
      <c r="D69" s="380"/>
      <c r="E69" s="380"/>
      <c r="F69" s="380"/>
      <c r="G69" s="492"/>
      <c r="H69" s="493"/>
      <c r="I69" s="494"/>
      <c r="J69" s="487"/>
      <c r="K69" s="487"/>
      <c r="L69" s="487"/>
      <c r="M69" s="485"/>
      <c r="N69" s="504"/>
      <c r="O69" s="487"/>
      <c r="P69" s="487"/>
      <c r="Q69" s="487"/>
      <c r="R69" s="481"/>
      <c r="S69" s="483"/>
      <c r="T69" s="483"/>
      <c r="U69" s="483"/>
      <c r="V69" s="487"/>
      <c r="W69" s="416"/>
      <c r="X69" s="380"/>
      <c r="Y69" s="468"/>
    </row>
    <row r="70" spans="1:25" s="471" customFormat="1" ht="25.2" customHeight="1" x14ac:dyDescent="0.3">
      <c r="A70" s="380" t="s">
        <v>819</v>
      </c>
      <c r="B70" s="389" t="s">
        <v>46</v>
      </c>
      <c r="C70" s="390" t="s">
        <v>211</v>
      </c>
      <c r="D70" s="391" t="s">
        <v>377</v>
      </c>
      <c r="E70" s="392" t="s">
        <v>574</v>
      </c>
      <c r="F70" s="392" t="s">
        <v>513</v>
      </c>
      <c r="G70" s="772" t="s">
        <v>1558</v>
      </c>
      <c r="H70" s="778"/>
      <c r="I70" s="779"/>
      <c r="J70" s="524" t="s">
        <v>798</v>
      </c>
      <c r="K70" s="525">
        <v>320</v>
      </c>
      <c r="L70" s="524" t="s">
        <v>801</v>
      </c>
      <c r="M70" s="788" t="s">
        <v>798</v>
      </c>
      <c r="N70" s="788"/>
      <c r="O70" s="524" t="s">
        <v>798</v>
      </c>
      <c r="P70" s="524" t="s">
        <v>793</v>
      </c>
      <c r="Q70" s="524" t="s">
        <v>798</v>
      </c>
      <c r="R70" s="383" t="s">
        <v>563</v>
      </c>
      <c r="S70" s="380" t="s">
        <v>769</v>
      </c>
      <c r="T70" s="380"/>
      <c r="U70" s="383" t="s">
        <v>37</v>
      </c>
      <c r="V70" s="750" t="s">
        <v>240</v>
      </c>
      <c r="W70" s="380" t="s">
        <v>176</v>
      </c>
      <c r="X70" s="380" t="s">
        <v>152</v>
      </c>
      <c r="Y70" s="468"/>
    </row>
    <row r="71" spans="1:25" s="472" customFormat="1" ht="25.2" customHeight="1" x14ac:dyDescent="0.3">
      <c r="A71" s="380" t="s">
        <v>820</v>
      </c>
      <c r="B71" s="399" t="s">
        <v>117</v>
      </c>
      <c r="C71" s="398" t="s">
        <v>377</v>
      </c>
      <c r="D71" s="483" t="s">
        <v>211</v>
      </c>
      <c r="E71" s="478" t="s">
        <v>575</v>
      </c>
      <c r="F71" s="478" t="s">
        <v>1503</v>
      </c>
      <c r="G71" s="786" t="s">
        <v>1588</v>
      </c>
      <c r="H71" s="762"/>
      <c r="I71" s="763"/>
      <c r="J71" s="526" t="s">
        <v>798</v>
      </c>
      <c r="K71" s="526" t="s">
        <v>798</v>
      </c>
      <c r="L71" s="527">
        <v>320</v>
      </c>
      <c r="M71" s="787" t="s">
        <v>798</v>
      </c>
      <c r="N71" s="787"/>
      <c r="O71" s="526" t="s">
        <v>798</v>
      </c>
      <c r="P71" s="527" t="s">
        <v>793</v>
      </c>
      <c r="Q71" s="526" t="s">
        <v>798</v>
      </c>
      <c r="R71" s="383" t="s">
        <v>563</v>
      </c>
      <c r="S71" s="380" t="s">
        <v>771</v>
      </c>
      <c r="T71" s="380"/>
      <c r="U71" s="400" t="s">
        <v>176</v>
      </c>
      <c r="V71" s="751"/>
      <c r="W71" s="483" t="s">
        <v>176</v>
      </c>
      <c r="X71" s="483" t="s">
        <v>152</v>
      </c>
      <c r="Y71" s="468"/>
    </row>
    <row r="72" spans="1:25" s="471" customFormat="1" ht="25.2" customHeight="1" x14ac:dyDescent="0.3">
      <c r="A72" s="487"/>
      <c r="B72" s="397"/>
      <c r="C72" s="403"/>
      <c r="D72" s="487"/>
      <c r="E72" s="500"/>
      <c r="F72" s="500"/>
      <c r="G72" s="781" t="s">
        <v>1589</v>
      </c>
      <c r="H72" s="782"/>
      <c r="I72" s="783"/>
      <c r="J72" s="526" t="s">
        <v>808</v>
      </c>
      <c r="K72" s="527">
        <v>320</v>
      </c>
      <c r="L72" s="527">
        <v>320</v>
      </c>
      <c r="M72" s="812">
        <v>320</v>
      </c>
      <c r="N72" s="812"/>
      <c r="O72" s="526" t="s">
        <v>798</v>
      </c>
      <c r="P72" s="527" t="s">
        <v>793</v>
      </c>
      <c r="Q72" s="527" t="s">
        <v>808</v>
      </c>
      <c r="R72" s="388"/>
      <c r="S72" s="487"/>
      <c r="T72" s="487"/>
      <c r="U72" s="498"/>
      <c r="V72" s="388"/>
      <c r="W72" s="487"/>
      <c r="X72" s="482"/>
      <c r="Y72" s="468"/>
    </row>
    <row r="73" spans="1:25" s="471" customFormat="1" ht="25.2" customHeight="1" x14ac:dyDescent="0.3">
      <c r="A73" s="483"/>
      <c r="B73" s="399"/>
      <c r="C73" s="398"/>
      <c r="D73" s="483"/>
      <c r="E73" s="478"/>
      <c r="F73" s="478"/>
      <c r="G73" s="769" t="s">
        <v>1590</v>
      </c>
      <c r="H73" s="770"/>
      <c r="I73" s="771"/>
      <c r="J73" s="528">
        <v>320</v>
      </c>
      <c r="K73" s="528">
        <v>320</v>
      </c>
      <c r="L73" s="528">
        <v>320</v>
      </c>
      <c r="M73" s="813">
        <v>320</v>
      </c>
      <c r="N73" s="813"/>
      <c r="O73" s="528">
        <v>320</v>
      </c>
      <c r="P73" s="528" t="s">
        <v>793</v>
      </c>
      <c r="Q73" s="528">
        <v>320</v>
      </c>
      <c r="R73" s="502"/>
      <c r="S73" s="483"/>
      <c r="T73" s="483"/>
      <c r="U73" s="481"/>
      <c r="V73" s="502"/>
      <c r="W73" s="483"/>
      <c r="X73" s="483"/>
      <c r="Y73" s="468"/>
    </row>
    <row r="74" spans="1:25" s="471" customFormat="1" ht="2.1" customHeight="1" x14ac:dyDescent="0.3">
      <c r="A74" s="487"/>
      <c r="B74" s="397"/>
      <c r="C74" s="403"/>
      <c r="D74" s="500"/>
      <c r="E74" s="500"/>
      <c r="F74" s="500"/>
      <c r="G74" s="485"/>
      <c r="H74" s="503"/>
      <c r="I74" s="504"/>
      <c r="J74" s="487"/>
      <c r="K74" s="487"/>
      <c r="L74" s="487"/>
      <c r="M74" s="485"/>
      <c r="N74" s="504"/>
      <c r="O74" s="487"/>
      <c r="P74" s="485"/>
      <c r="Q74" s="487"/>
      <c r="R74" s="388"/>
      <c r="S74" s="487"/>
      <c r="T74" s="487"/>
      <c r="U74" s="498"/>
      <c r="V74" s="388"/>
      <c r="W74" s="487"/>
      <c r="X74" s="483"/>
      <c r="Y74" s="468"/>
    </row>
    <row r="75" spans="1:25" s="471" customFormat="1" ht="24.75" customHeight="1" x14ac:dyDescent="0.3">
      <c r="A75" s="380" t="s">
        <v>821</v>
      </c>
      <c r="B75" s="389" t="s">
        <v>43</v>
      </c>
      <c r="C75" s="390" t="s">
        <v>211</v>
      </c>
      <c r="D75" s="391" t="s">
        <v>423</v>
      </c>
      <c r="E75" s="392" t="s">
        <v>576</v>
      </c>
      <c r="F75" s="392" t="s">
        <v>570</v>
      </c>
      <c r="G75" s="685" t="s">
        <v>1591</v>
      </c>
      <c r="H75" s="785"/>
      <c r="I75" s="686"/>
      <c r="J75" s="482" t="s">
        <v>798</v>
      </c>
      <c r="K75" s="482" t="s">
        <v>798</v>
      </c>
      <c r="L75" s="482" t="s">
        <v>798</v>
      </c>
      <c r="M75" s="685" t="s">
        <v>798</v>
      </c>
      <c r="N75" s="686"/>
      <c r="O75" s="482" t="s">
        <v>798</v>
      </c>
      <c r="P75" s="482" t="s">
        <v>798</v>
      </c>
      <c r="Q75" s="482" t="s">
        <v>798</v>
      </c>
      <c r="R75" s="383" t="s">
        <v>563</v>
      </c>
      <c r="S75" s="380" t="s">
        <v>769</v>
      </c>
      <c r="T75" s="380"/>
      <c r="U75" s="383" t="s">
        <v>660</v>
      </c>
      <c r="V75" s="750" t="s">
        <v>240</v>
      </c>
      <c r="W75" s="380" t="s">
        <v>176</v>
      </c>
      <c r="X75" s="380" t="s">
        <v>152</v>
      </c>
      <c r="Y75" s="468"/>
    </row>
    <row r="76" spans="1:25" s="471" customFormat="1" ht="24.45" customHeight="1" x14ac:dyDescent="0.3">
      <c r="A76" s="483" t="s">
        <v>822</v>
      </c>
      <c r="B76" s="399" t="s">
        <v>116</v>
      </c>
      <c r="C76" s="398" t="s">
        <v>423</v>
      </c>
      <c r="D76" s="478" t="s">
        <v>644</v>
      </c>
      <c r="E76" s="478" t="s">
        <v>471</v>
      </c>
      <c r="F76" s="478" t="s">
        <v>931</v>
      </c>
      <c r="G76" s="701" t="s">
        <v>1592</v>
      </c>
      <c r="H76" s="784"/>
      <c r="I76" s="702"/>
      <c r="J76" s="487" t="s">
        <v>798</v>
      </c>
      <c r="K76" s="487" t="s">
        <v>798</v>
      </c>
      <c r="L76" s="487" t="s">
        <v>798</v>
      </c>
      <c r="M76" s="701" t="s">
        <v>799</v>
      </c>
      <c r="N76" s="702"/>
      <c r="O76" s="503" t="s">
        <v>798</v>
      </c>
      <c r="P76" s="485" t="s">
        <v>798</v>
      </c>
      <c r="Q76" s="487" t="s">
        <v>798</v>
      </c>
      <c r="R76" s="383" t="s">
        <v>563</v>
      </c>
      <c r="S76" s="380" t="s">
        <v>771</v>
      </c>
      <c r="T76" s="380"/>
      <c r="U76" s="400" t="s">
        <v>176</v>
      </c>
      <c r="V76" s="751"/>
      <c r="W76" s="380" t="s">
        <v>176</v>
      </c>
      <c r="X76" s="380" t="s">
        <v>152</v>
      </c>
      <c r="Y76" s="468"/>
    </row>
    <row r="77" spans="1:25" s="471" customFormat="1" ht="24.45" customHeight="1" x14ac:dyDescent="0.3">
      <c r="A77" s="487"/>
      <c r="B77" s="397"/>
      <c r="C77" s="403"/>
      <c r="D77" s="500"/>
      <c r="E77" s="477"/>
      <c r="F77" s="477"/>
      <c r="G77" s="701" t="s">
        <v>1593</v>
      </c>
      <c r="H77" s="784"/>
      <c r="I77" s="702"/>
      <c r="J77" s="487" t="s">
        <v>798</v>
      </c>
      <c r="K77" s="487" t="s">
        <v>798</v>
      </c>
      <c r="L77" s="487" t="s">
        <v>808</v>
      </c>
      <c r="M77" s="701" t="s">
        <v>798</v>
      </c>
      <c r="N77" s="702"/>
      <c r="O77" s="503" t="s">
        <v>798</v>
      </c>
      <c r="P77" s="485" t="s">
        <v>808</v>
      </c>
      <c r="Q77" s="487" t="s">
        <v>808</v>
      </c>
      <c r="R77" s="501"/>
      <c r="S77" s="482"/>
      <c r="T77" s="482"/>
      <c r="U77" s="480"/>
      <c r="V77" s="501"/>
      <c r="W77" s="482"/>
      <c r="X77" s="482"/>
      <c r="Y77" s="468"/>
    </row>
    <row r="78" spans="1:25" s="471" customFormat="1" ht="24.45" customHeight="1" x14ac:dyDescent="0.3">
      <c r="A78" s="487"/>
      <c r="B78" s="397"/>
      <c r="C78" s="403"/>
      <c r="D78" s="500"/>
      <c r="E78" s="500"/>
      <c r="F78" s="500"/>
      <c r="G78" s="701" t="s">
        <v>1594</v>
      </c>
      <c r="H78" s="784"/>
      <c r="I78" s="702"/>
      <c r="J78" s="487" t="s">
        <v>798</v>
      </c>
      <c r="K78" s="487" t="s">
        <v>808</v>
      </c>
      <c r="L78" s="487" t="s">
        <v>808</v>
      </c>
      <c r="M78" s="701" t="s">
        <v>799</v>
      </c>
      <c r="N78" s="702"/>
      <c r="O78" s="503" t="s">
        <v>798</v>
      </c>
      <c r="P78" s="485" t="s">
        <v>798</v>
      </c>
      <c r="Q78" s="487" t="s">
        <v>798</v>
      </c>
      <c r="R78" s="388"/>
      <c r="S78" s="487"/>
      <c r="T78" s="487"/>
      <c r="U78" s="498"/>
      <c r="V78" s="388"/>
      <c r="W78" s="487"/>
      <c r="X78" s="487"/>
      <c r="Y78" s="468"/>
    </row>
    <row r="79" spans="1:25" s="471" customFormat="1" ht="24.45" customHeight="1" x14ac:dyDescent="0.3">
      <c r="A79" s="487"/>
      <c r="B79" s="397"/>
      <c r="C79" s="403"/>
      <c r="D79" s="500"/>
      <c r="E79" s="500"/>
      <c r="F79" s="500"/>
      <c r="G79" s="701" t="s">
        <v>1595</v>
      </c>
      <c r="H79" s="784"/>
      <c r="I79" s="702"/>
      <c r="J79" s="487" t="s">
        <v>798</v>
      </c>
      <c r="K79" s="487" t="s">
        <v>798</v>
      </c>
      <c r="L79" s="487" t="s">
        <v>798</v>
      </c>
      <c r="M79" s="701" t="s">
        <v>798</v>
      </c>
      <c r="N79" s="702"/>
      <c r="O79" s="503" t="s">
        <v>798</v>
      </c>
      <c r="P79" s="485" t="s">
        <v>798</v>
      </c>
      <c r="Q79" s="487" t="s">
        <v>798</v>
      </c>
      <c r="R79" s="388"/>
      <c r="S79" s="487"/>
      <c r="T79" s="487"/>
      <c r="U79" s="498"/>
      <c r="V79" s="388"/>
      <c r="W79" s="487"/>
      <c r="X79" s="487"/>
      <c r="Y79" s="468"/>
    </row>
    <row r="80" spans="1:25" s="471" customFormat="1" ht="24.45" customHeight="1" x14ac:dyDescent="0.3">
      <c r="A80" s="487"/>
      <c r="B80" s="397"/>
      <c r="C80" s="403"/>
      <c r="D80" s="500"/>
      <c r="E80" s="500"/>
      <c r="F80" s="500"/>
      <c r="G80" s="701" t="s">
        <v>1596</v>
      </c>
      <c r="H80" s="784"/>
      <c r="I80" s="702"/>
      <c r="J80" s="487" t="s">
        <v>808</v>
      </c>
      <c r="K80" s="487" t="s">
        <v>798</v>
      </c>
      <c r="L80" s="487" t="s">
        <v>798</v>
      </c>
      <c r="M80" s="701" t="s">
        <v>808</v>
      </c>
      <c r="N80" s="702"/>
      <c r="O80" s="503" t="s">
        <v>808</v>
      </c>
      <c r="P80" s="485" t="s">
        <v>808</v>
      </c>
      <c r="Q80" s="487" t="s">
        <v>798</v>
      </c>
      <c r="R80" s="388"/>
      <c r="S80" s="487"/>
      <c r="T80" s="487"/>
      <c r="U80" s="498"/>
      <c r="V80" s="388"/>
      <c r="W80" s="487"/>
      <c r="X80" s="487"/>
      <c r="Y80" s="468"/>
    </row>
    <row r="81" spans="1:25" s="471" customFormat="1" ht="24.45" customHeight="1" x14ac:dyDescent="0.3">
      <c r="A81" s="487"/>
      <c r="B81" s="397"/>
      <c r="C81" s="403"/>
      <c r="D81" s="500"/>
      <c r="E81" s="500"/>
      <c r="F81" s="500"/>
      <c r="G81" s="701" t="s">
        <v>1597</v>
      </c>
      <c r="H81" s="784"/>
      <c r="I81" s="702"/>
      <c r="J81" s="487" t="s">
        <v>798</v>
      </c>
      <c r="K81" s="487" t="s">
        <v>808</v>
      </c>
      <c r="L81" s="487" t="s">
        <v>798</v>
      </c>
      <c r="M81" s="701" t="s">
        <v>798</v>
      </c>
      <c r="N81" s="702"/>
      <c r="O81" s="503" t="s">
        <v>808</v>
      </c>
      <c r="P81" s="485" t="s">
        <v>808</v>
      </c>
      <c r="Q81" s="487" t="s">
        <v>798</v>
      </c>
      <c r="R81" s="388"/>
      <c r="S81" s="487"/>
      <c r="T81" s="487"/>
      <c r="U81" s="498"/>
      <c r="V81" s="388"/>
      <c r="W81" s="487"/>
      <c r="X81" s="487"/>
      <c r="Y81" s="468"/>
    </row>
    <row r="82" spans="1:25" s="471" customFormat="1" ht="24.45" customHeight="1" x14ac:dyDescent="0.3">
      <c r="A82" s="483"/>
      <c r="B82" s="399"/>
      <c r="C82" s="398"/>
      <c r="D82" s="478"/>
      <c r="E82" s="478"/>
      <c r="F82" s="478"/>
      <c r="G82" s="687" t="s">
        <v>1598</v>
      </c>
      <c r="H82" s="780"/>
      <c r="I82" s="688"/>
      <c r="J82" s="483" t="s">
        <v>798</v>
      </c>
      <c r="K82" s="483" t="s">
        <v>798</v>
      </c>
      <c r="L82" s="483" t="s">
        <v>798</v>
      </c>
      <c r="M82" s="687" t="s">
        <v>798</v>
      </c>
      <c r="N82" s="688"/>
      <c r="O82" s="505" t="s">
        <v>798</v>
      </c>
      <c r="P82" s="486" t="s">
        <v>798</v>
      </c>
      <c r="Q82" s="483" t="s">
        <v>798</v>
      </c>
      <c r="R82" s="502"/>
      <c r="S82" s="483"/>
      <c r="T82" s="483"/>
      <c r="U82" s="481"/>
      <c r="V82" s="502"/>
      <c r="W82" s="483"/>
      <c r="X82" s="483"/>
      <c r="Y82" s="468"/>
    </row>
    <row r="83" spans="1:25" s="471" customFormat="1" ht="1.95" customHeight="1" x14ac:dyDescent="0.3">
      <c r="A83" s="487"/>
      <c r="B83" s="397"/>
      <c r="C83" s="403"/>
      <c r="D83" s="500"/>
      <c r="E83" s="478"/>
      <c r="F83" s="478"/>
      <c r="G83" s="687"/>
      <c r="H83" s="780"/>
      <c r="I83" s="688"/>
      <c r="J83" s="487"/>
      <c r="K83" s="487"/>
      <c r="L83" s="487"/>
      <c r="M83" s="503"/>
      <c r="N83" s="504"/>
      <c r="O83" s="503"/>
      <c r="P83" s="485"/>
      <c r="Q83" s="487"/>
      <c r="R83" s="388"/>
      <c r="S83" s="483"/>
      <c r="T83" s="487"/>
      <c r="U83" s="498"/>
      <c r="V83" s="388"/>
      <c r="W83" s="483"/>
      <c r="X83" s="483"/>
      <c r="Y83" s="468"/>
    </row>
    <row r="84" spans="1:25" s="471" customFormat="1" ht="24.45" customHeight="1" x14ac:dyDescent="0.3">
      <c r="A84" s="380" t="s">
        <v>960</v>
      </c>
      <c r="B84" s="389" t="s">
        <v>53</v>
      </c>
      <c r="C84" s="390" t="s">
        <v>211</v>
      </c>
      <c r="D84" s="391" t="s">
        <v>423</v>
      </c>
      <c r="E84" s="392" t="s">
        <v>927</v>
      </c>
      <c r="F84" s="392" t="s">
        <v>497</v>
      </c>
      <c r="G84" s="685" t="s">
        <v>1599</v>
      </c>
      <c r="H84" s="785"/>
      <c r="I84" s="686"/>
      <c r="J84" s="482" t="s">
        <v>798</v>
      </c>
      <c r="K84" s="482" t="s">
        <v>793</v>
      </c>
      <c r="L84" s="482" t="s">
        <v>798</v>
      </c>
      <c r="M84" s="685" t="s">
        <v>794</v>
      </c>
      <c r="N84" s="686"/>
      <c r="O84" s="482" t="s">
        <v>793</v>
      </c>
      <c r="P84" s="482" t="s">
        <v>793</v>
      </c>
      <c r="Q84" s="482" t="s">
        <v>793</v>
      </c>
      <c r="R84" s="383" t="s">
        <v>563</v>
      </c>
      <c r="S84" s="380" t="s">
        <v>940</v>
      </c>
      <c r="T84" s="380"/>
      <c r="U84" s="383" t="s">
        <v>171</v>
      </c>
      <c r="V84" s="750" t="s">
        <v>240</v>
      </c>
      <c r="W84" s="380" t="s">
        <v>176</v>
      </c>
      <c r="X84" s="380" t="s">
        <v>152</v>
      </c>
      <c r="Y84" s="468"/>
    </row>
    <row r="85" spans="1:25" s="471" customFormat="1" ht="24.45" customHeight="1" x14ac:dyDescent="0.3">
      <c r="A85" s="483" t="s">
        <v>961</v>
      </c>
      <c r="B85" s="399" t="s">
        <v>115</v>
      </c>
      <c r="C85" s="398" t="s">
        <v>423</v>
      </c>
      <c r="D85" s="478" t="s">
        <v>644</v>
      </c>
      <c r="E85" s="478" t="s">
        <v>489</v>
      </c>
      <c r="F85" s="478" t="s">
        <v>616</v>
      </c>
      <c r="G85" s="687" t="s">
        <v>1600</v>
      </c>
      <c r="H85" s="780"/>
      <c r="I85" s="688"/>
      <c r="J85" s="483" t="s">
        <v>802</v>
      </c>
      <c r="K85" s="483" t="s">
        <v>793</v>
      </c>
      <c r="L85" s="483" t="s">
        <v>798</v>
      </c>
      <c r="M85" s="687" t="s">
        <v>794</v>
      </c>
      <c r="N85" s="688"/>
      <c r="O85" s="505" t="s">
        <v>793</v>
      </c>
      <c r="P85" s="486" t="s">
        <v>793</v>
      </c>
      <c r="Q85" s="483" t="s">
        <v>793</v>
      </c>
      <c r="R85" s="383" t="s">
        <v>563</v>
      </c>
      <c r="S85" s="380" t="s">
        <v>943</v>
      </c>
      <c r="T85" s="380"/>
      <c r="U85" s="400" t="s">
        <v>176</v>
      </c>
      <c r="V85" s="751"/>
      <c r="W85" s="380" t="s">
        <v>176</v>
      </c>
      <c r="X85" s="380" t="s">
        <v>152</v>
      </c>
      <c r="Y85" s="468"/>
    </row>
    <row r="86" spans="1:25" s="471" customFormat="1" ht="1.5" customHeight="1" x14ac:dyDescent="0.3">
      <c r="A86" s="487"/>
      <c r="B86" s="397"/>
      <c r="C86" s="403"/>
      <c r="D86" s="500"/>
      <c r="E86" s="478"/>
      <c r="F86" s="478"/>
      <c r="G86" s="687"/>
      <c r="H86" s="780"/>
      <c r="I86" s="688"/>
      <c r="J86" s="487"/>
      <c r="K86" s="487"/>
      <c r="L86" s="487"/>
      <c r="M86" s="503"/>
      <c r="N86" s="504"/>
      <c r="O86" s="503"/>
      <c r="P86" s="485"/>
      <c r="Q86" s="487"/>
      <c r="R86" s="502"/>
      <c r="S86" s="483"/>
      <c r="T86" s="487"/>
      <c r="U86" s="498"/>
      <c r="V86" s="388"/>
      <c r="W86" s="483"/>
      <c r="X86" s="483"/>
      <c r="Y86" s="468"/>
    </row>
    <row r="87" spans="1:25" s="471" customFormat="1" ht="24.75" customHeight="1" x14ac:dyDescent="0.3">
      <c r="A87" s="380" t="s">
        <v>823</v>
      </c>
      <c r="B87" s="389" t="s">
        <v>56</v>
      </c>
      <c r="C87" s="409" t="s">
        <v>211</v>
      </c>
      <c r="D87" s="391" t="s">
        <v>374</v>
      </c>
      <c r="E87" s="392" t="s">
        <v>636</v>
      </c>
      <c r="F87" s="392" t="s">
        <v>1601</v>
      </c>
      <c r="G87" s="772" t="s">
        <v>1602</v>
      </c>
      <c r="H87" s="778"/>
      <c r="I87" s="779"/>
      <c r="J87" s="482" t="s">
        <v>793</v>
      </c>
      <c r="K87" s="482" t="s">
        <v>799</v>
      </c>
      <c r="L87" s="482" t="s">
        <v>793</v>
      </c>
      <c r="M87" s="685" t="s">
        <v>793</v>
      </c>
      <c r="N87" s="686"/>
      <c r="O87" s="482" t="s">
        <v>793</v>
      </c>
      <c r="P87" s="482" t="s">
        <v>798</v>
      </c>
      <c r="Q87" s="482" t="s">
        <v>799</v>
      </c>
      <c r="R87" s="383" t="s">
        <v>561</v>
      </c>
      <c r="S87" s="380" t="s">
        <v>718</v>
      </c>
      <c r="T87" s="380"/>
      <c r="U87" s="383" t="s">
        <v>171</v>
      </c>
      <c r="V87" s="383" t="s">
        <v>240</v>
      </c>
      <c r="W87" s="380" t="s">
        <v>176</v>
      </c>
      <c r="X87" s="380" t="s">
        <v>152</v>
      </c>
      <c r="Y87" s="468"/>
    </row>
    <row r="88" spans="1:25" s="471" customFormat="1" ht="24.75" customHeight="1" x14ac:dyDescent="0.3">
      <c r="A88" s="483" t="s">
        <v>824</v>
      </c>
      <c r="B88" s="399"/>
      <c r="C88" s="398" t="s">
        <v>374</v>
      </c>
      <c r="D88" s="478" t="s">
        <v>211</v>
      </c>
      <c r="E88" s="478" t="s">
        <v>659</v>
      </c>
      <c r="F88" s="478" t="s">
        <v>950</v>
      </c>
      <c r="G88" s="781" t="s">
        <v>1603</v>
      </c>
      <c r="H88" s="782"/>
      <c r="I88" s="783"/>
      <c r="J88" s="487" t="s">
        <v>799</v>
      </c>
      <c r="K88" s="487" t="s">
        <v>799</v>
      </c>
      <c r="L88" s="487" t="s">
        <v>793</v>
      </c>
      <c r="M88" s="701" t="s">
        <v>793</v>
      </c>
      <c r="N88" s="702"/>
      <c r="O88" s="503" t="s">
        <v>793</v>
      </c>
      <c r="P88" s="485" t="s">
        <v>798</v>
      </c>
      <c r="Q88" s="487" t="s">
        <v>799</v>
      </c>
      <c r="R88" s="383" t="s">
        <v>561</v>
      </c>
      <c r="S88" s="380" t="s">
        <v>825</v>
      </c>
      <c r="T88" s="380"/>
      <c r="U88" s="400" t="s">
        <v>176</v>
      </c>
      <c r="V88" s="502" t="s">
        <v>374</v>
      </c>
      <c r="W88" s="380" t="s">
        <v>176</v>
      </c>
      <c r="X88" s="380" t="s">
        <v>152</v>
      </c>
      <c r="Y88" s="468"/>
    </row>
    <row r="89" spans="1:25" s="471" customFormat="1" ht="24.75" customHeight="1" x14ac:dyDescent="0.3">
      <c r="A89" s="482"/>
      <c r="B89" s="401"/>
      <c r="C89" s="407"/>
      <c r="D89" s="477"/>
      <c r="E89" s="477"/>
      <c r="F89" s="477"/>
      <c r="G89" s="781" t="s">
        <v>1604</v>
      </c>
      <c r="H89" s="782"/>
      <c r="I89" s="783"/>
      <c r="J89" s="487" t="s">
        <v>799</v>
      </c>
      <c r="K89" s="487" t="s">
        <v>799</v>
      </c>
      <c r="L89" s="487" t="s">
        <v>793</v>
      </c>
      <c r="M89" s="701" t="s">
        <v>793</v>
      </c>
      <c r="N89" s="702"/>
      <c r="O89" s="503" t="s">
        <v>796</v>
      </c>
      <c r="P89" s="485" t="s">
        <v>798</v>
      </c>
      <c r="Q89" s="487" t="s">
        <v>799</v>
      </c>
      <c r="R89" s="501"/>
      <c r="S89" s="482"/>
      <c r="T89" s="482"/>
      <c r="U89" s="480"/>
      <c r="V89" s="501"/>
      <c r="W89" s="482"/>
      <c r="X89" s="482"/>
      <c r="Y89" s="468"/>
    </row>
    <row r="90" spans="1:25" s="471" customFormat="1" ht="24.75" customHeight="1" x14ac:dyDescent="0.3">
      <c r="A90" s="483"/>
      <c r="B90" s="399"/>
      <c r="C90" s="398"/>
      <c r="D90" s="478"/>
      <c r="E90" s="478"/>
      <c r="F90" s="478"/>
      <c r="G90" s="769" t="s">
        <v>1605</v>
      </c>
      <c r="H90" s="770"/>
      <c r="I90" s="771"/>
      <c r="J90" s="483" t="s">
        <v>799</v>
      </c>
      <c r="K90" s="483" t="s">
        <v>799</v>
      </c>
      <c r="L90" s="483" t="s">
        <v>793</v>
      </c>
      <c r="M90" s="687" t="s">
        <v>793</v>
      </c>
      <c r="N90" s="688"/>
      <c r="O90" s="505" t="s">
        <v>793</v>
      </c>
      <c r="P90" s="486" t="s">
        <v>798</v>
      </c>
      <c r="Q90" s="483" t="s">
        <v>799</v>
      </c>
      <c r="R90" s="502"/>
      <c r="S90" s="483"/>
      <c r="T90" s="483"/>
      <c r="U90" s="481"/>
      <c r="V90" s="502"/>
      <c r="W90" s="483"/>
      <c r="X90" s="483"/>
      <c r="Y90" s="468"/>
    </row>
    <row r="91" spans="1:25" ht="1.5" customHeight="1" x14ac:dyDescent="0.3">
      <c r="A91" s="487"/>
      <c r="B91" s="397"/>
      <c r="C91" s="485"/>
      <c r="D91" s="487"/>
      <c r="E91" s="487"/>
      <c r="F91" s="487"/>
      <c r="G91" s="432"/>
      <c r="H91" s="433"/>
      <c r="I91" s="434"/>
      <c r="J91" s="487" t="s">
        <v>793</v>
      </c>
      <c r="K91" s="487" t="s">
        <v>793</v>
      </c>
      <c r="L91" s="487"/>
      <c r="M91" s="701"/>
      <c r="N91" s="702"/>
      <c r="O91" s="487"/>
      <c r="P91" s="485" t="s">
        <v>793</v>
      </c>
      <c r="Q91" s="487" t="s">
        <v>793</v>
      </c>
      <c r="R91" s="388"/>
      <c r="S91" s="500"/>
      <c r="T91" s="500"/>
      <c r="U91" s="388"/>
      <c r="V91" s="388"/>
      <c r="W91" s="500"/>
      <c r="X91" s="500"/>
      <c r="Y91" s="468"/>
    </row>
    <row r="92" spans="1:25" s="471" customFormat="1" ht="24" customHeight="1" x14ac:dyDescent="0.3">
      <c r="A92" s="380" t="s">
        <v>823</v>
      </c>
      <c r="B92" s="389" t="s">
        <v>56</v>
      </c>
      <c r="C92" s="409" t="s">
        <v>211</v>
      </c>
      <c r="D92" s="391" t="s">
        <v>374</v>
      </c>
      <c r="E92" s="392" t="s">
        <v>636</v>
      </c>
      <c r="F92" s="392" t="s">
        <v>1601</v>
      </c>
      <c r="G92" s="772" t="s">
        <v>1606</v>
      </c>
      <c r="H92" s="773"/>
      <c r="I92" s="774"/>
      <c r="J92" s="682" t="s">
        <v>793</v>
      </c>
      <c r="K92" s="682" t="s">
        <v>793</v>
      </c>
      <c r="L92" s="682" t="s">
        <v>793</v>
      </c>
      <c r="M92" s="685" t="s">
        <v>798</v>
      </c>
      <c r="N92" s="686"/>
      <c r="O92" s="682" t="s">
        <v>793</v>
      </c>
      <c r="P92" s="682" t="s">
        <v>793</v>
      </c>
      <c r="Q92" s="682" t="s">
        <v>793</v>
      </c>
      <c r="R92" s="383" t="s">
        <v>561</v>
      </c>
      <c r="S92" s="380" t="s">
        <v>718</v>
      </c>
      <c r="T92" s="380"/>
      <c r="U92" s="383" t="s">
        <v>171</v>
      </c>
      <c r="V92" s="383" t="s">
        <v>240</v>
      </c>
      <c r="W92" s="380" t="s">
        <v>176</v>
      </c>
      <c r="X92" s="380" t="s">
        <v>152</v>
      </c>
      <c r="Y92" s="468"/>
    </row>
    <row r="93" spans="1:25" s="471" customFormat="1" ht="24.75" customHeight="1" x14ac:dyDescent="0.3">
      <c r="A93" s="483" t="s">
        <v>824</v>
      </c>
      <c r="B93" s="399"/>
      <c r="C93" s="398" t="s">
        <v>374</v>
      </c>
      <c r="D93" s="478" t="s">
        <v>211</v>
      </c>
      <c r="E93" s="478" t="s">
        <v>659</v>
      </c>
      <c r="F93" s="478" t="s">
        <v>950</v>
      </c>
      <c r="G93" s="775"/>
      <c r="H93" s="776"/>
      <c r="I93" s="777"/>
      <c r="J93" s="684"/>
      <c r="K93" s="684"/>
      <c r="L93" s="684"/>
      <c r="M93" s="687"/>
      <c r="N93" s="688"/>
      <c r="O93" s="684"/>
      <c r="P93" s="684"/>
      <c r="Q93" s="684"/>
      <c r="R93" s="383" t="s">
        <v>561</v>
      </c>
      <c r="S93" s="380" t="s">
        <v>825</v>
      </c>
      <c r="T93" s="380"/>
      <c r="U93" s="400" t="s">
        <v>176</v>
      </c>
      <c r="V93" s="502" t="s">
        <v>374</v>
      </c>
      <c r="W93" s="380" t="s">
        <v>176</v>
      </c>
      <c r="X93" s="380" t="s">
        <v>152</v>
      </c>
      <c r="Y93" s="468"/>
    </row>
    <row r="94" spans="1:25" s="471" customFormat="1" ht="2.1" customHeight="1" x14ac:dyDescent="0.3">
      <c r="A94" s="483"/>
      <c r="B94" s="399"/>
      <c r="C94" s="398"/>
      <c r="D94" s="478"/>
      <c r="E94" s="478"/>
      <c r="F94" s="398"/>
      <c r="G94" s="529"/>
      <c r="H94" s="530"/>
      <c r="I94" s="531"/>
      <c r="J94" s="487"/>
      <c r="K94" s="487"/>
      <c r="L94" s="487"/>
      <c r="M94" s="485"/>
      <c r="N94" s="504"/>
      <c r="O94" s="503"/>
      <c r="P94" s="485"/>
      <c r="Q94" s="504"/>
      <c r="R94" s="383"/>
      <c r="S94" s="380"/>
      <c r="T94" s="380"/>
      <c r="U94" s="400"/>
      <c r="V94" s="502"/>
      <c r="W94" s="380"/>
      <c r="X94" s="380"/>
      <c r="Y94" s="468"/>
    </row>
    <row r="95" spans="1:25" s="471" customFormat="1" ht="24.75" customHeight="1" x14ac:dyDescent="0.3">
      <c r="A95" s="380" t="s">
        <v>913</v>
      </c>
      <c r="B95" s="389" t="s">
        <v>61</v>
      </c>
      <c r="C95" s="409" t="s">
        <v>211</v>
      </c>
      <c r="D95" s="391" t="s">
        <v>374</v>
      </c>
      <c r="E95" s="392" t="s">
        <v>1607</v>
      </c>
      <c r="F95" s="509" t="s">
        <v>1060</v>
      </c>
      <c r="G95" s="772" t="s">
        <v>1608</v>
      </c>
      <c r="H95" s="778"/>
      <c r="I95" s="779"/>
      <c r="J95" s="482" t="s">
        <v>793</v>
      </c>
      <c r="K95" s="482" t="s">
        <v>793</v>
      </c>
      <c r="L95" s="482" t="s">
        <v>798</v>
      </c>
      <c r="M95" s="685" t="s">
        <v>798</v>
      </c>
      <c r="N95" s="686"/>
      <c r="O95" s="482" t="s">
        <v>798</v>
      </c>
      <c r="P95" s="482" t="s">
        <v>793</v>
      </c>
      <c r="Q95" s="508" t="s">
        <v>793</v>
      </c>
      <c r="R95" s="383" t="s">
        <v>563</v>
      </c>
      <c r="S95" s="380" t="s">
        <v>767</v>
      </c>
      <c r="T95" s="380"/>
      <c r="U95" s="383" t="s">
        <v>421</v>
      </c>
      <c r="V95" s="383" t="s">
        <v>240</v>
      </c>
      <c r="W95" s="380" t="s">
        <v>176</v>
      </c>
      <c r="X95" s="380" t="s">
        <v>152</v>
      </c>
      <c r="Y95" s="468"/>
    </row>
    <row r="96" spans="1:25" s="471" customFormat="1" ht="24.75" customHeight="1" x14ac:dyDescent="0.3">
      <c r="A96" s="483" t="s">
        <v>914</v>
      </c>
      <c r="B96" s="399"/>
      <c r="C96" s="398" t="s">
        <v>374</v>
      </c>
      <c r="D96" s="478" t="s">
        <v>644</v>
      </c>
      <c r="E96" s="478" t="s">
        <v>1020</v>
      </c>
      <c r="F96" s="398" t="s">
        <v>1001</v>
      </c>
      <c r="G96" s="761" t="s">
        <v>1609</v>
      </c>
      <c r="H96" s="762"/>
      <c r="I96" s="763"/>
      <c r="J96" s="487" t="s">
        <v>793</v>
      </c>
      <c r="K96" s="487" t="s">
        <v>793</v>
      </c>
      <c r="L96" s="487" t="s">
        <v>798</v>
      </c>
      <c r="M96" s="701" t="s">
        <v>798</v>
      </c>
      <c r="N96" s="702"/>
      <c r="O96" s="503" t="s">
        <v>798</v>
      </c>
      <c r="P96" s="487" t="s">
        <v>799</v>
      </c>
      <c r="Q96" s="504" t="s">
        <v>793</v>
      </c>
      <c r="R96" s="383" t="s">
        <v>563</v>
      </c>
      <c r="S96" s="380" t="s">
        <v>916</v>
      </c>
      <c r="T96" s="380"/>
      <c r="U96" s="400" t="s">
        <v>176</v>
      </c>
      <c r="V96" s="502" t="s">
        <v>374</v>
      </c>
      <c r="W96" s="380" t="s">
        <v>176</v>
      </c>
      <c r="X96" s="380" t="s">
        <v>152</v>
      </c>
      <c r="Y96" s="468"/>
    </row>
    <row r="97" spans="1:25" s="471" customFormat="1" ht="24.75" customHeight="1" x14ac:dyDescent="0.3">
      <c r="A97" s="487"/>
      <c r="B97" s="397"/>
      <c r="C97" s="403"/>
      <c r="D97" s="500"/>
      <c r="E97" s="500"/>
      <c r="F97" s="532"/>
      <c r="G97" s="761" t="s">
        <v>1610</v>
      </c>
      <c r="H97" s="762"/>
      <c r="I97" s="763"/>
      <c r="J97" s="487" t="s">
        <v>793</v>
      </c>
      <c r="K97" s="487" t="s">
        <v>793</v>
      </c>
      <c r="L97" s="487" t="s">
        <v>798</v>
      </c>
      <c r="M97" s="701" t="s">
        <v>798</v>
      </c>
      <c r="N97" s="702"/>
      <c r="O97" s="503" t="s">
        <v>798</v>
      </c>
      <c r="P97" s="487" t="s">
        <v>799</v>
      </c>
      <c r="Q97" s="504" t="s">
        <v>793</v>
      </c>
      <c r="R97" s="388"/>
      <c r="S97" s="487"/>
      <c r="T97" s="487"/>
      <c r="U97" s="498"/>
      <c r="V97" s="388"/>
      <c r="W97" s="487"/>
      <c r="X97" s="487"/>
      <c r="Y97" s="468"/>
    </row>
    <row r="98" spans="1:25" s="471" customFormat="1" ht="24.75" customHeight="1" x14ac:dyDescent="0.3">
      <c r="A98" s="483"/>
      <c r="B98" s="399"/>
      <c r="C98" s="398"/>
      <c r="D98" s="478"/>
      <c r="E98" s="406"/>
      <c r="F98" s="435"/>
      <c r="G98" s="769" t="s">
        <v>1611</v>
      </c>
      <c r="H98" s="770"/>
      <c r="I98" s="771"/>
      <c r="J98" s="483" t="s">
        <v>793</v>
      </c>
      <c r="K98" s="483" t="s">
        <v>793</v>
      </c>
      <c r="L98" s="489" t="s">
        <v>798</v>
      </c>
      <c r="M98" s="687" t="s">
        <v>798</v>
      </c>
      <c r="N98" s="688"/>
      <c r="O98" s="496" t="s">
        <v>798</v>
      </c>
      <c r="P98" s="483" t="s">
        <v>793</v>
      </c>
      <c r="Q98" s="506" t="s">
        <v>793</v>
      </c>
      <c r="R98" s="502"/>
      <c r="S98" s="483"/>
      <c r="T98" s="483"/>
      <c r="U98" s="481"/>
      <c r="V98" s="502"/>
      <c r="W98" s="483"/>
      <c r="X98" s="483"/>
      <c r="Y98" s="468"/>
    </row>
    <row r="99" spans="1:25" ht="2.1" customHeight="1" x14ac:dyDescent="0.3">
      <c r="A99" s="487"/>
      <c r="B99" s="397"/>
      <c r="C99" s="485"/>
      <c r="D99" s="483"/>
      <c r="E99" s="483"/>
      <c r="F99" s="505"/>
      <c r="G99" s="413"/>
      <c r="H99" s="414"/>
      <c r="I99" s="415"/>
      <c r="J99" s="487"/>
      <c r="K99" s="487"/>
      <c r="L99" s="499"/>
      <c r="M99" s="485"/>
      <c r="N99" s="504"/>
      <c r="O99" s="493"/>
      <c r="P99" s="485"/>
      <c r="Q99" s="494"/>
      <c r="R99" s="502"/>
      <c r="S99" s="416"/>
      <c r="T99" s="416"/>
      <c r="U99" s="483"/>
      <c r="V99" s="487"/>
      <c r="W99" s="416"/>
      <c r="X99" s="416"/>
      <c r="Y99" s="468"/>
    </row>
    <row r="100" spans="1:25" ht="26.25" customHeight="1" x14ac:dyDescent="0.3">
      <c r="A100" s="380" t="s">
        <v>962</v>
      </c>
      <c r="B100" s="389" t="s">
        <v>963</v>
      </c>
      <c r="C100" s="390" t="s">
        <v>240</v>
      </c>
      <c r="D100" s="380" t="s">
        <v>393</v>
      </c>
      <c r="E100" s="380" t="s">
        <v>491</v>
      </c>
      <c r="F100" s="380" t="s">
        <v>668</v>
      </c>
      <c r="G100" s="691" t="s">
        <v>1612</v>
      </c>
      <c r="H100" s="692"/>
      <c r="I100" s="693"/>
      <c r="J100" s="482" t="s">
        <v>798</v>
      </c>
      <c r="K100" s="482" t="s">
        <v>793</v>
      </c>
      <c r="L100" s="482" t="s">
        <v>798</v>
      </c>
      <c r="M100" s="685" t="s">
        <v>802</v>
      </c>
      <c r="N100" s="686"/>
      <c r="O100" s="482" t="s">
        <v>793</v>
      </c>
      <c r="P100" s="484" t="s">
        <v>793</v>
      </c>
      <c r="Q100" s="482" t="s">
        <v>793</v>
      </c>
      <c r="R100" s="400" t="s">
        <v>581</v>
      </c>
      <c r="S100" s="380" t="s">
        <v>964</v>
      </c>
      <c r="T100" s="380"/>
      <c r="U100" s="380" t="s">
        <v>171</v>
      </c>
      <c r="V100" s="682" t="s">
        <v>240</v>
      </c>
      <c r="W100" s="380" t="s">
        <v>176</v>
      </c>
      <c r="X100" s="380" t="s">
        <v>152</v>
      </c>
      <c r="Y100" s="468"/>
    </row>
    <row r="101" spans="1:25" ht="26.25" customHeight="1" x14ac:dyDescent="0.3">
      <c r="A101" s="380" t="s">
        <v>965</v>
      </c>
      <c r="B101" s="389" t="s">
        <v>966</v>
      </c>
      <c r="C101" s="390" t="s">
        <v>393</v>
      </c>
      <c r="D101" s="380" t="s">
        <v>211</v>
      </c>
      <c r="E101" s="380" t="s">
        <v>492</v>
      </c>
      <c r="F101" s="380" t="s">
        <v>657</v>
      </c>
      <c r="G101" s="694" t="s">
        <v>1613</v>
      </c>
      <c r="H101" s="695"/>
      <c r="I101" s="696"/>
      <c r="J101" s="487" t="s">
        <v>802</v>
      </c>
      <c r="K101" s="487" t="s">
        <v>793</v>
      </c>
      <c r="L101" s="487" t="s">
        <v>798</v>
      </c>
      <c r="M101" s="701" t="s">
        <v>798</v>
      </c>
      <c r="N101" s="702"/>
      <c r="O101" s="487" t="s">
        <v>793</v>
      </c>
      <c r="P101" s="485" t="s">
        <v>793</v>
      </c>
      <c r="Q101" s="487" t="s">
        <v>793</v>
      </c>
      <c r="R101" s="400" t="s">
        <v>581</v>
      </c>
      <c r="S101" s="380" t="s">
        <v>713</v>
      </c>
      <c r="T101" s="380"/>
      <c r="U101" s="400" t="s">
        <v>176</v>
      </c>
      <c r="V101" s="684"/>
      <c r="W101" s="416" t="s">
        <v>176</v>
      </c>
      <c r="X101" s="380" t="s">
        <v>152</v>
      </c>
      <c r="Y101" s="468"/>
    </row>
    <row r="102" spans="1:25" ht="26.25" customHeight="1" x14ac:dyDescent="0.3">
      <c r="A102" s="482"/>
      <c r="B102" s="401"/>
      <c r="C102" s="484"/>
      <c r="D102" s="482"/>
      <c r="E102" s="487"/>
      <c r="F102" s="487"/>
      <c r="G102" s="694" t="s">
        <v>1614</v>
      </c>
      <c r="H102" s="695"/>
      <c r="I102" s="696"/>
      <c r="J102" s="487" t="s">
        <v>798</v>
      </c>
      <c r="K102" s="487" t="s">
        <v>793</v>
      </c>
      <c r="L102" s="487" t="s">
        <v>798</v>
      </c>
      <c r="M102" s="701" t="s">
        <v>798</v>
      </c>
      <c r="N102" s="702"/>
      <c r="O102" s="487" t="s">
        <v>793</v>
      </c>
      <c r="P102" s="485" t="s">
        <v>793</v>
      </c>
      <c r="Q102" s="487" t="s">
        <v>793</v>
      </c>
      <c r="R102" s="480"/>
      <c r="S102" s="482"/>
      <c r="T102" s="482"/>
      <c r="U102" s="480"/>
      <c r="V102" s="482"/>
      <c r="W102" s="436"/>
      <c r="X102" s="482"/>
      <c r="Y102" s="468"/>
    </row>
    <row r="103" spans="1:25" ht="26.25" customHeight="1" x14ac:dyDescent="0.3">
      <c r="A103" s="483"/>
      <c r="B103" s="399"/>
      <c r="C103" s="486"/>
      <c r="D103" s="483"/>
      <c r="E103" s="483"/>
      <c r="F103" s="483"/>
      <c r="G103" s="705" t="s">
        <v>1615</v>
      </c>
      <c r="H103" s="706"/>
      <c r="I103" s="707"/>
      <c r="J103" s="483" t="s">
        <v>798</v>
      </c>
      <c r="K103" s="483" t="s">
        <v>793</v>
      </c>
      <c r="L103" s="483" t="s">
        <v>798</v>
      </c>
      <c r="M103" s="687" t="s">
        <v>798</v>
      </c>
      <c r="N103" s="688"/>
      <c r="O103" s="483" t="s">
        <v>793</v>
      </c>
      <c r="P103" s="486" t="s">
        <v>793</v>
      </c>
      <c r="Q103" s="483" t="s">
        <v>793</v>
      </c>
      <c r="R103" s="481"/>
      <c r="S103" s="483"/>
      <c r="T103" s="483"/>
      <c r="U103" s="481"/>
      <c r="V103" s="483"/>
      <c r="W103" s="416"/>
      <c r="X103" s="483"/>
      <c r="Y103" s="468"/>
    </row>
    <row r="104" spans="1:25" ht="1.95" customHeight="1" x14ac:dyDescent="0.3">
      <c r="A104" s="483"/>
      <c r="B104" s="399"/>
      <c r="C104" s="486"/>
      <c r="D104" s="483"/>
      <c r="E104" s="487"/>
      <c r="F104" s="487"/>
      <c r="G104" s="492"/>
      <c r="H104" s="493"/>
      <c r="I104" s="494"/>
      <c r="J104" s="487"/>
      <c r="K104" s="487"/>
      <c r="L104" s="487"/>
      <c r="M104" s="485"/>
      <c r="N104" s="504"/>
      <c r="O104" s="487"/>
      <c r="P104" s="485"/>
      <c r="Q104" s="487"/>
      <c r="R104" s="481"/>
      <c r="S104" s="483"/>
      <c r="T104" s="483"/>
      <c r="U104" s="481"/>
      <c r="V104" s="487"/>
      <c r="W104" s="416"/>
      <c r="X104" s="483"/>
      <c r="Y104" s="468"/>
    </row>
    <row r="105" spans="1:25" s="469" customFormat="1" ht="26.25" customHeight="1" x14ac:dyDescent="0.3">
      <c r="A105" s="380" t="s">
        <v>1019</v>
      </c>
      <c r="B105" s="389" t="s">
        <v>1016</v>
      </c>
      <c r="C105" s="390" t="s">
        <v>240</v>
      </c>
      <c r="D105" s="390" t="s">
        <v>393</v>
      </c>
      <c r="E105" s="488" t="s">
        <v>881</v>
      </c>
      <c r="F105" s="491" t="s">
        <v>615</v>
      </c>
      <c r="G105" s="691" t="s">
        <v>1616</v>
      </c>
      <c r="H105" s="692"/>
      <c r="I105" s="693"/>
      <c r="J105" s="482" t="s">
        <v>793</v>
      </c>
      <c r="K105" s="482" t="s">
        <v>798</v>
      </c>
      <c r="L105" s="488" t="s">
        <v>793</v>
      </c>
      <c r="M105" s="685" t="s">
        <v>793</v>
      </c>
      <c r="N105" s="686"/>
      <c r="O105" s="488" t="s">
        <v>793</v>
      </c>
      <c r="P105" s="482" t="s">
        <v>793</v>
      </c>
      <c r="Q105" s="482" t="s">
        <v>798</v>
      </c>
      <c r="R105" s="400" t="s">
        <v>580</v>
      </c>
      <c r="S105" s="380" t="s">
        <v>706</v>
      </c>
      <c r="T105" s="380"/>
      <c r="U105" s="380" t="s">
        <v>37</v>
      </c>
      <c r="V105" s="682" t="s">
        <v>240</v>
      </c>
      <c r="W105" s="380" t="s">
        <v>176</v>
      </c>
      <c r="X105" s="380" t="s">
        <v>152</v>
      </c>
      <c r="Y105" s="468"/>
    </row>
    <row r="106" spans="1:25" s="469" customFormat="1" ht="25.5" customHeight="1" x14ac:dyDescent="0.3">
      <c r="A106" s="429" t="s">
        <v>1021</v>
      </c>
      <c r="B106" s="389" t="s">
        <v>1017</v>
      </c>
      <c r="C106" s="430" t="s">
        <v>393</v>
      </c>
      <c r="D106" s="430" t="s">
        <v>211</v>
      </c>
      <c r="E106" s="429" t="s">
        <v>609</v>
      </c>
      <c r="F106" s="533" t="s">
        <v>583</v>
      </c>
      <c r="G106" s="764" t="s">
        <v>1617</v>
      </c>
      <c r="H106" s="765"/>
      <c r="I106" s="766"/>
      <c r="J106" s="425" t="s">
        <v>793</v>
      </c>
      <c r="K106" s="425" t="s">
        <v>798</v>
      </c>
      <c r="L106" s="534" t="s">
        <v>793</v>
      </c>
      <c r="M106" s="767" t="s">
        <v>793</v>
      </c>
      <c r="N106" s="768"/>
      <c r="O106" s="534" t="s">
        <v>798</v>
      </c>
      <c r="P106" s="425" t="s">
        <v>793</v>
      </c>
      <c r="Q106" s="425" t="s">
        <v>798</v>
      </c>
      <c r="R106" s="535" t="s">
        <v>580</v>
      </c>
      <c r="S106" s="536" t="s">
        <v>1618</v>
      </c>
      <c r="T106" s="429"/>
      <c r="U106" s="431" t="s">
        <v>176</v>
      </c>
      <c r="V106" s="684"/>
      <c r="W106" s="537" t="s">
        <v>176</v>
      </c>
      <c r="X106" s="429" t="s">
        <v>152</v>
      </c>
      <c r="Y106" s="468"/>
    </row>
    <row r="107" spans="1:25" s="469" customFormat="1" ht="25.5" customHeight="1" x14ac:dyDescent="0.3">
      <c r="A107" s="483"/>
      <c r="B107" s="399"/>
      <c r="C107" s="486"/>
      <c r="D107" s="486"/>
      <c r="E107" s="483"/>
      <c r="F107" s="505"/>
      <c r="G107" s="705" t="s">
        <v>1619</v>
      </c>
      <c r="H107" s="706"/>
      <c r="I107" s="707"/>
      <c r="J107" s="483" t="s">
        <v>793</v>
      </c>
      <c r="K107" s="483" t="s">
        <v>798</v>
      </c>
      <c r="L107" s="489" t="s">
        <v>793</v>
      </c>
      <c r="M107" s="687" t="s">
        <v>793</v>
      </c>
      <c r="N107" s="688"/>
      <c r="O107" s="489" t="s">
        <v>798</v>
      </c>
      <c r="P107" s="483" t="s">
        <v>793</v>
      </c>
      <c r="Q107" s="483" t="s">
        <v>798</v>
      </c>
      <c r="R107" s="481"/>
      <c r="S107" s="483"/>
      <c r="T107" s="483"/>
      <c r="U107" s="481"/>
      <c r="V107" s="487"/>
      <c r="W107" s="416"/>
      <c r="X107" s="483"/>
      <c r="Y107" s="468"/>
    </row>
    <row r="108" spans="1:25" s="469" customFormat="1" ht="2.1" customHeight="1" x14ac:dyDescent="0.3">
      <c r="A108" s="483"/>
      <c r="B108" s="399"/>
      <c r="C108" s="486"/>
      <c r="D108" s="486"/>
      <c r="E108" s="483"/>
      <c r="F108" s="505"/>
      <c r="G108" s="492"/>
      <c r="H108" s="493"/>
      <c r="I108" s="494"/>
      <c r="J108" s="487"/>
      <c r="K108" s="487"/>
      <c r="L108" s="499"/>
      <c r="M108" s="485"/>
      <c r="N108" s="504"/>
      <c r="O108" s="499"/>
      <c r="P108" s="487"/>
      <c r="Q108" s="487"/>
      <c r="R108" s="481"/>
      <c r="S108" s="483"/>
      <c r="T108" s="483"/>
      <c r="U108" s="481"/>
      <c r="V108" s="487"/>
      <c r="W108" s="416"/>
      <c r="X108" s="483"/>
      <c r="Y108" s="468"/>
    </row>
    <row r="109" spans="1:25" s="469" customFormat="1" ht="26.25" customHeight="1" x14ac:dyDescent="0.3">
      <c r="A109" s="380" t="s">
        <v>841</v>
      </c>
      <c r="B109" s="389" t="s">
        <v>138</v>
      </c>
      <c r="C109" s="390" t="s">
        <v>240</v>
      </c>
      <c r="D109" s="390" t="s">
        <v>393</v>
      </c>
      <c r="E109" s="380" t="s">
        <v>558</v>
      </c>
      <c r="F109" s="380" t="s">
        <v>513</v>
      </c>
      <c r="G109" s="691" t="s">
        <v>1545</v>
      </c>
      <c r="H109" s="692"/>
      <c r="I109" s="693"/>
      <c r="J109" s="682" t="s">
        <v>793</v>
      </c>
      <c r="K109" s="682" t="s">
        <v>793</v>
      </c>
      <c r="L109" s="689" t="s">
        <v>793</v>
      </c>
      <c r="M109" s="685" t="s">
        <v>793</v>
      </c>
      <c r="N109" s="686"/>
      <c r="O109" s="689" t="s">
        <v>793</v>
      </c>
      <c r="P109" s="682" t="s">
        <v>808</v>
      </c>
      <c r="Q109" s="682" t="s">
        <v>793</v>
      </c>
      <c r="R109" s="400" t="s">
        <v>580</v>
      </c>
      <c r="S109" s="380" t="s">
        <v>706</v>
      </c>
      <c r="T109" s="380"/>
      <c r="U109" s="380" t="s">
        <v>653</v>
      </c>
      <c r="V109" s="682" t="s">
        <v>240</v>
      </c>
      <c r="W109" s="380" t="s">
        <v>176</v>
      </c>
      <c r="X109" s="380" t="s">
        <v>152</v>
      </c>
      <c r="Y109" s="468"/>
    </row>
    <row r="110" spans="1:25" s="469" customFormat="1" ht="26.25" customHeight="1" x14ac:dyDescent="0.3">
      <c r="A110" s="380" t="s">
        <v>842</v>
      </c>
      <c r="B110" s="389" t="s">
        <v>189</v>
      </c>
      <c r="C110" s="390" t="s">
        <v>393</v>
      </c>
      <c r="D110" s="390" t="s">
        <v>211</v>
      </c>
      <c r="E110" s="380" t="s">
        <v>471</v>
      </c>
      <c r="F110" s="380" t="s">
        <v>967</v>
      </c>
      <c r="G110" s="705"/>
      <c r="H110" s="706"/>
      <c r="I110" s="707"/>
      <c r="J110" s="684"/>
      <c r="K110" s="684"/>
      <c r="L110" s="690"/>
      <c r="M110" s="687"/>
      <c r="N110" s="688"/>
      <c r="O110" s="690"/>
      <c r="P110" s="684"/>
      <c r="Q110" s="684"/>
      <c r="R110" s="400" t="s">
        <v>581</v>
      </c>
      <c r="S110" s="380" t="s">
        <v>713</v>
      </c>
      <c r="T110" s="380"/>
      <c r="U110" s="400" t="s">
        <v>176</v>
      </c>
      <c r="V110" s="684"/>
      <c r="W110" s="416" t="s">
        <v>176</v>
      </c>
      <c r="X110" s="380" t="s">
        <v>152</v>
      </c>
      <c r="Y110" s="468"/>
    </row>
    <row r="111" spans="1:25" s="469" customFormat="1" ht="2.1" customHeight="1" x14ac:dyDescent="0.3">
      <c r="A111" s="380"/>
      <c r="B111" s="389"/>
      <c r="C111" s="390"/>
      <c r="D111" s="390"/>
      <c r="E111" s="482"/>
      <c r="F111" s="507"/>
      <c r="G111" s="492"/>
      <c r="H111" s="493"/>
      <c r="I111" s="494"/>
      <c r="J111" s="487"/>
      <c r="K111" s="487"/>
      <c r="L111" s="499"/>
      <c r="M111" s="485"/>
      <c r="N111" s="504"/>
      <c r="O111" s="499"/>
      <c r="P111" s="487"/>
      <c r="Q111" s="487"/>
      <c r="R111" s="400"/>
      <c r="S111" s="380"/>
      <c r="T111" s="380"/>
      <c r="U111" s="400"/>
      <c r="V111" s="487"/>
      <c r="W111" s="416"/>
      <c r="X111" s="380"/>
      <c r="Y111" s="468"/>
    </row>
    <row r="112" spans="1:25" ht="25.35" customHeight="1" x14ac:dyDescent="0.3">
      <c r="A112" s="380" t="s">
        <v>837</v>
      </c>
      <c r="B112" s="389" t="s">
        <v>631</v>
      </c>
      <c r="C112" s="390" t="s">
        <v>211</v>
      </c>
      <c r="D112" s="380" t="s">
        <v>547</v>
      </c>
      <c r="E112" s="380" t="s">
        <v>1620</v>
      </c>
      <c r="F112" s="380" t="s">
        <v>928</v>
      </c>
      <c r="G112" s="691" t="s">
        <v>1621</v>
      </c>
      <c r="H112" s="692"/>
      <c r="I112" s="693"/>
      <c r="J112" s="682" t="s">
        <v>798</v>
      </c>
      <c r="K112" s="682" t="s">
        <v>798</v>
      </c>
      <c r="L112" s="682" t="s">
        <v>793</v>
      </c>
      <c r="M112" s="685" t="s">
        <v>798</v>
      </c>
      <c r="N112" s="686"/>
      <c r="O112" s="682" t="s">
        <v>793</v>
      </c>
      <c r="P112" s="682" t="s">
        <v>793</v>
      </c>
      <c r="Q112" s="682" t="s">
        <v>798</v>
      </c>
      <c r="R112" s="400" t="s">
        <v>580</v>
      </c>
      <c r="S112" s="380" t="s">
        <v>706</v>
      </c>
      <c r="T112" s="380"/>
      <c r="U112" s="380" t="s">
        <v>37</v>
      </c>
      <c r="V112" s="682" t="s">
        <v>240</v>
      </c>
      <c r="W112" s="380" t="s">
        <v>176</v>
      </c>
      <c r="X112" s="380" t="s">
        <v>152</v>
      </c>
      <c r="Y112" s="468"/>
    </row>
    <row r="113" spans="1:25" ht="25.2" customHeight="1" x14ac:dyDescent="0.3">
      <c r="A113" s="483" t="s">
        <v>838</v>
      </c>
      <c r="B113" s="399" t="s">
        <v>632</v>
      </c>
      <c r="C113" s="486" t="s">
        <v>547</v>
      </c>
      <c r="D113" s="486" t="s">
        <v>211</v>
      </c>
      <c r="E113" s="478" t="s">
        <v>1024</v>
      </c>
      <c r="F113" s="478" t="s">
        <v>499</v>
      </c>
      <c r="G113" s="705"/>
      <c r="H113" s="706"/>
      <c r="I113" s="707"/>
      <c r="J113" s="684"/>
      <c r="K113" s="684"/>
      <c r="L113" s="684"/>
      <c r="M113" s="687"/>
      <c r="N113" s="688"/>
      <c r="O113" s="684"/>
      <c r="P113" s="684"/>
      <c r="Q113" s="684"/>
      <c r="R113" s="400" t="s">
        <v>581</v>
      </c>
      <c r="S113" s="380" t="s">
        <v>710</v>
      </c>
      <c r="T113" s="380"/>
      <c r="U113" s="380" t="s">
        <v>171</v>
      </c>
      <c r="V113" s="684"/>
      <c r="W113" s="416" t="s">
        <v>176</v>
      </c>
      <c r="X113" s="380" t="s">
        <v>152</v>
      </c>
      <c r="Y113" s="468"/>
    </row>
    <row r="114" spans="1:25" ht="1.95" customHeight="1" x14ac:dyDescent="0.3">
      <c r="A114" s="380"/>
      <c r="B114" s="389"/>
      <c r="C114" s="390"/>
      <c r="D114" s="380"/>
      <c r="E114" s="478"/>
      <c r="F114" s="437"/>
      <c r="G114" s="413"/>
      <c r="H114" s="414"/>
      <c r="I114" s="415"/>
      <c r="J114" s="487"/>
      <c r="K114" s="487"/>
      <c r="L114" s="487"/>
      <c r="M114" s="485"/>
      <c r="N114" s="504"/>
      <c r="O114" s="487"/>
      <c r="P114" s="485"/>
      <c r="Q114" s="487"/>
      <c r="R114" s="481"/>
      <c r="S114" s="483"/>
      <c r="T114" s="483"/>
      <c r="U114" s="483"/>
      <c r="V114" s="487"/>
      <c r="W114" s="483"/>
      <c r="X114" s="380"/>
      <c r="Y114" s="468"/>
    </row>
    <row r="115" spans="1:25" s="469" customFormat="1" ht="25.35" customHeight="1" x14ac:dyDescent="0.3">
      <c r="A115" s="380" t="s">
        <v>837</v>
      </c>
      <c r="B115" s="389" t="s">
        <v>631</v>
      </c>
      <c r="C115" s="390" t="s">
        <v>211</v>
      </c>
      <c r="D115" s="380" t="s">
        <v>547</v>
      </c>
      <c r="E115" s="380" t="s">
        <v>709</v>
      </c>
      <c r="F115" s="380" t="s">
        <v>1583</v>
      </c>
      <c r="G115" s="691" t="s">
        <v>1566</v>
      </c>
      <c r="H115" s="692"/>
      <c r="I115" s="693"/>
      <c r="J115" s="682" t="s">
        <v>793</v>
      </c>
      <c r="K115" s="682" t="s">
        <v>793</v>
      </c>
      <c r="L115" s="682" t="s">
        <v>798</v>
      </c>
      <c r="M115" s="685" t="s">
        <v>793</v>
      </c>
      <c r="N115" s="686"/>
      <c r="O115" s="682" t="s">
        <v>793</v>
      </c>
      <c r="P115" s="682" t="s">
        <v>793</v>
      </c>
      <c r="Q115" s="682" t="s">
        <v>793</v>
      </c>
      <c r="R115" s="400" t="s">
        <v>580</v>
      </c>
      <c r="S115" s="380" t="s">
        <v>706</v>
      </c>
      <c r="T115" s="380"/>
      <c r="U115" s="380" t="s">
        <v>37</v>
      </c>
      <c r="V115" s="682" t="s">
        <v>240</v>
      </c>
      <c r="W115" s="380" t="s">
        <v>176</v>
      </c>
      <c r="X115" s="380" t="s">
        <v>152</v>
      </c>
      <c r="Y115" s="468"/>
    </row>
    <row r="116" spans="1:25" s="469" customFormat="1" ht="25.2" customHeight="1" x14ac:dyDescent="0.3">
      <c r="A116" s="483" t="s">
        <v>838</v>
      </c>
      <c r="B116" s="399" t="s">
        <v>632</v>
      </c>
      <c r="C116" s="486" t="s">
        <v>547</v>
      </c>
      <c r="D116" s="486" t="s">
        <v>211</v>
      </c>
      <c r="E116" s="478" t="s">
        <v>478</v>
      </c>
      <c r="F116" s="478" t="s">
        <v>509</v>
      </c>
      <c r="G116" s="705"/>
      <c r="H116" s="706"/>
      <c r="I116" s="707"/>
      <c r="J116" s="684"/>
      <c r="K116" s="684"/>
      <c r="L116" s="684"/>
      <c r="M116" s="687"/>
      <c r="N116" s="688"/>
      <c r="O116" s="684"/>
      <c r="P116" s="684"/>
      <c r="Q116" s="684"/>
      <c r="R116" s="400" t="s">
        <v>581</v>
      </c>
      <c r="S116" s="380" t="s">
        <v>710</v>
      </c>
      <c r="T116" s="380"/>
      <c r="U116" s="380" t="s">
        <v>171</v>
      </c>
      <c r="V116" s="684"/>
      <c r="W116" s="416" t="s">
        <v>176</v>
      </c>
      <c r="X116" s="380" t="s">
        <v>152</v>
      </c>
      <c r="Y116" s="468"/>
    </row>
    <row r="117" spans="1:25" ht="1.95" customHeight="1" x14ac:dyDescent="0.3">
      <c r="A117" s="380"/>
      <c r="B117" s="389"/>
      <c r="C117" s="390"/>
      <c r="D117" s="380"/>
      <c r="E117" s="478"/>
      <c r="F117" s="437"/>
      <c r="G117" s="413"/>
      <c r="H117" s="414"/>
      <c r="I117" s="415"/>
      <c r="J117" s="487"/>
      <c r="K117" s="487"/>
      <c r="L117" s="487"/>
      <c r="M117" s="485"/>
      <c r="N117" s="504"/>
      <c r="O117" s="487"/>
      <c r="P117" s="485"/>
      <c r="Q117" s="487"/>
      <c r="R117" s="481"/>
      <c r="S117" s="483"/>
      <c r="T117" s="483"/>
      <c r="U117" s="483"/>
      <c r="V117" s="487"/>
      <c r="W117" s="483"/>
      <c r="X117" s="380"/>
      <c r="Y117" s="468"/>
    </row>
    <row r="118" spans="1:25" ht="25.2" customHeight="1" x14ac:dyDescent="0.3">
      <c r="A118" s="380" t="s">
        <v>835</v>
      </c>
      <c r="B118" s="389" t="s">
        <v>48</v>
      </c>
      <c r="C118" s="390" t="s">
        <v>211</v>
      </c>
      <c r="D118" s="380" t="s">
        <v>270</v>
      </c>
      <c r="E118" s="392" t="s">
        <v>1622</v>
      </c>
      <c r="F118" s="392" t="s">
        <v>969</v>
      </c>
      <c r="G118" s="691" t="s">
        <v>1623</v>
      </c>
      <c r="H118" s="692"/>
      <c r="I118" s="693"/>
      <c r="J118" s="682" t="s">
        <v>793</v>
      </c>
      <c r="K118" s="682" t="s">
        <v>793</v>
      </c>
      <c r="L118" s="682" t="s">
        <v>793</v>
      </c>
      <c r="M118" s="685" t="s">
        <v>798</v>
      </c>
      <c r="N118" s="686"/>
      <c r="O118" s="682" t="s">
        <v>793</v>
      </c>
      <c r="P118" s="682" t="s">
        <v>793</v>
      </c>
      <c r="Q118" s="682" t="s">
        <v>793</v>
      </c>
      <c r="R118" s="400" t="s">
        <v>581</v>
      </c>
      <c r="S118" s="380" t="s">
        <v>773</v>
      </c>
      <c r="T118" s="380"/>
      <c r="U118" s="400" t="s">
        <v>171</v>
      </c>
      <c r="V118" s="682" t="s">
        <v>240</v>
      </c>
      <c r="W118" s="380" t="s">
        <v>176</v>
      </c>
      <c r="X118" s="380" t="s">
        <v>152</v>
      </c>
      <c r="Y118" s="468"/>
    </row>
    <row r="119" spans="1:25" ht="25.35" customHeight="1" x14ac:dyDescent="0.3">
      <c r="A119" s="483" t="s">
        <v>836</v>
      </c>
      <c r="B119" s="399" t="s">
        <v>191</v>
      </c>
      <c r="C119" s="486" t="s">
        <v>270</v>
      </c>
      <c r="D119" s="483" t="s">
        <v>211</v>
      </c>
      <c r="E119" s="478" t="s">
        <v>970</v>
      </c>
      <c r="F119" s="478" t="s">
        <v>1624</v>
      </c>
      <c r="G119" s="705"/>
      <c r="H119" s="706"/>
      <c r="I119" s="707"/>
      <c r="J119" s="684"/>
      <c r="K119" s="684"/>
      <c r="L119" s="684"/>
      <c r="M119" s="687"/>
      <c r="N119" s="688"/>
      <c r="O119" s="684"/>
      <c r="P119" s="684"/>
      <c r="Q119" s="684"/>
      <c r="R119" s="400" t="s">
        <v>581</v>
      </c>
      <c r="S119" s="380" t="s">
        <v>710</v>
      </c>
      <c r="T119" s="380"/>
      <c r="U119" s="380" t="s">
        <v>38</v>
      </c>
      <c r="V119" s="684"/>
      <c r="W119" s="416" t="s">
        <v>176</v>
      </c>
      <c r="X119" s="380" t="s">
        <v>152</v>
      </c>
      <c r="Y119" s="468"/>
    </row>
    <row r="120" spans="1:25" ht="2.1" customHeight="1" x14ac:dyDescent="0.3">
      <c r="A120" s="487"/>
      <c r="B120" s="397"/>
      <c r="C120" s="485"/>
      <c r="D120" s="483"/>
      <c r="E120" s="478"/>
      <c r="F120" s="437"/>
      <c r="G120" s="413"/>
      <c r="H120" s="414"/>
      <c r="I120" s="415"/>
      <c r="J120" s="487"/>
      <c r="K120" s="487"/>
      <c r="L120" s="487"/>
      <c r="M120" s="485"/>
      <c r="N120" s="504"/>
      <c r="O120" s="487"/>
      <c r="P120" s="485"/>
      <c r="Q120" s="487"/>
      <c r="R120" s="481"/>
      <c r="S120" s="483"/>
      <c r="T120" s="483"/>
      <c r="U120" s="483"/>
      <c r="V120" s="487"/>
      <c r="W120" s="483"/>
      <c r="X120" s="380"/>
      <c r="Y120" s="468"/>
    </row>
    <row r="121" spans="1:25" s="469" customFormat="1" ht="25.2" customHeight="1" x14ac:dyDescent="0.3">
      <c r="A121" s="380" t="s">
        <v>839</v>
      </c>
      <c r="B121" s="389" t="s">
        <v>104</v>
      </c>
      <c r="C121" s="390" t="s">
        <v>240</v>
      </c>
      <c r="D121" s="380" t="s">
        <v>391</v>
      </c>
      <c r="E121" s="392" t="s">
        <v>971</v>
      </c>
      <c r="F121" s="392" t="s">
        <v>499</v>
      </c>
      <c r="G121" s="691" t="s">
        <v>1625</v>
      </c>
      <c r="H121" s="692"/>
      <c r="I121" s="693"/>
      <c r="J121" s="482" t="s">
        <v>793</v>
      </c>
      <c r="K121" s="482" t="s">
        <v>793</v>
      </c>
      <c r="L121" s="482" t="s">
        <v>793</v>
      </c>
      <c r="M121" s="685" t="s">
        <v>793</v>
      </c>
      <c r="N121" s="686"/>
      <c r="O121" s="482" t="s">
        <v>793</v>
      </c>
      <c r="P121" s="482" t="s">
        <v>793</v>
      </c>
      <c r="Q121" s="482" t="s">
        <v>798</v>
      </c>
      <c r="R121" s="400" t="s">
        <v>581</v>
      </c>
      <c r="S121" s="380" t="s">
        <v>713</v>
      </c>
      <c r="T121" s="682" t="s">
        <v>919</v>
      </c>
      <c r="U121" s="380" t="s">
        <v>171</v>
      </c>
      <c r="V121" s="380" t="s">
        <v>240</v>
      </c>
      <c r="W121" s="380" t="s">
        <v>176</v>
      </c>
      <c r="X121" s="380" t="s">
        <v>152</v>
      </c>
      <c r="Y121" s="468"/>
    </row>
    <row r="122" spans="1:25" s="469" customFormat="1" ht="25.2" customHeight="1" x14ac:dyDescent="0.3">
      <c r="A122" s="380" t="s">
        <v>840</v>
      </c>
      <c r="B122" s="389"/>
      <c r="C122" s="390" t="s">
        <v>391</v>
      </c>
      <c r="D122" s="380" t="s">
        <v>211</v>
      </c>
      <c r="E122" s="380" t="s">
        <v>972</v>
      </c>
      <c r="F122" s="380" t="s">
        <v>489</v>
      </c>
      <c r="G122" s="705" t="s">
        <v>1626</v>
      </c>
      <c r="H122" s="706"/>
      <c r="I122" s="707"/>
      <c r="J122" s="483" t="s">
        <v>793</v>
      </c>
      <c r="K122" s="483" t="s">
        <v>798</v>
      </c>
      <c r="L122" s="483" t="s">
        <v>793</v>
      </c>
      <c r="M122" s="687" t="s">
        <v>793</v>
      </c>
      <c r="N122" s="688"/>
      <c r="O122" s="483" t="s">
        <v>793</v>
      </c>
      <c r="P122" s="483" t="s">
        <v>793</v>
      </c>
      <c r="Q122" s="483" t="s">
        <v>798</v>
      </c>
      <c r="R122" s="400" t="s">
        <v>581</v>
      </c>
      <c r="S122" s="380" t="s">
        <v>935</v>
      </c>
      <c r="T122" s="684"/>
      <c r="U122" s="380" t="s">
        <v>38</v>
      </c>
      <c r="V122" s="483" t="s">
        <v>391</v>
      </c>
      <c r="W122" s="416" t="s">
        <v>176</v>
      </c>
      <c r="X122" s="380" t="s">
        <v>152</v>
      </c>
      <c r="Y122" s="468"/>
    </row>
    <row r="123" spans="1:25" ht="1.95" customHeight="1" x14ac:dyDescent="0.3">
      <c r="A123" s="487"/>
      <c r="B123" s="397"/>
      <c r="C123" s="485"/>
      <c r="D123" s="487"/>
      <c r="E123" s="487"/>
      <c r="F123" s="487"/>
      <c r="G123" s="705"/>
      <c r="H123" s="706"/>
      <c r="I123" s="707"/>
      <c r="J123" s="487"/>
      <c r="K123" s="487"/>
      <c r="L123" s="487"/>
      <c r="M123" s="485"/>
      <c r="N123" s="504"/>
      <c r="O123" s="487"/>
      <c r="P123" s="432"/>
      <c r="Q123" s="487"/>
      <c r="R123" s="498"/>
      <c r="S123" s="487"/>
      <c r="T123" s="487"/>
      <c r="U123" s="498"/>
      <c r="V123" s="487"/>
      <c r="W123" s="483"/>
      <c r="X123" s="483"/>
      <c r="Y123" s="468"/>
    </row>
    <row r="124" spans="1:25" s="469" customFormat="1" ht="21.75" customHeight="1" x14ac:dyDescent="0.3">
      <c r="A124" s="380" t="s">
        <v>973</v>
      </c>
      <c r="B124" s="389" t="s">
        <v>45</v>
      </c>
      <c r="C124" s="390" t="s">
        <v>211</v>
      </c>
      <c r="D124" s="380" t="s">
        <v>379</v>
      </c>
      <c r="E124" s="380" t="s">
        <v>1627</v>
      </c>
      <c r="F124" s="380" t="s">
        <v>474</v>
      </c>
      <c r="G124" s="691" t="s">
        <v>1538</v>
      </c>
      <c r="H124" s="692"/>
      <c r="I124" s="693"/>
      <c r="J124" s="682" t="s">
        <v>796</v>
      </c>
      <c r="K124" s="682" t="s">
        <v>808</v>
      </c>
      <c r="L124" s="682" t="s">
        <v>793</v>
      </c>
      <c r="M124" s="685" t="s">
        <v>796</v>
      </c>
      <c r="N124" s="686"/>
      <c r="O124" s="682" t="s">
        <v>801</v>
      </c>
      <c r="P124" s="682" t="s">
        <v>801</v>
      </c>
      <c r="Q124" s="682" t="s">
        <v>796</v>
      </c>
      <c r="R124" s="400" t="s">
        <v>580</v>
      </c>
      <c r="S124" s="380" t="s">
        <v>706</v>
      </c>
      <c r="T124" s="380"/>
      <c r="U124" s="400" t="s">
        <v>653</v>
      </c>
      <c r="V124" s="682" t="s">
        <v>240</v>
      </c>
      <c r="W124" s="380" t="s">
        <v>176</v>
      </c>
      <c r="X124" s="380" t="s">
        <v>152</v>
      </c>
      <c r="Y124" s="468"/>
    </row>
    <row r="125" spans="1:25" s="473" customFormat="1" ht="21.75" customHeight="1" x14ac:dyDescent="0.3">
      <c r="A125" s="380" t="s">
        <v>974</v>
      </c>
      <c r="B125" s="389" t="s">
        <v>103</v>
      </c>
      <c r="C125" s="390" t="s">
        <v>278</v>
      </c>
      <c r="D125" s="380" t="s">
        <v>211</v>
      </c>
      <c r="E125" s="380" t="s">
        <v>1512</v>
      </c>
      <c r="F125" s="380" t="s">
        <v>630</v>
      </c>
      <c r="G125" s="705"/>
      <c r="H125" s="706"/>
      <c r="I125" s="707"/>
      <c r="J125" s="684"/>
      <c r="K125" s="684"/>
      <c r="L125" s="684"/>
      <c r="M125" s="687"/>
      <c r="N125" s="688"/>
      <c r="O125" s="684"/>
      <c r="P125" s="684"/>
      <c r="Q125" s="684"/>
      <c r="R125" s="400" t="s">
        <v>599</v>
      </c>
      <c r="S125" s="380" t="s">
        <v>713</v>
      </c>
      <c r="T125" s="380"/>
      <c r="U125" s="400" t="s">
        <v>171</v>
      </c>
      <c r="V125" s="684"/>
      <c r="W125" s="416" t="s">
        <v>176</v>
      </c>
      <c r="X125" s="380" t="s">
        <v>152</v>
      </c>
      <c r="Y125" s="468"/>
    </row>
    <row r="126" spans="1:25" s="469" customFormat="1" ht="2.1" customHeight="1" x14ac:dyDescent="0.3">
      <c r="A126" s="483"/>
      <c r="B126" s="399"/>
      <c r="C126" s="486"/>
      <c r="D126" s="483"/>
      <c r="E126" s="489"/>
      <c r="F126" s="489"/>
      <c r="G126" s="503"/>
      <c r="H126" s="503"/>
      <c r="I126" s="504"/>
      <c r="J126" s="487"/>
      <c r="K126" s="487"/>
      <c r="L126" s="487"/>
      <c r="M126" s="485" t="s">
        <v>793</v>
      </c>
      <c r="N126" s="504"/>
      <c r="O126" s="487"/>
      <c r="P126" s="485"/>
      <c r="Q126" s="487"/>
      <c r="R126" s="481"/>
      <c r="S126" s="478"/>
      <c r="T126" s="478"/>
      <c r="U126" s="481"/>
      <c r="V126" s="388"/>
      <c r="W126" s="478"/>
      <c r="X126" s="478"/>
      <c r="Y126" s="468"/>
    </row>
    <row r="127" spans="1:25" s="469" customFormat="1" ht="21.75" customHeight="1" x14ac:dyDescent="0.3">
      <c r="A127" s="429" t="s">
        <v>973</v>
      </c>
      <c r="B127" s="389" t="s">
        <v>1628</v>
      </c>
      <c r="C127" s="430" t="s">
        <v>211</v>
      </c>
      <c r="D127" s="429" t="s">
        <v>379</v>
      </c>
      <c r="E127" s="429" t="s">
        <v>513</v>
      </c>
      <c r="F127" s="429" t="s">
        <v>1512</v>
      </c>
      <c r="G127" s="691" t="s">
        <v>1566</v>
      </c>
      <c r="H127" s="692"/>
      <c r="I127" s="693"/>
      <c r="J127" s="682" t="s">
        <v>793</v>
      </c>
      <c r="K127" s="682" t="s">
        <v>793</v>
      </c>
      <c r="L127" s="682" t="s">
        <v>801</v>
      </c>
      <c r="M127" s="685" t="s">
        <v>793</v>
      </c>
      <c r="N127" s="686"/>
      <c r="O127" s="682" t="s">
        <v>793</v>
      </c>
      <c r="P127" s="682" t="s">
        <v>793</v>
      </c>
      <c r="Q127" s="682" t="s">
        <v>793</v>
      </c>
      <c r="R127" s="535" t="s">
        <v>580</v>
      </c>
      <c r="S127" s="536" t="s">
        <v>706</v>
      </c>
      <c r="T127" s="429"/>
      <c r="U127" s="431" t="s">
        <v>38</v>
      </c>
      <c r="V127" s="682" t="s">
        <v>240</v>
      </c>
      <c r="W127" s="429" t="s">
        <v>176</v>
      </c>
      <c r="X127" s="429" t="s">
        <v>152</v>
      </c>
      <c r="Y127" s="468"/>
    </row>
    <row r="128" spans="1:25" s="473" customFormat="1" ht="21.75" customHeight="1" x14ac:dyDescent="0.3">
      <c r="A128" s="380" t="s">
        <v>974</v>
      </c>
      <c r="B128" s="389" t="s">
        <v>103</v>
      </c>
      <c r="C128" s="390" t="s">
        <v>278</v>
      </c>
      <c r="D128" s="380" t="s">
        <v>211</v>
      </c>
      <c r="E128" s="380" t="s">
        <v>1561</v>
      </c>
      <c r="F128" s="380" t="s">
        <v>509</v>
      </c>
      <c r="G128" s="705"/>
      <c r="H128" s="706"/>
      <c r="I128" s="707"/>
      <c r="J128" s="684"/>
      <c r="K128" s="684"/>
      <c r="L128" s="684"/>
      <c r="M128" s="687"/>
      <c r="N128" s="688"/>
      <c r="O128" s="684"/>
      <c r="P128" s="684"/>
      <c r="Q128" s="684"/>
      <c r="R128" s="400" t="s">
        <v>599</v>
      </c>
      <c r="S128" s="380" t="s">
        <v>713</v>
      </c>
      <c r="T128" s="380"/>
      <c r="U128" s="400" t="s">
        <v>171</v>
      </c>
      <c r="V128" s="684"/>
      <c r="W128" s="416" t="s">
        <v>176</v>
      </c>
      <c r="X128" s="380" t="s">
        <v>152</v>
      </c>
      <c r="Y128" s="468"/>
    </row>
    <row r="129" spans="1:25" s="469" customFormat="1" ht="2.1" customHeight="1" x14ac:dyDescent="0.3">
      <c r="A129" s="483"/>
      <c r="B129" s="399"/>
      <c r="C129" s="486"/>
      <c r="D129" s="483"/>
      <c r="E129" s="489"/>
      <c r="F129" s="489"/>
      <c r="G129" s="503"/>
      <c r="H129" s="503"/>
      <c r="I129" s="504"/>
      <c r="J129" s="487"/>
      <c r="K129" s="487"/>
      <c r="L129" s="487"/>
      <c r="M129" s="485" t="s">
        <v>793</v>
      </c>
      <c r="N129" s="504"/>
      <c r="O129" s="487"/>
      <c r="P129" s="485"/>
      <c r="Q129" s="487"/>
      <c r="R129" s="481"/>
      <c r="S129" s="478"/>
      <c r="T129" s="478"/>
      <c r="U129" s="481"/>
      <c r="V129" s="388"/>
      <c r="W129" s="478"/>
      <c r="X129" s="478"/>
      <c r="Y129" s="468"/>
    </row>
    <row r="130" spans="1:25" s="469" customFormat="1" ht="24.75" customHeight="1" x14ac:dyDescent="0.3">
      <c r="A130" s="391" t="s">
        <v>830</v>
      </c>
      <c r="B130" s="438" t="s">
        <v>203</v>
      </c>
      <c r="C130" s="390" t="s">
        <v>211</v>
      </c>
      <c r="D130" s="391" t="s">
        <v>477</v>
      </c>
      <c r="E130" s="380" t="s">
        <v>564</v>
      </c>
      <c r="F130" s="380" t="s">
        <v>1205</v>
      </c>
      <c r="G130" s="741" t="s">
        <v>1629</v>
      </c>
      <c r="H130" s="742"/>
      <c r="I130" s="743"/>
      <c r="J130" s="482" t="s">
        <v>798</v>
      </c>
      <c r="K130" s="538" t="s">
        <v>798</v>
      </c>
      <c r="L130" s="482" t="s">
        <v>798</v>
      </c>
      <c r="M130" s="752" t="s">
        <v>798</v>
      </c>
      <c r="N130" s="752"/>
      <c r="O130" s="538" t="s">
        <v>798</v>
      </c>
      <c r="P130" s="538" t="s">
        <v>801</v>
      </c>
      <c r="Q130" s="538" t="s">
        <v>801</v>
      </c>
      <c r="R130" s="383" t="s">
        <v>592</v>
      </c>
      <c r="S130" s="380" t="s">
        <v>705</v>
      </c>
      <c r="T130" s="682" t="s">
        <v>711</v>
      </c>
      <c r="U130" s="383" t="s">
        <v>421</v>
      </c>
      <c r="V130" s="380" t="s">
        <v>240</v>
      </c>
      <c r="W130" s="380" t="s">
        <v>176</v>
      </c>
      <c r="X130" s="380" t="s">
        <v>152</v>
      </c>
      <c r="Y130" s="468"/>
    </row>
    <row r="131" spans="1:25" s="469" customFormat="1" ht="24.75" customHeight="1" x14ac:dyDescent="0.3">
      <c r="A131" s="380" t="s">
        <v>831</v>
      </c>
      <c r="B131" s="405"/>
      <c r="C131" s="380" t="s">
        <v>389</v>
      </c>
      <c r="D131" s="380" t="s">
        <v>240</v>
      </c>
      <c r="E131" s="380" t="s">
        <v>1584</v>
      </c>
      <c r="F131" s="380" t="s">
        <v>1630</v>
      </c>
      <c r="G131" s="753" t="s">
        <v>1631</v>
      </c>
      <c r="H131" s="754"/>
      <c r="I131" s="755"/>
      <c r="J131" s="487" t="s">
        <v>798</v>
      </c>
      <c r="K131" s="539" t="s">
        <v>798</v>
      </c>
      <c r="L131" s="487" t="s">
        <v>798</v>
      </c>
      <c r="M131" s="756">
        <v>320</v>
      </c>
      <c r="N131" s="756"/>
      <c r="O131" s="539" t="s">
        <v>798</v>
      </c>
      <c r="P131" s="539" t="s">
        <v>801</v>
      </c>
      <c r="Q131" s="540" t="s">
        <v>793</v>
      </c>
      <c r="R131" s="383" t="s">
        <v>572</v>
      </c>
      <c r="S131" s="416" t="s">
        <v>829</v>
      </c>
      <c r="T131" s="684"/>
      <c r="U131" s="383" t="s">
        <v>660</v>
      </c>
      <c r="V131" s="483" t="s">
        <v>389</v>
      </c>
      <c r="W131" s="416" t="s">
        <v>176</v>
      </c>
      <c r="X131" s="416" t="s">
        <v>152</v>
      </c>
      <c r="Y131" s="468"/>
    </row>
    <row r="132" spans="1:25" ht="24.75" customHeight="1" x14ac:dyDescent="0.3">
      <c r="A132" s="477"/>
      <c r="B132" s="460" t="s">
        <v>204</v>
      </c>
      <c r="C132" s="477"/>
      <c r="D132" s="477"/>
      <c r="E132" s="477"/>
      <c r="F132" s="477"/>
      <c r="G132" s="753" t="s">
        <v>1632</v>
      </c>
      <c r="H132" s="754"/>
      <c r="I132" s="755"/>
      <c r="J132" s="487" t="s">
        <v>793</v>
      </c>
      <c r="K132" s="539" t="s">
        <v>798</v>
      </c>
      <c r="L132" s="487" t="s">
        <v>798</v>
      </c>
      <c r="M132" s="757" t="s">
        <v>798</v>
      </c>
      <c r="N132" s="757"/>
      <c r="O132" s="539" t="s">
        <v>798</v>
      </c>
      <c r="P132" s="539" t="s">
        <v>801</v>
      </c>
      <c r="Q132" s="541" t="s">
        <v>801</v>
      </c>
      <c r="R132" s="383" t="s">
        <v>592</v>
      </c>
      <c r="S132" s="380" t="s">
        <v>705</v>
      </c>
      <c r="T132" s="682" t="s">
        <v>712</v>
      </c>
      <c r="U132" s="383" t="s">
        <v>421</v>
      </c>
      <c r="V132" s="750" t="s">
        <v>240</v>
      </c>
      <c r="W132" s="483"/>
      <c r="X132" s="483"/>
      <c r="Y132" s="468"/>
    </row>
    <row r="133" spans="1:25" ht="25.5" customHeight="1" x14ac:dyDescent="0.3">
      <c r="A133" s="441"/>
      <c r="B133" s="542" t="s">
        <v>548</v>
      </c>
      <c r="C133" s="483"/>
      <c r="D133" s="483"/>
      <c r="E133" s="483"/>
      <c r="F133" s="483"/>
      <c r="G133" s="758"/>
      <c r="H133" s="759"/>
      <c r="I133" s="760"/>
      <c r="J133" s="483"/>
      <c r="K133" s="543"/>
      <c r="L133" s="483"/>
      <c r="M133" s="749"/>
      <c r="N133" s="749"/>
      <c r="O133" s="544"/>
      <c r="P133" s="544"/>
      <c r="Q133" s="544"/>
      <c r="R133" s="383" t="s">
        <v>572</v>
      </c>
      <c r="S133" s="416">
        <v>53</v>
      </c>
      <c r="T133" s="684"/>
      <c r="U133" s="383" t="s">
        <v>660</v>
      </c>
      <c r="V133" s="751"/>
      <c r="W133" s="416"/>
      <c r="X133" s="416"/>
      <c r="Y133" s="468"/>
    </row>
    <row r="134" spans="1:25" ht="2.1" customHeight="1" x14ac:dyDescent="0.3">
      <c r="A134" s="483"/>
      <c r="B134" s="399"/>
      <c r="C134" s="486"/>
      <c r="D134" s="483"/>
      <c r="E134" s="483"/>
      <c r="F134" s="483"/>
      <c r="G134" s="485"/>
      <c r="H134" s="503"/>
      <c r="I134" s="504"/>
      <c r="J134" s="487"/>
      <c r="K134" s="487"/>
      <c r="L134" s="487" t="s">
        <v>793</v>
      </c>
      <c r="M134" s="485"/>
      <c r="N134" s="504"/>
      <c r="O134" s="487"/>
      <c r="P134" s="485"/>
      <c r="Q134" s="487" t="s">
        <v>793</v>
      </c>
      <c r="R134" s="388"/>
      <c r="S134" s="440"/>
      <c r="T134" s="440"/>
      <c r="U134" s="388"/>
      <c r="V134" s="487"/>
      <c r="W134" s="416"/>
      <c r="X134" s="416"/>
      <c r="Y134" s="468"/>
    </row>
    <row r="135" spans="1:25" ht="24.75" customHeight="1" x14ac:dyDescent="0.3">
      <c r="A135" s="391" t="s">
        <v>833</v>
      </c>
      <c r="B135" s="438" t="s">
        <v>54</v>
      </c>
      <c r="C135" s="390" t="s">
        <v>211</v>
      </c>
      <c r="D135" s="391" t="s">
        <v>477</v>
      </c>
      <c r="E135" s="392" t="s">
        <v>1228</v>
      </c>
      <c r="F135" s="392" t="s">
        <v>972</v>
      </c>
      <c r="G135" s="741" t="s">
        <v>1602</v>
      </c>
      <c r="H135" s="742"/>
      <c r="I135" s="743"/>
      <c r="J135" s="482" t="s">
        <v>798</v>
      </c>
      <c r="K135" s="482" t="s">
        <v>808</v>
      </c>
      <c r="L135" s="482" t="s">
        <v>808</v>
      </c>
      <c r="M135" s="685" t="s">
        <v>798</v>
      </c>
      <c r="N135" s="686"/>
      <c r="O135" s="482" t="s">
        <v>808</v>
      </c>
      <c r="P135" s="482" t="s">
        <v>808</v>
      </c>
      <c r="Q135" s="482" t="s">
        <v>808</v>
      </c>
      <c r="R135" s="400" t="s">
        <v>581</v>
      </c>
      <c r="S135" s="380" t="s">
        <v>773</v>
      </c>
      <c r="T135" s="682" t="s">
        <v>711</v>
      </c>
      <c r="U135" s="400" t="s">
        <v>171</v>
      </c>
      <c r="V135" s="380" t="s">
        <v>240</v>
      </c>
      <c r="W135" s="380" t="s">
        <v>176</v>
      </c>
      <c r="X135" s="380" t="s">
        <v>152</v>
      </c>
      <c r="Y135" s="468"/>
    </row>
    <row r="136" spans="1:25" ht="24.75" customHeight="1" x14ac:dyDescent="0.3">
      <c r="A136" s="380" t="s">
        <v>834</v>
      </c>
      <c r="B136" s="405"/>
      <c r="C136" s="380" t="s">
        <v>389</v>
      </c>
      <c r="D136" s="380" t="s">
        <v>240</v>
      </c>
      <c r="E136" s="380" t="s">
        <v>1547</v>
      </c>
      <c r="F136" s="380" t="s">
        <v>982</v>
      </c>
      <c r="G136" s="817" t="s">
        <v>1633</v>
      </c>
      <c r="H136" s="818"/>
      <c r="I136" s="819"/>
      <c r="J136" s="487" t="s">
        <v>793</v>
      </c>
      <c r="K136" s="487" t="s">
        <v>808</v>
      </c>
      <c r="L136" s="487" t="s">
        <v>808</v>
      </c>
      <c r="M136" s="701" t="s">
        <v>798</v>
      </c>
      <c r="N136" s="702"/>
      <c r="O136" s="487" t="s">
        <v>808</v>
      </c>
      <c r="P136" s="487" t="s">
        <v>808</v>
      </c>
      <c r="Q136" s="487" t="s">
        <v>808</v>
      </c>
      <c r="R136" s="383" t="s">
        <v>573</v>
      </c>
      <c r="S136" s="416" t="s">
        <v>832</v>
      </c>
      <c r="T136" s="684"/>
      <c r="U136" s="380" t="s">
        <v>38</v>
      </c>
      <c r="V136" s="483" t="s">
        <v>389</v>
      </c>
      <c r="W136" s="416" t="s">
        <v>176</v>
      </c>
      <c r="X136" s="416" t="s">
        <v>152</v>
      </c>
      <c r="Y136" s="468"/>
    </row>
    <row r="137" spans="1:25" ht="24.75" customHeight="1" x14ac:dyDescent="0.3">
      <c r="A137" s="477"/>
      <c r="B137" s="442" t="s">
        <v>187</v>
      </c>
      <c r="C137" s="484"/>
      <c r="D137" s="477"/>
      <c r="E137" s="488"/>
      <c r="F137" s="488"/>
      <c r="G137" s="753" t="s">
        <v>1634</v>
      </c>
      <c r="H137" s="754"/>
      <c r="I137" s="755"/>
      <c r="J137" s="487" t="s">
        <v>793</v>
      </c>
      <c r="K137" s="487" t="s">
        <v>808</v>
      </c>
      <c r="L137" s="487" t="s">
        <v>808</v>
      </c>
      <c r="M137" s="701" t="s">
        <v>793</v>
      </c>
      <c r="N137" s="702"/>
      <c r="O137" s="487" t="s">
        <v>808</v>
      </c>
      <c r="P137" s="487" t="s">
        <v>808</v>
      </c>
      <c r="Q137" s="487" t="s">
        <v>808</v>
      </c>
      <c r="R137" s="400" t="s">
        <v>581</v>
      </c>
      <c r="S137" s="380" t="s">
        <v>773</v>
      </c>
      <c r="T137" s="682" t="s">
        <v>712</v>
      </c>
      <c r="U137" s="400" t="s">
        <v>171</v>
      </c>
      <c r="V137" s="750" t="s">
        <v>240</v>
      </c>
      <c r="W137" s="682"/>
      <c r="X137" s="682"/>
      <c r="Y137" s="468"/>
    </row>
    <row r="138" spans="1:25" ht="24.75" customHeight="1" x14ac:dyDescent="0.3">
      <c r="A138" s="483"/>
      <c r="B138" s="381" t="s">
        <v>918</v>
      </c>
      <c r="C138" s="483"/>
      <c r="D138" s="483"/>
      <c r="E138" s="483"/>
      <c r="F138" s="483"/>
      <c r="G138" s="744" t="s">
        <v>1635</v>
      </c>
      <c r="H138" s="745"/>
      <c r="I138" s="746"/>
      <c r="J138" s="483" t="s">
        <v>793</v>
      </c>
      <c r="K138" s="483" t="s">
        <v>808</v>
      </c>
      <c r="L138" s="483" t="s">
        <v>808</v>
      </c>
      <c r="M138" s="687" t="s">
        <v>798</v>
      </c>
      <c r="N138" s="688"/>
      <c r="O138" s="483" t="s">
        <v>808</v>
      </c>
      <c r="P138" s="483" t="s">
        <v>808</v>
      </c>
      <c r="Q138" s="483" t="s">
        <v>808</v>
      </c>
      <c r="R138" s="383" t="s">
        <v>573</v>
      </c>
      <c r="S138" s="416" t="s">
        <v>710</v>
      </c>
      <c r="T138" s="684"/>
      <c r="U138" s="380" t="s">
        <v>38</v>
      </c>
      <c r="V138" s="751"/>
      <c r="W138" s="684"/>
      <c r="X138" s="684"/>
      <c r="Y138" s="468"/>
    </row>
    <row r="139" spans="1:25" ht="2.1" customHeight="1" x14ac:dyDescent="0.3">
      <c r="A139" s="483"/>
      <c r="B139" s="399"/>
      <c r="C139" s="486"/>
      <c r="D139" s="483"/>
      <c r="E139" s="483"/>
      <c r="F139" s="483"/>
      <c r="G139" s="443"/>
      <c r="H139" s="444"/>
      <c r="I139" s="434"/>
      <c r="J139" s="445"/>
      <c r="K139" s="445"/>
      <c r="L139" s="445"/>
      <c r="M139" s="432"/>
      <c r="N139" s="434"/>
      <c r="O139" s="445"/>
      <c r="P139" s="445"/>
      <c r="Q139" s="445"/>
      <c r="R139" s="502"/>
      <c r="S139" s="416"/>
      <c r="T139" s="483"/>
      <c r="U139" s="483"/>
      <c r="V139" s="388"/>
      <c r="W139" s="483"/>
      <c r="X139" s="483"/>
      <c r="Y139" s="468"/>
    </row>
    <row r="140" spans="1:25" ht="24.75" customHeight="1" x14ac:dyDescent="0.3">
      <c r="A140" s="391" t="s">
        <v>844</v>
      </c>
      <c r="B140" s="438" t="s">
        <v>76</v>
      </c>
      <c r="C140" s="409" t="s">
        <v>211</v>
      </c>
      <c r="D140" s="391" t="s">
        <v>282</v>
      </c>
      <c r="E140" s="392" t="s">
        <v>984</v>
      </c>
      <c r="F140" s="392" t="s">
        <v>982</v>
      </c>
      <c r="G140" s="741" t="s">
        <v>1636</v>
      </c>
      <c r="H140" s="742"/>
      <c r="I140" s="743"/>
      <c r="J140" s="482" t="s">
        <v>793</v>
      </c>
      <c r="K140" s="482" t="s">
        <v>793</v>
      </c>
      <c r="L140" s="482" t="s">
        <v>793</v>
      </c>
      <c r="M140" s="685" t="s">
        <v>798</v>
      </c>
      <c r="N140" s="686"/>
      <c r="O140" s="482" t="s">
        <v>798</v>
      </c>
      <c r="P140" s="482" t="s">
        <v>793</v>
      </c>
      <c r="Q140" s="482" t="s">
        <v>793</v>
      </c>
      <c r="R140" s="400" t="s">
        <v>581</v>
      </c>
      <c r="S140" s="380" t="s">
        <v>719</v>
      </c>
      <c r="T140" s="380"/>
      <c r="U140" s="400" t="s">
        <v>171</v>
      </c>
      <c r="V140" s="682" t="s">
        <v>240</v>
      </c>
      <c r="W140" s="391" t="s">
        <v>176</v>
      </c>
      <c r="X140" s="380" t="s">
        <v>152</v>
      </c>
      <c r="Y140" s="468"/>
    </row>
    <row r="141" spans="1:25" ht="25.35" customHeight="1" x14ac:dyDescent="0.3">
      <c r="A141" s="391" t="s">
        <v>845</v>
      </c>
      <c r="B141" s="438" t="s">
        <v>78</v>
      </c>
      <c r="C141" s="409" t="s">
        <v>645</v>
      </c>
      <c r="D141" s="391" t="s">
        <v>644</v>
      </c>
      <c r="E141" s="380" t="s">
        <v>1204</v>
      </c>
      <c r="F141" s="380" t="s">
        <v>597</v>
      </c>
      <c r="G141" s="744" t="s">
        <v>1637</v>
      </c>
      <c r="H141" s="745"/>
      <c r="I141" s="746"/>
      <c r="J141" s="483" t="s">
        <v>793</v>
      </c>
      <c r="K141" s="483" t="s">
        <v>793</v>
      </c>
      <c r="L141" s="483" t="s">
        <v>793</v>
      </c>
      <c r="M141" s="687" t="s">
        <v>798</v>
      </c>
      <c r="N141" s="688"/>
      <c r="O141" s="483" t="s">
        <v>798</v>
      </c>
      <c r="P141" s="483" t="s">
        <v>798</v>
      </c>
      <c r="Q141" s="483" t="s">
        <v>793</v>
      </c>
      <c r="R141" s="400" t="s">
        <v>581</v>
      </c>
      <c r="S141" s="380" t="s">
        <v>720</v>
      </c>
      <c r="T141" s="380"/>
      <c r="U141" s="400" t="s">
        <v>38</v>
      </c>
      <c r="V141" s="684"/>
      <c r="W141" s="391" t="s">
        <v>843</v>
      </c>
      <c r="X141" s="380" t="s">
        <v>152</v>
      </c>
      <c r="Y141" s="468"/>
    </row>
    <row r="142" spans="1:25" ht="2.1" customHeight="1" x14ac:dyDescent="0.3">
      <c r="A142" s="391"/>
      <c r="B142" s="438"/>
      <c r="C142" s="409"/>
      <c r="D142" s="391"/>
      <c r="E142" s="380"/>
      <c r="F142" s="380"/>
      <c r="G142" s="545"/>
      <c r="H142" s="546"/>
      <c r="I142" s="547"/>
      <c r="J142" s="504"/>
      <c r="K142" s="487"/>
      <c r="L142" s="504"/>
      <c r="M142" s="485"/>
      <c r="N142" s="504"/>
      <c r="O142" s="487"/>
      <c r="P142" s="487"/>
      <c r="Q142" s="487"/>
      <c r="R142" s="481"/>
      <c r="S142" s="380"/>
      <c r="T142" s="380"/>
      <c r="U142" s="400"/>
      <c r="V142" s="487"/>
      <c r="W142" s="391"/>
      <c r="X142" s="380"/>
      <c r="Y142" s="468"/>
    </row>
    <row r="143" spans="1:25" ht="24.9" customHeight="1" x14ac:dyDescent="0.3">
      <c r="A143" s="391" t="s">
        <v>846</v>
      </c>
      <c r="B143" s="438" t="s">
        <v>70</v>
      </c>
      <c r="C143" s="409" t="s">
        <v>211</v>
      </c>
      <c r="D143" s="391" t="s">
        <v>382</v>
      </c>
      <c r="E143" s="392" t="s">
        <v>665</v>
      </c>
      <c r="F143" s="392" t="s">
        <v>489</v>
      </c>
      <c r="G143" s="741" t="s">
        <v>1638</v>
      </c>
      <c r="H143" s="742"/>
      <c r="I143" s="743"/>
      <c r="J143" s="508" t="s">
        <v>801</v>
      </c>
      <c r="K143" s="482" t="s">
        <v>793</v>
      </c>
      <c r="L143" s="508" t="s">
        <v>798</v>
      </c>
      <c r="M143" s="685" t="s">
        <v>801</v>
      </c>
      <c r="N143" s="686"/>
      <c r="O143" s="482" t="s">
        <v>793</v>
      </c>
      <c r="P143" s="482" t="s">
        <v>798</v>
      </c>
      <c r="Q143" s="482" t="s">
        <v>801</v>
      </c>
      <c r="R143" s="400" t="s">
        <v>581</v>
      </c>
      <c r="S143" s="380" t="s">
        <v>719</v>
      </c>
      <c r="T143" s="380"/>
      <c r="U143" s="400" t="s">
        <v>171</v>
      </c>
      <c r="V143" s="682" t="s">
        <v>240</v>
      </c>
      <c r="W143" s="380" t="s">
        <v>176</v>
      </c>
      <c r="X143" s="380" t="s">
        <v>152</v>
      </c>
      <c r="Y143" s="468"/>
    </row>
    <row r="144" spans="1:25" ht="25.35" customHeight="1" x14ac:dyDescent="0.3">
      <c r="A144" s="380" t="s">
        <v>847</v>
      </c>
      <c r="B144" s="389" t="s">
        <v>73</v>
      </c>
      <c r="C144" s="390" t="s">
        <v>285</v>
      </c>
      <c r="D144" s="380" t="s">
        <v>211</v>
      </c>
      <c r="E144" s="380" t="s">
        <v>490</v>
      </c>
      <c r="F144" s="380" t="s">
        <v>724</v>
      </c>
      <c r="G144" s="817" t="s">
        <v>1639</v>
      </c>
      <c r="H144" s="818"/>
      <c r="I144" s="819"/>
      <c r="J144" s="504" t="s">
        <v>801</v>
      </c>
      <c r="K144" s="487" t="s">
        <v>793</v>
      </c>
      <c r="L144" s="504" t="s">
        <v>798</v>
      </c>
      <c r="M144" s="701" t="s">
        <v>801</v>
      </c>
      <c r="N144" s="702"/>
      <c r="O144" s="487" t="s">
        <v>793</v>
      </c>
      <c r="P144" s="487" t="s">
        <v>798</v>
      </c>
      <c r="Q144" s="487" t="s">
        <v>801</v>
      </c>
      <c r="R144" s="400" t="s">
        <v>581</v>
      </c>
      <c r="S144" s="380" t="s">
        <v>720</v>
      </c>
      <c r="T144" s="380"/>
      <c r="U144" s="400" t="s">
        <v>38</v>
      </c>
      <c r="V144" s="684"/>
      <c r="W144" s="380" t="s">
        <v>843</v>
      </c>
      <c r="X144" s="380" t="s">
        <v>152</v>
      </c>
      <c r="Y144" s="468"/>
    </row>
    <row r="145" spans="1:25" ht="25.35" customHeight="1" x14ac:dyDescent="0.3">
      <c r="A145" s="380"/>
      <c r="B145" s="389"/>
      <c r="C145" s="390"/>
      <c r="D145" s="380"/>
      <c r="E145" s="380"/>
      <c r="F145" s="380"/>
      <c r="G145" s="820" t="s">
        <v>1560</v>
      </c>
      <c r="H145" s="821"/>
      <c r="I145" s="822"/>
      <c r="J145" s="483" t="s">
        <v>801</v>
      </c>
      <c r="K145" s="483" t="s">
        <v>793</v>
      </c>
      <c r="L145" s="506" t="s">
        <v>798</v>
      </c>
      <c r="M145" s="687" t="s">
        <v>801</v>
      </c>
      <c r="N145" s="688"/>
      <c r="O145" s="483" t="s">
        <v>793</v>
      </c>
      <c r="P145" s="483" t="s">
        <v>798</v>
      </c>
      <c r="Q145" s="483" t="s">
        <v>801</v>
      </c>
      <c r="R145" s="400"/>
      <c r="S145" s="380"/>
      <c r="T145" s="380"/>
      <c r="U145" s="400"/>
      <c r="V145" s="380"/>
      <c r="W145" s="380"/>
      <c r="X145" s="380"/>
      <c r="Y145" s="468"/>
    </row>
    <row r="146" spans="1:25" s="474" customFormat="1" ht="2.1" customHeight="1" x14ac:dyDescent="0.3">
      <c r="A146" s="478"/>
      <c r="B146" s="395"/>
      <c r="C146" s="398"/>
      <c r="D146" s="478"/>
      <c r="E146" s="483"/>
      <c r="F146" s="483"/>
      <c r="G146" s="495"/>
      <c r="H146" s="496"/>
      <c r="I146" s="497"/>
      <c r="J146" s="483"/>
      <c r="K146" s="483"/>
      <c r="L146" s="479"/>
      <c r="M146" s="486"/>
      <c r="N146" s="506"/>
      <c r="O146" s="479"/>
      <c r="P146" s="483"/>
      <c r="Q146" s="483"/>
      <c r="R146" s="481"/>
      <c r="S146" s="483"/>
      <c r="T146" s="483"/>
      <c r="U146" s="481"/>
      <c r="V146" s="483"/>
      <c r="W146" s="483"/>
      <c r="X146" s="483"/>
      <c r="Y146" s="468"/>
    </row>
    <row r="147" spans="1:25" ht="26.1" customHeight="1" x14ac:dyDescent="0.3">
      <c r="A147" s="483" t="s">
        <v>848</v>
      </c>
      <c r="B147" s="399" t="s">
        <v>72</v>
      </c>
      <c r="C147" s="486" t="s">
        <v>211</v>
      </c>
      <c r="D147" s="483" t="s">
        <v>384</v>
      </c>
      <c r="E147" s="489" t="s">
        <v>577</v>
      </c>
      <c r="F147" s="495" t="s">
        <v>1640</v>
      </c>
      <c r="G147" s="747" t="s">
        <v>1538</v>
      </c>
      <c r="H147" s="742"/>
      <c r="I147" s="743"/>
      <c r="J147" s="682" t="s">
        <v>808</v>
      </c>
      <c r="K147" s="682" t="s">
        <v>808</v>
      </c>
      <c r="L147" s="682" t="s">
        <v>808</v>
      </c>
      <c r="M147" s="685" t="s">
        <v>794</v>
      </c>
      <c r="N147" s="686"/>
      <c r="O147" s="682" t="s">
        <v>808</v>
      </c>
      <c r="P147" s="682" t="s">
        <v>796</v>
      </c>
      <c r="Q147" s="682" t="s">
        <v>808</v>
      </c>
      <c r="R147" s="400" t="s">
        <v>581</v>
      </c>
      <c r="S147" s="380" t="s">
        <v>719</v>
      </c>
      <c r="T147" s="380"/>
      <c r="U147" s="400" t="s">
        <v>171</v>
      </c>
      <c r="V147" s="682" t="s">
        <v>240</v>
      </c>
      <c r="W147" s="483" t="s">
        <v>176</v>
      </c>
      <c r="X147" s="483" t="s">
        <v>152</v>
      </c>
      <c r="Y147" s="468"/>
    </row>
    <row r="148" spans="1:25" ht="26.1" customHeight="1" x14ac:dyDescent="0.3">
      <c r="A148" s="380" t="s">
        <v>849</v>
      </c>
      <c r="B148" s="389" t="s">
        <v>74</v>
      </c>
      <c r="C148" s="390" t="s">
        <v>292</v>
      </c>
      <c r="D148" s="380" t="s">
        <v>211</v>
      </c>
      <c r="E148" s="380" t="s">
        <v>486</v>
      </c>
      <c r="F148" s="390" t="s">
        <v>1023</v>
      </c>
      <c r="G148" s="744"/>
      <c r="H148" s="745"/>
      <c r="I148" s="746"/>
      <c r="J148" s="684"/>
      <c r="K148" s="684"/>
      <c r="L148" s="684"/>
      <c r="M148" s="687"/>
      <c r="N148" s="688"/>
      <c r="O148" s="684"/>
      <c r="P148" s="684"/>
      <c r="Q148" s="684"/>
      <c r="R148" s="400" t="s">
        <v>581</v>
      </c>
      <c r="S148" s="380" t="s">
        <v>720</v>
      </c>
      <c r="T148" s="380"/>
      <c r="U148" s="400" t="s">
        <v>38</v>
      </c>
      <c r="V148" s="684"/>
      <c r="W148" s="380" t="s">
        <v>843</v>
      </c>
      <c r="X148" s="380" t="s">
        <v>152</v>
      </c>
      <c r="Y148" s="468"/>
    </row>
    <row r="149" spans="1:25" ht="1.95" customHeight="1" x14ac:dyDescent="0.3">
      <c r="A149" s="500"/>
      <c r="B149" s="446"/>
      <c r="C149" s="403"/>
      <c r="D149" s="500"/>
      <c r="E149" s="487"/>
      <c r="F149" s="503"/>
      <c r="G149" s="485"/>
      <c r="H149" s="503"/>
      <c r="I149" s="504"/>
      <c r="J149" s="487"/>
      <c r="K149" s="487"/>
      <c r="L149" s="450"/>
      <c r="M149" s="485"/>
      <c r="N149" s="504"/>
      <c r="O149" s="499"/>
      <c r="P149" s="485"/>
      <c r="Q149" s="499"/>
      <c r="R149" s="498"/>
      <c r="S149" s="487"/>
      <c r="T149" s="487"/>
      <c r="U149" s="498"/>
      <c r="V149" s="487"/>
      <c r="W149" s="487"/>
      <c r="X149" s="487"/>
      <c r="Y149" s="468"/>
    </row>
    <row r="150" spans="1:25" ht="25.35" customHeight="1" x14ac:dyDescent="0.3">
      <c r="A150" s="380" t="s">
        <v>850</v>
      </c>
      <c r="B150" s="405" t="s">
        <v>71</v>
      </c>
      <c r="C150" s="391" t="s">
        <v>211</v>
      </c>
      <c r="D150" s="391" t="s">
        <v>385</v>
      </c>
      <c r="E150" s="380" t="s">
        <v>1547</v>
      </c>
      <c r="F150" s="386" t="s">
        <v>723</v>
      </c>
      <c r="G150" s="747" t="s">
        <v>1538</v>
      </c>
      <c r="H150" s="742"/>
      <c r="I150" s="743"/>
      <c r="J150" s="682" t="s">
        <v>796</v>
      </c>
      <c r="K150" s="682" t="s">
        <v>794</v>
      </c>
      <c r="L150" s="678">
        <v>332</v>
      </c>
      <c r="M150" s="685" t="s">
        <v>796</v>
      </c>
      <c r="N150" s="686"/>
      <c r="O150" s="678">
        <v>332</v>
      </c>
      <c r="P150" s="682" t="s">
        <v>796</v>
      </c>
      <c r="Q150" s="682" t="s">
        <v>796</v>
      </c>
      <c r="R150" s="400" t="s">
        <v>581</v>
      </c>
      <c r="S150" s="380" t="s">
        <v>719</v>
      </c>
      <c r="T150" s="380"/>
      <c r="U150" s="400" t="s">
        <v>171</v>
      </c>
      <c r="V150" s="682" t="s">
        <v>240</v>
      </c>
      <c r="W150" s="380" t="s">
        <v>176</v>
      </c>
      <c r="X150" s="380" t="s">
        <v>152</v>
      </c>
      <c r="Y150" s="468"/>
    </row>
    <row r="151" spans="1:25" ht="25.35" customHeight="1" x14ac:dyDescent="0.3">
      <c r="A151" s="391" t="s">
        <v>851</v>
      </c>
      <c r="B151" s="451" t="s">
        <v>75</v>
      </c>
      <c r="C151" s="391" t="s">
        <v>297</v>
      </c>
      <c r="D151" s="391" t="s">
        <v>646</v>
      </c>
      <c r="E151" s="380" t="s">
        <v>490</v>
      </c>
      <c r="F151" s="390" t="s">
        <v>494</v>
      </c>
      <c r="G151" s="744"/>
      <c r="H151" s="745"/>
      <c r="I151" s="746"/>
      <c r="J151" s="684"/>
      <c r="K151" s="684"/>
      <c r="L151" s="811"/>
      <c r="M151" s="687"/>
      <c r="N151" s="688"/>
      <c r="O151" s="811"/>
      <c r="P151" s="684"/>
      <c r="Q151" s="684"/>
      <c r="R151" s="400" t="s">
        <v>581</v>
      </c>
      <c r="S151" s="380" t="s">
        <v>720</v>
      </c>
      <c r="T151" s="380"/>
      <c r="U151" s="400" t="s">
        <v>38</v>
      </c>
      <c r="V151" s="684"/>
      <c r="W151" s="380" t="s">
        <v>843</v>
      </c>
      <c r="X151" s="380" t="s">
        <v>152</v>
      </c>
      <c r="Y151" s="468"/>
    </row>
    <row r="152" spans="1:25" ht="2.1" customHeight="1" x14ac:dyDescent="0.3">
      <c r="A152" s="478"/>
      <c r="B152" s="395"/>
      <c r="C152" s="398"/>
      <c r="D152" s="478"/>
      <c r="E152" s="483"/>
      <c r="F152" s="483"/>
      <c r="G152" s="413"/>
      <c r="H152" s="414"/>
      <c r="I152" s="415"/>
      <c r="J152" s="483"/>
      <c r="K152" s="483"/>
      <c r="L152" s="483"/>
      <c r="M152" s="486"/>
      <c r="N152" s="506"/>
      <c r="O152" s="483"/>
      <c r="P152" s="486"/>
      <c r="Q152" s="483"/>
      <c r="R152" s="481"/>
      <c r="S152" s="483"/>
      <c r="T152" s="483"/>
      <c r="U152" s="481"/>
      <c r="V152" s="487"/>
      <c r="W152" s="483"/>
      <c r="X152" s="483"/>
      <c r="Y152" s="468"/>
    </row>
    <row r="153" spans="1:25" ht="25.35" customHeight="1" x14ac:dyDescent="0.3">
      <c r="A153" s="380" t="s">
        <v>852</v>
      </c>
      <c r="B153" s="389" t="s">
        <v>64</v>
      </c>
      <c r="C153" s="390" t="s">
        <v>211</v>
      </c>
      <c r="D153" s="380" t="s">
        <v>299</v>
      </c>
      <c r="E153" s="380" t="s">
        <v>743</v>
      </c>
      <c r="F153" s="380" t="s">
        <v>492</v>
      </c>
      <c r="G153" s="747" t="s">
        <v>1538</v>
      </c>
      <c r="H153" s="742"/>
      <c r="I153" s="743"/>
      <c r="J153" s="682" t="s">
        <v>796</v>
      </c>
      <c r="K153" s="682" t="s">
        <v>796</v>
      </c>
      <c r="L153" s="689" t="s">
        <v>796</v>
      </c>
      <c r="M153" s="685" t="s">
        <v>796</v>
      </c>
      <c r="N153" s="686"/>
      <c r="O153" s="689" t="s">
        <v>798</v>
      </c>
      <c r="P153" s="682" t="s">
        <v>796</v>
      </c>
      <c r="Q153" s="682" t="s">
        <v>796</v>
      </c>
      <c r="R153" s="400" t="s">
        <v>581</v>
      </c>
      <c r="S153" s="380" t="s">
        <v>714</v>
      </c>
      <c r="T153" s="380"/>
      <c r="U153" s="400" t="s">
        <v>171</v>
      </c>
      <c r="V153" s="682" t="s">
        <v>240</v>
      </c>
      <c r="W153" s="380" t="s">
        <v>176</v>
      </c>
      <c r="X153" s="380" t="s">
        <v>152</v>
      </c>
      <c r="Y153" s="468"/>
    </row>
    <row r="154" spans="1:25" ht="25.35" customHeight="1" x14ac:dyDescent="0.3">
      <c r="A154" s="380" t="s">
        <v>853</v>
      </c>
      <c r="B154" s="389" t="s">
        <v>69</v>
      </c>
      <c r="C154" s="390" t="s">
        <v>299</v>
      </c>
      <c r="D154" s="380" t="s">
        <v>211</v>
      </c>
      <c r="E154" s="380" t="s">
        <v>596</v>
      </c>
      <c r="F154" s="380" t="s">
        <v>674</v>
      </c>
      <c r="G154" s="744"/>
      <c r="H154" s="745"/>
      <c r="I154" s="746"/>
      <c r="J154" s="684"/>
      <c r="K154" s="684"/>
      <c r="L154" s="690"/>
      <c r="M154" s="687"/>
      <c r="N154" s="688"/>
      <c r="O154" s="690"/>
      <c r="P154" s="684"/>
      <c r="Q154" s="684"/>
      <c r="R154" s="400" t="s">
        <v>581</v>
      </c>
      <c r="S154" s="380" t="s">
        <v>715</v>
      </c>
      <c r="T154" s="380"/>
      <c r="U154" s="400" t="s">
        <v>38</v>
      </c>
      <c r="V154" s="684"/>
      <c r="W154" s="380" t="s">
        <v>843</v>
      </c>
      <c r="X154" s="380" t="s">
        <v>152</v>
      </c>
      <c r="Y154" s="468"/>
    </row>
    <row r="155" spans="1:25" ht="2.1" customHeight="1" x14ac:dyDescent="0.3">
      <c r="A155" s="380"/>
      <c r="B155" s="389"/>
      <c r="C155" s="390"/>
      <c r="D155" s="380"/>
      <c r="E155" s="380"/>
      <c r="F155" s="380"/>
      <c r="G155" s="492"/>
      <c r="H155" s="493"/>
      <c r="I155" s="494"/>
      <c r="J155" s="487"/>
      <c r="K155" s="487"/>
      <c r="L155" s="499"/>
      <c r="M155" s="485"/>
      <c r="N155" s="504"/>
      <c r="O155" s="499"/>
      <c r="P155" s="487"/>
      <c r="Q155" s="487"/>
      <c r="R155" s="400"/>
      <c r="S155" s="380"/>
      <c r="T155" s="380"/>
      <c r="U155" s="400"/>
      <c r="V155" s="487"/>
      <c r="W155" s="380"/>
      <c r="X155" s="380"/>
      <c r="Y155" s="468"/>
    </row>
    <row r="156" spans="1:25" s="469" customFormat="1" ht="21.75" customHeight="1" x14ac:dyDescent="0.3">
      <c r="A156" s="380" t="s">
        <v>977</v>
      </c>
      <c r="B156" s="389" t="s">
        <v>62</v>
      </c>
      <c r="C156" s="390" t="s">
        <v>211</v>
      </c>
      <c r="D156" s="380" t="s">
        <v>397</v>
      </c>
      <c r="E156" s="392" t="s">
        <v>491</v>
      </c>
      <c r="F156" s="392" t="s">
        <v>492</v>
      </c>
      <c r="G156" s="747" t="s">
        <v>1538</v>
      </c>
      <c r="H156" s="742"/>
      <c r="I156" s="743"/>
      <c r="J156" s="682" t="s">
        <v>808</v>
      </c>
      <c r="K156" s="682" t="s">
        <v>808</v>
      </c>
      <c r="L156" s="682" t="s">
        <v>808</v>
      </c>
      <c r="M156" s="685" t="s">
        <v>794</v>
      </c>
      <c r="N156" s="686"/>
      <c r="O156" s="682" t="s">
        <v>808</v>
      </c>
      <c r="P156" s="682" t="s">
        <v>808</v>
      </c>
      <c r="Q156" s="682" t="s">
        <v>808</v>
      </c>
      <c r="R156" s="400" t="s">
        <v>581</v>
      </c>
      <c r="S156" s="391" t="s">
        <v>714</v>
      </c>
      <c r="T156" s="391"/>
      <c r="U156" s="400" t="s">
        <v>171</v>
      </c>
      <c r="V156" s="750" t="s">
        <v>240</v>
      </c>
      <c r="W156" s="391" t="s">
        <v>176</v>
      </c>
      <c r="X156" s="391" t="s">
        <v>152</v>
      </c>
      <c r="Y156" s="468"/>
    </row>
    <row r="157" spans="1:25" s="473" customFormat="1" ht="21.75" customHeight="1" x14ac:dyDescent="0.3">
      <c r="A157" s="380" t="s">
        <v>978</v>
      </c>
      <c r="B157" s="389" t="s">
        <v>66</v>
      </c>
      <c r="C157" s="390" t="s">
        <v>397</v>
      </c>
      <c r="D157" s="483" t="s">
        <v>211</v>
      </c>
      <c r="E157" s="478" t="s">
        <v>1641</v>
      </c>
      <c r="F157" s="478" t="s">
        <v>617</v>
      </c>
      <c r="G157" s="744"/>
      <c r="H157" s="745"/>
      <c r="I157" s="746"/>
      <c r="J157" s="684"/>
      <c r="K157" s="684"/>
      <c r="L157" s="684"/>
      <c r="M157" s="687"/>
      <c r="N157" s="688"/>
      <c r="O157" s="684"/>
      <c r="P157" s="684"/>
      <c r="Q157" s="684"/>
      <c r="R157" s="400" t="s">
        <v>581</v>
      </c>
      <c r="S157" s="391" t="s">
        <v>715</v>
      </c>
      <c r="T157" s="391"/>
      <c r="U157" s="400" t="s">
        <v>38</v>
      </c>
      <c r="V157" s="751"/>
      <c r="W157" s="391" t="s">
        <v>843</v>
      </c>
      <c r="X157" s="391" t="s">
        <v>152</v>
      </c>
      <c r="Y157" s="468"/>
    </row>
    <row r="158" spans="1:25" s="469" customFormat="1" ht="1.95" customHeight="1" x14ac:dyDescent="0.3">
      <c r="A158" s="483"/>
      <c r="B158" s="399"/>
      <c r="C158" s="486"/>
      <c r="D158" s="483"/>
      <c r="E158" s="478"/>
      <c r="F158" s="478"/>
      <c r="G158" s="492"/>
      <c r="H158" s="493"/>
      <c r="I158" s="494"/>
      <c r="J158" s="487"/>
      <c r="K158" s="487"/>
      <c r="L158" s="487"/>
      <c r="M158" s="485"/>
      <c r="N158" s="504"/>
      <c r="O158" s="487"/>
      <c r="P158" s="485"/>
      <c r="Q158" s="487"/>
      <c r="R158" s="481"/>
      <c r="S158" s="478"/>
      <c r="T158" s="478"/>
      <c r="U158" s="481"/>
      <c r="V158" s="388"/>
      <c r="W158" s="478"/>
      <c r="X158" s="478"/>
      <c r="Y158" s="468"/>
    </row>
    <row r="159" spans="1:25" s="469" customFormat="1" ht="21.75" customHeight="1" x14ac:dyDescent="0.3">
      <c r="A159" s="380" t="s">
        <v>979</v>
      </c>
      <c r="B159" s="389" t="s">
        <v>65</v>
      </c>
      <c r="C159" s="390" t="s">
        <v>211</v>
      </c>
      <c r="D159" s="380" t="s">
        <v>309</v>
      </c>
      <c r="E159" s="392" t="s">
        <v>743</v>
      </c>
      <c r="F159" s="509" t="s">
        <v>514</v>
      </c>
      <c r="G159" s="747" t="s">
        <v>1538</v>
      </c>
      <c r="H159" s="742"/>
      <c r="I159" s="743"/>
      <c r="J159" s="682" t="s">
        <v>794</v>
      </c>
      <c r="K159" s="682" t="s">
        <v>794</v>
      </c>
      <c r="L159" s="682" t="s">
        <v>794</v>
      </c>
      <c r="M159" s="685" t="s">
        <v>794</v>
      </c>
      <c r="N159" s="686"/>
      <c r="O159" s="682" t="s">
        <v>794</v>
      </c>
      <c r="P159" s="682" t="s">
        <v>794</v>
      </c>
      <c r="Q159" s="682" t="s">
        <v>794</v>
      </c>
      <c r="R159" s="400" t="s">
        <v>581</v>
      </c>
      <c r="S159" s="391" t="s">
        <v>714</v>
      </c>
      <c r="T159" s="391"/>
      <c r="U159" s="400" t="s">
        <v>171</v>
      </c>
      <c r="V159" s="750" t="s">
        <v>240</v>
      </c>
      <c r="W159" s="391" t="s">
        <v>176</v>
      </c>
      <c r="X159" s="391" t="s">
        <v>152</v>
      </c>
      <c r="Y159" s="468"/>
    </row>
    <row r="160" spans="1:25" s="473" customFormat="1" ht="21.75" customHeight="1" x14ac:dyDescent="0.3">
      <c r="A160" s="483" t="s">
        <v>980</v>
      </c>
      <c r="B160" s="399" t="s">
        <v>68</v>
      </c>
      <c r="C160" s="390" t="s">
        <v>309</v>
      </c>
      <c r="D160" s="483" t="s">
        <v>211</v>
      </c>
      <c r="E160" s="478" t="s">
        <v>1641</v>
      </c>
      <c r="F160" s="398" t="s">
        <v>674</v>
      </c>
      <c r="G160" s="744"/>
      <c r="H160" s="745"/>
      <c r="I160" s="746"/>
      <c r="J160" s="684"/>
      <c r="K160" s="684"/>
      <c r="L160" s="684"/>
      <c r="M160" s="687"/>
      <c r="N160" s="688"/>
      <c r="O160" s="684"/>
      <c r="P160" s="684"/>
      <c r="Q160" s="684"/>
      <c r="R160" s="400" t="s">
        <v>581</v>
      </c>
      <c r="S160" s="391" t="s">
        <v>715</v>
      </c>
      <c r="T160" s="391"/>
      <c r="U160" s="400" t="s">
        <v>38</v>
      </c>
      <c r="V160" s="751"/>
      <c r="W160" s="391" t="s">
        <v>843</v>
      </c>
      <c r="X160" s="391" t="s">
        <v>152</v>
      </c>
      <c r="Y160" s="468"/>
    </row>
    <row r="161" spans="1:25" ht="2.1" customHeight="1" x14ac:dyDescent="0.3">
      <c r="A161" s="500"/>
      <c r="B161" s="446"/>
      <c r="C161" s="403"/>
      <c r="D161" s="500"/>
      <c r="E161" s="487"/>
      <c r="F161" s="503"/>
      <c r="G161" s="485"/>
      <c r="H161" s="503"/>
      <c r="I161" s="504"/>
      <c r="J161" s="487"/>
      <c r="K161" s="487"/>
      <c r="L161" s="450"/>
      <c r="M161" s="485"/>
      <c r="N161" s="504"/>
      <c r="O161" s="499"/>
      <c r="P161" s="485"/>
      <c r="Q161" s="499"/>
      <c r="R161" s="498"/>
      <c r="S161" s="487"/>
      <c r="T161" s="487"/>
      <c r="U161" s="498"/>
      <c r="V161" s="487"/>
      <c r="W161" s="487"/>
      <c r="X161" s="487"/>
      <c r="Y161" s="468"/>
    </row>
    <row r="162" spans="1:25" ht="25.2" customHeight="1" x14ac:dyDescent="0.3">
      <c r="A162" s="391" t="s">
        <v>854</v>
      </c>
      <c r="B162" s="451" t="s">
        <v>91</v>
      </c>
      <c r="C162" s="391" t="s">
        <v>211</v>
      </c>
      <c r="D162" s="391" t="s">
        <v>386</v>
      </c>
      <c r="E162" s="380" t="s">
        <v>558</v>
      </c>
      <c r="F162" s="380" t="s">
        <v>1018</v>
      </c>
      <c r="G162" s="747" t="s">
        <v>1538</v>
      </c>
      <c r="H162" s="742"/>
      <c r="I162" s="743"/>
      <c r="J162" s="682" t="s">
        <v>808</v>
      </c>
      <c r="K162" s="682" t="s">
        <v>796</v>
      </c>
      <c r="L162" s="682" t="s">
        <v>794</v>
      </c>
      <c r="M162" s="685" t="s">
        <v>796</v>
      </c>
      <c r="N162" s="686"/>
      <c r="O162" s="682" t="s">
        <v>808</v>
      </c>
      <c r="P162" s="682" t="s">
        <v>796</v>
      </c>
      <c r="Q162" s="682" t="s">
        <v>796</v>
      </c>
      <c r="R162" s="400" t="s">
        <v>580</v>
      </c>
      <c r="S162" s="380" t="s">
        <v>731</v>
      </c>
      <c r="T162" s="380"/>
      <c r="U162" s="400" t="s">
        <v>653</v>
      </c>
      <c r="V162" s="682" t="s">
        <v>240</v>
      </c>
      <c r="W162" s="380" t="s">
        <v>176</v>
      </c>
      <c r="X162" s="380" t="s">
        <v>152</v>
      </c>
      <c r="Y162" s="468"/>
    </row>
    <row r="163" spans="1:25" s="474" customFormat="1" ht="25.2" customHeight="1" x14ac:dyDescent="0.3">
      <c r="A163" s="391" t="s">
        <v>855</v>
      </c>
      <c r="B163" s="451" t="s">
        <v>89</v>
      </c>
      <c r="C163" s="391" t="s">
        <v>386</v>
      </c>
      <c r="D163" s="391" t="s">
        <v>646</v>
      </c>
      <c r="E163" s="391" t="s">
        <v>921</v>
      </c>
      <c r="F163" s="391" t="s">
        <v>595</v>
      </c>
      <c r="G163" s="744"/>
      <c r="H163" s="745"/>
      <c r="I163" s="746"/>
      <c r="J163" s="684"/>
      <c r="K163" s="684"/>
      <c r="L163" s="684"/>
      <c r="M163" s="687"/>
      <c r="N163" s="688"/>
      <c r="O163" s="684"/>
      <c r="P163" s="684"/>
      <c r="Q163" s="684"/>
      <c r="R163" s="400" t="s">
        <v>581</v>
      </c>
      <c r="S163" s="380" t="s">
        <v>732</v>
      </c>
      <c r="T163" s="380"/>
      <c r="U163" s="400" t="s">
        <v>171</v>
      </c>
      <c r="V163" s="684"/>
      <c r="W163" s="380" t="s">
        <v>176</v>
      </c>
      <c r="X163" s="380" t="s">
        <v>152</v>
      </c>
      <c r="Y163" s="468"/>
    </row>
    <row r="164" spans="1:25" ht="2.1" customHeight="1" x14ac:dyDescent="0.3">
      <c r="A164" s="500"/>
      <c r="B164" s="446"/>
      <c r="C164" s="403"/>
      <c r="D164" s="478"/>
      <c r="E164" s="478"/>
      <c r="F164" s="478"/>
      <c r="G164" s="492"/>
      <c r="H164" s="493"/>
      <c r="I164" s="494"/>
      <c r="J164" s="487"/>
      <c r="K164" s="487"/>
      <c r="L164" s="487"/>
      <c r="M164" s="485"/>
      <c r="N164" s="504"/>
      <c r="O164" s="487"/>
      <c r="P164" s="485"/>
      <c r="Q164" s="487"/>
      <c r="R164" s="481"/>
      <c r="S164" s="483"/>
      <c r="T164" s="483"/>
      <c r="U164" s="481"/>
      <c r="V164" s="487"/>
      <c r="W164" s="483"/>
      <c r="X164" s="483"/>
      <c r="Y164" s="468"/>
    </row>
    <row r="165" spans="1:25" ht="25.2" customHeight="1" x14ac:dyDescent="0.3">
      <c r="A165" s="380" t="s">
        <v>856</v>
      </c>
      <c r="B165" s="389" t="s">
        <v>83</v>
      </c>
      <c r="C165" s="390" t="s">
        <v>240</v>
      </c>
      <c r="D165" s="391" t="s">
        <v>400</v>
      </c>
      <c r="E165" s="392" t="s">
        <v>558</v>
      </c>
      <c r="F165" s="392" t="s">
        <v>479</v>
      </c>
      <c r="G165" s="747" t="s">
        <v>1566</v>
      </c>
      <c r="H165" s="742"/>
      <c r="I165" s="743"/>
      <c r="J165" s="682" t="s">
        <v>793</v>
      </c>
      <c r="K165" s="682" t="s">
        <v>793</v>
      </c>
      <c r="L165" s="748">
        <v>332</v>
      </c>
      <c r="M165" s="685" t="s">
        <v>793</v>
      </c>
      <c r="N165" s="686"/>
      <c r="O165" s="682" t="s">
        <v>793</v>
      </c>
      <c r="P165" s="748" t="s">
        <v>793</v>
      </c>
      <c r="Q165" s="682" t="s">
        <v>793</v>
      </c>
      <c r="R165" s="380" t="s">
        <v>553</v>
      </c>
      <c r="S165" s="380" t="s">
        <v>733</v>
      </c>
      <c r="T165" s="380"/>
      <c r="U165" s="380" t="s">
        <v>653</v>
      </c>
      <c r="V165" s="682" t="s">
        <v>240</v>
      </c>
      <c r="W165" s="380" t="s">
        <v>176</v>
      </c>
      <c r="X165" s="380" t="s">
        <v>152</v>
      </c>
      <c r="Y165" s="468"/>
    </row>
    <row r="166" spans="1:25" ht="25.2" customHeight="1" x14ac:dyDescent="0.3">
      <c r="A166" s="380" t="s">
        <v>857</v>
      </c>
      <c r="B166" s="405" t="s">
        <v>85</v>
      </c>
      <c r="C166" s="380" t="s">
        <v>647</v>
      </c>
      <c r="D166" s="380" t="s">
        <v>646</v>
      </c>
      <c r="E166" s="391" t="s">
        <v>606</v>
      </c>
      <c r="F166" s="391" t="s">
        <v>493</v>
      </c>
      <c r="G166" s="744"/>
      <c r="H166" s="745"/>
      <c r="I166" s="746"/>
      <c r="J166" s="684"/>
      <c r="K166" s="684"/>
      <c r="L166" s="749"/>
      <c r="M166" s="687"/>
      <c r="N166" s="688"/>
      <c r="O166" s="684"/>
      <c r="P166" s="749"/>
      <c r="Q166" s="684"/>
      <c r="R166" s="400" t="s">
        <v>599</v>
      </c>
      <c r="S166" s="380" t="s">
        <v>734</v>
      </c>
      <c r="T166" s="380"/>
      <c r="U166" s="400" t="s">
        <v>171</v>
      </c>
      <c r="V166" s="684"/>
      <c r="W166" s="380" t="s">
        <v>176</v>
      </c>
      <c r="X166" s="380" t="s">
        <v>152</v>
      </c>
      <c r="Y166" s="468"/>
    </row>
    <row r="167" spans="1:25" ht="2.1" customHeight="1" x14ac:dyDescent="0.3">
      <c r="A167" s="487"/>
      <c r="B167" s="397"/>
      <c r="C167" s="485"/>
      <c r="D167" s="482"/>
      <c r="E167" s="477"/>
      <c r="F167" s="477"/>
      <c r="G167" s="814"/>
      <c r="H167" s="815"/>
      <c r="I167" s="816"/>
      <c r="J167" s="487"/>
      <c r="K167" s="487"/>
      <c r="L167" s="546"/>
      <c r="M167" s="701"/>
      <c r="N167" s="702"/>
      <c r="O167" s="487"/>
      <c r="P167" s="546"/>
      <c r="Q167" s="487"/>
      <c r="R167" s="498"/>
      <c r="S167" s="482"/>
      <c r="T167" s="482"/>
      <c r="U167" s="480"/>
      <c r="V167" s="487"/>
      <c r="W167" s="482"/>
      <c r="X167" s="482"/>
      <c r="Y167" s="468"/>
    </row>
    <row r="168" spans="1:25" ht="25.2" customHeight="1" x14ac:dyDescent="0.3">
      <c r="A168" s="380" t="s">
        <v>856</v>
      </c>
      <c r="B168" s="389" t="s">
        <v>83</v>
      </c>
      <c r="C168" s="390" t="s">
        <v>240</v>
      </c>
      <c r="D168" s="391" t="s">
        <v>400</v>
      </c>
      <c r="E168" s="392" t="s">
        <v>558</v>
      </c>
      <c r="F168" s="392" t="s">
        <v>479</v>
      </c>
      <c r="G168" s="747" t="s">
        <v>1545</v>
      </c>
      <c r="H168" s="742"/>
      <c r="I168" s="743"/>
      <c r="J168" s="682" t="s">
        <v>793</v>
      </c>
      <c r="K168" s="682" t="s">
        <v>793</v>
      </c>
      <c r="L168" s="748" t="s">
        <v>793</v>
      </c>
      <c r="M168" s="685" t="s">
        <v>793</v>
      </c>
      <c r="N168" s="686"/>
      <c r="O168" s="682" t="s">
        <v>793</v>
      </c>
      <c r="P168" s="748">
        <v>332</v>
      </c>
      <c r="Q168" s="682" t="s">
        <v>793</v>
      </c>
      <c r="R168" s="380" t="s">
        <v>553</v>
      </c>
      <c r="S168" s="380" t="s">
        <v>733</v>
      </c>
      <c r="T168" s="380"/>
      <c r="U168" s="380" t="s">
        <v>653</v>
      </c>
      <c r="V168" s="682" t="s">
        <v>240</v>
      </c>
      <c r="W168" s="380" t="s">
        <v>176</v>
      </c>
      <c r="X168" s="380" t="s">
        <v>152</v>
      </c>
      <c r="Y168" s="468"/>
    </row>
    <row r="169" spans="1:25" ht="25.2" customHeight="1" x14ac:dyDescent="0.3">
      <c r="A169" s="380" t="s">
        <v>857</v>
      </c>
      <c r="B169" s="405" t="s">
        <v>85</v>
      </c>
      <c r="C169" s="380" t="s">
        <v>647</v>
      </c>
      <c r="D169" s="380" t="s">
        <v>646</v>
      </c>
      <c r="E169" s="391" t="s">
        <v>936</v>
      </c>
      <c r="F169" s="391" t="s">
        <v>620</v>
      </c>
      <c r="G169" s="744"/>
      <c r="H169" s="745"/>
      <c r="I169" s="746"/>
      <c r="J169" s="684"/>
      <c r="K169" s="684"/>
      <c r="L169" s="749"/>
      <c r="M169" s="687"/>
      <c r="N169" s="688"/>
      <c r="O169" s="684"/>
      <c r="P169" s="749"/>
      <c r="Q169" s="684"/>
      <c r="R169" s="400" t="s">
        <v>599</v>
      </c>
      <c r="S169" s="380" t="s">
        <v>734</v>
      </c>
      <c r="T169" s="380"/>
      <c r="U169" s="400" t="s">
        <v>171</v>
      </c>
      <c r="V169" s="684"/>
      <c r="W169" s="380" t="s">
        <v>176</v>
      </c>
      <c r="X169" s="380" t="s">
        <v>152</v>
      </c>
      <c r="Y169" s="468"/>
    </row>
    <row r="170" spans="1:25" ht="1.95" customHeight="1" x14ac:dyDescent="0.3">
      <c r="A170" s="487"/>
      <c r="B170" s="397"/>
      <c r="C170" s="486"/>
      <c r="D170" s="380"/>
      <c r="E170" s="391"/>
      <c r="F170" s="391"/>
      <c r="G170" s="485"/>
      <c r="H170" s="503"/>
      <c r="I170" s="504"/>
      <c r="J170" s="487"/>
      <c r="K170" s="487"/>
      <c r="L170" s="487"/>
      <c r="M170" s="485"/>
      <c r="N170" s="504"/>
      <c r="O170" s="487"/>
      <c r="P170" s="485"/>
      <c r="Q170" s="487"/>
      <c r="R170" s="480"/>
      <c r="S170" s="380"/>
      <c r="T170" s="380"/>
      <c r="U170" s="400"/>
      <c r="V170" s="487"/>
      <c r="W170" s="380"/>
      <c r="X170" s="380"/>
      <c r="Y170" s="468"/>
    </row>
    <row r="171" spans="1:25" ht="25.2" customHeight="1" x14ac:dyDescent="0.3">
      <c r="A171" s="380" t="s">
        <v>858</v>
      </c>
      <c r="B171" s="389" t="s">
        <v>82</v>
      </c>
      <c r="C171" s="390" t="s">
        <v>240</v>
      </c>
      <c r="D171" s="391" t="s">
        <v>400</v>
      </c>
      <c r="E171" s="392" t="s">
        <v>967</v>
      </c>
      <c r="F171" s="392" t="s">
        <v>577</v>
      </c>
      <c r="G171" s="747" t="s">
        <v>1642</v>
      </c>
      <c r="H171" s="742"/>
      <c r="I171" s="743"/>
      <c r="J171" s="682" t="s">
        <v>794</v>
      </c>
      <c r="K171" s="682" t="s">
        <v>802</v>
      </c>
      <c r="L171" s="689" t="s">
        <v>793</v>
      </c>
      <c r="M171" s="685" t="s">
        <v>794</v>
      </c>
      <c r="N171" s="686"/>
      <c r="O171" s="682" t="s">
        <v>796</v>
      </c>
      <c r="P171" s="682" t="s">
        <v>793</v>
      </c>
      <c r="Q171" s="682" t="s">
        <v>796</v>
      </c>
      <c r="R171" s="400" t="s">
        <v>581</v>
      </c>
      <c r="S171" s="380" t="s">
        <v>735</v>
      </c>
      <c r="T171" s="380"/>
      <c r="U171" s="400" t="s">
        <v>171</v>
      </c>
      <c r="V171" s="682" t="s">
        <v>240</v>
      </c>
      <c r="W171" s="380" t="s">
        <v>176</v>
      </c>
      <c r="X171" s="380" t="s">
        <v>152</v>
      </c>
      <c r="Y171" s="468"/>
    </row>
    <row r="172" spans="1:25" ht="25.2" customHeight="1" x14ac:dyDescent="0.3">
      <c r="A172" s="380" t="s">
        <v>859</v>
      </c>
      <c r="B172" s="389" t="s">
        <v>86</v>
      </c>
      <c r="C172" s="390" t="s">
        <v>647</v>
      </c>
      <c r="D172" s="380" t="s">
        <v>646</v>
      </c>
      <c r="E172" s="391" t="s">
        <v>927</v>
      </c>
      <c r="F172" s="391" t="s">
        <v>475</v>
      </c>
      <c r="G172" s="744"/>
      <c r="H172" s="745"/>
      <c r="I172" s="746"/>
      <c r="J172" s="684"/>
      <c r="K172" s="684"/>
      <c r="L172" s="690"/>
      <c r="M172" s="687"/>
      <c r="N172" s="688"/>
      <c r="O172" s="684"/>
      <c r="P172" s="684"/>
      <c r="Q172" s="684"/>
      <c r="R172" s="383" t="s">
        <v>573</v>
      </c>
      <c r="S172" s="380" t="s">
        <v>734</v>
      </c>
      <c r="T172" s="380"/>
      <c r="U172" s="380" t="s">
        <v>38</v>
      </c>
      <c r="V172" s="684"/>
      <c r="W172" s="380" t="s">
        <v>176</v>
      </c>
      <c r="X172" s="380" t="s">
        <v>152</v>
      </c>
      <c r="Y172" s="468"/>
    </row>
    <row r="173" spans="1:25" ht="1.95" customHeight="1" x14ac:dyDescent="0.3">
      <c r="A173" s="487"/>
      <c r="B173" s="397"/>
      <c r="C173" s="486"/>
      <c r="D173" s="483"/>
      <c r="E173" s="478"/>
      <c r="F173" s="478"/>
      <c r="G173" s="705"/>
      <c r="H173" s="706"/>
      <c r="I173" s="707"/>
      <c r="J173" s="487"/>
      <c r="K173" s="487"/>
      <c r="L173" s="487"/>
      <c r="M173" s="485"/>
      <c r="N173" s="504"/>
      <c r="O173" s="487"/>
      <c r="P173" s="485"/>
      <c r="Q173" s="487"/>
      <c r="R173" s="481"/>
      <c r="S173" s="483"/>
      <c r="T173" s="483"/>
      <c r="U173" s="481"/>
      <c r="V173" s="487"/>
      <c r="W173" s="483"/>
      <c r="X173" s="483"/>
      <c r="Y173" s="468"/>
    </row>
    <row r="174" spans="1:25" ht="25.35" customHeight="1" x14ac:dyDescent="0.3">
      <c r="A174" s="380" t="s">
        <v>860</v>
      </c>
      <c r="B174" s="389" t="s">
        <v>84</v>
      </c>
      <c r="C174" s="390" t="s">
        <v>211</v>
      </c>
      <c r="D174" s="380" t="s">
        <v>320</v>
      </c>
      <c r="E174" s="392" t="s">
        <v>1024</v>
      </c>
      <c r="F174" s="392" t="s">
        <v>984</v>
      </c>
      <c r="G174" s="691" t="s">
        <v>1643</v>
      </c>
      <c r="H174" s="692"/>
      <c r="I174" s="693"/>
      <c r="J174" s="682" t="s">
        <v>808</v>
      </c>
      <c r="K174" s="682" t="s">
        <v>793</v>
      </c>
      <c r="L174" s="682" t="s">
        <v>793</v>
      </c>
      <c r="M174" s="685" t="s">
        <v>808</v>
      </c>
      <c r="N174" s="686"/>
      <c r="O174" s="682" t="s">
        <v>793</v>
      </c>
      <c r="P174" s="682" t="s">
        <v>793</v>
      </c>
      <c r="Q174" s="682" t="s">
        <v>793</v>
      </c>
      <c r="R174" s="400" t="s">
        <v>581</v>
      </c>
      <c r="S174" s="380" t="s">
        <v>735</v>
      </c>
      <c r="T174" s="380"/>
      <c r="U174" s="400" t="s">
        <v>171</v>
      </c>
      <c r="V174" s="380" t="s">
        <v>240</v>
      </c>
      <c r="W174" s="380" t="s">
        <v>176</v>
      </c>
      <c r="X174" s="380" t="s">
        <v>152</v>
      </c>
      <c r="Y174" s="468"/>
    </row>
    <row r="175" spans="1:25" ht="25.35" customHeight="1" x14ac:dyDescent="0.3">
      <c r="A175" s="391" t="s">
        <v>861</v>
      </c>
      <c r="B175" s="438"/>
      <c r="C175" s="390" t="s">
        <v>320</v>
      </c>
      <c r="D175" s="380" t="s">
        <v>211</v>
      </c>
      <c r="E175" s="380" t="s">
        <v>608</v>
      </c>
      <c r="F175" s="380" t="s">
        <v>495</v>
      </c>
      <c r="G175" s="705"/>
      <c r="H175" s="706"/>
      <c r="I175" s="707"/>
      <c r="J175" s="684"/>
      <c r="K175" s="684"/>
      <c r="L175" s="684"/>
      <c r="M175" s="687"/>
      <c r="N175" s="688"/>
      <c r="O175" s="684"/>
      <c r="P175" s="684"/>
      <c r="Q175" s="684"/>
      <c r="R175" s="383" t="s">
        <v>573</v>
      </c>
      <c r="S175" s="380" t="s">
        <v>805</v>
      </c>
      <c r="T175" s="380"/>
      <c r="U175" s="380" t="s">
        <v>38</v>
      </c>
      <c r="V175" s="483" t="s">
        <v>424</v>
      </c>
      <c r="W175" s="380" t="s">
        <v>176</v>
      </c>
      <c r="X175" s="380" t="s">
        <v>152</v>
      </c>
      <c r="Y175" s="468"/>
    </row>
    <row r="176" spans="1:25" ht="1.95" customHeight="1" x14ac:dyDescent="0.3">
      <c r="A176" s="452"/>
      <c r="B176" s="453"/>
      <c r="C176" s="486"/>
      <c r="D176" s="483"/>
      <c r="E176" s="483"/>
      <c r="F176" s="483"/>
      <c r="G176" s="705"/>
      <c r="H176" s="706"/>
      <c r="I176" s="449"/>
      <c r="J176" s="483"/>
      <c r="K176" s="483"/>
      <c r="L176" s="483"/>
      <c r="M176" s="486"/>
      <c r="N176" s="506"/>
      <c r="O176" s="483"/>
      <c r="P176" s="486"/>
      <c r="Q176" s="483"/>
      <c r="R176" s="483"/>
      <c r="S176" s="483"/>
      <c r="T176" s="483"/>
      <c r="U176" s="483"/>
      <c r="V176" s="483"/>
      <c r="W176" s="483"/>
      <c r="X176" s="483"/>
      <c r="Y176" s="468"/>
    </row>
    <row r="177" spans="1:25" ht="25.35" customHeight="1" x14ac:dyDescent="0.3">
      <c r="A177" s="380" t="s">
        <v>985</v>
      </c>
      <c r="B177" s="389" t="s">
        <v>925</v>
      </c>
      <c r="C177" s="390" t="s">
        <v>211</v>
      </c>
      <c r="D177" s="380" t="s">
        <v>320</v>
      </c>
      <c r="E177" s="392" t="s">
        <v>600</v>
      </c>
      <c r="F177" s="392" t="s">
        <v>689</v>
      </c>
      <c r="G177" s="691" t="s">
        <v>1642</v>
      </c>
      <c r="H177" s="692"/>
      <c r="I177" s="693"/>
      <c r="J177" s="682" t="s">
        <v>793</v>
      </c>
      <c r="K177" s="682" t="s">
        <v>793</v>
      </c>
      <c r="L177" s="689" t="s">
        <v>798</v>
      </c>
      <c r="M177" s="685" t="s">
        <v>793</v>
      </c>
      <c r="N177" s="686"/>
      <c r="O177" s="682" t="s">
        <v>798</v>
      </c>
      <c r="P177" s="682" t="s">
        <v>793</v>
      </c>
      <c r="Q177" s="682" t="s">
        <v>798</v>
      </c>
      <c r="R177" s="400" t="s">
        <v>581</v>
      </c>
      <c r="S177" s="380" t="s">
        <v>735</v>
      </c>
      <c r="T177" s="380"/>
      <c r="U177" s="400" t="s">
        <v>171</v>
      </c>
      <c r="V177" s="380" t="s">
        <v>240</v>
      </c>
      <c r="W177" s="380" t="s">
        <v>176</v>
      </c>
      <c r="X177" s="380" t="s">
        <v>152</v>
      </c>
      <c r="Y177" s="468"/>
    </row>
    <row r="178" spans="1:25" ht="25.35" customHeight="1" x14ac:dyDescent="0.3">
      <c r="A178" s="391" t="s">
        <v>986</v>
      </c>
      <c r="B178" s="438"/>
      <c r="C178" s="390" t="s">
        <v>320</v>
      </c>
      <c r="D178" s="380" t="s">
        <v>211</v>
      </c>
      <c r="E178" s="380" t="s">
        <v>1026</v>
      </c>
      <c r="F178" s="380" t="s">
        <v>987</v>
      </c>
      <c r="G178" s="705"/>
      <c r="H178" s="706"/>
      <c r="I178" s="707"/>
      <c r="J178" s="684"/>
      <c r="K178" s="684"/>
      <c r="L178" s="690"/>
      <c r="M178" s="687"/>
      <c r="N178" s="688"/>
      <c r="O178" s="684"/>
      <c r="P178" s="684"/>
      <c r="Q178" s="684"/>
      <c r="R178" s="383" t="s">
        <v>573</v>
      </c>
      <c r="S178" s="380" t="s">
        <v>805</v>
      </c>
      <c r="T178" s="380"/>
      <c r="U178" s="380" t="s">
        <v>38</v>
      </c>
      <c r="V178" s="483" t="s">
        <v>424</v>
      </c>
      <c r="W178" s="380" t="s">
        <v>176</v>
      </c>
      <c r="X178" s="380" t="s">
        <v>152</v>
      </c>
      <c r="Y178" s="468"/>
    </row>
    <row r="179" spans="1:25" ht="2.1" customHeight="1" x14ac:dyDescent="0.3">
      <c r="A179" s="452"/>
      <c r="B179" s="453"/>
      <c r="C179" s="398"/>
      <c r="D179" s="478"/>
      <c r="E179" s="478"/>
      <c r="F179" s="478"/>
      <c r="G179" s="447"/>
      <c r="H179" s="448"/>
      <c r="I179" s="449"/>
      <c r="J179" s="483"/>
      <c r="K179" s="483"/>
      <c r="L179" s="483"/>
      <c r="M179" s="483"/>
      <c r="N179" s="483"/>
      <c r="O179" s="483"/>
      <c r="P179" s="483"/>
      <c r="Q179" s="483"/>
      <c r="R179" s="481"/>
      <c r="S179" s="454"/>
      <c r="T179" s="454"/>
      <c r="U179" s="481"/>
      <c r="V179" s="481"/>
      <c r="W179" s="454"/>
      <c r="X179" s="454"/>
      <c r="Y179" s="468"/>
    </row>
    <row r="180" spans="1:25" ht="25.35" customHeight="1" x14ac:dyDescent="0.3">
      <c r="A180" s="380" t="s">
        <v>985</v>
      </c>
      <c r="B180" s="389" t="s">
        <v>925</v>
      </c>
      <c r="C180" s="390" t="s">
        <v>211</v>
      </c>
      <c r="D180" s="380" t="s">
        <v>320</v>
      </c>
      <c r="E180" s="392" t="s">
        <v>676</v>
      </c>
      <c r="F180" s="392" t="s">
        <v>912</v>
      </c>
      <c r="G180" s="691" t="s">
        <v>1644</v>
      </c>
      <c r="H180" s="692"/>
      <c r="I180" s="693"/>
      <c r="J180" s="682" t="s">
        <v>793</v>
      </c>
      <c r="K180" s="682" t="s">
        <v>798</v>
      </c>
      <c r="L180" s="689" t="s">
        <v>793</v>
      </c>
      <c r="M180" s="685" t="s">
        <v>793</v>
      </c>
      <c r="N180" s="686"/>
      <c r="O180" s="682" t="s">
        <v>793</v>
      </c>
      <c r="P180" s="682" t="s">
        <v>798</v>
      </c>
      <c r="Q180" s="682" t="s">
        <v>793</v>
      </c>
      <c r="R180" s="400" t="s">
        <v>581</v>
      </c>
      <c r="S180" s="380" t="s">
        <v>735</v>
      </c>
      <c r="T180" s="380"/>
      <c r="U180" s="400" t="s">
        <v>171</v>
      </c>
      <c r="V180" s="380" t="s">
        <v>240</v>
      </c>
      <c r="W180" s="380" t="s">
        <v>176</v>
      </c>
      <c r="X180" s="380" t="s">
        <v>152</v>
      </c>
      <c r="Y180" s="468"/>
    </row>
    <row r="181" spans="1:25" ht="25.35" customHeight="1" x14ac:dyDescent="0.3">
      <c r="A181" s="391" t="s">
        <v>986</v>
      </c>
      <c r="B181" s="438"/>
      <c r="C181" s="390" t="s">
        <v>320</v>
      </c>
      <c r="D181" s="380" t="s">
        <v>211</v>
      </c>
      <c r="E181" s="380" t="s">
        <v>988</v>
      </c>
      <c r="F181" s="380" t="s">
        <v>947</v>
      </c>
      <c r="G181" s="705"/>
      <c r="H181" s="706"/>
      <c r="I181" s="707"/>
      <c r="J181" s="684"/>
      <c r="K181" s="684"/>
      <c r="L181" s="690"/>
      <c r="M181" s="687"/>
      <c r="N181" s="688"/>
      <c r="O181" s="684"/>
      <c r="P181" s="684"/>
      <c r="Q181" s="684"/>
      <c r="R181" s="383" t="s">
        <v>573</v>
      </c>
      <c r="S181" s="380" t="s">
        <v>805</v>
      </c>
      <c r="T181" s="380"/>
      <c r="U181" s="380" t="s">
        <v>38</v>
      </c>
      <c r="V181" s="483" t="s">
        <v>424</v>
      </c>
      <c r="W181" s="380" t="s">
        <v>176</v>
      </c>
      <c r="X181" s="380" t="s">
        <v>152</v>
      </c>
      <c r="Y181" s="468"/>
    </row>
    <row r="182" spans="1:25" ht="2.1" customHeight="1" x14ac:dyDescent="0.3">
      <c r="A182" s="478"/>
      <c r="B182" s="395"/>
      <c r="C182" s="486"/>
      <c r="D182" s="483"/>
      <c r="E182" s="483"/>
      <c r="F182" s="483"/>
      <c r="G182" s="492"/>
      <c r="H182" s="493"/>
      <c r="I182" s="494"/>
      <c r="J182" s="487"/>
      <c r="K182" s="487"/>
      <c r="L182" s="450"/>
      <c r="M182" s="485"/>
      <c r="N182" s="504"/>
      <c r="O182" s="450"/>
      <c r="P182" s="487"/>
      <c r="Q182" s="487"/>
      <c r="R182" s="502"/>
      <c r="S182" s="483"/>
      <c r="T182" s="483"/>
      <c r="U182" s="483"/>
      <c r="V182" s="483"/>
      <c r="W182" s="483"/>
      <c r="X182" s="483"/>
      <c r="Y182" s="468"/>
    </row>
    <row r="183" spans="1:25" s="476" customFormat="1" ht="24.75" customHeight="1" x14ac:dyDescent="0.3">
      <c r="A183" s="391" t="s">
        <v>989</v>
      </c>
      <c r="B183" s="438" t="s">
        <v>99</v>
      </c>
      <c r="C183" s="409" t="s">
        <v>240</v>
      </c>
      <c r="D183" s="391" t="s">
        <v>425</v>
      </c>
      <c r="E183" s="392" t="s">
        <v>912</v>
      </c>
      <c r="F183" s="392" t="s">
        <v>1586</v>
      </c>
      <c r="G183" s="741" t="s">
        <v>1616</v>
      </c>
      <c r="H183" s="742"/>
      <c r="I183" s="743"/>
      <c r="J183" s="482" t="s">
        <v>802</v>
      </c>
      <c r="K183" s="482" t="s">
        <v>802</v>
      </c>
      <c r="L183" s="488" t="s">
        <v>798</v>
      </c>
      <c r="M183" s="685" t="s">
        <v>802</v>
      </c>
      <c r="N183" s="686"/>
      <c r="O183" s="488" t="s">
        <v>802</v>
      </c>
      <c r="P183" s="482" t="s">
        <v>802</v>
      </c>
      <c r="Q183" s="482" t="s">
        <v>802</v>
      </c>
      <c r="R183" s="380" t="s">
        <v>991</v>
      </c>
      <c r="S183" s="391" t="s">
        <v>992</v>
      </c>
      <c r="T183" s="391"/>
      <c r="U183" s="380" t="s">
        <v>421</v>
      </c>
      <c r="V183" s="380" t="s">
        <v>240</v>
      </c>
      <c r="W183" s="391" t="s">
        <v>176</v>
      </c>
      <c r="X183" s="391" t="s">
        <v>152</v>
      </c>
      <c r="Y183" s="468"/>
    </row>
    <row r="184" spans="1:25" s="474" customFormat="1" ht="24.75" customHeight="1" x14ac:dyDescent="0.3">
      <c r="A184" s="380" t="s">
        <v>993</v>
      </c>
      <c r="B184" s="389"/>
      <c r="C184" s="409" t="s">
        <v>425</v>
      </c>
      <c r="D184" s="391" t="s">
        <v>644</v>
      </c>
      <c r="E184" s="391" t="s">
        <v>709</v>
      </c>
      <c r="F184" s="391" t="s">
        <v>1645</v>
      </c>
      <c r="G184" s="744" t="s">
        <v>1646</v>
      </c>
      <c r="H184" s="745"/>
      <c r="I184" s="746"/>
      <c r="J184" s="483" t="s">
        <v>802</v>
      </c>
      <c r="K184" s="483" t="s">
        <v>802</v>
      </c>
      <c r="L184" s="489" t="s">
        <v>802</v>
      </c>
      <c r="M184" s="687" t="s">
        <v>802</v>
      </c>
      <c r="N184" s="688"/>
      <c r="O184" s="489" t="s">
        <v>802</v>
      </c>
      <c r="P184" s="483" t="s">
        <v>802</v>
      </c>
      <c r="Q184" s="483" t="s">
        <v>802</v>
      </c>
      <c r="R184" s="400" t="s">
        <v>553</v>
      </c>
      <c r="S184" s="391" t="s">
        <v>995</v>
      </c>
      <c r="T184" s="391"/>
      <c r="U184" s="400" t="s">
        <v>37</v>
      </c>
      <c r="V184" s="483" t="s">
        <v>425</v>
      </c>
      <c r="W184" s="391" t="s">
        <v>176</v>
      </c>
      <c r="X184" s="391" t="s">
        <v>610</v>
      </c>
      <c r="Y184" s="468"/>
    </row>
    <row r="185" spans="1:25" ht="1.95" customHeight="1" x14ac:dyDescent="0.3">
      <c r="A185" s="483"/>
      <c r="B185" s="399"/>
      <c r="C185" s="398"/>
      <c r="D185" s="478"/>
      <c r="E185" s="478"/>
      <c r="F185" s="478"/>
      <c r="G185" s="443"/>
      <c r="H185" s="444"/>
      <c r="I185" s="455"/>
      <c r="J185" s="487"/>
      <c r="K185" s="487"/>
      <c r="L185" s="487"/>
      <c r="M185" s="485"/>
      <c r="N185" s="504"/>
      <c r="O185" s="487"/>
      <c r="P185" s="485"/>
      <c r="Q185" s="487"/>
      <c r="R185" s="498"/>
      <c r="S185" s="478"/>
      <c r="T185" s="478"/>
      <c r="U185" s="502"/>
      <c r="V185" s="481"/>
      <c r="W185" s="478"/>
      <c r="X185" s="478"/>
      <c r="Y185" s="468"/>
    </row>
    <row r="186" spans="1:25" s="475" customFormat="1" ht="24.75" customHeight="1" x14ac:dyDescent="0.3">
      <c r="A186" s="391" t="s">
        <v>1035</v>
      </c>
      <c r="B186" s="438" t="s">
        <v>87</v>
      </c>
      <c r="C186" s="409" t="s">
        <v>240</v>
      </c>
      <c r="D186" s="391" t="s">
        <v>394</v>
      </c>
      <c r="E186" s="392" t="s">
        <v>560</v>
      </c>
      <c r="F186" s="392" t="s">
        <v>609</v>
      </c>
      <c r="G186" s="691" t="s">
        <v>1562</v>
      </c>
      <c r="H186" s="692"/>
      <c r="I186" s="693"/>
      <c r="J186" s="682" t="s">
        <v>794</v>
      </c>
      <c r="K186" s="682" t="s">
        <v>793</v>
      </c>
      <c r="L186" s="689" t="s">
        <v>794</v>
      </c>
      <c r="M186" s="685" t="s">
        <v>793</v>
      </c>
      <c r="N186" s="686"/>
      <c r="O186" s="689" t="s">
        <v>794</v>
      </c>
      <c r="P186" s="682" t="s">
        <v>793</v>
      </c>
      <c r="Q186" s="682" t="s">
        <v>793</v>
      </c>
      <c r="R186" s="400" t="s">
        <v>697</v>
      </c>
      <c r="S186" s="391" t="s">
        <v>862</v>
      </c>
      <c r="T186" s="391"/>
      <c r="U186" s="400" t="s">
        <v>1498</v>
      </c>
      <c r="V186" s="380" t="s">
        <v>240</v>
      </c>
      <c r="W186" s="391" t="s">
        <v>843</v>
      </c>
      <c r="X186" s="391" t="s">
        <v>152</v>
      </c>
      <c r="Y186" s="468"/>
    </row>
    <row r="187" spans="1:25" s="475" customFormat="1" ht="24.75" customHeight="1" x14ac:dyDescent="0.3">
      <c r="A187" s="391"/>
      <c r="B187" s="438" t="s">
        <v>88</v>
      </c>
      <c r="C187" s="409"/>
      <c r="D187" s="391"/>
      <c r="E187" s="392"/>
      <c r="F187" s="392"/>
      <c r="G187" s="694"/>
      <c r="H187" s="695"/>
      <c r="I187" s="696"/>
      <c r="J187" s="700"/>
      <c r="K187" s="700"/>
      <c r="L187" s="709"/>
      <c r="M187" s="701"/>
      <c r="N187" s="702"/>
      <c r="O187" s="709"/>
      <c r="P187" s="700"/>
      <c r="Q187" s="700"/>
      <c r="R187" s="400" t="s">
        <v>997</v>
      </c>
      <c r="S187" s="391"/>
      <c r="T187" s="391"/>
      <c r="U187" s="400" t="s">
        <v>173</v>
      </c>
      <c r="V187" s="380"/>
      <c r="W187" s="391"/>
      <c r="X187" s="391"/>
      <c r="Y187" s="468"/>
    </row>
    <row r="188" spans="1:25" s="469" customFormat="1" ht="30.75" customHeight="1" x14ac:dyDescent="0.3">
      <c r="A188" s="380" t="s">
        <v>1036</v>
      </c>
      <c r="B188" s="389"/>
      <c r="C188" s="409" t="s">
        <v>394</v>
      </c>
      <c r="D188" s="391" t="s">
        <v>240</v>
      </c>
      <c r="E188" s="391" t="s">
        <v>466</v>
      </c>
      <c r="F188" s="391" t="s">
        <v>594</v>
      </c>
      <c r="G188" s="705"/>
      <c r="H188" s="706"/>
      <c r="I188" s="707"/>
      <c r="J188" s="684"/>
      <c r="K188" s="684"/>
      <c r="L188" s="690"/>
      <c r="M188" s="687"/>
      <c r="N188" s="688"/>
      <c r="O188" s="690"/>
      <c r="P188" s="684"/>
      <c r="Q188" s="684"/>
      <c r="R188" s="400" t="s">
        <v>863</v>
      </c>
      <c r="S188" s="391" t="s">
        <v>1199</v>
      </c>
      <c r="T188" s="391"/>
      <c r="U188" s="400" t="s">
        <v>1112</v>
      </c>
      <c r="V188" s="380" t="s">
        <v>394</v>
      </c>
      <c r="W188" s="391" t="s">
        <v>843</v>
      </c>
      <c r="X188" s="391" t="s">
        <v>610</v>
      </c>
      <c r="Y188" s="468"/>
    </row>
    <row r="189" spans="1:25" s="563" customFormat="1" ht="2.1" customHeight="1" x14ac:dyDescent="0.3">
      <c r="A189" s="483"/>
      <c r="B189" s="399"/>
      <c r="C189" s="486"/>
      <c r="D189" s="483"/>
      <c r="E189" s="483"/>
      <c r="F189" s="483"/>
      <c r="G189" s="705"/>
      <c r="H189" s="706"/>
      <c r="I189" s="707"/>
      <c r="J189" s="483"/>
      <c r="K189" s="483"/>
      <c r="L189" s="483"/>
      <c r="M189" s="413"/>
      <c r="N189" s="415"/>
      <c r="O189" s="483"/>
      <c r="P189" s="483"/>
      <c r="Q189" s="483" t="s">
        <v>793</v>
      </c>
      <c r="R189" s="481"/>
      <c r="S189" s="483"/>
      <c r="T189" s="483"/>
      <c r="U189" s="481"/>
      <c r="V189" s="456"/>
      <c r="W189" s="483"/>
      <c r="X189" s="483"/>
      <c r="Y189" s="468"/>
    </row>
    <row r="190" spans="1:25" s="467" customFormat="1" ht="24.75" customHeight="1" x14ac:dyDescent="0.3">
      <c r="A190" s="391" t="s">
        <v>1113</v>
      </c>
      <c r="B190" s="438" t="s">
        <v>503</v>
      </c>
      <c r="C190" s="409" t="s">
        <v>240</v>
      </c>
      <c r="D190" s="391" t="s">
        <v>545</v>
      </c>
      <c r="E190" s="392" t="s">
        <v>492</v>
      </c>
      <c r="F190" s="392" t="s">
        <v>1630</v>
      </c>
      <c r="G190" s="691" t="s">
        <v>1647</v>
      </c>
      <c r="H190" s="692"/>
      <c r="I190" s="693"/>
      <c r="J190" s="682" t="s">
        <v>793</v>
      </c>
      <c r="K190" s="682" t="s">
        <v>796</v>
      </c>
      <c r="L190" s="689" t="s">
        <v>793</v>
      </c>
      <c r="M190" s="685" t="s">
        <v>793</v>
      </c>
      <c r="N190" s="686"/>
      <c r="O190" s="689" t="s">
        <v>793</v>
      </c>
      <c r="P190" s="682" t="s">
        <v>793</v>
      </c>
      <c r="Q190" s="682" t="s">
        <v>796</v>
      </c>
      <c r="R190" s="400" t="s">
        <v>701</v>
      </c>
      <c r="S190" s="391" t="s">
        <v>865</v>
      </c>
      <c r="T190" s="676"/>
      <c r="U190" s="400" t="s">
        <v>1498</v>
      </c>
      <c r="V190" s="380" t="s">
        <v>240</v>
      </c>
      <c r="W190" s="391" t="s">
        <v>843</v>
      </c>
      <c r="X190" s="391" t="s">
        <v>152</v>
      </c>
      <c r="Y190" s="468"/>
    </row>
    <row r="191" spans="1:25" s="467" customFormat="1" ht="24.75" customHeight="1" x14ac:dyDescent="0.3">
      <c r="A191" s="391"/>
      <c r="B191" s="438" t="s">
        <v>504</v>
      </c>
      <c r="C191" s="409"/>
      <c r="D191" s="391"/>
      <c r="E191" s="392"/>
      <c r="F191" s="392"/>
      <c r="G191" s="694"/>
      <c r="H191" s="695"/>
      <c r="I191" s="696"/>
      <c r="J191" s="700"/>
      <c r="K191" s="700"/>
      <c r="L191" s="709"/>
      <c r="M191" s="701"/>
      <c r="N191" s="702"/>
      <c r="O191" s="709"/>
      <c r="P191" s="700"/>
      <c r="Q191" s="700"/>
      <c r="R191" s="400" t="s">
        <v>611</v>
      </c>
      <c r="S191" s="391"/>
      <c r="T191" s="710"/>
      <c r="U191" s="400" t="s">
        <v>37</v>
      </c>
      <c r="V191" s="483"/>
      <c r="W191" s="391"/>
      <c r="X191" s="391"/>
      <c r="Y191" s="468"/>
    </row>
    <row r="192" spans="1:25" s="466" customFormat="1" ht="28.5" customHeight="1" x14ac:dyDescent="0.3">
      <c r="A192" s="380" t="s">
        <v>1114</v>
      </c>
      <c r="B192" s="389"/>
      <c r="C192" s="409" t="s">
        <v>648</v>
      </c>
      <c r="D192" s="391" t="s">
        <v>240</v>
      </c>
      <c r="E192" s="391" t="s">
        <v>1204</v>
      </c>
      <c r="F192" s="391" t="s">
        <v>1648</v>
      </c>
      <c r="G192" s="705"/>
      <c r="H192" s="706"/>
      <c r="I192" s="707"/>
      <c r="J192" s="684"/>
      <c r="K192" s="684"/>
      <c r="L192" s="690"/>
      <c r="M192" s="687"/>
      <c r="N192" s="688"/>
      <c r="O192" s="690"/>
      <c r="P192" s="684"/>
      <c r="Q192" s="684"/>
      <c r="R192" s="400" t="s">
        <v>1206</v>
      </c>
      <c r="S192" s="391"/>
      <c r="T192" s="677"/>
      <c r="U192" s="400" t="s">
        <v>1363</v>
      </c>
      <c r="V192" s="483" t="s">
        <v>545</v>
      </c>
      <c r="W192" s="391" t="s">
        <v>843</v>
      </c>
      <c r="X192" s="391" t="s">
        <v>610</v>
      </c>
      <c r="Y192" s="468"/>
    </row>
    <row r="193" spans="1:25" s="469" customFormat="1" ht="2.1" customHeight="1" x14ac:dyDescent="0.3">
      <c r="A193" s="483"/>
      <c r="B193" s="399"/>
      <c r="C193" s="398"/>
      <c r="D193" s="478"/>
      <c r="E193" s="391"/>
      <c r="F193" s="391"/>
      <c r="G193" s="443"/>
      <c r="H193" s="444"/>
      <c r="I193" s="455"/>
      <c r="J193" s="445"/>
      <c r="K193" s="445"/>
      <c r="L193" s="458"/>
      <c r="M193" s="432"/>
      <c r="N193" s="434"/>
      <c r="O193" s="458"/>
      <c r="P193" s="445"/>
      <c r="Q193" s="445"/>
      <c r="R193" s="481"/>
      <c r="S193" s="478"/>
      <c r="T193" s="478"/>
      <c r="U193" s="481"/>
      <c r="V193" s="483"/>
      <c r="W193" s="478"/>
      <c r="X193" s="380"/>
      <c r="Y193" s="468"/>
    </row>
    <row r="194" spans="1:25" s="564" customFormat="1" ht="29.25" customHeight="1" x14ac:dyDescent="0.3">
      <c r="A194" s="380" t="s">
        <v>1649</v>
      </c>
      <c r="B194" s="389" t="s">
        <v>1535</v>
      </c>
      <c r="C194" s="390" t="s">
        <v>211</v>
      </c>
      <c r="D194" s="380" t="s">
        <v>543</v>
      </c>
      <c r="E194" s="457" t="s">
        <v>612</v>
      </c>
      <c r="F194" s="459" t="s">
        <v>615</v>
      </c>
      <c r="G194" s="691" t="s">
        <v>1650</v>
      </c>
      <c r="H194" s="692"/>
      <c r="I194" s="693"/>
      <c r="J194" s="720" t="s">
        <v>793</v>
      </c>
      <c r="K194" s="720" t="s">
        <v>793</v>
      </c>
      <c r="L194" s="723" t="s">
        <v>793</v>
      </c>
      <c r="M194" s="726" t="s">
        <v>793</v>
      </c>
      <c r="N194" s="727"/>
      <c r="O194" s="723" t="s">
        <v>793</v>
      </c>
      <c r="P194" s="720" t="s">
        <v>793</v>
      </c>
      <c r="Q194" s="723" t="s">
        <v>794</v>
      </c>
      <c r="R194" s="400" t="s">
        <v>1651</v>
      </c>
      <c r="S194" s="391" t="s">
        <v>868</v>
      </c>
      <c r="T194" s="391"/>
      <c r="U194" s="400" t="s">
        <v>702</v>
      </c>
      <c r="V194" s="674" t="s">
        <v>240</v>
      </c>
      <c r="W194" s="676" t="s">
        <v>843</v>
      </c>
      <c r="X194" s="682" t="s">
        <v>1507</v>
      </c>
      <c r="Y194" s="468"/>
    </row>
    <row r="195" spans="1:25" s="564" customFormat="1" ht="29.25" customHeight="1" x14ac:dyDescent="0.3">
      <c r="A195" s="380"/>
      <c r="B195" s="389" t="s">
        <v>1536</v>
      </c>
      <c r="C195" s="390"/>
      <c r="D195" s="380"/>
      <c r="E195" s="457"/>
      <c r="F195" s="459"/>
      <c r="G195" s="694"/>
      <c r="H195" s="695"/>
      <c r="I195" s="696"/>
      <c r="J195" s="721"/>
      <c r="K195" s="721"/>
      <c r="L195" s="724"/>
      <c r="M195" s="728"/>
      <c r="N195" s="729"/>
      <c r="O195" s="724"/>
      <c r="P195" s="721"/>
      <c r="Q195" s="724"/>
      <c r="R195" s="400" t="s">
        <v>611</v>
      </c>
      <c r="S195" s="391"/>
      <c r="T195" s="391"/>
      <c r="U195" s="400" t="s">
        <v>37</v>
      </c>
      <c r="V195" s="708"/>
      <c r="W195" s="710"/>
      <c r="X195" s="700"/>
      <c r="Y195" s="468"/>
    </row>
    <row r="196" spans="1:25" s="466" customFormat="1" ht="33" customHeight="1" x14ac:dyDescent="0.3">
      <c r="A196" s="380" t="s">
        <v>1649</v>
      </c>
      <c r="B196" s="389" t="s">
        <v>1537</v>
      </c>
      <c r="C196" s="390" t="s">
        <v>543</v>
      </c>
      <c r="D196" s="380" t="s">
        <v>552</v>
      </c>
      <c r="E196" s="380" t="s">
        <v>1627</v>
      </c>
      <c r="F196" s="380" t="s">
        <v>591</v>
      </c>
      <c r="G196" s="694"/>
      <c r="H196" s="695"/>
      <c r="I196" s="696"/>
      <c r="J196" s="721"/>
      <c r="K196" s="721"/>
      <c r="L196" s="724"/>
      <c r="M196" s="728"/>
      <c r="N196" s="729"/>
      <c r="O196" s="724"/>
      <c r="P196" s="721"/>
      <c r="Q196" s="724"/>
      <c r="R196" s="400" t="s">
        <v>176</v>
      </c>
      <c r="S196" s="391"/>
      <c r="T196" s="391"/>
      <c r="U196" s="400" t="s">
        <v>1037</v>
      </c>
      <c r="V196" s="675"/>
      <c r="W196" s="677"/>
      <c r="X196" s="684"/>
      <c r="Y196" s="468"/>
    </row>
    <row r="197" spans="1:25" s="466" customFormat="1" ht="33" customHeight="1" x14ac:dyDescent="0.3">
      <c r="A197" s="483" t="s">
        <v>1649</v>
      </c>
      <c r="B197" s="399"/>
      <c r="C197" s="486" t="s">
        <v>552</v>
      </c>
      <c r="D197" s="483" t="s">
        <v>240</v>
      </c>
      <c r="E197" s="483" t="s">
        <v>502</v>
      </c>
      <c r="F197" s="483" t="s">
        <v>1518</v>
      </c>
      <c r="G197" s="705"/>
      <c r="H197" s="706"/>
      <c r="I197" s="707"/>
      <c r="J197" s="722"/>
      <c r="K197" s="722"/>
      <c r="L197" s="725"/>
      <c r="M197" s="730"/>
      <c r="N197" s="731"/>
      <c r="O197" s="725"/>
      <c r="P197" s="722"/>
      <c r="Q197" s="725"/>
      <c r="R197" s="548" t="s">
        <v>1652</v>
      </c>
      <c r="S197" s="549" t="s">
        <v>1653</v>
      </c>
      <c r="T197" s="406"/>
      <c r="U197" s="428" t="s">
        <v>864</v>
      </c>
      <c r="V197" s="400" t="s">
        <v>543</v>
      </c>
      <c r="W197" s="478" t="s">
        <v>1116</v>
      </c>
      <c r="X197" s="478" t="s">
        <v>152</v>
      </c>
      <c r="Y197" s="468"/>
    </row>
    <row r="198" spans="1:25" s="466" customFormat="1" ht="2.1" customHeight="1" x14ac:dyDescent="0.3">
      <c r="A198" s="483"/>
      <c r="B198" s="399"/>
      <c r="C198" s="486"/>
      <c r="D198" s="483"/>
      <c r="E198" s="483"/>
      <c r="F198" s="503"/>
      <c r="G198" s="550"/>
      <c r="H198" s="551"/>
      <c r="I198" s="552"/>
      <c r="J198" s="487"/>
      <c r="K198" s="487"/>
      <c r="L198" s="499"/>
      <c r="M198" s="485"/>
      <c r="N198" s="504"/>
      <c r="O198" s="499"/>
      <c r="P198" s="487"/>
      <c r="Q198" s="499"/>
      <c r="R198" s="400"/>
      <c r="S198" s="391"/>
      <c r="T198" s="478"/>
      <c r="U198" s="383"/>
      <c r="V198" s="480"/>
      <c r="W198" s="500"/>
      <c r="X198" s="500"/>
      <c r="Y198" s="468"/>
    </row>
    <row r="199" spans="1:25" s="564" customFormat="1" ht="29.25" customHeight="1" x14ac:dyDescent="0.3">
      <c r="A199" s="536" t="s">
        <v>1500</v>
      </c>
      <c r="B199" s="553" t="s">
        <v>1501</v>
      </c>
      <c r="C199" s="554" t="s">
        <v>211</v>
      </c>
      <c r="D199" s="536" t="s">
        <v>552</v>
      </c>
      <c r="E199" s="555" t="s">
        <v>589</v>
      </c>
      <c r="F199" s="555" t="s">
        <v>1503</v>
      </c>
      <c r="G199" s="711" t="s">
        <v>1654</v>
      </c>
      <c r="H199" s="712"/>
      <c r="I199" s="713"/>
      <c r="J199" s="720" t="s">
        <v>793</v>
      </c>
      <c r="K199" s="720" t="s">
        <v>793</v>
      </c>
      <c r="L199" s="723" t="s">
        <v>793</v>
      </c>
      <c r="M199" s="726" t="s">
        <v>793</v>
      </c>
      <c r="N199" s="727"/>
      <c r="O199" s="723" t="s">
        <v>794</v>
      </c>
      <c r="P199" s="720" t="s">
        <v>793</v>
      </c>
      <c r="Q199" s="723" t="s">
        <v>794</v>
      </c>
      <c r="R199" s="535" t="s">
        <v>1655</v>
      </c>
      <c r="S199" s="556" t="s">
        <v>746</v>
      </c>
      <c r="T199" s="557"/>
      <c r="U199" s="535" t="s">
        <v>1656</v>
      </c>
      <c r="V199" s="732" t="s">
        <v>240</v>
      </c>
      <c r="W199" s="735" t="s">
        <v>843</v>
      </c>
      <c r="X199" s="738" t="s">
        <v>1507</v>
      </c>
      <c r="Y199" s="468"/>
    </row>
    <row r="200" spans="1:25" s="564" customFormat="1" ht="29.25" customHeight="1" x14ac:dyDescent="0.3">
      <c r="A200" s="536"/>
      <c r="B200" s="553" t="s">
        <v>1508</v>
      </c>
      <c r="C200" s="554"/>
      <c r="D200" s="536"/>
      <c r="E200" s="555"/>
      <c r="F200" s="555"/>
      <c r="G200" s="714"/>
      <c r="H200" s="715"/>
      <c r="I200" s="716"/>
      <c r="J200" s="721"/>
      <c r="K200" s="721"/>
      <c r="L200" s="724"/>
      <c r="M200" s="728"/>
      <c r="N200" s="729"/>
      <c r="O200" s="724"/>
      <c r="P200" s="721"/>
      <c r="Q200" s="724"/>
      <c r="R200" s="535" t="s">
        <v>611</v>
      </c>
      <c r="S200" s="556" t="s">
        <v>748</v>
      </c>
      <c r="T200" s="557"/>
      <c r="U200" s="535" t="s">
        <v>37</v>
      </c>
      <c r="V200" s="733"/>
      <c r="W200" s="736"/>
      <c r="X200" s="739"/>
      <c r="Y200" s="468"/>
    </row>
    <row r="201" spans="1:25" s="466" customFormat="1" ht="33" customHeight="1" x14ac:dyDescent="0.3">
      <c r="A201" s="536" t="s">
        <v>1500</v>
      </c>
      <c r="B201" s="553" t="s">
        <v>1657</v>
      </c>
      <c r="C201" s="554" t="s">
        <v>552</v>
      </c>
      <c r="D201" s="536" t="s">
        <v>543</v>
      </c>
      <c r="E201" s="536" t="s">
        <v>634</v>
      </c>
      <c r="F201" s="536" t="s">
        <v>1228</v>
      </c>
      <c r="G201" s="714"/>
      <c r="H201" s="715"/>
      <c r="I201" s="716"/>
      <c r="J201" s="721"/>
      <c r="K201" s="721"/>
      <c r="L201" s="724"/>
      <c r="M201" s="728"/>
      <c r="N201" s="729"/>
      <c r="O201" s="724"/>
      <c r="P201" s="721"/>
      <c r="Q201" s="724"/>
      <c r="R201" s="535" t="s">
        <v>176</v>
      </c>
      <c r="S201" s="557"/>
      <c r="T201" s="557"/>
      <c r="U201" s="535" t="s">
        <v>1037</v>
      </c>
      <c r="V201" s="734"/>
      <c r="W201" s="737"/>
      <c r="X201" s="740"/>
      <c r="Y201" s="468"/>
    </row>
    <row r="202" spans="1:25" s="466" customFormat="1" ht="33" customHeight="1" x14ac:dyDescent="0.3">
      <c r="A202" s="558" t="s">
        <v>1500</v>
      </c>
      <c r="B202" s="559"/>
      <c r="C202" s="560" t="s">
        <v>543</v>
      </c>
      <c r="D202" s="558" t="s">
        <v>240</v>
      </c>
      <c r="E202" s="558" t="s">
        <v>969</v>
      </c>
      <c r="F202" s="558" t="s">
        <v>1658</v>
      </c>
      <c r="G202" s="717"/>
      <c r="H202" s="718"/>
      <c r="I202" s="719"/>
      <c r="J202" s="722"/>
      <c r="K202" s="722"/>
      <c r="L202" s="725"/>
      <c r="M202" s="730"/>
      <c r="N202" s="731"/>
      <c r="O202" s="725"/>
      <c r="P202" s="722"/>
      <c r="Q202" s="725"/>
      <c r="R202" s="548" t="s">
        <v>873</v>
      </c>
      <c r="S202" s="549" t="s">
        <v>876</v>
      </c>
      <c r="T202" s="406"/>
      <c r="U202" s="428" t="s">
        <v>1115</v>
      </c>
      <c r="V202" s="400" t="s">
        <v>543</v>
      </c>
      <c r="W202" s="478" t="s">
        <v>1116</v>
      </c>
      <c r="X202" s="478" t="s">
        <v>152</v>
      </c>
      <c r="Y202" s="468"/>
    </row>
    <row r="203" spans="1:25" s="466" customFormat="1" ht="2.1" customHeight="1" x14ac:dyDescent="0.3">
      <c r="A203" s="483"/>
      <c r="B203" s="399"/>
      <c r="C203" s="486"/>
      <c r="D203" s="483"/>
      <c r="E203" s="483"/>
      <c r="F203" s="503"/>
      <c r="G203" s="492"/>
      <c r="H203" s="493"/>
      <c r="I203" s="494"/>
      <c r="J203" s="487"/>
      <c r="K203" s="487"/>
      <c r="L203" s="499"/>
      <c r="M203" s="485"/>
      <c r="N203" s="504"/>
      <c r="O203" s="499"/>
      <c r="P203" s="487"/>
      <c r="Q203" s="499"/>
      <c r="R203" s="400"/>
      <c r="S203" s="391"/>
      <c r="T203" s="478"/>
      <c r="U203" s="383"/>
      <c r="V203" s="480"/>
      <c r="W203" s="500"/>
      <c r="X203" s="500"/>
      <c r="Y203" s="468"/>
    </row>
    <row r="204" spans="1:25" s="564" customFormat="1" ht="29.25" customHeight="1" x14ac:dyDescent="0.3">
      <c r="A204" s="380" t="s">
        <v>1500</v>
      </c>
      <c r="B204" s="389"/>
      <c r="C204" s="390" t="s">
        <v>211</v>
      </c>
      <c r="D204" s="380" t="s">
        <v>552</v>
      </c>
      <c r="E204" s="392" t="s">
        <v>562</v>
      </c>
      <c r="F204" s="392" t="s">
        <v>609</v>
      </c>
      <c r="G204" s="691" t="s">
        <v>1659</v>
      </c>
      <c r="H204" s="692"/>
      <c r="I204" s="693"/>
      <c r="J204" s="682" t="s">
        <v>793</v>
      </c>
      <c r="K204" s="682" t="s">
        <v>793</v>
      </c>
      <c r="L204" s="689" t="s">
        <v>794</v>
      </c>
      <c r="M204" s="685" t="s">
        <v>793</v>
      </c>
      <c r="N204" s="686"/>
      <c r="O204" s="689" t="s">
        <v>793</v>
      </c>
      <c r="P204" s="682" t="s">
        <v>793</v>
      </c>
      <c r="Q204" s="689" t="s">
        <v>793</v>
      </c>
      <c r="R204" s="400" t="s">
        <v>1660</v>
      </c>
      <c r="S204" s="391" t="s">
        <v>868</v>
      </c>
      <c r="T204" s="391"/>
      <c r="U204" s="400" t="s">
        <v>867</v>
      </c>
      <c r="V204" s="674" t="s">
        <v>240</v>
      </c>
      <c r="W204" s="676" t="s">
        <v>843</v>
      </c>
      <c r="X204" s="682" t="s">
        <v>1507</v>
      </c>
      <c r="Y204" s="468"/>
    </row>
    <row r="205" spans="1:25" s="466" customFormat="1" ht="33" customHeight="1" x14ac:dyDescent="0.3">
      <c r="A205" s="380" t="s">
        <v>1500</v>
      </c>
      <c r="B205" s="389"/>
      <c r="C205" s="390" t="s">
        <v>552</v>
      </c>
      <c r="D205" s="380" t="s">
        <v>543</v>
      </c>
      <c r="E205" s="380" t="s">
        <v>1512</v>
      </c>
      <c r="F205" s="380" t="s">
        <v>921</v>
      </c>
      <c r="G205" s="694"/>
      <c r="H205" s="695"/>
      <c r="I205" s="696"/>
      <c r="J205" s="700"/>
      <c r="K205" s="700"/>
      <c r="L205" s="709"/>
      <c r="M205" s="701"/>
      <c r="N205" s="702"/>
      <c r="O205" s="709"/>
      <c r="P205" s="700"/>
      <c r="Q205" s="709"/>
      <c r="R205" s="400" t="s">
        <v>176</v>
      </c>
      <c r="S205" s="391"/>
      <c r="T205" s="391"/>
      <c r="U205" s="400" t="s">
        <v>176</v>
      </c>
      <c r="V205" s="675"/>
      <c r="W205" s="677"/>
      <c r="X205" s="684"/>
      <c r="Y205" s="468"/>
    </row>
    <row r="206" spans="1:25" s="466" customFormat="1" ht="33" customHeight="1" x14ac:dyDescent="0.3">
      <c r="A206" s="483" t="s">
        <v>1500</v>
      </c>
      <c r="B206" s="399"/>
      <c r="C206" s="486" t="s">
        <v>543</v>
      </c>
      <c r="D206" s="483" t="s">
        <v>240</v>
      </c>
      <c r="E206" s="483" t="s">
        <v>630</v>
      </c>
      <c r="F206" s="483" t="s">
        <v>1584</v>
      </c>
      <c r="G206" s="705"/>
      <c r="H206" s="706"/>
      <c r="I206" s="707"/>
      <c r="J206" s="684"/>
      <c r="K206" s="684"/>
      <c r="L206" s="690"/>
      <c r="M206" s="687"/>
      <c r="N206" s="688"/>
      <c r="O206" s="690"/>
      <c r="P206" s="684"/>
      <c r="Q206" s="690"/>
      <c r="R206" s="400" t="s">
        <v>873</v>
      </c>
      <c r="S206" s="391" t="s">
        <v>876</v>
      </c>
      <c r="T206" s="478"/>
      <c r="U206" s="383" t="s">
        <v>1115</v>
      </c>
      <c r="V206" s="400" t="s">
        <v>543</v>
      </c>
      <c r="W206" s="478" t="s">
        <v>1116</v>
      </c>
      <c r="X206" s="478" t="s">
        <v>152</v>
      </c>
      <c r="Y206" s="468"/>
    </row>
    <row r="207" spans="1:25" s="466" customFormat="1" ht="2.1" customHeight="1" x14ac:dyDescent="0.3">
      <c r="A207" s="483"/>
      <c r="B207" s="399"/>
      <c r="C207" s="486"/>
      <c r="D207" s="483"/>
      <c r="E207" s="483"/>
      <c r="F207" s="503"/>
      <c r="G207" s="492"/>
      <c r="H207" s="493"/>
      <c r="I207" s="494"/>
      <c r="J207" s="487"/>
      <c r="K207" s="487"/>
      <c r="L207" s="499"/>
      <c r="M207" s="485"/>
      <c r="N207" s="504"/>
      <c r="O207" s="499"/>
      <c r="P207" s="487"/>
      <c r="Q207" s="499"/>
      <c r="R207" s="400"/>
      <c r="S207" s="391"/>
      <c r="T207" s="478"/>
      <c r="U207" s="383"/>
      <c r="V207" s="480"/>
      <c r="W207" s="500"/>
      <c r="X207" s="500"/>
      <c r="Y207" s="468"/>
    </row>
    <row r="208" spans="1:25" s="564" customFormat="1" ht="29.25" customHeight="1" x14ac:dyDescent="0.3">
      <c r="A208" s="380" t="s">
        <v>870</v>
      </c>
      <c r="B208" s="389" t="s">
        <v>96</v>
      </c>
      <c r="C208" s="390" t="s">
        <v>211</v>
      </c>
      <c r="D208" s="380" t="s">
        <v>395</v>
      </c>
      <c r="E208" s="392" t="s">
        <v>975</v>
      </c>
      <c r="F208" s="392" t="s">
        <v>636</v>
      </c>
      <c r="G208" s="691" t="s">
        <v>1538</v>
      </c>
      <c r="H208" s="692"/>
      <c r="I208" s="693"/>
      <c r="J208" s="682" t="s">
        <v>794</v>
      </c>
      <c r="K208" s="682" t="s">
        <v>794</v>
      </c>
      <c r="L208" s="689" t="s">
        <v>794</v>
      </c>
      <c r="M208" s="685" t="s">
        <v>794</v>
      </c>
      <c r="N208" s="686"/>
      <c r="O208" s="689" t="s">
        <v>794</v>
      </c>
      <c r="P208" s="682" t="s">
        <v>794</v>
      </c>
      <c r="Q208" s="689" t="s">
        <v>794</v>
      </c>
      <c r="R208" s="400" t="s">
        <v>749</v>
      </c>
      <c r="S208" s="391" t="s">
        <v>871</v>
      </c>
      <c r="T208" s="391"/>
      <c r="U208" s="400" t="s">
        <v>1661</v>
      </c>
      <c r="V208" s="400" t="s">
        <v>240</v>
      </c>
      <c r="W208" s="391" t="s">
        <v>843</v>
      </c>
      <c r="X208" s="380" t="s">
        <v>1507</v>
      </c>
      <c r="Y208" s="468"/>
    </row>
    <row r="209" spans="1:25" s="564" customFormat="1" ht="29.25" customHeight="1" x14ac:dyDescent="0.3">
      <c r="A209" s="483"/>
      <c r="B209" s="399" t="s">
        <v>97</v>
      </c>
      <c r="C209" s="486"/>
      <c r="D209" s="483"/>
      <c r="E209" s="392"/>
      <c r="F209" s="392"/>
      <c r="G209" s="694"/>
      <c r="H209" s="695"/>
      <c r="I209" s="696"/>
      <c r="J209" s="700"/>
      <c r="K209" s="700"/>
      <c r="L209" s="709"/>
      <c r="M209" s="701"/>
      <c r="N209" s="702"/>
      <c r="O209" s="709"/>
      <c r="P209" s="700"/>
      <c r="Q209" s="709"/>
      <c r="R209" s="400" t="s">
        <v>555</v>
      </c>
      <c r="S209" s="391"/>
      <c r="T209" s="391"/>
      <c r="U209" s="400" t="s">
        <v>1662</v>
      </c>
      <c r="V209" s="400"/>
      <c r="W209" s="478"/>
      <c r="X209" s="483"/>
      <c r="Y209" s="468"/>
    </row>
    <row r="210" spans="1:25" s="466" customFormat="1" ht="33" customHeight="1" x14ac:dyDescent="0.3">
      <c r="A210" s="483" t="s">
        <v>872</v>
      </c>
      <c r="B210" s="399"/>
      <c r="C210" s="486" t="s">
        <v>395</v>
      </c>
      <c r="D210" s="483" t="s">
        <v>240</v>
      </c>
      <c r="E210" s="380" t="s">
        <v>501</v>
      </c>
      <c r="F210" s="380" t="s">
        <v>634</v>
      </c>
      <c r="G210" s="705"/>
      <c r="H210" s="706"/>
      <c r="I210" s="707"/>
      <c r="J210" s="684"/>
      <c r="K210" s="684"/>
      <c r="L210" s="690"/>
      <c r="M210" s="687"/>
      <c r="N210" s="688"/>
      <c r="O210" s="690"/>
      <c r="P210" s="684"/>
      <c r="Q210" s="690"/>
      <c r="R210" s="400" t="s">
        <v>873</v>
      </c>
      <c r="S210" s="391" t="s">
        <v>869</v>
      </c>
      <c r="T210" s="391"/>
      <c r="U210" s="383" t="s">
        <v>1115</v>
      </c>
      <c r="V210" s="400" t="s">
        <v>395</v>
      </c>
      <c r="W210" s="478" t="s">
        <v>1116</v>
      </c>
      <c r="X210" s="478" t="s">
        <v>152</v>
      </c>
      <c r="Y210" s="468"/>
    </row>
    <row r="211" spans="1:25" s="466" customFormat="1" ht="2.1" customHeight="1" x14ac:dyDescent="0.3">
      <c r="A211" s="483"/>
      <c r="B211" s="399"/>
      <c r="C211" s="486"/>
      <c r="D211" s="483"/>
      <c r="E211" s="483"/>
      <c r="F211" s="380"/>
      <c r="G211" s="443"/>
      <c r="H211" s="444"/>
      <c r="I211" s="455"/>
      <c r="J211" s="445"/>
      <c r="K211" s="445"/>
      <c r="L211" s="458"/>
      <c r="M211" s="432"/>
      <c r="N211" s="434"/>
      <c r="O211" s="458"/>
      <c r="P211" s="445"/>
      <c r="Q211" s="458"/>
      <c r="R211" s="481"/>
      <c r="S211" s="478"/>
      <c r="T211" s="478"/>
      <c r="U211" s="383"/>
      <c r="V211" s="480"/>
      <c r="W211" s="500"/>
      <c r="X211" s="500"/>
      <c r="Y211" s="468"/>
    </row>
    <row r="212" spans="1:25" s="564" customFormat="1" ht="29.25" customHeight="1" x14ac:dyDescent="0.3">
      <c r="A212" s="380" t="s">
        <v>1364</v>
      </c>
      <c r="B212" s="389" t="s">
        <v>638</v>
      </c>
      <c r="C212" s="390" t="s">
        <v>211</v>
      </c>
      <c r="D212" s="380" t="s">
        <v>395</v>
      </c>
      <c r="E212" s="392" t="s">
        <v>923</v>
      </c>
      <c r="F212" s="392" t="s">
        <v>579</v>
      </c>
      <c r="G212" s="691" t="s">
        <v>1538</v>
      </c>
      <c r="H212" s="692"/>
      <c r="I212" s="693"/>
      <c r="J212" s="682" t="s">
        <v>793</v>
      </c>
      <c r="K212" s="682" t="s">
        <v>793</v>
      </c>
      <c r="L212" s="689" t="s">
        <v>793</v>
      </c>
      <c r="M212" s="685" t="s">
        <v>793</v>
      </c>
      <c r="N212" s="686"/>
      <c r="O212" s="689" t="s">
        <v>793</v>
      </c>
      <c r="P212" s="682" t="s">
        <v>794</v>
      </c>
      <c r="Q212" s="689" t="s">
        <v>794</v>
      </c>
      <c r="R212" s="400" t="s">
        <v>1663</v>
      </c>
      <c r="S212" s="391" t="s">
        <v>868</v>
      </c>
      <c r="T212" s="391"/>
      <c r="U212" s="400" t="s">
        <v>702</v>
      </c>
      <c r="V212" s="400" t="s">
        <v>240</v>
      </c>
      <c r="W212" s="391" t="s">
        <v>843</v>
      </c>
      <c r="X212" s="380" t="s">
        <v>1507</v>
      </c>
      <c r="Y212" s="468"/>
    </row>
    <row r="213" spans="1:25" s="564" customFormat="1" ht="29.25" customHeight="1" x14ac:dyDescent="0.3">
      <c r="A213" s="483"/>
      <c r="B213" s="399" t="s">
        <v>639</v>
      </c>
      <c r="C213" s="486"/>
      <c r="D213" s="483"/>
      <c r="E213" s="392"/>
      <c r="F213" s="392"/>
      <c r="G213" s="694"/>
      <c r="H213" s="695"/>
      <c r="I213" s="696"/>
      <c r="J213" s="700"/>
      <c r="K213" s="700"/>
      <c r="L213" s="709"/>
      <c r="M213" s="701"/>
      <c r="N213" s="702"/>
      <c r="O213" s="709"/>
      <c r="P213" s="700"/>
      <c r="Q213" s="709"/>
      <c r="R213" s="400" t="s">
        <v>747</v>
      </c>
      <c r="S213" s="391"/>
      <c r="T213" s="391"/>
      <c r="U213" s="400" t="s">
        <v>37</v>
      </c>
      <c r="V213" s="400"/>
      <c r="W213" s="478"/>
      <c r="X213" s="483"/>
      <c r="Y213" s="468"/>
    </row>
    <row r="214" spans="1:25" s="466" customFormat="1" ht="33" customHeight="1" x14ac:dyDescent="0.3">
      <c r="A214" s="483" t="s">
        <v>1366</v>
      </c>
      <c r="B214" s="399"/>
      <c r="C214" s="486" t="s">
        <v>395</v>
      </c>
      <c r="D214" s="483" t="s">
        <v>240</v>
      </c>
      <c r="E214" s="380" t="s">
        <v>634</v>
      </c>
      <c r="F214" s="380" t="s">
        <v>1022</v>
      </c>
      <c r="G214" s="705"/>
      <c r="H214" s="706"/>
      <c r="I214" s="707"/>
      <c r="J214" s="684"/>
      <c r="K214" s="684"/>
      <c r="L214" s="690"/>
      <c r="M214" s="687"/>
      <c r="N214" s="688"/>
      <c r="O214" s="690"/>
      <c r="P214" s="684"/>
      <c r="Q214" s="690"/>
      <c r="R214" s="383" t="s">
        <v>863</v>
      </c>
      <c r="S214" s="391" t="s">
        <v>1539</v>
      </c>
      <c r="T214" s="391"/>
      <c r="U214" s="383" t="s">
        <v>864</v>
      </c>
      <c r="V214" s="400" t="s">
        <v>395</v>
      </c>
      <c r="W214" s="478" t="s">
        <v>1116</v>
      </c>
      <c r="X214" s="478" t="s">
        <v>152</v>
      </c>
      <c r="Y214" s="468"/>
    </row>
    <row r="215" spans="1:25" s="466" customFormat="1" ht="2.1" customHeight="1" x14ac:dyDescent="0.3">
      <c r="A215" s="483"/>
      <c r="B215" s="399"/>
      <c r="C215" s="486"/>
      <c r="D215" s="483"/>
      <c r="E215" s="483"/>
      <c r="F215" s="380"/>
      <c r="G215" s="443"/>
      <c r="H215" s="444"/>
      <c r="I215" s="455"/>
      <c r="J215" s="445"/>
      <c r="K215" s="445"/>
      <c r="L215" s="458"/>
      <c r="M215" s="432"/>
      <c r="N215" s="434"/>
      <c r="O215" s="458"/>
      <c r="P215" s="445"/>
      <c r="Q215" s="458"/>
      <c r="R215" s="481"/>
      <c r="S215" s="478"/>
      <c r="T215" s="478"/>
      <c r="U215" s="383"/>
      <c r="V215" s="480"/>
      <c r="W215" s="500"/>
      <c r="X215" s="500"/>
      <c r="Y215" s="468"/>
    </row>
    <row r="216" spans="1:25" ht="32.25" customHeight="1" x14ac:dyDescent="0.3">
      <c r="A216" s="380" t="s">
        <v>1664</v>
      </c>
      <c r="B216" s="389" t="s">
        <v>505</v>
      </c>
      <c r="C216" s="390" t="s">
        <v>211</v>
      </c>
      <c r="D216" s="380" t="s">
        <v>543</v>
      </c>
      <c r="E216" s="380" t="s">
        <v>612</v>
      </c>
      <c r="F216" s="380" t="s">
        <v>615</v>
      </c>
      <c r="G216" s="691" t="s">
        <v>1665</v>
      </c>
      <c r="H216" s="692"/>
      <c r="I216" s="693"/>
      <c r="J216" s="482" t="s">
        <v>793</v>
      </c>
      <c r="K216" s="482" t="s">
        <v>794</v>
      </c>
      <c r="L216" s="482" t="s">
        <v>793</v>
      </c>
      <c r="M216" s="685" t="s">
        <v>793</v>
      </c>
      <c r="N216" s="686"/>
      <c r="O216" s="482" t="s">
        <v>793</v>
      </c>
      <c r="P216" s="482" t="s">
        <v>793</v>
      </c>
      <c r="Q216" s="482" t="s">
        <v>794</v>
      </c>
      <c r="R216" s="400" t="s">
        <v>1376</v>
      </c>
      <c r="S216" s="391" t="s">
        <v>868</v>
      </c>
      <c r="T216" s="391"/>
      <c r="U216" s="400" t="s">
        <v>867</v>
      </c>
      <c r="V216" s="400" t="s">
        <v>240</v>
      </c>
      <c r="W216" s="391" t="s">
        <v>843</v>
      </c>
      <c r="X216" s="391" t="s">
        <v>152</v>
      </c>
      <c r="Y216" s="468"/>
    </row>
    <row r="217" spans="1:25" ht="32.25" customHeight="1" x14ac:dyDescent="0.3">
      <c r="A217" s="380"/>
      <c r="B217" s="389" t="s">
        <v>506</v>
      </c>
      <c r="C217" s="390"/>
      <c r="D217" s="380"/>
      <c r="E217" s="380"/>
      <c r="F217" s="380"/>
      <c r="G217" s="492"/>
      <c r="H217" s="493"/>
      <c r="I217" s="494"/>
      <c r="J217" s="487"/>
      <c r="K217" s="487"/>
      <c r="L217" s="487"/>
      <c r="M217" s="485"/>
      <c r="N217" s="504"/>
      <c r="O217" s="487"/>
      <c r="P217" s="487"/>
      <c r="Q217" s="487"/>
      <c r="R217" s="400"/>
      <c r="S217" s="391"/>
      <c r="T217" s="478"/>
      <c r="U217" s="400"/>
      <c r="V217" s="481"/>
      <c r="W217" s="391"/>
      <c r="X217" s="391"/>
      <c r="Y217" s="468"/>
    </row>
    <row r="218" spans="1:25" ht="30.75" customHeight="1" x14ac:dyDescent="0.3">
      <c r="A218" s="380" t="s">
        <v>1666</v>
      </c>
      <c r="B218" s="389"/>
      <c r="C218" s="390" t="s">
        <v>543</v>
      </c>
      <c r="D218" s="380" t="s">
        <v>240</v>
      </c>
      <c r="E218" s="380" t="s">
        <v>483</v>
      </c>
      <c r="F218" s="380" t="s">
        <v>590</v>
      </c>
      <c r="G218" s="705" t="s">
        <v>1667</v>
      </c>
      <c r="H218" s="706"/>
      <c r="I218" s="707"/>
      <c r="J218" s="483" t="s">
        <v>793</v>
      </c>
      <c r="K218" s="483" t="s">
        <v>794</v>
      </c>
      <c r="L218" s="483" t="s">
        <v>793</v>
      </c>
      <c r="M218" s="687" t="s">
        <v>793</v>
      </c>
      <c r="N218" s="688"/>
      <c r="O218" s="483" t="s">
        <v>796</v>
      </c>
      <c r="P218" s="483" t="s">
        <v>793</v>
      </c>
      <c r="Q218" s="483" t="s">
        <v>794</v>
      </c>
      <c r="R218" s="400" t="s">
        <v>873</v>
      </c>
      <c r="S218" s="391" t="s">
        <v>876</v>
      </c>
      <c r="T218" s="478"/>
      <c r="U218" s="383" t="s">
        <v>1115</v>
      </c>
      <c r="V218" s="481" t="s">
        <v>543</v>
      </c>
      <c r="W218" s="391" t="s">
        <v>843</v>
      </c>
      <c r="X218" s="391" t="s">
        <v>152</v>
      </c>
      <c r="Y218" s="468"/>
    </row>
    <row r="219" spans="1:25" ht="1.5" customHeight="1" x14ac:dyDescent="0.3">
      <c r="A219" s="380"/>
      <c r="B219" s="389"/>
      <c r="C219" s="390"/>
      <c r="D219" s="380"/>
      <c r="E219" s="380"/>
      <c r="F219" s="380"/>
      <c r="G219" s="485"/>
      <c r="H219" s="503"/>
      <c r="I219" s="504"/>
      <c r="J219" s="487"/>
      <c r="K219" s="487"/>
      <c r="L219" s="487"/>
      <c r="M219" s="485"/>
      <c r="N219" s="504"/>
      <c r="O219" s="487"/>
      <c r="P219" s="485"/>
      <c r="Q219" s="487"/>
      <c r="R219" s="502"/>
      <c r="S219" s="478"/>
      <c r="T219" s="478"/>
      <c r="U219" s="481"/>
      <c r="V219" s="481"/>
      <c r="W219" s="478"/>
      <c r="X219" s="478"/>
      <c r="Y219" s="468"/>
    </row>
    <row r="220" spans="1:25" ht="32.25" customHeight="1" x14ac:dyDescent="0.3">
      <c r="A220" s="380" t="s">
        <v>878</v>
      </c>
      <c r="B220" s="389" t="s">
        <v>550</v>
      </c>
      <c r="C220" s="390" t="s">
        <v>211</v>
      </c>
      <c r="D220" s="380" t="s">
        <v>552</v>
      </c>
      <c r="E220" s="380" t="s">
        <v>562</v>
      </c>
      <c r="F220" s="380" t="s">
        <v>609</v>
      </c>
      <c r="G220" s="691" t="s">
        <v>1668</v>
      </c>
      <c r="H220" s="692"/>
      <c r="I220" s="693"/>
      <c r="J220" s="482" t="s">
        <v>793</v>
      </c>
      <c r="K220" s="482" t="s">
        <v>793</v>
      </c>
      <c r="L220" s="482" t="s">
        <v>794</v>
      </c>
      <c r="M220" s="685" t="s">
        <v>793</v>
      </c>
      <c r="N220" s="686"/>
      <c r="O220" s="482" t="s">
        <v>794</v>
      </c>
      <c r="P220" s="482" t="s">
        <v>793</v>
      </c>
      <c r="Q220" s="482" t="s">
        <v>794</v>
      </c>
      <c r="R220" s="400" t="s">
        <v>1376</v>
      </c>
      <c r="S220" s="391" t="s">
        <v>868</v>
      </c>
      <c r="T220" s="391"/>
      <c r="U220" s="400" t="s">
        <v>867</v>
      </c>
      <c r="V220" s="674" t="s">
        <v>240</v>
      </c>
      <c r="W220" s="391" t="s">
        <v>843</v>
      </c>
      <c r="X220" s="391" t="s">
        <v>152</v>
      </c>
      <c r="Y220" s="468"/>
    </row>
    <row r="221" spans="1:25" ht="32.25" customHeight="1" x14ac:dyDescent="0.3">
      <c r="A221" s="380"/>
      <c r="B221" s="389" t="s">
        <v>551</v>
      </c>
      <c r="C221" s="390"/>
      <c r="D221" s="380"/>
      <c r="E221" s="380"/>
      <c r="F221" s="380"/>
      <c r="G221" s="492"/>
      <c r="H221" s="493"/>
      <c r="I221" s="494"/>
      <c r="J221" s="487"/>
      <c r="K221" s="487"/>
      <c r="L221" s="487"/>
      <c r="M221" s="485"/>
      <c r="N221" s="504"/>
      <c r="O221" s="487"/>
      <c r="P221" s="487"/>
      <c r="Q221" s="487"/>
      <c r="R221" s="400"/>
      <c r="S221" s="478"/>
      <c r="T221" s="391"/>
      <c r="U221" s="481"/>
      <c r="V221" s="708"/>
      <c r="W221" s="391"/>
      <c r="X221" s="391"/>
      <c r="Y221" s="468"/>
    </row>
    <row r="222" spans="1:25" ht="30.75" customHeight="1" x14ac:dyDescent="0.3">
      <c r="A222" s="380" t="s">
        <v>879</v>
      </c>
      <c r="B222" s="389" t="s">
        <v>1014</v>
      </c>
      <c r="C222" s="390" t="s">
        <v>552</v>
      </c>
      <c r="D222" s="380" t="s">
        <v>240</v>
      </c>
      <c r="E222" s="380" t="s">
        <v>929</v>
      </c>
      <c r="F222" s="380" t="s">
        <v>1023</v>
      </c>
      <c r="G222" s="694" t="s">
        <v>1669</v>
      </c>
      <c r="H222" s="695"/>
      <c r="I222" s="696"/>
      <c r="J222" s="487" t="s">
        <v>793</v>
      </c>
      <c r="K222" s="487" t="s">
        <v>793</v>
      </c>
      <c r="L222" s="487" t="s">
        <v>793</v>
      </c>
      <c r="M222" s="701" t="s">
        <v>793</v>
      </c>
      <c r="N222" s="702"/>
      <c r="O222" s="487" t="s">
        <v>794</v>
      </c>
      <c r="P222" s="487" t="s">
        <v>793</v>
      </c>
      <c r="Q222" s="487" t="s">
        <v>794</v>
      </c>
      <c r="R222" s="400" t="s">
        <v>749</v>
      </c>
      <c r="S222" s="478"/>
      <c r="T222" s="391"/>
      <c r="U222" s="481" t="s">
        <v>698</v>
      </c>
      <c r="V222" s="675"/>
      <c r="W222" s="391" t="s">
        <v>843</v>
      </c>
      <c r="X222" s="391" t="s">
        <v>152</v>
      </c>
      <c r="Y222" s="468"/>
    </row>
    <row r="223" spans="1:25" ht="30.75" customHeight="1" x14ac:dyDescent="0.3">
      <c r="A223" s="380"/>
      <c r="B223" s="389" t="s">
        <v>1015</v>
      </c>
      <c r="C223" s="390"/>
      <c r="D223" s="380"/>
      <c r="E223" s="380"/>
      <c r="F223" s="380"/>
      <c r="G223" s="705" t="s">
        <v>1670</v>
      </c>
      <c r="H223" s="706"/>
      <c r="I223" s="707"/>
      <c r="J223" s="483" t="s">
        <v>793</v>
      </c>
      <c r="K223" s="483" t="s">
        <v>793</v>
      </c>
      <c r="L223" s="483" t="s">
        <v>794</v>
      </c>
      <c r="M223" s="687" t="s">
        <v>793</v>
      </c>
      <c r="N223" s="688"/>
      <c r="O223" s="483" t="s">
        <v>794</v>
      </c>
      <c r="P223" s="486" t="s">
        <v>793</v>
      </c>
      <c r="Q223" s="483" t="s">
        <v>794</v>
      </c>
      <c r="R223" s="481" t="s">
        <v>611</v>
      </c>
      <c r="S223" s="478"/>
      <c r="T223" s="478"/>
      <c r="U223" s="481" t="s">
        <v>37</v>
      </c>
      <c r="V223" s="481"/>
      <c r="W223" s="478"/>
      <c r="X223" s="478"/>
      <c r="Y223" s="468"/>
    </row>
    <row r="224" spans="1:25" s="469" customFormat="1" ht="2.1" customHeight="1" x14ac:dyDescent="0.3">
      <c r="A224" s="487"/>
      <c r="B224" s="397"/>
      <c r="C224" s="485"/>
      <c r="D224" s="487"/>
      <c r="E224" s="487"/>
      <c r="F224" s="487"/>
      <c r="G224" s="492"/>
      <c r="H224" s="493"/>
      <c r="I224" s="494"/>
      <c r="J224" s="487"/>
      <c r="K224" s="487"/>
      <c r="L224" s="487"/>
      <c r="M224" s="485"/>
      <c r="N224" s="504"/>
      <c r="O224" s="487"/>
      <c r="P224" s="487"/>
      <c r="Q224" s="487"/>
      <c r="R224" s="498"/>
      <c r="S224" s="500"/>
      <c r="T224" s="500"/>
      <c r="U224" s="498"/>
      <c r="V224" s="498"/>
      <c r="W224" s="500"/>
      <c r="X224" s="477"/>
      <c r="Y224" s="468"/>
    </row>
    <row r="225" spans="1:25" s="469" customFormat="1" ht="29.25" customHeight="1" x14ac:dyDescent="0.3">
      <c r="A225" s="380" t="s">
        <v>880</v>
      </c>
      <c r="B225" s="389" t="s">
        <v>142</v>
      </c>
      <c r="C225" s="390" t="s">
        <v>211</v>
      </c>
      <c r="D225" s="380" t="s">
        <v>365</v>
      </c>
      <c r="E225" s="392" t="s">
        <v>562</v>
      </c>
      <c r="F225" s="392" t="s">
        <v>630</v>
      </c>
      <c r="G225" s="691" t="s">
        <v>1538</v>
      </c>
      <c r="H225" s="692"/>
      <c r="I225" s="693"/>
      <c r="J225" s="682" t="s">
        <v>794</v>
      </c>
      <c r="K225" s="682" t="s">
        <v>794</v>
      </c>
      <c r="L225" s="682" t="s">
        <v>794</v>
      </c>
      <c r="M225" s="685" t="s">
        <v>794</v>
      </c>
      <c r="N225" s="686"/>
      <c r="O225" s="682" t="s">
        <v>794</v>
      </c>
      <c r="P225" s="682" t="s">
        <v>794</v>
      </c>
      <c r="Q225" s="682" t="s">
        <v>794</v>
      </c>
      <c r="R225" s="400" t="s">
        <v>758</v>
      </c>
      <c r="S225" s="391" t="s">
        <v>1002</v>
      </c>
      <c r="T225" s="391"/>
      <c r="U225" s="400" t="s">
        <v>702</v>
      </c>
      <c r="V225" s="400" t="s">
        <v>240</v>
      </c>
      <c r="W225" s="391" t="s">
        <v>843</v>
      </c>
      <c r="X225" s="477" t="s">
        <v>152</v>
      </c>
      <c r="Y225" s="468"/>
    </row>
    <row r="226" spans="1:25" s="469" customFormat="1" ht="29.25" customHeight="1" x14ac:dyDescent="0.3">
      <c r="A226" s="483"/>
      <c r="B226" s="399" t="s">
        <v>143</v>
      </c>
      <c r="C226" s="390"/>
      <c r="D226" s="483"/>
      <c r="E226" s="392"/>
      <c r="F226" s="392"/>
      <c r="G226" s="694"/>
      <c r="H226" s="695"/>
      <c r="I226" s="696"/>
      <c r="J226" s="700"/>
      <c r="K226" s="700"/>
      <c r="L226" s="700"/>
      <c r="M226" s="701"/>
      <c r="N226" s="702"/>
      <c r="O226" s="700"/>
      <c r="P226" s="700"/>
      <c r="Q226" s="700"/>
      <c r="R226" s="400" t="s">
        <v>611</v>
      </c>
      <c r="S226" s="478"/>
      <c r="T226" s="478"/>
      <c r="U226" s="400" t="s">
        <v>37</v>
      </c>
      <c r="V226" s="481"/>
      <c r="W226" s="391"/>
      <c r="X226" s="477"/>
      <c r="Y226" s="468"/>
    </row>
    <row r="227" spans="1:25" s="469" customFormat="1" ht="28.8" x14ac:dyDescent="0.3">
      <c r="A227" s="483" t="s">
        <v>1671</v>
      </c>
      <c r="B227" s="399"/>
      <c r="C227" s="390" t="s">
        <v>365</v>
      </c>
      <c r="D227" s="483" t="s">
        <v>240</v>
      </c>
      <c r="E227" s="380" t="s">
        <v>595</v>
      </c>
      <c r="F227" s="380" t="s">
        <v>486</v>
      </c>
      <c r="G227" s="705"/>
      <c r="H227" s="706"/>
      <c r="I227" s="707"/>
      <c r="J227" s="684"/>
      <c r="K227" s="684"/>
      <c r="L227" s="684"/>
      <c r="M227" s="687"/>
      <c r="N227" s="688"/>
      <c r="O227" s="684"/>
      <c r="P227" s="684"/>
      <c r="Q227" s="684"/>
      <c r="R227" s="400" t="s">
        <v>1030</v>
      </c>
      <c r="S227" s="478" t="s">
        <v>1031</v>
      </c>
      <c r="T227" s="478"/>
      <c r="U227" s="400" t="s">
        <v>864</v>
      </c>
      <c r="V227" s="481" t="s">
        <v>365</v>
      </c>
      <c r="W227" s="391" t="s">
        <v>843</v>
      </c>
      <c r="X227" s="477" t="s">
        <v>152</v>
      </c>
      <c r="Y227" s="468"/>
    </row>
    <row r="228" spans="1:25" s="469" customFormat="1" ht="2.1" customHeight="1" x14ac:dyDescent="0.3">
      <c r="A228" s="487"/>
      <c r="B228" s="397"/>
      <c r="C228" s="485"/>
      <c r="D228" s="487"/>
      <c r="E228" s="487"/>
      <c r="F228" s="487"/>
      <c r="G228" s="492"/>
      <c r="H228" s="493"/>
      <c r="I228" s="494"/>
      <c r="J228" s="487"/>
      <c r="K228" s="487"/>
      <c r="L228" s="487"/>
      <c r="M228" s="485"/>
      <c r="N228" s="504"/>
      <c r="O228" s="487"/>
      <c r="P228" s="487"/>
      <c r="Q228" s="487"/>
      <c r="R228" s="498"/>
      <c r="S228" s="500"/>
      <c r="T228" s="500"/>
      <c r="U228" s="498"/>
      <c r="V228" s="498"/>
      <c r="W228" s="500"/>
      <c r="X228" s="477"/>
      <c r="Y228" s="468"/>
    </row>
    <row r="229" spans="1:25" s="466" customFormat="1" ht="29.25" customHeight="1" x14ac:dyDescent="0.3">
      <c r="A229" s="380" t="s">
        <v>882</v>
      </c>
      <c r="B229" s="389" t="s">
        <v>508</v>
      </c>
      <c r="C229" s="390" t="s">
        <v>211</v>
      </c>
      <c r="D229" s="380" t="s">
        <v>544</v>
      </c>
      <c r="E229" s="392" t="s">
        <v>612</v>
      </c>
      <c r="F229" s="510" t="s">
        <v>630</v>
      </c>
      <c r="G229" s="691" t="s">
        <v>1538</v>
      </c>
      <c r="H229" s="692"/>
      <c r="I229" s="693"/>
      <c r="J229" s="682" t="s">
        <v>793</v>
      </c>
      <c r="K229" s="682" t="s">
        <v>794</v>
      </c>
      <c r="L229" s="682" t="s">
        <v>793</v>
      </c>
      <c r="M229" s="685" t="s">
        <v>793</v>
      </c>
      <c r="N229" s="686"/>
      <c r="O229" s="682" t="s">
        <v>794</v>
      </c>
      <c r="P229" s="682" t="s">
        <v>794</v>
      </c>
      <c r="Q229" s="682" t="s">
        <v>793</v>
      </c>
      <c r="R229" s="400" t="s">
        <v>758</v>
      </c>
      <c r="S229" s="391" t="s">
        <v>1002</v>
      </c>
      <c r="T229" s="391"/>
      <c r="U229" s="400" t="s">
        <v>702</v>
      </c>
      <c r="V229" s="480" t="s">
        <v>240</v>
      </c>
      <c r="W229" s="477" t="s">
        <v>843</v>
      </c>
      <c r="X229" s="477" t="s">
        <v>152</v>
      </c>
      <c r="Y229" s="468"/>
    </row>
    <row r="230" spans="1:25" s="466" customFormat="1" ht="29.25" customHeight="1" x14ac:dyDescent="0.3">
      <c r="A230" s="380"/>
      <c r="B230" s="389" t="s">
        <v>510</v>
      </c>
      <c r="C230" s="390"/>
      <c r="D230" s="380"/>
      <c r="E230" s="392"/>
      <c r="F230" s="510"/>
      <c r="G230" s="694"/>
      <c r="H230" s="695"/>
      <c r="I230" s="696"/>
      <c r="J230" s="700"/>
      <c r="K230" s="700"/>
      <c r="L230" s="700"/>
      <c r="M230" s="701"/>
      <c r="N230" s="702"/>
      <c r="O230" s="700"/>
      <c r="P230" s="700"/>
      <c r="Q230" s="700"/>
      <c r="R230" s="400" t="s">
        <v>611</v>
      </c>
      <c r="S230" s="391"/>
      <c r="T230" s="391"/>
      <c r="U230" s="400" t="s">
        <v>37</v>
      </c>
      <c r="V230" s="480"/>
      <c r="W230" s="477"/>
      <c r="X230" s="477"/>
      <c r="Y230" s="468"/>
    </row>
    <row r="231" spans="1:25" s="466" customFormat="1" ht="28.8" x14ac:dyDescent="0.3">
      <c r="A231" s="380" t="s">
        <v>1672</v>
      </c>
      <c r="B231" s="389"/>
      <c r="C231" s="390" t="s">
        <v>544</v>
      </c>
      <c r="D231" s="380" t="s">
        <v>240</v>
      </c>
      <c r="E231" s="380" t="s">
        <v>493</v>
      </c>
      <c r="F231" s="380" t="s">
        <v>1641</v>
      </c>
      <c r="G231" s="705"/>
      <c r="H231" s="706"/>
      <c r="I231" s="707"/>
      <c r="J231" s="684"/>
      <c r="K231" s="684"/>
      <c r="L231" s="684"/>
      <c r="M231" s="687"/>
      <c r="N231" s="688"/>
      <c r="O231" s="684"/>
      <c r="P231" s="684"/>
      <c r="Q231" s="684"/>
      <c r="R231" s="400" t="s">
        <v>1030</v>
      </c>
      <c r="S231" s="391" t="s">
        <v>1032</v>
      </c>
      <c r="T231" s="391"/>
      <c r="U231" s="400" t="s">
        <v>864</v>
      </c>
      <c r="V231" s="400" t="s">
        <v>544</v>
      </c>
      <c r="W231" s="391" t="s">
        <v>843</v>
      </c>
      <c r="X231" s="477" t="s">
        <v>152</v>
      </c>
      <c r="Y231" s="468"/>
    </row>
    <row r="232" spans="1:25" ht="2.1" customHeight="1" x14ac:dyDescent="0.3">
      <c r="A232" s="483"/>
      <c r="B232" s="399"/>
      <c r="C232" s="486"/>
      <c r="D232" s="483"/>
      <c r="E232" s="483"/>
      <c r="F232" s="483"/>
      <c r="G232" s="492"/>
      <c r="H232" s="493"/>
      <c r="I232" s="494"/>
      <c r="J232" s="487"/>
      <c r="K232" s="487"/>
      <c r="L232" s="487"/>
      <c r="M232" s="485"/>
      <c r="N232" s="504"/>
      <c r="O232" s="487"/>
      <c r="P232" s="487"/>
      <c r="Q232" s="487"/>
      <c r="R232" s="481"/>
      <c r="S232" s="478"/>
      <c r="T232" s="478"/>
      <c r="U232" s="481"/>
      <c r="V232" s="498"/>
      <c r="W232" s="478"/>
      <c r="X232" s="478"/>
      <c r="Y232" s="468"/>
    </row>
    <row r="233" spans="1:25" ht="27.45" customHeight="1" x14ac:dyDescent="0.3">
      <c r="A233" s="380" t="s">
        <v>883</v>
      </c>
      <c r="B233" s="389" t="s">
        <v>110</v>
      </c>
      <c r="C233" s="390" t="s">
        <v>211</v>
      </c>
      <c r="D233" s="380" t="s">
        <v>387</v>
      </c>
      <c r="E233" s="392" t="s">
        <v>1005</v>
      </c>
      <c r="F233" s="392" t="s">
        <v>881</v>
      </c>
      <c r="G233" s="747" t="s">
        <v>1673</v>
      </c>
      <c r="H233" s="742"/>
      <c r="I233" s="743"/>
      <c r="J233" s="682" t="s">
        <v>793</v>
      </c>
      <c r="K233" s="682" t="s">
        <v>793</v>
      </c>
      <c r="L233" s="682" t="s">
        <v>798</v>
      </c>
      <c r="M233" s="685" t="s">
        <v>793</v>
      </c>
      <c r="N233" s="686"/>
      <c r="O233" s="682" t="s">
        <v>793</v>
      </c>
      <c r="P233" s="682" t="s">
        <v>798</v>
      </c>
      <c r="Q233" s="682" t="s">
        <v>793</v>
      </c>
      <c r="R233" s="383" t="s">
        <v>1006</v>
      </c>
      <c r="S233" s="391" t="s">
        <v>1007</v>
      </c>
      <c r="T233" s="391"/>
      <c r="U233" s="400" t="s">
        <v>421</v>
      </c>
      <c r="V233" s="674" t="s">
        <v>240</v>
      </c>
      <c r="W233" s="391" t="s">
        <v>176</v>
      </c>
      <c r="X233" s="391" t="s">
        <v>152</v>
      </c>
      <c r="Y233" s="468"/>
    </row>
    <row r="234" spans="1:25" ht="24.75" customHeight="1" x14ac:dyDescent="0.3">
      <c r="A234" s="380" t="s">
        <v>884</v>
      </c>
      <c r="B234" s="389" t="s">
        <v>109</v>
      </c>
      <c r="C234" s="390" t="s">
        <v>387</v>
      </c>
      <c r="D234" s="380" t="s">
        <v>240</v>
      </c>
      <c r="E234" s="380" t="s">
        <v>768</v>
      </c>
      <c r="F234" s="380" t="s">
        <v>466</v>
      </c>
      <c r="G234" s="744"/>
      <c r="H234" s="745"/>
      <c r="I234" s="746"/>
      <c r="J234" s="684"/>
      <c r="K234" s="684"/>
      <c r="L234" s="684"/>
      <c r="M234" s="687"/>
      <c r="N234" s="688"/>
      <c r="O234" s="684"/>
      <c r="P234" s="684"/>
      <c r="Q234" s="684"/>
      <c r="R234" s="383" t="s">
        <v>1008</v>
      </c>
      <c r="S234" s="478" t="s">
        <v>731</v>
      </c>
      <c r="T234" s="478"/>
      <c r="U234" s="400" t="s">
        <v>37</v>
      </c>
      <c r="V234" s="675"/>
      <c r="W234" s="478" t="s">
        <v>176</v>
      </c>
      <c r="X234" s="478" t="s">
        <v>610</v>
      </c>
      <c r="Y234" s="468"/>
    </row>
    <row r="235" spans="1:25" ht="2.1" customHeight="1" x14ac:dyDescent="0.3">
      <c r="A235" s="380"/>
      <c r="B235" s="389"/>
      <c r="C235" s="390"/>
      <c r="D235" s="380"/>
      <c r="E235" s="482"/>
      <c r="F235" s="482"/>
      <c r="G235" s="485"/>
      <c r="H235" s="503"/>
      <c r="I235" s="504"/>
      <c r="J235" s="487"/>
      <c r="K235" s="487"/>
      <c r="L235" s="487"/>
      <c r="M235" s="485"/>
      <c r="N235" s="504"/>
      <c r="O235" s="487"/>
      <c r="P235" s="487"/>
      <c r="Q235" s="487"/>
      <c r="R235" s="502"/>
      <c r="S235" s="478"/>
      <c r="T235" s="478"/>
      <c r="U235" s="481"/>
      <c r="V235" s="481"/>
      <c r="W235" s="478"/>
      <c r="X235" s="478"/>
      <c r="Y235" s="468"/>
    </row>
    <row r="236" spans="1:25" s="469" customFormat="1" ht="24.75" customHeight="1" x14ac:dyDescent="0.3">
      <c r="A236" s="676" t="s">
        <v>1374</v>
      </c>
      <c r="B236" s="460"/>
      <c r="C236" s="676" t="s">
        <v>240</v>
      </c>
      <c r="D236" s="676" t="s">
        <v>432</v>
      </c>
      <c r="E236" s="689" t="s">
        <v>1645</v>
      </c>
      <c r="F236" s="689" t="s">
        <v>676</v>
      </c>
      <c r="G236" s="691" t="s">
        <v>1566</v>
      </c>
      <c r="H236" s="692"/>
      <c r="I236" s="693"/>
      <c r="J236" s="682" t="s">
        <v>793</v>
      </c>
      <c r="K236" s="682" t="s">
        <v>793</v>
      </c>
      <c r="L236" s="682" t="s">
        <v>794</v>
      </c>
      <c r="M236" s="685" t="s">
        <v>793</v>
      </c>
      <c r="N236" s="686"/>
      <c r="O236" s="682" t="s">
        <v>793</v>
      </c>
      <c r="P236" s="682" t="s">
        <v>793</v>
      </c>
      <c r="Q236" s="682" t="s">
        <v>793</v>
      </c>
      <c r="R236" s="674" t="s">
        <v>1371</v>
      </c>
      <c r="S236" s="676"/>
      <c r="T236" s="676"/>
      <c r="U236" s="674" t="s">
        <v>1009</v>
      </c>
      <c r="V236" s="674" t="s">
        <v>240</v>
      </c>
      <c r="W236" s="676" t="s">
        <v>176</v>
      </c>
      <c r="X236" s="676" t="s">
        <v>152</v>
      </c>
      <c r="Y236" s="468"/>
    </row>
    <row r="237" spans="1:25" s="469" customFormat="1" ht="36.75" customHeight="1" x14ac:dyDescent="0.3">
      <c r="A237" s="677"/>
      <c r="B237" s="396" t="s">
        <v>1373</v>
      </c>
      <c r="C237" s="677"/>
      <c r="D237" s="677"/>
      <c r="E237" s="690"/>
      <c r="F237" s="690"/>
      <c r="G237" s="694"/>
      <c r="H237" s="695"/>
      <c r="I237" s="696"/>
      <c r="J237" s="700"/>
      <c r="K237" s="700"/>
      <c r="L237" s="700"/>
      <c r="M237" s="701"/>
      <c r="N237" s="702"/>
      <c r="O237" s="700"/>
      <c r="P237" s="700"/>
      <c r="Q237" s="700"/>
      <c r="R237" s="675"/>
      <c r="S237" s="677"/>
      <c r="T237" s="677"/>
      <c r="U237" s="675"/>
      <c r="V237" s="675"/>
      <c r="W237" s="677"/>
      <c r="X237" s="677"/>
      <c r="Y237" s="468"/>
    </row>
    <row r="238" spans="1:25" s="469" customFormat="1" ht="24.75" customHeight="1" x14ac:dyDescent="0.3">
      <c r="A238" s="678">
        <v>1881</v>
      </c>
      <c r="B238" s="461"/>
      <c r="C238" s="676" t="s">
        <v>652</v>
      </c>
      <c r="D238" s="676" t="s">
        <v>651</v>
      </c>
      <c r="E238" s="676" t="s">
        <v>507</v>
      </c>
      <c r="F238" s="676" t="s">
        <v>950</v>
      </c>
      <c r="G238" s="694"/>
      <c r="H238" s="695"/>
      <c r="I238" s="696"/>
      <c r="J238" s="700"/>
      <c r="K238" s="700"/>
      <c r="L238" s="700"/>
      <c r="M238" s="701"/>
      <c r="N238" s="702"/>
      <c r="O238" s="700"/>
      <c r="P238" s="700"/>
      <c r="Q238" s="700"/>
      <c r="R238" s="674" t="s">
        <v>554</v>
      </c>
      <c r="S238" s="682" t="s">
        <v>1033</v>
      </c>
      <c r="T238" s="682"/>
      <c r="U238" s="674" t="s">
        <v>1034</v>
      </c>
      <c r="V238" s="674" t="s">
        <v>432</v>
      </c>
      <c r="W238" s="682" t="s">
        <v>176</v>
      </c>
      <c r="X238" s="682" t="s">
        <v>152</v>
      </c>
      <c r="Y238" s="468"/>
    </row>
    <row r="239" spans="1:25" s="469" customFormat="1" ht="24.75" customHeight="1" thickBot="1" x14ac:dyDescent="0.35">
      <c r="A239" s="679"/>
      <c r="B239" s="561"/>
      <c r="C239" s="680"/>
      <c r="D239" s="680"/>
      <c r="E239" s="680"/>
      <c r="F239" s="680"/>
      <c r="G239" s="697"/>
      <c r="H239" s="698"/>
      <c r="I239" s="699"/>
      <c r="J239" s="683"/>
      <c r="K239" s="683"/>
      <c r="L239" s="683"/>
      <c r="M239" s="703"/>
      <c r="N239" s="704"/>
      <c r="O239" s="683"/>
      <c r="P239" s="683"/>
      <c r="Q239" s="683"/>
      <c r="R239" s="681"/>
      <c r="S239" s="683"/>
      <c r="T239" s="683"/>
      <c r="U239" s="681"/>
      <c r="V239" s="681"/>
      <c r="W239" s="683"/>
      <c r="X239" s="683"/>
      <c r="Y239" s="468"/>
    </row>
    <row r="240" spans="1:25" ht="2.1" customHeight="1" x14ac:dyDescent="0.3">
      <c r="A240" s="500"/>
      <c r="B240" s="446"/>
      <c r="C240" s="403"/>
      <c r="D240" s="500"/>
      <c r="E240" s="500"/>
      <c r="F240" s="500"/>
      <c r="G240" s="492"/>
      <c r="H240" s="493"/>
      <c r="I240" s="494"/>
      <c r="J240" s="487"/>
      <c r="K240" s="487"/>
      <c r="L240" s="487"/>
      <c r="M240" s="485"/>
      <c r="N240" s="504"/>
      <c r="O240" s="487"/>
      <c r="P240" s="485"/>
      <c r="Q240" s="487"/>
      <c r="R240" s="498"/>
      <c r="S240" s="487"/>
      <c r="T240" s="487"/>
      <c r="U240" s="498"/>
      <c r="V240" s="498"/>
      <c r="W240" s="487"/>
      <c r="X240" s="487"/>
    </row>
    <row r="241" spans="1:24" s="469" customFormat="1" x14ac:dyDescent="0.3">
      <c r="A241" s="462"/>
      <c r="B241" s="562"/>
      <c r="C241" s="439"/>
      <c r="D241" s="439"/>
      <c r="E241" s="463"/>
      <c r="F241" s="463"/>
      <c r="G241" s="462"/>
      <c r="H241" s="462"/>
      <c r="I241" s="462"/>
      <c r="J241" s="439"/>
      <c r="K241" s="439"/>
      <c r="L241" s="439"/>
      <c r="M241" s="439"/>
      <c r="N241" s="439"/>
      <c r="O241" s="439"/>
      <c r="P241" s="439"/>
      <c r="Q241" s="439"/>
      <c r="R241" s="439"/>
      <c r="S241" s="439"/>
      <c r="T241" s="439"/>
      <c r="U241" s="439"/>
      <c r="V241" s="439"/>
      <c r="W241" s="439"/>
      <c r="X241" s="439"/>
    </row>
    <row r="242" spans="1:24" x14ac:dyDescent="0.3">
      <c r="G242" s="462"/>
      <c r="S242" s="439"/>
      <c r="W242" s="439"/>
      <c r="X242" s="439"/>
    </row>
    <row r="243" spans="1:24" x14ac:dyDescent="0.3">
      <c r="G243" s="462"/>
      <c r="S243" s="439"/>
      <c r="W243" s="439"/>
      <c r="X243" s="439"/>
    </row>
    <row r="244" spans="1:24" x14ac:dyDescent="0.3">
      <c r="G244" s="462"/>
      <c r="S244" s="439"/>
      <c r="W244" s="439"/>
      <c r="X244" s="439"/>
    </row>
    <row r="245" spans="1:24" x14ac:dyDescent="0.3">
      <c r="G245" s="462"/>
      <c r="S245" s="439"/>
      <c r="W245" s="439"/>
      <c r="X245" s="439"/>
    </row>
    <row r="246" spans="1:24" x14ac:dyDescent="0.3">
      <c r="G246" s="462"/>
      <c r="S246" s="439"/>
      <c r="W246" s="439"/>
      <c r="X246" s="439"/>
    </row>
    <row r="247" spans="1:24" x14ac:dyDescent="0.3">
      <c r="G247" s="462"/>
      <c r="S247" s="439"/>
      <c r="W247" s="439"/>
      <c r="X247" s="439"/>
    </row>
    <row r="248" spans="1:24" x14ac:dyDescent="0.3">
      <c r="G248" s="462"/>
      <c r="S248" s="439"/>
      <c r="W248" s="439"/>
      <c r="X248" s="439"/>
    </row>
    <row r="249" spans="1:24" x14ac:dyDescent="0.3">
      <c r="G249" s="462"/>
      <c r="S249" s="439"/>
      <c r="W249" s="439"/>
      <c r="X249" s="439"/>
    </row>
    <row r="250" spans="1:24" x14ac:dyDescent="0.3">
      <c r="G250" s="462"/>
      <c r="S250" s="439"/>
      <c r="W250" s="439"/>
      <c r="X250" s="439"/>
    </row>
    <row r="251" spans="1:24" x14ac:dyDescent="0.3">
      <c r="G251" s="462"/>
      <c r="S251" s="439"/>
      <c r="W251" s="439"/>
      <c r="X251" s="439"/>
    </row>
    <row r="252" spans="1:24" x14ac:dyDescent="0.3">
      <c r="G252" s="462"/>
      <c r="S252" s="439"/>
      <c r="W252" s="439"/>
      <c r="X252" s="439"/>
    </row>
    <row r="253" spans="1:24" x14ac:dyDescent="0.3">
      <c r="G253" s="462"/>
      <c r="S253" s="439"/>
      <c r="W253" s="439"/>
      <c r="X253" s="439"/>
    </row>
    <row r="254" spans="1:24" x14ac:dyDescent="0.3">
      <c r="G254" s="462"/>
      <c r="S254" s="439"/>
      <c r="W254" s="439"/>
      <c r="X254" s="439"/>
    </row>
    <row r="255" spans="1:24" x14ac:dyDescent="0.3">
      <c r="G255" s="462"/>
      <c r="S255" s="439"/>
      <c r="W255" s="439"/>
      <c r="X255" s="439"/>
    </row>
    <row r="256" spans="1:24" x14ac:dyDescent="0.3">
      <c r="G256" s="462"/>
      <c r="S256" s="439"/>
      <c r="W256" s="439"/>
      <c r="X256" s="439"/>
    </row>
    <row r="257" spans="7:24" x14ac:dyDescent="0.3">
      <c r="G257" s="462"/>
      <c r="S257" s="439"/>
      <c r="W257" s="439"/>
      <c r="X257" s="439"/>
    </row>
    <row r="258" spans="7:24" x14ac:dyDescent="0.3">
      <c r="G258" s="462"/>
      <c r="S258" s="439"/>
      <c r="W258" s="439"/>
      <c r="X258" s="439"/>
    </row>
    <row r="259" spans="7:24" x14ac:dyDescent="0.3">
      <c r="G259" s="462"/>
      <c r="S259" s="439"/>
      <c r="W259" s="439"/>
      <c r="X259" s="439"/>
    </row>
    <row r="260" spans="7:24" x14ac:dyDescent="0.3">
      <c r="G260" s="462"/>
      <c r="S260" s="439"/>
      <c r="W260" s="439"/>
      <c r="X260" s="439"/>
    </row>
    <row r="261" spans="7:24" x14ac:dyDescent="0.3">
      <c r="G261" s="462"/>
      <c r="S261" s="439"/>
      <c r="W261" s="439"/>
      <c r="X261" s="439"/>
    </row>
    <row r="262" spans="7:24" x14ac:dyDescent="0.3">
      <c r="G262" s="462"/>
      <c r="S262" s="439"/>
      <c r="W262" s="439"/>
      <c r="X262" s="439"/>
    </row>
    <row r="263" spans="7:24" x14ac:dyDescent="0.3">
      <c r="G263" s="462"/>
      <c r="S263" s="439"/>
      <c r="W263" s="439"/>
      <c r="X263" s="439"/>
    </row>
    <row r="264" spans="7:24" x14ac:dyDescent="0.3">
      <c r="G264" s="462"/>
      <c r="S264" s="439"/>
      <c r="W264" s="439"/>
      <c r="X264" s="439"/>
    </row>
    <row r="265" spans="7:24" x14ac:dyDescent="0.3">
      <c r="G265" s="462"/>
      <c r="S265" s="439"/>
      <c r="W265" s="439"/>
      <c r="X265" s="439"/>
    </row>
    <row r="266" spans="7:24" x14ac:dyDescent="0.3">
      <c r="G266" s="462"/>
      <c r="S266" s="439"/>
      <c r="W266" s="439"/>
      <c r="X266" s="439"/>
    </row>
    <row r="267" spans="7:24" x14ac:dyDescent="0.3">
      <c r="G267" s="462"/>
      <c r="S267" s="439"/>
      <c r="W267" s="439"/>
      <c r="X267" s="439"/>
    </row>
    <row r="268" spans="7:24" x14ac:dyDescent="0.3">
      <c r="G268" s="462"/>
      <c r="S268" s="439"/>
      <c r="W268" s="439"/>
      <c r="X268" s="439"/>
    </row>
    <row r="269" spans="7:24" x14ac:dyDescent="0.3">
      <c r="G269" s="462"/>
      <c r="S269" s="439"/>
      <c r="W269" s="439"/>
      <c r="X269" s="439"/>
    </row>
    <row r="270" spans="7:24" x14ac:dyDescent="0.3">
      <c r="G270" s="462"/>
      <c r="S270" s="439"/>
      <c r="W270" s="439"/>
      <c r="X270" s="439"/>
    </row>
    <row r="271" spans="7:24" x14ac:dyDescent="0.3">
      <c r="G271" s="462"/>
      <c r="S271" s="439"/>
      <c r="W271" s="439"/>
      <c r="X271" s="439"/>
    </row>
    <row r="272" spans="7:24" x14ac:dyDescent="0.3">
      <c r="G272" s="462"/>
      <c r="S272" s="439"/>
      <c r="W272" s="439"/>
      <c r="X272" s="439"/>
    </row>
    <row r="273" spans="7:24" x14ac:dyDescent="0.3">
      <c r="G273" s="462"/>
      <c r="S273" s="439"/>
      <c r="W273" s="439"/>
      <c r="X273" s="439"/>
    </row>
    <row r="274" spans="7:24" x14ac:dyDescent="0.3">
      <c r="G274" s="462"/>
      <c r="S274" s="439"/>
      <c r="W274" s="439"/>
      <c r="X274" s="439"/>
    </row>
    <row r="275" spans="7:24" x14ac:dyDescent="0.3">
      <c r="G275" s="462"/>
      <c r="S275" s="439"/>
      <c r="W275" s="439"/>
      <c r="X275" s="439"/>
    </row>
    <row r="276" spans="7:24" x14ac:dyDescent="0.3">
      <c r="G276" s="462"/>
      <c r="S276" s="439"/>
      <c r="W276" s="439"/>
      <c r="X276" s="439"/>
    </row>
    <row r="277" spans="7:24" x14ac:dyDescent="0.3">
      <c r="G277" s="462"/>
      <c r="S277" s="439"/>
      <c r="W277" s="439"/>
      <c r="X277" s="439"/>
    </row>
    <row r="278" spans="7:24" x14ac:dyDescent="0.3">
      <c r="G278" s="462"/>
      <c r="S278" s="439"/>
      <c r="W278" s="439"/>
      <c r="X278" s="439"/>
    </row>
    <row r="279" spans="7:24" x14ac:dyDescent="0.3">
      <c r="G279" s="462"/>
      <c r="S279" s="439"/>
      <c r="W279" s="439"/>
      <c r="X279" s="439"/>
    </row>
    <row r="280" spans="7:24" x14ac:dyDescent="0.3">
      <c r="G280" s="462"/>
      <c r="S280" s="439"/>
      <c r="W280" s="439"/>
      <c r="X280" s="439"/>
    </row>
    <row r="281" spans="7:24" x14ac:dyDescent="0.3">
      <c r="G281" s="462"/>
      <c r="S281" s="439"/>
      <c r="W281" s="439"/>
      <c r="X281" s="439"/>
    </row>
    <row r="282" spans="7:24" x14ac:dyDescent="0.3">
      <c r="G282" s="462"/>
      <c r="S282" s="439"/>
      <c r="W282" s="439"/>
      <c r="X282" s="439"/>
    </row>
    <row r="283" spans="7:24" x14ac:dyDescent="0.3">
      <c r="G283" s="462"/>
      <c r="S283" s="439"/>
      <c r="W283" s="439"/>
      <c r="X283" s="439"/>
    </row>
    <row r="284" spans="7:24" x14ac:dyDescent="0.3">
      <c r="G284" s="462"/>
      <c r="S284" s="439"/>
      <c r="W284" s="439"/>
      <c r="X284" s="439"/>
    </row>
    <row r="285" spans="7:24" x14ac:dyDescent="0.3">
      <c r="G285" s="462"/>
      <c r="S285" s="439"/>
      <c r="W285" s="439"/>
      <c r="X285" s="439"/>
    </row>
    <row r="286" spans="7:24" x14ac:dyDescent="0.3">
      <c r="G286" s="462"/>
      <c r="S286" s="439"/>
      <c r="W286" s="439"/>
      <c r="X286" s="439"/>
    </row>
    <row r="287" spans="7:24" x14ac:dyDescent="0.3">
      <c r="G287" s="462"/>
      <c r="S287" s="439"/>
      <c r="W287" s="439"/>
      <c r="X287" s="439"/>
    </row>
    <row r="288" spans="7:24" x14ac:dyDescent="0.3">
      <c r="G288" s="462"/>
      <c r="S288" s="439"/>
      <c r="W288" s="439"/>
      <c r="X288" s="439"/>
    </row>
    <row r="289" spans="7:24" x14ac:dyDescent="0.3">
      <c r="G289" s="462"/>
      <c r="S289" s="439"/>
      <c r="W289" s="439"/>
      <c r="X289" s="439"/>
    </row>
    <row r="290" spans="7:24" x14ac:dyDescent="0.3">
      <c r="G290" s="462"/>
      <c r="S290" s="439"/>
      <c r="W290" s="439"/>
      <c r="X290" s="439"/>
    </row>
    <row r="291" spans="7:24" x14ac:dyDescent="0.3">
      <c r="G291" s="462"/>
      <c r="S291" s="439"/>
      <c r="W291" s="439"/>
      <c r="X291" s="439"/>
    </row>
    <row r="292" spans="7:24" x14ac:dyDescent="0.3">
      <c r="G292" s="462"/>
      <c r="S292" s="439"/>
      <c r="W292" s="439"/>
      <c r="X292" s="439"/>
    </row>
    <row r="293" spans="7:24" x14ac:dyDescent="0.3">
      <c r="G293" s="462"/>
      <c r="S293" s="439"/>
      <c r="W293" s="439"/>
      <c r="X293" s="439"/>
    </row>
    <row r="294" spans="7:24" x14ac:dyDescent="0.3">
      <c r="G294" s="462"/>
      <c r="S294" s="439"/>
      <c r="W294" s="439"/>
      <c r="X294" s="439"/>
    </row>
    <row r="295" spans="7:24" x14ac:dyDescent="0.3">
      <c r="G295" s="462"/>
      <c r="S295" s="439"/>
      <c r="W295" s="439"/>
      <c r="X295" s="439"/>
    </row>
    <row r="296" spans="7:24" x14ac:dyDescent="0.3">
      <c r="G296" s="462"/>
      <c r="S296" s="439"/>
      <c r="W296" s="439"/>
      <c r="X296" s="439"/>
    </row>
    <row r="297" spans="7:24" x14ac:dyDescent="0.3">
      <c r="G297" s="462"/>
      <c r="S297" s="439"/>
      <c r="W297" s="439"/>
      <c r="X297" s="439"/>
    </row>
    <row r="298" spans="7:24" x14ac:dyDescent="0.3">
      <c r="G298" s="462"/>
      <c r="S298" s="439"/>
      <c r="W298" s="439"/>
      <c r="X298" s="439"/>
    </row>
    <row r="299" spans="7:24" x14ac:dyDescent="0.3">
      <c r="G299" s="462"/>
      <c r="S299" s="439"/>
      <c r="W299" s="439"/>
      <c r="X299" s="439"/>
    </row>
    <row r="300" spans="7:24" x14ac:dyDescent="0.3">
      <c r="G300" s="462"/>
      <c r="S300" s="439"/>
      <c r="W300" s="439"/>
      <c r="X300" s="439"/>
    </row>
    <row r="301" spans="7:24" x14ac:dyDescent="0.3">
      <c r="G301" s="462"/>
      <c r="S301" s="439"/>
      <c r="W301" s="439"/>
      <c r="X301" s="439"/>
    </row>
    <row r="302" spans="7:24" x14ac:dyDescent="0.3">
      <c r="G302" s="462"/>
      <c r="S302" s="439"/>
      <c r="W302" s="439"/>
      <c r="X302" s="439"/>
    </row>
    <row r="303" spans="7:24" x14ac:dyDescent="0.3">
      <c r="G303" s="462"/>
      <c r="S303" s="439"/>
      <c r="W303" s="439"/>
      <c r="X303" s="439"/>
    </row>
    <row r="304" spans="7:24" x14ac:dyDescent="0.3">
      <c r="G304" s="462"/>
      <c r="S304" s="439"/>
      <c r="W304" s="439"/>
      <c r="X304" s="439"/>
    </row>
    <row r="305" spans="7:24" x14ac:dyDescent="0.3">
      <c r="G305" s="462"/>
      <c r="S305" s="439"/>
      <c r="W305" s="439"/>
      <c r="X305" s="439"/>
    </row>
    <row r="306" spans="7:24" x14ac:dyDescent="0.3">
      <c r="G306" s="462"/>
      <c r="S306" s="439"/>
      <c r="W306" s="439"/>
      <c r="X306" s="439"/>
    </row>
    <row r="307" spans="7:24" x14ac:dyDescent="0.3">
      <c r="G307" s="462"/>
      <c r="S307" s="439"/>
      <c r="W307" s="439"/>
      <c r="X307" s="439"/>
    </row>
    <row r="308" spans="7:24" x14ac:dyDescent="0.3">
      <c r="G308" s="462"/>
      <c r="S308" s="439"/>
      <c r="W308" s="439"/>
      <c r="X308" s="439"/>
    </row>
    <row r="309" spans="7:24" x14ac:dyDescent="0.3">
      <c r="G309" s="462"/>
      <c r="S309" s="439"/>
      <c r="W309" s="439"/>
      <c r="X309" s="439"/>
    </row>
    <row r="310" spans="7:24" x14ac:dyDescent="0.3">
      <c r="G310" s="462"/>
      <c r="S310" s="439"/>
      <c r="W310" s="439"/>
      <c r="X310" s="439"/>
    </row>
    <row r="311" spans="7:24" x14ac:dyDescent="0.3">
      <c r="G311" s="462"/>
      <c r="S311" s="439"/>
      <c r="W311" s="439"/>
      <c r="X311" s="439"/>
    </row>
    <row r="312" spans="7:24" x14ac:dyDescent="0.3">
      <c r="G312" s="462"/>
      <c r="S312" s="439"/>
      <c r="W312" s="439"/>
      <c r="X312" s="439"/>
    </row>
    <row r="313" spans="7:24" x14ac:dyDescent="0.3">
      <c r="G313" s="462"/>
      <c r="S313" s="439"/>
      <c r="W313" s="439"/>
      <c r="X313" s="439"/>
    </row>
    <row r="314" spans="7:24" x14ac:dyDescent="0.3">
      <c r="G314" s="462"/>
      <c r="S314" s="439"/>
      <c r="W314" s="439"/>
      <c r="X314" s="439"/>
    </row>
    <row r="315" spans="7:24" x14ac:dyDescent="0.3">
      <c r="G315" s="462"/>
      <c r="S315" s="439"/>
      <c r="W315" s="439"/>
      <c r="X315" s="439"/>
    </row>
    <row r="316" spans="7:24" x14ac:dyDescent="0.3">
      <c r="G316" s="462"/>
      <c r="S316" s="439"/>
      <c r="W316" s="439"/>
      <c r="X316" s="439"/>
    </row>
    <row r="317" spans="7:24" x14ac:dyDescent="0.3">
      <c r="G317" s="462"/>
      <c r="S317" s="439"/>
      <c r="W317" s="439"/>
      <c r="X317" s="439"/>
    </row>
    <row r="318" spans="7:24" x14ac:dyDescent="0.3">
      <c r="G318" s="462"/>
      <c r="S318" s="439"/>
      <c r="W318" s="439"/>
      <c r="X318" s="439"/>
    </row>
    <row r="319" spans="7:24" x14ac:dyDescent="0.3">
      <c r="G319" s="462"/>
      <c r="S319" s="439"/>
      <c r="W319" s="439"/>
      <c r="X319" s="439"/>
    </row>
    <row r="320" spans="7:24" x14ac:dyDescent="0.3">
      <c r="G320" s="462"/>
      <c r="S320" s="439"/>
      <c r="W320" s="439"/>
      <c r="X320" s="439"/>
    </row>
    <row r="321" spans="7:24" x14ac:dyDescent="0.3">
      <c r="G321" s="462"/>
      <c r="S321" s="439"/>
      <c r="W321" s="439"/>
      <c r="X321" s="439"/>
    </row>
    <row r="322" spans="7:24" x14ac:dyDescent="0.3">
      <c r="G322" s="462"/>
      <c r="S322" s="439"/>
      <c r="W322" s="439"/>
      <c r="X322" s="439"/>
    </row>
    <row r="323" spans="7:24" x14ac:dyDescent="0.3">
      <c r="G323" s="462"/>
      <c r="S323" s="439"/>
      <c r="W323" s="439"/>
      <c r="X323" s="439"/>
    </row>
    <row r="324" spans="7:24" x14ac:dyDescent="0.3">
      <c r="G324" s="462"/>
      <c r="S324" s="439"/>
      <c r="W324" s="439"/>
      <c r="X324" s="439"/>
    </row>
    <row r="325" spans="7:24" x14ac:dyDescent="0.3">
      <c r="G325" s="462"/>
      <c r="S325" s="439"/>
      <c r="W325" s="439"/>
      <c r="X325" s="439"/>
    </row>
    <row r="326" spans="7:24" x14ac:dyDescent="0.3">
      <c r="G326" s="462"/>
      <c r="S326" s="439"/>
      <c r="W326" s="439"/>
      <c r="X326" s="439"/>
    </row>
    <row r="327" spans="7:24" x14ac:dyDescent="0.3">
      <c r="G327" s="462"/>
      <c r="S327" s="439"/>
      <c r="W327" s="439"/>
      <c r="X327" s="439"/>
    </row>
    <row r="328" spans="7:24" x14ac:dyDescent="0.3">
      <c r="G328" s="462"/>
      <c r="S328" s="439"/>
      <c r="W328" s="439"/>
      <c r="X328" s="439"/>
    </row>
    <row r="329" spans="7:24" x14ac:dyDescent="0.3">
      <c r="G329" s="462"/>
      <c r="S329" s="439"/>
      <c r="W329" s="439"/>
      <c r="X329" s="439"/>
    </row>
    <row r="330" spans="7:24" x14ac:dyDescent="0.3">
      <c r="G330" s="462"/>
      <c r="S330" s="439"/>
      <c r="W330" s="439"/>
      <c r="X330" s="439"/>
    </row>
    <row r="331" spans="7:24" x14ac:dyDescent="0.3">
      <c r="G331" s="462"/>
      <c r="S331" s="439"/>
      <c r="W331" s="439"/>
      <c r="X331" s="439"/>
    </row>
    <row r="332" spans="7:24" x14ac:dyDescent="0.3">
      <c r="G332" s="462"/>
      <c r="S332" s="439"/>
      <c r="W332" s="439"/>
      <c r="X332" s="439"/>
    </row>
    <row r="333" spans="7:24" x14ac:dyDescent="0.3">
      <c r="G333" s="462"/>
      <c r="S333" s="439"/>
      <c r="W333" s="439"/>
      <c r="X333" s="439"/>
    </row>
    <row r="334" spans="7:24" x14ac:dyDescent="0.3">
      <c r="G334" s="462"/>
      <c r="S334" s="439"/>
      <c r="W334" s="439"/>
      <c r="X334" s="439"/>
    </row>
    <row r="335" spans="7:24" x14ac:dyDescent="0.3">
      <c r="G335" s="462"/>
      <c r="S335" s="439"/>
      <c r="W335" s="439"/>
      <c r="X335" s="439"/>
    </row>
    <row r="336" spans="7:24" x14ac:dyDescent="0.3">
      <c r="G336" s="462"/>
      <c r="S336" s="439"/>
      <c r="W336" s="439"/>
      <c r="X336" s="439"/>
    </row>
    <row r="337" spans="7:24" x14ac:dyDescent="0.3">
      <c r="G337" s="462"/>
      <c r="S337" s="439"/>
      <c r="W337" s="439"/>
      <c r="X337" s="439"/>
    </row>
    <row r="338" spans="7:24" x14ac:dyDescent="0.3">
      <c r="G338" s="462"/>
      <c r="S338" s="439"/>
      <c r="W338" s="439"/>
      <c r="X338" s="439"/>
    </row>
    <row r="339" spans="7:24" x14ac:dyDescent="0.3">
      <c r="G339" s="462"/>
      <c r="S339" s="439"/>
      <c r="W339" s="439"/>
      <c r="X339" s="439"/>
    </row>
    <row r="340" spans="7:24" x14ac:dyDescent="0.3">
      <c r="G340" s="462"/>
      <c r="S340" s="439"/>
      <c r="W340" s="439"/>
      <c r="X340" s="439"/>
    </row>
    <row r="341" spans="7:24" x14ac:dyDescent="0.3">
      <c r="G341" s="462"/>
      <c r="S341" s="439"/>
      <c r="W341" s="439"/>
      <c r="X341" s="439"/>
    </row>
    <row r="342" spans="7:24" x14ac:dyDescent="0.3">
      <c r="G342" s="462"/>
      <c r="S342" s="439"/>
      <c r="W342" s="439"/>
      <c r="X342" s="439"/>
    </row>
    <row r="343" spans="7:24" x14ac:dyDescent="0.3">
      <c r="G343" s="462"/>
      <c r="S343" s="439"/>
      <c r="W343" s="439"/>
      <c r="X343" s="439"/>
    </row>
    <row r="344" spans="7:24" x14ac:dyDescent="0.3">
      <c r="G344" s="462"/>
      <c r="S344" s="439"/>
      <c r="W344" s="439"/>
      <c r="X344" s="439"/>
    </row>
    <row r="345" spans="7:24" x14ac:dyDescent="0.3">
      <c r="G345" s="462"/>
      <c r="S345" s="439"/>
      <c r="W345" s="439"/>
      <c r="X345" s="439"/>
    </row>
    <row r="346" spans="7:24" x14ac:dyDescent="0.3">
      <c r="G346" s="462"/>
      <c r="S346" s="439"/>
      <c r="W346" s="439"/>
      <c r="X346" s="439"/>
    </row>
    <row r="347" spans="7:24" x14ac:dyDescent="0.3">
      <c r="G347" s="462"/>
      <c r="S347" s="439"/>
      <c r="W347" s="439"/>
      <c r="X347" s="439"/>
    </row>
    <row r="348" spans="7:24" x14ac:dyDescent="0.3">
      <c r="G348" s="462"/>
      <c r="S348" s="439"/>
      <c r="W348" s="439"/>
      <c r="X348" s="439"/>
    </row>
    <row r="349" spans="7:24" x14ac:dyDescent="0.3">
      <c r="G349" s="462"/>
      <c r="S349" s="439"/>
      <c r="W349" s="439"/>
      <c r="X349" s="439"/>
    </row>
    <row r="350" spans="7:24" x14ac:dyDescent="0.3">
      <c r="G350" s="462"/>
      <c r="S350" s="439"/>
      <c r="W350" s="439"/>
      <c r="X350" s="439"/>
    </row>
    <row r="351" spans="7:24" x14ac:dyDescent="0.3">
      <c r="G351" s="462"/>
      <c r="S351" s="439"/>
      <c r="W351" s="439"/>
      <c r="X351" s="439"/>
    </row>
    <row r="352" spans="7:24" x14ac:dyDescent="0.3">
      <c r="G352" s="462"/>
      <c r="S352" s="439"/>
      <c r="W352" s="439"/>
      <c r="X352" s="439"/>
    </row>
    <row r="353" spans="7:24" x14ac:dyDescent="0.3">
      <c r="G353" s="462"/>
      <c r="S353" s="439"/>
      <c r="W353" s="439"/>
      <c r="X353" s="439"/>
    </row>
    <row r="354" spans="7:24" x14ac:dyDescent="0.3">
      <c r="G354" s="462"/>
      <c r="S354" s="439"/>
      <c r="W354" s="439"/>
      <c r="X354" s="439"/>
    </row>
    <row r="355" spans="7:24" x14ac:dyDescent="0.3">
      <c r="G355" s="462"/>
      <c r="S355" s="439"/>
      <c r="W355" s="439"/>
      <c r="X355" s="439"/>
    </row>
    <row r="356" spans="7:24" x14ac:dyDescent="0.3">
      <c r="G356" s="462"/>
      <c r="S356" s="439"/>
      <c r="W356" s="439"/>
      <c r="X356" s="439"/>
    </row>
    <row r="357" spans="7:24" x14ac:dyDescent="0.3">
      <c r="G357" s="462"/>
      <c r="S357" s="439"/>
      <c r="W357" s="439"/>
      <c r="X357" s="439"/>
    </row>
    <row r="358" spans="7:24" x14ac:dyDescent="0.3">
      <c r="G358" s="462"/>
      <c r="S358" s="439"/>
      <c r="W358" s="439"/>
      <c r="X358" s="439"/>
    </row>
    <row r="359" spans="7:24" x14ac:dyDescent="0.3">
      <c r="G359" s="462"/>
      <c r="S359" s="439"/>
      <c r="W359" s="439"/>
      <c r="X359" s="439"/>
    </row>
    <row r="360" spans="7:24" x14ac:dyDescent="0.3">
      <c r="G360" s="462"/>
      <c r="S360" s="439"/>
      <c r="W360" s="439"/>
      <c r="X360" s="439"/>
    </row>
    <row r="361" spans="7:24" x14ac:dyDescent="0.3">
      <c r="G361" s="462"/>
      <c r="S361" s="439"/>
      <c r="W361" s="439"/>
      <c r="X361" s="439"/>
    </row>
    <row r="362" spans="7:24" x14ac:dyDescent="0.3">
      <c r="G362" s="462"/>
      <c r="S362" s="439"/>
      <c r="W362" s="439"/>
      <c r="X362" s="439"/>
    </row>
    <row r="363" spans="7:24" x14ac:dyDescent="0.3">
      <c r="G363" s="462"/>
      <c r="S363" s="439"/>
      <c r="W363" s="439"/>
      <c r="X363" s="439"/>
    </row>
    <row r="364" spans="7:24" x14ac:dyDescent="0.3">
      <c r="G364" s="462"/>
      <c r="S364" s="439"/>
      <c r="W364" s="439"/>
      <c r="X364" s="439"/>
    </row>
    <row r="365" spans="7:24" x14ac:dyDescent="0.3">
      <c r="G365" s="462"/>
      <c r="S365" s="439"/>
      <c r="W365" s="439"/>
      <c r="X365" s="439"/>
    </row>
    <row r="366" spans="7:24" x14ac:dyDescent="0.3">
      <c r="G366" s="462"/>
      <c r="S366" s="439"/>
      <c r="W366" s="439"/>
      <c r="X366" s="439"/>
    </row>
    <row r="367" spans="7:24" x14ac:dyDescent="0.3">
      <c r="G367" s="462"/>
      <c r="S367" s="439"/>
      <c r="W367" s="439"/>
      <c r="X367" s="439"/>
    </row>
    <row r="368" spans="7:24" x14ac:dyDescent="0.3">
      <c r="G368" s="462"/>
      <c r="S368" s="439"/>
      <c r="W368" s="439"/>
      <c r="X368" s="439"/>
    </row>
    <row r="369" spans="7:24" x14ac:dyDescent="0.3">
      <c r="G369" s="462"/>
      <c r="S369" s="439"/>
      <c r="W369" s="439"/>
      <c r="X369" s="439"/>
    </row>
    <row r="370" spans="7:24" x14ac:dyDescent="0.3">
      <c r="G370" s="462"/>
      <c r="S370" s="439"/>
      <c r="W370" s="439"/>
      <c r="X370" s="439"/>
    </row>
    <row r="371" spans="7:24" x14ac:dyDescent="0.3">
      <c r="G371" s="462"/>
      <c r="S371" s="439"/>
      <c r="W371" s="439"/>
      <c r="X371" s="439"/>
    </row>
    <row r="372" spans="7:24" x14ac:dyDescent="0.3">
      <c r="G372" s="462"/>
      <c r="S372" s="439"/>
      <c r="W372" s="439"/>
      <c r="X372" s="439"/>
    </row>
    <row r="373" spans="7:24" x14ac:dyDescent="0.3">
      <c r="G373" s="462"/>
      <c r="S373" s="439"/>
      <c r="W373" s="439"/>
      <c r="X373" s="439"/>
    </row>
    <row r="374" spans="7:24" x14ac:dyDescent="0.3">
      <c r="G374" s="462"/>
      <c r="S374" s="439"/>
      <c r="W374" s="439"/>
      <c r="X374" s="439"/>
    </row>
    <row r="375" spans="7:24" x14ac:dyDescent="0.3">
      <c r="G375" s="462"/>
      <c r="S375" s="439"/>
      <c r="W375" s="439"/>
      <c r="X375" s="439"/>
    </row>
    <row r="376" spans="7:24" x14ac:dyDescent="0.3">
      <c r="G376" s="462"/>
      <c r="S376" s="439"/>
      <c r="W376" s="439"/>
      <c r="X376" s="439"/>
    </row>
    <row r="377" spans="7:24" x14ac:dyDescent="0.3">
      <c r="G377" s="462"/>
      <c r="S377" s="439"/>
      <c r="W377" s="439"/>
      <c r="X377" s="439"/>
    </row>
    <row r="378" spans="7:24" x14ac:dyDescent="0.3">
      <c r="G378" s="462"/>
      <c r="S378" s="439"/>
      <c r="W378" s="439"/>
      <c r="X378" s="439"/>
    </row>
    <row r="379" spans="7:24" x14ac:dyDescent="0.3">
      <c r="G379" s="462"/>
      <c r="S379" s="439"/>
      <c r="W379" s="439"/>
      <c r="X379" s="439"/>
    </row>
    <row r="380" spans="7:24" x14ac:dyDescent="0.3">
      <c r="G380" s="462"/>
      <c r="S380" s="439"/>
      <c r="W380" s="439"/>
      <c r="X380" s="439"/>
    </row>
    <row r="381" spans="7:24" x14ac:dyDescent="0.3">
      <c r="G381" s="462"/>
      <c r="S381" s="439"/>
      <c r="W381" s="439"/>
      <c r="X381" s="439"/>
    </row>
    <row r="382" spans="7:24" x14ac:dyDescent="0.3">
      <c r="G382" s="462"/>
      <c r="S382" s="439"/>
      <c r="W382" s="439"/>
      <c r="X382" s="439"/>
    </row>
    <row r="383" spans="7:24" x14ac:dyDescent="0.3">
      <c r="G383" s="462"/>
      <c r="S383" s="439"/>
      <c r="W383" s="439"/>
      <c r="X383" s="439"/>
    </row>
    <row r="384" spans="7:24" x14ac:dyDescent="0.3">
      <c r="G384" s="462"/>
      <c r="S384" s="439"/>
      <c r="W384" s="439"/>
      <c r="X384" s="439"/>
    </row>
    <row r="385" spans="7:24" x14ac:dyDescent="0.3">
      <c r="G385" s="462"/>
      <c r="S385" s="439"/>
      <c r="W385" s="439"/>
      <c r="X385" s="439"/>
    </row>
    <row r="386" spans="7:24" x14ac:dyDescent="0.3">
      <c r="G386" s="462"/>
      <c r="S386" s="439"/>
      <c r="W386" s="439"/>
      <c r="X386" s="439"/>
    </row>
    <row r="387" spans="7:24" x14ac:dyDescent="0.3">
      <c r="G387" s="462"/>
      <c r="S387" s="439"/>
      <c r="W387" s="439"/>
      <c r="X387" s="439"/>
    </row>
    <row r="388" spans="7:24" x14ac:dyDescent="0.3">
      <c r="G388" s="462"/>
      <c r="S388" s="439"/>
      <c r="W388" s="439"/>
      <c r="X388" s="439"/>
    </row>
    <row r="389" spans="7:24" x14ac:dyDescent="0.3">
      <c r="G389" s="462"/>
      <c r="S389" s="439"/>
      <c r="W389" s="439"/>
      <c r="X389" s="439"/>
    </row>
    <row r="390" spans="7:24" x14ac:dyDescent="0.3">
      <c r="G390" s="462"/>
      <c r="S390" s="439"/>
      <c r="W390" s="439"/>
      <c r="X390" s="439"/>
    </row>
    <row r="391" spans="7:24" x14ac:dyDescent="0.3">
      <c r="G391" s="462"/>
      <c r="S391" s="439"/>
      <c r="W391" s="439"/>
      <c r="X391" s="439"/>
    </row>
    <row r="392" spans="7:24" x14ac:dyDescent="0.3">
      <c r="G392" s="462"/>
      <c r="S392" s="439"/>
      <c r="W392" s="439"/>
      <c r="X392" s="439"/>
    </row>
    <row r="393" spans="7:24" x14ac:dyDescent="0.3">
      <c r="G393" s="462"/>
      <c r="S393" s="439"/>
      <c r="W393" s="439"/>
      <c r="X393" s="439"/>
    </row>
    <row r="394" spans="7:24" x14ac:dyDescent="0.3">
      <c r="G394" s="462"/>
      <c r="S394" s="439"/>
      <c r="W394" s="439"/>
      <c r="X394" s="439"/>
    </row>
    <row r="395" spans="7:24" x14ac:dyDescent="0.3">
      <c r="G395" s="462"/>
      <c r="S395" s="439"/>
      <c r="W395" s="439"/>
      <c r="X395" s="439"/>
    </row>
    <row r="396" spans="7:24" x14ac:dyDescent="0.3">
      <c r="G396" s="462"/>
      <c r="S396" s="439"/>
      <c r="W396" s="439"/>
      <c r="X396" s="439"/>
    </row>
    <row r="397" spans="7:24" x14ac:dyDescent="0.3">
      <c r="G397" s="462"/>
      <c r="S397" s="439"/>
      <c r="W397" s="439"/>
      <c r="X397" s="439"/>
    </row>
    <row r="398" spans="7:24" x14ac:dyDescent="0.3">
      <c r="G398" s="462"/>
      <c r="S398" s="439"/>
      <c r="W398" s="439"/>
      <c r="X398" s="439"/>
    </row>
    <row r="399" spans="7:24" x14ac:dyDescent="0.3">
      <c r="G399" s="462"/>
      <c r="S399" s="439"/>
      <c r="W399" s="439"/>
      <c r="X399" s="439"/>
    </row>
    <row r="400" spans="7:24" x14ac:dyDescent="0.3">
      <c r="G400" s="462"/>
      <c r="S400" s="439"/>
      <c r="W400" s="439"/>
      <c r="X400" s="439"/>
    </row>
    <row r="401" spans="7:24" x14ac:dyDescent="0.3">
      <c r="G401" s="462"/>
      <c r="S401" s="439"/>
      <c r="W401" s="439"/>
      <c r="X401" s="439"/>
    </row>
    <row r="402" spans="7:24" x14ac:dyDescent="0.3">
      <c r="G402" s="462"/>
      <c r="S402" s="439"/>
      <c r="W402" s="439"/>
      <c r="X402" s="439"/>
    </row>
    <row r="403" spans="7:24" x14ac:dyDescent="0.3">
      <c r="G403" s="462"/>
      <c r="S403" s="439"/>
      <c r="W403" s="439"/>
      <c r="X403" s="439"/>
    </row>
    <row r="404" spans="7:24" x14ac:dyDescent="0.3">
      <c r="G404" s="462"/>
      <c r="S404" s="439"/>
      <c r="W404" s="439"/>
      <c r="X404" s="439"/>
    </row>
    <row r="405" spans="7:24" x14ac:dyDescent="0.3">
      <c r="G405" s="462"/>
      <c r="S405" s="439"/>
      <c r="W405" s="439"/>
      <c r="X405" s="439"/>
    </row>
    <row r="406" spans="7:24" x14ac:dyDescent="0.3">
      <c r="G406" s="462"/>
      <c r="S406" s="439"/>
      <c r="W406" s="439"/>
      <c r="X406" s="439"/>
    </row>
    <row r="407" spans="7:24" x14ac:dyDescent="0.3">
      <c r="G407" s="462"/>
      <c r="S407" s="439"/>
      <c r="W407" s="439"/>
      <c r="X407" s="439"/>
    </row>
    <row r="408" spans="7:24" x14ac:dyDescent="0.3">
      <c r="G408" s="462"/>
      <c r="S408" s="439"/>
      <c r="W408" s="439"/>
      <c r="X408" s="439"/>
    </row>
    <row r="409" spans="7:24" x14ac:dyDescent="0.3">
      <c r="G409" s="462"/>
      <c r="S409" s="439"/>
      <c r="W409" s="439"/>
      <c r="X409" s="439"/>
    </row>
    <row r="410" spans="7:24" x14ac:dyDescent="0.3">
      <c r="G410" s="462"/>
      <c r="S410" s="439"/>
      <c r="W410" s="439"/>
      <c r="X410" s="439"/>
    </row>
    <row r="411" spans="7:24" x14ac:dyDescent="0.3">
      <c r="G411" s="462"/>
      <c r="S411" s="439"/>
      <c r="W411" s="439"/>
      <c r="X411" s="439"/>
    </row>
    <row r="412" spans="7:24" x14ac:dyDescent="0.3">
      <c r="G412" s="462"/>
      <c r="S412" s="439"/>
      <c r="W412" s="439"/>
      <c r="X412" s="439"/>
    </row>
    <row r="413" spans="7:24" x14ac:dyDescent="0.3">
      <c r="G413" s="462"/>
      <c r="S413" s="439"/>
      <c r="W413" s="439"/>
      <c r="X413" s="439"/>
    </row>
    <row r="414" spans="7:24" x14ac:dyDescent="0.3">
      <c r="G414" s="462"/>
      <c r="S414" s="439"/>
      <c r="W414" s="439"/>
      <c r="X414" s="439"/>
    </row>
    <row r="415" spans="7:24" x14ac:dyDescent="0.3">
      <c r="G415" s="462"/>
      <c r="S415" s="439"/>
      <c r="W415" s="439"/>
      <c r="X415" s="439"/>
    </row>
    <row r="416" spans="7:24" x14ac:dyDescent="0.3">
      <c r="G416" s="462"/>
      <c r="S416" s="439"/>
      <c r="W416" s="439"/>
      <c r="X416" s="439"/>
    </row>
    <row r="417" spans="7:24" x14ac:dyDescent="0.3">
      <c r="G417" s="462"/>
      <c r="S417" s="439"/>
      <c r="W417" s="439"/>
      <c r="X417" s="439"/>
    </row>
    <row r="418" spans="7:24" x14ac:dyDescent="0.3">
      <c r="G418" s="462"/>
      <c r="S418" s="439"/>
      <c r="W418" s="439"/>
      <c r="X418" s="439"/>
    </row>
    <row r="419" spans="7:24" x14ac:dyDescent="0.3">
      <c r="G419" s="462"/>
      <c r="S419" s="439"/>
      <c r="W419" s="439"/>
      <c r="X419" s="439"/>
    </row>
    <row r="420" spans="7:24" x14ac:dyDescent="0.3">
      <c r="G420" s="462"/>
      <c r="S420" s="439"/>
      <c r="W420" s="439"/>
      <c r="X420" s="439"/>
    </row>
    <row r="421" spans="7:24" x14ac:dyDescent="0.3">
      <c r="G421" s="462"/>
      <c r="S421" s="439"/>
      <c r="W421" s="439"/>
      <c r="X421" s="439"/>
    </row>
    <row r="422" spans="7:24" x14ac:dyDescent="0.3">
      <c r="G422" s="462"/>
      <c r="S422" s="439"/>
      <c r="W422" s="439"/>
      <c r="X422" s="439"/>
    </row>
    <row r="423" spans="7:24" x14ac:dyDescent="0.3">
      <c r="G423" s="462"/>
      <c r="S423" s="439"/>
      <c r="W423" s="439"/>
      <c r="X423" s="439"/>
    </row>
    <row r="424" spans="7:24" x14ac:dyDescent="0.3">
      <c r="G424" s="462"/>
      <c r="S424" s="439"/>
      <c r="W424" s="439"/>
      <c r="X424" s="439"/>
    </row>
    <row r="425" spans="7:24" x14ac:dyDescent="0.3">
      <c r="G425" s="462"/>
      <c r="S425" s="439"/>
      <c r="W425" s="439"/>
      <c r="X425" s="439"/>
    </row>
    <row r="426" spans="7:24" x14ac:dyDescent="0.3">
      <c r="G426" s="462"/>
      <c r="S426" s="439"/>
      <c r="W426" s="439"/>
      <c r="X426" s="439"/>
    </row>
    <row r="427" spans="7:24" x14ac:dyDescent="0.3">
      <c r="G427" s="462"/>
      <c r="S427" s="439"/>
      <c r="W427" s="439"/>
      <c r="X427" s="439"/>
    </row>
    <row r="428" spans="7:24" x14ac:dyDescent="0.3">
      <c r="G428" s="462"/>
      <c r="S428" s="439"/>
      <c r="W428" s="439"/>
      <c r="X428" s="439"/>
    </row>
    <row r="429" spans="7:24" x14ac:dyDescent="0.3">
      <c r="G429" s="462"/>
      <c r="S429" s="439"/>
      <c r="W429" s="439"/>
      <c r="X429" s="439"/>
    </row>
    <row r="430" spans="7:24" x14ac:dyDescent="0.3">
      <c r="G430" s="462"/>
      <c r="S430" s="439"/>
      <c r="W430" s="439"/>
      <c r="X430" s="439"/>
    </row>
    <row r="431" spans="7:24" x14ac:dyDescent="0.3">
      <c r="G431" s="462"/>
      <c r="S431" s="439"/>
      <c r="W431" s="439"/>
      <c r="X431" s="439"/>
    </row>
    <row r="432" spans="7:24" x14ac:dyDescent="0.3">
      <c r="G432" s="462"/>
      <c r="S432" s="439"/>
      <c r="W432" s="439"/>
      <c r="X432" s="439"/>
    </row>
    <row r="433" spans="7:24" x14ac:dyDescent="0.3">
      <c r="G433" s="462"/>
      <c r="S433" s="439"/>
      <c r="W433" s="439"/>
      <c r="X433" s="439"/>
    </row>
    <row r="434" spans="7:24" x14ac:dyDescent="0.3">
      <c r="G434" s="462"/>
      <c r="S434" s="439"/>
      <c r="W434" s="439"/>
      <c r="X434" s="439"/>
    </row>
    <row r="435" spans="7:24" x14ac:dyDescent="0.3">
      <c r="G435" s="462"/>
      <c r="S435" s="439"/>
      <c r="W435" s="439"/>
      <c r="X435" s="439"/>
    </row>
    <row r="436" spans="7:24" x14ac:dyDescent="0.3">
      <c r="G436" s="462"/>
      <c r="S436" s="439"/>
      <c r="W436" s="439"/>
      <c r="X436" s="439"/>
    </row>
    <row r="437" spans="7:24" x14ac:dyDescent="0.3">
      <c r="G437" s="462"/>
      <c r="S437" s="439"/>
      <c r="W437" s="439"/>
      <c r="X437" s="439"/>
    </row>
    <row r="438" spans="7:24" x14ac:dyDescent="0.3">
      <c r="G438" s="462"/>
      <c r="S438" s="439"/>
      <c r="W438" s="439"/>
      <c r="X438" s="439"/>
    </row>
    <row r="439" spans="7:24" x14ac:dyDescent="0.3">
      <c r="G439" s="462"/>
      <c r="S439" s="439"/>
      <c r="W439" s="439"/>
      <c r="X439" s="439"/>
    </row>
    <row r="440" spans="7:24" x14ac:dyDescent="0.3">
      <c r="G440" s="462"/>
      <c r="S440" s="439"/>
      <c r="W440" s="439"/>
      <c r="X440" s="439"/>
    </row>
    <row r="441" spans="7:24" x14ac:dyDescent="0.3">
      <c r="G441" s="462"/>
      <c r="S441" s="439"/>
      <c r="W441" s="439"/>
      <c r="X441" s="439"/>
    </row>
    <row r="442" spans="7:24" x14ac:dyDescent="0.3">
      <c r="G442" s="462"/>
      <c r="S442" s="439"/>
      <c r="W442" s="439"/>
      <c r="X442" s="439"/>
    </row>
    <row r="443" spans="7:24" x14ac:dyDescent="0.3">
      <c r="G443" s="462"/>
      <c r="S443" s="439"/>
      <c r="W443" s="439"/>
      <c r="X443" s="439"/>
    </row>
    <row r="444" spans="7:24" x14ac:dyDescent="0.3">
      <c r="G444" s="462"/>
      <c r="S444" s="439"/>
      <c r="W444" s="439"/>
      <c r="X444" s="439"/>
    </row>
    <row r="445" spans="7:24" x14ac:dyDescent="0.3">
      <c r="G445" s="462"/>
      <c r="S445" s="439"/>
      <c r="W445" s="439"/>
      <c r="X445" s="439"/>
    </row>
    <row r="446" spans="7:24" x14ac:dyDescent="0.3">
      <c r="G446" s="462"/>
      <c r="S446" s="439"/>
      <c r="W446" s="439"/>
      <c r="X446" s="439"/>
    </row>
    <row r="447" spans="7:24" x14ac:dyDescent="0.3">
      <c r="G447" s="462"/>
      <c r="S447" s="439"/>
      <c r="W447" s="439"/>
      <c r="X447" s="439"/>
    </row>
    <row r="448" spans="7:24" x14ac:dyDescent="0.3">
      <c r="G448" s="462"/>
      <c r="S448" s="439"/>
      <c r="W448" s="439"/>
      <c r="X448" s="439"/>
    </row>
    <row r="449" spans="7:24" x14ac:dyDescent="0.3">
      <c r="G449" s="462"/>
      <c r="S449" s="439"/>
      <c r="W449" s="439"/>
      <c r="X449" s="439"/>
    </row>
    <row r="450" spans="7:24" x14ac:dyDescent="0.3">
      <c r="G450" s="462"/>
      <c r="S450" s="439"/>
      <c r="W450" s="439"/>
      <c r="X450" s="439"/>
    </row>
    <row r="451" spans="7:24" x14ac:dyDescent="0.3">
      <c r="G451" s="462"/>
      <c r="S451" s="439"/>
      <c r="W451" s="439"/>
      <c r="X451" s="439"/>
    </row>
    <row r="452" spans="7:24" x14ac:dyDescent="0.3">
      <c r="G452" s="462"/>
      <c r="S452" s="439"/>
      <c r="W452" s="439"/>
      <c r="X452" s="439"/>
    </row>
    <row r="453" spans="7:24" x14ac:dyDescent="0.3">
      <c r="G453" s="462"/>
      <c r="S453" s="439"/>
      <c r="W453" s="439"/>
      <c r="X453" s="439"/>
    </row>
    <row r="454" spans="7:24" x14ac:dyDescent="0.3">
      <c r="G454" s="462"/>
      <c r="S454" s="439"/>
      <c r="W454" s="439"/>
      <c r="X454" s="439"/>
    </row>
    <row r="455" spans="7:24" x14ac:dyDescent="0.3">
      <c r="G455" s="462"/>
      <c r="S455" s="439"/>
      <c r="W455" s="439"/>
      <c r="X455" s="439"/>
    </row>
    <row r="456" spans="7:24" x14ac:dyDescent="0.3">
      <c r="G456" s="462"/>
      <c r="S456" s="439"/>
      <c r="W456" s="439"/>
      <c r="X456" s="439"/>
    </row>
    <row r="457" spans="7:24" x14ac:dyDescent="0.3">
      <c r="G457" s="462"/>
      <c r="S457" s="439"/>
      <c r="W457" s="439"/>
      <c r="X457" s="439"/>
    </row>
    <row r="458" spans="7:24" x14ac:dyDescent="0.3">
      <c r="G458" s="462"/>
      <c r="S458" s="439"/>
      <c r="W458" s="439"/>
      <c r="X458" s="439"/>
    </row>
    <row r="459" spans="7:24" x14ac:dyDescent="0.3">
      <c r="G459" s="462"/>
      <c r="S459" s="439"/>
      <c r="W459" s="439"/>
      <c r="X459" s="439"/>
    </row>
    <row r="460" spans="7:24" x14ac:dyDescent="0.3">
      <c r="G460" s="462"/>
      <c r="S460" s="439"/>
      <c r="W460" s="439"/>
      <c r="X460" s="439"/>
    </row>
    <row r="461" spans="7:24" x14ac:dyDescent="0.3">
      <c r="G461" s="462"/>
      <c r="S461" s="439"/>
      <c r="W461" s="439"/>
      <c r="X461" s="439"/>
    </row>
    <row r="462" spans="7:24" x14ac:dyDescent="0.3">
      <c r="G462" s="462"/>
      <c r="S462" s="439"/>
      <c r="W462" s="439"/>
      <c r="X462" s="439"/>
    </row>
    <row r="463" spans="7:24" x14ac:dyDescent="0.3">
      <c r="G463" s="462"/>
      <c r="S463" s="439"/>
      <c r="W463" s="439"/>
      <c r="X463" s="439"/>
    </row>
    <row r="464" spans="7:24" x14ac:dyDescent="0.3">
      <c r="G464" s="462"/>
      <c r="S464" s="439"/>
      <c r="W464" s="439"/>
      <c r="X464" s="439"/>
    </row>
    <row r="465" spans="7:24" x14ac:dyDescent="0.3">
      <c r="G465" s="462"/>
      <c r="S465" s="439"/>
      <c r="W465" s="439"/>
      <c r="X465" s="439"/>
    </row>
    <row r="466" spans="7:24" x14ac:dyDescent="0.3">
      <c r="G466" s="462"/>
      <c r="S466" s="439"/>
      <c r="W466" s="439"/>
      <c r="X466" s="439"/>
    </row>
    <row r="467" spans="7:24" x14ac:dyDescent="0.3">
      <c r="G467" s="462"/>
      <c r="S467" s="439"/>
      <c r="W467" s="439"/>
      <c r="X467" s="439"/>
    </row>
    <row r="468" spans="7:24" x14ac:dyDescent="0.3">
      <c r="G468" s="462"/>
      <c r="S468" s="439"/>
      <c r="W468" s="439"/>
      <c r="X468" s="439"/>
    </row>
    <row r="469" spans="7:24" x14ac:dyDescent="0.3">
      <c r="G469" s="462"/>
      <c r="S469" s="439"/>
      <c r="W469" s="439"/>
      <c r="X469" s="439"/>
    </row>
    <row r="470" spans="7:24" x14ac:dyDescent="0.3">
      <c r="G470" s="462"/>
      <c r="S470" s="439"/>
      <c r="W470" s="439"/>
      <c r="X470" s="439"/>
    </row>
    <row r="471" spans="7:24" x14ac:dyDescent="0.3">
      <c r="G471" s="462"/>
      <c r="S471" s="439"/>
      <c r="W471" s="439"/>
      <c r="X471" s="439"/>
    </row>
    <row r="472" spans="7:24" x14ac:dyDescent="0.3">
      <c r="G472" s="462"/>
      <c r="S472" s="439"/>
      <c r="W472" s="439"/>
      <c r="X472" s="439"/>
    </row>
    <row r="473" spans="7:24" x14ac:dyDescent="0.3">
      <c r="G473" s="462"/>
      <c r="S473" s="439"/>
      <c r="W473" s="439"/>
      <c r="X473" s="439"/>
    </row>
    <row r="474" spans="7:24" x14ac:dyDescent="0.3">
      <c r="G474" s="462"/>
      <c r="S474" s="439"/>
      <c r="W474" s="439"/>
      <c r="X474" s="439"/>
    </row>
    <row r="475" spans="7:24" x14ac:dyDescent="0.3">
      <c r="G475" s="462"/>
      <c r="S475" s="439"/>
      <c r="W475" s="439"/>
      <c r="X475" s="439"/>
    </row>
    <row r="476" spans="7:24" x14ac:dyDescent="0.3">
      <c r="G476" s="462"/>
      <c r="S476" s="439"/>
      <c r="W476" s="439"/>
      <c r="X476" s="439"/>
    </row>
    <row r="477" spans="7:24" x14ac:dyDescent="0.3">
      <c r="G477" s="462"/>
      <c r="S477" s="439"/>
      <c r="W477" s="439"/>
      <c r="X477" s="439"/>
    </row>
    <row r="478" spans="7:24" x14ac:dyDescent="0.3">
      <c r="G478" s="462"/>
      <c r="S478" s="439"/>
      <c r="W478" s="439"/>
      <c r="X478" s="439"/>
    </row>
    <row r="479" spans="7:24" x14ac:dyDescent="0.3">
      <c r="G479" s="462"/>
      <c r="S479" s="439"/>
      <c r="W479" s="439"/>
      <c r="X479" s="439"/>
    </row>
    <row r="480" spans="7:24" x14ac:dyDescent="0.3">
      <c r="G480" s="462"/>
      <c r="S480" s="439"/>
      <c r="W480" s="439"/>
      <c r="X480" s="439"/>
    </row>
    <row r="481" spans="7:24" x14ac:dyDescent="0.3">
      <c r="G481" s="462"/>
      <c r="S481" s="439"/>
      <c r="W481" s="439"/>
      <c r="X481" s="439"/>
    </row>
    <row r="482" spans="7:24" x14ac:dyDescent="0.3">
      <c r="G482" s="462"/>
      <c r="S482" s="439"/>
      <c r="W482" s="439"/>
      <c r="X482" s="439"/>
    </row>
    <row r="483" spans="7:24" x14ac:dyDescent="0.3">
      <c r="G483" s="462"/>
      <c r="S483" s="439"/>
      <c r="W483" s="439"/>
      <c r="X483" s="439"/>
    </row>
    <row r="484" spans="7:24" x14ac:dyDescent="0.3">
      <c r="G484" s="462"/>
      <c r="S484" s="439"/>
      <c r="W484" s="439"/>
      <c r="X484" s="439"/>
    </row>
    <row r="485" spans="7:24" x14ac:dyDescent="0.3">
      <c r="G485" s="462"/>
      <c r="S485" s="439"/>
      <c r="W485" s="439"/>
      <c r="X485" s="439"/>
    </row>
    <row r="486" spans="7:24" x14ac:dyDescent="0.3">
      <c r="G486" s="462"/>
      <c r="S486" s="439"/>
      <c r="W486" s="439"/>
      <c r="X486" s="439"/>
    </row>
    <row r="487" spans="7:24" x14ac:dyDescent="0.3">
      <c r="G487" s="462"/>
      <c r="S487" s="439"/>
      <c r="W487" s="439"/>
      <c r="X487" s="439"/>
    </row>
    <row r="488" spans="7:24" x14ac:dyDescent="0.3">
      <c r="G488" s="462"/>
      <c r="S488" s="439"/>
      <c r="W488" s="439"/>
      <c r="X488" s="439"/>
    </row>
    <row r="489" spans="7:24" x14ac:dyDescent="0.3">
      <c r="G489" s="462"/>
      <c r="S489" s="439"/>
      <c r="W489" s="439"/>
      <c r="X489" s="439"/>
    </row>
    <row r="490" spans="7:24" x14ac:dyDescent="0.3">
      <c r="G490" s="462"/>
      <c r="S490" s="439"/>
      <c r="W490" s="439"/>
      <c r="X490" s="439"/>
    </row>
    <row r="491" spans="7:24" x14ac:dyDescent="0.3">
      <c r="G491" s="462"/>
      <c r="S491" s="439"/>
      <c r="W491" s="439"/>
      <c r="X491" s="439"/>
    </row>
    <row r="492" spans="7:24" x14ac:dyDescent="0.3">
      <c r="G492" s="462"/>
      <c r="S492" s="439"/>
      <c r="W492" s="439"/>
      <c r="X492" s="439"/>
    </row>
    <row r="493" spans="7:24" x14ac:dyDescent="0.3">
      <c r="G493" s="462"/>
      <c r="S493" s="439"/>
      <c r="W493" s="439"/>
      <c r="X493" s="439"/>
    </row>
    <row r="494" spans="7:24" x14ac:dyDescent="0.3">
      <c r="G494" s="462"/>
      <c r="S494" s="439"/>
      <c r="W494" s="439"/>
      <c r="X494" s="439"/>
    </row>
    <row r="495" spans="7:24" x14ac:dyDescent="0.3">
      <c r="G495" s="462"/>
      <c r="S495" s="439"/>
      <c r="W495" s="439"/>
      <c r="X495" s="439"/>
    </row>
    <row r="496" spans="7:24" x14ac:dyDescent="0.3">
      <c r="G496" s="462"/>
      <c r="S496" s="439"/>
      <c r="W496" s="439"/>
      <c r="X496" s="439"/>
    </row>
    <row r="497" spans="7:24" x14ac:dyDescent="0.3">
      <c r="G497" s="462"/>
      <c r="S497" s="439"/>
      <c r="W497" s="439"/>
      <c r="X497" s="439"/>
    </row>
    <row r="498" spans="7:24" x14ac:dyDescent="0.3">
      <c r="G498" s="462"/>
      <c r="S498" s="439"/>
      <c r="W498" s="439"/>
      <c r="X498" s="439"/>
    </row>
    <row r="499" spans="7:24" x14ac:dyDescent="0.3">
      <c r="G499" s="462"/>
      <c r="S499" s="439"/>
      <c r="W499" s="439"/>
      <c r="X499" s="439"/>
    </row>
    <row r="500" spans="7:24" x14ac:dyDescent="0.3">
      <c r="G500" s="462"/>
      <c r="S500" s="439"/>
      <c r="W500" s="439"/>
      <c r="X500" s="439"/>
    </row>
    <row r="501" spans="7:24" x14ac:dyDescent="0.3">
      <c r="G501" s="462"/>
      <c r="S501" s="439"/>
      <c r="W501" s="439"/>
      <c r="X501" s="439"/>
    </row>
    <row r="502" spans="7:24" x14ac:dyDescent="0.3">
      <c r="G502" s="462"/>
      <c r="S502" s="439"/>
      <c r="W502" s="439"/>
      <c r="X502" s="439"/>
    </row>
    <row r="503" spans="7:24" x14ac:dyDescent="0.3">
      <c r="G503" s="462"/>
      <c r="S503" s="439"/>
      <c r="W503" s="439"/>
      <c r="X503" s="439"/>
    </row>
    <row r="504" spans="7:24" x14ac:dyDescent="0.3">
      <c r="G504" s="462"/>
      <c r="S504" s="439"/>
      <c r="W504" s="439"/>
      <c r="X504" s="439"/>
    </row>
    <row r="505" spans="7:24" x14ac:dyDescent="0.3">
      <c r="G505" s="462"/>
      <c r="S505" s="439"/>
      <c r="W505" s="439"/>
      <c r="X505" s="439"/>
    </row>
    <row r="506" spans="7:24" x14ac:dyDescent="0.3">
      <c r="G506" s="462"/>
      <c r="S506" s="439"/>
      <c r="W506" s="439"/>
      <c r="X506" s="439"/>
    </row>
    <row r="507" spans="7:24" x14ac:dyDescent="0.3">
      <c r="G507" s="462"/>
      <c r="S507" s="439"/>
      <c r="W507" s="439"/>
      <c r="X507" s="439"/>
    </row>
    <row r="508" spans="7:24" x14ac:dyDescent="0.3">
      <c r="G508" s="462"/>
      <c r="S508" s="439"/>
      <c r="W508" s="439"/>
      <c r="X508" s="439"/>
    </row>
    <row r="509" spans="7:24" x14ac:dyDescent="0.3">
      <c r="G509" s="462"/>
      <c r="S509" s="439"/>
      <c r="W509" s="439"/>
      <c r="X509" s="439"/>
    </row>
    <row r="510" spans="7:24" x14ac:dyDescent="0.3">
      <c r="G510" s="462"/>
      <c r="S510" s="439"/>
      <c r="W510" s="439"/>
      <c r="X510" s="439"/>
    </row>
    <row r="511" spans="7:24" x14ac:dyDescent="0.3">
      <c r="G511" s="462"/>
      <c r="S511" s="439"/>
      <c r="W511" s="439"/>
      <c r="X511" s="439"/>
    </row>
    <row r="512" spans="7:24" x14ac:dyDescent="0.3">
      <c r="G512" s="462"/>
      <c r="S512" s="439"/>
      <c r="W512" s="439"/>
      <c r="X512" s="439"/>
    </row>
    <row r="513" spans="7:24" x14ac:dyDescent="0.3">
      <c r="G513" s="462"/>
      <c r="S513" s="439"/>
      <c r="W513" s="439"/>
      <c r="X513" s="439"/>
    </row>
    <row r="514" spans="7:24" x14ac:dyDescent="0.3">
      <c r="G514" s="462"/>
      <c r="S514" s="439"/>
      <c r="W514" s="439"/>
      <c r="X514" s="439"/>
    </row>
    <row r="515" spans="7:24" x14ac:dyDescent="0.3">
      <c r="G515" s="462"/>
      <c r="S515" s="439"/>
      <c r="W515" s="439"/>
      <c r="X515" s="439"/>
    </row>
    <row r="516" spans="7:24" x14ac:dyDescent="0.3">
      <c r="G516" s="462"/>
      <c r="S516" s="439"/>
      <c r="W516" s="439"/>
      <c r="X516" s="439"/>
    </row>
    <row r="517" spans="7:24" x14ac:dyDescent="0.3">
      <c r="G517" s="462"/>
      <c r="S517" s="439"/>
      <c r="W517" s="439"/>
      <c r="X517" s="439"/>
    </row>
    <row r="518" spans="7:24" x14ac:dyDescent="0.3">
      <c r="G518" s="462"/>
      <c r="S518" s="439"/>
      <c r="W518" s="439"/>
      <c r="X518" s="439"/>
    </row>
    <row r="519" spans="7:24" x14ac:dyDescent="0.3">
      <c r="G519" s="462"/>
      <c r="S519" s="439"/>
      <c r="W519" s="439"/>
      <c r="X519" s="439"/>
    </row>
    <row r="520" spans="7:24" x14ac:dyDescent="0.3">
      <c r="G520" s="462"/>
      <c r="S520" s="439"/>
      <c r="W520" s="439"/>
      <c r="X520" s="439"/>
    </row>
    <row r="521" spans="7:24" x14ac:dyDescent="0.3">
      <c r="G521" s="462"/>
      <c r="S521" s="439"/>
      <c r="W521" s="439"/>
      <c r="X521" s="439"/>
    </row>
    <row r="522" spans="7:24" x14ac:dyDescent="0.3">
      <c r="G522" s="462"/>
      <c r="S522" s="439"/>
      <c r="W522" s="439"/>
      <c r="X522" s="439"/>
    </row>
    <row r="523" spans="7:24" x14ac:dyDescent="0.3">
      <c r="G523" s="462"/>
      <c r="S523" s="439"/>
      <c r="W523" s="439"/>
      <c r="X523" s="439"/>
    </row>
    <row r="524" spans="7:24" x14ac:dyDescent="0.3">
      <c r="G524" s="462"/>
      <c r="S524" s="439"/>
      <c r="W524" s="439"/>
      <c r="X524" s="439"/>
    </row>
    <row r="525" spans="7:24" x14ac:dyDescent="0.3">
      <c r="G525" s="462"/>
      <c r="S525" s="439"/>
      <c r="W525" s="439"/>
      <c r="X525" s="439"/>
    </row>
    <row r="526" spans="7:24" x14ac:dyDescent="0.3">
      <c r="G526" s="462"/>
      <c r="S526" s="439"/>
      <c r="W526" s="439"/>
      <c r="X526" s="439"/>
    </row>
    <row r="527" spans="7:24" x14ac:dyDescent="0.3">
      <c r="G527" s="462"/>
      <c r="S527" s="439"/>
      <c r="W527" s="439"/>
      <c r="X527" s="439"/>
    </row>
    <row r="528" spans="7:24" x14ac:dyDescent="0.3">
      <c r="G528" s="462"/>
      <c r="S528" s="439"/>
      <c r="W528" s="439"/>
      <c r="X528" s="439"/>
    </row>
    <row r="529" spans="7:24" x14ac:dyDescent="0.3">
      <c r="G529" s="462"/>
      <c r="S529" s="439"/>
      <c r="W529" s="439"/>
      <c r="X529" s="439"/>
    </row>
    <row r="530" spans="7:24" x14ac:dyDescent="0.3">
      <c r="G530" s="462"/>
      <c r="S530" s="439"/>
      <c r="W530" s="439"/>
      <c r="X530" s="439"/>
    </row>
    <row r="531" spans="7:24" x14ac:dyDescent="0.3">
      <c r="G531" s="462"/>
      <c r="S531" s="439"/>
      <c r="W531" s="439"/>
      <c r="X531" s="439"/>
    </row>
    <row r="532" spans="7:24" x14ac:dyDescent="0.3">
      <c r="G532" s="462"/>
      <c r="S532" s="439"/>
      <c r="W532" s="439"/>
      <c r="X532" s="439"/>
    </row>
    <row r="533" spans="7:24" x14ac:dyDescent="0.3">
      <c r="G533" s="462"/>
      <c r="S533" s="439"/>
      <c r="W533" s="439"/>
      <c r="X533" s="439"/>
    </row>
    <row r="534" spans="7:24" x14ac:dyDescent="0.3">
      <c r="G534" s="462"/>
      <c r="S534" s="439"/>
      <c r="W534" s="439"/>
      <c r="X534" s="439"/>
    </row>
    <row r="535" spans="7:24" x14ac:dyDescent="0.3">
      <c r="G535" s="462"/>
      <c r="S535" s="439"/>
      <c r="W535" s="439"/>
      <c r="X535" s="439"/>
    </row>
    <row r="536" spans="7:24" x14ac:dyDescent="0.3">
      <c r="G536" s="462"/>
      <c r="S536" s="439"/>
      <c r="W536" s="439"/>
      <c r="X536" s="439"/>
    </row>
    <row r="537" spans="7:24" x14ac:dyDescent="0.3">
      <c r="G537" s="462"/>
      <c r="S537" s="439"/>
      <c r="W537" s="439"/>
      <c r="X537" s="439"/>
    </row>
    <row r="538" spans="7:24" x14ac:dyDescent="0.3">
      <c r="G538" s="462"/>
      <c r="S538" s="439"/>
      <c r="W538" s="439"/>
      <c r="X538" s="439"/>
    </row>
    <row r="539" spans="7:24" x14ac:dyDescent="0.3">
      <c r="G539" s="462"/>
      <c r="S539" s="439"/>
      <c r="W539" s="439"/>
      <c r="X539" s="439"/>
    </row>
    <row r="540" spans="7:24" x14ac:dyDescent="0.3">
      <c r="G540" s="462"/>
      <c r="S540" s="439"/>
      <c r="W540" s="439"/>
      <c r="X540" s="439"/>
    </row>
    <row r="541" spans="7:24" x14ac:dyDescent="0.3">
      <c r="G541" s="462"/>
      <c r="S541" s="439"/>
      <c r="W541" s="439"/>
      <c r="X541" s="439"/>
    </row>
    <row r="542" spans="7:24" x14ac:dyDescent="0.3">
      <c r="G542" s="462"/>
      <c r="S542" s="439"/>
      <c r="W542" s="439"/>
      <c r="X542" s="439"/>
    </row>
    <row r="543" spans="7:24" x14ac:dyDescent="0.3">
      <c r="G543" s="462"/>
      <c r="S543" s="439"/>
      <c r="W543" s="439"/>
      <c r="X543" s="439"/>
    </row>
    <row r="544" spans="7:24" x14ac:dyDescent="0.3">
      <c r="G544" s="462"/>
      <c r="S544" s="439"/>
      <c r="W544" s="439"/>
      <c r="X544" s="439"/>
    </row>
    <row r="545" spans="7:24" x14ac:dyDescent="0.3">
      <c r="G545" s="462"/>
      <c r="S545" s="439"/>
      <c r="W545" s="439"/>
      <c r="X545" s="439"/>
    </row>
    <row r="546" spans="7:24" x14ac:dyDescent="0.3">
      <c r="G546" s="462"/>
      <c r="S546" s="439"/>
      <c r="W546" s="439"/>
      <c r="X546" s="439"/>
    </row>
    <row r="547" spans="7:24" x14ac:dyDescent="0.3">
      <c r="G547" s="462"/>
      <c r="S547" s="439"/>
      <c r="W547" s="439"/>
      <c r="X547" s="439"/>
    </row>
    <row r="548" spans="7:24" x14ac:dyDescent="0.3">
      <c r="G548" s="462"/>
      <c r="S548" s="439"/>
      <c r="W548" s="439"/>
      <c r="X548" s="439"/>
    </row>
    <row r="549" spans="7:24" x14ac:dyDescent="0.3">
      <c r="G549" s="462"/>
      <c r="S549" s="439"/>
      <c r="W549" s="439"/>
      <c r="X549" s="439"/>
    </row>
    <row r="550" spans="7:24" x14ac:dyDescent="0.3">
      <c r="G550" s="462"/>
      <c r="S550" s="439"/>
      <c r="W550" s="439"/>
      <c r="X550" s="439"/>
    </row>
    <row r="551" spans="7:24" x14ac:dyDescent="0.3">
      <c r="G551" s="462"/>
      <c r="S551" s="439"/>
      <c r="W551" s="439"/>
      <c r="X551" s="439"/>
    </row>
    <row r="552" spans="7:24" x14ac:dyDescent="0.3">
      <c r="G552" s="462"/>
      <c r="S552" s="439"/>
      <c r="W552" s="439"/>
      <c r="X552" s="439"/>
    </row>
    <row r="553" spans="7:24" x14ac:dyDescent="0.3">
      <c r="G553" s="462"/>
      <c r="S553" s="439"/>
      <c r="W553" s="439"/>
      <c r="X553" s="439"/>
    </row>
    <row r="554" spans="7:24" x14ac:dyDescent="0.3">
      <c r="G554" s="462"/>
      <c r="S554" s="439"/>
      <c r="W554" s="439"/>
      <c r="X554" s="439"/>
    </row>
    <row r="555" spans="7:24" x14ac:dyDescent="0.3">
      <c r="G555" s="462"/>
      <c r="S555" s="439"/>
      <c r="W555" s="439"/>
      <c r="X555" s="439"/>
    </row>
    <row r="556" spans="7:24" x14ac:dyDescent="0.3">
      <c r="G556" s="462"/>
      <c r="S556" s="439"/>
      <c r="W556" s="439"/>
      <c r="X556" s="439"/>
    </row>
    <row r="557" spans="7:24" x14ac:dyDescent="0.3">
      <c r="G557" s="462"/>
      <c r="S557" s="439"/>
      <c r="W557" s="439"/>
      <c r="X557" s="439"/>
    </row>
    <row r="558" spans="7:24" x14ac:dyDescent="0.3">
      <c r="G558" s="462"/>
      <c r="S558" s="439"/>
      <c r="W558" s="439"/>
      <c r="X558" s="439"/>
    </row>
    <row r="559" spans="7:24" x14ac:dyDescent="0.3">
      <c r="G559" s="462"/>
      <c r="S559" s="439"/>
      <c r="W559" s="439"/>
      <c r="X559" s="439"/>
    </row>
    <row r="560" spans="7:24" x14ac:dyDescent="0.3">
      <c r="G560" s="462"/>
      <c r="S560" s="439"/>
      <c r="W560" s="439"/>
      <c r="X560" s="439"/>
    </row>
    <row r="561" spans="7:24" x14ac:dyDescent="0.3">
      <c r="G561" s="462"/>
      <c r="S561" s="439"/>
      <c r="W561" s="439"/>
      <c r="X561" s="439"/>
    </row>
    <row r="562" spans="7:24" x14ac:dyDescent="0.3">
      <c r="G562" s="462"/>
      <c r="S562" s="439"/>
      <c r="W562" s="439"/>
      <c r="X562" s="439"/>
    </row>
    <row r="563" spans="7:24" x14ac:dyDescent="0.3">
      <c r="G563" s="462"/>
      <c r="S563" s="439"/>
      <c r="W563" s="439"/>
      <c r="X563" s="439"/>
    </row>
    <row r="564" spans="7:24" x14ac:dyDescent="0.3">
      <c r="G564" s="462"/>
      <c r="S564" s="439"/>
      <c r="W564" s="439"/>
      <c r="X564" s="439"/>
    </row>
    <row r="565" spans="7:24" x14ac:dyDescent="0.3">
      <c r="G565" s="462"/>
      <c r="S565" s="439"/>
      <c r="W565" s="439"/>
      <c r="X565" s="439"/>
    </row>
    <row r="566" spans="7:24" x14ac:dyDescent="0.3">
      <c r="G566" s="462"/>
      <c r="S566" s="439"/>
      <c r="W566" s="439"/>
      <c r="X566" s="439"/>
    </row>
    <row r="567" spans="7:24" x14ac:dyDescent="0.3">
      <c r="G567" s="462"/>
      <c r="S567" s="439"/>
      <c r="W567" s="439"/>
      <c r="X567" s="439"/>
    </row>
    <row r="568" spans="7:24" x14ac:dyDescent="0.3">
      <c r="G568" s="462"/>
      <c r="S568" s="439"/>
      <c r="W568" s="439"/>
      <c r="X568" s="439"/>
    </row>
    <row r="569" spans="7:24" x14ac:dyDescent="0.3">
      <c r="G569" s="462"/>
      <c r="S569" s="439"/>
      <c r="W569" s="439"/>
      <c r="X569" s="439"/>
    </row>
    <row r="570" spans="7:24" x14ac:dyDescent="0.3">
      <c r="G570" s="462"/>
      <c r="S570" s="439"/>
      <c r="W570" s="439"/>
      <c r="X570" s="439"/>
    </row>
    <row r="571" spans="7:24" x14ac:dyDescent="0.3">
      <c r="G571" s="462"/>
      <c r="S571" s="439"/>
      <c r="W571" s="439"/>
      <c r="X571" s="439"/>
    </row>
    <row r="572" spans="7:24" x14ac:dyDescent="0.3">
      <c r="G572" s="462"/>
      <c r="S572" s="439"/>
      <c r="W572" s="439"/>
      <c r="X572" s="439"/>
    </row>
    <row r="573" spans="7:24" x14ac:dyDescent="0.3">
      <c r="G573" s="462"/>
      <c r="S573" s="439"/>
      <c r="W573" s="439"/>
      <c r="X573" s="439"/>
    </row>
    <row r="574" spans="7:24" x14ac:dyDescent="0.3">
      <c r="G574" s="462"/>
      <c r="S574" s="439"/>
      <c r="W574" s="439"/>
      <c r="X574" s="439"/>
    </row>
    <row r="575" spans="7:24" x14ac:dyDescent="0.3">
      <c r="G575" s="462"/>
      <c r="S575" s="439"/>
      <c r="W575" s="439"/>
      <c r="X575" s="439"/>
    </row>
    <row r="576" spans="7:24" x14ac:dyDescent="0.3">
      <c r="G576" s="462"/>
      <c r="S576" s="439"/>
      <c r="W576" s="439"/>
      <c r="X576" s="439"/>
    </row>
    <row r="577" spans="7:24" x14ac:dyDescent="0.3">
      <c r="G577" s="462"/>
      <c r="S577" s="439"/>
      <c r="W577" s="439"/>
      <c r="X577" s="439"/>
    </row>
    <row r="578" spans="7:24" x14ac:dyDescent="0.3">
      <c r="G578" s="462"/>
      <c r="S578" s="439"/>
      <c r="W578" s="439"/>
      <c r="X578" s="439"/>
    </row>
    <row r="579" spans="7:24" x14ac:dyDescent="0.3">
      <c r="G579" s="462"/>
      <c r="S579" s="439"/>
      <c r="W579" s="439"/>
      <c r="X579" s="439"/>
    </row>
    <row r="580" spans="7:24" x14ac:dyDescent="0.3">
      <c r="G580" s="462"/>
      <c r="S580" s="439"/>
      <c r="W580" s="439"/>
      <c r="X580" s="439"/>
    </row>
    <row r="581" spans="7:24" x14ac:dyDescent="0.3">
      <c r="G581" s="462"/>
      <c r="S581" s="439"/>
      <c r="W581" s="439"/>
      <c r="X581" s="439"/>
    </row>
    <row r="582" spans="7:24" x14ac:dyDescent="0.3">
      <c r="G582" s="462"/>
      <c r="S582" s="439"/>
      <c r="W582" s="439"/>
      <c r="X582" s="439"/>
    </row>
    <row r="583" spans="7:24" x14ac:dyDescent="0.3">
      <c r="G583" s="462"/>
      <c r="S583" s="439"/>
      <c r="W583" s="439"/>
      <c r="X583" s="439"/>
    </row>
    <row r="584" spans="7:24" x14ac:dyDescent="0.3">
      <c r="G584" s="462"/>
      <c r="S584" s="439"/>
      <c r="W584" s="439"/>
      <c r="X584" s="439"/>
    </row>
    <row r="585" spans="7:24" x14ac:dyDescent="0.3">
      <c r="G585" s="462"/>
      <c r="S585" s="439"/>
      <c r="W585" s="439"/>
      <c r="X585" s="439"/>
    </row>
    <row r="586" spans="7:24" x14ac:dyDescent="0.3">
      <c r="G586" s="462"/>
      <c r="S586" s="439"/>
      <c r="W586" s="439"/>
      <c r="X586" s="439"/>
    </row>
    <row r="587" spans="7:24" x14ac:dyDescent="0.3">
      <c r="G587" s="462"/>
      <c r="S587" s="439"/>
      <c r="W587" s="439"/>
      <c r="X587" s="439"/>
    </row>
    <row r="588" spans="7:24" x14ac:dyDescent="0.3">
      <c r="G588" s="462"/>
      <c r="S588" s="439"/>
      <c r="W588" s="439"/>
      <c r="X588" s="439"/>
    </row>
    <row r="589" spans="7:24" x14ac:dyDescent="0.3">
      <c r="G589" s="462"/>
      <c r="S589" s="439"/>
      <c r="W589" s="439"/>
      <c r="X589" s="439"/>
    </row>
    <row r="590" spans="7:24" x14ac:dyDescent="0.3">
      <c r="G590" s="462"/>
      <c r="S590" s="439"/>
      <c r="W590" s="439"/>
      <c r="X590" s="439"/>
    </row>
    <row r="591" spans="7:24" x14ac:dyDescent="0.3">
      <c r="G591" s="462"/>
      <c r="S591" s="439"/>
      <c r="W591" s="439"/>
      <c r="X591" s="439"/>
    </row>
    <row r="592" spans="7:24" x14ac:dyDescent="0.3">
      <c r="G592" s="462"/>
      <c r="S592" s="439"/>
      <c r="W592" s="439"/>
      <c r="X592" s="439"/>
    </row>
    <row r="593" spans="7:24" x14ac:dyDescent="0.3">
      <c r="G593" s="462"/>
      <c r="S593" s="439"/>
      <c r="W593" s="439"/>
      <c r="X593" s="439"/>
    </row>
    <row r="594" spans="7:24" x14ac:dyDescent="0.3">
      <c r="G594" s="462"/>
      <c r="S594" s="439"/>
      <c r="W594" s="439"/>
      <c r="X594" s="439"/>
    </row>
    <row r="595" spans="7:24" x14ac:dyDescent="0.3">
      <c r="G595" s="462"/>
      <c r="S595" s="439"/>
      <c r="W595" s="439"/>
      <c r="X595" s="439"/>
    </row>
    <row r="596" spans="7:24" x14ac:dyDescent="0.3">
      <c r="G596" s="462"/>
      <c r="S596" s="439"/>
      <c r="W596" s="439"/>
      <c r="X596" s="439"/>
    </row>
    <row r="597" spans="7:24" x14ac:dyDescent="0.3">
      <c r="G597" s="462"/>
      <c r="S597" s="439"/>
      <c r="W597" s="439"/>
      <c r="X597" s="439"/>
    </row>
    <row r="598" spans="7:24" x14ac:dyDescent="0.3">
      <c r="G598" s="462"/>
      <c r="S598" s="439"/>
      <c r="W598" s="439"/>
      <c r="X598" s="439"/>
    </row>
    <row r="599" spans="7:24" x14ac:dyDescent="0.3">
      <c r="G599" s="462"/>
      <c r="S599" s="439"/>
      <c r="W599" s="439"/>
      <c r="X599" s="439"/>
    </row>
    <row r="600" spans="7:24" x14ac:dyDescent="0.3">
      <c r="G600" s="462"/>
      <c r="S600" s="439"/>
      <c r="W600" s="439"/>
      <c r="X600" s="439"/>
    </row>
    <row r="601" spans="7:24" x14ac:dyDescent="0.3">
      <c r="G601" s="462"/>
      <c r="S601" s="439"/>
      <c r="W601" s="439"/>
      <c r="X601" s="439"/>
    </row>
    <row r="602" spans="7:24" x14ac:dyDescent="0.3">
      <c r="G602" s="462"/>
      <c r="S602" s="439"/>
      <c r="W602" s="439"/>
      <c r="X602" s="439"/>
    </row>
    <row r="603" spans="7:24" x14ac:dyDescent="0.3">
      <c r="G603" s="462"/>
      <c r="S603" s="439"/>
      <c r="W603" s="439"/>
      <c r="X603" s="439"/>
    </row>
    <row r="604" spans="7:24" x14ac:dyDescent="0.3">
      <c r="G604" s="462"/>
      <c r="S604" s="439"/>
      <c r="W604" s="439"/>
      <c r="X604" s="439"/>
    </row>
    <row r="605" spans="7:24" x14ac:dyDescent="0.3">
      <c r="G605" s="462"/>
      <c r="S605" s="439"/>
      <c r="W605" s="439"/>
      <c r="X605" s="439"/>
    </row>
    <row r="606" spans="7:24" x14ac:dyDescent="0.3">
      <c r="G606" s="462"/>
      <c r="S606" s="439"/>
      <c r="W606" s="439"/>
      <c r="X606" s="439"/>
    </row>
    <row r="607" spans="7:24" x14ac:dyDescent="0.3">
      <c r="G607" s="462"/>
      <c r="S607" s="439"/>
      <c r="W607" s="439"/>
      <c r="X607" s="439"/>
    </row>
    <row r="608" spans="7:24" x14ac:dyDescent="0.3">
      <c r="G608" s="462"/>
      <c r="S608" s="439"/>
      <c r="W608" s="439"/>
      <c r="X608" s="439"/>
    </row>
  </sheetData>
  <mergeCells count="588">
    <mergeCell ref="G176:H176"/>
    <mergeCell ref="G123:I123"/>
    <mergeCell ref="G124:I125"/>
    <mergeCell ref="J124:J125"/>
    <mergeCell ref="K124:K125"/>
    <mergeCell ref="L124:L125"/>
    <mergeCell ref="M124:N125"/>
    <mergeCell ref="V171:V172"/>
    <mergeCell ref="V165:V166"/>
    <mergeCell ref="G167:I167"/>
    <mergeCell ref="M167:N167"/>
    <mergeCell ref="G168:I169"/>
    <mergeCell ref="J168:J169"/>
    <mergeCell ref="K168:K169"/>
    <mergeCell ref="G143:I143"/>
    <mergeCell ref="M143:N143"/>
    <mergeCell ref="V143:V144"/>
    <mergeCell ref="G144:I144"/>
    <mergeCell ref="M144:N144"/>
    <mergeCell ref="G145:I145"/>
    <mergeCell ref="G135:I135"/>
    <mergeCell ref="M135:N135"/>
    <mergeCell ref="T135:T136"/>
    <mergeCell ref="G136:I136"/>
    <mergeCell ref="G55:I55"/>
    <mergeCell ref="M55:N55"/>
    <mergeCell ref="T55:T56"/>
    <mergeCell ref="G56:I56"/>
    <mergeCell ref="G112:I113"/>
    <mergeCell ref="J112:J113"/>
    <mergeCell ref="G118:I119"/>
    <mergeCell ref="J118:J119"/>
    <mergeCell ref="G72:I72"/>
    <mergeCell ref="M72:N72"/>
    <mergeCell ref="G73:I73"/>
    <mergeCell ref="M73:N73"/>
    <mergeCell ref="G75:I75"/>
    <mergeCell ref="M75:N75"/>
    <mergeCell ref="G76:I76"/>
    <mergeCell ref="M57:N57"/>
    <mergeCell ref="T57:T59"/>
    <mergeCell ref="G64:I65"/>
    <mergeCell ref="J64:J65"/>
    <mergeCell ref="K64:K65"/>
    <mergeCell ref="L64:L65"/>
    <mergeCell ref="M64:N65"/>
    <mergeCell ref="O64:O65"/>
    <mergeCell ref="P64:P65"/>
    <mergeCell ref="G11:I12"/>
    <mergeCell ref="J11:J12"/>
    <mergeCell ref="K11:K12"/>
    <mergeCell ref="L11:L12"/>
    <mergeCell ref="M11:N12"/>
    <mergeCell ref="O11:O12"/>
    <mergeCell ref="P11:P12"/>
    <mergeCell ref="Q11:Q12"/>
    <mergeCell ref="V11:V12"/>
    <mergeCell ref="G47:I47"/>
    <mergeCell ref="M47:N47"/>
    <mergeCell ref="T47:T48"/>
    <mergeCell ref="G48:I48"/>
    <mergeCell ref="M48:N48"/>
    <mergeCell ref="G103:I103"/>
    <mergeCell ref="M103:N103"/>
    <mergeCell ref="G105:I105"/>
    <mergeCell ref="K92:K93"/>
    <mergeCell ref="L92:L93"/>
    <mergeCell ref="O92:O93"/>
    <mergeCell ref="P92:P93"/>
    <mergeCell ref="Q92:Q93"/>
    <mergeCell ref="G81:I81"/>
    <mergeCell ref="G98:I98"/>
    <mergeCell ref="M98:N98"/>
    <mergeCell ref="G100:I100"/>
    <mergeCell ref="M100:N100"/>
    <mergeCell ref="G101:I101"/>
    <mergeCell ref="M101:N101"/>
    <mergeCell ref="G102:I102"/>
    <mergeCell ref="M102:N102"/>
    <mergeCell ref="M56:N56"/>
    <mergeCell ref="G57:I57"/>
    <mergeCell ref="M136:N136"/>
    <mergeCell ref="G137:I137"/>
    <mergeCell ref="M137:N137"/>
    <mergeCell ref="T137:T138"/>
    <mergeCell ref="V137:V138"/>
    <mergeCell ref="V147:V148"/>
    <mergeCell ref="G150:I151"/>
    <mergeCell ref="J150:J151"/>
    <mergeCell ref="K150:K151"/>
    <mergeCell ref="L150:L151"/>
    <mergeCell ref="M150:N151"/>
    <mergeCell ref="O150:O151"/>
    <mergeCell ref="P150:P151"/>
    <mergeCell ref="Q150:Q151"/>
    <mergeCell ref="V150:V151"/>
    <mergeCell ref="M145:N145"/>
    <mergeCell ref="G147:I148"/>
    <mergeCell ref="J147:J148"/>
    <mergeCell ref="K147:K148"/>
    <mergeCell ref="L147:L148"/>
    <mergeCell ref="M147:N148"/>
    <mergeCell ref="O147:O148"/>
    <mergeCell ref="P147:P148"/>
    <mergeCell ref="Q147:Q148"/>
    <mergeCell ref="G156:I157"/>
    <mergeCell ref="J156:J157"/>
    <mergeCell ref="K156:K157"/>
    <mergeCell ref="L156:L157"/>
    <mergeCell ref="M156:N157"/>
    <mergeCell ref="O156:O157"/>
    <mergeCell ref="P156:P157"/>
    <mergeCell ref="Q156:Q157"/>
    <mergeCell ref="V156:V157"/>
    <mergeCell ref="G153:I154"/>
    <mergeCell ref="J153:J154"/>
    <mergeCell ref="K153:K154"/>
    <mergeCell ref="L153:L154"/>
    <mergeCell ref="M153:N154"/>
    <mergeCell ref="O153:O154"/>
    <mergeCell ref="P153:P154"/>
    <mergeCell ref="Q153:Q154"/>
    <mergeCell ref="V153:V154"/>
    <mergeCell ref="T190:T192"/>
    <mergeCell ref="G194:I197"/>
    <mergeCell ref="J194:J197"/>
    <mergeCell ref="K194:K197"/>
    <mergeCell ref="L194:L197"/>
    <mergeCell ref="G177:I178"/>
    <mergeCell ref="J177:J178"/>
    <mergeCell ref="K177:K178"/>
    <mergeCell ref="L177:L178"/>
    <mergeCell ref="M177:N178"/>
    <mergeCell ref="O177:O178"/>
    <mergeCell ref="P177:P178"/>
    <mergeCell ref="Q177:Q178"/>
    <mergeCell ref="G180:I181"/>
    <mergeCell ref="J180:J181"/>
    <mergeCell ref="K180:K181"/>
    <mergeCell ref="L180:L181"/>
    <mergeCell ref="M180:N181"/>
    <mergeCell ref="O180:O181"/>
    <mergeCell ref="P180:P181"/>
    <mergeCell ref="G189:I189"/>
    <mergeCell ref="G190:I192"/>
    <mergeCell ref="J190:J192"/>
    <mergeCell ref="K190:K192"/>
    <mergeCell ref="L190:L192"/>
    <mergeCell ref="M190:N192"/>
    <mergeCell ref="O190:O192"/>
    <mergeCell ref="P190:P192"/>
    <mergeCell ref="Q190:Q192"/>
    <mergeCell ref="Q229:Q231"/>
    <mergeCell ref="G225:I227"/>
    <mergeCell ref="J225:J227"/>
    <mergeCell ref="K225:K227"/>
    <mergeCell ref="L225:L227"/>
    <mergeCell ref="M225:N227"/>
    <mergeCell ref="O225:O227"/>
    <mergeCell ref="P225:P227"/>
    <mergeCell ref="Q225:Q227"/>
    <mergeCell ref="G229:I231"/>
    <mergeCell ref="J229:J231"/>
    <mergeCell ref="M194:N197"/>
    <mergeCell ref="O194:O197"/>
    <mergeCell ref="P194:P197"/>
    <mergeCell ref="Q194:Q197"/>
    <mergeCell ref="L204:L206"/>
    <mergeCell ref="M204:N206"/>
    <mergeCell ref="O204:O206"/>
    <mergeCell ref="P204:P206"/>
    <mergeCell ref="G233:I234"/>
    <mergeCell ref="J233:J234"/>
    <mergeCell ref="K229:K231"/>
    <mergeCell ref="L229:L231"/>
    <mergeCell ref="M229:N231"/>
    <mergeCell ref="O229:O231"/>
    <mergeCell ref="P229:P231"/>
    <mergeCell ref="G1:I1"/>
    <mergeCell ref="M1:N1"/>
    <mergeCell ref="G2:I3"/>
    <mergeCell ref="J2:J3"/>
    <mergeCell ref="K2:K3"/>
    <mergeCell ref="L2:L3"/>
    <mergeCell ref="M2:N3"/>
    <mergeCell ref="O2:O3"/>
    <mergeCell ref="P2:P3"/>
    <mergeCell ref="G14:I15"/>
    <mergeCell ref="J14:J15"/>
    <mergeCell ref="K14:K15"/>
    <mergeCell ref="L14:L15"/>
    <mergeCell ref="M14:N15"/>
    <mergeCell ref="O14:O15"/>
    <mergeCell ref="P14:P15"/>
    <mergeCell ref="G20:I21"/>
    <mergeCell ref="Q2:Q3"/>
    <mergeCell ref="G5:I5"/>
    <mergeCell ref="M5:N5"/>
    <mergeCell ref="V5:V6"/>
    <mergeCell ref="G6:I6"/>
    <mergeCell ref="M6:N6"/>
    <mergeCell ref="G8:I8"/>
    <mergeCell ref="M8:N8"/>
    <mergeCell ref="V8:V9"/>
    <mergeCell ref="G9:I9"/>
    <mergeCell ref="M9:N9"/>
    <mergeCell ref="V2:V3"/>
    <mergeCell ref="Q14:Q15"/>
    <mergeCell ref="V14:V15"/>
    <mergeCell ref="G17:I18"/>
    <mergeCell ref="J17:J18"/>
    <mergeCell ref="K17:K18"/>
    <mergeCell ref="L17:L18"/>
    <mergeCell ref="M17:N18"/>
    <mergeCell ref="O17:O18"/>
    <mergeCell ref="P17:P18"/>
    <mergeCell ref="Q17:Q18"/>
    <mergeCell ref="J20:J21"/>
    <mergeCell ref="K20:K21"/>
    <mergeCell ref="L20:L21"/>
    <mergeCell ref="M20:N21"/>
    <mergeCell ref="O20:O21"/>
    <mergeCell ref="P20:P21"/>
    <mergeCell ref="Q20:Q21"/>
    <mergeCell ref="G23:I23"/>
    <mergeCell ref="M23:N23"/>
    <mergeCell ref="G24:I24"/>
    <mergeCell ref="M24:N24"/>
    <mergeCell ref="G25:I25"/>
    <mergeCell ref="M25:N25"/>
    <mergeCell ref="G26:I26"/>
    <mergeCell ref="M26:N26"/>
    <mergeCell ref="G28:I28"/>
    <mergeCell ref="M28:N28"/>
    <mergeCell ref="G29:I29"/>
    <mergeCell ref="M29:N29"/>
    <mergeCell ref="G30:I30"/>
    <mergeCell ref="M30:N30"/>
    <mergeCell ref="G32:I33"/>
    <mergeCell ref="J32:J33"/>
    <mergeCell ref="K32:K33"/>
    <mergeCell ref="L32:L33"/>
    <mergeCell ref="M32:N33"/>
    <mergeCell ref="V32:V33"/>
    <mergeCell ref="G35:I36"/>
    <mergeCell ref="J35:J36"/>
    <mergeCell ref="K35:K36"/>
    <mergeCell ref="L35:L36"/>
    <mergeCell ref="M35:N36"/>
    <mergeCell ref="O35:O36"/>
    <mergeCell ref="P35:P36"/>
    <mergeCell ref="Q35:Q36"/>
    <mergeCell ref="V35:V36"/>
    <mergeCell ref="O32:O33"/>
    <mergeCell ref="P32:P33"/>
    <mergeCell ref="Q32:Q33"/>
    <mergeCell ref="V38:V39"/>
    <mergeCell ref="G41:I41"/>
    <mergeCell ref="M41:N41"/>
    <mergeCell ref="V41:V42"/>
    <mergeCell ref="G42:I42"/>
    <mergeCell ref="M42:N42"/>
    <mergeCell ref="G44:I45"/>
    <mergeCell ref="J44:J45"/>
    <mergeCell ref="K44:K45"/>
    <mergeCell ref="L44:L45"/>
    <mergeCell ref="M44:N45"/>
    <mergeCell ref="O44:O45"/>
    <mergeCell ref="P44:P45"/>
    <mergeCell ref="Q44:Q45"/>
    <mergeCell ref="V44:V45"/>
    <mergeCell ref="G38:I39"/>
    <mergeCell ref="J38:J39"/>
    <mergeCell ref="K38:K39"/>
    <mergeCell ref="L38:L39"/>
    <mergeCell ref="M38:N39"/>
    <mergeCell ref="O38:O39"/>
    <mergeCell ref="P38:P39"/>
    <mergeCell ref="Q38:Q39"/>
    <mergeCell ref="W49:W50"/>
    <mergeCell ref="X49:X50"/>
    <mergeCell ref="G50:I50"/>
    <mergeCell ref="M50:N50"/>
    <mergeCell ref="G52:I53"/>
    <mergeCell ref="J52:J53"/>
    <mergeCell ref="K52:K53"/>
    <mergeCell ref="L52:L53"/>
    <mergeCell ref="M52:N53"/>
    <mergeCell ref="O52:O53"/>
    <mergeCell ref="P52:P53"/>
    <mergeCell ref="Q52:Q53"/>
    <mergeCell ref="T52:T53"/>
    <mergeCell ref="G49:I49"/>
    <mergeCell ref="M49:N49"/>
    <mergeCell ref="T49:T50"/>
    <mergeCell ref="V49:V50"/>
    <mergeCell ref="W57:W59"/>
    <mergeCell ref="X57:X59"/>
    <mergeCell ref="G58:I58"/>
    <mergeCell ref="M58:N58"/>
    <mergeCell ref="G59:I59"/>
    <mergeCell ref="M59:N59"/>
    <mergeCell ref="G61:I62"/>
    <mergeCell ref="J61:J62"/>
    <mergeCell ref="K61:K62"/>
    <mergeCell ref="L61:L62"/>
    <mergeCell ref="M61:N62"/>
    <mergeCell ref="O61:O62"/>
    <mergeCell ref="P61:P62"/>
    <mergeCell ref="Q61:Q62"/>
    <mergeCell ref="V61:V62"/>
    <mergeCell ref="V57:V59"/>
    <mergeCell ref="Q64:Q65"/>
    <mergeCell ref="T64:T65"/>
    <mergeCell ref="G67:I67"/>
    <mergeCell ref="M67:N67"/>
    <mergeCell ref="T67:T68"/>
    <mergeCell ref="G68:I68"/>
    <mergeCell ref="M68:N68"/>
    <mergeCell ref="G70:I70"/>
    <mergeCell ref="M70:N70"/>
    <mergeCell ref="V70:V71"/>
    <mergeCell ref="G71:I71"/>
    <mergeCell ref="M71:N71"/>
    <mergeCell ref="M76:N76"/>
    <mergeCell ref="G77:I77"/>
    <mergeCell ref="M77:N77"/>
    <mergeCell ref="G78:I78"/>
    <mergeCell ref="M78:N78"/>
    <mergeCell ref="V75:V76"/>
    <mergeCell ref="G79:I79"/>
    <mergeCell ref="M79:N79"/>
    <mergeCell ref="G80:I80"/>
    <mergeCell ref="M80:N80"/>
    <mergeCell ref="M81:N81"/>
    <mergeCell ref="G82:I82"/>
    <mergeCell ref="M82:N82"/>
    <mergeCell ref="G83:I83"/>
    <mergeCell ref="G84:I84"/>
    <mergeCell ref="M84:N84"/>
    <mergeCell ref="V84:V85"/>
    <mergeCell ref="G85:I85"/>
    <mergeCell ref="M85:N85"/>
    <mergeCell ref="G86:I86"/>
    <mergeCell ref="G87:I87"/>
    <mergeCell ref="M87:N87"/>
    <mergeCell ref="G88:I88"/>
    <mergeCell ref="M88:N88"/>
    <mergeCell ref="G89:I89"/>
    <mergeCell ref="M89:N89"/>
    <mergeCell ref="G90:I90"/>
    <mergeCell ref="M90:N90"/>
    <mergeCell ref="M91:N91"/>
    <mergeCell ref="G92:I93"/>
    <mergeCell ref="J92:J93"/>
    <mergeCell ref="M92:N93"/>
    <mergeCell ref="G95:I95"/>
    <mergeCell ref="M95:N95"/>
    <mergeCell ref="G96:I96"/>
    <mergeCell ref="M96:N96"/>
    <mergeCell ref="G97:I97"/>
    <mergeCell ref="M97:N97"/>
    <mergeCell ref="M105:N105"/>
    <mergeCell ref="V105:V106"/>
    <mergeCell ref="G106:I106"/>
    <mergeCell ref="M106:N106"/>
    <mergeCell ref="G107:I107"/>
    <mergeCell ref="M107:N107"/>
    <mergeCell ref="G109:I110"/>
    <mergeCell ref="J109:J110"/>
    <mergeCell ref="K109:K110"/>
    <mergeCell ref="L109:L110"/>
    <mergeCell ref="M109:N110"/>
    <mergeCell ref="O109:O110"/>
    <mergeCell ref="P109:P110"/>
    <mergeCell ref="Q109:Q110"/>
    <mergeCell ref="V109:V110"/>
    <mergeCell ref="V100:V101"/>
    <mergeCell ref="K112:K113"/>
    <mergeCell ref="L112:L113"/>
    <mergeCell ref="M112:N113"/>
    <mergeCell ref="O112:O113"/>
    <mergeCell ref="P112:P113"/>
    <mergeCell ref="Q112:Q113"/>
    <mergeCell ref="V112:V113"/>
    <mergeCell ref="G115:I116"/>
    <mergeCell ref="J115:J116"/>
    <mergeCell ref="K115:K116"/>
    <mergeCell ref="L115:L116"/>
    <mergeCell ref="M115:N116"/>
    <mergeCell ref="O115:O116"/>
    <mergeCell ref="P115:P116"/>
    <mergeCell ref="Q115:Q116"/>
    <mergeCell ref="V115:V116"/>
    <mergeCell ref="K118:K119"/>
    <mergeCell ref="L118:L119"/>
    <mergeCell ref="M118:N119"/>
    <mergeCell ref="O118:O119"/>
    <mergeCell ref="P118:P119"/>
    <mergeCell ref="Q118:Q119"/>
    <mergeCell ref="V118:V119"/>
    <mergeCell ref="G121:I121"/>
    <mergeCell ref="M121:N121"/>
    <mergeCell ref="T121:T122"/>
    <mergeCell ref="G122:I122"/>
    <mergeCell ref="M122:N122"/>
    <mergeCell ref="O124:O125"/>
    <mergeCell ref="P124:P125"/>
    <mergeCell ref="Q124:Q125"/>
    <mergeCell ref="V124:V125"/>
    <mergeCell ref="G127:I128"/>
    <mergeCell ref="J127:J128"/>
    <mergeCell ref="K127:K128"/>
    <mergeCell ref="L127:L128"/>
    <mergeCell ref="M127:N128"/>
    <mergeCell ref="O127:O128"/>
    <mergeCell ref="P127:P128"/>
    <mergeCell ref="Q127:Q128"/>
    <mergeCell ref="V127:V128"/>
    <mergeCell ref="G130:I130"/>
    <mergeCell ref="M130:N130"/>
    <mergeCell ref="T130:T131"/>
    <mergeCell ref="G131:I131"/>
    <mergeCell ref="M131:N131"/>
    <mergeCell ref="G132:I132"/>
    <mergeCell ref="M132:N132"/>
    <mergeCell ref="T132:T133"/>
    <mergeCell ref="V132:V133"/>
    <mergeCell ref="G133:I133"/>
    <mergeCell ref="M133:N133"/>
    <mergeCell ref="W137:W138"/>
    <mergeCell ref="X137:X138"/>
    <mergeCell ref="G138:I138"/>
    <mergeCell ref="M138:N138"/>
    <mergeCell ref="G140:I140"/>
    <mergeCell ref="M140:N140"/>
    <mergeCell ref="V140:V141"/>
    <mergeCell ref="G141:I141"/>
    <mergeCell ref="M141:N141"/>
    <mergeCell ref="O159:O160"/>
    <mergeCell ref="P159:P160"/>
    <mergeCell ref="Q159:Q160"/>
    <mergeCell ref="V159:V160"/>
    <mergeCell ref="G162:I163"/>
    <mergeCell ref="J162:J163"/>
    <mergeCell ref="K162:K163"/>
    <mergeCell ref="L162:L163"/>
    <mergeCell ref="M162:N163"/>
    <mergeCell ref="O162:O163"/>
    <mergeCell ref="P162:P163"/>
    <mergeCell ref="Q162:Q163"/>
    <mergeCell ref="V162:V163"/>
    <mergeCell ref="G159:I160"/>
    <mergeCell ref="J159:J160"/>
    <mergeCell ref="K159:K160"/>
    <mergeCell ref="L159:L160"/>
    <mergeCell ref="M159:N160"/>
    <mergeCell ref="G165:I166"/>
    <mergeCell ref="J165:J166"/>
    <mergeCell ref="K165:K166"/>
    <mergeCell ref="L165:L166"/>
    <mergeCell ref="M165:N166"/>
    <mergeCell ref="O165:O166"/>
    <mergeCell ref="P165:P166"/>
    <mergeCell ref="Q165:Q166"/>
    <mergeCell ref="L168:L169"/>
    <mergeCell ref="M168:N169"/>
    <mergeCell ref="O168:O169"/>
    <mergeCell ref="P168:P169"/>
    <mergeCell ref="Q168:Q169"/>
    <mergeCell ref="V168:V169"/>
    <mergeCell ref="G171:I172"/>
    <mergeCell ref="J171:J172"/>
    <mergeCell ref="K171:K172"/>
    <mergeCell ref="L171:L172"/>
    <mergeCell ref="M171:N172"/>
    <mergeCell ref="O171:O172"/>
    <mergeCell ref="P171:P172"/>
    <mergeCell ref="Q171:Q172"/>
    <mergeCell ref="G173:I173"/>
    <mergeCell ref="G174:I175"/>
    <mergeCell ref="J174:J175"/>
    <mergeCell ref="K174:K175"/>
    <mergeCell ref="L174:L175"/>
    <mergeCell ref="M174:N175"/>
    <mergeCell ref="O174:O175"/>
    <mergeCell ref="P174:P175"/>
    <mergeCell ref="Q174:Q175"/>
    <mergeCell ref="Q180:Q181"/>
    <mergeCell ref="G183:I183"/>
    <mergeCell ref="M183:N183"/>
    <mergeCell ref="G184:I184"/>
    <mergeCell ref="M184:N184"/>
    <mergeCell ref="G186:I188"/>
    <mergeCell ref="J186:J188"/>
    <mergeCell ref="K186:K188"/>
    <mergeCell ref="L186:L188"/>
    <mergeCell ref="M186:N188"/>
    <mergeCell ref="O186:O188"/>
    <mergeCell ref="P186:P188"/>
    <mergeCell ref="Q186:Q188"/>
    <mergeCell ref="V194:V196"/>
    <mergeCell ref="W194:W196"/>
    <mergeCell ref="X194:X196"/>
    <mergeCell ref="G199:I202"/>
    <mergeCell ref="J199:J202"/>
    <mergeCell ref="K199:K202"/>
    <mergeCell ref="L199:L202"/>
    <mergeCell ref="M199:N202"/>
    <mergeCell ref="O199:O202"/>
    <mergeCell ref="P199:P202"/>
    <mergeCell ref="Q199:Q202"/>
    <mergeCell ref="V199:V201"/>
    <mergeCell ref="W199:W201"/>
    <mergeCell ref="X199:X201"/>
    <mergeCell ref="Q204:Q206"/>
    <mergeCell ref="W204:W205"/>
    <mergeCell ref="X204:X205"/>
    <mergeCell ref="G208:I210"/>
    <mergeCell ref="J208:J210"/>
    <mergeCell ref="K208:K210"/>
    <mergeCell ref="L208:L210"/>
    <mergeCell ref="M208:N210"/>
    <mergeCell ref="O208:O210"/>
    <mergeCell ref="P208:P210"/>
    <mergeCell ref="Q208:Q210"/>
    <mergeCell ref="V204:V205"/>
    <mergeCell ref="G204:I206"/>
    <mergeCell ref="J204:J206"/>
    <mergeCell ref="K204:K206"/>
    <mergeCell ref="G212:I214"/>
    <mergeCell ref="J212:J214"/>
    <mergeCell ref="K212:K214"/>
    <mergeCell ref="L212:L214"/>
    <mergeCell ref="M212:N214"/>
    <mergeCell ref="O212:O214"/>
    <mergeCell ref="P212:P214"/>
    <mergeCell ref="Q212:Q214"/>
    <mergeCell ref="G216:I216"/>
    <mergeCell ref="M216:N216"/>
    <mergeCell ref="G218:I218"/>
    <mergeCell ref="M218:N218"/>
    <mergeCell ref="G220:I220"/>
    <mergeCell ref="M220:N220"/>
    <mergeCell ref="V220:V222"/>
    <mergeCell ref="G222:I222"/>
    <mergeCell ref="M222:N222"/>
    <mergeCell ref="G223:I223"/>
    <mergeCell ref="M223:N223"/>
    <mergeCell ref="K233:K234"/>
    <mergeCell ref="L233:L234"/>
    <mergeCell ref="M233:N234"/>
    <mergeCell ref="O233:O234"/>
    <mergeCell ref="P233:P234"/>
    <mergeCell ref="Q233:Q234"/>
    <mergeCell ref="V233:V234"/>
    <mergeCell ref="A236:A237"/>
    <mergeCell ref="C236:C237"/>
    <mergeCell ref="D236:D237"/>
    <mergeCell ref="E236:E237"/>
    <mergeCell ref="F236:F237"/>
    <mergeCell ref="G236:I239"/>
    <mergeCell ref="J236:J239"/>
    <mergeCell ref="K236:K239"/>
    <mergeCell ref="L236:L239"/>
    <mergeCell ref="M236:N239"/>
    <mergeCell ref="O236:O239"/>
    <mergeCell ref="P236:P239"/>
    <mergeCell ref="Q236:Q239"/>
    <mergeCell ref="R236:R237"/>
    <mergeCell ref="S236:S237"/>
    <mergeCell ref="T236:T237"/>
    <mergeCell ref="U236:U237"/>
    <mergeCell ref="V236:V237"/>
    <mergeCell ref="W236:W237"/>
    <mergeCell ref="X236:X237"/>
    <mergeCell ref="A238:A239"/>
    <mergeCell ref="C238:C239"/>
    <mergeCell ref="D238:D239"/>
    <mergeCell ref="E238:E239"/>
    <mergeCell ref="F238:F239"/>
    <mergeCell ref="R238:R239"/>
    <mergeCell ref="S238:S239"/>
    <mergeCell ref="T238:T239"/>
    <mergeCell ref="U238:U239"/>
    <mergeCell ref="V238:V239"/>
    <mergeCell ref="W238:W239"/>
    <mergeCell ref="X238:X23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1:S149"/>
  <sheetViews>
    <sheetView zoomScale="80" zoomScaleNormal="80" workbookViewId="0"/>
  </sheetViews>
  <sheetFormatPr defaultColWidth="8.6640625" defaultRowHeight="13.8" x14ac:dyDescent="0.3"/>
  <cols>
    <col min="1" max="1" width="1.5546875" style="75" customWidth="1"/>
    <col min="2" max="2" width="8.6640625" style="330"/>
    <col min="3" max="3" width="11.5546875" style="330" bestFit="1" customWidth="1"/>
    <col min="4" max="4" width="8.88671875" style="330" bestFit="1" customWidth="1"/>
    <col min="5" max="5" width="11.5546875" style="330" bestFit="1" customWidth="1"/>
    <col min="6" max="6" width="8.88671875" style="330" bestFit="1" customWidth="1"/>
    <col min="7" max="7" width="8.6640625" style="330"/>
    <col min="8" max="8" width="8.88671875" style="330" bestFit="1" customWidth="1"/>
    <col min="9" max="9" width="5.5546875" style="331" customWidth="1"/>
    <col min="10" max="10" width="8.6640625" style="74"/>
    <col min="11" max="11" width="11.33203125" style="74" customWidth="1"/>
    <col min="12" max="12" width="13.33203125" style="74" bestFit="1" customWidth="1"/>
    <col min="13" max="13" width="24.44140625" style="330" bestFit="1" customWidth="1"/>
    <col min="14" max="14" width="3" style="75" customWidth="1"/>
    <col min="15" max="15" width="11.88671875" style="327" hidden="1" customWidth="1"/>
    <col min="16" max="16" width="9.109375" style="327" hidden="1" customWidth="1"/>
    <col min="17" max="17" width="9.109375" style="155" hidden="1" customWidth="1"/>
    <col min="18" max="18" width="11.88671875" style="327" hidden="1" customWidth="1"/>
    <col min="19" max="19" width="9.109375" style="327" hidden="1" customWidth="1"/>
    <col min="20" max="16384" width="8.6640625" style="75"/>
  </cols>
  <sheetData>
    <row r="1" spans="2:19" x14ac:dyDescent="0.3">
      <c r="O1" s="823" t="s">
        <v>1330</v>
      </c>
      <c r="P1" s="823"/>
      <c r="R1" s="823" t="s">
        <v>1329</v>
      </c>
      <c r="S1" s="823"/>
    </row>
    <row r="2" spans="2:19" x14ac:dyDescent="0.3">
      <c r="B2" s="824" t="s">
        <v>435</v>
      </c>
      <c r="C2" s="824" t="s">
        <v>1322</v>
      </c>
      <c r="D2" s="824"/>
      <c r="E2" s="824" t="s">
        <v>1323</v>
      </c>
      <c r="F2" s="824"/>
      <c r="G2" s="824" t="s">
        <v>1324</v>
      </c>
      <c r="H2" s="824" t="s">
        <v>1325</v>
      </c>
      <c r="I2" s="825" t="s">
        <v>1321</v>
      </c>
      <c r="J2" s="826" t="s">
        <v>1326</v>
      </c>
      <c r="K2" s="826" t="s">
        <v>1107</v>
      </c>
      <c r="L2" s="827" t="s">
        <v>1327</v>
      </c>
      <c r="M2" s="824" t="s">
        <v>1328</v>
      </c>
      <c r="O2" s="332"/>
      <c r="P2" s="332"/>
      <c r="R2" s="332"/>
      <c r="S2" s="332"/>
    </row>
    <row r="3" spans="2:19" x14ac:dyDescent="0.3">
      <c r="B3" s="824"/>
      <c r="C3" s="333" t="s">
        <v>145</v>
      </c>
      <c r="D3" s="333" t="s">
        <v>1331</v>
      </c>
      <c r="E3" s="333" t="s">
        <v>145</v>
      </c>
      <c r="F3" s="333" t="s">
        <v>1331</v>
      </c>
      <c r="G3" s="824"/>
      <c r="H3" s="824"/>
      <c r="I3" s="825"/>
      <c r="J3" s="826"/>
      <c r="K3" s="826"/>
      <c r="L3" s="827"/>
      <c r="M3" s="824"/>
      <c r="O3" s="334">
        <v>0.125</v>
      </c>
      <c r="P3" s="335" t="str">
        <f t="shared" ref="P3:P65" si="0">TEXT(O3,"HH:MM")</f>
        <v>03:00</v>
      </c>
      <c r="R3" s="334">
        <v>0.25</v>
      </c>
      <c r="S3" s="335" t="str">
        <f t="shared" ref="S3:S65" si="1">TEXT(R3,"HH:MM")</f>
        <v>06:00</v>
      </c>
    </row>
    <row r="4" spans="2:19" x14ac:dyDescent="0.3">
      <c r="B4" s="336" t="s">
        <v>1119</v>
      </c>
      <c r="C4" s="336">
        <v>44874</v>
      </c>
      <c r="D4" s="337">
        <v>0.12152777777777778</v>
      </c>
      <c r="E4" s="336">
        <v>44873</v>
      </c>
      <c r="F4" s="337">
        <v>0.98541666666666661</v>
      </c>
      <c r="G4" s="338" t="s">
        <v>144</v>
      </c>
      <c r="H4" s="338">
        <v>2</v>
      </c>
      <c r="I4" s="339">
        <f>IF(LEFT(B4,2)="UL",IF(J4&lt;P4,100%,IF((J4&gt;S4),0,50%)),IF(LEFT(B4,2)="GF",(IF(AND(J4&lt;='Other Cancellation Agreements'!M$4,J4&gt;'Other Cancellation Agreements'!N$4),50%,(IF(AND(J4&lt;='Other Cancellation Agreements'!N$4,J4&gt;'Other Cancellation Agreements'!O$4),75%,(IF((J4&lt;='Other Cancellation Agreements'!O$4),100%,0)))))),IF(LEFT(B4,2)="TK",(IF(AND(J4&lt;='Other Cancellation Agreements'!D$4,J4&gt;'Other Cancellation Agreements'!E$4),50%,(IF((J4&lt;='Other Cancellation Agreements'!E$4),100%,0)))),IF(LEFT(B4,2)="EK",(IF(AND(J4&lt;='Other Cancellation Agreements'!F$4,J4&gt;'Other Cancellation Agreements'!G$4),25%,(IF(AND(J4&lt;='Other Cancellation Agreements'!G$4,J4&gt;'Other Cancellation Agreements'!H$4),50%,(IF((J4&lt;='Other Cancellation Agreements'!H$4),100%,0)))))),IF(LEFT(B4,2)="LO",(IF(AND(J4&lt;='Other Cancellation Agreements'!K$4,J4&gt;'Other Cancellation Agreements'!L$4),60%,(IF((J4&lt;='Other Cancellation Agreements'!L$4),100%,0)))),IF(LEFT(B4,2)="QR",(IF(AND(J4&lt;='Other Cancellation Agreements'!I$4,J4&gt;'Other Cancellation Agreements'!J$4),50%,(IF((J4&lt;='Other Cancellation Agreements'!J$4),100%,0)))),IF(LEFT(B4,2)="FZ",(IF(AND(J4&lt;='Other Cancellation Agreements'!S$4,J4&gt;'Other Cancellation Agreements'!T$4),50%,(IF((J4&lt;='Other Cancellation Agreements'!T$4),100%,0)))),IF(LEFT(B4,2)="SU",(IF(AND(J4&lt;='Other Cancellation Agreements'!P$4,J4&gt;'Other Cancellation Agreements'!Q$4),50%,(IF(AND(J4&lt;='Other Cancellation Agreements'!Q$4,J4&gt;'Other Cancellation Agreements'!R$4),75%,(IF((J4&lt;='Other Cancellation Agreements'!R$4),100%,0)))))),IF(LEFT(B4,2)="MH",(IF(AND(J4&lt;='Other Cancellation Agreements'!U$4,J4&gt;'Other Cancellation Agreements'!V$4),50%,(IF((J4&lt;='Other Cancellation Agreements'!V$4),100%,0)))),0)))))))))</f>
        <v>0.5</v>
      </c>
      <c r="J4" s="340" t="str">
        <f t="shared" ref="J4:J67" si="2">IF(ISBLANK(B4),"",TEXT((CONCATENATE(TEXT(C4,"yyyy-mm-dd")&amp;" "&amp;TEXT(D4,"hh:mm")))-(CONCATENATE(TEXT(E4,"yyyy-mm-dd")&amp;" "&amp;TEXT(F4,"hh:mm"))),"HH:MM"))</f>
        <v>03:16</v>
      </c>
      <c r="K4" s="341" t="str">
        <f>IF(LEFT(B4,2)="UL",IF(G4="EY",VLOOKUP(B4,'UL Cancellation Codes'!C:L,10,0),"")&amp;(IF(G4="BC",VLOOKUP(B4,'UL Cancellation Codes'!C:M,9,0),""))&amp;(IF(G4="TCR",VLOOKUP(B4,'UL Cancellation Codes'!C:M,11,0),""))&amp;(IF(G4="CCR",VLOOKUP(B4,'UL Cancellation Codes'!C:M,11,0),"")),IF(I4=0,"",IF(G4="FC",VLOOKUP(B4,'Other Cancellation Codes'!A:G,2,0),(IF(G4="BC",VLOOKUP(B4,'Other Cancellation Codes'!A:G,3,0),(IF(G4="PEY",VLOOKUP(B4,'Other Cancellation Codes'!A:G,4,0),(IF(G4="EY",VLOOKUP(B4,'Other Cancellation Codes'!A:G,5,0),(IF(G4="TCR",VLOOKUP(B4,'Other Cancellation Codes'!A:G,6,0),(IF(G4="CCR",VLOOKUP(B4,'Other Cancellation Codes'!A:G,7,0),0)))))))))))))</f>
        <v xml:space="preserve">MR1004 </v>
      </c>
      <c r="L4" s="342">
        <f>H4*I4</f>
        <v>1</v>
      </c>
      <c r="M4" s="338"/>
      <c r="O4" s="334">
        <v>0.125</v>
      </c>
      <c r="P4" s="335" t="str">
        <f t="shared" si="0"/>
        <v>03:00</v>
      </c>
      <c r="R4" s="334">
        <v>0.25</v>
      </c>
      <c r="S4" s="335" t="str">
        <f t="shared" si="1"/>
        <v>06:00</v>
      </c>
    </row>
    <row r="5" spans="2:19" x14ac:dyDescent="0.3">
      <c r="B5" s="343" t="s">
        <v>1120</v>
      </c>
      <c r="C5" s="344">
        <v>44874</v>
      </c>
      <c r="D5" s="345">
        <v>0.70833333333333337</v>
      </c>
      <c r="E5" s="344">
        <v>44874</v>
      </c>
      <c r="F5" s="345">
        <v>0.55694444444444446</v>
      </c>
      <c r="G5" s="343" t="s">
        <v>144</v>
      </c>
      <c r="H5" s="343">
        <v>1</v>
      </c>
      <c r="I5" s="339">
        <f>IF(LEFT(B5,2)="UL",IF(J5&lt;P5,100%,IF((J5&gt;S5),0,50%)),IF(LEFT(B5,2)="GF",(IF(AND(J5&lt;='Other Cancellation Agreements'!M$4,J5&gt;'Other Cancellation Agreements'!N$4),50%,(IF(AND(J5&lt;='Other Cancellation Agreements'!N$4,J5&gt;'Other Cancellation Agreements'!O$4),75%,(IF((J5&lt;='Other Cancellation Agreements'!O$4),100%,0)))))),IF(LEFT(B5,2)="TK",(IF(AND(J5&lt;='Other Cancellation Agreements'!D$4,J5&gt;'Other Cancellation Agreements'!E$4),50%,(IF((J5&lt;='Other Cancellation Agreements'!E$4),100%,0)))),IF(LEFT(B5,2)="EK",(IF(AND(J5&lt;='Other Cancellation Agreements'!F$4,J5&gt;'Other Cancellation Agreements'!G$4),25%,(IF(AND(J5&lt;='Other Cancellation Agreements'!G$4,J5&gt;'Other Cancellation Agreements'!H$4),50%,(IF((J5&lt;='Other Cancellation Agreements'!H$4),100%,0)))))),IF(LEFT(B5,2)="LO",(IF(AND(J5&lt;='Other Cancellation Agreements'!K$4,J5&gt;'Other Cancellation Agreements'!L$4),60%,(IF((J5&lt;='Other Cancellation Agreements'!L$4),100%,0)))),IF(LEFT(B5,2)="QR",(IF(AND(J5&lt;='Other Cancellation Agreements'!I$4,J5&gt;'Other Cancellation Agreements'!J$4),50%,(IF((J5&lt;='Other Cancellation Agreements'!J$4),100%,0)))),IF(LEFT(B5,2)="FZ",(IF(AND(J5&lt;='Other Cancellation Agreements'!S$4,J5&gt;'Other Cancellation Agreements'!T$4),50%,(IF((J5&lt;='Other Cancellation Agreements'!T$4),100%,0)))),IF(LEFT(B5,2)="SU",(IF(AND(J5&lt;='Other Cancellation Agreements'!P$4,J5&gt;'Other Cancellation Agreements'!Q$4),50%,(IF(AND(J5&lt;='Other Cancellation Agreements'!Q$4,J5&gt;'Other Cancellation Agreements'!R$4),75%,(IF((J5&lt;='Other Cancellation Agreements'!R$4),100%,0)))))),IF(LEFT(B5,2)="MH",(IF(AND(J5&lt;='Other Cancellation Agreements'!U$4,J5&gt;'Other Cancellation Agreements'!V$4),50%,(IF((J5&lt;='Other Cancellation Agreements'!V$4),100%,0)))),0)))))))))</f>
        <v>0.75</v>
      </c>
      <c r="J5" s="340" t="str">
        <f t="shared" si="2"/>
        <v>03:38</v>
      </c>
      <c r="K5" s="340" t="str">
        <f>IF(LEFT(B5,2)="UL",IF(G5="EY",VLOOKUP(B5,'UL Cancellation Codes'!C:L,10,0),"")&amp;(IF(G5="BC",VLOOKUP(B5,'UL Cancellation Codes'!C:M,9,0),""))&amp;(IF(G5="TCR",VLOOKUP(B5,'UL Cancellation Codes'!C:M,11,0),""))&amp;(IF(G5="CCR",VLOOKUP(B5,'UL Cancellation Codes'!C:M,11,0),"")),IF(I5=0,"",IF(G5="FC",VLOOKUP(B5,'Other Cancellation Codes'!A:G,2,0),(IF(G5="BC",VLOOKUP(B5,'Other Cancellation Codes'!A:G,3,0),(IF(G5="PEY",VLOOKUP(B5,'Other Cancellation Codes'!A:G,4,0),(IF(G5="EY",VLOOKUP(B5,'Other Cancellation Codes'!A:G,5,0),(IF(G5="TCR",VLOOKUP(B5,'Other Cancellation Codes'!A:G,6,0),(IF(G5="CCR",VLOOKUP(B5,'Other Cancellation Codes'!A:G,7,0),0)))))))))))))</f>
        <v>MR1023</v>
      </c>
      <c r="L5" s="346">
        <f t="shared" ref="L5:L67" si="3">H5*I5</f>
        <v>0.75</v>
      </c>
      <c r="M5" s="343"/>
      <c r="O5" s="334">
        <v>0.125</v>
      </c>
      <c r="P5" s="335" t="str">
        <f t="shared" si="0"/>
        <v>03:00</v>
      </c>
      <c r="R5" s="334">
        <v>0.25</v>
      </c>
      <c r="S5" s="335" t="str">
        <f t="shared" si="1"/>
        <v>06:00</v>
      </c>
    </row>
    <row r="6" spans="2:19" x14ac:dyDescent="0.3">
      <c r="B6" s="343" t="s">
        <v>1121</v>
      </c>
      <c r="C6" s="344">
        <v>44874</v>
      </c>
      <c r="D6" s="345">
        <v>0.70833333333333337</v>
      </c>
      <c r="E6" s="344">
        <v>44874</v>
      </c>
      <c r="F6" s="345">
        <v>0.55694444444444446</v>
      </c>
      <c r="G6" s="343" t="s">
        <v>144</v>
      </c>
      <c r="H6" s="343">
        <v>5</v>
      </c>
      <c r="I6" s="339">
        <f>IF(LEFT(B6,2)="UL",IF(J6&lt;P6,100%,IF((J6&gt;S6),0,50%)),IF(LEFT(B6,2)="GF",(IF(AND(J6&lt;='Other Cancellation Agreements'!M$4,J6&gt;'Other Cancellation Agreements'!N$4),50%,(IF(AND(J6&lt;='Other Cancellation Agreements'!N$4,J6&gt;'Other Cancellation Agreements'!O$4),75%,(IF((J6&lt;='Other Cancellation Agreements'!O$4),100%,0)))))),IF(LEFT(B6,2)="TK",(IF(AND(J6&lt;='Other Cancellation Agreements'!D$4,J6&gt;'Other Cancellation Agreements'!E$4),50%,(IF((J6&lt;='Other Cancellation Agreements'!E$4),100%,0)))),IF(LEFT(B6,2)="EK",(IF(AND(J6&lt;='Other Cancellation Agreements'!F$4,J6&gt;'Other Cancellation Agreements'!G$4),25%,(IF(AND(J6&lt;='Other Cancellation Agreements'!G$4,J6&gt;'Other Cancellation Agreements'!H$4),50%,(IF((J6&lt;='Other Cancellation Agreements'!H$4),100%,0)))))),IF(LEFT(B6,2)="LO",(IF(AND(J6&lt;='Other Cancellation Agreements'!K$4,J6&gt;'Other Cancellation Agreements'!L$4),60%,(IF((J6&lt;='Other Cancellation Agreements'!L$4),100%,0)))),IF(LEFT(B6,2)="QR",(IF(AND(J6&lt;='Other Cancellation Agreements'!I$4,J6&gt;'Other Cancellation Agreements'!J$4),50%,(IF((J6&lt;='Other Cancellation Agreements'!J$4),100%,0)))),IF(LEFT(B6,2)="FZ",(IF(AND(J6&lt;='Other Cancellation Agreements'!S$4,J6&gt;'Other Cancellation Agreements'!T$4),50%,(IF((J6&lt;='Other Cancellation Agreements'!T$4),100%,0)))),IF(LEFT(B6,2)="SU",(IF(AND(J6&lt;='Other Cancellation Agreements'!P$4,J6&gt;'Other Cancellation Agreements'!Q$4),50%,(IF(AND(J6&lt;='Other Cancellation Agreements'!Q$4,J6&gt;'Other Cancellation Agreements'!R$4),75%,(IF((J6&lt;='Other Cancellation Agreements'!R$4),100%,0)))))),IF(LEFT(B6,2)="MH",(IF(AND(J6&lt;='Other Cancellation Agreements'!U$4,J6&gt;'Other Cancellation Agreements'!V$4),50%,(IF((J6&lt;='Other Cancellation Agreements'!V$4),100%,0)))),0)))))))))</f>
        <v>0.75</v>
      </c>
      <c r="J6" s="340" t="str">
        <f t="shared" si="2"/>
        <v>03:38</v>
      </c>
      <c r="K6" s="340" t="str">
        <f>IF(LEFT(B6,2)="UL",IF(G6="EY",VLOOKUP(B6,'UL Cancellation Codes'!C:L,10,0),"")&amp;(IF(G6="BC",VLOOKUP(B6,'UL Cancellation Codes'!C:M,9,0),""))&amp;(IF(G6="TCR",VLOOKUP(B6,'UL Cancellation Codes'!C:M,11,0),""))&amp;(IF(G6="CCR",VLOOKUP(B6,'UL Cancellation Codes'!C:M,11,0),"")),IF(I6=0,"",IF(G6="FC",VLOOKUP(B6,'Other Cancellation Codes'!A:G,2,0),(IF(G6="BC",VLOOKUP(B6,'Other Cancellation Codes'!A:G,3,0),(IF(G6="PEY",VLOOKUP(B6,'Other Cancellation Codes'!A:G,4,0),(IF(G6="EY",VLOOKUP(B6,'Other Cancellation Codes'!A:G,5,0),(IF(G6="TCR",VLOOKUP(B6,'Other Cancellation Codes'!A:G,6,0),(IF(G6="CCR",VLOOKUP(B6,'Other Cancellation Codes'!A:G,7,0),0)))))))))))))</f>
        <v xml:space="preserve">MR1026 </v>
      </c>
      <c r="L6" s="346">
        <f t="shared" si="3"/>
        <v>3.75</v>
      </c>
      <c r="M6" s="343"/>
      <c r="O6" s="334">
        <v>0.125</v>
      </c>
      <c r="P6" s="335" t="str">
        <f t="shared" si="0"/>
        <v>03:00</v>
      </c>
      <c r="R6" s="334">
        <v>0.25</v>
      </c>
      <c r="S6" s="335" t="str">
        <f t="shared" si="1"/>
        <v>06:00</v>
      </c>
    </row>
    <row r="7" spans="2:19" x14ac:dyDescent="0.3">
      <c r="B7" s="343" t="s">
        <v>42</v>
      </c>
      <c r="C7" s="344">
        <v>44874</v>
      </c>
      <c r="D7" s="345">
        <v>0.30555555555555552</v>
      </c>
      <c r="E7" s="344">
        <v>44874</v>
      </c>
      <c r="F7" s="345">
        <v>0.24861111111111112</v>
      </c>
      <c r="G7" s="343" t="s">
        <v>144</v>
      </c>
      <c r="H7" s="343">
        <v>16</v>
      </c>
      <c r="I7" s="339">
        <f>IF(LEFT(B7,2)="UL",IF(J7&lt;P7,100%,IF((J7&gt;S7),0,50%)),IF(LEFT(B7,2)="GF",(IF(AND(J7&lt;='Other Cancellation Agreements'!M$4,J7&gt;'Other Cancellation Agreements'!N$4),50%,(IF(AND(J7&lt;='Other Cancellation Agreements'!N$4,J7&gt;'Other Cancellation Agreements'!O$4),75%,(IF((J7&lt;='Other Cancellation Agreements'!O$4),100%,0)))))),IF(LEFT(B7,2)="TK",(IF(AND(J7&lt;='Other Cancellation Agreements'!D$4,J7&gt;'Other Cancellation Agreements'!E$4),50%,(IF((J7&lt;='Other Cancellation Agreements'!E$4),100%,0)))),IF(LEFT(B7,2)="EK",(IF(AND(J7&lt;='Other Cancellation Agreements'!F$4,J7&gt;'Other Cancellation Agreements'!G$4),25%,(IF(AND(J7&lt;='Other Cancellation Agreements'!G$4,J7&gt;'Other Cancellation Agreements'!H$4),50%,(IF((J7&lt;='Other Cancellation Agreements'!H$4),100%,0)))))),IF(LEFT(B7,2)="LO",(IF(AND(J7&lt;='Other Cancellation Agreements'!K$4,J7&gt;'Other Cancellation Agreements'!L$4),60%,(IF((J7&lt;='Other Cancellation Agreements'!L$4),100%,0)))),IF(LEFT(B7,2)="QR",(IF(AND(J7&lt;='Other Cancellation Agreements'!I$4,J7&gt;'Other Cancellation Agreements'!J$4),50%,(IF((J7&lt;='Other Cancellation Agreements'!J$4),100%,0)))),IF(LEFT(B7,2)="FZ",(IF(AND(J7&lt;='Other Cancellation Agreements'!S$4,J7&gt;'Other Cancellation Agreements'!T$4),50%,(IF((J7&lt;='Other Cancellation Agreements'!T$4),100%,0)))),IF(LEFT(B7,2)="SU",(IF(AND(J7&lt;='Other Cancellation Agreements'!P$4,J7&gt;'Other Cancellation Agreements'!Q$4),50%,(IF(AND(J7&lt;='Other Cancellation Agreements'!Q$4,J7&gt;'Other Cancellation Agreements'!R$4),75%,(IF((J7&lt;='Other Cancellation Agreements'!R$4),100%,0)))))),IF(LEFT(B7,2)="MH",(IF(AND(J7&lt;='Other Cancellation Agreements'!U$4,J7&gt;'Other Cancellation Agreements'!V$4),50%,(IF((J7&lt;='Other Cancellation Agreements'!V$4),100%,0)))),0)))))))))</f>
        <v>1</v>
      </c>
      <c r="J7" s="340" t="str">
        <f t="shared" si="2"/>
        <v>01:22</v>
      </c>
      <c r="K7" s="340" t="str">
        <f>IF(LEFT(B7,2)="UL",IF(G7="EY",VLOOKUP(B7,'UL Cancellation Codes'!C:L,10,0),"")&amp;(IF(G7="BC",VLOOKUP(B7,'UL Cancellation Codes'!C:M,9,0),""))&amp;(IF(G7="TCR",VLOOKUP(B7,'UL Cancellation Codes'!C:M,11,0),""))&amp;(IF(G7="CCR",VLOOKUP(B7,'UL Cancellation Codes'!C:M,11,0),"")),IF(I7=0,"",IF(G7="FC",VLOOKUP(B7,'Other Cancellation Codes'!A:G,2,0),(IF(G7="BC",VLOOKUP(B7,'Other Cancellation Codes'!A:G,3,0),(IF(G7="PEY",VLOOKUP(B7,'Other Cancellation Codes'!A:G,4,0),(IF(G7="EY",VLOOKUP(B7,'Other Cancellation Codes'!A:G,5,0),(IF(G7="TCR",VLOOKUP(B7,'Other Cancellation Codes'!A:G,6,0),(IF(G7="CCR",VLOOKUP(B7,'Other Cancellation Codes'!A:G,7,0),0)))))))))))))</f>
        <v>AVY48B</v>
      </c>
      <c r="L7" s="346">
        <f t="shared" si="3"/>
        <v>16</v>
      </c>
      <c r="M7" s="343"/>
      <c r="O7" s="334">
        <v>0.125</v>
      </c>
      <c r="P7" s="335" t="str">
        <f t="shared" si="0"/>
        <v>03:00</v>
      </c>
      <c r="R7" s="334">
        <v>0.25</v>
      </c>
      <c r="S7" s="335" t="str">
        <f t="shared" si="1"/>
        <v>06:00</v>
      </c>
    </row>
    <row r="8" spans="2:19" x14ac:dyDescent="0.3">
      <c r="B8" s="343" t="s">
        <v>41</v>
      </c>
      <c r="C8" s="344">
        <v>44874</v>
      </c>
      <c r="D8" s="345">
        <v>0.30555555555555552</v>
      </c>
      <c r="E8" s="344">
        <v>44874</v>
      </c>
      <c r="F8" s="345">
        <v>0.24861111111111112</v>
      </c>
      <c r="G8" s="343" t="s">
        <v>144</v>
      </c>
      <c r="H8" s="343">
        <v>7</v>
      </c>
      <c r="I8" s="339">
        <f>IF(LEFT(B8,2)="UL",IF(J8&lt;P8,100%,IF((J8&gt;S8),0,50%)),IF(LEFT(B8,2)="GF",(IF(AND(J8&lt;='Other Cancellation Agreements'!M$4,J8&gt;'Other Cancellation Agreements'!N$4),50%,(IF(AND(J8&lt;='Other Cancellation Agreements'!N$4,J8&gt;'Other Cancellation Agreements'!O$4),75%,(IF((J8&lt;='Other Cancellation Agreements'!O$4),100%,0)))))),IF(LEFT(B8,2)="TK",(IF(AND(J8&lt;='Other Cancellation Agreements'!D$4,J8&gt;'Other Cancellation Agreements'!E$4),50%,(IF((J8&lt;='Other Cancellation Agreements'!E$4),100%,0)))),IF(LEFT(B8,2)="EK",(IF(AND(J8&lt;='Other Cancellation Agreements'!F$4,J8&gt;'Other Cancellation Agreements'!G$4),25%,(IF(AND(J8&lt;='Other Cancellation Agreements'!G$4,J8&gt;'Other Cancellation Agreements'!H$4),50%,(IF((J8&lt;='Other Cancellation Agreements'!H$4),100%,0)))))),IF(LEFT(B8,2)="LO",(IF(AND(J8&lt;='Other Cancellation Agreements'!K$4,J8&gt;'Other Cancellation Agreements'!L$4),60%,(IF((J8&lt;='Other Cancellation Agreements'!L$4),100%,0)))),IF(LEFT(B8,2)="QR",(IF(AND(J8&lt;='Other Cancellation Agreements'!I$4,J8&gt;'Other Cancellation Agreements'!J$4),50%,(IF((J8&lt;='Other Cancellation Agreements'!J$4),100%,0)))),IF(LEFT(B8,2)="FZ",(IF(AND(J8&lt;='Other Cancellation Agreements'!S$4,J8&gt;'Other Cancellation Agreements'!T$4),50%,(IF((J8&lt;='Other Cancellation Agreements'!T$4),100%,0)))),IF(LEFT(B8,2)="SU",(IF(AND(J8&lt;='Other Cancellation Agreements'!P$4,J8&gt;'Other Cancellation Agreements'!Q$4),50%,(IF(AND(J8&lt;='Other Cancellation Agreements'!Q$4,J8&gt;'Other Cancellation Agreements'!R$4),75%,(IF((J8&lt;='Other Cancellation Agreements'!R$4),100%,0)))))),IF(LEFT(B8,2)="MH",(IF(AND(J8&lt;='Other Cancellation Agreements'!U$4,J8&gt;'Other Cancellation Agreements'!V$4),50%,(IF((J8&lt;='Other Cancellation Agreements'!V$4),100%,0)))),0)))))))))</f>
        <v>1</v>
      </c>
      <c r="J8" s="340" t="str">
        <f t="shared" si="2"/>
        <v>01:22</v>
      </c>
      <c r="K8" s="340" t="str">
        <f>IF(LEFT(B8,2)="UL",IF(G8="EY",VLOOKUP(B8,'UL Cancellation Codes'!C:L,10,0),"")&amp;(IF(G8="BC",VLOOKUP(B8,'UL Cancellation Codes'!C:M,9,0),""))&amp;(IF(G8="TCR",VLOOKUP(B8,'UL Cancellation Codes'!C:M,11,0),""))&amp;(IF(G8="CCR",VLOOKUP(B8,'UL Cancellation Codes'!C:M,11,0),"")),IF(I8=0,"",IF(G8="FC",VLOOKUP(B8,'Other Cancellation Codes'!A:G,2,0),(IF(G8="BC",VLOOKUP(B8,'Other Cancellation Codes'!A:G,3,0),(IF(G8="PEY",VLOOKUP(B8,'Other Cancellation Codes'!A:G,4,0),(IF(G8="EY",VLOOKUP(B8,'Other Cancellation Codes'!A:G,5,0),(IF(G8="TCR",VLOOKUP(B8,'Other Cancellation Codes'!A:G,6,0),(IF(G8="CCR",VLOOKUP(B8,'Other Cancellation Codes'!A:G,7,0),0)))))))))))))</f>
        <v>AVY48A</v>
      </c>
      <c r="L8" s="346">
        <f t="shared" si="3"/>
        <v>7</v>
      </c>
      <c r="M8" s="343"/>
      <c r="O8" s="334">
        <v>0.125</v>
      </c>
      <c r="P8" s="335" t="str">
        <f t="shared" si="0"/>
        <v>03:00</v>
      </c>
      <c r="R8" s="334">
        <v>0.25</v>
      </c>
      <c r="S8" s="335" t="str">
        <f t="shared" si="1"/>
        <v>06:00</v>
      </c>
    </row>
    <row r="9" spans="2:19" x14ac:dyDescent="0.3">
      <c r="B9" s="343" t="s">
        <v>60</v>
      </c>
      <c r="C9" s="344">
        <v>44874</v>
      </c>
      <c r="D9" s="345">
        <v>5.5555555555555552E-2</v>
      </c>
      <c r="E9" s="344">
        <v>44873</v>
      </c>
      <c r="F9" s="345">
        <v>0.95694444444444438</v>
      </c>
      <c r="G9" s="343" t="s">
        <v>144</v>
      </c>
      <c r="H9" s="343">
        <v>4</v>
      </c>
      <c r="I9" s="339">
        <f>IF(LEFT(B9,2)="UL",IF(J9&lt;P9,100%,IF((J9&gt;S9),0,50%)),IF(LEFT(B9,2)="GF",(IF(AND(J9&lt;='Other Cancellation Agreements'!M$4,J9&gt;'Other Cancellation Agreements'!N$4),50%,(IF(AND(J9&lt;='Other Cancellation Agreements'!N$4,J9&gt;'Other Cancellation Agreements'!O$4),75%,(IF((J9&lt;='Other Cancellation Agreements'!O$4),100%,0)))))),IF(LEFT(B9,2)="TK",(IF(AND(J9&lt;='Other Cancellation Agreements'!D$4,J9&gt;'Other Cancellation Agreements'!E$4),50%,(IF((J9&lt;='Other Cancellation Agreements'!E$4),100%,0)))),IF(LEFT(B9,2)="EK",(IF(AND(J9&lt;='Other Cancellation Agreements'!F$4,J9&gt;'Other Cancellation Agreements'!G$4),25%,(IF(AND(J9&lt;='Other Cancellation Agreements'!G$4,J9&gt;'Other Cancellation Agreements'!H$4),50%,(IF((J9&lt;='Other Cancellation Agreements'!H$4),100%,0)))))),IF(LEFT(B9,2)="LO",(IF(AND(J9&lt;='Other Cancellation Agreements'!K$4,J9&gt;'Other Cancellation Agreements'!L$4),60%,(IF((J9&lt;='Other Cancellation Agreements'!L$4),100%,0)))),IF(LEFT(B9,2)="QR",(IF(AND(J9&lt;='Other Cancellation Agreements'!I$4,J9&gt;'Other Cancellation Agreements'!J$4),50%,(IF((J9&lt;='Other Cancellation Agreements'!J$4),100%,0)))),IF(LEFT(B9,2)="FZ",(IF(AND(J9&lt;='Other Cancellation Agreements'!S$4,J9&gt;'Other Cancellation Agreements'!T$4),50%,(IF((J9&lt;='Other Cancellation Agreements'!T$4),100%,0)))),IF(LEFT(B9,2)="SU",(IF(AND(J9&lt;='Other Cancellation Agreements'!P$4,J9&gt;'Other Cancellation Agreements'!Q$4),50%,(IF(AND(J9&lt;='Other Cancellation Agreements'!Q$4,J9&gt;'Other Cancellation Agreements'!R$4),75%,(IF((J9&lt;='Other Cancellation Agreements'!R$4),100%,0)))))),IF(LEFT(B9,2)="MH",(IF(AND(J9&lt;='Other Cancellation Agreements'!U$4,J9&gt;'Other Cancellation Agreements'!V$4),50%,(IF((J9&lt;='Other Cancellation Agreements'!V$4),100%,0)))),0)))))))))</f>
        <v>1</v>
      </c>
      <c r="J9" s="340" t="str">
        <f t="shared" si="2"/>
        <v>02:22</v>
      </c>
      <c r="K9" s="340" t="str">
        <f>IF(LEFT(B9,2)="UL",IF(G9="EY",VLOOKUP(B9,'UL Cancellation Codes'!C:L,10,0),"")&amp;(IF(G9="BC",VLOOKUP(B9,'UL Cancellation Codes'!C:M,9,0),""))&amp;(IF(G9="TCR",VLOOKUP(B9,'UL Cancellation Codes'!C:M,11,0),""))&amp;(IF(G9="CCR",VLOOKUP(B9,'UL Cancellation Codes'!C:M,11,0),"")),IF(I9=0,"",IF(G9="FC",VLOOKUP(B9,'Other Cancellation Codes'!A:G,2,0),(IF(G9="BC",VLOOKUP(B9,'Other Cancellation Codes'!A:G,3,0),(IF(G9="PEY",VLOOKUP(B9,'Other Cancellation Codes'!A:G,4,0),(IF(G9="EY",VLOOKUP(B9,'Other Cancellation Codes'!A:G,5,0),(IF(G9="TCR",VLOOKUP(B9,'Other Cancellation Codes'!A:G,6,0),(IF(G9="CCR",VLOOKUP(B9,'Other Cancellation Codes'!A:G,7,0),0)))))))))))))</f>
        <v>AVEY42</v>
      </c>
      <c r="L9" s="346">
        <f t="shared" si="3"/>
        <v>4</v>
      </c>
      <c r="M9" s="343"/>
      <c r="O9" s="334">
        <v>0.125</v>
      </c>
      <c r="P9" s="335" t="str">
        <f t="shared" si="0"/>
        <v>03:00</v>
      </c>
      <c r="R9" s="334">
        <v>0.25</v>
      </c>
      <c r="S9" s="335" t="str">
        <f t="shared" si="1"/>
        <v>06:00</v>
      </c>
    </row>
    <row r="10" spans="2:19" x14ac:dyDescent="0.3">
      <c r="B10" s="343" t="s">
        <v>44</v>
      </c>
      <c r="C10" s="344">
        <v>44874</v>
      </c>
      <c r="D10" s="345">
        <v>0.34027777777777773</v>
      </c>
      <c r="E10" s="344">
        <v>44874</v>
      </c>
      <c r="F10" s="345">
        <v>0.25069444444444444</v>
      </c>
      <c r="G10" s="343" t="s">
        <v>144</v>
      </c>
      <c r="H10" s="343">
        <v>9</v>
      </c>
      <c r="I10" s="339">
        <f>IF(LEFT(B10,2)="UL",IF(J10&lt;P10,100%,IF((J10&gt;S10),0,50%)),IF(LEFT(B10,2)="GF",(IF(AND(J10&lt;='Other Cancellation Agreements'!M$4,J10&gt;'Other Cancellation Agreements'!N$4),50%,(IF(AND(J10&lt;='Other Cancellation Agreements'!N$4,J10&gt;'Other Cancellation Agreements'!O$4),75%,(IF((J10&lt;='Other Cancellation Agreements'!O$4),100%,0)))))),IF(LEFT(B10,2)="TK",(IF(AND(J10&lt;='Other Cancellation Agreements'!D$4,J10&gt;'Other Cancellation Agreements'!E$4),50%,(IF((J10&lt;='Other Cancellation Agreements'!E$4),100%,0)))),IF(LEFT(B10,2)="EK",(IF(AND(J10&lt;='Other Cancellation Agreements'!F$4,J10&gt;'Other Cancellation Agreements'!G$4),25%,(IF(AND(J10&lt;='Other Cancellation Agreements'!G$4,J10&gt;'Other Cancellation Agreements'!H$4),50%,(IF((J10&lt;='Other Cancellation Agreements'!H$4),100%,0)))))),IF(LEFT(B10,2)="LO",(IF(AND(J10&lt;='Other Cancellation Agreements'!K$4,J10&gt;'Other Cancellation Agreements'!L$4),60%,(IF((J10&lt;='Other Cancellation Agreements'!L$4),100%,0)))),IF(LEFT(B10,2)="QR",(IF(AND(J10&lt;='Other Cancellation Agreements'!I$4,J10&gt;'Other Cancellation Agreements'!J$4),50%,(IF((J10&lt;='Other Cancellation Agreements'!J$4),100%,0)))),IF(LEFT(B10,2)="FZ",(IF(AND(J10&lt;='Other Cancellation Agreements'!S$4,J10&gt;'Other Cancellation Agreements'!T$4),50%,(IF((J10&lt;='Other Cancellation Agreements'!T$4),100%,0)))),IF(LEFT(B10,2)="SU",(IF(AND(J10&lt;='Other Cancellation Agreements'!P$4,J10&gt;'Other Cancellation Agreements'!Q$4),50%,(IF(AND(J10&lt;='Other Cancellation Agreements'!Q$4,J10&gt;'Other Cancellation Agreements'!R$4),75%,(IF((J10&lt;='Other Cancellation Agreements'!R$4),100%,0)))))),IF(LEFT(B10,2)="MH",(IF(AND(J10&lt;='Other Cancellation Agreements'!U$4,J10&gt;'Other Cancellation Agreements'!V$4),50%,(IF((J10&lt;='Other Cancellation Agreements'!V$4),100%,0)))),0)))))))))</f>
        <v>1</v>
      </c>
      <c r="J10" s="340" t="str">
        <f t="shared" si="2"/>
        <v>02:09</v>
      </c>
      <c r="K10" s="340" t="str">
        <f>IF(LEFT(B10,2)="UL",IF(G10="EY",VLOOKUP(B10,'UL Cancellation Codes'!C:L,10,0),"")&amp;(IF(G10="BC",VLOOKUP(B10,'UL Cancellation Codes'!C:M,9,0),""))&amp;(IF(G10="TCR",VLOOKUP(B10,'UL Cancellation Codes'!C:M,11,0),""))&amp;(IF(G10="CCR",VLOOKUP(B10,'UL Cancellation Codes'!C:M,11,0),"")),IF(I10=0,"",IF(G10="FC",VLOOKUP(B10,'Other Cancellation Codes'!A:G,2,0),(IF(G10="BC",VLOOKUP(B10,'Other Cancellation Codes'!A:G,3,0),(IF(G10="PEY",VLOOKUP(B10,'Other Cancellation Codes'!A:G,4,0),(IF(G10="EY",VLOOKUP(B10,'Other Cancellation Codes'!A:G,5,0),(IF(G10="TCR",VLOOKUP(B10,'Other Cancellation Codes'!A:G,6,0),(IF(G10="CCR",VLOOKUP(B10,'Other Cancellation Codes'!A:G,7,0),0)))))))))))))</f>
        <v>AVEY46</v>
      </c>
      <c r="L10" s="346">
        <f t="shared" si="3"/>
        <v>9</v>
      </c>
      <c r="M10" s="343"/>
      <c r="O10" s="334">
        <v>0.125</v>
      </c>
      <c r="P10" s="335" t="str">
        <f t="shared" si="0"/>
        <v>03:00</v>
      </c>
      <c r="R10" s="334">
        <v>0.25</v>
      </c>
      <c r="S10" s="335" t="str">
        <f t="shared" si="1"/>
        <v>06:00</v>
      </c>
    </row>
    <row r="11" spans="2:19" x14ac:dyDescent="0.3">
      <c r="B11" s="343" t="s">
        <v>59</v>
      </c>
      <c r="C11" s="344">
        <v>44874</v>
      </c>
      <c r="D11" s="345">
        <v>0</v>
      </c>
      <c r="E11" s="344">
        <v>44873</v>
      </c>
      <c r="F11" s="345">
        <v>0.76041666666666663</v>
      </c>
      <c r="G11" s="343" t="s">
        <v>144</v>
      </c>
      <c r="H11" s="343">
        <v>7</v>
      </c>
      <c r="I11" s="339">
        <f>IF(LEFT(B11,2)="UL",IF(J11&lt;P11,100%,IF((J11&gt;S11),0,50%)),IF(LEFT(B11,2)="GF",(IF(AND(J11&lt;='Other Cancellation Agreements'!M$4,J11&gt;'Other Cancellation Agreements'!N$4),50%,(IF(AND(J11&lt;='Other Cancellation Agreements'!N$4,J11&gt;'Other Cancellation Agreements'!O$4),75%,(IF((J11&lt;='Other Cancellation Agreements'!O$4),100%,0)))))),IF(LEFT(B11,2)="TK",(IF(AND(J11&lt;='Other Cancellation Agreements'!D$4,J11&gt;'Other Cancellation Agreements'!E$4),50%,(IF((J11&lt;='Other Cancellation Agreements'!E$4),100%,0)))),IF(LEFT(B11,2)="EK",(IF(AND(J11&lt;='Other Cancellation Agreements'!F$4,J11&gt;'Other Cancellation Agreements'!G$4),25%,(IF(AND(J11&lt;='Other Cancellation Agreements'!G$4,J11&gt;'Other Cancellation Agreements'!H$4),50%,(IF((J11&lt;='Other Cancellation Agreements'!H$4),100%,0)))))),IF(LEFT(B11,2)="LO",(IF(AND(J11&lt;='Other Cancellation Agreements'!K$4,J11&gt;'Other Cancellation Agreements'!L$4),60%,(IF((J11&lt;='Other Cancellation Agreements'!L$4),100%,0)))),IF(LEFT(B11,2)="QR",(IF(AND(J11&lt;='Other Cancellation Agreements'!I$4,J11&gt;'Other Cancellation Agreements'!J$4),50%,(IF((J11&lt;='Other Cancellation Agreements'!J$4),100%,0)))),IF(LEFT(B11,2)="FZ",(IF(AND(J11&lt;='Other Cancellation Agreements'!S$4,J11&gt;'Other Cancellation Agreements'!T$4),50%,(IF((J11&lt;='Other Cancellation Agreements'!T$4),100%,0)))),IF(LEFT(B11,2)="SU",(IF(AND(J11&lt;='Other Cancellation Agreements'!P$4,J11&gt;'Other Cancellation Agreements'!Q$4),50%,(IF(AND(J11&lt;='Other Cancellation Agreements'!Q$4,J11&gt;'Other Cancellation Agreements'!R$4),75%,(IF((J11&lt;='Other Cancellation Agreements'!R$4),100%,0)))))),IF(LEFT(B11,2)="MH",(IF(AND(J11&lt;='Other Cancellation Agreements'!U$4,J11&gt;'Other Cancellation Agreements'!V$4),50%,(IF((J11&lt;='Other Cancellation Agreements'!V$4),100%,0)))),0)))))))))</f>
        <v>0.5</v>
      </c>
      <c r="J11" s="340" t="str">
        <f t="shared" si="2"/>
        <v>05:45</v>
      </c>
      <c r="K11" s="340" t="str">
        <f>IF(LEFT(B11,2)="UL",IF(G11="EY",VLOOKUP(B11,'UL Cancellation Codes'!C:L,10,0),"")&amp;(IF(G11="BC",VLOOKUP(B11,'UL Cancellation Codes'!C:M,9,0),""))&amp;(IF(G11="TCR",VLOOKUP(B11,'UL Cancellation Codes'!C:M,11,0),""))&amp;(IF(G11="CCR",VLOOKUP(B11,'UL Cancellation Codes'!C:M,11,0),"")),IF(I11=0,"",IF(G11="FC",VLOOKUP(B11,'Other Cancellation Codes'!A:G,2,0),(IF(G11="BC",VLOOKUP(B11,'Other Cancellation Codes'!A:G,3,0),(IF(G11="PEY",VLOOKUP(B11,'Other Cancellation Codes'!A:G,4,0),(IF(G11="EY",VLOOKUP(B11,'Other Cancellation Codes'!A:G,5,0),(IF(G11="TCR",VLOOKUP(B11,'Other Cancellation Codes'!A:G,6,0),(IF(G11="CCR",VLOOKUP(B11,'Other Cancellation Codes'!A:G,7,0),0)))))))))))))</f>
        <v>AVY38B</v>
      </c>
      <c r="L11" s="346">
        <f t="shared" si="3"/>
        <v>3.5</v>
      </c>
      <c r="M11" s="343"/>
      <c r="O11" s="334">
        <v>0.125</v>
      </c>
      <c r="P11" s="335" t="str">
        <f t="shared" si="0"/>
        <v>03:00</v>
      </c>
      <c r="R11" s="334">
        <v>0.25</v>
      </c>
      <c r="S11" s="335" t="str">
        <f t="shared" si="1"/>
        <v>06:00</v>
      </c>
    </row>
    <row r="12" spans="2:19" x14ac:dyDescent="0.3">
      <c r="B12" s="343" t="s">
        <v>59</v>
      </c>
      <c r="C12" s="344">
        <v>44874</v>
      </c>
      <c r="D12" s="345">
        <v>0</v>
      </c>
      <c r="E12" s="344">
        <v>44873</v>
      </c>
      <c r="F12" s="345">
        <v>0.80138888888888893</v>
      </c>
      <c r="G12" s="343" t="s">
        <v>32</v>
      </c>
      <c r="H12" s="343">
        <v>2</v>
      </c>
      <c r="I12" s="339">
        <f>IF(LEFT(B12,2)="UL",IF(J12&lt;P12,100%,IF((J12&gt;S12),0,50%)),IF(LEFT(B12,2)="GF",(IF(AND(J12&lt;='Other Cancellation Agreements'!M$4,J12&gt;'Other Cancellation Agreements'!N$4),50%,(IF(AND(J12&lt;='Other Cancellation Agreements'!N$4,J12&gt;'Other Cancellation Agreements'!O$4),75%,(IF((J12&lt;='Other Cancellation Agreements'!O$4),100%,0)))))),IF(LEFT(B12,2)="TK",(IF(AND(J12&lt;='Other Cancellation Agreements'!D$4,J12&gt;'Other Cancellation Agreements'!E$4),50%,(IF((J12&lt;='Other Cancellation Agreements'!E$4),100%,0)))),IF(LEFT(B12,2)="EK",(IF(AND(J12&lt;='Other Cancellation Agreements'!F$4,J12&gt;'Other Cancellation Agreements'!G$4),25%,(IF(AND(J12&lt;='Other Cancellation Agreements'!G$4,J12&gt;'Other Cancellation Agreements'!H$4),50%,(IF((J12&lt;='Other Cancellation Agreements'!H$4),100%,0)))))),IF(LEFT(B12,2)="LO",(IF(AND(J12&lt;='Other Cancellation Agreements'!K$4,J12&gt;'Other Cancellation Agreements'!L$4),60%,(IF((J12&lt;='Other Cancellation Agreements'!L$4),100%,0)))),IF(LEFT(B12,2)="QR",(IF(AND(J12&lt;='Other Cancellation Agreements'!I$4,J12&gt;'Other Cancellation Agreements'!J$4),50%,(IF((J12&lt;='Other Cancellation Agreements'!J$4),100%,0)))),IF(LEFT(B12,2)="FZ",(IF(AND(J12&lt;='Other Cancellation Agreements'!S$4,J12&gt;'Other Cancellation Agreements'!T$4),50%,(IF((J12&lt;='Other Cancellation Agreements'!T$4),100%,0)))),IF(LEFT(B12,2)="SU",(IF(AND(J12&lt;='Other Cancellation Agreements'!P$4,J12&gt;'Other Cancellation Agreements'!Q$4),50%,(IF(AND(J12&lt;='Other Cancellation Agreements'!Q$4,J12&gt;'Other Cancellation Agreements'!R$4),75%,(IF((J12&lt;='Other Cancellation Agreements'!R$4),100%,0)))))),IF(LEFT(B12,2)="MH",(IF(AND(J12&lt;='Other Cancellation Agreements'!U$4,J12&gt;'Other Cancellation Agreements'!V$4),50%,(IF((J12&lt;='Other Cancellation Agreements'!V$4),100%,0)))),0)))))))))</f>
        <v>0.5</v>
      </c>
      <c r="J12" s="340" t="str">
        <f t="shared" si="2"/>
        <v>04:46</v>
      </c>
      <c r="K12" s="340" t="str">
        <f>IF(LEFT(B12,2)="UL",IF(G12="EY",VLOOKUP(B12,'UL Cancellation Codes'!C:L,10,0),"")&amp;(IF(G12="BC",VLOOKUP(B12,'UL Cancellation Codes'!C:M,9,0),""))&amp;(IF(G12="TCR",VLOOKUP(B12,'UL Cancellation Codes'!C:M,11,0),""))&amp;(IF(G12="CCR",VLOOKUP(B12,'UL Cancellation Codes'!C:M,11,0),"")),IF(I12=0,"",IF(G12="FC",VLOOKUP(B12,'Other Cancellation Codes'!A:G,2,0),(IF(G12="BC",VLOOKUP(B12,'Other Cancellation Codes'!A:G,3,0),(IF(G12="PEY",VLOOKUP(B12,'Other Cancellation Codes'!A:G,4,0),(IF(G12="EY",VLOOKUP(B12,'Other Cancellation Codes'!A:G,5,0),(IF(G12="TCR",VLOOKUP(B12,'Other Cancellation Codes'!A:G,6,0),(IF(G12="CCR",VLOOKUP(B12,'Other Cancellation Codes'!A:G,7,0),0)))))))))))))</f>
        <v>AVYW06</v>
      </c>
      <c r="L12" s="346">
        <f t="shared" si="3"/>
        <v>1</v>
      </c>
      <c r="M12" s="343"/>
      <c r="O12" s="334">
        <v>0.125</v>
      </c>
      <c r="P12" s="335" t="str">
        <f t="shared" si="0"/>
        <v>03:00</v>
      </c>
      <c r="R12" s="334">
        <v>0.25</v>
      </c>
      <c r="S12" s="335" t="str">
        <f t="shared" si="1"/>
        <v>06:00</v>
      </c>
    </row>
    <row r="13" spans="2:19" x14ac:dyDescent="0.3">
      <c r="B13" s="343" t="s">
        <v>186</v>
      </c>
      <c r="C13" s="344">
        <v>44874</v>
      </c>
      <c r="D13" s="345">
        <v>0</v>
      </c>
      <c r="E13" s="344">
        <v>44873</v>
      </c>
      <c r="F13" s="345">
        <v>0.77569444444444446</v>
      </c>
      <c r="G13" s="343" t="s">
        <v>144</v>
      </c>
      <c r="H13" s="343">
        <v>5</v>
      </c>
      <c r="I13" s="339">
        <f>IF(LEFT(B13,2)="UL",IF(J13&lt;P13,100%,IF((J13&gt;S13),0,50%)),IF(LEFT(B13,2)="GF",(IF(AND(J13&lt;='Other Cancellation Agreements'!M$4,J13&gt;'Other Cancellation Agreements'!N$4),50%,(IF(AND(J13&lt;='Other Cancellation Agreements'!N$4,J13&gt;'Other Cancellation Agreements'!O$4),75%,(IF((J13&lt;='Other Cancellation Agreements'!O$4),100%,0)))))),IF(LEFT(B13,2)="TK",(IF(AND(J13&lt;='Other Cancellation Agreements'!D$4,J13&gt;'Other Cancellation Agreements'!E$4),50%,(IF((J13&lt;='Other Cancellation Agreements'!E$4),100%,0)))),IF(LEFT(B13,2)="EK",(IF(AND(J13&lt;='Other Cancellation Agreements'!F$4,J13&gt;'Other Cancellation Agreements'!G$4),25%,(IF(AND(J13&lt;='Other Cancellation Agreements'!G$4,J13&gt;'Other Cancellation Agreements'!H$4),50%,(IF((J13&lt;='Other Cancellation Agreements'!H$4),100%,0)))))),IF(LEFT(B13,2)="LO",(IF(AND(J13&lt;='Other Cancellation Agreements'!K$4,J13&gt;'Other Cancellation Agreements'!L$4),60%,(IF((J13&lt;='Other Cancellation Agreements'!L$4),100%,0)))),IF(LEFT(B13,2)="QR",(IF(AND(J13&lt;='Other Cancellation Agreements'!I$4,J13&gt;'Other Cancellation Agreements'!J$4),50%,(IF((J13&lt;='Other Cancellation Agreements'!J$4),100%,0)))),IF(LEFT(B13,2)="FZ",(IF(AND(J13&lt;='Other Cancellation Agreements'!S$4,J13&gt;'Other Cancellation Agreements'!T$4),50%,(IF((J13&lt;='Other Cancellation Agreements'!T$4),100%,0)))),IF(LEFT(B13,2)="SU",(IF(AND(J13&lt;='Other Cancellation Agreements'!P$4,J13&gt;'Other Cancellation Agreements'!Q$4),50%,(IF(AND(J13&lt;='Other Cancellation Agreements'!Q$4,J13&gt;'Other Cancellation Agreements'!R$4),75%,(IF((J13&lt;='Other Cancellation Agreements'!R$4),100%,0)))))),IF(LEFT(B13,2)="MH",(IF(AND(J13&lt;='Other Cancellation Agreements'!U$4,J13&gt;'Other Cancellation Agreements'!V$4),50%,(IF((J13&lt;='Other Cancellation Agreements'!V$4),100%,0)))),0)))))))))</f>
        <v>0.5</v>
      </c>
      <c r="J13" s="340" t="str">
        <f t="shared" si="2"/>
        <v>05:23</v>
      </c>
      <c r="K13" s="340" t="str">
        <f>IF(LEFT(B13,2)="UL",IF(G13="EY",VLOOKUP(B13,'UL Cancellation Codes'!C:L,10,0),"")&amp;(IF(G13="BC",VLOOKUP(B13,'UL Cancellation Codes'!C:M,9,0),""))&amp;(IF(G13="TCR",VLOOKUP(B13,'UL Cancellation Codes'!C:M,11,0),""))&amp;(IF(G13="CCR",VLOOKUP(B13,'UL Cancellation Codes'!C:M,11,0),"")),IF(I13=0,"",IF(G13="FC",VLOOKUP(B13,'Other Cancellation Codes'!A:G,2,0),(IF(G13="BC",VLOOKUP(B13,'Other Cancellation Codes'!A:G,3,0),(IF(G13="PEY",VLOOKUP(B13,'Other Cancellation Codes'!A:G,4,0),(IF(G13="EY",VLOOKUP(B13,'Other Cancellation Codes'!A:G,5,0),(IF(G13="TCR",VLOOKUP(B13,'Other Cancellation Codes'!A:G,6,0),(IF(G13="CCR",VLOOKUP(B13,'Other Cancellation Codes'!A:G,7,0),0)))))))))))))</f>
        <v>AVY38B</v>
      </c>
      <c r="L13" s="346">
        <f t="shared" si="3"/>
        <v>2.5</v>
      </c>
      <c r="M13" s="343"/>
      <c r="O13" s="334">
        <v>0.125</v>
      </c>
      <c r="P13" s="335" t="str">
        <f t="shared" si="0"/>
        <v>03:00</v>
      </c>
      <c r="R13" s="334">
        <v>0.25</v>
      </c>
      <c r="S13" s="335" t="str">
        <f t="shared" si="1"/>
        <v>06:00</v>
      </c>
    </row>
    <row r="14" spans="2:19" x14ac:dyDescent="0.3">
      <c r="B14" s="343" t="s">
        <v>186</v>
      </c>
      <c r="C14" s="344">
        <v>44874</v>
      </c>
      <c r="D14" s="345">
        <v>0</v>
      </c>
      <c r="E14" s="344">
        <v>44873</v>
      </c>
      <c r="F14" s="345">
        <v>0.80138888888888893</v>
      </c>
      <c r="G14" s="343" t="s">
        <v>32</v>
      </c>
      <c r="H14" s="343">
        <v>2</v>
      </c>
      <c r="I14" s="339">
        <f>IF(LEFT(B14,2)="UL",IF(J14&lt;P14,100%,IF((J14&gt;S14),0,50%)),IF(LEFT(B14,2)="GF",(IF(AND(J14&lt;='Other Cancellation Agreements'!M$4,J14&gt;'Other Cancellation Agreements'!N$4),50%,(IF(AND(J14&lt;='Other Cancellation Agreements'!N$4,J14&gt;'Other Cancellation Agreements'!O$4),75%,(IF((J14&lt;='Other Cancellation Agreements'!O$4),100%,0)))))),IF(LEFT(B14,2)="TK",(IF(AND(J14&lt;='Other Cancellation Agreements'!D$4,J14&gt;'Other Cancellation Agreements'!E$4),50%,(IF((J14&lt;='Other Cancellation Agreements'!E$4),100%,0)))),IF(LEFT(B14,2)="EK",(IF(AND(J14&lt;='Other Cancellation Agreements'!F$4,J14&gt;'Other Cancellation Agreements'!G$4),25%,(IF(AND(J14&lt;='Other Cancellation Agreements'!G$4,J14&gt;'Other Cancellation Agreements'!H$4),50%,(IF((J14&lt;='Other Cancellation Agreements'!H$4),100%,0)))))),IF(LEFT(B14,2)="LO",(IF(AND(J14&lt;='Other Cancellation Agreements'!K$4,J14&gt;'Other Cancellation Agreements'!L$4),60%,(IF((J14&lt;='Other Cancellation Agreements'!L$4),100%,0)))),IF(LEFT(B14,2)="QR",(IF(AND(J14&lt;='Other Cancellation Agreements'!I$4,J14&gt;'Other Cancellation Agreements'!J$4),50%,(IF((J14&lt;='Other Cancellation Agreements'!J$4),100%,0)))),IF(LEFT(B14,2)="FZ",(IF(AND(J14&lt;='Other Cancellation Agreements'!S$4,J14&gt;'Other Cancellation Agreements'!T$4),50%,(IF((J14&lt;='Other Cancellation Agreements'!T$4),100%,0)))),IF(LEFT(B14,2)="SU",(IF(AND(J14&lt;='Other Cancellation Agreements'!P$4,J14&gt;'Other Cancellation Agreements'!Q$4),50%,(IF(AND(J14&lt;='Other Cancellation Agreements'!Q$4,J14&gt;'Other Cancellation Agreements'!R$4),75%,(IF((J14&lt;='Other Cancellation Agreements'!R$4),100%,0)))))),IF(LEFT(B14,2)="MH",(IF(AND(J14&lt;='Other Cancellation Agreements'!U$4,J14&gt;'Other Cancellation Agreements'!V$4),50%,(IF((J14&lt;='Other Cancellation Agreements'!V$4),100%,0)))),0)))))))))</f>
        <v>0.5</v>
      </c>
      <c r="J14" s="340" t="str">
        <f t="shared" si="2"/>
        <v>04:46</v>
      </c>
      <c r="K14" s="340" t="str">
        <f>IF(LEFT(B14,2)="UL",IF(G14="EY",VLOOKUP(B14,'UL Cancellation Codes'!C:L,10,0),"")&amp;(IF(G14="BC",VLOOKUP(B14,'UL Cancellation Codes'!C:M,9,0),""))&amp;(IF(G14="TCR",VLOOKUP(B14,'UL Cancellation Codes'!C:M,11,0),""))&amp;(IF(G14="CCR",VLOOKUP(B14,'UL Cancellation Codes'!C:M,11,0),"")),IF(I14=0,"",IF(G14="FC",VLOOKUP(B14,'Other Cancellation Codes'!A:G,2,0),(IF(G14="BC",VLOOKUP(B14,'Other Cancellation Codes'!A:G,3,0),(IF(G14="PEY",VLOOKUP(B14,'Other Cancellation Codes'!A:G,4,0),(IF(G14="EY",VLOOKUP(B14,'Other Cancellation Codes'!A:G,5,0),(IF(G14="TCR",VLOOKUP(B14,'Other Cancellation Codes'!A:G,6,0),(IF(G14="CCR",VLOOKUP(B14,'Other Cancellation Codes'!A:G,7,0),0)))))))))))))</f>
        <v>AVYW06</v>
      </c>
      <c r="L14" s="346">
        <f t="shared" si="3"/>
        <v>1</v>
      </c>
      <c r="M14" s="343"/>
      <c r="O14" s="334">
        <v>0.125</v>
      </c>
      <c r="P14" s="335" t="str">
        <f t="shared" si="0"/>
        <v>03:00</v>
      </c>
      <c r="R14" s="334">
        <v>0.25</v>
      </c>
      <c r="S14" s="335" t="str">
        <f t="shared" si="1"/>
        <v>06:00</v>
      </c>
    </row>
    <row r="15" spans="2:19" x14ac:dyDescent="0.3">
      <c r="B15" s="343" t="s">
        <v>186</v>
      </c>
      <c r="C15" s="344">
        <v>44874</v>
      </c>
      <c r="D15" s="345">
        <v>0</v>
      </c>
      <c r="E15" s="344">
        <v>44873</v>
      </c>
      <c r="F15" s="345">
        <v>0.90763888888888899</v>
      </c>
      <c r="G15" s="343" t="s">
        <v>144</v>
      </c>
      <c r="H15" s="343">
        <v>14</v>
      </c>
      <c r="I15" s="339">
        <f>IF(LEFT(B15,2)="UL",IF(J15&lt;P15,100%,IF((J15&gt;S15),0,50%)),IF(LEFT(B15,2)="GF",(IF(AND(J15&lt;='Other Cancellation Agreements'!M$4,J15&gt;'Other Cancellation Agreements'!N$4),50%,(IF(AND(J15&lt;='Other Cancellation Agreements'!N$4,J15&gt;'Other Cancellation Agreements'!O$4),75%,(IF((J15&lt;='Other Cancellation Agreements'!O$4),100%,0)))))),IF(LEFT(B15,2)="TK",(IF(AND(J15&lt;='Other Cancellation Agreements'!D$4,J15&gt;'Other Cancellation Agreements'!E$4),50%,(IF((J15&lt;='Other Cancellation Agreements'!E$4),100%,0)))),IF(LEFT(B15,2)="EK",(IF(AND(J15&lt;='Other Cancellation Agreements'!F$4,J15&gt;'Other Cancellation Agreements'!G$4),25%,(IF(AND(J15&lt;='Other Cancellation Agreements'!G$4,J15&gt;'Other Cancellation Agreements'!H$4),50%,(IF((J15&lt;='Other Cancellation Agreements'!H$4),100%,0)))))),IF(LEFT(B15,2)="LO",(IF(AND(J15&lt;='Other Cancellation Agreements'!K$4,J15&gt;'Other Cancellation Agreements'!L$4),60%,(IF((J15&lt;='Other Cancellation Agreements'!L$4),100%,0)))),IF(LEFT(B15,2)="QR",(IF(AND(J15&lt;='Other Cancellation Agreements'!I$4,J15&gt;'Other Cancellation Agreements'!J$4),50%,(IF((J15&lt;='Other Cancellation Agreements'!J$4),100%,0)))),IF(LEFT(B15,2)="FZ",(IF(AND(J15&lt;='Other Cancellation Agreements'!S$4,J15&gt;'Other Cancellation Agreements'!T$4),50%,(IF((J15&lt;='Other Cancellation Agreements'!T$4),100%,0)))),IF(LEFT(B15,2)="SU",(IF(AND(J15&lt;='Other Cancellation Agreements'!P$4,J15&gt;'Other Cancellation Agreements'!Q$4),50%,(IF(AND(J15&lt;='Other Cancellation Agreements'!Q$4,J15&gt;'Other Cancellation Agreements'!R$4),75%,(IF((J15&lt;='Other Cancellation Agreements'!R$4),100%,0)))))),IF(LEFT(B15,2)="MH",(IF(AND(J15&lt;='Other Cancellation Agreements'!U$4,J15&gt;'Other Cancellation Agreements'!V$4),50%,(IF((J15&lt;='Other Cancellation Agreements'!V$4),100%,0)))),0)))))))))</f>
        <v>1</v>
      </c>
      <c r="J15" s="340" t="str">
        <f t="shared" si="2"/>
        <v>02:13</v>
      </c>
      <c r="K15" s="340" t="str">
        <f>IF(LEFT(B15,2)="UL",IF(G15="EY",VLOOKUP(B15,'UL Cancellation Codes'!C:L,10,0),"")&amp;(IF(G15="BC",VLOOKUP(B15,'UL Cancellation Codes'!C:M,9,0),""))&amp;(IF(G15="TCR",VLOOKUP(B15,'UL Cancellation Codes'!C:M,11,0),""))&amp;(IF(G15="CCR",VLOOKUP(B15,'UL Cancellation Codes'!C:M,11,0),"")),IF(I15=0,"",IF(G15="FC",VLOOKUP(B15,'Other Cancellation Codes'!A:G,2,0),(IF(G15="BC",VLOOKUP(B15,'Other Cancellation Codes'!A:G,3,0),(IF(G15="PEY",VLOOKUP(B15,'Other Cancellation Codes'!A:G,4,0),(IF(G15="EY",VLOOKUP(B15,'Other Cancellation Codes'!A:G,5,0),(IF(G15="TCR",VLOOKUP(B15,'Other Cancellation Codes'!A:G,6,0),(IF(G15="CCR",VLOOKUP(B15,'Other Cancellation Codes'!A:G,7,0),0)))))))))))))</f>
        <v>AVY38B</v>
      </c>
      <c r="L15" s="346">
        <f t="shared" si="3"/>
        <v>14</v>
      </c>
      <c r="M15" s="343"/>
      <c r="O15" s="334">
        <v>0.125</v>
      </c>
      <c r="P15" s="335" t="str">
        <f t="shared" si="0"/>
        <v>03:00</v>
      </c>
      <c r="R15" s="334">
        <v>0.25</v>
      </c>
      <c r="S15" s="335" t="str">
        <f t="shared" si="1"/>
        <v>06:00</v>
      </c>
    </row>
    <row r="16" spans="2:19" x14ac:dyDescent="0.3">
      <c r="B16" s="343" t="s">
        <v>46</v>
      </c>
      <c r="C16" s="344">
        <v>44874</v>
      </c>
      <c r="D16" s="345">
        <v>0.43402777777777773</v>
      </c>
      <c r="E16" s="344">
        <v>44874</v>
      </c>
      <c r="F16" s="345">
        <v>0.25069444444444444</v>
      </c>
      <c r="G16" s="343" t="s">
        <v>144</v>
      </c>
      <c r="H16" s="343">
        <v>1</v>
      </c>
      <c r="I16" s="339">
        <f>IF(LEFT(B16,2)="UL",IF(J16&lt;P16,100%,IF((J16&gt;S16),0,50%)),IF(LEFT(B16,2)="GF",(IF(AND(J16&lt;='Other Cancellation Agreements'!M$4,J16&gt;'Other Cancellation Agreements'!N$4),50%,(IF(AND(J16&lt;='Other Cancellation Agreements'!N$4,J16&gt;'Other Cancellation Agreements'!O$4),75%,(IF((J16&lt;='Other Cancellation Agreements'!O$4),100%,0)))))),IF(LEFT(B16,2)="TK",(IF(AND(J16&lt;='Other Cancellation Agreements'!D$4,J16&gt;'Other Cancellation Agreements'!E$4),50%,(IF((J16&lt;='Other Cancellation Agreements'!E$4),100%,0)))),IF(LEFT(B16,2)="EK",(IF(AND(J16&lt;='Other Cancellation Agreements'!F$4,J16&gt;'Other Cancellation Agreements'!G$4),25%,(IF(AND(J16&lt;='Other Cancellation Agreements'!G$4,J16&gt;'Other Cancellation Agreements'!H$4),50%,(IF((J16&lt;='Other Cancellation Agreements'!H$4),100%,0)))))),IF(LEFT(B16,2)="LO",(IF(AND(J16&lt;='Other Cancellation Agreements'!K$4,J16&gt;'Other Cancellation Agreements'!L$4),60%,(IF((J16&lt;='Other Cancellation Agreements'!L$4),100%,0)))),IF(LEFT(B16,2)="QR",(IF(AND(J16&lt;='Other Cancellation Agreements'!I$4,J16&gt;'Other Cancellation Agreements'!J$4),50%,(IF((J16&lt;='Other Cancellation Agreements'!J$4),100%,0)))),IF(LEFT(B16,2)="FZ",(IF(AND(J16&lt;='Other Cancellation Agreements'!S$4,J16&gt;'Other Cancellation Agreements'!T$4),50%,(IF((J16&lt;='Other Cancellation Agreements'!T$4),100%,0)))),IF(LEFT(B16,2)="SU",(IF(AND(J16&lt;='Other Cancellation Agreements'!P$4,J16&gt;'Other Cancellation Agreements'!Q$4),50%,(IF(AND(J16&lt;='Other Cancellation Agreements'!Q$4,J16&gt;'Other Cancellation Agreements'!R$4),75%,(IF((J16&lt;='Other Cancellation Agreements'!R$4),100%,0)))))),IF(LEFT(B16,2)="MH",(IF(AND(J16&lt;='Other Cancellation Agreements'!U$4,J16&gt;'Other Cancellation Agreements'!V$4),50%,(IF((J16&lt;='Other Cancellation Agreements'!V$4),100%,0)))),0)))))))))</f>
        <v>0.5</v>
      </c>
      <c r="J16" s="340" t="str">
        <f t="shared" si="2"/>
        <v>04:24</v>
      </c>
      <c r="K16" s="340" t="str">
        <f>IF(LEFT(B16,2)="UL",IF(G16="EY",VLOOKUP(B16,'UL Cancellation Codes'!C:L,10,0),"")&amp;(IF(G16="BC",VLOOKUP(B16,'UL Cancellation Codes'!C:M,9,0),""))&amp;(IF(G16="TCR",VLOOKUP(B16,'UL Cancellation Codes'!C:M,11,0),""))&amp;(IF(G16="CCR",VLOOKUP(B16,'UL Cancellation Codes'!C:M,11,0),"")),IF(I16=0,"",IF(G16="FC",VLOOKUP(B16,'Other Cancellation Codes'!A:G,2,0),(IF(G16="BC",VLOOKUP(B16,'Other Cancellation Codes'!A:G,3,0),(IF(G16="PEY",VLOOKUP(B16,'Other Cancellation Codes'!A:G,4,0),(IF(G16="EY",VLOOKUP(B16,'Other Cancellation Codes'!A:G,5,0),(IF(G16="TCR",VLOOKUP(B16,'Other Cancellation Codes'!A:G,6,0),(IF(G16="CCR",VLOOKUP(B16,'Other Cancellation Codes'!A:G,7,0),0)))))))))))))</f>
        <v>AVEY46</v>
      </c>
      <c r="L16" s="346">
        <f t="shared" si="3"/>
        <v>0.5</v>
      </c>
      <c r="M16" s="343"/>
      <c r="O16" s="334">
        <v>0.125</v>
      </c>
      <c r="P16" s="335" t="str">
        <f t="shared" si="0"/>
        <v>03:00</v>
      </c>
      <c r="R16" s="334">
        <v>0.25</v>
      </c>
      <c r="S16" s="335" t="str">
        <f t="shared" si="1"/>
        <v>06:00</v>
      </c>
    </row>
    <row r="17" spans="2:19" x14ac:dyDescent="0.3">
      <c r="B17" s="343" t="s">
        <v>43</v>
      </c>
      <c r="C17" s="344">
        <v>44874</v>
      </c>
      <c r="D17" s="345">
        <v>0.33680555555555558</v>
      </c>
      <c r="E17" s="344">
        <v>44874</v>
      </c>
      <c r="F17" s="345">
        <v>0.25</v>
      </c>
      <c r="G17" s="343" t="s">
        <v>144</v>
      </c>
      <c r="H17" s="343">
        <v>20</v>
      </c>
      <c r="I17" s="339">
        <f>IF(LEFT(B17,2)="UL",IF(J17&lt;P17,100%,IF((J17&gt;S17),0,50%)),IF(LEFT(B17,2)="GF",(IF(AND(J17&lt;='Other Cancellation Agreements'!M$4,J17&gt;'Other Cancellation Agreements'!N$4),50%,(IF(AND(J17&lt;='Other Cancellation Agreements'!N$4,J17&gt;'Other Cancellation Agreements'!O$4),75%,(IF((J17&lt;='Other Cancellation Agreements'!O$4),100%,0)))))),IF(LEFT(B17,2)="TK",(IF(AND(J17&lt;='Other Cancellation Agreements'!D$4,J17&gt;'Other Cancellation Agreements'!E$4),50%,(IF((J17&lt;='Other Cancellation Agreements'!E$4),100%,0)))),IF(LEFT(B17,2)="EK",(IF(AND(J17&lt;='Other Cancellation Agreements'!F$4,J17&gt;'Other Cancellation Agreements'!G$4),25%,(IF(AND(J17&lt;='Other Cancellation Agreements'!G$4,J17&gt;'Other Cancellation Agreements'!H$4),50%,(IF((J17&lt;='Other Cancellation Agreements'!H$4),100%,0)))))),IF(LEFT(B17,2)="LO",(IF(AND(J17&lt;='Other Cancellation Agreements'!K$4,J17&gt;'Other Cancellation Agreements'!L$4),60%,(IF((J17&lt;='Other Cancellation Agreements'!L$4),100%,0)))),IF(LEFT(B17,2)="QR",(IF(AND(J17&lt;='Other Cancellation Agreements'!I$4,J17&gt;'Other Cancellation Agreements'!J$4),50%,(IF((J17&lt;='Other Cancellation Agreements'!J$4),100%,0)))),IF(LEFT(B17,2)="FZ",(IF(AND(J17&lt;='Other Cancellation Agreements'!S$4,J17&gt;'Other Cancellation Agreements'!T$4),50%,(IF((J17&lt;='Other Cancellation Agreements'!T$4),100%,0)))),IF(LEFT(B17,2)="SU",(IF(AND(J17&lt;='Other Cancellation Agreements'!P$4,J17&gt;'Other Cancellation Agreements'!Q$4),50%,(IF(AND(J17&lt;='Other Cancellation Agreements'!Q$4,J17&gt;'Other Cancellation Agreements'!R$4),75%,(IF((J17&lt;='Other Cancellation Agreements'!R$4),100%,0)))))),IF(LEFT(B17,2)="MH",(IF(AND(J17&lt;='Other Cancellation Agreements'!U$4,J17&gt;'Other Cancellation Agreements'!V$4),50%,(IF((J17&lt;='Other Cancellation Agreements'!V$4),100%,0)))),0)))))))))</f>
        <v>1</v>
      </c>
      <c r="J17" s="340" t="str">
        <f t="shared" si="2"/>
        <v>02:05</v>
      </c>
      <c r="K17" s="340" t="str">
        <f>IF(LEFT(B17,2)="UL",IF(G17="EY",VLOOKUP(B17,'UL Cancellation Codes'!C:L,10,0),"")&amp;(IF(G17="BC",VLOOKUP(B17,'UL Cancellation Codes'!C:M,9,0),""))&amp;(IF(G17="TCR",VLOOKUP(B17,'UL Cancellation Codes'!C:M,11,0),""))&amp;(IF(G17="CCR",VLOOKUP(B17,'UL Cancellation Codes'!C:M,11,0),"")),IF(I17=0,"",IF(G17="FC",VLOOKUP(B17,'Other Cancellation Codes'!A:G,2,0),(IF(G17="BC",VLOOKUP(B17,'Other Cancellation Codes'!A:G,3,0),(IF(G17="PEY",VLOOKUP(B17,'Other Cancellation Codes'!A:G,4,0),(IF(G17="EY",VLOOKUP(B17,'Other Cancellation Codes'!A:G,5,0),(IF(G17="TCR",VLOOKUP(B17,'Other Cancellation Codes'!A:G,6,0),(IF(G17="CCR",VLOOKUP(B17,'Other Cancellation Codes'!A:G,7,0),0)))))))))))))</f>
        <v>AVEY46</v>
      </c>
      <c r="L17" s="346">
        <f t="shared" si="3"/>
        <v>20</v>
      </c>
      <c r="M17" s="343"/>
      <c r="O17" s="334">
        <v>0.125</v>
      </c>
      <c r="P17" s="335" t="str">
        <f t="shared" si="0"/>
        <v>03:00</v>
      </c>
      <c r="R17" s="334">
        <v>0.25</v>
      </c>
      <c r="S17" s="335" t="str">
        <f t="shared" si="1"/>
        <v>06:00</v>
      </c>
    </row>
    <row r="18" spans="2:19" x14ac:dyDescent="0.3">
      <c r="B18" s="343" t="s">
        <v>966</v>
      </c>
      <c r="C18" s="344">
        <v>44874</v>
      </c>
      <c r="D18" s="345">
        <v>0.77083333333333337</v>
      </c>
      <c r="E18" s="344">
        <v>44874</v>
      </c>
      <c r="F18" s="345">
        <v>0.62986111111111109</v>
      </c>
      <c r="G18" s="343" t="s">
        <v>35</v>
      </c>
      <c r="H18" s="343">
        <v>2</v>
      </c>
      <c r="I18" s="339">
        <f>IF(LEFT(B18,2)="UL",IF(J18&lt;P18,100%,IF((J18&gt;S18),0,50%)),IF(LEFT(B18,2)="GF",(IF(AND(J18&lt;='Other Cancellation Agreements'!M$4,J18&gt;'Other Cancellation Agreements'!N$4),50%,(IF(AND(J18&lt;='Other Cancellation Agreements'!N$4,J18&gt;'Other Cancellation Agreements'!O$4),75%,(IF((J18&lt;='Other Cancellation Agreements'!O$4),100%,0)))))),IF(LEFT(B18,2)="TK",(IF(AND(J18&lt;='Other Cancellation Agreements'!D$4,J18&gt;'Other Cancellation Agreements'!E$4),50%,(IF((J18&lt;='Other Cancellation Agreements'!E$4),100%,0)))),IF(LEFT(B18,2)="EK",(IF(AND(J18&lt;='Other Cancellation Agreements'!F$4,J18&gt;'Other Cancellation Agreements'!G$4),25%,(IF(AND(J18&lt;='Other Cancellation Agreements'!G$4,J18&gt;'Other Cancellation Agreements'!H$4),50%,(IF((J18&lt;='Other Cancellation Agreements'!H$4),100%,0)))))),IF(LEFT(B18,2)="LO",(IF(AND(J18&lt;='Other Cancellation Agreements'!K$4,J18&gt;'Other Cancellation Agreements'!L$4),60%,(IF((J18&lt;='Other Cancellation Agreements'!L$4),100%,0)))),IF(LEFT(B18,2)="QR",(IF(AND(J18&lt;='Other Cancellation Agreements'!I$4,J18&gt;'Other Cancellation Agreements'!J$4),50%,(IF((J18&lt;='Other Cancellation Agreements'!J$4),100%,0)))),IF(LEFT(B18,2)="FZ",(IF(AND(J18&lt;='Other Cancellation Agreements'!S$4,J18&gt;'Other Cancellation Agreements'!T$4),50%,(IF((J18&lt;='Other Cancellation Agreements'!T$4),100%,0)))),IF(LEFT(B18,2)="SU",(IF(AND(J18&lt;='Other Cancellation Agreements'!P$4,J18&gt;'Other Cancellation Agreements'!Q$4),50%,(IF(AND(J18&lt;='Other Cancellation Agreements'!Q$4,J18&gt;'Other Cancellation Agreements'!R$4),75%,(IF((J18&lt;='Other Cancellation Agreements'!R$4),100%,0)))))),IF(LEFT(B18,2)="MH",(IF(AND(J18&lt;='Other Cancellation Agreements'!U$4,J18&gt;'Other Cancellation Agreements'!V$4),50%,(IF((J18&lt;='Other Cancellation Agreements'!V$4),100%,0)))),0)))))))))</f>
        <v>0.5</v>
      </c>
      <c r="J18" s="340" t="str">
        <f t="shared" si="2"/>
        <v>03:23</v>
      </c>
      <c r="K18" s="340" t="str">
        <f>IF(LEFT(B18,2)="UL",IF(G18="EY",VLOOKUP(B18,'UL Cancellation Codes'!C:L,10,0),"")&amp;(IF(G18="BC",VLOOKUP(B18,'UL Cancellation Codes'!C:M,9,0),""))&amp;(IF(G18="TCR",VLOOKUP(B18,'UL Cancellation Codes'!C:M,11,0),""))&amp;(IF(G18="CCR",VLOOKUP(B18,'UL Cancellation Codes'!C:M,11,0),"")),IF(I18=0,"",IF(G18="FC",VLOOKUP(B18,'Other Cancellation Codes'!A:G,2,0),(IF(G18="BC",VLOOKUP(B18,'Other Cancellation Codes'!A:G,3,0),(IF(G18="PEY",VLOOKUP(B18,'Other Cancellation Codes'!A:G,4,0),(IF(G18="EY",VLOOKUP(B18,'Other Cancellation Codes'!A:G,5,0),(IF(G18="TCR",VLOOKUP(B18,'Other Cancellation Codes'!A:G,6,0),(IF(G18="CCR",VLOOKUP(B18,'Other Cancellation Codes'!A:G,7,0),0)))))))))))))</f>
        <v>AVBC53</v>
      </c>
      <c r="L18" s="346">
        <f t="shared" si="3"/>
        <v>1</v>
      </c>
      <c r="M18" s="343"/>
      <c r="O18" s="334">
        <v>0.125</v>
      </c>
      <c r="P18" s="335" t="str">
        <f t="shared" si="0"/>
        <v>03:00</v>
      </c>
      <c r="R18" s="334">
        <v>0.25</v>
      </c>
      <c r="S18" s="335" t="str">
        <f t="shared" si="1"/>
        <v>06:00</v>
      </c>
    </row>
    <row r="19" spans="2:19" x14ac:dyDescent="0.3">
      <c r="B19" s="343" t="s">
        <v>631</v>
      </c>
      <c r="C19" s="344">
        <v>44874</v>
      </c>
      <c r="D19" s="345">
        <v>0.37152777777777773</v>
      </c>
      <c r="E19" s="344">
        <v>44874</v>
      </c>
      <c r="F19" s="345">
        <v>0.25069444444444444</v>
      </c>
      <c r="G19" s="343" t="s">
        <v>144</v>
      </c>
      <c r="H19" s="343">
        <v>8</v>
      </c>
      <c r="I19" s="339">
        <f>IF(LEFT(B19,2)="UL",IF(J19&lt;P19,100%,IF((J19&gt;S19),0,50%)),IF(LEFT(B19,2)="GF",(IF(AND(J19&lt;='Other Cancellation Agreements'!M$4,J19&gt;'Other Cancellation Agreements'!N$4),50%,(IF(AND(J19&lt;='Other Cancellation Agreements'!N$4,J19&gt;'Other Cancellation Agreements'!O$4),75%,(IF((J19&lt;='Other Cancellation Agreements'!O$4),100%,0)))))),IF(LEFT(B19,2)="TK",(IF(AND(J19&lt;='Other Cancellation Agreements'!D$4,J19&gt;'Other Cancellation Agreements'!E$4),50%,(IF((J19&lt;='Other Cancellation Agreements'!E$4),100%,0)))),IF(LEFT(B19,2)="EK",(IF(AND(J19&lt;='Other Cancellation Agreements'!F$4,J19&gt;'Other Cancellation Agreements'!G$4),25%,(IF(AND(J19&lt;='Other Cancellation Agreements'!G$4,J19&gt;'Other Cancellation Agreements'!H$4),50%,(IF((J19&lt;='Other Cancellation Agreements'!H$4),100%,0)))))),IF(LEFT(B19,2)="LO",(IF(AND(J19&lt;='Other Cancellation Agreements'!K$4,J19&gt;'Other Cancellation Agreements'!L$4),60%,(IF((J19&lt;='Other Cancellation Agreements'!L$4),100%,0)))),IF(LEFT(B19,2)="QR",(IF(AND(J19&lt;='Other Cancellation Agreements'!I$4,J19&gt;'Other Cancellation Agreements'!J$4),50%,(IF((J19&lt;='Other Cancellation Agreements'!J$4),100%,0)))),IF(LEFT(B19,2)="FZ",(IF(AND(J19&lt;='Other Cancellation Agreements'!S$4,J19&gt;'Other Cancellation Agreements'!T$4),50%,(IF((J19&lt;='Other Cancellation Agreements'!T$4),100%,0)))),IF(LEFT(B19,2)="SU",(IF(AND(J19&lt;='Other Cancellation Agreements'!P$4,J19&gt;'Other Cancellation Agreements'!Q$4),50%,(IF(AND(J19&lt;='Other Cancellation Agreements'!Q$4,J19&gt;'Other Cancellation Agreements'!R$4),75%,(IF((J19&lt;='Other Cancellation Agreements'!R$4),100%,0)))))),IF(LEFT(B19,2)="MH",(IF(AND(J19&lt;='Other Cancellation Agreements'!U$4,J19&gt;'Other Cancellation Agreements'!V$4),50%,(IF((J19&lt;='Other Cancellation Agreements'!V$4),100%,0)))),0)))))))))</f>
        <v>1</v>
      </c>
      <c r="J19" s="340" t="str">
        <f t="shared" si="2"/>
        <v>02:54</v>
      </c>
      <c r="K19" s="340" t="str">
        <f>IF(LEFT(B19,2)="UL",IF(G19="EY",VLOOKUP(B19,'UL Cancellation Codes'!C:L,10,0),"")&amp;(IF(G19="BC",VLOOKUP(B19,'UL Cancellation Codes'!C:M,9,0),""))&amp;(IF(G19="TCR",VLOOKUP(B19,'UL Cancellation Codes'!C:M,11,0),""))&amp;(IF(G19="CCR",VLOOKUP(B19,'UL Cancellation Codes'!C:M,11,0),"")),IF(I19=0,"",IF(G19="FC",VLOOKUP(B19,'Other Cancellation Codes'!A:G,2,0),(IF(G19="BC",VLOOKUP(B19,'Other Cancellation Codes'!A:G,3,0),(IF(G19="PEY",VLOOKUP(B19,'Other Cancellation Codes'!A:G,4,0),(IF(G19="EY",VLOOKUP(B19,'Other Cancellation Codes'!A:G,5,0),(IF(G19="TCR",VLOOKUP(B19,'Other Cancellation Codes'!A:G,6,0),(IF(G19="CCR",VLOOKUP(B19,'Other Cancellation Codes'!A:G,7,0),0)))))))))))))</f>
        <v>AVY52F</v>
      </c>
      <c r="L19" s="346">
        <f t="shared" si="3"/>
        <v>8</v>
      </c>
      <c r="M19" s="343"/>
      <c r="O19" s="334">
        <v>0.125</v>
      </c>
      <c r="P19" s="335" t="str">
        <f t="shared" si="0"/>
        <v>03:00</v>
      </c>
      <c r="R19" s="334">
        <v>0.25</v>
      </c>
      <c r="S19" s="335" t="str">
        <f t="shared" si="1"/>
        <v>06:00</v>
      </c>
    </row>
    <row r="20" spans="2:19" x14ac:dyDescent="0.3">
      <c r="B20" s="343" t="s">
        <v>1373</v>
      </c>
      <c r="C20" s="344">
        <v>44874</v>
      </c>
      <c r="D20" s="345">
        <v>0.4548611111111111</v>
      </c>
      <c r="E20" s="344">
        <v>44874</v>
      </c>
      <c r="F20" s="345">
        <v>0.25972222222222224</v>
      </c>
      <c r="G20" s="343" t="s">
        <v>144</v>
      </c>
      <c r="H20" s="343">
        <v>2</v>
      </c>
      <c r="I20" s="339">
        <f>IF(LEFT(B20,2)="UL",IF(J20&lt;P20,100%,IF((J20&gt;S20),0,50%)),IF(LEFT(B20,2)="GF",(IF(AND(J20&lt;='Other Cancellation Agreements'!M$4,J20&gt;'Other Cancellation Agreements'!N$4),50%,(IF(AND(J20&lt;='Other Cancellation Agreements'!N$4,J20&gt;'Other Cancellation Agreements'!O$4),75%,(IF((J20&lt;='Other Cancellation Agreements'!O$4),100%,0)))))),IF(LEFT(B20,2)="TK",(IF(AND(J20&lt;='Other Cancellation Agreements'!D$4,J20&gt;'Other Cancellation Agreements'!E$4),50%,(IF((J20&lt;='Other Cancellation Agreements'!E$4),100%,0)))),IF(LEFT(B20,2)="EK",(IF(AND(J20&lt;='Other Cancellation Agreements'!F$4,J20&gt;'Other Cancellation Agreements'!G$4),25%,(IF(AND(J20&lt;='Other Cancellation Agreements'!G$4,J20&gt;'Other Cancellation Agreements'!H$4),50%,(IF((J20&lt;='Other Cancellation Agreements'!H$4),100%,0)))))),IF(LEFT(B20,2)="LO",(IF(AND(J20&lt;='Other Cancellation Agreements'!K$4,J20&gt;'Other Cancellation Agreements'!L$4),60%,(IF((J20&lt;='Other Cancellation Agreements'!L$4),100%,0)))),IF(LEFT(B20,2)="QR",(IF(AND(J20&lt;='Other Cancellation Agreements'!I$4,J20&gt;'Other Cancellation Agreements'!J$4),50%,(IF((J20&lt;='Other Cancellation Agreements'!J$4),100%,0)))),IF(LEFT(B20,2)="FZ",(IF(AND(J20&lt;='Other Cancellation Agreements'!S$4,J20&gt;'Other Cancellation Agreements'!T$4),50%,(IF((J20&lt;='Other Cancellation Agreements'!T$4),100%,0)))),IF(LEFT(B20,2)="SU",(IF(AND(J20&lt;='Other Cancellation Agreements'!P$4,J20&gt;'Other Cancellation Agreements'!Q$4),50%,(IF(AND(J20&lt;='Other Cancellation Agreements'!Q$4,J20&gt;'Other Cancellation Agreements'!R$4),75%,(IF((J20&lt;='Other Cancellation Agreements'!R$4),100%,0)))))),IF(LEFT(B20,2)="MH",(IF(AND(J20&lt;='Other Cancellation Agreements'!U$4,J20&gt;'Other Cancellation Agreements'!V$4),50%,(IF((J20&lt;='Other Cancellation Agreements'!V$4),100%,0)))),0)))))))))</f>
        <v>0.5</v>
      </c>
      <c r="J20" s="340" t="str">
        <f t="shared" si="2"/>
        <v>04:41</v>
      </c>
      <c r="K20" s="340" t="str">
        <f>IF(LEFT(B20,2)="UL",IF(G20="EY",VLOOKUP(B20,'UL Cancellation Codes'!C:L,10,0),"")&amp;(IF(G20="BC",VLOOKUP(B20,'UL Cancellation Codes'!C:M,9,0),""))&amp;(IF(G20="TCR",VLOOKUP(B20,'UL Cancellation Codes'!C:M,11,0),""))&amp;(IF(G20="CCR",VLOOKUP(B20,'UL Cancellation Codes'!C:M,11,0),"")),IF(I20=0,"",IF(G20="FC",VLOOKUP(B20,'Other Cancellation Codes'!A:G,2,0),(IF(G20="BC",VLOOKUP(B20,'Other Cancellation Codes'!A:G,3,0),(IF(G20="PEY",VLOOKUP(B20,'Other Cancellation Codes'!A:G,4,0),(IF(G20="EY",VLOOKUP(B20,'Other Cancellation Codes'!A:G,5,0),(IF(G20="TCR",VLOOKUP(B20,'Other Cancellation Codes'!A:G,6,0),(IF(G20="CCR",VLOOKUP(B20,'Other Cancellation Codes'!A:G,7,0),0)))))))))))))</f>
        <v>AVEY63</v>
      </c>
      <c r="L20" s="346">
        <f t="shared" si="3"/>
        <v>1</v>
      </c>
      <c r="M20" s="343"/>
      <c r="O20" s="334">
        <v>0.125</v>
      </c>
      <c r="P20" s="335" t="str">
        <f t="shared" si="0"/>
        <v>03:00</v>
      </c>
      <c r="R20" s="334">
        <v>0.25</v>
      </c>
      <c r="S20" s="335" t="str">
        <f t="shared" si="1"/>
        <v>06:00</v>
      </c>
    </row>
    <row r="21" spans="2:19" x14ac:dyDescent="0.3">
      <c r="B21" s="343" t="s">
        <v>64</v>
      </c>
      <c r="C21" s="344">
        <v>44874</v>
      </c>
      <c r="D21" s="345">
        <v>0.77777777777777779</v>
      </c>
      <c r="E21" s="344">
        <v>44874</v>
      </c>
      <c r="F21" s="345">
        <v>0.57430555555555551</v>
      </c>
      <c r="G21" s="343" t="s">
        <v>35</v>
      </c>
      <c r="H21" s="343">
        <v>3</v>
      </c>
      <c r="I21" s="339">
        <f>IF(LEFT(B21,2)="UL",IF(J21&lt;P21,100%,IF((J21&gt;S21),0,50%)),IF(LEFT(B21,2)="GF",(IF(AND(J21&lt;='Other Cancellation Agreements'!M$4,J21&gt;'Other Cancellation Agreements'!N$4),50%,(IF(AND(J21&lt;='Other Cancellation Agreements'!N$4,J21&gt;'Other Cancellation Agreements'!O$4),75%,(IF((J21&lt;='Other Cancellation Agreements'!O$4),100%,0)))))),IF(LEFT(B21,2)="TK",(IF(AND(J21&lt;='Other Cancellation Agreements'!D$4,J21&gt;'Other Cancellation Agreements'!E$4),50%,(IF((J21&lt;='Other Cancellation Agreements'!E$4),100%,0)))),IF(LEFT(B21,2)="EK",(IF(AND(J21&lt;='Other Cancellation Agreements'!F$4,J21&gt;'Other Cancellation Agreements'!G$4),25%,(IF(AND(J21&lt;='Other Cancellation Agreements'!G$4,J21&gt;'Other Cancellation Agreements'!H$4),50%,(IF((J21&lt;='Other Cancellation Agreements'!H$4),100%,0)))))),IF(LEFT(B21,2)="LO",(IF(AND(J21&lt;='Other Cancellation Agreements'!K$4,J21&gt;'Other Cancellation Agreements'!L$4),60%,(IF((J21&lt;='Other Cancellation Agreements'!L$4),100%,0)))),IF(LEFT(B21,2)="QR",(IF(AND(J21&lt;='Other Cancellation Agreements'!I$4,J21&gt;'Other Cancellation Agreements'!J$4),50%,(IF((J21&lt;='Other Cancellation Agreements'!J$4),100%,0)))),IF(LEFT(B21,2)="FZ",(IF(AND(J21&lt;='Other Cancellation Agreements'!S$4,J21&gt;'Other Cancellation Agreements'!T$4),50%,(IF((J21&lt;='Other Cancellation Agreements'!T$4),100%,0)))),IF(LEFT(B21,2)="SU",(IF(AND(J21&lt;='Other Cancellation Agreements'!P$4,J21&gt;'Other Cancellation Agreements'!Q$4),50%,(IF(AND(J21&lt;='Other Cancellation Agreements'!Q$4,J21&gt;'Other Cancellation Agreements'!R$4),75%,(IF((J21&lt;='Other Cancellation Agreements'!R$4),100%,0)))))),IF(LEFT(B21,2)="MH",(IF(AND(J21&lt;='Other Cancellation Agreements'!U$4,J21&gt;'Other Cancellation Agreements'!V$4),50%,(IF((J21&lt;='Other Cancellation Agreements'!V$4),100%,0)))),0)))))))))</f>
        <v>0.5</v>
      </c>
      <c r="J21" s="340" t="str">
        <f t="shared" si="2"/>
        <v>04:53</v>
      </c>
      <c r="K21" s="340" t="str">
        <f>IF(LEFT(B21,2)="UL",IF(G21="EY",VLOOKUP(B21,'UL Cancellation Codes'!C:L,10,0),"")&amp;(IF(G21="BC",VLOOKUP(B21,'UL Cancellation Codes'!C:M,9,0),""))&amp;(IF(G21="TCR",VLOOKUP(B21,'UL Cancellation Codes'!C:M,11,0),""))&amp;(IF(G21="CCR",VLOOKUP(B21,'UL Cancellation Codes'!C:M,11,0),"")),IF(I21=0,"",IF(G21="FC",VLOOKUP(B21,'Other Cancellation Codes'!A:G,2,0),(IF(G21="BC",VLOOKUP(B21,'Other Cancellation Codes'!A:G,3,0),(IF(G21="PEY",VLOOKUP(B21,'Other Cancellation Codes'!A:G,4,0),(IF(G21="EY",VLOOKUP(B21,'Other Cancellation Codes'!A:G,5,0),(IF(G21="TCR",VLOOKUP(B21,'Other Cancellation Codes'!A:G,6,0),(IF(G21="CCR",VLOOKUP(B21,'Other Cancellation Codes'!A:G,7,0),0)))))))))))))</f>
        <v>AVBC34</v>
      </c>
      <c r="L21" s="346">
        <f t="shared" si="3"/>
        <v>1.5</v>
      </c>
      <c r="M21" s="343"/>
      <c r="O21" s="334">
        <v>0.125</v>
      </c>
      <c r="P21" s="335" t="str">
        <f t="shared" si="0"/>
        <v>03:00</v>
      </c>
      <c r="R21" s="334">
        <v>0.25</v>
      </c>
      <c r="S21" s="335" t="str">
        <f t="shared" si="1"/>
        <v>06:00</v>
      </c>
    </row>
    <row r="22" spans="2:19" x14ac:dyDescent="0.3">
      <c r="B22" s="343" t="s">
        <v>64</v>
      </c>
      <c r="C22" s="344">
        <v>44874</v>
      </c>
      <c r="D22" s="345">
        <v>0.77777777777777779</v>
      </c>
      <c r="E22" s="344">
        <v>44874</v>
      </c>
      <c r="F22" s="345">
        <v>0.57430555555555551</v>
      </c>
      <c r="G22" s="343" t="s">
        <v>144</v>
      </c>
      <c r="H22" s="343">
        <v>3</v>
      </c>
      <c r="I22" s="339">
        <f>IF(LEFT(B22,2)="UL",IF(J22&lt;P22,100%,IF((J22&gt;S22),0,50%)),IF(LEFT(B22,2)="GF",(IF(AND(J22&lt;='Other Cancellation Agreements'!M$4,J22&gt;'Other Cancellation Agreements'!N$4),50%,(IF(AND(J22&lt;='Other Cancellation Agreements'!N$4,J22&gt;'Other Cancellation Agreements'!O$4),75%,(IF((J22&lt;='Other Cancellation Agreements'!O$4),100%,0)))))),IF(LEFT(B22,2)="TK",(IF(AND(J22&lt;='Other Cancellation Agreements'!D$4,J22&gt;'Other Cancellation Agreements'!E$4),50%,(IF((J22&lt;='Other Cancellation Agreements'!E$4),100%,0)))),IF(LEFT(B22,2)="EK",(IF(AND(J22&lt;='Other Cancellation Agreements'!F$4,J22&gt;'Other Cancellation Agreements'!G$4),25%,(IF(AND(J22&lt;='Other Cancellation Agreements'!G$4,J22&gt;'Other Cancellation Agreements'!H$4),50%,(IF((J22&lt;='Other Cancellation Agreements'!H$4),100%,0)))))),IF(LEFT(B22,2)="LO",(IF(AND(J22&lt;='Other Cancellation Agreements'!K$4,J22&gt;'Other Cancellation Agreements'!L$4),60%,(IF((J22&lt;='Other Cancellation Agreements'!L$4),100%,0)))),IF(LEFT(B22,2)="QR",(IF(AND(J22&lt;='Other Cancellation Agreements'!I$4,J22&gt;'Other Cancellation Agreements'!J$4),50%,(IF((J22&lt;='Other Cancellation Agreements'!J$4),100%,0)))),IF(LEFT(B22,2)="FZ",(IF(AND(J22&lt;='Other Cancellation Agreements'!S$4,J22&gt;'Other Cancellation Agreements'!T$4),50%,(IF((J22&lt;='Other Cancellation Agreements'!T$4),100%,0)))),IF(LEFT(B22,2)="SU",(IF(AND(J22&lt;='Other Cancellation Agreements'!P$4,J22&gt;'Other Cancellation Agreements'!Q$4),50%,(IF(AND(J22&lt;='Other Cancellation Agreements'!Q$4,J22&gt;'Other Cancellation Agreements'!R$4),75%,(IF((J22&lt;='Other Cancellation Agreements'!R$4),100%,0)))))),IF(LEFT(B22,2)="MH",(IF(AND(J22&lt;='Other Cancellation Agreements'!U$4,J22&gt;'Other Cancellation Agreements'!V$4),50%,(IF((J22&lt;='Other Cancellation Agreements'!V$4),100%,0)))),0)))))))))</f>
        <v>0.5</v>
      </c>
      <c r="J22" s="340" t="str">
        <f t="shared" si="2"/>
        <v>04:53</v>
      </c>
      <c r="K22" s="340" t="str">
        <f>IF(LEFT(B22,2)="UL",IF(G22="EY",VLOOKUP(B22,'UL Cancellation Codes'!C:L,10,0),"")&amp;(IF(G22="BC",VLOOKUP(B22,'UL Cancellation Codes'!C:M,9,0),""))&amp;(IF(G22="TCR",VLOOKUP(B22,'UL Cancellation Codes'!C:M,11,0),""))&amp;(IF(G22="CCR",VLOOKUP(B22,'UL Cancellation Codes'!C:M,11,0),"")),IF(I22=0,"",IF(G22="FC",VLOOKUP(B22,'Other Cancellation Codes'!A:G,2,0),(IF(G22="BC",VLOOKUP(B22,'Other Cancellation Codes'!A:G,3,0),(IF(G22="PEY",VLOOKUP(B22,'Other Cancellation Codes'!A:G,4,0),(IF(G22="EY",VLOOKUP(B22,'Other Cancellation Codes'!A:G,5,0),(IF(G22="TCR",VLOOKUP(B22,'Other Cancellation Codes'!A:G,6,0),(IF(G22="CCR",VLOOKUP(B22,'Other Cancellation Codes'!A:G,7,0),0)))))))))))))</f>
        <v>AVEY34</v>
      </c>
      <c r="L22" s="346">
        <f t="shared" si="3"/>
        <v>1.5</v>
      </c>
      <c r="M22" s="343"/>
      <c r="O22" s="334">
        <v>0.125</v>
      </c>
      <c r="P22" s="335" t="str">
        <f t="shared" si="0"/>
        <v>03:00</v>
      </c>
      <c r="R22" s="334">
        <v>0.25</v>
      </c>
      <c r="S22" s="335" t="str">
        <f t="shared" si="1"/>
        <v>06:00</v>
      </c>
    </row>
    <row r="23" spans="2:19" x14ac:dyDescent="0.3">
      <c r="B23" s="343" t="s">
        <v>62</v>
      </c>
      <c r="C23" s="344">
        <v>44874</v>
      </c>
      <c r="D23" s="345">
        <v>0.79513888888888884</v>
      </c>
      <c r="E23" s="344">
        <v>44874</v>
      </c>
      <c r="F23" s="345">
        <v>0.57708333333333328</v>
      </c>
      <c r="G23" s="343" t="s">
        <v>35</v>
      </c>
      <c r="H23" s="343">
        <v>8</v>
      </c>
      <c r="I23" s="339">
        <f>IF(LEFT(B23,2)="UL",IF(J23&lt;P23,100%,IF((J23&gt;S23),0,50%)),IF(LEFT(B23,2)="GF",(IF(AND(J23&lt;='Other Cancellation Agreements'!M$4,J23&gt;'Other Cancellation Agreements'!N$4),50%,(IF(AND(J23&lt;='Other Cancellation Agreements'!N$4,J23&gt;'Other Cancellation Agreements'!O$4),75%,(IF((J23&lt;='Other Cancellation Agreements'!O$4),100%,0)))))),IF(LEFT(B23,2)="TK",(IF(AND(J23&lt;='Other Cancellation Agreements'!D$4,J23&gt;'Other Cancellation Agreements'!E$4),50%,(IF((J23&lt;='Other Cancellation Agreements'!E$4),100%,0)))),IF(LEFT(B23,2)="EK",(IF(AND(J23&lt;='Other Cancellation Agreements'!F$4,J23&gt;'Other Cancellation Agreements'!G$4),25%,(IF(AND(J23&lt;='Other Cancellation Agreements'!G$4,J23&gt;'Other Cancellation Agreements'!H$4),50%,(IF((J23&lt;='Other Cancellation Agreements'!H$4),100%,0)))))),IF(LEFT(B23,2)="LO",(IF(AND(J23&lt;='Other Cancellation Agreements'!K$4,J23&gt;'Other Cancellation Agreements'!L$4),60%,(IF((J23&lt;='Other Cancellation Agreements'!L$4),100%,0)))),IF(LEFT(B23,2)="QR",(IF(AND(J23&lt;='Other Cancellation Agreements'!I$4,J23&gt;'Other Cancellation Agreements'!J$4),50%,(IF((J23&lt;='Other Cancellation Agreements'!J$4),100%,0)))),IF(LEFT(B23,2)="FZ",(IF(AND(J23&lt;='Other Cancellation Agreements'!S$4,J23&gt;'Other Cancellation Agreements'!T$4),50%,(IF((J23&lt;='Other Cancellation Agreements'!T$4),100%,0)))),IF(LEFT(B23,2)="SU",(IF(AND(J23&lt;='Other Cancellation Agreements'!P$4,J23&gt;'Other Cancellation Agreements'!Q$4),50%,(IF(AND(J23&lt;='Other Cancellation Agreements'!Q$4,J23&gt;'Other Cancellation Agreements'!R$4),75%,(IF((J23&lt;='Other Cancellation Agreements'!R$4),100%,0)))))),IF(LEFT(B23,2)="MH",(IF(AND(J23&lt;='Other Cancellation Agreements'!U$4,J23&gt;'Other Cancellation Agreements'!V$4),50%,(IF((J23&lt;='Other Cancellation Agreements'!V$4),100%,0)))),0)))))))))</f>
        <v>0.5</v>
      </c>
      <c r="J23" s="340" t="str">
        <f t="shared" si="2"/>
        <v>05:14</v>
      </c>
      <c r="K23" s="340" t="str">
        <f>IF(LEFT(B23,2)="UL",IF(G23="EY",VLOOKUP(B23,'UL Cancellation Codes'!C:L,10,0),"")&amp;(IF(G23="BC",VLOOKUP(B23,'UL Cancellation Codes'!C:M,9,0),""))&amp;(IF(G23="TCR",VLOOKUP(B23,'UL Cancellation Codes'!C:M,11,0),""))&amp;(IF(G23="CCR",VLOOKUP(B23,'UL Cancellation Codes'!C:M,11,0),"")),IF(I23=0,"",IF(G23="FC",VLOOKUP(B23,'Other Cancellation Codes'!A:G,2,0),(IF(G23="BC",VLOOKUP(B23,'Other Cancellation Codes'!A:G,3,0),(IF(G23="PEY",VLOOKUP(B23,'Other Cancellation Codes'!A:G,4,0),(IF(G23="EY",VLOOKUP(B23,'Other Cancellation Codes'!A:G,5,0),(IF(G23="TCR",VLOOKUP(B23,'Other Cancellation Codes'!A:G,6,0),(IF(G23="CCR",VLOOKUP(B23,'Other Cancellation Codes'!A:G,7,0),0)))))))))))))</f>
        <v>AVBC34</v>
      </c>
      <c r="L23" s="346">
        <f t="shared" si="3"/>
        <v>4</v>
      </c>
      <c r="M23" s="343"/>
      <c r="O23" s="334">
        <v>0.125</v>
      </c>
      <c r="P23" s="335" t="str">
        <f t="shared" si="0"/>
        <v>03:00</v>
      </c>
      <c r="R23" s="334">
        <v>0.25</v>
      </c>
      <c r="S23" s="335" t="str">
        <f t="shared" si="1"/>
        <v>06:00</v>
      </c>
    </row>
    <row r="24" spans="2:19" x14ac:dyDescent="0.3">
      <c r="B24" s="343" t="s">
        <v>66</v>
      </c>
      <c r="C24" s="344">
        <v>44874</v>
      </c>
      <c r="D24" s="345">
        <v>0.79513888888888884</v>
      </c>
      <c r="E24" s="344">
        <v>44874</v>
      </c>
      <c r="F24" s="345">
        <v>0.68263888888888891</v>
      </c>
      <c r="G24" s="343" t="s">
        <v>144</v>
      </c>
      <c r="H24" s="343">
        <v>1</v>
      </c>
      <c r="I24" s="339">
        <f>IF(LEFT(B24,2)="UL",IF(J24&lt;P24,100%,IF((J24&gt;S24),0,50%)),IF(LEFT(B24,2)="GF",(IF(AND(J24&lt;='Other Cancellation Agreements'!M$4,J24&gt;'Other Cancellation Agreements'!N$4),50%,(IF(AND(J24&lt;='Other Cancellation Agreements'!N$4,J24&gt;'Other Cancellation Agreements'!O$4),75%,(IF((J24&lt;='Other Cancellation Agreements'!O$4),100%,0)))))),IF(LEFT(B24,2)="TK",(IF(AND(J24&lt;='Other Cancellation Agreements'!D$4,J24&gt;'Other Cancellation Agreements'!E$4),50%,(IF((J24&lt;='Other Cancellation Agreements'!E$4),100%,0)))),IF(LEFT(B24,2)="EK",(IF(AND(J24&lt;='Other Cancellation Agreements'!F$4,J24&gt;'Other Cancellation Agreements'!G$4),25%,(IF(AND(J24&lt;='Other Cancellation Agreements'!G$4,J24&gt;'Other Cancellation Agreements'!H$4),50%,(IF((J24&lt;='Other Cancellation Agreements'!H$4),100%,0)))))),IF(LEFT(B24,2)="LO",(IF(AND(J24&lt;='Other Cancellation Agreements'!K$4,J24&gt;'Other Cancellation Agreements'!L$4),60%,(IF((J24&lt;='Other Cancellation Agreements'!L$4),100%,0)))),IF(LEFT(B24,2)="QR",(IF(AND(J24&lt;='Other Cancellation Agreements'!I$4,J24&gt;'Other Cancellation Agreements'!J$4),50%,(IF((J24&lt;='Other Cancellation Agreements'!J$4),100%,0)))),IF(LEFT(B24,2)="FZ",(IF(AND(J24&lt;='Other Cancellation Agreements'!S$4,J24&gt;'Other Cancellation Agreements'!T$4),50%,(IF((J24&lt;='Other Cancellation Agreements'!T$4),100%,0)))),IF(LEFT(B24,2)="SU",(IF(AND(J24&lt;='Other Cancellation Agreements'!P$4,J24&gt;'Other Cancellation Agreements'!Q$4),50%,(IF(AND(J24&lt;='Other Cancellation Agreements'!Q$4,J24&gt;'Other Cancellation Agreements'!R$4),75%,(IF((J24&lt;='Other Cancellation Agreements'!R$4),100%,0)))))),IF(LEFT(B24,2)="MH",(IF(AND(J24&lt;='Other Cancellation Agreements'!U$4,J24&gt;'Other Cancellation Agreements'!V$4),50%,(IF((J24&lt;='Other Cancellation Agreements'!V$4),100%,0)))),0)))))))))</f>
        <v>1</v>
      </c>
      <c r="J24" s="340" t="str">
        <f t="shared" si="2"/>
        <v>02:42</v>
      </c>
      <c r="K24" s="340" t="str">
        <f>IF(LEFT(B24,2)="UL",IF(G24="EY",VLOOKUP(B24,'UL Cancellation Codes'!C:L,10,0),"")&amp;(IF(G24="BC",VLOOKUP(B24,'UL Cancellation Codes'!C:M,9,0),""))&amp;(IF(G24="TCR",VLOOKUP(B24,'UL Cancellation Codes'!C:M,11,0),""))&amp;(IF(G24="CCR",VLOOKUP(B24,'UL Cancellation Codes'!C:M,11,0),"")),IF(I24=0,"",IF(G24="FC",VLOOKUP(B24,'Other Cancellation Codes'!A:G,2,0),(IF(G24="BC",VLOOKUP(B24,'Other Cancellation Codes'!A:G,3,0),(IF(G24="PEY",VLOOKUP(B24,'Other Cancellation Codes'!A:G,4,0),(IF(G24="EY",VLOOKUP(B24,'Other Cancellation Codes'!A:G,5,0),(IF(G24="TCR",VLOOKUP(B24,'Other Cancellation Codes'!A:G,6,0),(IF(G24="CCR",VLOOKUP(B24,'Other Cancellation Codes'!A:G,7,0),0)))))))))))))</f>
        <v>AVEY35</v>
      </c>
      <c r="L24" s="346">
        <f t="shared" si="3"/>
        <v>1</v>
      </c>
      <c r="M24" s="343"/>
      <c r="O24" s="334">
        <v>0.125</v>
      </c>
      <c r="P24" s="335" t="str">
        <f t="shared" si="0"/>
        <v>03:00</v>
      </c>
      <c r="R24" s="334">
        <v>0.25</v>
      </c>
      <c r="S24" s="335" t="str">
        <f t="shared" si="1"/>
        <v>06:00</v>
      </c>
    </row>
    <row r="25" spans="2:19" x14ac:dyDescent="0.3">
      <c r="B25" s="343" t="s">
        <v>66</v>
      </c>
      <c r="C25" s="344">
        <v>44874</v>
      </c>
      <c r="D25" s="345">
        <v>0.79513888888888884</v>
      </c>
      <c r="E25" s="344">
        <v>44874</v>
      </c>
      <c r="F25" s="345">
        <v>0.71319444444444446</v>
      </c>
      <c r="G25" s="343" t="s">
        <v>33</v>
      </c>
      <c r="H25" s="343">
        <v>1</v>
      </c>
      <c r="I25" s="339">
        <f>IF(LEFT(B25,2)="UL",IF(J25&lt;P25,100%,IF((J25&gt;S25),0,50%)),IF(LEFT(B25,2)="GF",(IF(AND(J25&lt;='Other Cancellation Agreements'!M$4,J25&gt;'Other Cancellation Agreements'!N$4),50%,(IF(AND(J25&lt;='Other Cancellation Agreements'!N$4,J25&gt;'Other Cancellation Agreements'!O$4),75%,(IF((J25&lt;='Other Cancellation Agreements'!O$4),100%,0)))))),IF(LEFT(B25,2)="TK",(IF(AND(J25&lt;='Other Cancellation Agreements'!D$4,J25&gt;'Other Cancellation Agreements'!E$4),50%,(IF((J25&lt;='Other Cancellation Agreements'!E$4),100%,0)))),IF(LEFT(B25,2)="EK",(IF(AND(J25&lt;='Other Cancellation Agreements'!F$4,J25&gt;'Other Cancellation Agreements'!G$4),25%,(IF(AND(J25&lt;='Other Cancellation Agreements'!G$4,J25&gt;'Other Cancellation Agreements'!H$4),50%,(IF((J25&lt;='Other Cancellation Agreements'!H$4),100%,0)))))),IF(LEFT(B25,2)="LO",(IF(AND(J25&lt;='Other Cancellation Agreements'!K$4,J25&gt;'Other Cancellation Agreements'!L$4),60%,(IF((J25&lt;='Other Cancellation Agreements'!L$4),100%,0)))),IF(LEFT(B25,2)="QR",(IF(AND(J25&lt;='Other Cancellation Agreements'!I$4,J25&gt;'Other Cancellation Agreements'!J$4),50%,(IF((J25&lt;='Other Cancellation Agreements'!J$4),100%,0)))),IF(LEFT(B25,2)="FZ",(IF(AND(J25&lt;='Other Cancellation Agreements'!S$4,J25&gt;'Other Cancellation Agreements'!T$4),50%,(IF((J25&lt;='Other Cancellation Agreements'!T$4),100%,0)))),IF(LEFT(B25,2)="SU",(IF(AND(J25&lt;='Other Cancellation Agreements'!P$4,J25&gt;'Other Cancellation Agreements'!Q$4),50%,(IF(AND(J25&lt;='Other Cancellation Agreements'!Q$4,J25&gt;'Other Cancellation Agreements'!R$4),75%,(IF((J25&lt;='Other Cancellation Agreements'!R$4),100%,0)))))),IF(LEFT(B25,2)="MH",(IF(AND(J25&lt;='Other Cancellation Agreements'!U$4,J25&gt;'Other Cancellation Agreements'!V$4),50%,(IF((J25&lt;='Other Cancellation Agreements'!V$4),100%,0)))),0)))))))))</f>
        <v>1</v>
      </c>
      <c r="J25" s="340" t="str">
        <f t="shared" si="2"/>
        <v>01:58</v>
      </c>
      <c r="K25" s="340" t="str">
        <f>IF(LEFT(B25,2)="UL",IF(G25="EY",VLOOKUP(B25,'UL Cancellation Codes'!C:L,10,0),"")&amp;(IF(G25="BC",VLOOKUP(B25,'UL Cancellation Codes'!C:M,9,0),""))&amp;(IF(G25="TCR",VLOOKUP(B25,'UL Cancellation Codes'!C:M,11,0),""))&amp;(IF(G25="CCR",VLOOKUP(B25,'UL Cancellation Codes'!C:M,11,0),"")),IF(I25=0,"",IF(G25="FC",VLOOKUP(B25,'Other Cancellation Codes'!A:G,2,0),(IF(G25="BC",VLOOKUP(B25,'Other Cancellation Codes'!A:G,3,0),(IF(G25="PEY",VLOOKUP(B25,'Other Cancellation Codes'!A:G,4,0),(IF(G25="EY",VLOOKUP(B25,'Other Cancellation Codes'!A:G,5,0),(IF(G25="TCR",VLOOKUP(B25,'Other Cancellation Codes'!A:G,6,0),(IF(G25="CCR",VLOOKUP(B25,'Other Cancellation Codes'!A:G,7,0),0)))))))))))))</f>
        <v>AVYW02</v>
      </c>
      <c r="L25" s="346">
        <f t="shared" si="3"/>
        <v>1</v>
      </c>
      <c r="M25" s="343"/>
      <c r="O25" s="334">
        <v>0.125</v>
      </c>
      <c r="P25" s="335" t="str">
        <f t="shared" si="0"/>
        <v>03:00</v>
      </c>
      <c r="R25" s="334">
        <v>0.25</v>
      </c>
      <c r="S25" s="335" t="str">
        <f t="shared" si="1"/>
        <v>06:00</v>
      </c>
    </row>
    <row r="26" spans="2:19" x14ac:dyDescent="0.3">
      <c r="B26" s="343" t="s">
        <v>83</v>
      </c>
      <c r="C26" s="344">
        <v>44874</v>
      </c>
      <c r="D26" s="345">
        <v>0.30902777777777779</v>
      </c>
      <c r="E26" s="344">
        <v>44874</v>
      </c>
      <c r="F26" s="345">
        <v>0.24930555555555556</v>
      </c>
      <c r="G26" s="343" t="s">
        <v>35</v>
      </c>
      <c r="H26" s="343">
        <v>2</v>
      </c>
      <c r="I26" s="339">
        <f>IF(LEFT(B26,2)="UL",IF(J26&lt;P26,100%,IF((J26&gt;S26),0,50%)),IF(LEFT(B26,2)="GF",(IF(AND(J26&lt;='Other Cancellation Agreements'!M$4,J26&gt;'Other Cancellation Agreements'!N$4),50%,(IF(AND(J26&lt;='Other Cancellation Agreements'!N$4,J26&gt;'Other Cancellation Agreements'!O$4),75%,(IF((J26&lt;='Other Cancellation Agreements'!O$4),100%,0)))))),IF(LEFT(B26,2)="TK",(IF(AND(J26&lt;='Other Cancellation Agreements'!D$4,J26&gt;'Other Cancellation Agreements'!E$4),50%,(IF((J26&lt;='Other Cancellation Agreements'!E$4),100%,0)))),IF(LEFT(B26,2)="EK",(IF(AND(J26&lt;='Other Cancellation Agreements'!F$4,J26&gt;'Other Cancellation Agreements'!G$4),25%,(IF(AND(J26&lt;='Other Cancellation Agreements'!G$4,J26&gt;'Other Cancellation Agreements'!H$4),50%,(IF((J26&lt;='Other Cancellation Agreements'!H$4),100%,0)))))),IF(LEFT(B26,2)="LO",(IF(AND(J26&lt;='Other Cancellation Agreements'!K$4,J26&gt;'Other Cancellation Agreements'!L$4),60%,(IF((J26&lt;='Other Cancellation Agreements'!L$4),100%,0)))),IF(LEFT(B26,2)="QR",(IF(AND(J26&lt;='Other Cancellation Agreements'!I$4,J26&gt;'Other Cancellation Agreements'!J$4),50%,(IF((J26&lt;='Other Cancellation Agreements'!J$4),100%,0)))),IF(LEFT(B26,2)="FZ",(IF(AND(J26&lt;='Other Cancellation Agreements'!S$4,J26&gt;'Other Cancellation Agreements'!T$4),50%,(IF((J26&lt;='Other Cancellation Agreements'!T$4),100%,0)))),IF(LEFT(B26,2)="SU",(IF(AND(J26&lt;='Other Cancellation Agreements'!P$4,J26&gt;'Other Cancellation Agreements'!Q$4),50%,(IF(AND(J26&lt;='Other Cancellation Agreements'!Q$4,J26&gt;'Other Cancellation Agreements'!R$4),75%,(IF((J26&lt;='Other Cancellation Agreements'!R$4),100%,0)))))),IF(LEFT(B26,2)="MH",(IF(AND(J26&lt;='Other Cancellation Agreements'!U$4,J26&gt;'Other Cancellation Agreements'!V$4),50%,(IF((J26&lt;='Other Cancellation Agreements'!V$4),100%,0)))),0)))))))))</f>
        <v>1</v>
      </c>
      <c r="J26" s="340" t="str">
        <f t="shared" si="2"/>
        <v>01:26</v>
      </c>
      <c r="K26" s="340" t="str">
        <f>IF(LEFT(B26,2)="UL",IF(G26="EY",VLOOKUP(B26,'UL Cancellation Codes'!C:L,10,0),"")&amp;(IF(G26="BC",VLOOKUP(B26,'UL Cancellation Codes'!C:M,9,0),""))&amp;(IF(G26="TCR",VLOOKUP(B26,'UL Cancellation Codes'!C:M,11,0),""))&amp;(IF(G26="CCR",VLOOKUP(B26,'UL Cancellation Codes'!C:M,11,0),"")),IF(I26=0,"",IF(G26="FC",VLOOKUP(B26,'Other Cancellation Codes'!A:G,2,0),(IF(G26="BC",VLOOKUP(B26,'Other Cancellation Codes'!A:G,3,0),(IF(G26="PEY",VLOOKUP(B26,'Other Cancellation Codes'!A:G,4,0),(IF(G26="EY",VLOOKUP(B26,'Other Cancellation Codes'!A:G,5,0),(IF(G26="TCR",VLOOKUP(B26,'Other Cancellation Codes'!A:G,6,0),(IF(G26="CCR",VLOOKUP(B26,'Other Cancellation Codes'!A:G,7,0),0)))))))))))))</f>
        <v>AVBC27</v>
      </c>
      <c r="L26" s="346">
        <f t="shared" si="3"/>
        <v>2</v>
      </c>
      <c r="M26" s="343"/>
      <c r="O26" s="334">
        <v>0.125</v>
      </c>
      <c r="P26" s="335" t="str">
        <f t="shared" si="0"/>
        <v>03:00</v>
      </c>
      <c r="R26" s="334">
        <v>0.25</v>
      </c>
      <c r="S26" s="335" t="str">
        <f t="shared" si="1"/>
        <v>06:00</v>
      </c>
    </row>
    <row r="27" spans="2:19" x14ac:dyDescent="0.3">
      <c r="B27" s="343" t="s">
        <v>83</v>
      </c>
      <c r="C27" s="344">
        <v>44874</v>
      </c>
      <c r="D27" s="345">
        <v>0.30902777777777779</v>
      </c>
      <c r="E27" s="344">
        <v>44874</v>
      </c>
      <c r="F27" s="345">
        <v>0.24930555555555556</v>
      </c>
      <c r="G27" s="343" t="s">
        <v>144</v>
      </c>
      <c r="H27" s="343">
        <v>3</v>
      </c>
      <c r="I27" s="339">
        <f>IF(LEFT(B27,2)="UL",IF(J27&lt;P27,100%,IF((J27&gt;S27),0,50%)),IF(LEFT(B27,2)="GF",(IF(AND(J27&lt;='Other Cancellation Agreements'!M$4,J27&gt;'Other Cancellation Agreements'!N$4),50%,(IF(AND(J27&lt;='Other Cancellation Agreements'!N$4,J27&gt;'Other Cancellation Agreements'!O$4),75%,(IF((J27&lt;='Other Cancellation Agreements'!O$4),100%,0)))))),IF(LEFT(B27,2)="TK",(IF(AND(J27&lt;='Other Cancellation Agreements'!D$4,J27&gt;'Other Cancellation Agreements'!E$4),50%,(IF((J27&lt;='Other Cancellation Agreements'!E$4),100%,0)))),IF(LEFT(B27,2)="EK",(IF(AND(J27&lt;='Other Cancellation Agreements'!F$4,J27&gt;'Other Cancellation Agreements'!G$4),25%,(IF(AND(J27&lt;='Other Cancellation Agreements'!G$4,J27&gt;'Other Cancellation Agreements'!H$4),50%,(IF((J27&lt;='Other Cancellation Agreements'!H$4),100%,0)))))),IF(LEFT(B27,2)="LO",(IF(AND(J27&lt;='Other Cancellation Agreements'!K$4,J27&gt;'Other Cancellation Agreements'!L$4),60%,(IF((J27&lt;='Other Cancellation Agreements'!L$4),100%,0)))),IF(LEFT(B27,2)="QR",(IF(AND(J27&lt;='Other Cancellation Agreements'!I$4,J27&gt;'Other Cancellation Agreements'!J$4),50%,(IF((J27&lt;='Other Cancellation Agreements'!J$4),100%,0)))),IF(LEFT(B27,2)="FZ",(IF(AND(J27&lt;='Other Cancellation Agreements'!S$4,J27&gt;'Other Cancellation Agreements'!T$4),50%,(IF((J27&lt;='Other Cancellation Agreements'!T$4),100%,0)))),IF(LEFT(B27,2)="SU",(IF(AND(J27&lt;='Other Cancellation Agreements'!P$4,J27&gt;'Other Cancellation Agreements'!Q$4),50%,(IF(AND(J27&lt;='Other Cancellation Agreements'!Q$4,J27&gt;'Other Cancellation Agreements'!R$4),75%,(IF((J27&lt;='Other Cancellation Agreements'!R$4),100%,0)))))),IF(LEFT(B27,2)="MH",(IF(AND(J27&lt;='Other Cancellation Agreements'!U$4,J27&gt;'Other Cancellation Agreements'!V$4),50%,(IF((J27&lt;='Other Cancellation Agreements'!V$4),100%,0)))),0)))))))))</f>
        <v>1</v>
      </c>
      <c r="J27" s="340" t="str">
        <f t="shared" si="2"/>
        <v>01:26</v>
      </c>
      <c r="K27" s="340" t="str">
        <f>IF(LEFT(B27,2)="UL",IF(G27="EY",VLOOKUP(B27,'UL Cancellation Codes'!C:L,10,0),"")&amp;(IF(G27="BC",VLOOKUP(B27,'UL Cancellation Codes'!C:M,9,0),""))&amp;(IF(G27="TCR",VLOOKUP(B27,'UL Cancellation Codes'!C:M,11,0),""))&amp;(IF(G27="CCR",VLOOKUP(B27,'UL Cancellation Codes'!C:M,11,0),"")),IF(I27=0,"",IF(G27="FC",VLOOKUP(B27,'Other Cancellation Codes'!A:G,2,0),(IF(G27="BC",VLOOKUP(B27,'Other Cancellation Codes'!A:G,3,0),(IF(G27="PEY",VLOOKUP(B27,'Other Cancellation Codes'!A:G,4,0),(IF(G27="EY",VLOOKUP(B27,'Other Cancellation Codes'!A:G,5,0),(IF(G27="TCR",VLOOKUP(B27,'Other Cancellation Codes'!A:G,6,0),(IF(G27="CCR",VLOOKUP(B27,'Other Cancellation Codes'!A:G,7,0),0)))))))))))))</f>
        <v>AVEY27</v>
      </c>
      <c r="L27" s="346">
        <f t="shared" si="3"/>
        <v>3</v>
      </c>
      <c r="M27" s="343"/>
      <c r="O27" s="334">
        <v>0.125</v>
      </c>
      <c r="P27" s="335" t="str">
        <f t="shared" si="0"/>
        <v>03:00</v>
      </c>
      <c r="R27" s="334">
        <v>0.25</v>
      </c>
      <c r="S27" s="335" t="str">
        <f t="shared" si="1"/>
        <v>06:00</v>
      </c>
    </row>
    <row r="28" spans="2:19" x14ac:dyDescent="0.3">
      <c r="B28" s="343" t="s">
        <v>91</v>
      </c>
      <c r="C28" s="344">
        <v>44874</v>
      </c>
      <c r="D28" s="345">
        <v>0.43402777777777773</v>
      </c>
      <c r="E28" s="344">
        <v>44874</v>
      </c>
      <c r="F28" s="345">
        <v>0.25</v>
      </c>
      <c r="G28" s="343" t="s">
        <v>35</v>
      </c>
      <c r="H28" s="343">
        <v>2</v>
      </c>
      <c r="I28" s="339">
        <f>IF(LEFT(B28,2)="UL",IF(J28&lt;P28,100%,IF((J28&gt;S28),0,50%)),IF(LEFT(B28,2)="GF",(IF(AND(J28&lt;='Other Cancellation Agreements'!M$4,J28&gt;'Other Cancellation Agreements'!N$4),50%,(IF(AND(J28&lt;='Other Cancellation Agreements'!N$4,J28&gt;'Other Cancellation Agreements'!O$4),75%,(IF((J28&lt;='Other Cancellation Agreements'!O$4),100%,0)))))),IF(LEFT(B28,2)="TK",(IF(AND(J28&lt;='Other Cancellation Agreements'!D$4,J28&gt;'Other Cancellation Agreements'!E$4),50%,(IF((J28&lt;='Other Cancellation Agreements'!E$4),100%,0)))),IF(LEFT(B28,2)="EK",(IF(AND(J28&lt;='Other Cancellation Agreements'!F$4,J28&gt;'Other Cancellation Agreements'!G$4),25%,(IF(AND(J28&lt;='Other Cancellation Agreements'!G$4,J28&gt;'Other Cancellation Agreements'!H$4),50%,(IF((J28&lt;='Other Cancellation Agreements'!H$4),100%,0)))))),IF(LEFT(B28,2)="LO",(IF(AND(J28&lt;='Other Cancellation Agreements'!K$4,J28&gt;'Other Cancellation Agreements'!L$4),60%,(IF((J28&lt;='Other Cancellation Agreements'!L$4),100%,0)))),IF(LEFT(B28,2)="QR",(IF(AND(J28&lt;='Other Cancellation Agreements'!I$4,J28&gt;'Other Cancellation Agreements'!J$4),50%,(IF((J28&lt;='Other Cancellation Agreements'!J$4),100%,0)))),IF(LEFT(B28,2)="FZ",(IF(AND(J28&lt;='Other Cancellation Agreements'!S$4,J28&gt;'Other Cancellation Agreements'!T$4),50%,(IF((J28&lt;='Other Cancellation Agreements'!T$4),100%,0)))),IF(LEFT(B28,2)="SU",(IF(AND(J28&lt;='Other Cancellation Agreements'!P$4,J28&gt;'Other Cancellation Agreements'!Q$4),50%,(IF(AND(J28&lt;='Other Cancellation Agreements'!Q$4,J28&gt;'Other Cancellation Agreements'!R$4),75%,(IF((J28&lt;='Other Cancellation Agreements'!R$4),100%,0)))))),IF(LEFT(B28,2)="MH",(IF(AND(J28&lt;='Other Cancellation Agreements'!U$4,J28&gt;'Other Cancellation Agreements'!V$4),50%,(IF((J28&lt;='Other Cancellation Agreements'!V$4),100%,0)))),0)))))))))</f>
        <v>0.5</v>
      </c>
      <c r="J28" s="340" t="str">
        <f t="shared" si="2"/>
        <v>04:25</v>
      </c>
      <c r="K28" s="340" t="str">
        <f>IF(LEFT(B28,2)="UL",IF(G28="EY",VLOOKUP(B28,'UL Cancellation Codes'!C:L,10,0),"")&amp;(IF(G28="BC",VLOOKUP(B28,'UL Cancellation Codes'!C:M,9,0),""))&amp;(IF(G28="TCR",VLOOKUP(B28,'UL Cancellation Codes'!C:M,11,0),""))&amp;(IF(G28="CCR",VLOOKUP(B28,'UL Cancellation Codes'!C:M,11,0),"")),IF(I28=0,"",IF(G28="FC",VLOOKUP(B28,'Other Cancellation Codes'!A:G,2,0),(IF(G28="BC",VLOOKUP(B28,'Other Cancellation Codes'!A:G,3,0),(IF(G28="PEY",VLOOKUP(B28,'Other Cancellation Codes'!A:G,4,0),(IF(G28="EY",VLOOKUP(B28,'Other Cancellation Codes'!A:G,5,0),(IF(G28="TCR",VLOOKUP(B28,'Other Cancellation Codes'!A:G,6,0),(IF(G28="CCR",VLOOKUP(B28,'Other Cancellation Codes'!A:G,7,0),0)))))))))))))</f>
        <v>AVBC31</v>
      </c>
      <c r="L28" s="346">
        <f t="shared" si="3"/>
        <v>1</v>
      </c>
      <c r="M28" s="343"/>
      <c r="O28" s="334">
        <v>0.125</v>
      </c>
      <c r="P28" s="335" t="str">
        <f t="shared" si="0"/>
        <v>03:00</v>
      </c>
      <c r="R28" s="334">
        <v>0.25</v>
      </c>
      <c r="S28" s="335" t="str">
        <f t="shared" si="1"/>
        <v>06:00</v>
      </c>
    </row>
    <row r="29" spans="2:19" x14ac:dyDescent="0.3">
      <c r="B29" s="343" t="s">
        <v>91</v>
      </c>
      <c r="C29" s="344">
        <v>44874</v>
      </c>
      <c r="D29" s="345">
        <v>0.43402777777777773</v>
      </c>
      <c r="E29" s="344">
        <v>44874</v>
      </c>
      <c r="F29" s="345">
        <v>0.25</v>
      </c>
      <c r="G29" s="343" t="s">
        <v>144</v>
      </c>
      <c r="H29" s="343">
        <v>10</v>
      </c>
      <c r="I29" s="339">
        <f>IF(LEFT(B29,2)="UL",IF(J29&lt;P29,100%,IF((J29&gt;S29),0,50%)),IF(LEFT(B29,2)="GF",(IF(AND(J29&lt;='Other Cancellation Agreements'!M$4,J29&gt;'Other Cancellation Agreements'!N$4),50%,(IF(AND(J29&lt;='Other Cancellation Agreements'!N$4,J29&gt;'Other Cancellation Agreements'!O$4),75%,(IF((J29&lt;='Other Cancellation Agreements'!O$4),100%,0)))))),IF(LEFT(B29,2)="TK",(IF(AND(J29&lt;='Other Cancellation Agreements'!D$4,J29&gt;'Other Cancellation Agreements'!E$4),50%,(IF((J29&lt;='Other Cancellation Agreements'!E$4),100%,0)))),IF(LEFT(B29,2)="EK",(IF(AND(J29&lt;='Other Cancellation Agreements'!F$4,J29&gt;'Other Cancellation Agreements'!G$4),25%,(IF(AND(J29&lt;='Other Cancellation Agreements'!G$4,J29&gt;'Other Cancellation Agreements'!H$4),50%,(IF((J29&lt;='Other Cancellation Agreements'!H$4),100%,0)))))),IF(LEFT(B29,2)="LO",(IF(AND(J29&lt;='Other Cancellation Agreements'!K$4,J29&gt;'Other Cancellation Agreements'!L$4),60%,(IF((J29&lt;='Other Cancellation Agreements'!L$4),100%,0)))),IF(LEFT(B29,2)="QR",(IF(AND(J29&lt;='Other Cancellation Agreements'!I$4,J29&gt;'Other Cancellation Agreements'!J$4),50%,(IF((J29&lt;='Other Cancellation Agreements'!J$4),100%,0)))),IF(LEFT(B29,2)="FZ",(IF(AND(J29&lt;='Other Cancellation Agreements'!S$4,J29&gt;'Other Cancellation Agreements'!T$4),50%,(IF((J29&lt;='Other Cancellation Agreements'!T$4),100%,0)))),IF(LEFT(B29,2)="SU",(IF(AND(J29&lt;='Other Cancellation Agreements'!P$4,J29&gt;'Other Cancellation Agreements'!Q$4),50%,(IF(AND(J29&lt;='Other Cancellation Agreements'!Q$4,J29&gt;'Other Cancellation Agreements'!R$4),75%,(IF((J29&lt;='Other Cancellation Agreements'!R$4),100%,0)))))),IF(LEFT(B29,2)="MH",(IF(AND(J29&lt;='Other Cancellation Agreements'!U$4,J29&gt;'Other Cancellation Agreements'!V$4),50%,(IF((J29&lt;='Other Cancellation Agreements'!V$4),100%,0)))),0)))))))))</f>
        <v>0.5</v>
      </c>
      <c r="J29" s="340" t="str">
        <f t="shared" si="2"/>
        <v>04:25</v>
      </c>
      <c r="K29" s="340" t="str">
        <f>IF(LEFT(B29,2)="UL",IF(G29="EY",VLOOKUP(B29,'UL Cancellation Codes'!C:L,10,0),"")&amp;(IF(G29="BC",VLOOKUP(B29,'UL Cancellation Codes'!C:M,9,0),""))&amp;(IF(G29="TCR",VLOOKUP(B29,'UL Cancellation Codes'!C:M,11,0),""))&amp;(IF(G29="CCR",VLOOKUP(B29,'UL Cancellation Codes'!C:M,11,0),"")),IF(I29=0,"",IF(G29="FC",VLOOKUP(B29,'Other Cancellation Codes'!A:G,2,0),(IF(G29="BC",VLOOKUP(B29,'Other Cancellation Codes'!A:G,3,0),(IF(G29="PEY",VLOOKUP(B29,'Other Cancellation Codes'!A:G,4,0),(IF(G29="EY",VLOOKUP(B29,'Other Cancellation Codes'!A:G,5,0),(IF(G29="TCR",VLOOKUP(B29,'Other Cancellation Codes'!A:G,6,0),(IF(G29="CCR",VLOOKUP(B29,'Other Cancellation Codes'!A:G,7,0),0)))))))))))))</f>
        <v>AVEY31</v>
      </c>
      <c r="L29" s="346">
        <f t="shared" si="3"/>
        <v>5</v>
      </c>
      <c r="M29" s="343"/>
      <c r="O29" s="334">
        <v>0.125</v>
      </c>
      <c r="P29" s="335" t="str">
        <f t="shared" si="0"/>
        <v>03:00</v>
      </c>
      <c r="R29" s="334">
        <v>0.25</v>
      </c>
      <c r="S29" s="335" t="str">
        <f t="shared" si="1"/>
        <v>06:00</v>
      </c>
    </row>
    <row r="30" spans="2:19" x14ac:dyDescent="0.3">
      <c r="B30" s="343" t="s">
        <v>91</v>
      </c>
      <c r="C30" s="344">
        <v>44874</v>
      </c>
      <c r="D30" s="345">
        <v>0.30902777777777779</v>
      </c>
      <c r="E30" s="344">
        <v>44874</v>
      </c>
      <c r="F30" s="345">
        <v>0.26180555555555557</v>
      </c>
      <c r="G30" s="343" t="s">
        <v>35</v>
      </c>
      <c r="H30" s="343">
        <v>5</v>
      </c>
      <c r="I30" s="339">
        <f>IF(LEFT(B30,2)="UL",IF(J30&lt;P30,100%,IF((J30&gt;S30),0,50%)),IF(LEFT(B30,2)="GF",(IF(AND(J30&lt;='Other Cancellation Agreements'!M$4,J30&gt;'Other Cancellation Agreements'!N$4),50%,(IF(AND(J30&lt;='Other Cancellation Agreements'!N$4,J30&gt;'Other Cancellation Agreements'!O$4),75%,(IF((J30&lt;='Other Cancellation Agreements'!O$4),100%,0)))))),IF(LEFT(B30,2)="TK",(IF(AND(J30&lt;='Other Cancellation Agreements'!D$4,J30&gt;'Other Cancellation Agreements'!E$4),50%,(IF((J30&lt;='Other Cancellation Agreements'!E$4),100%,0)))),IF(LEFT(B30,2)="EK",(IF(AND(J30&lt;='Other Cancellation Agreements'!F$4,J30&gt;'Other Cancellation Agreements'!G$4),25%,(IF(AND(J30&lt;='Other Cancellation Agreements'!G$4,J30&gt;'Other Cancellation Agreements'!H$4),50%,(IF((J30&lt;='Other Cancellation Agreements'!H$4),100%,0)))))),IF(LEFT(B30,2)="LO",(IF(AND(J30&lt;='Other Cancellation Agreements'!K$4,J30&gt;'Other Cancellation Agreements'!L$4),60%,(IF((J30&lt;='Other Cancellation Agreements'!L$4),100%,0)))),IF(LEFT(B30,2)="QR",(IF(AND(J30&lt;='Other Cancellation Agreements'!I$4,J30&gt;'Other Cancellation Agreements'!J$4),50%,(IF((J30&lt;='Other Cancellation Agreements'!J$4),100%,0)))),IF(LEFT(B30,2)="FZ",(IF(AND(J30&lt;='Other Cancellation Agreements'!S$4,J30&gt;'Other Cancellation Agreements'!T$4),50%,(IF((J30&lt;='Other Cancellation Agreements'!T$4),100%,0)))),IF(LEFT(B30,2)="SU",(IF(AND(J30&lt;='Other Cancellation Agreements'!P$4,J30&gt;'Other Cancellation Agreements'!Q$4),50%,(IF(AND(J30&lt;='Other Cancellation Agreements'!Q$4,J30&gt;'Other Cancellation Agreements'!R$4),75%,(IF((J30&lt;='Other Cancellation Agreements'!R$4),100%,0)))))),IF(LEFT(B30,2)="MH",(IF(AND(J30&lt;='Other Cancellation Agreements'!U$4,J30&gt;'Other Cancellation Agreements'!V$4),50%,(IF((J30&lt;='Other Cancellation Agreements'!V$4),100%,0)))),0)))))))))</f>
        <v>1</v>
      </c>
      <c r="J30" s="340" t="str">
        <f t="shared" si="2"/>
        <v>01:08</v>
      </c>
      <c r="K30" s="340" t="str">
        <f>IF(LEFT(B30,2)="UL",IF(G30="EY",VLOOKUP(B30,'UL Cancellation Codes'!C:L,10,0),"")&amp;(IF(G30="BC",VLOOKUP(B30,'UL Cancellation Codes'!C:M,9,0),""))&amp;(IF(G30="TCR",VLOOKUP(B30,'UL Cancellation Codes'!C:M,11,0),""))&amp;(IF(G30="CCR",VLOOKUP(B30,'UL Cancellation Codes'!C:M,11,0),"")),IF(I30=0,"",IF(G30="FC",VLOOKUP(B30,'Other Cancellation Codes'!A:G,2,0),(IF(G30="BC",VLOOKUP(B30,'Other Cancellation Codes'!A:G,3,0),(IF(G30="PEY",VLOOKUP(B30,'Other Cancellation Codes'!A:G,4,0),(IF(G30="EY",VLOOKUP(B30,'Other Cancellation Codes'!A:G,5,0),(IF(G30="TCR",VLOOKUP(B30,'Other Cancellation Codes'!A:G,6,0),(IF(G30="CCR",VLOOKUP(B30,'Other Cancellation Codes'!A:G,7,0),0)))))))))))))</f>
        <v>AVBC31</v>
      </c>
      <c r="L30" s="346">
        <f t="shared" si="3"/>
        <v>5</v>
      </c>
      <c r="M30" s="343" t="s">
        <v>1893</v>
      </c>
      <c r="O30" s="334">
        <v>0.125</v>
      </c>
      <c r="P30" s="335" t="str">
        <f t="shared" si="0"/>
        <v>03:00</v>
      </c>
      <c r="R30" s="334">
        <v>0.25</v>
      </c>
      <c r="S30" s="335" t="str">
        <f t="shared" si="1"/>
        <v>06:00</v>
      </c>
    </row>
    <row r="31" spans="2:19" x14ac:dyDescent="0.3">
      <c r="B31" s="343" t="s">
        <v>91</v>
      </c>
      <c r="C31" s="344">
        <v>44874</v>
      </c>
      <c r="D31" s="345">
        <v>0.30902777777777779</v>
      </c>
      <c r="E31" s="344">
        <v>44874</v>
      </c>
      <c r="F31" s="345">
        <v>0.26180555555555557</v>
      </c>
      <c r="G31" s="343" t="s">
        <v>144</v>
      </c>
      <c r="H31" s="343">
        <v>243</v>
      </c>
      <c r="I31" s="339">
        <f>IF(LEFT(B31,2)="UL",IF(J31&lt;P31,100%,IF((J31&gt;S31),0,50%)),IF(LEFT(B31,2)="GF",(IF(AND(J31&lt;='Other Cancellation Agreements'!M$4,J31&gt;'Other Cancellation Agreements'!N$4),50%,(IF(AND(J31&lt;='Other Cancellation Agreements'!N$4,J31&gt;'Other Cancellation Agreements'!O$4),75%,(IF((J31&lt;='Other Cancellation Agreements'!O$4),100%,0)))))),IF(LEFT(B31,2)="TK",(IF(AND(J31&lt;='Other Cancellation Agreements'!D$4,J31&gt;'Other Cancellation Agreements'!E$4),50%,(IF((J31&lt;='Other Cancellation Agreements'!E$4),100%,0)))),IF(LEFT(B31,2)="EK",(IF(AND(J31&lt;='Other Cancellation Agreements'!F$4,J31&gt;'Other Cancellation Agreements'!G$4),25%,(IF(AND(J31&lt;='Other Cancellation Agreements'!G$4,J31&gt;'Other Cancellation Agreements'!H$4),50%,(IF((J31&lt;='Other Cancellation Agreements'!H$4),100%,0)))))),IF(LEFT(B31,2)="LO",(IF(AND(J31&lt;='Other Cancellation Agreements'!K$4,J31&gt;'Other Cancellation Agreements'!L$4),60%,(IF((J31&lt;='Other Cancellation Agreements'!L$4),100%,0)))),IF(LEFT(B31,2)="QR",(IF(AND(J31&lt;='Other Cancellation Agreements'!I$4,J31&gt;'Other Cancellation Agreements'!J$4),50%,(IF((J31&lt;='Other Cancellation Agreements'!J$4),100%,0)))),IF(LEFT(B31,2)="FZ",(IF(AND(J31&lt;='Other Cancellation Agreements'!S$4,J31&gt;'Other Cancellation Agreements'!T$4),50%,(IF((J31&lt;='Other Cancellation Agreements'!T$4),100%,0)))),IF(LEFT(B31,2)="SU",(IF(AND(J31&lt;='Other Cancellation Agreements'!P$4,J31&gt;'Other Cancellation Agreements'!Q$4),50%,(IF(AND(J31&lt;='Other Cancellation Agreements'!Q$4,J31&gt;'Other Cancellation Agreements'!R$4),75%,(IF((J31&lt;='Other Cancellation Agreements'!R$4),100%,0)))))),IF(LEFT(B31,2)="MH",(IF(AND(J31&lt;='Other Cancellation Agreements'!U$4,J31&gt;'Other Cancellation Agreements'!V$4),50%,(IF((J31&lt;='Other Cancellation Agreements'!V$4),100%,0)))),0)))))))))</f>
        <v>1</v>
      </c>
      <c r="J31" s="340" t="str">
        <f t="shared" si="2"/>
        <v>01:08</v>
      </c>
      <c r="K31" s="340" t="str">
        <f>IF(LEFT(B31,2)="UL",IF(G31="EY",VLOOKUP(B31,'UL Cancellation Codes'!C:L,10,0),"")&amp;(IF(G31="BC",VLOOKUP(B31,'UL Cancellation Codes'!C:M,9,0),""))&amp;(IF(G31="TCR",VLOOKUP(B31,'UL Cancellation Codes'!C:M,11,0),""))&amp;(IF(G31="CCR",VLOOKUP(B31,'UL Cancellation Codes'!C:M,11,0),"")),IF(I31=0,"",IF(G31="FC",VLOOKUP(B31,'Other Cancellation Codes'!A:G,2,0),(IF(G31="BC",VLOOKUP(B31,'Other Cancellation Codes'!A:G,3,0),(IF(G31="PEY",VLOOKUP(B31,'Other Cancellation Codes'!A:G,4,0),(IF(G31="EY",VLOOKUP(B31,'Other Cancellation Codes'!A:G,5,0),(IF(G31="TCR",VLOOKUP(B31,'Other Cancellation Codes'!A:G,6,0),(IF(G31="CCR",VLOOKUP(B31,'Other Cancellation Codes'!A:G,7,0),0)))))))))))))</f>
        <v>AVEY31</v>
      </c>
      <c r="L31" s="346">
        <f t="shared" si="3"/>
        <v>243</v>
      </c>
      <c r="M31" s="343" t="s">
        <v>1894</v>
      </c>
      <c r="O31" s="334">
        <v>0.125</v>
      </c>
      <c r="P31" s="335" t="str">
        <f t="shared" si="0"/>
        <v>03:00</v>
      </c>
      <c r="R31" s="334">
        <v>0.25</v>
      </c>
      <c r="S31" s="335" t="str">
        <f t="shared" si="1"/>
        <v>06:00</v>
      </c>
    </row>
    <row r="32" spans="2:19" x14ac:dyDescent="0.3">
      <c r="B32" s="343" t="s">
        <v>91</v>
      </c>
      <c r="C32" s="344">
        <v>44874</v>
      </c>
      <c r="D32" s="345">
        <v>0.30902777777777779</v>
      </c>
      <c r="E32" s="344">
        <v>44874</v>
      </c>
      <c r="F32" s="345">
        <v>0.26180555555555557</v>
      </c>
      <c r="G32" s="343" t="s">
        <v>33</v>
      </c>
      <c r="H32" s="343">
        <v>2</v>
      </c>
      <c r="I32" s="339">
        <f>IF(LEFT(B32,2)="UL",IF(J32&lt;P32,100%,IF((J32&gt;S32),0,50%)),IF(LEFT(B32,2)="GF",(IF(AND(J32&lt;='Other Cancellation Agreements'!M$4,J32&gt;'Other Cancellation Agreements'!N$4),50%,(IF(AND(J32&lt;='Other Cancellation Agreements'!N$4,J32&gt;'Other Cancellation Agreements'!O$4),75%,(IF((J32&lt;='Other Cancellation Agreements'!O$4),100%,0)))))),IF(LEFT(B32,2)="TK",(IF(AND(J32&lt;='Other Cancellation Agreements'!D$4,J32&gt;'Other Cancellation Agreements'!E$4),50%,(IF((J32&lt;='Other Cancellation Agreements'!E$4),100%,0)))),IF(LEFT(B32,2)="EK",(IF(AND(J32&lt;='Other Cancellation Agreements'!F$4,J32&gt;'Other Cancellation Agreements'!G$4),25%,(IF(AND(J32&lt;='Other Cancellation Agreements'!G$4,J32&gt;'Other Cancellation Agreements'!H$4),50%,(IF((J32&lt;='Other Cancellation Agreements'!H$4),100%,0)))))),IF(LEFT(B32,2)="LO",(IF(AND(J32&lt;='Other Cancellation Agreements'!K$4,J32&gt;'Other Cancellation Agreements'!L$4),60%,(IF((J32&lt;='Other Cancellation Agreements'!L$4),100%,0)))),IF(LEFT(B32,2)="QR",(IF(AND(J32&lt;='Other Cancellation Agreements'!I$4,J32&gt;'Other Cancellation Agreements'!J$4),50%,(IF((J32&lt;='Other Cancellation Agreements'!J$4),100%,0)))),IF(LEFT(B32,2)="FZ",(IF(AND(J32&lt;='Other Cancellation Agreements'!S$4,J32&gt;'Other Cancellation Agreements'!T$4),50%,(IF((J32&lt;='Other Cancellation Agreements'!T$4),100%,0)))),IF(LEFT(B32,2)="SU",(IF(AND(J32&lt;='Other Cancellation Agreements'!P$4,J32&gt;'Other Cancellation Agreements'!Q$4),50%,(IF(AND(J32&lt;='Other Cancellation Agreements'!Q$4,J32&gt;'Other Cancellation Agreements'!R$4),75%,(IF((J32&lt;='Other Cancellation Agreements'!R$4),100%,0)))))),IF(LEFT(B32,2)="MH",(IF(AND(J32&lt;='Other Cancellation Agreements'!U$4,J32&gt;'Other Cancellation Agreements'!V$4),50%,(IF((J32&lt;='Other Cancellation Agreements'!V$4),100%,0)))),0)))))))))</f>
        <v>1</v>
      </c>
      <c r="J32" s="340" t="str">
        <f t="shared" si="2"/>
        <v>01:08</v>
      </c>
      <c r="K32" s="340" t="str">
        <f>IF(LEFT(B32,2)="UL",IF(G32="EY",VLOOKUP(B32,'UL Cancellation Codes'!C:L,10,0),"")&amp;(IF(G32="BC",VLOOKUP(B32,'UL Cancellation Codes'!C:M,9,0),""))&amp;(IF(G32="TCR",VLOOKUP(B32,'UL Cancellation Codes'!C:M,11,0),""))&amp;(IF(G32="CCR",VLOOKUP(B32,'UL Cancellation Codes'!C:M,11,0),"")),IF(I32=0,"",IF(G32="FC",VLOOKUP(B32,'Other Cancellation Codes'!A:G,2,0),(IF(G32="BC",VLOOKUP(B32,'Other Cancellation Codes'!A:G,3,0),(IF(G32="PEY",VLOOKUP(B32,'Other Cancellation Codes'!A:G,4,0),(IF(G32="EY",VLOOKUP(B32,'Other Cancellation Codes'!A:G,5,0),(IF(G32="TCR",VLOOKUP(B32,'Other Cancellation Codes'!A:G,6,0),(IF(G32="CCR",VLOOKUP(B32,'Other Cancellation Codes'!A:G,7,0),0)))))))))))))</f>
        <v>AVYW07</v>
      </c>
      <c r="L32" s="346">
        <f t="shared" si="3"/>
        <v>2</v>
      </c>
      <c r="M32" s="343"/>
      <c r="O32" s="334">
        <v>0.125</v>
      </c>
      <c r="P32" s="335" t="str">
        <f t="shared" si="0"/>
        <v>03:00</v>
      </c>
      <c r="R32" s="334">
        <v>0.25</v>
      </c>
      <c r="S32" s="335" t="str">
        <f t="shared" si="1"/>
        <v>06:00</v>
      </c>
    </row>
    <row r="33" spans="2:19" x14ac:dyDescent="0.3">
      <c r="B33" s="343" t="s">
        <v>91</v>
      </c>
      <c r="C33" s="344">
        <v>44874</v>
      </c>
      <c r="D33" s="345">
        <v>0.30902777777777779</v>
      </c>
      <c r="E33" s="344">
        <v>44874</v>
      </c>
      <c r="F33" s="345">
        <v>0.26180555555555557</v>
      </c>
      <c r="G33" s="343" t="s">
        <v>32</v>
      </c>
      <c r="H33" s="343">
        <v>12</v>
      </c>
      <c r="I33" s="339">
        <f>IF(LEFT(B33,2)="UL",IF(J33&lt;P33,100%,IF((J33&gt;S33),0,50%)),IF(LEFT(B33,2)="GF",(IF(AND(J33&lt;='Other Cancellation Agreements'!M$4,J33&gt;'Other Cancellation Agreements'!N$4),50%,(IF(AND(J33&lt;='Other Cancellation Agreements'!N$4,J33&gt;'Other Cancellation Agreements'!O$4),75%,(IF((J33&lt;='Other Cancellation Agreements'!O$4),100%,0)))))),IF(LEFT(B33,2)="TK",(IF(AND(J33&lt;='Other Cancellation Agreements'!D$4,J33&gt;'Other Cancellation Agreements'!E$4),50%,(IF((J33&lt;='Other Cancellation Agreements'!E$4),100%,0)))),IF(LEFT(B33,2)="EK",(IF(AND(J33&lt;='Other Cancellation Agreements'!F$4,J33&gt;'Other Cancellation Agreements'!G$4),25%,(IF(AND(J33&lt;='Other Cancellation Agreements'!G$4,J33&gt;'Other Cancellation Agreements'!H$4),50%,(IF((J33&lt;='Other Cancellation Agreements'!H$4),100%,0)))))),IF(LEFT(B33,2)="LO",(IF(AND(J33&lt;='Other Cancellation Agreements'!K$4,J33&gt;'Other Cancellation Agreements'!L$4),60%,(IF((J33&lt;='Other Cancellation Agreements'!L$4),100%,0)))),IF(LEFT(B33,2)="QR",(IF(AND(J33&lt;='Other Cancellation Agreements'!I$4,J33&gt;'Other Cancellation Agreements'!J$4),50%,(IF((J33&lt;='Other Cancellation Agreements'!J$4),100%,0)))),IF(LEFT(B33,2)="FZ",(IF(AND(J33&lt;='Other Cancellation Agreements'!S$4,J33&gt;'Other Cancellation Agreements'!T$4),50%,(IF((J33&lt;='Other Cancellation Agreements'!T$4),100%,0)))),IF(LEFT(B33,2)="SU",(IF(AND(J33&lt;='Other Cancellation Agreements'!P$4,J33&gt;'Other Cancellation Agreements'!Q$4),50%,(IF(AND(J33&lt;='Other Cancellation Agreements'!Q$4,J33&gt;'Other Cancellation Agreements'!R$4),75%,(IF((J33&lt;='Other Cancellation Agreements'!R$4),100%,0)))))),IF(LEFT(B33,2)="MH",(IF(AND(J33&lt;='Other Cancellation Agreements'!U$4,J33&gt;'Other Cancellation Agreements'!V$4),50%,(IF((J33&lt;='Other Cancellation Agreements'!V$4),100%,0)))),0)))))))))</f>
        <v>1</v>
      </c>
      <c r="J33" s="340" t="str">
        <f t="shared" si="2"/>
        <v>01:08</v>
      </c>
      <c r="K33" s="340" t="str">
        <f>IF(LEFT(B33,2)="UL",IF(G33="EY",VLOOKUP(B33,'UL Cancellation Codes'!C:L,10,0),"")&amp;(IF(G33="BC",VLOOKUP(B33,'UL Cancellation Codes'!C:M,9,0),""))&amp;(IF(G33="TCR",VLOOKUP(B33,'UL Cancellation Codes'!C:M,11,0),""))&amp;(IF(G33="CCR",VLOOKUP(B33,'UL Cancellation Codes'!C:M,11,0),"")),IF(I33=0,"",IF(G33="FC",VLOOKUP(B33,'Other Cancellation Codes'!A:G,2,0),(IF(G33="BC",VLOOKUP(B33,'Other Cancellation Codes'!A:G,3,0),(IF(G33="PEY",VLOOKUP(B33,'Other Cancellation Codes'!A:G,4,0),(IF(G33="EY",VLOOKUP(B33,'Other Cancellation Codes'!A:G,5,0),(IF(G33="TCR",VLOOKUP(B33,'Other Cancellation Codes'!A:G,6,0),(IF(G33="CCR",VLOOKUP(B33,'Other Cancellation Codes'!A:G,7,0),0)))))))))))))</f>
        <v>AVYW07</v>
      </c>
      <c r="L33" s="346">
        <f t="shared" si="3"/>
        <v>12</v>
      </c>
      <c r="M33" s="343"/>
      <c r="O33" s="334">
        <v>0.125</v>
      </c>
      <c r="P33" s="335" t="str">
        <f t="shared" si="0"/>
        <v>03:00</v>
      </c>
      <c r="R33" s="334">
        <v>0.25</v>
      </c>
      <c r="S33" s="335" t="str">
        <f t="shared" si="1"/>
        <v>06:00</v>
      </c>
    </row>
    <row r="34" spans="2:19" x14ac:dyDescent="0.3">
      <c r="B34" s="343" t="s">
        <v>45</v>
      </c>
      <c r="C34" s="344">
        <v>44874</v>
      </c>
      <c r="D34" s="345">
        <v>0.3888888888888889</v>
      </c>
      <c r="E34" s="344">
        <v>44874</v>
      </c>
      <c r="F34" s="345">
        <v>0.26180555555555557</v>
      </c>
      <c r="G34" s="343" t="s">
        <v>35</v>
      </c>
      <c r="H34" s="343">
        <v>6</v>
      </c>
      <c r="I34" s="339">
        <f>IF(LEFT(B34,2)="UL",IF(J34&lt;P34,100%,IF((J34&gt;S34),0,50%)),IF(LEFT(B34,2)="GF",(IF(AND(J34&lt;='Other Cancellation Agreements'!M$4,J34&gt;'Other Cancellation Agreements'!N$4),50%,(IF(AND(J34&lt;='Other Cancellation Agreements'!N$4,J34&gt;'Other Cancellation Agreements'!O$4),75%,(IF((J34&lt;='Other Cancellation Agreements'!O$4),100%,0)))))),IF(LEFT(B34,2)="TK",(IF(AND(J34&lt;='Other Cancellation Agreements'!D$4,J34&gt;'Other Cancellation Agreements'!E$4),50%,(IF((J34&lt;='Other Cancellation Agreements'!E$4),100%,0)))),IF(LEFT(B34,2)="EK",(IF(AND(J34&lt;='Other Cancellation Agreements'!F$4,J34&gt;'Other Cancellation Agreements'!G$4),25%,(IF(AND(J34&lt;='Other Cancellation Agreements'!G$4,J34&gt;'Other Cancellation Agreements'!H$4),50%,(IF((J34&lt;='Other Cancellation Agreements'!H$4),100%,0)))))),IF(LEFT(B34,2)="LO",(IF(AND(J34&lt;='Other Cancellation Agreements'!K$4,J34&gt;'Other Cancellation Agreements'!L$4),60%,(IF((J34&lt;='Other Cancellation Agreements'!L$4),100%,0)))),IF(LEFT(B34,2)="QR",(IF(AND(J34&lt;='Other Cancellation Agreements'!I$4,J34&gt;'Other Cancellation Agreements'!J$4),50%,(IF((J34&lt;='Other Cancellation Agreements'!J$4),100%,0)))),IF(LEFT(B34,2)="FZ",(IF(AND(J34&lt;='Other Cancellation Agreements'!S$4,J34&gt;'Other Cancellation Agreements'!T$4),50%,(IF((J34&lt;='Other Cancellation Agreements'!T$4),100%,0)))),IF(LEFT(B34,2)="SU",(IF(AND(J34&lt;='Other Cancellation Agreements'!P$4,J34&gt;'Other Cancellation Agreements'!Q$4),50%,(IF(AND(J34&lt;='Other Cancellation Agreements'!Q$4,J34&gt;'Other Cancellation Agreements'!R$4),75%,(IF((J34&lt;='Other Cancellation Agreements'!R$4),100%,0)))))),IF(LEFT(B34,2)="MH",(IF(AND(J34&lt;='Other Cancellation Agreements'!U$4,J34&gt;'Other Cancellation Agreements'!V$4),50%,(IF((J34&lt;='Other Cancellation Agreements'!V$4),100%,0)))),0)))))))))</f>
        <v>0.5</v>
      </c>
      <c r="J34" s="340" t="str">
        <f t="shared" si="2"/>
        <v>03:03</v>
      </c>
      <c r="K34" s="340" t="str">
        <f>IF(LEFT(B34,2)="UL",IF(G34="EY",VLOOKUP(B34,'UL Cancellation Codes'!C:L,10,0),"")&amp;(IF(G34="BC",VLOOKUP(B34,'UL Cancellation Codes'!C:M,9,0),""))&amp;(IF(G34="TCR",VLOOKUP(B34,'UL Cancellation Codes'!C:M,11,0),""))&amp;(IF(G34="CCR",VLOOKUP(B34,'UL Cancellation Codes'!C:M,11,0),"")),IF(I34=0,"",IF(G34="FC",VLOOKUP(B34,'Other Cancellation Codes'!A:G,2,0),(IF(G34="BC",VLOOKUP(B34,'Other Cancellation Codes'!A:G,3,0),(IF(G34="PEY",VLOOKUP(B34,'Other Cancellation Codes'!A:G,4,0),(IF(G34="EY",VLOOKUP(B34,'Other Cancellation Codes'!A:G,5,0),(IF(G34="TCR",VLOOKUP(B34,'Other Cancellation Codes'!A:G,6,0),(IF(G34="CCR",VLOOKUP(B34,'Other Cancellation Codes'!A:G,7,0),0)))))))))))))</f>
        <v>AVBC52</v>
      </c>
      <c r="L34" s="346">
        <f t="shared" si="3"/>
        <v>3</v>
      </c>
      <c r="M34" s="343"/>
      <c r="O34" s="334">
        <v>0.125</v>
      </c>
      <c r="P34" s="335" t="str">
        <f t="shared" si="0"/>
        <v>03:00</v>
      </c>
      <c r="R34" s="334">
        <v>0.25</v>
      </c>
      <c r="S34" s="335" t="str">
        <f t="shared" si="1"/>
        <v>06:00</v>
      </c>
    </row>
    <row r="35" spans="2:19" x14ac:dyDescent="0.3">
      <c r="B35" s="343" t="s">
        <v>45</v>
      </c>
      <c r="C35" s="344">
        <v>44874</v>
      </c>
      <c r="D35" s="345">
        <v>0.3888888888888889</v>
      </c>
      <c r="E35" s="344">
        <v>44874</v>
      </c>
      <c r="F35" s="345">
        <v>0.26180555555555557</v>
      </c>
      <c r="G35" s="343" t="s">
        <v>144</v>
      </c>
      <c r="H35" s="343">
        <v>174</v>
      </c>
      <c r="I35" s="339">
        <f>IF(LEFT(B35,2)="UL",IF(J35&lt;P35,100%,IF((J35&gt;S35),0,50%)),IF(LEFT(B35,2)="GF",(IF(AND(J35&lt;='Other Cancellation Agreements'!M$4,J35&gt;'Other Cancellation Agreements'!N$4),50%,(IF(AND(J35&lt;='Other Cancellation Agreements'!N$4,J35&gt;'Other Cancellation Agreements'!O$4),75%,(IF((J35&lt;='Other Cancellation Agreements'!O$4),100%,0)))))),IF(LEFT(B35,2)="TK",(IF(AND(J35&lt;='Other Cancellation Agreements'!D$4,J35&gt;'Other Cancellation Agreements'!E$4),50%,(IF((J35&lt;='Other Cancellation Agreements'!E$4),100%,0)))),IF(LEFT(B35,2)="EK",(IF(AND(J35&lt;='Other Cancellation Agreements'!F$4,J35&gt;'Other Cancellation Agreements'!G$4),25%,(IF(AND(J35&lt;='Other Cancellation Agreements'!G$4,J35&gt;'Other Cancellation Agreements'!H$4),50%,(IF((J35&lt;='Other Cancellation Agreements'!H$4),100%,0)))))),IF(LEFT(B35,2)="LO",(IF(AND(J35&lt;='Other Cancellation Agreements'!K$4,J35&gt;'Other Cancellation Agreements'!L$4),60%,(IF((J35&lt;='Other Cancellation Agreements'!L$4),100%,0)))),IF(LEFT(B35,2)="QR",(IF(AND(J35&lt;='Other Cancellation Agreements'!I$4,J35&gt;'Other Cancellation Agreements'!J$4),50%,(IF((J35&lt;='Other Cancellation Agreements'!J$4),100%,0)))),IF(LEFT(B35,2)="FZ",(IF(AND(J35&lt;='Other Cancellation Agreements'!S$4,J35&gt;'Other Cancellation Agreements'!T$4),50%,(IF((J35&lt;='Other Cancellation Agreements'!T$4),100%,0)))),IF(LEFT(B35,2)="SU",(IF(AND(J35&lt;='Other Cancellation Agreements'!P$4,J35&gt;'Other Cancellation Agreements'!Q$4),50%,(IF(AND(J35&lt;='Other Cancellation Agreements'!Q$4,J35&gt;'Other Cancellation Agreements'!R$4),75%,(IF((J35&lt;='Other Cancellation Agreements'!R$4),100%,0)))))),IF(LEFT(B35,2)="MH",(IF(AND(J35&lt;='Other Cancellation Agreements'!U$4,J35&gt;'Other Cancellation Agreements'!V$4),50%,(IF((J35&lt;='Other Cancellation Agreements'!V$4),100%,0)))),0)))))))))</f>
        <v>0.5</v>
      </c>
      <c r="J35" s="340" t="str">
        <f t="shared" si="2"/>
        <v>03:03</v>
      </c>
      <c r="K35" s="340" t="str">
        <f>IF(LEFT(B35,2)="UL",IF(G35="EY",VLOOKUP(B35,'UL Cancellation Codes'!C:L,10,0),"")&amp;(IF(G35="BC",VLOOKUP(B35,'UL Cancellation Codes'!C:M,9,0),""))&amp;(IF(G35="TCR",VLOOKUP(B35,'UL Cancellation Codes'!C:M,11,0),""))&amp;(IF(G35="CCR",VLOOKUP(B35,'UL Cancellation Codes'!C:M,11,0),"")),IF(I35=0,"",IF(G35="FC",VLOOKUP(B35,'Other Cancellation Codes'!A:G,2,0),(IF(G35="BC",VLOOKUP(B35,'Other Cancellation Codes'!A:G,3,0),(IF(G35="PEY",VLOOKUP(B35,'Other Cancellation Codes'!A:G,4,0),(IF(G35="EY",VLOOKUP(B35,'Other Cancellation Codes'!A:G,5,0),(IF(G35="TCR",VLOOKUP(B35,'Other Cancellation Codes'!A:G,6,0),(IF(G35="CCR",VLOOKUP(B35,'Other Cancellation Codes'!A:G,7,0),0)))))))))))))</f>
        <v>AVY52B</v>
      </c>
      <c r="L35" s="346">
        <f t="shared" si="3"/>
        <v>87</v>
      </c>
      <c r="M35" s="343" t="s">
        <v>1895</v>
      </c>
      <c r="O35" s="334">
        <v>0.125</v>
      </c>
      <c r="P35" s="335" t="str">
        <f t="shared" si="0"/>
        <v>03:00</v>
      </c>
      <c r="R35" s="334">
        <v>0.25</v>
      </c>
      <c r="S35" s="335" t="str">
        <f t="shared" si="1"/>
        <v>06:00</v>
      </c>
    </row>
    <row r="36" spans="2:19" x14ac:dyDescent="0.3">
      <c r="B36" s="343" t="s">
        <v>45</v>
      </c>
      <c r="C36" s="344">
        <v>44874</v>
      </c>
      <c r="D36" s="345">
        <v>0.3888888888888889</v>
      </c>
      <c r="E36" s="344">
        <v>44874</v>
      </c>
      <c r="F36" s="345">
        <v>0.26180555555555557</v>
      </c>
      <c r="G36" s="343" t="s">
        <v>33</v>
      </c>
      <c r="H36" s="343">
        <v>2</v>
      </c>
      <c r="I36" s="339">
        <f>IF(LEFT(B36,2)="UL",IF(J36&lt;P36,100%,IF((J36&gt;S36),0,50%)),IF(LEFT(B36,2)="GF",(IF(AND(J36&lt;='Other Cancellation Agreements'!M$4,J36&gt;'Other Cancellation Agreements'!N$4),50%,(IF(AND(J36&lt;='Other Cancellation Agreements'!N$4,J36&gt;'Other Cancellation Agreements'!O$4),75%,(IF((J36&lt;='Other Cancellation Agreements'!O$4),100%,0)))))),IF(LEFT(B36,2)="TK",(IF(AND(J36&lt;='Other Cancellation Agreements'!D$4,J36&gt;'Other Cancellation Agreements'!E$4),50%,(IF((J36&lt;='Other Cancellation Agreements'!E$4),100%,0)))),IF(LEFT(B36,2)="EK",(IF(AND(J36&lt;='Other Cancellation Agreements'!F$4,J36&gt;'Other Cancellation Agreements'!G$4),25%,(IF(AND(J36&lt;='Other Cancellation Agreements'!G$4,J36&gt;'Other Cancellation Agreements'!H$4),50%,(IF((J36&lt;='Other Cancellation Agreements'!H$4),100%,0)))))),IF(LEFT(B36,2)="LO",(IF(AND(J36&lt;='Other Cancellation Agreements'!K$4,J36&gt;'Other Cancellation Agreements'!L$4),60%,(IF((J36&lt;='Other Cancellation Agreements'!L$4),100%,0)))),IF(LEFT(B36,2)="QR",(IF(AND(J36&lt;='Other Cancellation Agreements'!I$4,J36&gt;'Other Cancellation Agreements'!J$4),50%,(IF((J36&lt;='Other Cancellation Agreements'!J$4),100%,0)))),IF(LEFT(B36,2)="FZ",(IF(AND(J36&lt;='Other Cancellation Agreements'!S$4,J36&gt;'Other Cancellation Agreements'!T$4),50%,(IF((J36&lt;='Other Cancellation Agreements'!T$4),100%,0)))),IF(LEFT(B36,2)="SU",(IF(AND(J36&lt;='Other Cancellation Agreements'!P$4,J36&gt;'Other Cancellation Agreements'!Q$4),50%,(IF(AND(J36&lt;='Other Cancellation Agreements'!Q$4,J36&gt;'Other Cancellation Agreements'!R$4),75%,(IF((J36&lt;='Other Cancellation Agreements'!R$4),100%,0)))))),IF(LEFT(B36,2)="MH",(IF(AND(J36&lt;='Other Cancellation Agreements'!U$4,J36&gt;'Other Cancellation Agreements'!V$4),50%,(IF((J36&lt;='Other Cancellation Agreements'!V$4),100%,0)))),0)))))))))</f>
        <v>0.5</v>
      </c>
      <c r="J36" s="340" t="str">
        <f t="shared" si="2"/>
        <v>03:03</v>
      </c>
      <c r="K36" s="340" t="str">
        <f>IF(LEFT(B36,2)="UL",IF(G36="EY",VLOOKUP(B36,'UL Cancellation Codes'!C:L,10,0),"")&amp;(IF(G36="BC",VLOOKUP(B36,'UL Cancellation Codes'!C:M,9,0),""))&amp;(IF(G36="TCR",VLOOKUP(B36,'UL Cancellation Codes'!C:M,11,0),""))&amp;(IF(G36="CCR",VLOOKUP(B36,'UL Cancellation Codes'!C:M,11,0),"")),IF(I36=0,"",IF(G36="FC",VLOOKUP(B36,'Other Cancellation Codes'!A:G,2,0),(IF(G36="BC",VLOOKUP(B36,'Other Cancellation Codes'!A:G,3,0),(IF(G36="PEY",VLOOKUP(B36,'Other Cancellation Codes'!A:G,4,0),(IF(G36="EY",VLOOKUP(B36,'Other Cancellation Codes'!A:G,5,0),(IF(G36="TCR",VLOOKUP(B36,'Other Cancellation Codes'!A:G,6,0),(IF(G36="CCR",VLOOKUP(B36,'Other Cancellation Codes'!A:G,7,0),0)))))))))))))</f>
        <v>AVYW07</v>
      </c>
      <c r="L36" s="346">
        <f t="shared" si="3"/>
        <v>1</v>
      </c>
      <c r="M36" s="343"/>
      <c r="O36" s="334">
        <v>0.125</v>
      </c>
      <c r="P36" s="335" t="str">
        <f t="shared" si="0"/>
        <v>03:00</v>
      </c>
      <c r="R36" s="334">
        <v>0.25</v>
      </c>
      <c r="S36" s="335" t="str">
        <f t="shared" si="1"/>
        <v>06:00</v>
      </c>
    </row>
    <row r="37" spans="2:19" x14ac:dyDescent="0.3">
      <c r="B37" s="343" t="s">
        <v>45</v>
      </c>
      <c r="C37" s="344">
        <v>44874</v>
      </c>
      <c r="D37" s="345">
        <v>0.3888888888888889</v>
      </c>
      <c r="E37" s="344">
        <v>44874</v>
      </c>
      <c r="F37" s="345">
        <v>0.26180555555555557</v>
      </c>
      <c r="G37" s="343" t="s">
        <v>32</v>
      </c>
      <c r="H37" s="343">
        <v>7</v>
      </c>
      <c r="I37" s="339">
        <f>IF(LEFT(B37,2)="UL",IF(J37&lt;P37,100%,IF((J37&gt;S37),0,50%)),IF(LEFT(B37,2)="GF",(IF(AND(J37&lt;='Other Cancellation Agreements'!M$4,J37&gt;'Other Cancellation Agreements'!N$4),50%,(IF(AND(J37&lt;='Other Cancellation Agreements'!N$4,J37&gt;'Other Cancellation Agreements'!O$4),75%,(IF((J37&lt;='Other Cancellation Agreements'!O$4),100%,0)))))),IF(LEFT(B37,2)="TK",(IF(AND(J37&lt;='Other Cancellation Agreements'!D$4,J37&gt;'Other Cancellation Agreements'!E$4),50%,(IF((J37&lt;='Other Cancellation Agreements'!E$4),100%,0)))),IF(LEFT(B37,2)="EK",(IF(AND(J37&lt;='Other Cancellation Agreements'!F$4,J37&gt;'Other Cancellation Agreements'!G$4),25%,(IF(AND(J37&lt;='Other Cancellation Agreements'!G$4,J37&gt;'Other Cancellation Agreements'!H$4),50%,(IF((J37&lt;='Other Cancellation Agreements'!H$4),100%,0)))))),IF(LEFT(B37,2)="LO",(IF(AND(J37&lt;='Other Cancellation Agreements'!K$4,J37&gt;'Other Cancellation Agreements'!L$4),60%,(IF((J37&lt;='Other Cancellation Agreements'!L$4),100%,0)))),IF(LEFT(B37,2)="QR",(IF(AND(J37&lt;='Other Cancellation Agreements'!I$4,J37&gt;'Other Cancellation Agreements'!J$4),50%,(IF((J37&lt;='Other Cancellation Agreements'!J$4),100%,0)))),IF(LEFT(B37,2)="FZ",(IF(AND(J37&lt;='Other Cancellation Agreements'!S$4,J37&gt;'Other Cancellation Agreements'!T$4),50%,(IF((J37&lt;='Other Cancellation Agreements'!T$4),100%,0)))),IF(LEFT(B37,2)="SU",(IF(AND(J37&lt;='Other Cancellation Agreements'!P$4,J37&gt;'Other Cancellation Agreements'!Q$4),50%,(IF(AND(J37&lt;='Other Cancellation Agreements'!Q$4,J37&gt;'Other Cancellation Agreements'!R$4),75%,(IF((J37&lt;='Other Cancellation Agreements'!R$4),100%,0)))))),IF(LEFT(B37,2)="MH",(IF(AND(J37&lt;='Other Cancellation Agreements'!U$4,J37&gt;'Other Cancellation Agreements'!V$4),50%,(IF((J37&lt;='Other Cancellation Agreements'!V$4),100%,0)))),0)))))))))</f>
        <v>0.5</v>
      </c>
      <c r="J37" s="340" t="str">
        <f t="shared" si="2"/>
        <v>03:03</v>
      </c>
      <c r="K37" s="340" t="str">
        <f>IF(LEFT(B37,2)="UL",IF(G37="EY",VLOOKUP(B37,'UL Cancellation Codes'!C:L,10,0),"")&amp;(IF(G37="BC",VLOOKUP(B37,'UL Cancellation Codes'!C:M,9,0),""))&amp;(IF(G37="TCR",VLOOKUP(B37,'UL Cancellation Codes'!C:M,11,0),""))&amp;(IF(G37="CCR",VLOOKUP(B37,'UL Cancellation Codes'!C:M,11,0),"")),IF(I37=0,"",IF(G37="FC",VLOOKUP(B37,'Other Cancellation Codes'!A:G,2,0),(IF(G37="BC",VLOOKUP(B37,'Other Cancellation Codes'!A:G,3,0),(IF(G37="PEY",VLOOKUP(B37,'Other Cancellation Codes'!A:G,4,0),(IF(G37="EY",VLOOKUP(B37,'Other Cancellation Codes'!A:G,5,0),(IF(G37="TCR",VLOOKUP(B37,'Other Cancellation Codes'!A:G,6,0),(IF(G37="CCR",VLOOKUP(B37,'Other Cancellation Codes'!A:G,7,0),0)))))))))))))</f>
        <v>AVYW07</v>
      </c>
      <c r="L37" s="346">
        <f t="shared" si="3"/>
        <v>3.5</v>
      </c>
      <c r="M37" s="343"/>
      <c r="O37" s="334">
        <v>0.125</v>
      </c>
      <c r="P37" s="335" t="str">
        <f t="shared" si="0"/>
        <v>03:00</v>
      </c>
      <c r="R37" s="334">
        <v>0.25</v>
      </c>
      <c r="S37" s="335" t="str">
        <f t="shared" si="1"/>
        <v>06:00</v>
      </c>
    </row>
    <row r="38" spans="2:19" x14ac:dyDescent="0.3">
      <c r="B38" s="343"/>
      <c r="C38" s="344"/>
      <c r="D38" s="345"/>
      <c r="E38" s="344"/>
      <c r="F38" s="345"/>
      <c r="G38" s="343"/>
      <c r="H38" s="343"/>
      <c r="I38" s="339">
        <f>IF(LEFT(B38,2)="UL",IF(J38&lt;P38,100%,IF((J38&gt;S38),0,50%)),IF(LEFT(B38,2)="GF",(IF(AND(J38&lt;='Other Cancellation Agreements'!M$4,J38&gt;'Other Cancellation Agreements'!N$4),50%,(IF(AND(J38&lt;='Other Cancellation Agreements'!N$4,J38&gt;'Other Cancellation Agreements'!O$4),75%,(IF((J38&lt;='Other Cancellation Agreements'!O$4),100%,0)))))),IF(LEFT(B38,2)="TK",(IF(AND(J38&lt;='Other Cancellation Agreements'!D$4,J38&gt;'Other Cancellation Agreements'!E$4),50%,(IF((J38&lt;='Other Cancellation Agreements'!E$4),100%,0)))),IF(LEFT(B38,2)="EK",(IF(AND(J38&lt;='Other Cancellation Agreements'!F$4,J38&gt;'Other Cancellation Agreements'!G$4),25%,(IF(AND(J38&lt;='Other Cancellation Agreements'!G$4,J38&gt;'Other Cancellation Agreements'!H$4),50%,(IF((J38&lt;='Other Cancellation Agreements'!H$4),100%,0)))))),IF(LEFT(B38,2)="LO",(IF(AND(J38&lt;='Other Cancellation Agreements'!K$4,J38&gt;'Other Cancellation Agreements'!L$4),60%,(IF((J38&lt;='Other Cancellation Agreements'!L$4),100%,0)))),IF(LEFT(B38,2)="QR",(IF(AND(J38&lt;='Other Cancellation Agreements'!I$4,J38&gt;'Other Cancellation Agreements'!J$4),50%,(IF((J38&lt;='Other Cancellation Agreements'!J$4),100%,0)))),IF(LEFT(B38,2)="FZ",(IF(AND(J38&lt;='Other Cancellation Agreements'!S$4,J38&gt;'Other Cancellation Agreements'!T$4),50%,(IF((J38&lt;='Other Cancellation Agreements'!T$4),100%,0)))),IF(LEFT(B38,2)="SU",(IF(AND(J38&lt;='Other Cancellation Agreements'!P$4,J38&gt;'Other Cancellation Agreements'!Q$4),50%,(IF(AND(J38&lt;='Other Cancellation Agreements'!Q$4,J38&gt;'Other Cancellation Agreements'!R$4),75%,(IF((J38&lt;='Other Cancellation Agreements'!R$4),100%,0)))))),IF(LEFT(B38,2)="MH",(IF(AND(J38&lt;='Other Cancellation Agreements'!U$4,J38&gt;'Other Cancellation Agreements'!V$4),50%,(IF((J38&lt;='Other Cancellation Agreements'!V$4),100%,0)))),0)))))))))</f>
        <v>0</v>
      </c>
      <c r="J38" s="340" t="str">
        <f t="shared" si="2"/>
        <v/>
      </c>
      <c r="K38" s="340" t="str">
        <f>IF(LEFT(B38,2)="UL",IF(G38="EY",VLOOKUP(B38,'UL Cancellation Codes'!C:L,10,0),"")&amp;(IF(G38="BC",VLOOKUP(B38,'UL Cancellation Codes'!C:M,9,0),""))&amp;(IF(G38="TCR",VLOOKUP(B38,'UL Cancellation Codes'!C:M,11,0),""))&amp;(IF(G38="CCR",VLOOKUP(B38,'UL Cancellation Codes'!C:M,11,0),"")),IF(I38=0,"",IF(G38="FC",VLOOKUP(B38,'Other Cancellation Codes'!A:G,2,0),(IF(G38="BC",VLOOKUP(B38,'Other Cancellation Codes'!A:G,3,0),(IF(G38="PEY",VLOOKUP(B38,'Other Cancellation Codes'!A:G,4,0),(IF(G38="EY",VLOOKUP(B38,'Other Cancellation Codes'!A:G,5,0),(IF(G38="TCR",VLOOKUP(B38,'Other Cancellation Codes'!A:G,6,0),(IF(G38="CCR",VLOOKUP(B38,'Other Cancellation Codes'!A:G,7,0),0)))))))))))))</f>
        <v/>
      </c>
      <c r="L38" s="346">
        <f t="shared" si="3"/>
        <v>0</v>
      </c>
      <c r="M38" s="343"/>
      <c r="O38" s="334">
        <v>0.125</v>
      </c>
      <c r="P38" s="335" t="str">
        <f t="shared" si="0"/>
        <v>03:00</v>
      </c>
      <c r="R38" s="334">
        <v>0.25</v>
      </c>
      <c r="S38" s="335" t="str">
        <f t="shared" si="1"/>
        <v>06:00</v>
      </c>
    </row>
    <row r="39" spans="2:19" x14ac:dyDescent="0.3">
      <c r="B39" s="343"/>
      <c r="C39" s="344"/>
      <c r="D39" s="345"/>
      <c r="E39" s="344"/>
      <c r="F39" s="345"/>
      <c r="G39" s="343"/>
      <c r="H39" s="343"/>
      <c r="I39" s="339">
        <f>IF(LEFT(B39,2)="UL",IF(J39&lt;P39,100%,IF((J39&gt;S39),0,50%)),IF(LEFT(B39,2)="GF",(IF(AND(J39&lt;='Other Cancellation Agreements'!M$4,J39&gt;'Other Cancellation Agreements'!N$4),50%,(IF(AND(J39&lt;='Other Cancellation Agreements'!N$4,J39&gt;'Other Cancellation Agreements'!O$4),75%,(IF((J39&lt;='Other Cancellation Agreements'!O$4),100%,0)))))),IF(LEFT(B39,2)="TK",(IF(AND(J39&lt;='Other Cancellation Agreements'!D$4,J39&gt;'Other Cancellation Agreements'!E$4),50%,(IF((J39&lt;='Other Cancellation Agreements'!E$4),100%,0)))),IF(LEFT(B39,2)="EK",(IF(AND(J39&lt;='Other Cancellation Agreements'!F$4,J39&gt;'Other Cancellation Agreements'!G$4),25%,(IF(AND(J39&lt;='Other Cancellation Agreements'!G$4,J39&gt;'Other Cancellation Agreements'!H$4),50%,(IF((J39&lt;='Other Cancellation Agreements'!H$4),100%,0)))))),IF(LEFT(B39,2)="LO",(IF(AND(J39&lt;='Other Cancellation Agreements'!K$4,J39&gt;'Other Cancellation Agreements'!L$4),60%,(IF((J39&lt;='Other Cancellation Agreements'!L$4),100%,0)))),IF(LEFT(B39,2)="QR",(IF(AND(J39&lt;='Other Cancellation Agreements'!I$4,J39&gt;'Other Cancellation Agreements'!J$4),50%,(IF((J39&lt;='Other Cancellation Agreements'!J$4),100%,0)))),IF(LEFT(B39,2)="FZ",(IF(AND(J39&lt;='Other Cancellation Agreements'!S$4,J39&gt;'Other Cancellation Agreements'!T$4),50%,(IF((J39&lt;='Other Cancellation Agreements'!T$4),100%,0)))),IF(LEFT(B39,2)="SU",(IF(AND(J39&lt;='Other Cancellation Agreements'!P$4,J39&gt;'Other Cancellation Agreements'!Q$4),50%,(IF(AND(J39&lt;='Other Cancellation Agreements'!Q$4,J39&gt;'Other Cancellation Agreements'!R$4),75%,(IF((J39&lt;='Other Cancellation Agreements'!R$4),100%,0)))))),IF(LEFT(B39,2)="MH",(IF(AND(J39&lt;='Other Cancellation Agreements'!U$4,J39&gt;'Other Cancellation Agreements'!V$4),50%,(IF((J39&lt;='Other Cancellation Agreements'!V$4),100%,0)))),0)))))))))</f>
        <v>0</v>
      </c>
      <c r="J39" s="340" t="str">
        <f t="shared" si="2"/>
        <v/>
      </c>
      <c r="K39" s="340" t="str">
        <f>IF(LEFT(B39,2)="UL",IF(G39="EY",VLOOKUP(B39,'UL Cancellation Codes'!C:L,10,0),"")&amp;(IF(G39="BC",VLOOKUP(B39,'UL Cancellation Codes'!C:M,9,0),""))&amp;(IF(G39="TCR",VLOOKUP(B39,'UL Cancellation Codes'!C:M,11,0),""))&amp;(IF(G39="CCR",VLOOKUP(B39,'UL Cancellation Codes'!C:M,11,0),"")),IF(I39=0,"",IF(G39="FC",VLOOKUP(B39,'Other Cancellation Codes'!A:G,2,0),(IF(G39="BC",VLOOKUP(B39,'Other Cancellation Codes'!A:G,3,0),(IF(G39="PEY",VLOOKUP(B39,'Other Cancellation Codes'!A:G,4,0),(IF(G39="EY",VLOOKUP(B39,'Other Cancellation Codes'!A:G,5,0),(IF(G39="TCR",VLOOKUP(B39,'Other Cancellation Codes'!A:G,6,0),(IF(G39="CCR",VLOOKUP(B39,'Other Cancellation Codes'!A:G,7,0),0)))))))))))))</f>
        <v/>
      </c>
      <c r="L39" s="346">
        <f t="shared" si="3"/>
        <v>0</v>
      </c>
      <c r="M39" s="343"/>
      <c r="O39" s="334">
        <v>0.125</v>
      </c>
      <c r="P39" s="335" t="str">
        <f t="shared" si="0"/>
        <v>03:00</v>
      </c>
      <c r="R39" s="334">
        <v>0.25</v>
      </c>
      <c r="S39" s="335" t="str">
        <f t="shared" si="1"/>
        <v>06:00</v>
      </c>
    </row>
    <row r="40" spans="2:19" x14ac:dyDescent="0.3">
      <c r="B40" s="343"/>
      <c r="C40" s="344"/>
      <c r="D40" s="345"/>
      <c r="E40" s="344"/>
      <c r="F40" s="345"/>
      <c r="G40" s="343"/>
      <c r="H40" s="343"/>
      <c r="I40" s="339">
        <f>IF(LEFT(B40,2)="UL",IF(J40&lt;P40,100%,IF((J40&gt;S40),0,50%)),IF(LEFT(B40,2)="GF",(IF(AND(J40&lt;='Other Cancellation Agreements'!M$4,J40&gt;'Other Cancellation Agreements'!N$4),50%,(IF(AND(J40&lt;='Other Cancellation Agreements'!N$4,J40&gt;'Other Cancellation Agreements'!O$4),75%,(IF((J40&lt;='Other Cancellation Agreements'!O$4),100%,0)))))),IF(LEFT(B40,2)="TK",(IF(AND(J40&lt;='Other Cancellation Agreements'!D$4,J40&gt;'Other Cancellation Agreements'!E$4),50%,(IF((J40&lt;='Other Cancellation Agreements'!E$4),100%,0)))),IF(LEFT(B40,2)="EK",(IF(AND(J40&lt;='Other Cancellation Agreements'!F$4,J40&gt;'Other Cancellation Agreements'!G$4),25%,(IF(AND(J40&lt;='Other Cancellation Agreements'!G$4,J40&gt;'Other Cancellation Agreements'!H$4),50%,(IF((J40&lt;='Other Cancellation Agreements'!H$4),100%,0)))))),IF(LEFT(B40,2)="LO",(IF(AND(J40&lt;='Other Cancellation Agreements'!K$4,J40&gt;'Other Cancellation Agreements'!L$4),60%,(IF((J40&lt;='Other Cancellation Agreements'!L$4),100%,0)))),IF(LEFT(B40,2)="QR",(IF(AND(J40&lt;='Other Cancellation Agreements'!I$4,J40&gt;'Other Cancellation Agreements'!J$4),50%,(IF((J40&lt;='Other Cancellation Agreements'!J$4),100%,0)))),IF(LEFT(B40,2)="FZ",(IF(AND(J40&lt;='Other Cancellation Agreements'!S$4,J40&gt;'Other Cancellation Agreements'!T$4),50%,(IF((J40&lt;='Other Cancellation Agreements'!T$4),100%,0)))),IF(LEFT(B40,2)="SU",(IF(AND(J40&lt;='Other Cancellation Agreements'!P$4,J40&gt;'Other Cancellation Agreements'!Q$4),50%,(IF(AND(J40&lt;='Other Cancellation Agreements'!Q$4,J40&gt;'Other Cancellation Agreements'!R$4),75%,(IF((J40&lt;='Other Cancellation Agreements'!R$4),100%,0)))))),IF(LEFT(B40,2)="MH",(IF(AND(J40&lt;='Other Cancellation Agreements'!U$4,J40&gt;'Other Cancellation Agreements'!V$4),50%,(IF((J40&lt;='Other Cancellation Agreements'!V$4),100%,0)))),0)))))))))</f>
        <v>0</v>
      </c>
      <c r="J40" s="340" t="str">
        <f t="shared" si="2"/>
        <v/>
      </c>
      <c r="K40" s="340" t="str">
        <f>IF(LEFT(B40,2)="UL",IF(G40="EY",VLOOKUP(B40,'UL Cancellation Codes'!C:L,10,0),"")&amp;(IF(G40="BC",VLOOKUP(B40,'UL Cancellation Codes'!C:M,9,0),""))&amp;(IF(G40="TCR",VLOOKUP(B40,'UL Cancellation Codes'!C:M,11,0),""))&amp;(IF(G40="CCR",VLOOKUP(B40,'UL Cancellation Codes'!C:M,11,0),"")),IF(I40=0,"",IF(G40="FC",VLOOKUP(B40,'Other Cancellation Codes'!A:G,2,0),(IF(G40="BC",VLOOKUP(B40,'Other Cancellation Codes'!A:G,3,0),(IF(G40="PEY",VLOOKUP(B40,'Other Cancellation Codes'!A:G,4,0),(IF(G40="EY",VLOOKUP(B40,'Other Cancellation Codes'!A:G,5,0),(IF(G40="TCR",VLOOKUP(B40,'Other Cancellation Codes'!A:G,6,0),(IF(G40="CCR",VLOOKUP(B40,'Other Cancellation Codes'!A:G,7,0),0)))))))))))))</f>
        <v/>
      </c>
      <c r="L40" s="346">
        <f t="shared" si="3"/>
        <v>0</v>
      </c>
      <c r="M40" s="343"/>
      <c r="O40" s="334">
        <v>0.125</v>
      </c>
      <c r="P40" s="335" t="str">
        <f t="shared" si="0"/>
        <v>03:00</v>
      </c>
      <c r="R40" s="334">
        <v>0.25</v>
      </c>
      <c r="S40" s="335" t="str">
        <f t="shared" si="1"/>
        <v>06:00</v>
      </c>
    </row>
    <row r="41" spans="2:19" x14ac:dyDescent="0.3">
      <c r="B41" s="343"/>
      <c r="C41" s="344"/>
      <c r="D41" s="345"/>
      <c r="E41" s="344"/>
      <c r="F41" s="345"/>
      <c r="G41" s="343"/>
      <c r="H41" s="343"/>
      <c r="I41" s="339">
        <f>IF(LEFT(B41,2)="UL",IF(J41&lt;P41,100%,IF((J41&gt;S41),0,50%)),IF(LEFT(B41,2)="GF",(IF(AND(J41&lt;='Other Cancellation Agreements'!M$4,J41&gt;'Other Cancellation Agreements'!N$4),50%,(IF(AND(J41&lt;='Other Cancellation Agreements'!N$4,J41&gt;'Other Cancellation Agreements'!O$4),75%,(IF((J41&lt;='Other Cancellation Agreements'!O$4),100%,0)))))),IF(LEFT(B41,2)="TK",(IF(AND(J41&lt;='Other Cancellation Agreements'!D$4,J41&gt;'Other Cancellation Agreements'!E$4),50%,(IF((J41&lt;='Other Cancellation Agreements'!E$4),100%,0)))),IF(LEFT(B41,2)="EK",(IF(AND(J41&lt;='Other Cancellation Agreements'!F$4,J41&gt;'Other Cancellation Agreements'!G$4),25%,(IF(AND(J41&lt;='Other Cancellation Agreements'!G$4,J41&gt;'Other Cancellation Agreements'!H$4),50%,(IF((J41&lt;='Other Cancellation Agreements'!H$4),100%,0)))))),IF(LEFT(B41,2)="LO",(IF(AND(J41&lt;='Other Cancellation Agreements'!K$4,J41&gt;'Other Cancellation Agreements'!L$4),60%,(IF((J41&lt;='Other Cancellation Agreements'!L$4),100%,0)))),IF(LEFT(B41,2)="QR",(IF(AND(J41&lt;='Other Cancellation Agreements'!I$4,J41&gt;'Other Cancellation Agreements'!J$4),50%,(IF((J41&lt;='Other Cancellation Agreements'!J$4),100%,0)))),IF(LEFT(B41,2)="FZ",(IF(AND(J41&lt;='Other Cancellation Agreements'!S$4,J41&gt;'Other Cancellation Agreements'!T$4),50%,(IF((J41&lt;='Other Cancellation Agreements'!T$4),100%,0)))),IF(LEFT(B41,2)="SU",(IF(AND(J41&lt;='Other Cancellation Agreements'!P$4,J41&gt;'Other Cancellation Agreements'!Q$4),50%,(IF(AND(J41&lt;='Other Cancellation Agreements'!Q$4,J41&gt;'Other Cancellation Agreements'!R$4),75%,(IF((J41&lt;='Other Cancellation Agreements'!R$4),100%,0)))))),IF(LEFT(B41,2)="MH",(IF(AND(J41&lt;='Other Cancellation Agreements'!U$4,J41&gt;'Other Cancellation Agreements'!V$4),50%,(IF((J41&lt;='Other Cancellation Agreements'!V$4),100%,0)))),0)))))))))</f>
        <v>0</v>
      </c>
      <c r="J41" s="340" t="str">
        <f t="shared" si="2"/>
        <v/>
      </c>
      <c r="K41" s="340" t="str">
        <f>IF(LEFT(B41,2)="UL",IF(G41="EY",VLOOKUP(B41,'UL Cancellation Codes'!C:L,10,0),"")&amp;(IF(G41="BC",VLOOKUP(B41,'UL Cancellation Codes'!C:M,9,0),""))&amp;(IF(G41="TCR",VLOOKUP(B41,'UL Cancellation Codes'!C:M,11,0),""))&amp;(IF(G41="CCR",VLOOKUP(B41,'UL Cancellation Codes'!C:M,11,0),"")),IF(I41=0,"",IF(G41="FC",VLOOKUP(B41,'Other Cancellation Codes'!A:G,2,0),(IF(G41="BC",VLOOKUP(B41,'Other Cancellation Codes'!A:G,3,0),(IF(G41="PEY",VLOOKUP(B41,'Other Cancellation Codes'!A:G,4,0),(IF(G41="EY",VLOOKUP(B41,'Other Cancellation Codes'!A:G,5,0),(IF(G41="TCR",VLOOKUP(B41,'Other Cancellation Codes'!A:G,6,0),(IF(G41="CCR",VLOOKUP(B41,'Other Cancellation Codes'!A:G,7,0),0)))))))))))))</f>
        <v/>
      </c>
      <c r="L41" s="346">
        <f t="shared" si="3"/>
        <v>0</v>
      </c>
      <c r="M41" s="343"/>
      <c r="O41" s="334">
        <v>0.125</v>
      </c>
      <c r="P41" s="335" t="str">
        <f t="shared" si="0"/>
        <v>03:00</v>
      </c>
      <c r="R41" s="334">
        <v>0.25</v>
      </c>
      <c r="S41" s="335" t="str">
        <f t="shared" si="1"/>
        <v>06:00</v>
      </c>
    </row>
    <row r="42" spans="2:19" x14ac:dyDescent="0.3">
      <c r="B42" s="343"/>
      <c r="C42" s="344"/>
      <c r="D42" s="345"/>
      <c r="E42" s="344"/>
      <c r="F42" s="345"/>
      <c r="G42" s="343"/>
      <c r="H42" s="343"/>
      <c r="I42" s="339">
        <f>IF(LEFT(B42,2)="UL",IF(J42&lt;P42,100%,IF((J42&gt;S42),0,50%)),IF(LEFT(B42,2)="GF",(IF(AND(J42&lt;='Other Cancellation Agreements'!M$4,J42&gt;'Other Cancellation Agreements'!N$4),50%,(IF(AND(J42&lt;='Other Cancellation Agreements'!N$4,J42&gt;'Other Cancellation Agreements'!O$4),75%,(IF((J42&lt;='Other Cancellation Agreements'!O$4),100%,0)))))),IF(LEFT(B42,2)="TK",(IF(AND(J42&lt;='Other Cancellation Agreements'!D$4,J42&gt;'Other Cancellation Agreements'!E$4),50%,(IF((J42&lt;='Other Cancellation Agreements'!E$4),100%,0)))),IF(LEFT(B42,2)="EK",(IF(AND(J42&lt;='Other Cancellation Agreements'!F$4,J42&gt;'Other Cancellation Agreements'!G$4),25%,(IF(AND(J42&lt;='Other Cancellation Agreements'!G$4,J42&gt;'Other Cancellation Agreements'!H$4),50%,(IF((J42&lt;='Other Cancellation Agreements'!H$4),100%,0)))))),IF(LEFT(B42,2)="LO",(IF(AND(J42&lt;='Other Cancellation Agreements'!K$4,J42&gt;'Other Cancellation Agreements'!L$4),60%,(IF((J42&lt;='Other Cancellation Agreements'!L$4),100%,0)))),IF(LEFT(B42,2)="QR",(IF(AND(J42&lt;='Other Cancellation Agreements'!I$4,J42&gt;'Other Cancellation Agreements'!J$4),50%,(IF((J42&lt;='Other Cancellation Agreements'!J$4),100%,0)))),IF(LEFT(B42,2)="FZ",(IF(AND(J42&lt;='Other Cancellation Agreements'!S$4,J42&gt;'Other Cancellation Agreements'!T$4),50%,(IF((J42&lt;='Other Cancellation Agreements'!T$4),100%,0)))),IF(LEFT(B42,2)="SU",(IF(AND(J42&lt;='Other Cancellation Agreements'!P$4,J42&gt;'Other Cancellation Agreements'!Q$4),50%,(IF(AND(J42&lt;='Other Cancellation Agreements'!Q$4,J42&gt;'Other Cancellation Agreements'!R$4),75%,(IF((J42&lt;='Other Cancellation Agreements'!R$4),100%,0)))))),IF(LEFT(B42,2)="MH",(IF(AND(J42&lt;='Other Cancellation Agreements'!U$4,J42&gt;'Other Cancellation Agreements'!V$4),50%,(IF((J42&lt;='Other Cancellation Agreements'!V$4),100%,0)))),0)))))))))</f>
        <v>0</v>
      </c>
      <c r="J42" s="340" t="str">
        <f t="shared" si="2"/>
        <v/>
      </c>
      <c r="K42" s="340" t="str">
        <f>IF(LEFT(B42,2)="UL",IF(G42="EY",VLOOKUP(B42,'UL Cancellation Codes'!C:L,10,0),"")&amp;(IF(G42="BC",VLOOKUP(B42,'UL Cancellation Codes'!C:M,9,0),""))&amp;(IF(G42="TCR",VLOOKUP(B42,'UL Cancellation Codes'!C:M,11,0),""))&amp;(IF(G42="CCR",VLOOKUP(B42,'UL Cancellation Codes'!C:M,11,0),"")),IF(I42=0,"",IF(G42="FC",VLOOKUP(B42,'Other Cancellation Codes'!A:G,2,0),(IF(G42="BC",VLOOKUP(B42,'Other Cancellation Codes'!A:G,3,0),(IF(G42="PEY",VLOOKUP(B42,'Other Cancellation Codes'!A:G,4,0),(IF(G42="EY",VLOOKUP(B42,'Other Cancellation Codes'!A:G,5,0),(IF(G42="TCR",VLOOKUP(B42,'Other Cancellation Codes'!A:G,6,0),(IF(G42="CCR",VLOOKUP(B42,'Other Cancellation Codes'!A:G,7,0),0)))))))))))))</f>
        <v/>
      </c>
      <c r="L42" s="346">
        <f t="shared" si="3"/>
        <v>0</v>
      </c>
      <c r="M42" s="343"/>
      <c r="O42" s="334">
        <v>0.125</v>
      </c>
      <c r="P42" s="335" t="str">
        <f t="shared" si="0"/>
        <v>03:00</v>
      </c>
      <c r="R42" s="334">
        <v>0.25</v>
      </c>
      <c r="S42" s="335" t="str">
        <f t="shared" si="1"/>
        <v>06:00</v>
      </c>
    </row>
    <row r="43" spans="2:19" x14ac:dyDescent="0.3">
      <c r="B43" s="343"/>
      <c r="C43" s="344"/>
      <c r="D43" s="345"/>
      <c r="E43" s="344"/>
      <c r="F43" s="345"/>
      <c r="G43" s="343"/>
      <c r="H43" s="343"/>
      <c r="I43" s="339">
        <f>IF(LEFT(B43,2)="UL",IF(J43&lt;P43,100%,IF((J43&gt;S43),0,50%)),IF(LEFT(B43,2)="GF",(IF(AND(J43&lt;='Other Cancellation Agreements'!M$4,J43&gt;'Other Cancellation Agreements'!N$4),50%,(IF(AND(J43&lt;='Other Cancellation Agreements'!N$4,J43&gt;'Other Cancellation Agreements'!O$4),75%,(IF((J43&lt;='Other Cancellation Agreements'!O$4),100%,0)))))),IF(LEFT(B43,2)="TK",(IF(AND(J43&lt;='Other Cancellation Agreements'!D$4,J43&gt;'Other Cancellation Agreements'!E$4),50%,(IF((J43&lt;='Other Cancellation Agreements'!E$4),100%,0)))),IF(LEFT(B43,2)="EK",(IF(AND(J43&lt;='Other Cancellation Agreements'!F$4,J43&gt;'Other Cancellation Agreements'!G$4),25%,(IF(AND(J43&lt;='Other Cancellation Agreements'!G$4,J43&gt;'Other Cancellation Agreements'!H$4),50%,(IF((J43&lt;='Other Cancellation Agreements'!H$4),100%,0)))))),IF(LEFT(B43,2)="LO",(IF(AND(J43&lt;='Other Cancellation Agreements'!K$4,J43&gt;'Other Cancellation Agreements'!L$4),60%,(IF((J43&lt;='Other Cancellation Agreements'!L$4),100%,0)))),IF(LEFT(B43,2)="QR",(IF(AND(J43&lt;='Other Cancellation Agreements'!I$4,J43&gt;'Other Cancellation Agreements'!J$4),50%,(IF((J43&lt;='Other Cancellation Agreements'!J$4),100%,0)))),IF(LEFT(B43,2)="FZ",(IF(AND(J43&lt;='Other Cancellation Agreements'!S$4,J43&gt;'Other Cancellation Agreements'!T$4),50%,(IF((J43&lt;='Other Cancellation Agreements'!T$4),100%,0)))),IF(LEFT(B43,2)="SU",(IF(AND(J43&lt;='Other Cancellation Agreements'!P$4,J43&gt;'Other Cancellation Agreements'!Q$4),50%,(IF(AND(J43&lt;='Other Cancellation Agreements'!Q$4,J43&gt;'Other Cancellation Agreements'!R$4),75%,(IF((J43&lt;='Other Cancellation Agreements'!R$4),100%,0)))))),IF(LEFT(B43,2)="MH",(IF(AND(J43&lt;='Other Cancellation Agreements'!U$4,J43&gt;'Other Cancellation Agreements'!V$4),50%,(IF((J43&lt;='Other Cancellation Agreements'!V$4),100%,0)))),0)))))))))</f>
        <v>0</v>
      </c>
      <c r="J43" s="340" t="str">
        <f t="shared" si="2"/>
        <v/>
      </c>
      <c r="K43" s="340" t="str">
        <f>IF(LEFT(B43,2)="UL",IF(G43="EY",VLOOKUP(B43,'UL Cancellation Codes'!C:L,10,0),"")&amp;(IF(G43="BC",VLOOKUP(B43,'UL Cancellation Codes'!C:M,9,0),""))&amp;(IF(G43="TCR",VLOOKUP(B43,'UL Cancellation Codes'!C:M,11,0),""))&amp;(IF(G43="CCR",VLOOKUP(B43,'UL Cancellation Codes'!C:M,11,0),"")),IF(I43=0,"",IF(G43="FC",VLOOKUP(B43,'Other Cancellation Codes'!A:G,2,0),(IF(G43="BC",VLOOKUP(B43,'Other Cancellation Codes'!A:G,3,0),(IF(G43="PEY",VLOOKUP(B43,'Other Cancellation Codes'!A:G,4,0),(IF(G43="EY",VLOOKUP(B43,'Other Cancellation Codes'!A:G,5,0),(IF(G43="TCR",VLOOKUP(B43,'Other Cancellation Codes'!A:G,6,0),(IF(G43="CCR",VLOOKUP(B43,'Other Cancellation Codes'!A:G,7,0),0)))))))))))))</f>
        <v/>
      </c>
      <c r="L43" s="346">
        <f t="shared" si="3"/>
        <v>0</v>
      </c>
      <c r="M43" s="343"/>
      <c r="O43" s="334">
        <v>0.125</v>
      </c>
      <c r="P43" s="335" t="str">
        <f t="shared" si="0"/>
        <v>03:00</v>
      </c>
      <c r="R43" s="334">
        <v>0.25</v>
      </c>
      <c r="S43" s="335" t="str">
        <f t="shared" si="1"/>
        <v>06:00</v>
      </c>
    </row>
    <row r="44" spans="2:19" x14ac:dyDescent="0.3">
      <c r="B44" s="343"/>
      <c r="C44" s="344"/>
      <c r="D44" s="345"/>
      <c r="E44" s="344"/>
      <c r="F44" s="345"/>
      <c r="G44" s="343"/>
      <c r="H44" s="343"/>
      <c r="I44" s="339">
        <f>IF(LEFT(B44,2)="UL",IF(J44&lt;P44,100%,IF((J44&gt;S44),0,50%)),IF(LEFT(B44,2)="GF",(IF(AND(J44&lt;='Other Cancellation Agreements'!M$4,J44&gt;'Other Cancellation Agreements'!N$4),50%,(IF(AND(J44&lt;='Other Cancellation Agreements'!N$4,J44&gt;'Other Cancellation Agreements'!O$4),75%,(IF((J44&lt;='Other Cancellation Agreements'!O$4),100%,0)))))),IF(LEFT(B44,2)="TK",(IF(AND(J44&lt;='Other Cancellation Agreements'!D$4,J44&gt;'Other Cancellation Agreements'!E$4),50%,(IF((J44&lt;='Other Cancellation Agreements'!E$4),100%,0)))),IF(LEFT(B44,2)="EK",(IF(AND(J44&lt;='Other Cancellation Agreements'!F$4,J44&gt;'Other Cancellation Agreements'!G$4),25%,(IF(AND(J44&lt;='Other Cancellation Agreements'!G$4,J44&gt;'Other Cancellation Agreements'!H$4),50%,(IF((J44&lt;='Other Cancellation Agreements'!H$4),100%,0)))))),IF(LEFT(B44,2)="LO",(IF(AND(J44&lt;='Other Cancellation Agreements'!K$4,J44&gt;'Other Cancellation Agreements'!L$4),60%,(IF((J44&lt;='Other Cancellation Agreements'!L$4),100%,0)))),IF(LEFT(B44,2)="QR",(IF(AND(J44&lt;='Other Cancellation Agreements'!I$4,J44&gt;'Other Cancellation Agreements'!J$4),50%,(IF((J44&lt;='Other Cancellation Agreements'!J$4),100%,0)))),IF(LEFT(B44,2)="FZ",(IF(AND(J44&lt;='Other Cancellation Agreements'!S$4,J44&gt;'Other Cancellation Agreements'!T$4),50%,(IF((J44&lt;='Other Cancellation Agreements'!T$4),100%,0)))),IF(LEFT(B44,2)="SU",(IF(AND(J44&lt;='Other Cancellation Agreements'!P$4,J44&gt;'Other Cancellation Agreements'!Q$4),50%,(IF(AND(J44&lt;='Other Cancellation Agreements'!Q$4,J44&gt;'Other Cancellation Agreements'!R$4),75%,(IF((J44&lt;='Other Cancellation Agreements'!R$4),100%,0)))))),IF(LEFT(B44,2)="MH",(IF(AND(J44&lt;='Other Cancellation Agreements'!U$4,J44&gt;'Other Cancellation Agreements'!V$4),50%,(IF((J44&lt;='Other Cancellation Agreements'!V$4),100%,0)))),0)))))))))</f>
        <v>0</v>
      </c>
      <c r="J44" s="340" t="str">
        <f t="shared" si="2"/>
        <v/>
      </c>
      <c r="K44" s="340" t="str">
        <f>IF(LEFT(B44,2)="UL",IF(G44="EY",VLOOKUP(B44,'UL Cancellation Codes'!C:L,10,0),"")&amp;(IF(G44="BC",VLOOKUP(B44,'UL Cancellation Codes'!C:M,9,0),""))&amp;(IF(G44="TCR",VLOOKUP(B44,'UL Cancellation Codes'!C:M,11,0),""))&amp;(IF(G44="CCR",VLOOKUP(B44,'UL Cancellation Codes'!C:M,11,0),"")),IF(I44=0,"",IF(G44="FC",VLOOKUP(B44,'Other Cancellation Codes'!A:G,2,0),(IF(G44="BC",VLOOKUP(B44,'Other Cancellation Codes'!A:G,3,0),(IF(G44="PEY",VLOOKUP(B44,'Other Cancellation Codes'!A:G,4,0),(IF(G44="EY",VLOOKUP(B44,'Other Cancellation Codes'!A:G,5,0),(IF(G44="TCR",VLOOKUP(B44,'Other Cancellation Codes'!A:G,6,0),(IF(G44="CCR",VLOOKUP(B44,'Other Cancellation Codes'!A:G,7,0),0)))))))))))))</f>
        <v/>
      </c>
      <c r="L44" s="346">
        <f t="shared" si="3"/>
        <v>0</v>
      </c>
      <c r="M44" s="343"/>
      <c r="O44" s="334">
        <v>0.125</v>
      </c>
      <c r="P44" s="335" t="str">
        <f t="shared" si="0"/>
        <v>03:00</v>
      </c>
      <c r="R44" s="334">
        <v>0.25</v>
      </c>
      <c r="S44" s="335" t="str">
        <f t="shared" si="1"/>
        <v>06:00</v>
      </c>
    </row>
    <row r="45" spans="2:19" x14ac:dyDescent="0.3">
      <c r="B45" s="343"/>
      <c r="C45" s="344"/>
      <c r="D45" s="345"/>
      <c r="E45" s="344"/>
      <c r="F45" s="345"/>
      <c r="G45" s="343"/>
      <c r="H45" s="343"/>
      <c r="I45" s="339">
        <f>IF(LEFT(B45,2)="UL",IF(J45&lt;P45,100%,IF((J45&gt;S45),0,50%)),IF(LEFT(B45,2)="GF",(IF(AND(J45&lt;='Other Cancellation Agreements'!M$4,J45&gt;'Other Cancellation Agreements'!N$4),50%,(IF(AND(J45&lt;='Other Cancellation Agreements'!N$4,J45&gt;'Other Cancellation Agreements'!O$4),75%,(IF((J45&lt;='Other Cancellation Agreements'!O$4),100%,0)))))),IF(LEFT(B45,2)="TK",(IF(AND(J45&lt;='Other Cancellation Agreements'!D$4,J45&gt;'Other Cancellation Agreements'!E$4),50%,(IF((J45&lt;='Other Cancellation Agreements'!E$4),100%,0)))),IF(LEFT(B45,2)="EK",(IF(AND(J45&lt;='Other Cancellation Agreements'!F$4,J45&gt;'Other Cancellation Agreements'!G$4),25%,(IF(AND(J45&lt;='Other Cancellation Agreements'!G$4,J45&gt;'Other Cancellation Agreements'!H$4),50%,(IF((J45&lt;='Other Cancellation Agreements'!H$4),100%,0)))))),IF(LEFT(B45,2)="LO",(IF(AND(J45&lt;='Other Cancellation Agreements'!K$4,J45&gt;'Other Cancellation Agreements'!L$4),60%,(IF((J45&lt;='Other Cancellation Agreements'!L$4),100%,0)))),IF(LEFT(B45,2)="QR",(IF(AND(J45&lt;='Other Cancellation Agreements'!I$4,J45&gt;'Other Cancellation Agreements'!J$4),50%,(IF((J45&lt;='Other Cancellation Agreements'!J$4),100%,0)))),IF(LEFT(B45,2)="FZ",(IF(AND(J45&lt;='Other Cancellation Agreements'!S$4,J45&gt;'Other Cancellation Agreements'!T$4),50%,(IF((J45&lt;='Other Cancellation Agreements'!T$4),100%,0)))),IF(LEFT(B45,2)="SU",(IF(AND(J45&lt;='Other Cancellation Agreements'!P$4,J45&gt;'Other Cancellation Agreements'!Q$4),50%,(IF(AND(J45&lt;='Other Cancellation Agreements'!Q$4,J45&gt;'Other Cancellation Agreements'!R$4),75%,(IF((J45&lt;='Other Cancellation Agreements'!R$4),100%,0)))))),IF(LEFT(B45,2)="MH",(IF(AND(J45&lt;='Other Cancellation Agreements'!U$4,J45&gt;'Other Cancellation Agreements'!V$4),50%,(IF((J45&lt;='Other Cancellation Agreements'!V$4),100%,0)))),0)))))))))</f>
        <v>0</v>
      </c>
      <c r="J45" s="340" t="str">
        <f t="shared" si="2"/>
        <v/>
      </c>
      <c r="K45" s="340" t="str">
        <f>IF(LEFT(B45,2)="UL",IF(G45="EY",VLOOKUP(B45,'UL Cancellation Codes'!C:L,10,0),"")&amp;(IF(G45="BC",VLOOKUP(B45,'UL Cancellation Codes'!C:M,9,0),""))&amp;(IF(G45="TCR",VLOOKUP(B45,'UL Cancellation Codes'!C:M,11,0),""))&amp;(IF(G45="CCR",VLOOKUP(B45,'UL Cancellation Codes'!C:M,11,0),"")),IF(I45=0,"",IF(G45="FC",VLOOKUP(B45,'Other Cancellation Codes'!A:G,2,0),(IF(G45="BC",VLOOKUP(B45,'Other Cancellation Codes'!A:G,3,0),(IF(G45="PEY",VLOOKUP(B45,'Other Cancellation Codes'!A:G,4,0),(IF(G45="EY",VLOOKUP(B45,'Other Cancellation Codes'!A:G,5,0),(IF(G45="TCR",VLOOKUP(B45,'Other Cancellation Codes'!A:G,6,0),(IF(G45="CCR",VLOOKUP(B45,'Other Cancellation Codes'!A:G,7,0),0)))))))))))))</f>
        <v/>
      </c>
      <c r="L45" s="346">
        <f t="shared" si="3"/>
        <v>0</v>
      </c>
      <c r="M45" s="343"/>
      <c r="O45" s="334">
        <v>0.125</v>
      </c>
      <c r="P45" s="335" t="str">
        <f t="shared" si="0"/>
        <v>03:00</v>
      </c>
      <c r="R45" s="334">
        <v>0.25</v>
      </c>
      <c r="S45" s="335" t="str">
        <f t="shared" si="1"/>
        <v>06:00</v>
      </c>
    </row>
    <row r="46" spans="2:19" x14ac:dyDescent="0.3">
      <c r="B46" s="343"/>
      <c r="C46" s="344"/>
      <c r="D46" s="345"/>
      <c r="E46" s="344"/>
      <c r="F46" s="345"/>
      <c r="G46" s="343"/>
      <c r="H46" s="343"/>
      <c r="I46" s="339">
        <f>IF(LEFT(B46,2)="UL",IF(J46&lt;P46,100%,IF((J46&gt;S46),0,50%)),IF(LEFT(B46,2)="GF",(IF(AND(J46&lt;='Other Cancellation Agreements'!M$4,J46&gt;'Other Cancellation Agreements'!N$4),50%,(IF(AND(J46&lt;='Other Cancellation Agreements'!N$4,J46&gt;'Other Cancellation Agreements'!O$4),75%,(IF((J46&lt;='Other Cancellation Agreements'!O$4),100%,0)))))),IF(LEFT(B46,2)="TK",(IF(AND(J46&lt;='Other Cancellation Agreements'!D$4,J46&gt;'Other Cancellation Agreements'!E$4),50%,(IF((J46&lt;='Other Cancellation Agreements'!E$4),100%,0)))),IF(LEFT(B46,2)="EK",(IF(AND(J46&lt;='Other Cancellation Agreements'!F$4,J46&gt;'Other Cancellation Agreements'!G$4),25%,(IF(AND(J46&lt;='Other Cancellation Agreements'!G$4,J46&gt;'Other Cancellation Agreements'!H$4),50%,(IF((J46&lt;='Other Cancellation Agreements'!H$4),100%,0)))))),IF(LEFT(B46,2)="LO",(IF(AND(J46&lt;='Other Cancellation Agreements'!K$4,J46&gt;'Other Cancellation Agreements'!L$4),60%,(IF((J46&lt;='Other Cancellation Agreements'!L$4),100%,0)))),IF(LEFT(B46,2)="QR",(IF(AND(J46&lt;='Other Cancellation Agreements'!I$4,J46&gt;'Other Cancellation Agreements'!J$4),50%,(IF((J46&lt;='Other Cancellation Agreements'!J$4),100%,0)))),IF(LEFT(B46,2)="FZ",(IF(AND(J46&lt;='Other Cancellation Agreements'!S$4,J46&gt;'Other Cancellation Agreements'!T$4),50%,(IF((J46&lt;='Other Cancellation Agreements'!T$4),100%,0)))),IF(LEFT(B46,2)="SU",(IF(AND(J46&lt;='Other Cancellation Agreements'!P$4,J46&gt;'Other Cancellation Agreements'!Q$4),50%,(IF(AND(J46&lt;='Other Cancellation Agreements'!Q$4,J46&gt;'Other Cancellation Agreements'!R$4),75%,(IF((J46&lt;='Other Cancellation Agreements'!R$4),100%,0)))))),IF(LEFT(B46,2)="MH",(IF(AND(J46&lt;='Other Cancellation Agreements'!U$4,J46&gt;'Other Cancellation Agreements'!V$4),50%,(IF((J46&lt;='Other Cancellation Agreements'!V$4),100%,0)))),0)))))))))</f>
        <v>0</v>
      </c>
      <c r="J46" s="340" t="str">
        <f t="shared" si="2"/>
        <v/>
      </c>
      <c r="K46" s="340" t="str">
        <f>IF(LEFT(B46,2)="UL",IF(G46="EY",VLOOKUP(B46,'UL Cancellation Codes'!C:L,10,0),"")&amp;(IF(G46="BC",VLOOKUP(B46,'UL Cancellation Codes'!C:M,9,0),""))&amp;(IF(G46="TCR",VLOOKUP(B46,'UL Cancellation Codes'!C:M,11,0),""))&amp;(IF(G46="CCR",VLOOKUP(B46,'UL Cancellation Codes'!C:M,11,0),"")),IF(I46=0,"",IF(G46="FC",VLOOKUP(B46,'Other Cancellation Codes'!A:G,2,0),(IF(G46="BC",VLOOKUP(B46,'Other Cancellation Codes'!A:G,3,0),(IF(G46="PEY",VLOOKUP(B46,'Other Cancellation Codes'!A:G,4,0),(IF(G46="EY",VLOOKUP(B46,'Other Cancellation Codes'!A:G,5,0),(IF(G46="TCR",VLOOKUP(B46,'Other Cancellation Codes'!A:G,6,0),(IF(G46="CCR",VLOOKUP(B46,'Other Cancellation Codes'!A:G,7,0),0)))))))))))))</f>
        <v/>
      </c>
      <c r="L46" s="346">
        <f t="shared" si="3"/>
        <v>0</v>
      </c>
      <c r="M46" s="343"/>
      <c r="O46" s="334">
        <v>0.125</v>
      </c>
      <c r="P46" s="335" t="str">
        <f t="shared" si="0"/>
        <v>03:00</v>
      </c>
      <c r="R46" s="334">
        <v>0.25</v>
      </c>
      <c r="S46" s="335" t="str">
        <f t="shared" si="1"/>
        <v>06:00</v>
      </c>
    </row>
    <row r="47" spans="2:19" x14ac:dyDescent="0.3">
      <c r="B47" s="343"/>
      <c r="C47" s="344"/>
      <c r="D47" s="345"/>
      <c r="E47" s="344"/>
      <c r="F47" s="345"/>
      <c r="G47" s="343"/>
      <c r="H47" s="343"/>
      <c r="I47" s="339">
        <f>IF(LEFT(B47,2)="UL",IF(J47&lt;P47,100%,IF((J47&gt;S47),0,50%)),IF(LEFT(B47,2)="GF",(IF(AND(J47&lt;='Other Cancellation Agreements'!M$4,J47&gt;'Other Cancellation Agreements'!N$4),50%,(IF(AND(J47&lt;='Other Cancellation Agreements'!N$4,J47&gt;'Other Cancellation Agreements'!O$4),75%,(IF((J47&lt;='Other Cancellation Agreements'!O$4),100%,0)))))),IF(LEFT(B47,2)="TK",(IF(AND(J47&lt;='Other Cancellation Agreements'!D$4,J47&gt;'Other Cancellation Agreements'!E$4),50%,(IF((J47&lt;='Other Cancellation Agreements'!E$4),100%,0)))),IF(LEFT(B47,2)="EK",(IF(AND(J47&lt;='Other Cancellation Agreements'!F$4,J47&gt;'Other Cancellation Agreements'!G$4),25%,(IF(AND(J47&lt;='Other Cancellation Agreements'!G$4,J47&gt;'Other Cancellation Agreements'!H$4),50%,(IF((J47&lt;='Other Cancellation Agreements'!H$4),100%,0)))))),IF(LEFT(B47,2)="LO",(IF(AND(J47&lt;='Other Cancellation Agreements'!K$4,J47&gt;'Other Cancellation Agreements'!L$4),60%,(IF((J47&lt;='Other Cancellation Agreements'!L$4),100%,0)))),IF(LEFT(B47,2)="QR",(IF(AND(J47&lt;='Other Cancellation Agreements'!I$4,J47&gt;'Other Cancellation Agreements'!J$4),50%,(IF((J47&lt;='Other Cancellation Agreements'!J$4),100%,0)))),IF(LEFT(B47,2)="FZ",(IF(AND(J47&lt;='Other Cancellation Agreements'!S$4,J47&gt;'Other Cancellation Agreements'!T$4),50%,(IF((J47&lt;='Other Cancellation Agreements'!T$4),100%,0)))),IF(LEFT(B47,2)="SU",(IF(AND(J47&lt;='Other Cancellation Agreements'!P$4,J47&gt;'Other Cancellation Agreements'!Q$4),50%,(IF(AND(J47&lt;='Other Cancellation Agreements'!Q$4,J47&gt;'Other Cancellation Agreements'!R$4),75%,(IF((J47&lt;='Other Cancellation Agreements'!R$4),100%,0)))))),IF(LEFT(B47,2)="MH",(IF(AND(J47&lt;='Other Cancellation Agreements'!U$4,J47&gt;'Other Cancellation Agreements'!V$4),50%,(IF((J47&lt;='Other Cancellation Agreements'!V$4),100%,0)))),0)))))))))</f>
        <v>0</v>
      </c>
      <c r="J47" s="340" t="str">
        <f t="shared" si="2"/>
        <v/>
      </c>
      <c r="K47" s="340" t="str">
        <f>IF(LEFT(B47,2)="UL",IF(G47="EY",VLOOKUP(B47,'UL Cancellation Codes'!C:L,10,0),"")&amp;(IF(G47="BC",VLOOKUP(B47,'UL Cancellation Codes'!C:M,9,0),""))&amp;(IF(G47="TCR",VLOOKUP(B47,'UL Cancellation Codes'!C:M,11,0),""))&amp;(IF(G47="CCR",VLOOKUP(B47,'UL Cancellation Codes'!C:M,11,0),"")),IF(I47=0,"",IF(G47="FC",VLOOKUP(B47,'Other Cancellation Codes'!A:G,2,0),(IF(G47="BC",VLOOKUP(B47,'Other Cancellation Codes'!A:G,3,0),(IF(G47="PEY",VLOOKUP(B47,'Other Cancellation Codes'!A:G,4,0),(IF(G47="EY",VLOOKUP(B47,'Other Cancellation Codes'!A:G,5,0),(IF(G47="TCR",VLOOKUP(B47,'Other Cancellation Codes'!A:G,6,0),(IF(G47="CCR",VLOOKUP(B47,'Other Cancellation Codes'!A:G,7,0),0)))))))))))))</f>
        <v/>
      </c>
      <c r="L47" s="346">
        <f t="shared" si="3"/>
        <v>0</v>
      </c>
      <c r="M47" s="343"/>
      <c r="O47" s="334">
        <v>0.125</v>
      </c>
      <c r="P47" s="335" t="str">
        <f t="shared" si="0"/>
        <v>03:00</v>
      </c>
      <c r="R47" s="334">
        <v>0.25</v>
      </c>
      <c r="S47" s="335" t="str">
        <f t="shared" si="1"/>
        <v>06:00</v>
      </c>
    </row>
    <row r="48" spans="2:19" x14ac:dyDescent="0.3">
      <c r="B48" s="343"/>
      <c r="C48" s="344"/>
      <c r="D48" s="345"/>
      <c r="E48" s="344"/>
      <c r="F48" s="345"/>
      <c r="G48" s="343"/>
      <c r="H48" s="343"/>
      <c r="I48" s="339">
        <f>IF(LEFT(B48,2)="UL",IF(J48&lt;P48,100%,IF((J48&gt;S48),0,50%)),IF(LEFT(B48,2)="GF",(IF(AND(J48&lt;='Other Cancellation Agreements'!M$4,J48&gt;'Other Cancellation Agreements'!N$4),50%,(IF(AND(J48&lt;='Other Cancellation Agreements'!N$4,J48&gt;'Other Cancellation Agreements'!O$4),75%,(IF((J48&lt;='Other Cancellation Agreements'!O$4),100%,0)))))),IF(LEFT(B48,2)="TK",(IF(AND(J48&lt;='Other Cancellation Agreements'!D$4,J48&gt;'Other Cancellation Agreements'!E$4),50%,(IF((J48&lt;='Other Cancellation Agreements'!E$4),100%,0)))),IF(LEFT(B48,2)="EK",(IF(AND(J48&lt;='Other Cancellation Agreements'!F$4,J48&gt;'Other Cancellation Agreements'!G$4),25%,(IF(AND(J48&lt;='Other Cancellation Agreements'!G$4,J48&gt;'Other Cancellation Agreements'!H$4),50%,(IF((J48&lt;='Other Cancellation Agreements'!H$4),100%,0)))))),IF(LEFT(B48,2)="LO",(IF(AND(J48&lt;='Other Cancellation Agreements'!K$4,J48&gt;'Other Cancellation Agreements'!L$4),60%,(IF((J48&lt;='Other Cancellation Agreements'!L$4),100%,0)))),IF(LEFT(B48,2)="QR",(IF(AND(J48&lt;='Other Cancellation Agreements'!I$4,J48&gt;'Other Cancellation Agreements'!J$4),50%,(IF((J48&lt;='Other Cancellation Agreements'!J$4),100%,0)))),IF(LEFT(B48,2)="FZ",(IF(AND(J48&lt;='Other Cancellation Agreements'!S$4,J48&gt;'Other Cancellation Agreements'!T$4),50%,(IF((J48&lt;='Other Cancellation Agreements'!T$4),100%,0)))),IF(LEFT(B48,2)="SU",(IF(AND(J48&lt;='Other Cancellation Agreements'!P$4,J48&gt;'Other Cancellation Agreements'!Q$4),50%,(IF(AND(J48&lt;='Other Cancellation Agreements'!Q$4,J48&gt;'Other Cancellation Agreements'!R$4),75%,(IF((J48&lt;='Other Cancellation Agreements'!R$4),100%,0)))))),IF(LEFT(B48,2)="MH",(IF(AND(J48&lt;='Other Cancellation Agreements'!U$4,J48&gt;'Other Cancellation Agreements'!V$4),50%,(IF((J48&lt;='Other Cancellation Agreements'!V$4),100%,0)))),0)))))))))</f>
        <v>0</v>
      </c>
      <c r="J48" s="340" t="str">
        <f t="shared" si="2"/>
        <v/>
      </c>
      <c r="K48" s="340" t="str">
        <f>IF(LEFT(B48,2)="UL",IF(G48="EY",VLOOKUP(B48,'UL Cancellation Codes'!C:L,10,0),"")&amp;(IF(G48="BC",VLOOKUP(B48,'UL Cancellation Codes'!C:M,9,0),""))&amp;(IF(G48="TCR",VLOOKUP(B48,'UL Cancellation Codes'!C:M,11,0),""))&amp;(IF(G48="CCR",VLOOKUP(B48,'UL Cancellation Codes'!C:M,11,0),"")),IF(I48=0,"",IF(G48="FC",VLOOKUP(B48,'Other Cancellation Codes'!A:G,2,0),(IF(G48="BC",VLOOKUP(B48,'Other Cancellation Codes'!A:G,3,0),(IF(G48="PEY",VLOOKUP(B48,'Other Cancellation Codes'!A:G,4,0),(IF(G48="EY",VLOOKUP(B48,'Other Cancellation Codes'!A:G,5,0),(IF(G48="TCR",VLOOKUP(B48,'Other Cancellation Codes'!A:G,6,0),(IF(G48="CCR",VLOOKUP(B48,'Other Cancellation Codes'!A:G,7,0),0)))))))))))))</f>
        <v/>
      </c>
      <c r="L48" s="346">
        <f t="shared" si="3"/>
        <v>0</v>
      </c>
      <c r="M48" s="343"/>
      <c r="O48" s="334">
        <v>0.125</v>
      </c>
      <c r="P48" s="335" t="str">
        <f t="shared" si="0"/>
        <v>03:00</v>
      </c>
      <c r="R48" s="334">
        <v>0.25</v>
      </c>
      <c r="S48" s="335" t="str">
        <f t="shared" si="1"/>
        <v>06:00</v>
      </c>
    </row>
    <row r="49" spans="2:19" x14ac:dyDescent="0.3">
      <c r="B49" s="343"/>
      <c r="C49" s="344"/>
      <c r="D49" s="345"/>
      <c r="E49" s="344"/>
      <c r="F49" s="345"/>
      <c r="G49" s="343"/>
      <c r="H49" s="343"/>
      <c r="I49" s="339">
        <f>IF(LEFT(B49,2)="UL",IF(J49&lt;P49,100%,IF((J49&gt;S49),0,50%)),IF(LEFT(B49,2)="GF",(IF(AND(J49&lt;='Other Cancellation Agreements'!M$4,J49&gt;'Other Cancellation Agreements'!N$4),50%,(IF(AND(J49&lt;='Other Cancellation Agreements'!N$4,J49&gt;'Other Cancellation Agreements'!O$4),75%,(IF((J49&lt;='Other Cancellation Agreements'!O$4),100%,0)))))),IF(LEFT(B49,2)="TK",(IF(AND(J49&lt;='Other Cancellation Agreements'!D$4,J49&gt;'Other Cancellation Agreements'!E$4),50%,(IF((J49&lt;='Other Cancellation Agreements'!E$4),100%,0)))),IF(LEFT(B49,2)="EK",(IF(AND(J49&lt;='Other Cancellation Agreements'!F$4,J49&gt;'Other Cancellation Agreements'!G$4),25%,(IF(AND(J49&lt;='Other Cancellation Agreements'!G$4,J49&gt;'Other Cancellation Agreements'!H$4),50%,(IF((J49&lt;='Other Cancellation Agreements'!H$4),100%,0)))))),IF(LEFT(B49,2)="LO",(IF(AND(J49&lt;='Other Cancellation Agreements'!K$4,J49&gt;'Other Cancellation Agreements'!L$4),60%,(IF((J49&lt;='Other Cancellation Agreements'!L$4),100%,0)))),IF(LEFT(B49,2)="QR",(IF(AND(J49&lt;='Other Cancellation Agreements'!I$4,J49&gt;'Other Cancellation Agreements'!J$4),50%,(IF((J49&lt;='Other Cancellation Agreements'!J$4),100%,0)))),IF(LEFT(B49,2)="FZ",(IF(AND(J49&lt;='Other Cancellation Agreements'!S$4,J49&gt;'Other Cancellation Agreements'!T$4),50%,(IF((J49&lt;='Other Cancellation Agreements'!T$4),100%,0)))),IF(LEFT(B49,2)="SU",(IF(AND(J49&lt;='Other Cancellation Agreements'!P$4,J49&gt;'Other Cancellation Agreements'!Q$4),50%,(IF(AND(J49&lt;='Other Cancellation Agreements'!Q$4,J49&gt;'Other Cancellation Agreements'!R$4),75%,(IF((J49&lt;='Other Cancellation Agreements'!R$4),100%,0)))))),IF(LEFT(B49,2)="MH",(IF(AND(J49&lt;='Other Cancellation Agreements'!U$4,J49&gt;'Other Cancellation Agreements'!V$4),50%,(IF((J49&lt;='Other Cancellation Agreements'!V$4),100%,0)))),0)))))))))</f>
        <v>0</v>
      </c>
      <c r="J49" s="340" t="str">
        <f t="shared" si="2"/>
        <v/>
      </c>
      <c r="K49" s="340" t="str">
        <f>IF(LEFT(B49,2)="UL",IF(G49="EY",VLOOKUP(B49,'UL Cancellation Codes'!C:L,10,0),"")&amp;(IF(G49="BC",VLOOKUP(B49,'UL Cancellation Codes'!C:M,9,0),""))&amp;(IF(G49="TCR",VLOOKUP(B49,'UL Cancellation Codes'!C:M,11,0),""))&amp;(IF(G49="CCR",VLOOKUP(B49,'UL Cancellation Codes'!C:M,11,0),"")),IF(I49=0,"",IF(G49="FC",VLOOKUP(B49,'Other Cancellation Codes'!A:G,2,0),(IF(G49="BC",VLOOKUP(B49,'Other Cancellation Codes'!A:G,3,0),(IF(G49="PEY",VLOOKUP(B49,'Other Cancellation Codes'!A:G,4,0),(IF(G49="EY",VLOOKUP(B49,'Other Cancellation Codes'!A:G,5,0),(IF(G49="TCR",VLOOKUP(B49,'Other Cancellation Codes'!A:G,6,0),(IF(G49="CCR",VLOOKUP(B49,'Other Cancellation Codes'!A:G,7,0),0)))))))))))))</f>
        <v/>
      </c>
      <c r="L49" s="346">
        <f t="shared" si="3"/>
        <v>0</v>
      </c>
      <c r="M49" s="343"/>
      <c r="O49" s="334">
        <v>0.125</v>
      </c>
      <c r="P49" s="335" t="str">
        <f t="shared" si="0"/>
        <v>03:00</v>
      </c>
      <c r="R49" s="334">
        <v>0.25</v>
      </c>
      <c r="S49" s="335" t="str">
        <f t="shared" si="1"/>
        <v>06:00</v>
      </c>
    </row>
    <row r="50" spans="2:19" x14ac:dyDescent="0.3">
      <c r="B50" s="343"/>
      <c r="C50" s="344"/>
      <c r="D50" s="345"/>
      <c r="E50" s="344"/>
      <c r="F50" s="345"/>
      <c r="G50" s="343"/>
      <c r="H50" s="343"/>
      <c r="I50" s="339">
        <f>IF(LEFT(B50,2)="UL",IF(J50&lt;P50,100%,IF((J50&gt;S50),0,50%)),IF(LEFT(B50,2)="GF",(IF(AND(J50&lt;='Other Cancellation Agreements'!M$4,J50&gt;'Other Cancellation Agreements'!N$4),50%,(IF(AND(J50&lt;='Other Cancellation Agreements'!N$4,J50&gt;'Other Cancellation Agreements'!O$4),75%,(IF((J50&lt;='Other Cancellation Agreements'!O$4),100%,0)))))),IF(LEFT(B50,2)="TK",(IF(AND(J50&lt;='Other Cancellation Agreements'!D$4,J50&gt;'Other Cancellation Agreements'!E$4),50%,(IF((J50&lt;='Other Cancellation Agreements'!E$4),100%,0)))),IF(LEFT(B50,2)="EK",(IF(AND(J50&lt;='Other Cancellation Agreements'!F$4,J50&gt;'Other Cancellation Agreements'!G$4),25%,(IF(AND(J50&lt;='Other Cancellation Agreements'!G$4,J50&gt;'Other Cancellation Agreements'!H$4),50%,(IF((J50&lt;='Other Cancellation Agreements'!H$4),100%,0)))))),IF(LEFT(B50,2)="LO",(IF(AND(J50&lt;='Other Cancellation Agreements'!K$4,J50&gt;'Other Cancellation Agreements'!L$4),60%,(IF((J50&lt;='Other Cancellation Agreements'!L$4),100%,0)))),IF(LEFT(B50,2)="QR",(IF(AND(J50&lt;='Other Cancellation Agreements'!I$4,J50&gt;'Other Cancellation Agreements'!J$4),50%,(IF((J50&lt;='Other Cancellation Agreements'!J$4),100%,0)))),IF(LEFT(B50,2)="FZ",(IF(AND(J50&lt;='Other Cancellation Agreements'!S$4,J50&gt;'Other Cancellation Agreements'!T$4),50%,(IF((J50&lt;='Other Cancellation Agreements'!T$4),100%,0)))),IF(LEFT(B50,2)="SU",(IF(AND(J50&lt;='Other Cancellation Agreements'!P$4,J50&gt;'Other Cancellation Agreements'!Q$4),50%,(IF(AND(J50&lt;='Other Cancellation Agreements'!Q$4,J50&gt;'Other Cancellation Agreements'!R$4),75%,(IF((J50&lt;='Other Cancellation Agreements'!R$4),100%,0)))))),IF(LEFT(B50,2)="MH",(IF(AND(J50&lt;='Other Cancellation Agreements'!U$4,J50&gt;'Other Cancellation Agreements'!V$4),50%,(IF((J50&lt;='Other Cancellation Agreements'!V$4),100%,0)))),0)))))))))</f>
        <v>0</v>
      </c>
      <c r="J50" s="340" t="str">
        <f t="shared" si="2"/>
        <v/>
      </c>
      <c r="K50" s="340" t="str">
        <f>IF(LEFT(B50,2)="UL",IF(G50="EY",VLOOKUP(B50,'UL Cancellation Codes'!C:L,10,0),"")&amp;(IF(G50="BC",VLOOKUP(B50,'UL Cancellation Codes'!C:M,9,0),""))&amp;(IF(G50="TCR",VLOOKUP(B50,'UL Cancellation Codes'!C:M,11,0),""))&amp;(IF(G50="CCR",VLOOKUP(B50,'UL Cancellation Codes'!C:M,11,0),"")),IF(I50=0,"",IF(G50="FC",VLOOKUP(B50,'Other Cancellation Codes'!A:G,2,0),(IF(G50="BC",VLOOKUP(B50,'Other Cancellation Codes'!A:G,3,0),(IF(G50="PEY",VLOOKUP(B50,'Other Cancellation Codes'!A:G,4,0),(IF(G50="EY",VLOOKUP(B50,'Other Cancellation Codes'!A:G,5,0),(IF(G50="TCR",VLOOKUP(B50,'Other Cancellation Codes'!A:G,6,0),(IF(G50="CCR",VLOOKUP(B50,'Other Cancellation Codes'!A:G,7,0),0)))))))))))))</f>
        <v/>
      </c>
      <c r="L50" s="346">
        <f t="shared" si="3"/>
        <v>0</v>
      </c>
      <c r="M50" s="343"/>
      <c r="O50" s="334">
        <v>0.125</v>
      </c>
      <c r="P50" s="335" t="str">
        <f t="shared" si="0"/>
        <v>03:00</v>
      </c>
      <c r="R50" s="334">
        <v>0.25</v>
      </c>
      <c r="S50" s="335" t="str">
        <f t="shared" si="1"/>
        <v>06:00</v>
      </c>
    </row>
    <row r="51" spans="2:19" x14ac:dyDescent="0.3">
      <c r="B51" s="343"/>
      <c r="C51" s="344"/>
      <c r="D51" s="345"/>
      <c r="E51" s="344"/>
      <c r="F51" s="345"/>
      <c r="G51" s="343"/>
      <c r="H51" s="343"/>
      <c r="I51" s="339">
        <f>IF(LEFT(B51,2)="UL",IF(J51&lt;P51,100%,IF((J51&gt;S51),0,50%)),IF(LEFT(B51,2)="GF",(IF(AND(J51&lt;='Other Cancellation Agreements'!M$4,J51&gt;'Other Cancellation Agreements'!N$4),50%,(IF(AND(J51&lt;='Other Cancellation Agreements'!N$4,J51&gt;'Other Cancellation Agreements'!O$4),75%,(IF((J51&lt;='Other Cancellation Agreements'!O$4),100%,0)))))),IF(LEFT(B51,2)="TK",(IF(AND(J51&lt;='Other Cancellation Agreements'!D$4,J51&gt;'Other Cancellation Agreements'!E$4),50%,(IF((J51&lt;='Other Cancellation Agreements'!E$4),100%,0)))),IF(LEFT(B51,2)="EK",(IF(AND(J51&lt;='Other Cancellation Agreements'!F$4,J51&gt;'Other Cancellation Agreements'!G$4),25%,(IF(AND(J51&lt;='Other Cancellation Agreements'!G$4,J51&gt;'Other Cancellation Agreements'!H$4),50%,(IF((J51&lt;='Other Cancellation Agreements'!H$4),100%,0)))))),IF(LEFT(B51,2)="LO",(IF(AND(J51&lt;='Other Cancellation Agreements'!K$4,J51&gt;'Other Cancellation Agreements'!L$4),60%,(IF((J51&lt;='Other Cancellation Agreements'!L$4),100%,0)))),IF(LEFT(B51,2)="QR",(IF(AND(J51&lt;='Other Cancellation Agreements'!I$4,J51&gt;'Other Cancellation Agreements'!J$4),50%,(IF((J51&lt;='Other Cancellation Agreements'!J$4),100%,0)))),IF(LEFT(B51,2)="FZ",(IF(AND(J51&lt;='Other Cancellation Agreements'!S$4,J51&gt;'Other Cancellation Agreements'!T$4),50%,(IF((J51&lt;='Other Cancellation Agreements'!T$4),100%,0)))),IF(LEFT(B51,2)="SU",(IF(AND(J51&lt;='Other Cancellation Agreements'!P$4,J51&gt;'Other Cancellation Agreements'!Q$4),50%,(IF(AND(J51&lt;='Other Cancellation Agreements'!Q$4,J51&gt;'Other Cancellation Agreements'!R$4),75%,(IF((J51&lt;='Other Cancellation Agreements'!R$4),100%,0)))))),IF(LEFT(B51,2)="MH",(IF(AND(J51&lt;='Other Cancellation Agreements'!U$4,J51&gt;'Other Cancellation Agreements'!V$4),50%,(IF((J51&lt;='Other Cancellation Agreements'!V$4),100%,0)))),0)))))))))</f>
        <v>0</v>
      </c>
      <c r="J51" s="340" t="str">
        <f t="shared" si="2"/>
        <v/>
      </c>
      <c r="K51" s="340" t="str">
        <f>IF(LEFT(B51,2)="UL",IF(G51="EY",VLOOKUP(B51,'UL Cancellation Codes'!C:L,10,0),"")&amp;(IF(G51="BC",VLOOKUP(B51,'UL Cancellation Codes'!C:M,9,0),""))&amp;(IF(G51="TCR",VLOOKUP(B51,'UL Cancellation Codes'!C:M,11,0),""))&amp;(IF(G51="CCR",VLOOKUP(B51,'UL Cancellation Codes'!C:M,11,0),"")),IF(I51=0,"",IF(G51="FC",VLOOKUP(B51,'Other Cancellation Codes'!A:G,2,0),(IF(G51="BC",VLOOKUP(B51,'Other Cancellation Codes'!A:G,3,0),(IF(G51="PEY",VLOOKUP(B51,'Other Cancellation Codes'!A:G,4,0),(IF(G51="EY",VLOOKUP(B51,'Other Cancellation Codes'!A:G,5,0),(IF(G51="TCR",VLOOKUP(B51,'Other Cancellation Codes'!A:G,6,0),(IF(G51="CCR",VLOOKUP(B51,'Other Cancellation Codes'!A:G,7,0),0)))))))))))))</f>
        <v/>
      </c>
      <c r="L51" s="346">
        <f t="shared" si="3"/>
        <v>0</v>
      </c>
      <c r="M51" s="343"/>
      <c r="O51" s="334">
        <v>0.125</v>
      </c>
      <c r="P51" s="335" t="str">
        <f t="shared" si="0"/>
        <v>03:00</v>
      </c>
      <c r="R51" s="334">
        <v>0.25</v>
      </c>
      <c r="S51" s="335" t="str">
        <f t="shared" si="1"/>
        <v>06:00</v>
      </c>
    </row>
    <row r="52" spans="2:19" x14ac:dyDescent="0.3">
      <c r="B52" s="343"/>
      <c r="C52" s="344"/>
      <c r="D52" s="345"/>
      <c r="E52" s="344"/>
      <c r="F52" s="345"/>
      <c r="G52" s="343"/>
      <c r="H52" s="343"/>
      <c r="I52" s="339">
        <f>IF(LEFT(B52,2)="UL",IF(J52&lt;P52,100%,IF((J52&gt;S52),0,50%)),IF(LEFT(B52,2)="GF",(IF(AND(J52&lt;='Other Cancellation Agreements'!M$4,J52&gt;'Other Cancellation Agreements'!N$4),50%,(IF(AND(J52&lt;='Other Cancellation Agreements'!N$4,J52&gt;'Other Cancellation Agreements'!O$4),75%,(IF((J52&lt;='Other Cancellation Agreements'!O$4),100%,0)))))),IF(LEFT(B52,2)="TK",(IF(AND(J52&lt;='Other Cancellation Agreements'!D$4,J52&gt;'Other Cancellation Agreements'!E$4),50%,(IF((J52&lt;='Other Cancellation Agreements'!E$4),100%,0)))),IF(LEFT(B52,2)="EK",(IF(AND(J52&lt;='Other Cancellation Agreements'!F$4,J52&gt;'Other Cancellation Agreements'!G$4),25%,(IF(AND(J52&lt;='Other Cancellation Agreements'!G$4,J52&gt;'Other Cancellation Agreements'!H$4),50%,(IF((J52&lt;='Other Cancellation Agreements'!H$4),100%,0)))))),IF(LEFT(B52,2)="LO",(IF(AND(J52&lt;='Other Cancellation Agreements'!K$4,J52&gt;'Other Cancellation Agreements'!L$4),60%,(IF((J52&lt;='Other Cancellation Agreements'!L$4),100%,0)))),IF(LEFT(B52,2)="QR",(IF(AND(J52&lt;='Other Cancellation Agreements'!I$4,J52&gt;'Other Cancellation Agreements'!J$4),50%,(IF((J52&lt;='Other Cancellation Agreements'!J$4),100%,0)))),IF(LEFT(B52,2)="FZ",(IF(AND(J52&lt;='Other Cancellation Agreements'!S$4,J52&gt;'Other Cancellation Agreements'!T$4),50%,(IF((J52&lt;='Other Cancellation Agreements'!T$4),100%,0)))),IF(LEFT(B52,2)="SU",(IF(AND(J52&lt;='Other Cancellation Agreements'!P$4,J52&gt;'Other Cancellation Agreements'!Q$4),50%,(IF(AND(J52&lt;='Other Cancellation Agreements'!Q$4,J52&gt;'Other Cancellation Agreements'!R$4),75%,(IF((J52&lt;='Other Cancellation Agreements'!R$4),100%,0)))))),IF(LEFT(B52,2)="MH",(IF(AND(J52&lt;='Other Cancellation Agreements'!U$4,J52&gt;'Other Cancellation Agreements'!V$4),50%,(IF((J52&lt;='Other Cancellation Agreements'!V$4),100%,0)))),0)))))))))</f>
        <v>0</v>
      </c>
      <c r="J52" s="340" t="str">
        <f t="shared" si="2"/>
        <v/>
      </c>
      <c r="K52" s="340" t="str">
        <f>IF(LEFT(B52,2)="UL",IF(G52="EY",VLOOKUP(B52,'UL Cancellation Codes'!C:L,10,0),"")&amp;(IF(G52="BC",VLOOKUP(B52,'UL Cancellation Codes'!C:M,9,0),""))&amp;(IF(G52="TCR",VLOOKUP(B52,'UL Cancellation Codes'!C:M,11,0),""))&amp;(IF(G52="CCR",VLOOKUP(B52,'UL Cancellation Codes'!C:M,11,0),"")),IF(I52=0,"",IF(G52="FC",VLOOKUP(B52,'Other Cancellation Codes'!A:G,2,0),(IF(G52="BC",VLOOKUP(B52,'Other Cancellation Codes'!A:G,3,0),(IF(G52="PEY",VLOOKUP(B52,'Other Cancellation Codes'!A:G,4,0),(IF(G52="EY",VLOOKUP(B52,'Other Cancellation Codes'!A:G,5,0),(IF(G52="TCR",VLOOKUP(B52,'Other Cancellation Codes'!A:G,6,0),(IF(G52="CCR",VLOOKUP(B52,'Other Cancellation Codes'!A:G,7,0),0)))))))))))))</f>
        <v/>
      </c>
      <c r="L52" s="346">
        <f t="shared" si="3"/>
        <v>0</v>
      </c>
      <c r="M52" s="343"/>
      <c r="O52" s="334">
        <v>0.125</v>
      </c>
      <c r="P52" s="335" t="str">
        <f t="shared" si="0"/>
        <v>03:00</v>
      </c>
      <c r="R52" s="334">
        <v>0.25</v>
      </c>
      <c r="S52" s="335" t="str">
        <f t="shared" si="1"/>
        <v>06:00</v>
      </c>
    </row>
    <row r="53" spans="2:19" x14ac:dyDescent="0.3">
      <c r="B53" s="343"/>
      <c r="C53" s="344"/>
      <c r="D53" s="345"/>
      <c r="E53" s="344"/>
      <c r="F53" s="345"/>
      <c r="G53" s="343"/>
      <c r="H53" s="343"/>
      <c r="I53" s="339">
        <f>IF(LEFT(B53,2)="UL",IF(J53&lt;P53,100%,IF((J53&gt;S53),0,50%)),IF(LEFT(B53,2)="GF",(IF(AND(J53&lt;='Other Cancellation Agreements'!M$4,J53&gt;'Other Cancellation Agreements'!N$4),50%,(IF(AND(J53&lt;='Other Cancellation Agreements'!N$4,J53&gt;'Other Cancellation Agreements'!O$4),75%,(IF((J53&lt;='Other Cancellation Agreements'!O$4),100%,0)))))),IF(LEFT(B53,2)="TK",(IF(AND(J53&lt;='Other Cancellation Agreements'!D$4,J53&gt;'Other Cancellation Agreements'!E$4),50%,(IF((J53&lt;='Other Cancellation Agreements'!E$4),100%,0)))),IF(LEFT(B53,2)="EK",(IF(AND(J53&lt;='Other Cancellation Agreements'!F$4,J53&gt;'Other Cancellation Agreements'!G$4),25%,(IF(AND(J53&lt;='Other Cancellation Agreements'!G$4,J53&gt;'Other Cancellation Agreements'!H$4),50%,(IF((J53&lt;='Other Cancellation Agreements'!H$4),100%,0)))))),IF(LEFT(B53,2)="LO",(IF(AND(J53&lt;='Other Cancellation Agreements'!K$4,J53&gt;'Other Cancellation Agreements'!L$4),60%,(IF((J53&lt;='Other Cancellation Agreements'!L$4),100%,0)))),IF(LEFT(B53,2)="QR",(IF(AND(J53&lt;='Other Cancellation Agreements'!I$4,J53&gt;'Other Cancellation Agreements'!J$4),50%,(IF((J53&lt;='Other Cancellation Agreements'!J$4),100%,0)))),IF(LEFT(B53,2)="FZ",(IF(AND(J53&lt;='Other Cancellation Agreements'!S$4,J53&gt;'Other Cancellation Agreements'!T$4),50%,(IF((J53&lt;='Other Cancellation Agreements'!T$4),100%,0)))),IF(LEFT(B53,2)="SU",(IF(AND(J53&lt;='Other Cancellation Agreements'!P$4,J53&gt;'Other Cancellation Agreements'!Q$4),50%,(IF(AND(J53&lt;='Other Cancellation Agreements'!Q$4,J53&gt;'Other Cancellation Agreements'!R$4),75%,(IF((J53&lt;='Other Cancellation Agreements'!R$4),100%,0)))))),IF(LEFT(B53,2)="MH",(IF(AND(J53&lt;='Other Cancellation Agreements'!U$4,J53&gt;'Other Cancellation Agreements'!V$4),50%,(IF((J53&lt;='Other Cancellation Agreements'!V$4),100%,0)))),0)))))))))</f>
        <v>0</v>
      </c>
      <c r="J53" s="340" t="str">
        <f t="shared" si="2"/>
        <v/>
      </c>
      <c r="K53" s="340" t="str">
        <f>IF(LEFT(B53,2)="UL",IF(G53="EY",VLOOKUP(B53,'UL Cancellation Codes'!C:L,10,0),"")&amp;(IF(G53="BC",VLOOKUP(B53,'UL Cancellation Codes'!C:M,9,0),""))&amp;(IF(G53="TCR",VLOOKUP(B53,'UL Cancellation Codes'!C:M,11,0),""))&amp;(IF(G53="CCR",VLOOKUP(B53,'UL Cancellation Codes'!C:M,11,0),"")),IF(I53=0,"",IF(G53="FC",VLOOKUP(B53,'Other Cancellation Codes'!A:G,2,0),(IF(G53="BC",VLOOKUP(B53,'Other Cancellation Codes'!A:G,3,0),(IF(G53="PEY",VLOOKUP(B53,'Other Cancellation Codes'!A:G,4,0),(IF(G53="EY",VLOOKUP(B53,'Other Cancellation Codes'!A:G,5,0),(IF(G53="TCR",VLOOKUP(B53,'Other Cancellation Codes'!A:G,6,0),(IF(G53="CCR",VLOOKUP(B53,'Other Cancellation Codes'!A:G,7,0),0)))))))))))))</f>
        <v/>
      </c>
      <c r="L53" s="346">
        <f t="shared" si="3"/>
        <v>0</v>
      </c>
      <c r="M53" s="343"/>
      <c r="O53" s="334">
        <v>0.125</v>
      </c>
      <c r="P53" s="335" t="str">
        <f t="shared" si="0"/>
        <v>03:00</v>
      </c>
      <c r="R53" s="334">
        <v>0.25</v>
      </c>
      <c r="S53" s="335" t="str">
        <f t="shared" si="1"/>
        <v>06:00</v>
      </c>
    </row>
    <row r="54" spans="2:19" x14ac:dyDescent="0.3">
      <c r="B54" s="343"/>
      <c r="C54" s="344"/>
      <c r="D54" s="345"/>
      <c r="E54" s="344"/>
      <c r="F54" s="345"/>
      <c r="G54" s="343"/>
      <c r="H54" s="343"/>
      <c r="I54" s="339">
        <f>IF(LEFT(B54,2)="UL",IF(J54&lt;P54,100%,IF((J54&gt;S54),0,50%)),IF(LEFT(B54,2)="GF",(IF(AND(J54&lt;='Other Cancellation Agreements'!M$4,J54&gt;'Other Cancellation Agreements'!N$4),50%,(IF(AND(J54&lt;='Other Cancellation Agreements'!N$4,J54&gt;'Other Cancellation Agreements'!O$4),75%,(IF((J54&lt;='Other Cancellation Agreements'!O$4),100%,0)))))),IF(LEFT(B54,2)="TK",(IF(AND(J54&lt;='Other Cancellation Agreements'!D$4,J54&gt;'Other Cancellation Agreements'!E$4),50%,(IF((J54&lt;='Other Cancellation Agreements'!E$4),100%,0)))),IF(LEFT(B54,2)="EK",(IF(AND(J54&lt;='Other Cancellation Agreements'!F$4,J54&gt;'Other Cancellation Agreements'!G$4),25%,(IF(AND(J54&lt;='Other Cancellation Agreements'!G$4,J54&gt;'Other Cancellation Agreements'!H$4),50%,(IF((J54&lt;='Other Cancellation Agreements'!H$4),100%,0)))))),IF(LEFT(B54,2)="LO",(IF(AND(J54&lt;='Other Cancellation Agreements'!K$4,J54&gt;'Other Cancellation Agreements'!L$4),60%,(IF((J54&lt;='Other Cancellation Agreements'!L$4),100%,0)))),IF(LEFT(B54,2)="QR",(IF(AND(J54&lt;='Other Cancellation Agreements'!I$4,J54&gt;'Other Cancellation Agreements'!J$4),50%,(IF((J54&lt;='Other Cancellation Agreements'!J$4),100%,0)))),IF(LEFT(B54,2)="FZ",(IF(AND(J54&lt;='Other Cancellation Agreements'!S$4,J54&gt;'Other Cancellation Agreements'!T$4),50%,(IF((J54&lt;='Other Cancellation Agreements'!T$4),100%,0)))),IF(LEFT(B54,2)="SU",(IF(AND(J54&lt;='Other Cancellation Agreements'!P$4,J54&gt;'Other Cancellation Agreements'!Q$4),50%,(IF(AND(J54&lt;='Other Cancellation Agreements'!Q$4,J54&gt;'Other Cancellation Agreements'!R$4),75%,(IF((J54&lt;='Other Cancellation Agreements'!R$4),100%,0)))))),IF(LEFT(B54,2)="MH",(IF(AND(J54&lt;='Other Cancellation Agreements'!U$4,J54&gt;'Other Cancellation Agreements'!V$4),50%,(IF((J54&lt;='Other Cancellation Agreements'!V$4),100%,0)))),0)))))))))</f>
        <v>0</v>
      </c>
      <c r="J54" s="340" t="str">
        <f t="shared" si="2"/>
        <v/>
      </c>
      <c r="K54" s="340" t="str">
        <f>IF(LEFT(B54,2)="UL",IF(G54="EY",VLOOKUP(B54,'UL Cancellation Codes'!C:L,10,0),"")&amp;(IF(G54="BC",VLOOKUP(B54,'UL Cancellation Codes'!C:M,9,0),""))&amp;(IF(G54="TCR",VLOOKUP(B54,'UL Cancellation Codes'!C:M,11,0),""))&amp;(IF(G54="CCR",VLOOKUP(B54,'UL Cancellation Codes'!C:M,11,0),"")),IF(I54=0,"",IF(G54="FC",VLOOKUP(B54,'Other Cancellation Codes'!A:G,2,0),(IF(G54="BC",VLOOKUP(B54,'Other Cancellation Codes'!A:G,3,0),(IF(G54="PEY",VLOOKUP(B54,'Other Cancellation Codes'!A:G,4,0),(IF(G54="EY",VLOOKUP(B54,'Other Cancellation Codes'!A:G,5,0),(IF(G54="TCR",VLOOKUP(B54,'Other Cancellation Codes'!A:G,6,0),(IF(G54="CCR",VLOOKUP(B54,'Other Cancellation Codes'!A:G,7,0),0)))))))))))))</f>
        <v/>
      </c>
      <c r="L54" s="346">
        <f t="shared" si="3"/>
        <v>0</v>
      </c>
      <c r="M54" s="343"/>
      <c r="O54" s="334">
        <v>0.125</v>
      </c>
      <c r="P54" s="335" t="str">
        <f t="shared" si="0"/>
        <v>03:00</v>
      </c>
      <c r="R54" s="334">
        <v>0.25</v>
      </c>
      <c r="S54" s="335" t="str">
        <f t="shared" si="1"/>
        <v>06:00</v>
      </c>
    </row>
    <row r="55" spans="2:19" x14ac:dyDescent="0.3">
      <c r="B55" s="343"/>
      <c r="C55" s="344"/>
      <c r="D55" s="345"/>
      <c r="E55" s="344"/>
      <c r="F55" s="345"/>
      <c r="G55" s="343"/>
      <c r="H55" s="343"/>
      <c r="I55" s="339">
        <f>IF(LEFT(B55,2)="UL",IF(J55&lt;P55,100%,IF((J55&gt;S55),0,50%)),IF(LEFT(B55,2)="GF",(IF(AND(J55&lt;='Other Cancellation Agreements'!M$4,J55&gt;'Other Cancellation Agreements'!N$4),50%,(IF(AND(J55&lt;='Other Cancellation Agreements'!N$4,J55&gt;'Other Cancellation Agreements'!O$4),75%,(IF((J55&lt;='Other Cancellation Agreements'!O$4),100%,0)))))),IF(LEFT(B55,2)="TK",(IF(AND(J55&lt;='Other Cancellation Agreements'!D$4,J55&gt;'Other Cancellation Agreements'!E$4),50%,(IF((J55&lt;='Other Cancellation Agreements'!E$4),100%,0)))),IF(LEFT(B55,2)="EK",(IF(AND(J55&lt;='Other Cancellation Agreements'!F$4,J55&gt;'Other Cancellation Agreements'!G$4),25%,(IF(AND(J55&lt;='Other Cancellation Agreements'!G$4,J55&gt;'Other Cancellation Agreements'!H$4),50%,(IF((J55&lt;='Other Cancellation Agreements'!H$4),100%,0)))))),IF(LEFT(B55,2)="LO",(IF(AND(J55&lt;='Other Cancellation Agreements'!K$4,J55&gt;'Other Cancellation Agreements'!L$4),60%,(IF((J55&lt;='Other Cancellation Agreements'!L$4),100%,0)))),IF(LEFT(B55,2)="QR",(IF(AND(J55&lt;='Other Cancellation Agreements'!I$4,J55&gt;'Other Cancellation Agreements'!J$4),50%,(IF((J55&lt;='Other Cancellation Agreements'!J$4),100%,0)))),IF(LEFT(B55,2)="FZ",(IF(AND(J55&lt;='Other Cancellation Agreements'!S$4,J55&gt;'Other Cancellation Agreements'!T$4),50%,(IF((J55&lt;='Other Cancellation Agreements'!T$4),100%,0)))),IF(LEFT(B55,2)="SU",(IF(AND(J55&lt;='Other Cancellation Agreements'!P$4,J55&gt;'Other Cancellation Agreements'!Q$4),50%,(IF(AND(J55&lt;='Other Cancellation Agreements'!Q$4,J55&gt;'Other Cancellation Agreements'!R$4),75%,(IF((J55&lt;='Other Cancellation Agreements'!R$4),100%,0)))))),IF(LEFT(B55,2)="MH",(IF(AND(J55&lt;='Other Cancellation Agreements'!U$4,J55&gt;'Other Cancellation Agreements'!V$4),50%,(IF((J55&lt;='Other Cancellation Agreements'!V$4),100%,0)))),0)))))))))</f>
        <v>0</v>
      </c>
      <c r="J55" s="340" t="str">
        <f t="shared" si="2"/>
        <v/>
      </c>
      <c r="K55" s="340" t="str">
        <f>IF(LEFT(B55,2)="UL",IF(G55="EY",VLOOKUP(B55,'UL Cancellation Codes'!C:L,10,0),"")&amp;(IF(G55="BC",VLOOKUP(B55,'UL Cancellation Codes'!C:M,9,0),""))&amp;(IF(G55="TCR",VLOOKUP(B55,'UL Cancellation Codes'!C:M,11,0),""))&amp;(IF(G55="CCR",VLOOKUP(B55,'UL Cancellation Codes'!C:M,11,0),"")),IF(I55=0,"",IF(G55="FC",VLOOKUP(B55,'Other Cancellation Codes'!A:G,2,0),(IF(G55="BC",VLOOKUP(B55,'Other Cancellation Codes'!A:G,3,0),(IF(G55="PEY",VLOOKUP(B55,'Other Cancellation Codes'!A:G,4,0),(IF(G55="EY",VLOOKUP(B55,'Other Cancellation Codes'!A:G,5,0),(IF(G55="TCR",VLOOKUP(B55,'Other Cancellation Codes'!A:G,6,0),(IF(G55="CCR",VLOOKUP(B55,'Other Cancellation Codes'!A:G,7,0),0)))))))))))))</f>
        <v/>
      </c>
      <c r="L55" s="346">
        <f t="shared" si="3"/>
        <v>0</v>
      </c>
      <c r="M55" s="343"/>
      <c r="O55" s="334">
        <v>0.125</v>
      </c>
      <c r="P55" s="335" t="str">
        <f t="shared" si="0"/>
        <v>03:00</v>
      </c>
      <c r="R55" s="334">
        <v>0.25</v>
      </c>
      <c r="S55" s="335" t="str">
        <f t="shared" si="1"/>
        <v>06:00</v>
      </c>
    </row>
    <row r="56" spans="2:19" x14ac:dyDescent="0.3">
      <c r="B56" s="343"/>
      <c r="C56" s="344"/>
      <c r="D56" s="345"/>
      <c r="E56" s="344"/>
      <c r="F56" s="345"/>
      <c r="G56" s="343"/>
      <c r="H56" s="343"/>
      <c r="I56" s="339">
        <f>IF(LEFT(B56,2)="UL",IF(J56&lt;P56,100%,IF((J56&gt;S56),0,50%)),IF(LEFT(B56,2)="GF",(IF(AND(J56&lt;='Other Cancellation Agreements'!M$4,J56&gt;'Other Cancellation Agreements'!N$4),50%,(IF(AND(J56&lt;='Other Cancellation Agreements'!N$4,J56&gt;'Other Cancellation Agreements'!O$4),75%,(IF((J56&lt;='Other Cancellation Agreements'!O$4),100%,0)))))),IF(LEFT(B56,2)="TK",(IF(AND(J56&lt;='Other Cancellation Agreements'!D$4,J56&gt;'Other Cancellation Agreements'!E$4),50%,(IF((J56&lt;='Other Cancellation Agreements'!E$4),100%,0)))),IF(LEFT(B56,2)="EK",(IF(AND(J56&lt;='Other Cancellation Agreements'!F$4,J56&gt;'Other Cancellation Agreements'!G$4),25%,(IF(AND(J56&lt;='Other Cancellation Agreements'!G$4,J56&gt;'Other Cancellation Agreements'!H$4),50%,(IF((J56&lt;='Other Cancellation Agreements'!H$4),100%,0)))))),IF(LEFT(B56,2)="LO",(IF(AND(J56&lt;='Other Cancellation Agreements'!K$4,J56&gt;'Other Cancellation Agreements'!L$4),60%,(IF((J56&lt;='Other Cancellation Agreements'!L$4),100%,0)))),IF(LEFT(B56,2)="QR",(IF(AND(J56&lt;='Other Cancellation Agreements'!I$4,J56&gt;'Other Cancellation Agreements'!J$4),50%,(IF((J56&lt;='Other Cancellation Agreements'!J$4),100%,0)))),IF(LEFT(B56,2)="FZ",(IF(AND(J56&lt;='Other Cancellation Agreements'!S$4,J56&gt;'Other Cancellation Agreements'!T$4),50%,(IF((J56&lt;='Other Cancellation Agreements'!T$4),100%,0)))),IF(LEFT(B56,2)="SU",(IF(AND(J56&lt;='Other Cancellation Agreements'!P$4,J56&gt;'Other Cancellation Agreements'!Q$4),50%,(IF(AND(J56&lt;='Other Cancellation Agreements'!Q$4,J56&gt;'Other Cancellation Agreements'!R$4),75%,(IF((J56&lt;='Other Cancellation Agreements'!R$4),100%,0)))))),IF(LEFT(B56,2)="MH",(IF(AND(J56&lt;='Other Cancellation Agreements'!U$4,J56&gt;'Other Cancellation Agreements'!V$4),50%,(IF((J56&lt;='Other Cancellation Agreements'!V$4),100%,0)))),0)))))))))</f>
        <v>0</v>
      </c>
      <c r="J56" s="340" t="str">
        <f t="shared" si="2"/>
        <v/>
      </c>
      <c r="K56" s="340" t="str">
        <f>IF(LEFT(B56,2)="UL",IF(G56="EY",VLOOKUP(B56,'UL Cancellation Codes'!C:L,10,0),"")&amp;(IF(G56="BC",VLOOKUP(B56,'UL Cancellation Codes'!C:M,9,0),""))&amp;(IF(G56="TCR",VLOOKUP(B56,'UL Cancellation Codes'!C:M,11,0),""))&amp;(IF(G56="CCR",VLOOKUP(B56,'UL Cancellation Codes'!C:M,11,0),"")),IF(I56=0,"",IF(G56="FC",VLOOKUP(B56,'Other Cancellation Codes'!A:G,2,0),(IF(G56="BC",VLOOKUP(B56,'Other Cancellation Codes'!A:G,3,0),(IF(G56="PEY",VLOOKUP(B56,'Other Cancellation Codes'!A:G,4,0),(IF(G56="EY",VLOOKUP(B56,'Other Cancellation Codes'!A:G,5,0),(IF(G56="TCR",VLOOKUP(B56,'Other Cancellation Codes'!A:G,6,0),(IF(G56="CCR",VLOOKUP(B56,'Other Cancellation Codes'!A:G,7,0),0)))))))))))))</f>
        <v/>
      </c>
      <c r="L56" s="346">
        <f t="shared" si="3"/>
        <v>0</v>
      </c>
      <c r="M56" s="343"/>
      <c r="O56" s="334">
        <v>0.125</v>
      </c>
      <c r="P56" s="335" t="str">
        <f t="shared" si="0"/>
        <v>03:00</v>
      </c>
      <c r="R56" s="334">
        <v>0.25</v>
      </c>
      <c r="S56" s="335" t="str">
        <f t="shared" si="1"/>
        <v>06:00</v>
      </c>
    </row>
    <row r="57" spans="2:19" x14ac:dyDescent="0.3">
      <c r="B57" s="343"/>
      <c r="C57" s="344"/>
      <c r="D57" s="345"/>
      <c r="E57" s="344"/>
      <c r="F57" s="345"/>
      <c r="G57" s="343"/>
      <c r="H57" s="343"/>
      <c r="I57" s="339">
        <f>IF(LEFT(B57,2)="UL",IF(J57&lt;P57,100%,IF((J57&gt;S57),0,50%)),IF(LEFT(B57,2)="GF",(IF(AND(J57&lt;='Other Cancellation Agreements'!M$4,J57&gt;'Other Cancellation Agreements'!N$4),50%,(IF(AND(J57&lt;='Other Cancellation Agreements'!N$4,J57&gt;'Other Cancellation Agreements'!O$4),75%,(IF((J57&lt;='Other Cancellation Agreements'!O$4),100%,0)))))),IF(LEFT(B57,2)="TK",(IF(AND(J57&lt;='Other Cancellation Agreements'!D$4,J57&gt;'Other Cancellation Agreements'!E$4),50%,(IF((J57&lt;='Other Cancellation Agreements'!E$4),100%,0)))),IF(LEFT(B57,2)="EK",(IF(AND(J57&lt;='Other Cancellation Agreements'!F$4,J57&gt;'Other Cancellation Agreements'!G$4),25%,(IF(AND(J57&lt;='Other Cancellation Agreements'!G$4,J57&gt;'Other Cancellation Agreements'!H$4),50%,(IF((J57&lt;='Other Cancellation Agreements'!H$4),100%,0)))))),IF(LEFT(B57,2)="LO",(IF(AND(J57&lt;='Other Cancellation Agreements'!K$4,J57&gt;'Other Cancellation Agreements'!L$4),60%,(IF((J57&lt;='Other Cancellation Agreements'!L$4),100%,0)))),IF(LEFT(B57,2)="QR",(IF(AND(J57&lt;='Other Cancellation Agreements'!I$4,J57&gt;'Other Cancellation Agreements'!J$4),50%,(IF((J57&lt;='Other Cancellation Agreements'!J$4),100%,0)))),IF(LEFT(B57,2)="FZ",(IF(AND(J57&lt;='Other Cancellation Agreements'!S$4,J57&gt;'Other Cancellation Agreements'!T$4),50%,(IF((J57&lt;='Other Cancellation Agreements'!T$4),100%,0)))),IF(LEFT(B57,2)="SU",(IF(AND(J57&lt;='Other Cancellation Agreements'!P$4,J57&gt;'Other Cancellation Agreements'!Q$4),50%,(IF(AND(J57&lt;='Other Cancellation Agreements'!Q$4,J57&gt;'Other Cancellation Agreements'!R$4),75%,(IF((J57&lt;='Other Cancellation Agreements'!R$4),100%,0)))))),IF(LEFT(B57,2)="MH",(IF(AND(J57&lt;='Other Cancellation Agreements'!U$4,J57&gt;'Other Cancellation Agreements'!V$4),50%,(IF((J57&lt;='Other Cancellation Agreements'!V$4),100%,0)))),0)))))))))</f>
        <v>0</v>
      </c>
      <c r="J57" s="340" t="str">
        <f t="shared" si="2"/>
        <v/>
      </c>
      <c r="K57" s="340" t="str">
        <f>IF(LEFT(B57,2)="UL",IF(G57="EY",VLOOKUP(B57,'UL Cancellation Codes'!C:L,10,0),"")&amp;(IF(G57="BC",VLOOKUP(B57,'UL Cancellation Codes'!C:M,9,0),""))&amp;(IF(G57="TCR",VLOOKUP(B57,'UL Cancellation Codes'!C:M,11,0),""))&amp;(IF(G57="CCR",VLOOKUP(B57,'UL Cancellation Codes'!C:M,11,0),"")),IF(I57=0,"",IF(G57="FC",VLOOKUP(B57,'Other Cancellation Codes'!A:G,2,0),(IF(G57="BC",VLOOKUP(B57,'Other Cancellation Codes'!A:G,3,0),(IF(G57="PEY",VLOOKUP(B57,'Other Cancellation Codes'!A:G,4,0),(IF(G57="EY",VLOOKUP(B57,'Other Cancellation Codes'!A:G,5,0),(IF(G57="TCR",VLOOKUP(B57,'Other Cancellation Codes'!A:G,6,0),(IF(G57="CCR",VLOOKUP(B57,'Other Cancellation Codes'!A:G,7,0),0)))))))))))))</f>
        <v/>
      </c>
      <c r="L57" s="346">
        <f t="shared" si="3"/>
        <v>0</v>
      </c>
      <c r="M57" s="343"/>
      <c r="O57" s="334">
        <v>0.125</v>
      </c>
      <c r="P57" s="335" t="str">
        <f t="shared" si="0"/>
        <v>03:00</v>
      </c>
      <c r="R57" s="334">
        <v>0.25</v>
      </c>
      <c r="S57" s="335" t="str">
        <f t="shared" si="1"/>
        <v>06:00</v>
      </c>
    </row>
    <row r="58" spans="2:19" x14ac:dyDescent="0.3">
      <c r="B58" s="343"/>
      <c r="C58" s="344"/>
      <c r="D58" s="345"/>
      <c r="E58" s="344"/>
      <c r="F58" s="345"/>
      <c r="G58" s="343"/>
      <c r="H58" s="343"/>
      <c r="I58" s="339">
        <f>IF(LEFT(B58,2)="UL",IF(J58&lt;P58,100%,IF((J58&gt;S58),0,50%)),IF(LEFT(B58,2)="GF",(IF(AND(J58&lt;='Other Cancellation Agreements'!M$4,J58&gt;'Other Cancellation Agreements'!N$4),50%,(IF(AND(J58&lt;='Other Cancellation Agreements'!N$4,J58&gt;'Other Cancellation Agreements'!O$4),75%,(IF((J58&lt;='Other Cancellation Agreements'!O$4),100%,0)))))),IF(LEFT(B58,2)="TK",(IF(AND(J58&lt;='Other Cancellation Agreements'!D$4,J58&gt;'Other Cancellation Agreements'!E$4),50%,(IF((J58&lt;='Other Cancellation Agreements'!E$4),100%,0)))),IF(LEFT(B58,2)="EK",(IF(AND(J58&lt;='Other Cancellation Agreements'!F$4,J58&gt;'Other Cancellation Agreements'!G$4),25%,(IF(AND(J58&lt;='Other Cancellation Agreements'!G$4,J58&gt;'Other Cancellation Agreements'!H$4),50%,(IF((J58&lt;='Other Cancellation Agreements'!H$4),100%,0)))))),IF(LEFT(B58,2)="LO",(IF(AND(J58&lt;='Other Cancellation Agreements'!K$4,J58&gt;'Other Cancellation Agreements'!L$4),60%,(IF((J58&lt;='Other Cancellation Agreements'!L$4),100%,0)))),IF(LEFT(B58,2)="QR",(IF(AND(J58&lt;='Other Cancellation Agreements'!I$4,J58&gt;'Other Cancellation Agreements'!J$4),50%,(IF((J58&lt;='Other Cancellation Agreements'!J$4),100%,0)))),IF(LEFT(B58,2)="FZ",(IF(AND(J58&lt;='Other Cancellation Agreements'!S$4,J58&gt;'Other Cancellation Agreements'!T$4),50%,(IF((J58&lt;='Other Cancellation Agreements'!T$4),100%,0)))),IF(LEFT(B58,2)="SU",(IF(AND(J58&lt;='Other Cancellation Agreements'!P$4,J58&gt;'Other Cancellation Agreements'!Q$4),50%,(IF(AND(J58&lt;='Other Cancellation Agreements'!Q$4,J58&gt;'Other Cancellation Agreements'!R$4),75%,(IF((J58&lt;='Other Cancellation Agreements'!R$4),100%,0)))))),IF(LEFT(B58,2)="MH",(IF(AND(J58&lt;='Other Cancellation Agreements'!U$4,J58&gt;'Other Cancellation Agreements'!V$4),50%,(IF((J58&lt;='Other Cancellation Agreements'!V$4),100%,0)))),0)))))))))</f>
        <v>0</v>
      </c>
      <c r="J58" s="340" t="str">
        <f t="shared" si="2"/>
        <v/>
      </c>
      <c r="K58" s="340" t="str">
        <f>IF(LEFT(B58,2)="UL",IF(G58="EY",VLOOKUP(B58,'UL Cancellation Codes'!C:L,10,0),"")&amp;(IF(G58="BC",VLOOKUP(B58,'UL Cancellation Codes'!C:M,9,0),""))&amp;(IF(G58="TCR",VLOOKUP(B58,'UL Cancellation Codes'!C:M,11,0),""))&amp;(IF(G58="CCR",VLOOKUP(B58,'UL Cancellation Codes'!C:M,11,0),"")),IF(I58=0,"",IF(G58="FC",VLOOKUP(B58,'Other Cancellation Codes'!A:G,2,0),(IF(G58="BC",VLOOKUP(B58,'Other Cancellation Codes'!A:G,3,0),(IF(G58="PEY",VLOOKUP(B58,'Other Cancellation Codes'!A:G,4,0),(IF(G58="EY",VLOOKUP(B58,'Other Cancellation Codes'!A:G,5,0),(IF(G58="TCR",VLOOKUP(B58,'Other Cancellation Codes'!A:G,6,0),(IF(G58="CCR",VLOOKUP(B58,'Other Cancellation Codes'!A:G,7,0),0)))))))))))))</f>
        <v/>
      </c>
      <c r="L58" s="346">
        <f t="shared" si="3"/>
        <v>0</v>
      </c>
      <c r="M58" s="343"/>
      <c r="O58" s="334">
        <v>0.125</v>
      </c>
      <c r="P58" s="335" t="str">
        <f t="shared" si="0"/>
        <v>03:00</v>
      </c>
      <c r="R58" s="334">
        <v>0.25</v>
      </c>
      <c r="S58" s="335" t="str">
        <f t="shared" si="1"/>
        <v>06:00</v>
      </c>
    </row>
    <row r="59" spans="2:19" x14ac:dyDescent="0.3">
      <c r="B59" s="343"/>
      <c r="C59" s="344"/>
      <c r="D59" s="345"/>
      <c r="E59" s="344"/>
      <c r="F59" s="345"/>
      <c r="G59" s="343"/>
      <c r="H59" s="343"/>
      <c r="I59" s="339">
        <f>IF(LEFT(B59,2)="UL",IF(J59&lt;P59,100%,IF((J59&gt;S59),0,50%)),IF(LEFT(B59,2)="GF",(IF(AND(J59&lt;='Other Cancellation Agreements'!M$4,J59&gt;'Other Cancellation Agreements'!N$4),50%,(IF(AND(J59&lt;='Other Cancellation Agreements'!N$4,J59&gt;'Other Cancellation Agreements'!O$4),75%,(IF((J59&lt;='Other Cancellation Agreements'!O$4),100%,0)))))),IF(LEFT(B59,2)="TK",(IF(AND(J59&lt;='Other Cancellation Agreements'!D$4,J59&gt;'Other Cancellation Agreements'!E$4),50%,(IF((J59&lt;='Other Cancellation Agreements'!E$4),100%,0)))),IF(LEFT(B59,2)="EK",(IF(AND(J59&lt;='Other Cancellation Agreements'!F$4,J59&gt;'Other Cancellation Agreements'!G$4),25%,(IF(AND(J59&lt;='Other Cancellation Agreements'!G$4,J59&gt;'Other Cancellation Agreements'!H$4),50%,(IF((J59&lt;='Other Cancellation Agreements'!H$4),100%,0)))))),IF(LEFT(B59,2)="LO",(IF(AND(J59&lt;='Other Cancellation Agreements'!K$4,J59&gt;'Other Cancellation Agreements'!L$4),60%,(IF((J59&lt;='Other Cancellation Agreements'!L$4),100%,0)))),IF(LEFT(B59,2)="QR",(IF(AND(J59&lt;='Other Cancellation Agreements'!I$4,J59&gt;'Other Cancellation Agreements'!J$4),50%,(IF((J59&lt;='Other Cancellation Agreements'!J$4),100%,0)))),IF(LEFT(B59,2)="FZ",(IF(AND(J59&lt;='Other Cancellation Agreements'!S$4,J59&gt;'Other Cancellation Agreements'!T$4),50%,(IF((J59&lt;='Other Cancellation Agreements'!T$4),100%,0)))),IF(LEFT(B59,2)="SU",(IF(AND(J59&lt;='Other Cancellation Agreements'!P$4,J59&gt;'Other Cancellation Agreements'!Q$4),50%,(IF(AND(J59&lt;='Other Cancellation Agreements'!Q$4,J59&gt;'Other Cancellation Agreements'!R$4),75%,(IF((J59&lt;='Other Cancellation Agreements'!R$4),100%,0)))))),IF(LEFT(B59,2)="MH",(IF(AND(J59&lt;='Other Cancellation Agreements'!U$4,J59&gt;'Other Cancellation Agreements'!V$4),50%,(IF((J59&lt;='Other Cancellation Agreements'!V$4),100%,0)))),0)))))))))</f>
        <v>0</v>
      </c>
      <c r="J59" s="340" t="str">
        <f t="shared" si="2"/>
        <v/>
      </c>
      <c r="K59" s="340" t="str">
        <f>IF(LEFT(B59,2)="UL",IF(G59="EY",VLOOKUP(B59,'UL Cancellation Codes'!C:L,10,0),"")&amp;(IF(G59="BC",VLOOKUP(B59,'UL Cancellation Codes'!C:M,9,0),""))&amp;(IF(G59="TCR",VLOOKUP(B59,'UL Cancellation Codes'!C:M,11,0),""))&amp;(IF(G59="CCR",VLOOKUP(B59,'UL Cancellation Codes'!C:M,11,0),"")),IF(I59=0,"",IF(G59="FC",VLOOKUP(B59,'Other Cancellation Codes'!A:G,2,0),(IF(G59="BC",VLOOKUP(B59,'Other Cancellation Codes'!A:G,3,0),(IF(G59="PEY",VLOOKUP(B59,'Other Cancellation Codes'!A:G,4,0),(IF(G59="EY",VLOOKUP(B59,'Other Cancellation Codes'!A:G,5,0),(IF(G59="TCR",VLOOKUP(B59,'Other Cancellation Codes'!A:G,6,0),(IF(G59="CCR",VLOOKUP(B59,'Other Cancellation Codes'!A:G,7,0),0)))))))))))))</f>
        <v/>
      </c>
      <c r="L59" s="346">
        <f t="shared" si="3"/>
        <v>0</v>
      </c>
      <c r="M59" s="343"/>
      <c r="O59" s="334">
        <v>0.125</v>
      </c>
      <c r="P59" s="335" t="str">
        <f t="shared" si="0"/>
        <v>03:00</v>
      </c>
      <c r="R59" s="334">
        <v>0.25</v>
      </c>
      <c r="S59" s="335" t="str">
        <f t="shared" si="1"/>
        <v>06:00</v>
      </c>
    </row>
    <row r="60" spans="2:19" x14ac:dyDescent="0.3">
      <c r="B60" s="343"/>
      <c r="C60" s="344"/>
      <c r="D60" s="345"/>
      <c r="E60" s="344"/>
      <c r="F60" s="345"/>
      <c r="G60" s="343"/>
      <c r="H60" s="343"/>
      <c r="I60" s="339">
        <f>IF(LEFT(B60,2)="UL",IF(J60&lt;P60,100%,IF((J60&gt;S60),0,50%)),IF(LEFT(B60,2)="GF",(IF(AND(J60&lt;='Other Cancellation Agreements'!M$4,J60&gt;'Other Cancellation Agreements'!N$4),50%,(IF(AND(J60&lt;='Other Cancellation Agreements'!N$4,J60&gt;'Other Cancellation Agreements'!O$4),75%,(IF((J60&lt;='Other Cancellation Agreements'!O$4),100%,0)))))),IF(LEFT(B60,2)="TK",(IF(AND(J60&lt;='Other Cancellation Agreements'!D$4,J60&gt;'Other Cancellation Agreements'!E$4),50%,(IF((J60&lt;='Other Cancellation Agreements'!E$4),100%,0)))),IF(LEFT(B60,2)="EK",(IF(AND(J60&lt;='Other Cancellation Agreements'!F$4,J60&gt;'Other Cancellation Agreements'!G$4),25%,(IF(AND(J60&lt;='Other Cancellation Agreements'!G$4,J60&gt;'Other Cancellation Agreements'!H$4),50%,(IF((J60&lt;='Other Cancellation Agreements'!H$4),100%,0)))))),IF(LEFT(B60,2)="LO",(IF(AND(J60&lt;='Other Cancellation Agreements'!K$4,J60&gt;'Other Cancellation Agreements'!L$4),60%,(IF((J60&lt;='Other Cancellation Agreements'!L$4),100%,0)))),IF(LEFT(B60,2)="QR",(IF(AND(J60&lt;='Other Cancellation Agreements'!I$4,J60&gt;'Other Cancellation Agreements'!J$4),50%,(IF((J60&lt;='Other Cancellation Agreements'!J$4),100%,0)))),IF(LEFT(B60,2)="FZ",(IF(AND(J60&lt;='Other Cancellation Agreements'!S$4,J60&gt;'Other Cancellation Agreements'!T$4),50%,(IF((J60&lt;='Other Cancellation Agreements'!T$4),100%,0)))),IF(LEFT(B60,2)="SU",(IF(AND(J60&lt;='Other Cancellation Agreements'!P$4,J60&gt;'Other Cancellation Agreements'!Q$4),50%,(IF(AND(J60&lt;='Other Cancellation Agreements'!Q$4,J60&gt;'Other Cancellation Agreements'!R$4),75%,(IF((J60&lt;='Other Cancellation Agreements'!R$4),100%,0)))))),IF(LEFT(B60,2)="MH",(IF(AND(J60&lt;='Other Cancellation Agreements'!U$4,J60&gt;'Other Cancellation Agreements'!V$4),50%,(IF((J60&lt;='Other Cancellation Agreements'!V$4),100%,0)))),0)))))))))</f>
        <v>0</v>
      </c>
      <c r="J60" s="340" t="str">
        <f t="shared" si="2"/>
        <v/>
      </c>
      <c r="K60" s="340" t="str">
        <f>IF(LEFT(B60,2)="UL",IF(G60="EY",VLOOKUP(B60,'UL Cancellation Codes'!C:L,10,0),"")&amp;(IF(G60="BC",VLOOKUP(B60,'UL Cancellation Codes'!C:M,9,0),""))&amp;(IF(G60="TCR",VLOOKUP(B60,'UL Cancellation Codes'!C:M,11,0),""))&amp;(IF(G60="CCR",VLOOKUP(B60,'UL Cancellation Codes'!C:M,11,0),"")),IF(I60=0,"",IF(G60="FC",VLOOKUP(B60,'Other Cancellation Codes'!A:G,2,0),(IF(G60="BC",VLOOKUP(B60,'Other Cancellation Codes'!A:G,3,0),(IF(G60="PEY",VLOOKUP(B60,'Other Cancellation Codes'!A:G,4,0),(IF(G60="EY",VLOOKUP(B60,'Other Cancellation Codes'!A:G,5,0),(IF(G60="TCR",VLOOKUP(B60,'Other Cancellation Codes'!A:G,6,0),(IF(G60="CCR",VLOOKUP(B60,'Other Cancellation Codes'!A:G,7,0),0)))))))))))))</f>
        <v/>
      </c>
      <c r="L60" s="346">
        <f t="shared" si="3"/>
        <v>0</v>
      </c>
      <c r="M60" s="343"/>
      <c r="O60" s="334">
        <v>0.125</v>
      </c>
      <c r="P60" s="335" t="str">
        <f t="shared" si="0"/>
        <v>03:00</v>
      </c>
      <c r="R60" s="334">
        <v>0.25</v>
      </c>
      <c r="S60" s="335" t="str">
        <f t="shared" si="1"/>
        <v>06:00</v>
      </c>
    </row>
    <row r="61" spans="2:19" x14ac:dyDescent="0.3">
      <c r="B61" s="343"/>
      <c r="C61" s="344"/>
      <c r="D61" s="345"/>
      <c r="E61" s="344"/>
      <c r="F61" s="345"/>
      <c r="G61" s="343"/>
      <c r="H61" s="343"/>
      <c r="I61" s="339">
        <f>IF(LEFT(B61,2)="UL",IF(J61&lt;P61,100%,IF((J61&gt;S61),0,50%)),IF(LEFT(B61,2)="GF",(IF(AND(J61&lt;='Other Cancellation Agreements'!M$4,J61&gt;'Other Cancellation Agreements'!N$4),50%,(IF(AND(J61&lt;='Other Cancellation Agreements'!N$4,J61&gt;'Other Cancellation Agreements'!O$4),75%,(IF((J61&lt;='Other Cancellation Agreements'!O$4),100%,0)))))),IF(LEFT(B61,2)="TK",(IF(AND(J61&lt;='Other Cancellation Agreements'!D$4,J61&gt;'Other Cancellation Agreements'!E$4),50%,(IF((J61&lt;='Other Cancellation Agreements'!E$4),100%,0)))),IF(LEFT(B61,2)="EK",(IF(AND(J61&lt;='Other Cancellation Agreements'!F$4,J61&gt;'Other Cancellation Agreements'!G$4),25%,(IF(AND(J61&lt;='Other Cancellation Agreements'!G$4,J61&gt;'Other Cancellation Agreements'!H$4),50%,(IF((J61&lt;='Other Cancellation Agreements'!H$4),100%,0)))))),IF(LEFT(B61,2)="LO",(IF(AND(J61&lt;='Other Cancellation Agreements'!K$4,J61&gt;'Other Cancellation Agreements'!L$4),60%,(IF((J61&lt;='Other Cancellation Agreements'!L$4),100%,0)))),IF(LEFT(B61,2)="QR",(IF(AND(J61&lt;='Other Cancellation Agreements'!I$4,J61&gt;'Other Cancellation Agreements'!J$4),50%,(IF((J61&lt;='Other Cancellation Agreements'!J$4),100%,0)))),IF(LEFT(B61,2)="FZ",(IF(AND(J61&lt;='Other Cancellation Agreements'!S$4,J61&gt;'Other Cancellation Agreements'!T$4),50%,(IF((J61&lt;='Other Cancellation Agreements'!T$4),100%,0)))),IF(LEFT(B61,2)="SU",(IF(AND(J61&lt;='Other Cancellation Agreements'!P$4,J61&gt;'Other Cancellation Agreements'!Q$4),50%,(IF(AND(J61&lt;='Other Cancellation Agreements'!Q$4,J61&gt;'Other Cancellation Agreements'!R$4),75%,(IF((J61&lt;='Other Cancellation Agreements'!R$4),100%,0)))))),IF(LEFT(B61,2)="MH",(IF(AND(J61&lt;='Other Cancellation Agreements'!U$4,J61&gt;'Other Cancellation Agreements'!V$4),50%,(IF((J61&lt;='Other Cancellation Agreements'!V$4),100%,0)))),0)))))))))</f>
        <v>0</v>
      </c>
      <c r="J61" s="340" t="str">
        <f t="shared" si="2"/>
        <v/>
      </c>
      <c r="K61" s="340" t="str">
        <f>IF(LEFT(B61,2)="UL",IF(G61="EY",VLOOKUP(B61,'UL Cancellation Codes'!C:L,10,0),"")&amp;(IF(G61="BC",VLOOKUP(B61,'UL Cancellation Codes'!C:M,9,0),""))&amp;(IF(G61="TCR",VLOOKUP(B61,'UL Cancellation Codes'!C:M,11,0),""))&amp;(IF(G61="CCR",VLOOKUP(B61,'UL Cancellation Codes'!C:M,11,0),"")),IF(I61=0,"",IF(G61="FC",VLOOKUP(B61,'Other Cancellation Codes'!A:G,2,0),(IF(G61="BC",VLOOKUP(B61,'Other Cancellation Codes'!A:G,3,0),(IF(G61="PEY",VLOOKUP(B61,'Other Cancellation Codes'!A:G,4,0),(IF(G61="EY",VLOOKUP(B61,'Other Cancellation Codes'!A:G,5,0),(IF(G61="TCR",VLOOKUP(B61,'Other Cancellation Codes'!A:G,6,0),(IF(G61="CCR",VLOOKUP(B61,'Other Cancellation Codes'!A:G,7,0),0)))))))))))))</f>
        <v/>
      </c>
      <c r="L61" s="346">
        <f t="shared" si="3"/>
        <v>0</v>
      </c>
      <c r="M61" s="343"/>
      <c r="O61" s="334">
        <v>0.125</v>
      </c>
      <c r="P61" s="335" t="str">
        <f t="shared" si="0"/>
        <v>03:00</v>
      </c>
      <c r="R61" s="334">
        <v>0.25</v>
      </c>
      <c r="S61" s="335" t="str">
        <f t="shared" si="1"/>
        <v>06:00</v>
      </c>
    </row>
    <row r="62" spans="2:19" x14ac:dyDescent="0.3">
      <c r="B62" s="343"/>
      <c r="C62" s="344"/>
      <c r="D62" s="345"/>
      <c r="E62" s="344"/>
      <c r="F62" s="345"/>
      <c r="G62" s="343"/>
      <c r="H62" s="343"/>
      <c r="I62" s="339">
        <f>IF(LEFT(B62,2)="UL",IF(J62&lt;P62,100%,IF((J62&gt;S62),0,50%)),IF(LEFT(B62,2)="GF",(IF(AND(J62&lt;='Other Cancellation Agreements'!M$4,J62&gt;'Other Cancellation Agreements'!N$4),50%,(IF(AND(J62&lt;='Other Cancellation Agreements'!N$4,J62&gt;'Other Cancellation Agreements'!O$4),75%,(IF((J62&lt;='Other Cancellation Agreements'!O$4),100%,0)))))),IF(LEFT(B62,2)="TK",(IF(AND(J62&lt;='Other Cancellation Agreements'!D$4,J62&gt;'Other Cancellation Agreements'!E$4),50%,(IF((J62&lt;='Other Cancellation Agreements'!E$4),100%,0)))),IF(LEFT(B62,2)="EK",(IF(AND(J62&lt;='Other Cancellation Agreements'!F$4,J62&gt;'Other Cancellation Agreements'!G$4),25%,(IF(AND(J62&lt;='Other Cancellation Agreements'!G$4,J62&gt;'Other Cancellation Agreements'!H$4),50%,(IF((J62&lt;='Other Cancellation Agreements'!H$4),100%,0)))))),IF(LEFT(B62,2)="LO",(IF(AND(J62&lt;='Other Cancellation Agreements'!K$4,J62&gt;'Other Cancellation Agreements'!L$4),60%,(IF((J62&lt;='Other Cancellation Agreements'!L$4),100%,0)))),IF(LEFT(B62,2)="QR",(IF(AND(J62&lt;='Other Cancellation Agreements'!I$4,J62&gt;'Other Cancellation Agreements'!J$4),50%,(IF((J62&lt;='Other Cancellation Agreements'!J$4),100%,0)))),IF(LEFT(B62,2)="FZ",(IF(AND(J62&lt;='Other Cancellation Agreements'!S$4,J62&gt;'Other Cancellation Agreements'!T$4),50%,(IF((J62&lt;='Other Cancellation Agreements'!T$4),100%,0)))),IF(LEFT(B62,2)="SU",(IF(AND(J62&lt;='Other Cancellation Agreements'!P$4,J62&gt;'Other Cancellation Agreements'!Q$4),50%,(IF(AND(J62&lt;='Other Cancellation Agreements'!Q$4,J62&gt;'Other Cancellation Agreements'!R$4),75%,(IF((J62&lt;='Other Cancellation Agreements'!R$4),100%,0)))))),IF(LEFT(B62,2)="MH",(IF(AND(J62&lt;='Other Cancellation Agreements'!U$4,J62&gt;'Other Cancellation Agreements'!V$4),50%,(IF((J62&lt;='Other Cancellation Agreements'!V$4),100%,0)))),0)))))))))</f>
        <v>0</v>
      </c>
      <c r="J62" s="340" t="str">
        <f t="shared" si="2"/>
        <v/>
      </c>
      <c r="K62" s="340" t="str">
        <f>IF(LEFT(B62,2)="UL",IF(G62="EY",VLOOKUP(B62,'UL Cancellation Codes'!C:L,10,0),"")&amp;(IF(G62="BC",VLOOKUP(B62,'UL Cancellation Codes'!C:M,9,0),""))&amp;(IF(G62="TCR",VLOOKUP(B62,'UL Cancellation Codes'!C:M,11,0),""))&amp;(IF(G62="CCR",VLOOKUP(B62,'UL Cancellation Codes'!C:M,11,0),"")),IF(I62=0,"",IF(G62="FC",VLOOKUP(B62,'Other Cancellation Codes'!A:G,2,0),(IF(G62="BC",VLOOKUP(B62,'Other Cancellation Codes'!A:G,3,0),(IF(G62="PEY",VLOOKUP(B62,'Other Cancellation Codes'!A:G,4,0),(IF(G62="EY",VLOOKUP(B62,'Other Cancellation Codes'!A:G,5,0),(IF(G62="TCR",VLOOKUP(B62,'Other Cancellation Codes'!A:G,6,0),(IF(G62="CCR",VLOOKUP(B62,'Other Cancellation Codes'!A:G,7,0),0)))))))))))))</f>
        <v/>
      </c>
      <c r="L62" s="346">
        <f t="shared" si="3"/>
        <v>0</v>
      </c>
      <c r="M62" s="343"/>
      <c r="O62" s="334">
        <v>0.125</v>
      </c>
      <c r="P62" s="335" t="str">
        <f t="shared" si="0"/>
        <v>03:00</v>
      </c>
      <c r="R62" s="334">
        <v>0.25</v>
      </c>
      <c r="S62" s="335" t="str">
        <f t="shared" si="1"/>
        <v>06:00</v>
      </c>
    </row>
    <row r="63" spans="2:19" x14ac:dyDescent="0.3">
      <c r="B63" s="343"/>
      <c r="C63" s="344"/>
      <c r="D63" s="345"/>
      <c r="E63" s="344"/>
      <c r="F63" s="345"/>
      <c r="G63" s="343"/>
      <c r="H63" s="343"/>
      <c r="I63" s="339">
        <f>IF(LEFT(B63,2)="UL",IF(J63&lt;P63,100%,IF((J63&gt;S63),0,50%)),IF(LEFT(B63,2)="GF",(IF(AND(J63&lt;='Other Cancellation Agreements'!M$4,J63&gt;'Other Cancellation Agreements'!N$4),50%,(IF(AND(J63&lt;='Other Cancellation Agreements'!N$4,J63&gt;'Other Cancellation Agreements'!O$4),75%,(IF((J63&lt;='Other Cancellation Agreements'!O$4),100%,0)))))),IF(LEFT(B63,2)="TK",(IF(AND(J63&lt;='Other Cancellation Agreements'!D$4,J63&gt;'Other Cancellation Agreements'!E$4),50%,(IF((J63&lt;='Other Cancellation Agreements'!E$4),100%,0)))),IF(LEFT(B63,2)="EK",(IF(AND(J63&lt;='Other Cancellation Agreements'!F$4,J63&gt;'Other Cancellation Agreements'!G$4),25%,(IF(AND(J63&lt;='Other Cancellation Agreements'!G$4,J63&gt;'Other Cancellation Agreements'!H$4),50%,(IF((J63&lt;='Other Cancellation Agreements'!H$4),100%,0)))))),IF(LEFT(B63,2)="LO",(IF(AND(J63&lt;='Other Cancellation Agreements'!K$4,J63&gt;'Other Cancellation Agreements'!L$4),60%,(IF((J63&lt;='Other Cancellation Agreements'!L$4),100%,0)))),IF(LEFT(B63,2)="QR",(IF(AND(J63&lt;='Other Cancellation Agreements'!I$4,J63&gt;'Other Cancellation Agreements'!J$4),50%,(IF((J63&lt;='Other Cancellation Agreements'!J$4),100%,0)))),IF(LEFT(B63,2)="FZ",(IF(AND(J63&lt;='Other Cancellation Agreements'!S$4,J63&gt;'Other Cancellation Agreements'!T$4),50%,(IF((J63&lt;='Other Cancellation Agreements'!T$4),100%,0)))),IF(LEFT(B63,2)="SU",(IF(AND(J63&lt;='Other Cancellation Agreements'!P$4,J63&gt;'Other Cancellation Agreements'!Q$4),50%,(IF(AND(J63&lt;='Other Cancellation Agreements'!Q$4,J63&gt;'Other Cancellation Agreements'!R$4),75%,(IF((J63&lt;='Other Cancellation Agreements'!R$4),100%,0)))))),IF(LEFT(B63,2)="MH",(IF(AND(J63&lt;='Other Cancellation Agreements'!U$4,J63&gt;'Other Cancellation Agreements'!V$4),50%,(IF((J63&lt;='Other Cancellation Agreements'!V$4),100%,0)))),0)))))))))</f>
        <v>0</v>
      </c>
      <c r="J63" s="340" t="str">
        <f t="shared" si="2"/>
        <v/>
      </c>
      <c r="K63" s="340" t="str">
        <f>IF(LEFT(B63,2)="UL",IF(G63="EY",VLOOKUP(B63,'UL Cancellation Codes'!C:L,10,0),"")&amp;(IF(G63="BC",VLOOKUP(B63,'UL Cancellation Codes'!C:M,9,0),""))&amp;(IF(G63="TCR",VLOOKUP(B63,'UL Cancellation Codes'!C:M,11,0),""))&amp;(IF(G63="CCR",VLOOKUP(B63,'UL Cancellation Codes'!C:M,11,0),"")),IF(I63=0,"",IF(G63="FC",VLOOKUP(B63,'Other Cancellation Codes'!A:G,2,0),(IF(G63="BC",VLOOKUP(B63,'Other Cancellation Codes'!A:G,3,0),(IF(G63="PEY",VLOOKUP(B63,'Other Cancellation Codes'!A:G,4,0),(IF(G63="EY",VLOOKUP(B63,'Other Cancellation Codes'!A:G,5,0),(IF(G63="TCR",VLOOKUP(B63,'Other Cancellation Codes'!A:G,6,0),(IF(G63="CCR",VLOOKUP(B63,'Other Cancellation Codes'!A:G,7,0),0)))))))))))))</f>
        <v/>
      </c>
      <c r="L63" s="346">
        <f t="shared" si="3"/>
        <v>0</v>
      </c>
      <c r="M63" s="343"/>
      <c r="O63" s="334">
        <v>0.125</v>
      </c>
      <c r="P63" s="335" t="str">
        <f t="shared" si="0"/>
        <v>03:00</v>
      </c>
      <c r="R63" s="334">
        <v>0.25</v>
      </c>
      <c r="S63" s="335" t="str">
        <f t="shared" si="1"/>
        <v>06:00</v>
      </c>
    </row>
    <row r="64" spans="2:19" x14ac:dyDescent="0.3">
      <c r="B64" s="343"/>
      <c r="C64" s="344"/>
      <c r="D64" s="345"/>
      <c r="E64" s="344"/>
      <c r="F64" s="345"/>
      <c r="G64" s="343"/>
      <c r="H64" s="343"/>
      <c r="I64" s="339">
        <f>IF(LEFT(B64,2)="UL",IF(J64&lt;P64,100%,IF((J64&gt;S64),0,50%)),IF(LEFT(B64,2)="GF",(IF(AND(J64&lt;='Other Cancellation Agreements'!M$4,J64&gt;'Other Cancellation Agreements'!N$4),50%,(IF(AND(J64&lt;='Other Cancellation Agreements'!N$4,J64&gt;'Other Cancellation Agreements'!O$4),75%,(IF((J64&lt;='Other Cancellation Agreements'!O$4),100%,0)))))),IF(LEFT(B64,2)="TK",(IF(AND(J64&lt;='Other Cancellation Agreements'!D$4,J64&gt;'Other Cancellation Agreements'!E$4),50%,(IF((J64&lt;='Other Cancellation Agreements'!E$4),100%,0)))),IF(LEFT(B64,2)="EK",(IF(AND(J64&lt;='Other Cancellation Agreements'!F$4,J64&gt;'Other Cancellation Agreements'!G$4),25%,(IF(AND(J64&lt;='Other Cancellation Agreements'!G$4,J64&gt;'Other Cancellation Agreements'!H$4),50%,(IF((J64&lt;='Other Cancellation Agreements'!H$4),100%,0)))))),IF(LEFT(B64,2)="LO",(IF(AND(J64&lt;='Other Cancellation Agreements'!K$4,J64&gt;'Other Cancellation Agreements'!L$4),60%,(IF((J64&lt;='Other Cancellation Agreements'!L$4),100%,0)))),IF(LEFT(B64,2)="QR",(IF(AND(J64&lt;='Other Cancellation Agreements'!I$4,J64&gt;'Other Cancellation Agreements'!J$4),50%,(IF((J64&lt;='Other Cancellation Agreements'!J$4),100%,0)))),IF(LEFT(B64,2)="FZ",(IF(AND(J64&lt;='Other Cancellation Agreements'!S$4,J64&gt;'Other Cancellation Agreements'!T$4),50%,(IF((J64&lt;='Other Cancellation Agreements'!T$4),100%,0)))),IF(LEFT(B64,2)="SU",(IF(AND(J64&lt;='Other Cancellation Agreements'!P$4,J64&gt;'Other Cancellation Agreements'!Q$4),50%,(IF(AND(J64&lt;='Other Cancellation Agreements'!Q$4,J64&gt;'Other Cancellation Agreements'!R$4),75%,(IF((J64&lt;='Other Cancellation Agreements'!R$4),100%,0)))))),IF(LEFT(B64,2)="MH",(IF(AND(J64&lt;='Other Cancellation Agreements'!U$4,J64&gt;'Other Cancellation Agreements'!V$4),50%,(IF((J64&lt;='Other Cancellation Agreements'!V$4),100%,0)))),0)))))))))</f>
        <v>0</v>
      </c>
      <c r="J64" s="340" t="str">
        <f t="shared" si="2"/>
        <v/>
      </c>
      <c r="K64" s="340" t="str">
        <f>IF(LEFT(B64,2)="UL",IF(G64="EY",VLOOKUP(B64,'UL Cancellation Codes'!C:L,10,0),"")&amp;(IF(G64="BC",VLOOKUP(B64,'UL Cancellation Codes'!C:M,9,0),""))&amp;(IF(G64="TCR",VLOOKUP(B64,'UL Cancellation Codes'!C:M,11,0),""))&amp;(IF(G64="CCR",VLOOKUP(B64,'UL Cancellation Codes'!C:M,11,0),"")),IF(I64=0,"",IF(G64="FC",VLOOKUP(B64,'Other Cancellation Codes'!A:G,2,0),(IF(G64="BC",VLOOKUP(B64,'Other Cancellation Codes'!A:G,3,0),(IF(G64="PEY",VLOOKUP(B64,'Other Cancellation Codes'!A:G,4,0),(IF(G64="EY",VLOOKUP(B64,'Other Cancellation Codes'!A:G,5,0),(IF(G64="TCR",VLOOKUP(B64,'Other Cancellation Codes'!A:G,6,0),(IF(G64="CCR",VLOOKUP(B64,'Other Cancellation Codes'!A:G,7,0),0)))))))))))))</f>
        <v/>
      </c>
      <c r="L64" s="346">
        <f t="shared" si="3"/>
        <v>0</v>
      </c>
      <c r="M64" s="343"/>
      <c r="O64" s="334">
        <v>0.125</v>
      </c>
      <c r="P64" s="335" t="str">
        <f t="shared" si="0"/>
        <v>03:00</v>
      </c>
      <c r="R64" s="334">
        <v>0.25</v>
      </c>
      <c r="S64" s="335" t="str">
        <f t="shared" si="1"/>
        <v>06:00</v>
      </c>
    </row>
    <row r="65" spans="2:19" x14ac:dyDescent="0.3">
      <c r="B65" s="343"/>
      <c r="C65" s="344"/>
      <c r="D65" s="345"/>
      <c r="E65" s="344"/>
      <c r="F65" s="345"/>
      <c r="G65" s="343"/>
      <c r="H65" s="343"/>
      <c r="I65" s="339">
        <f>IF(LEFT(B65,2)="UL",IF(J65&lt;P65,100%,IF((J65&gt;S65),0,50%)),IF(LEFT(B65,2)="GF",(IF(AND(J65&lt;='Other Cancellation Agreements'!M$4,J65&gt;'Other Cancellation Agreements'!N$4),50%,(IF(AND(J65&lt;='Other Cancellation Agreements'!N$4,J65&gt;'Other Cancellation Agreements'!O$4),75%,(IF((J65&lt;='Other Cancellation Agreements'!O$4),100%,0)))))),IF(LEFT(B65,2)="TK",(IF(AND(J65&lt;='Other Cancellation Agreements'!D$4,J65&gt;'Other Cancellation Agreements'!E$4),50%,(IF((J65&lt;='Other Cancellation Agreements'!E$4),100%,0)))),IF(LEFT(B65,2)="EK",(IF(AND(J65&lt;='Other Cancellation Agreements'!F$4,J65&gt;'Other Cancellation Agreements'!G$4),25%,(IF(AND(J65&lt;='Other Cancellation Agreements'!G$4,J65&gt;'Other Cancellation Agreements'!H$4),50%,(IF((J65&lt;='Other Cancellation Agreements'!H$4),100%,0)))))),IF(LEFT(B65,2)="LO",(IF(AND(J65&lt;='Other Cancellation Agreements'!K$4,J65&gt;'Other Cancellation Agreements'!L$4),60%,(IF((J65&lt;='Other Cancellation Agreements'!L$4),100%,0)))),IF(LEFT(B65,2)="QR",(IF(AND(J65&lt;='Other Cancellation Agreements'!I$4,J65&gt;'Other Cancellation Agreements'!J$4),50%,(IF((J65&lt;='Other Cancellation Agreements'!J$4),100%,0)))),IF(LEFT(B65,2)="FZ",(IF(AND(J65&lt;='Other Cancellation Agreements'!S$4,J65&gt;'Other Cancellation Agreements'!T$4),50%,(IF((J65&lt;='Other Cancellation Agreements'!T$4),100%,0)))),IF(LEFT(B65,2)="SU",(IF(AND(J65&lt;='Other Cancellation Agreements'!P$4,J65&gt;'Other Cancellation Agreements'!Q$4),50%,(IF(AND(J65&lt;='Other Cancellation Agreements'!Q$4,J65&gt;'Other Cancellation Agreements'!R$4),75%,(IF((J65&lt;='Other Cancellation Agreements'!R$4),100%,0)))))),IF(LEFT(B65,2)="MH",(IF(AND(J65&lt;='Other Cancellation Agreements'!U$4,J65&gt;'Other Cancellation Agreements'!V$4),50%,(IF((J65&lt;='Other Cancellation Agreements'!V$4),100%,0)))),0)))))))))</f>
        <v>0</v>
      </c>
      <c r="J65" s="340" t="str">
        <f t="shared" si="2"/>
        <v/>
      </c>
      <c r="K65" s="340" t="str">
        <f>IF(LEFT(B65,2)="UL",IF(G65="EY",VLOOKUP(B65,'UL Cancellation Codes'!C:L,10,0),"")&amp;(IF(G65="BC",VLOOKUP(B65,'UL Cancellation Codes'!C:M,9,0),""))&amp;(IF(G65="TCR",VLOOKUP(B65,'UL Cancellation Codes'!C:M,11,0),""))&amp;(IF(G65="CCR",VLOOKUP(B65,'UL Cancellation Codes'!C:M,11,0),"")),IF(I65=0,"",IF(G65="FC",VLOOKUP(B65,'Other Cancellation Codes'!A:G,2,0),(IF(G65="BC",VLOOKUP(B65,'Other Cancellation Codes'!A:G,3,0),(IF(G65="PEY",VLOOKUP(B65,'Other Cancellation Codes'!A:G,4,0),(IF(G65="EY",VLOOKUP(B65,'Other Cancellation Codes'!A:G,5,0),(IF(G65="TCR",VLOOKUP(B65,'Other Cancellation Codes'!A:G,6,0),(IF(G65="CCR",VLOOKUP(B65,'Other Cancellation Codes'!A:G,7,0),0)))))))))))))</f>
        <v/>
      </c>
      <c r="L65" s="346">
        <f t="shared" si="3"/>
        <v>0</v>
      </c>
      <c r="M65" s="343"/>
      <c r="O65" s="334">
        <v>0.125</v>
      </c>
      <c r="P65" s="335" t="str">
        <f t="shared" si="0"/>
        <v>03:00</v>
      </c>
      <c r="R65" s="334">
        <v>0.25</v>
      </c>
      <c r="S65" s="335" t="str">
        <f t="shared" si="1"/>
        <v>06:00</v>
      </c>
    </row>
    <row r="66" spans="2:19" x14ac:dyDescent="0.3">
      <c r="B66" s="343"/>
      <c r="C66" s="344"/>
      <c r="D66" s="345"/>
      <c r="E66" s="344"/>
      <c r="F66" s="345"/>
      <c r="G66" s="343"/>
      <c r="H66" s="343"/>
      <c r="I66" s="339">
        <f>IF(LEFT(B66,2)="UL",IF(J66&lt;P66,100%,IF((J66&gt;S66),0,50%)),IF(LEFT(B66,2)="GF",(IF(AND(J66&lt;='Other Cancellation Agreements'!M$4,J66&gt;'Other Cancellation Agreements'!N$4),50%,(IF(AND(J66&lt;='Other Cancellation Agreements'!N$4,J66&gt;'Other Cancellation Agreements'!O$4),75%,(IF((J66&lt;='Other Cancellation Agreements'!O$4),100%,0)))))),IF(LEFT(B66,2)="TK",(IF(AND(J66&lt;='Other Cancellation Agreements'!D$4,J66&gt;'Other Cancellation Agreements'!E$4),50%,(IF((J66&lt;='Other Cancellation Agreements'!E$4),100%,0)))),IF(LEFT(B66,2)="EK",(IF(AND(J66&lt;='Other Cancellation Agreements'!F$4,J66&gt;'Other Cancellation Agreements'!G$4),25%,(IF(AND(J66&lt;='Other Cancellation Agreements'!G$4,J66&gt;'Other Cancellation Agreements'!H$4),50%,(IF((J66&lt;='Other Cancellation Agreements'!H$4),100%,0)))))),IF(LEFT(B66,2)="LO",(IF(AND(J66&lt;='Other Cancellation Agreements'!K$4,J66&gt;'Other Cancellation Agreements'!L$4),60%,(IF((J66&lt;='Other Cancellation Agreements'!L$4),100%,0)))),IF(LEFT(B66,2)="QR",(IF(AND(J66&lt;='Other Cancellation Agreements'!I$4,J66&gt;'Other Cancellation Agreements'!J$4),50%,(IF((J66&lt;='Other Cancellation Agreements'!J$4),100%,0)))),IF(LEFT(B66,2)="FZ",(IF(AND(J66&lt;='Other Cancellation Agreements'!S$4,J66&gt;'Other Cancellation Agreements'!T$4),50%,(IF((J66&lt;='Other Cancellation Agreements'!T$4),100%,0)))),IF(LEFT(B66,2)="SU",(IF(AND(J66&lt;='Other Cancellation Agreements'!P$4,J66&gt;'Other Cancellation Agreements'!Q$4),50%,(IF(AND(J66&lt;='Other Cancellation Agreements'!Q$4,J66&gt;'Other Cancellation Agreements'!R$4),75%,(IF((J66&lt;='Other Cancellation Agreements'!R$4),100%,0)))))),IF(LEFT(B66,2)="MH",(IF(AND(J66&lt;='Other Cancellation Agreements'!U$4,J66&gt;'Other Cancellation Agreements'!V$4),50%,(IF((J66&lt;='Other Cancellation Agreements'!V$4),100%,0)))),0)))))))))</f>
        <v>0</v>
      </c>
      <c r="J66" s="340" t="str">
        <f t="shared" si="2"/>
        <v/>
      </c>
      <c r="K66" s="340" t="str">
        <f>IF(LEFT(B66,2)="UL",IF(G66="EY",VLOOKUP(B66,'UL Cancellation Codes'!C:L,10,0),"")&amp;(IF(G66="BC",VLOOKUP(B66,'UL Cancellation Codes'!C:M,9,0),""))&amp;(IF(G66="TCR",VLOOKUP(B66,'UL Cancellation Codes'!C:M,11,0),""))&amp;(IF(G66="CCR",VLOOKUP(B66,'UL Cancellation Codes'!C:M,11,0),"")),IF(I66=0,"",IF(G66="FC",VLOOKUP(B66,'Other Cancellation Codes'!A:G,2,0),(IF(G66="BC",VLOOKUP(B66,'Other Cancellation Codes'!A:G,3,0),(IF(G66="PEY",VLOOKUP(B66,'Other Cancellation Codes'!A:G,4,0),(IF(G66="EY",VLOOKUP(B66,'Other Cancellation Codes'!A:G,5,0),(IF(G66="TCR",VLOOKUP(B66,'Other Cancellation Codes'!A:G,6,0),(IF(G66="CCR",VLOOKUP(B66,'Other Cancellation Codes'!A:G,7,0),0)))))))))))))</f>
        <v/>
      </c>
      <c r="L66" s="346">
        <f t="shared" si="3"/>
        <v>0</v>
      </c>
      <c r="M66" s="343"/>
      <c r="O66" s="334">
        <v>0.125</v>
      </c>
      <c r="P66" s="335" t="str">
        <f t="shared" ref="P66:P129" si="4">TEXT(O66,"HH:MM")</f>
        <v>03:00</v>
      </c>
      <c r="R66" s="334">
        <v>0.25</v>
      </c>
      <c r="S66" s="335" t="str">
        <f t="shared" ref="S66:S129" si="5">TEXT(R66,"HH:MM")</f>
        <v>06:00</v>
      </c>
    </row>
    <row r="67" spans="2:19" x14ac:dyDescent="0.3">
      <c r="B67" s="343"/>
      <c r="C67" s="344"/>
      <c r="D67" s="345"/>
      <c r="E67" s="344"/>
      <c r="F67" s="345"/>
      <c r="G67" s="343"/>
      <c r="H67" s="343"/>
      <c r="I67" s="339">
        <f>IF(LEFT(B67,2)="UL",IF(J67&lt;P67,100%,IF((J67&gt;S67),0,50%)),IF(LEFT(B67,2)="GF",(IF(AND(J67&lt;='Other Cancellation Agreements'!M$4,J67&gt;'Other Cancellation Agreements'!N$4),50%,(IF(AND(J67&lt;='Other Cancellation Agreements'!N$4,J67&gt;'Other Cancellation Agreements'!O$4),75%,(IF((J67&lt;='Other Cancellation Agreements'!O$4),100%,0)))))),IF(LEFT(B67,2)="TK",(IF(AND(J67&lt;='Other Cancellation Agreements'!D$4,J67&gt;'Other Cancellation Agreements'!E$4),50%,(IF((J67&lt;='Other Cancellation Agreements'!E$4),100%,0)))),IF(LEFT(B67,2)="EK",(IF(AND(J67&lt;='Other Cancellation Agreements'!F$4,J67&gt;'Other Cancellation Agreements'!G$4),25%,(IF(AND(J67&lt;='Other Cancellation Agreements'!G$4,J67&gt;'Other Cancellation Agreements'!H$4),50%,(IF((J67&lt;='Other Cancellation Agreements'!H$4),100%,0)))))),IF(LEFT(B67,2)="LO",(IF(AND(J67&lt;='Other Cancellation Agreements'!K$4,J67&gt;'Other Cancellation Agreements'!L$4),60%,(IF((J67&lt;='Other Cancellation Agreements'!L$4),100%,0)))),IF(LEFT(B67,2)="QR",(IF(AND(J67&lt;='Other Cancellation Agreements'!I$4,J67&gt;'Other Cancellation Agreements'!J$4),50%,(IF((J67&lt;='Other Cancellation Agreements'!J$4),100%,0)))),IF(LEFT(B67,2)="FZ",(IF(AND(J67&lt;='Other Cancellation Agreements'!S$4,J67&gt;'Other Cancellation Agreements'!T$4),50%,(IF((J67&lt;='Other Cancellation Agreements'!T$4),100%,0)))),IF(LEFT(B67,2)="SU",(IF(AND(J67&lt;='Other Cancellation Agreements'!P$4,J67&gt;'Other Cancellation Agreements'!Q$4),50%,(IF(AND(J67&lt;='Other Cancellation Agreements'!Q$4,J67&gt;'Other Cancellation Agreements'!R$4),75%,(IF((J67&lt;='Other Cancellation Agreements'!R$4),100%,0)))))),IF(LEFT(B67,2)="MH",(IF(AND(J67&lt;='Other Cancellation Agreements'!U$4,J67&gt;'Other Cancellation Agreements'!V$4),50%,(IF((J67&lt;='Other Cancellation Agreements'!V$4),100%,0)))),0)))))))))</f>
        <v>0</v>
      </c>
      <c r="J67" s="340" t="str">
        <f t="shared" si="2"/>
        <v/>
      </c>
      <c r="K67" s="340" t="str">
        <f>IF(LEFT(B67,2)="UL",IF(G67="EY",VLOOKUP(B67,'UL Cancellation Codes'!C:L,10,0),"")&amp;(IF(G67="BC",VLOOKUP(B67,'UL Cancellation Codes'!C:M,9,0),""))&amp;(IF(G67="TCR",VLOOKUP(B67,'UL Cancellation Codes'!C:M,11,0),""))&amp;(IF(G67="CCR",VLOOKUP(B67,'UL Cancellation Codes'!C:M,11,0),"")),IF(I67=0,"",IF(G67="FC",VLOOKUP(B67,'Other Cancellation Codes'!A:G,2,0),(IF(G67="BC",VLOOKUP(B67,'Other Cancellation Codes'!A:G,3,0),(IF(G67="PEY",VLOOKUP(B67,'Other Cancellation Codes'!A:G,4,0),(IF(G67="EY",VLOOKUP(B67,'Other Cancellation Codes'!A:G,5,0),(IF(G67="TCR",VLOOKUP(B67,'Other Cancellation Codes'!A:G,6,0),(IF(G67="CCR",VLOOKUP(B67,'Other Cancellation Codes'!A:G,7,0),0)))))))))))))</f>
        <v/>
      </c>
      <c r="L67" s="346">
        <f t="shared" si="3"/>
        <v>0</v>
      </c>
      <c r="M67" s="343"/>
      <c r="O67" s="334">
        <v>0.125</v>
      </c>
      <c r="P67" s="335" t="str">
        <f t="shared" si="4"/>
        <v>03:00</v>
      </c>
      <c r="R67" s="334">
        <v>0.25</v>
      </c>
      <c r="S67" s="335" t="str">
        <f t="shared" si="5"/>
        <v>06:00</v>
      </c>
    </row>
    <row r="68" spans="2:19" x14ac:dyDescent="0.3">
      <c r="B68" s="343"/>
      <c r="C68" s="344"/>
      <c r="D68" s="345"/>
      <c r="E68" s="344"/>
      <c r="F68" s="345"/>
      <c r="G68" s="343"/>
      <c r="H68" s="343"/>
      <c r="I68" s="339">
        <f>IF(LEFT(B68,2)="UL",IF(J68&lt;P68,100%,IF((J68&gt;S68),0,50%)),IF(LEFT(B68,2)="GF",(IF(AND(J68&lt;='Other Cancellation Agreements'!M$4,J68&gt;'Other Cancellation Agreements'!N$4),50%,(IF(AND(J68&lt;='Other Cancellation Agreements'!N$4,J68&gt;'Other Cancellation Agreements'!O$4),75%,(IF((J68&lt;='Other Cancellation Agreements'!O$4),100%,0)))))),IF(LEFT(B68,2)="TK",(IF(AND(J68&lt;='Other Cancellation Agreements'!D$4,J68&gt;'Other Cancellation Agreements'!E$4),50%,(IF((J68&lt;='Other Cancellation Agreements'!E$4),100%,0)))),IF(LEFT(B68,2)="EK",(IF(AND(J68&lt;='Other Cancellation Agreements'!F$4,J68&gt;'Other Cancellation Agreements'!G$4),25%,(IF(AND(J68&lt;='Other Cancellation Agreements'!G$4,J68&gt;'Other Cancellation Agreements'!H$4),50%,(IF((J68&lt;='Other Cancellation Agreements'!H$4),100%,0)))))),IF(LEFT(B68,2)="LO",(IF(AND(J68&lt;='Other Cancellation Agreements'!K$4,J68&gt;'Other Cancellation Agreements'!L$4),60%,(IF((J68&lt;='Other Cancellation Agreements'!L$4),100%,0)))),IF(LEFT(B68,2)="QR",(IF(AND(J68&lt;='Other Cancellation Agreements'!I$4,J68&gt;'Other Cancellation Agreements'!J$4),50%,(IF((J68&lt;='Other Cancellation Agreements'!J$4),100%,0)))),IF(LEFT(B68,2)="FZ",(IF(AND(J68&lt;='Other Cancellation Agreements'!S$4,J68&gt;'Other Cancellation Agreements'!T$4),50%,(IF((J68&lt;='Other Cancellation Agreements'!T$4),100%,0)))),IF(LEFT(B68,2)="SU",(IF(AND(J68&lt;='Other Cancellation Agreements'!P$4,J68&gt;'Other Cancellation Agreements'!Q$4),50%,(IF(AND(J68&lt;='Other Cancellation Agreements'!Q$4,J68&gt;'Other Cancellation Agreements'!R$4),75%,(IF((J68&lt;='Other Cancellation Agreements'!R$4),100%,0)))))),IF(LEFT(B68,2)="MH",(IF(AND(J68&lt;='Other Cancellation Agreements'!U$4,J68&gt;'Other Cancellation Agreements'!V$4),50%,(IF((J68&lt;='Other Cancellation Agreements'!V$4),100%,0)))),0)))))))))</f>
        <v>0</v>
      </c>
      <c r="J68" s="340" t="str">
        <f t="shared" ref="J68:J131" si="6">IF(ISBLANK(B68),"",TEXT((CONCATENATE(TEXT(C68,"yyyy-mm-dd")&amp;" "&amp;TEXT(D68,"hh:mm")))-(CONCATENATE(TEXT(E68,"yyyy-mm-dd")&amp;" "&amp;TEXT(F68,"hh:mm"))),"HH:MM"))</f>
        <v/>
      </c>
      <c r="K68" s="340" t="str">
        <f>IF(LEFT(B68,2)="UL",IF(G68="EY",VLOOKUP(B68,'UL Cancellation Codes'!C:L,10,0),"")&amp;(IF(G68="BC",VLOOKUP(B68,'UL Cancellation Codes'!C:M,9,0),""))&amp;(IF(G68="TCR",VLOOKUP(B68,'UL Cancellation Codes'!C:M,11,0),""))&amp;(IF(G68="CCR",VLOOKUP(B68,'UL Cancellation Codes'!C:M,11,0),"")),IF(I68=0,"",IF(G68="FC",VLOOKUP(B68,'Other Cancellation Codes'!A:G,2,0),(IF(G68="BC",VLOOKUP(B68,'Other Cancellation Codes'!A:G,3,0),(IF(G68="PEY",VLOOKUP(B68,'Other Cancellation Codes'!A:G,4,0),(IF(G68="EY",VLOOKUP(B68,'Other Cancellation Codes'!A:G,5,0),(IF(G68="TCR",VLOOKUP(B68,'Other Cancellation Codes'!A:G,6,0),(IF(G68="CCR",VLOOKUP(B68,'Other Cancellation Codes'!A:G,7,0),0)))))))))))))</f>
        <v/>
      </c>
      <c r="L68" s="346">
        <f t="shared" ref="L68:L131" si="7">H68*I68</f>
        <v>0</v>
      </c>
      <c r="M68" s="343"/>
      <c r="O68" s="334">
        <v>0.125</v>
      </c>
      <c r="P68" s="335" t="str">
        <f t="shared" si="4"/>
        <v>03:00</v>
      </c>
      <c r="R68" s="334">
        <v>0.25</v>
      </c>
      <c r="S68" s="335" t="str">
        <f t="shared" si="5"/>
        <v>06:00</v>
      </c>
    </row>
    <row r="69" spans="2:19" x14ac:dyDescent="0.3">
      <c r="B69" s="343"/>
      <c r="C69" s="344"/>
      <c r="D69" s="345"/>
      <c r="E69" s="344"/>
      <c r="F69" s="345"/>
      <c r="G69" s="343"/>
      <c r="H69" s="343"/>
      <c r="I69" s="339">
        <f>IF(LEFT(B69,2)="UL",IF(J69&lt;P69,100%,IF((J69&gt;S69),0,50%)),IF(LEFT(B69,2)="GF",(IF(AND(J69&lt;='Other Cancellation Agreements'!M$4,J69&gt;'Other Cancellation Agreements'!N$4),50%,(IF(AND(J69&lt;='Other Cancellation Agreements'!N$4,J69&gt;'Other Cancellation Agreements'!O$4),75%,(IF((J69&lt;='Other Cancellation Agreements'!O$4),100%,0)))))),IF(LEFT(B69,2)="TK",(IF(AND(J69&lt;='Other Cancellation Agreements'!D$4,J69&gt;'Other Cancellation Agreements'!E$4),50%,(IF((J69&lt;='Other Cancellation Agreements'!E$4),100%,0)))),IF(LEFT(B69,2)="EK",(IF(AND(J69&lt;='Other Cancellation Agreements'!F$4,J69&gt;'Other Cancellation Agreements'!G$4),25%,(IF(AND(J69&lt;='Other Cancellation Agreements'!G$4,J69&gt;'Other Cancellation Agreements'!H$4),50%,(IF((J69&lt;='Other Cancellation Agreements'!H$4),100%,0)))))),IF(LEFT(B69,2)="LO",(IF(AND(J69&lt;='Other Cancellation Agreements'!K$4,J69&gt;'Other Cancellation Agreements'!L$4),60%,(IF((J69&lt;='Other Cancellation Agreements'!L$4),100%,0)))),IF(LEFT(B69,2)="QR",(IF(AND(J69&lt;='Other Cancellation Agreements'!I$4,J69&gt;'Other Cancellation Agreements'!J$4),50%,(IF((J69&lt;='Other Cancellation Agreements'!J$4),100%,0)))),IF(LEFT(B69,2)="FZ",(IF(AND(J69&lt;='Other Cancellation Agreements'!S$4,J69&gt;'Other Cancellation Agreements'!T$4),50%,(IF((J69&lt;='Other Cancellation Agreements'!T$4),100%,0)))),IF(LEFT(B69,2)="SU",(IF(AND(J69&lt;='Other Cancellation Agreements'!P$4,J69&gt;'Other Cancellation Agreements'!Q$4),50%,(IF(AND(J69&lt;='Other Cancellation Agreements'!Q$4,J69&gt;'Other Cancellation Agreements'!R$4),75%,(IF((J69&lt;='Other Cancellation Agreements'!R$4),100%,0)))))),IF(LEFT(B69,2)="MH",(IF(AND(J69&lt;='Other Cancellation Agreements'!U$4,J69&gt;'Other Cancellation Agreements'!V$4),50%,(IF((J69&lt;='Other Cancellation Agreements'!V$4),100%,0)))),0)))))))))</f>
        <v>0</v>
      </c>
      <c r="J69" s="340" t="str">
        <f t="shared" si="6"/>
        <v/>
      </c>
      <c r="K69" s="340" t="str">
        <f>IF(LEFT(B69,2)="UL",IF(G69="EY",VLOOKUP(B69,'UL Cancellation Codes'!C:L,10,0),"")&amp;(IF(G69="BC",VLOOKUP(B69,'UL Cancellation Codes'!C:M,9,0),""))&amp;(IF(G69="TCR",VLOOKUP(B69,'UL Cancellation Codes'!C:M,11,0),""))&amp;(IF(G69="CCR",VLOOKUP(B69,'UL Cancellation Codes'!C:M,11,0),"")),IF(I69=0,"",IF(G69="FC",VLOOKUP(B69,'Other Cancellation Codes'!A:G,2,0),(IF(G69="BC",VLOOKUP(B69,'Other Cancellation Codes'!A:G,3,0),(IF(G69="PEY",VLOOKUP(B69,'Other Cancellation Codes'!A:G,4,0),(IF(G69="EY",VLOOKUP(B69,'Other Cancellation Codes'!A:G,5,0),(IF(G69="TCR",VLOOKUP(B69,'Other Cancellation Codes'!A:G,6,0),(IF(G69="CCR",VLOOKUP(B69,'Other Cancellation Codes'!A:G,7,0),0)))))))))))))</f>
        <v/>
      </c>
      <c r="L69" s="346">
        <f t="shared" si="7"/>
        <v>0</v>
      </c>
      <c r="M69" s="343"/>
      <c r="O69" s="334">
        <v>0.125</v>
      </c>
      <c r="P69" s="335" t="str">
        <f t="shared" si="4"/>
        <v>03:00</v>
      </c>
      <c r="R69" s="334">
        <v>0.25</v>
      </c>
      <c r="S69" s="335" t="str">
        <f t="shared" si="5"/>
        <v>06:00</v>
      </c>
    </row>
    <row r="70" spans="2:19" x14ac:dyDescent="0.3">
      <c r="B70" s="343"/>
      <c r="C70" s="344"/>
      <c r="D70" s="345"/>
      <c r="E70" s="344"/>
      <c r="F70" s="345"/>
      <c r="G70" s="343"/>
      <c r="H70" s="343"/>
      <c r="I70" s="339">
        <f>IF(LEFT(B70,2)="UL",IF(J70&lt;P70,100%,IF((J70&gt;S70),0,50%)),IF(LEFT(B70,2)="GF",(IF(AND(J70&lt;='Other Cancellation Agreements'!M$4,J70&gt;'Other Cancellation Agreements'!N$4),50%,(IF(AND(J70&lt;='Other Cancellation Agreements'!N$4,J70&gt;'Other Cancellation Agreements'!O$4),75%,(IF((J70&lt;='Other Cancellation Agreements'!O$4),100%,0)))))),IF(LEFT(B70,2)="TK",(IF(AND(J70&lt;='Other Cancellation Agreements'!D$4,J70&gt;'Other Cancellation Agreements'!E$4),50%,(IF((J70&lt;='Other Cancellation Agreements'!E$4),100%,0)))),IF(LEFT(B70,2)="EK",(IF(AND(J70&lt;='Other Cancellation Agreements'!F$4,J70&gt;'Other Cancellation Agreements'!G$4),25%,(IF(AND(J70&lt;='Other Cancellation Agreements'!G$4,J70&gt;'Other Cancellation Agreements'!H$4),50%,(IF((J70&lt;='Other Cancellation Agreements'!H$4),100%,0)))))),IF(LEFT(B70,2)="LO",(IF(AND(J70&lt;='Other Cancellation Agreements'!K$4,J70&gt;'Other Cancellation Agreements'!L$4),60%,(IF((J70&lt;='Other Cancellation Agreements'!L$4),100%,0)))),IF(LEFT(B70,2)="QR",(IF(AND(J70&lt;='Other Cancellation Agreements'!I$4,J70&gt;'Other Cancellation Agreements'!J$4),50%,(IF((J70&lt;='Other Cancellation Agreements'!J$4),100%,0)))),IF(LEFT(B70,2)="FZ",(IF(AND(J70&lt;='Other Cancellation Agreements'!S$4,J70&gt;'Other Cancellation Agreements'!T$4),50%,(IF((J70&lt;='Other Cancellation Agreements'!T$4),100%,0)))),IF(LEFT(B70,2)="SU",(IF(AND(J70&lt;='Other Cancellation Agreements'!P$4,J70&gt;'Other Cancellation Agreements'!Q$4),50%,(IF(AND(J70&lt;='Other Cancellation Agreements'!Q$4,J70&gt;'Other Cancellation Agreements'!R$4),75%,(IF((J70&lt;='Other Cancellation Agreements'!R$4),100%,0)))))),IF(LEFT(B70,2)="MH",(IF(AND(J70&lt;='Other Cancellation Agreements'!U$4,J70&gt;'Other Cancellation Agreements'!V$4),50%,(IF((J70&lt;='Other Cancellation Agreements'!V$4),100%,0)))),0)))))))))</f>
        <v>0</v>
      </c>
      <c r="J70" s="340" t="str">
        <f t="shared" si="6"/>
        <v/>
      </c>
      <c r="K70" s="340" t="str">
        <f>IF(LEFT(B70,2)="UL",IF(G70="EY",VLOOKUP(B70,'UL Cancellation Codes'!C:L,10,0),"")&amp;(IF(G70="BC",VLOOKUP(B70,'UL Cancellation Codes'!C:M,9,0),""))&amp;(IF(G70="TCR",VLOOKUP(B70,'UL Cancellation Codes'!C:M,11,0),""))&amp;(IF(G70="CCR",VLOOKUP(B70,'UL Cancellation Codes'!C:M,11,0),"")),IF(I70=0,"",IF(G70="FC",VLOOKUP(B70,'Other Cancellation Codes'!A:G,2,0),(IF(G70="BC",VLOOKUP(B70,'Other Cancellation Codes'!A:G,3,0),(IF(G70="PEY",VLOOKUP(B70,'Other Cancellation Codes'!A:G,4,0),(IF(G70="EY",VLOOKUP(B70,'Other Cancellation Codes'!A:G,5,0),(IF(G70="TCR",VLOOKUP(B70,'Other Cancellation Codes'!A:G,6,0),(IF(G70="CCR",VLOOKUP(B70,'Other Cancellation Codes'!A:G,7,0),0)))))))))))))</f>
        <v/>
      </c>
      <c r="L70" s="346">
        <f t="shared" si="7"/>
        <v>0</v>
      </c>
      <c r="M70" s="343"/>
      <c r="O70" s="334">
        <v>0.125</v>
      </c>
      <c r="P70" s="335" t="str">
        <f t="shared" si="4"/>
        <v>03:00</v>
      </c>
      <c r="R70" s="334">
        <v>0.25</v>
      </c>
      <c r="S70" s="335" t="str">
        <f t="shared" si="5"/>
        <v>06:00</v>
      </c>
    </row>
    <row r="71" spans="2:19" x14ac:dyDescent="0.3">
      <c r="B71" s="343"/>
      <c r="C71" s="344"/>
      <c r="D71" s="345"/>
      <c r="E71" s="344"/>
      <c r="F71" s="345"/>
      <c r="G71" s="343"/>
      <c r="H71" s="343"/>
      <c r="I71" s="339">
        <f>IF(LEFT(B71,2)="UL",IF(J71&lt;P71,100%,IF((J71&gt;S71),0,50%)),IF(LEFT(B71,2)="GF",(IF(AND(J71&lt;='Other Cancellation Agreements'!M$4,J71&gt;'Other Cancellation Agreements'!N$4),50%,(IF(AND(J71&lt;='Other Cancellation Agreements'!N$4,J71&gt;'Other Cancellation Agreements'!O$4),75%,(IF((J71&lt;='Other Cancellation Agreements'!O$4),100%,0)))))),IF(LEFT(B71,2)="TK",(IF(AND(J71&lt;='Other Cancellation Agreements'!D$4,J71&gt;'Other Cancellation Agreements'!E$4),50%,(IF((J71&lt;='Other Cancellation Agreements'!E$4),100%,0)))),IF(LEFT(B71,2)="EK",(IF(AND(J71&lt;='Other Cancellation Agreements'!F$4,J71&gt;'Other Cancellation Agreements'!G$4),25%,(IF(AND(J71&lt;='Other Cancellation Agreements'!G$4,J71&gt;'Other Cancellation Agreements'!H$4),50%,(IF((J71&lt;='Other Cancellation Agreements'!H$4),100%,0)))))),IF(LEFT(B71,2)="LO",(IF(AND(J71&lt;='Other Cancellation Agreements'!K$4,J71&gt;'Other Cancellation Agreements'!L$4),60%,(IF((J71&lt;='Other Cancellation Agreements'!L$4),100%,0)))),IF(LEFT(B71,2)="QR",(IF(AND(J71&lt;='Other Cancellation Agreements'!I$4,J71&gt;'Other Cancellation Agreements'!J$4),50%,(IF((J71&lt;='Other Cancellation Agreements'!J$4),100%,0)))),IF(LEFT(B71,2)="FZ",(IF(AND(J71&lt;='Other Cancellation Agreements'!S$4,J71&gt;'Other Cancellation Agreements'!T$4),50%,(IF((J71&lt;='Other Cancellation Agreements'!T$4),100%,0)))),IF(LEFT(B71,2)="SU",(IF(AND(J71&lt;='Other Cancellation Agreements'!P$4,J71&gt;'Other Cancellation Agreements'!Q$4),50%,(IF(AND(J71&lt;='Other Cancellation Agreements'!Q$4,J71&gt;'Other Cancellation Agreements'!R$4),75%,(IF((J71&lt;='Other Cancellation Agreements'!R$4),100%,0)))))),IF(LEFT(B71,2)="MH",(IF(AND(J71&lt;='Other Cancellation Agreements'!U$4,J71&gt;'Other Cancellation Agreements'!V$4),50%,(IF((J71&lt;='Other Cancellation Agreements'!V$4),100%,0)))),0)))))))))</f>
        <v>0</v>
      </c>
      <c r="J71" s="340" t="str">
        <f t="shared" si="6"/>
        <v/>
      </c>
      <c r="K71" s="340" t="str">
        <f>IF(LEFT(B71,2)="UL",IF(G71="EY",VLOOKUP(B71,'UL Cancellation Codes'!C:L,10,0),"")&amp;(IF(G71="BC",VLOOKUP(B71,'UL Cancellation Codes'!C:M,9,0),""))&amp;(IF(G71="TCR",VLOOKUP(B71,'UL Cancellation Codes'!C:M,11,0),""))&amp;(IF(G71="CCR",VLOOKUP(B71,'UL Cancellation Codes'!C:M,11,0),"")),IF(I71=0,"",IF(G71="FC",VLOOKUP(B71,'Other Cancellation Codes'!A:G,2,0),(IF(G71="BC",VLOOKUP(B71,'Other Cancellation Codes'!A:G,3,0),(IF(G71="PEY",VLOOKUP(B71,'Other Cancellation Codes'!A:G,4,0),(IF(G71="EY",VLOOKUP(B71,'Other Cancellation Codes'!A:G,5,0),(IF(G71="TCR",VLOOKUP(B71,'Other Cancellation Codes'!A:G,6,0),(IF(G71="CCR",VLOOKUP(B71,'Other Cancellation Codes'!A:G,7,0),0)))))))))))))</f>
        <v/>
      </c>
      <c r="L71" s="346">
        <f t="shared" si="7"/>
        <v>0</v>
      </c>
      <c r="M71" s="343"/>
      <c r="O71" s="334">
        <v>0.125</v>
      </c>
      <c r="P71" s="335" t="str">
        <f t="shared" si="4"/>
        <v>03:00</v>
      </c>
      <c r="R71" s="334">
        <v>0.25</v>
      </c>
      <c r="S71" s="335" t="str">
        <f t="shared" si="5"/>
        <v>06:00</v>
      </c>
    </row>
    <row r="72" spans="2:19" x14ac:dyDescent="0.3">
      <c r="B72" s="343"/>
      <c r="C72" s="344"/>
      <c r="D72" s="345"/>
      <c r="E72" s="344"/>
      <c r="F72" s="345"/>
      <c r="G72" s="343"/>
      <c r="H72" s="343"/>
      <c r="I72" s="339">
        <f>IF(LEFT(B72,2)="UL",IF(J72&lt;P72,100%,IF((J72&gt;S72),0,50%)),IF(LEFT(B72,2)="GF",(IF(AND(J72&lt;='Other Cancellation Agreements'!M$4,J72&gt;'Other Cancellation Agreements'!N$4),50%,(IF(AND(J72&lt;='Other Cancellation Agreements'!N$4,J72&gt;'Other Cancellation Agreements'!O$4),75%,(IF((J72&lt;='Other Cancellation Agreements'!O$4),100%,0)))))),IF(LEFT(B72,2)="TK",(IF(AND(J72&lt;='Other Cancellation Agreements'!D$4,J72&gt;'Other Cancellation Agreements'!E$4),50%,(IF((J72&lt;='Other Cancellation Agreements'!E$4),100%,0)))),IF(LEFT(B72,2)="EK",(IF(AND(J72&lt;='Other Cancellation Agreements'!F$4,J72&gt;'Other Cancellation Agreements'!G$4),25%,(IF(AND(J72&lt;='Other Cancellation Agreements'!G$4,J72&gt;'Other Cancellation Agreements'!H$4),50%,(IF((J72&lt;='Other Cancellation Agreements'!H$4),100%,0)))))),IF(LEFT(B72,2)="LO",(IF(AND(J72&lt;='Other Cancellation Agreements'!K$4,J72&gt;'Other Cancellation Agreements'!L$4),60%,(IF((J72&lt;='Other Cancellation Agreements'!L$4),100%,0)))),IF(LEFT(B72,2)="QR",(IF(AND(J72&lt;='Other Cancellation Agreements'!I$4,J72&gt;'Other Cancellation Agreements'!J$4),50%,(IF((J72&lt;='Other Cancellation Agreements'!J$4),100%,0)))),IF(LEFT(B72,2)="FZ",(IF(AND(J72&lt;='Other Cancellation Agreements'!S$4,J72&gt;'Other Cancellation Agreements'!T$4),50%,(IF((J72&lt;='Other Cancellation Agreements'!T$4),100%,0)))),IF(LEFT(B72,2)="SU",(IF(AND(J72&lt;='Other Cancellation Agreements'!P$4,J72&gt;'Other Cancellation Agreements'!Q$4),50%,(IF(AND(J72&lt;='Other Cancellation Agreements'!Q$4,J72&gt;'Other Cancellation Agreements'!R$4),75%,(IF((J72&lt;='Other Cancellation Agreements'!R$4),100%,0)))))),IF(LEFT(B72,2)="MH",(IF(AND(J72&lt;='Other Cancellation Agreements'!U$4,J72&gt;'Other Cancellation Agreements'!V$4),50%,(IF((J72&lt;='Other Cancellation Agreements'!V$4),100%,0)))),0)))))))))</f>
        <v>0</v>
      </c>
      <c r="J72" s="340" t="str">
        <f t="shared" si="6"/>
        <v/>
      </c>
      <c r="K72" s="340" t="str">
        <f>IF(LEFT(B72,2)="UL",IF(G72="EY",VLOOKUP(B72,'UL Cancellation Codes'!C:L,10,0),"")&amp;(IF(G72="BC",VLOOKUP(B72,'UL Cancellation Codes'!C:M,9,0),""))&amp;(IF(G72="TCR",VLOOKUP(B72,'UL Cancellation Codes'!C:M,11,0),""))&amp;(IF(G72="CCR",VLOOKUP(B72,'UL Cancellation Codes'!C:M,11,0),"")),IF(I72=0,"",IF(G72="FC",VLOOKUP(B72,'Other Cancellation Codes'!A:G,2,0),(IF(G72="BC",VLOOKUP(B72,'Other Cancellation Codes'!A:G,3,0),(IF(G72="PEY",VLOOKUP(B72,'Other Cancellation Codes'!A:G,4,0),(IF(G72="EY",VLOOKUP(B72,'Other Cancellation Codes'!A:G,5,0),(IF(G72="TCR",VLOOKUP(B72,'Other Cancellation Codes'!A:G,6,0),(IF(G72="CCR",VLOOKUP(B72,'Other Cancellation Codes'!A:G,7,0),0)))))))))))))</f>
        <v/>
      </c>
      <c r="L72" s="346">
        <f t="shared" si="7"/>
        <v>0</v>
      </c>
      <c r="M72" s="343"/>
      <c r="O72" s="334">
        <v>0.125</v>
      </c>
      <c r="P72" s="335" t="str">
        <f t="shared" si="4"/>
        <v>03:00</v>
      </c>
      <c r="R72" s="334">
        <v>0.25</v>
      </c>
      <c r="S72" s="335" t="str">
        <f t="shared" si="5"/>
        <v>06:00</v>
      </c>
    </row>
    <row r="73" spans="2:19" x14ac:dyDescent="0.3">
      <c r="B73" s="343"/>
      <c r="C73" s="344"/>
      <c r="D73" s="345"/>
      <c r="E73" s="344"/>
      <c r="F73" s="345"/>
      <c r="G73" s="343"/>
      <c r="H73" s="343"/>
      <c r="I73" s="339">
        <f>IF(LEFT(B73,2)="UL",IF(J73&lt;P73,100%,IF((J73&gt;S73),0,50%)),IF(LEFT(B73,2)="GF",(IF(AND(J73&lt;='Other Cancellation Agreements'!M$4,J73&gt;'Other Cancellation Agreements'!N$4),50%,(IF(AND(J73&lt;='Other Cancellation Agreements'!N$4,J73&gt;'Other Cancellation Agreements'!O$4),75%,(IF((J73&lt;='Other Cancellation Agreements'!O$4),100%,0)))))),IF(LEFT(B73,2)="TK",(IF(AND(J73&lt;='Other Cancellation Agreements'!D$4,J73&gt;'Other Cancellation Agreements'!E$4),50%,(IF((J73&lt;='Other Cancellation Agreements'!E$4),100%,0)))),IF(LEFT(B73,2)="EK",(IF(AND(J73&lt;='Other Cancellation Agreements'!F$4,J73&gt;'Other Cancellation Agreements'!G$4),25%,(IF(AND(J73&lt;='Other Cancellation Agreements'!G$4,J73&gt;'Other Cancellation Agreements'!H$4),50%,(IF((J73&lt;='Other Cancellation Agreements'!H$4),100%,0)))))),IF(LEFT(B73,2)="LO",(IF(AND(J73&lt;='Other Cancellation Agreements'!K$4,J73&gt;'Other Cancellation Agreements'!L$4),60%,(IF((J73&lt;='Other Cancellation Agreements'!L$4),100%,0)))),IF(LEFT(B73,2)="QR",(IF(AND(J73&lt;='Other Cancellation Agreements'!I$4,J73&gt;'Other Cancellation Agreements'!J$4),50%,(IF((J73&lt;='Other Cancellation Agreements'!J$4),100%,0)))),IF(LEFT(B73,2)="FZ",(IF(AND(J73&lt;='Other Cancellation Agreements'!S$4,J73&gt;'Other Cancellation Agreements'!T$4),50%,(IF((J73&lt;='Other Cancellation Agreements'!T$4),100%,0)))),IF(LEFT(B73,2)="SU",(IF(AND(J73&lt;='Other Cancellation Agreements'!P$4,J73&gt;'Other Cancellation Agreements'!Q$4),50%,(IF(AND(J73&lt;='Other Cancellation Agreements'!Q$4,J73&gt;'Other Cancellation Agreements'!R$4),75%,(IF((J73&lt;='Other Cancellation Agreements'!R$4),100%,0)))))),IF(LEFT(B73,2)="MH",(IF(AND(J73&lt;='Other Cancellation Agreements'!U$4,J73&gt;'Other Cancellation Agreements'!V$4),50%,(IF((J73&lt;='Other Cancellation Agreements'!V$4),100%,0)))),0)))))))))</f>
        <v>0</v>
      </c>
      <c r="J73" s="340" t="str">
        <f t="shared" si="6"/>
        <v/>
      </c>
      <c r="K73" s="340" t="str">
        <f>IF(LEFT(B73,2)="UL",IF(G73="EY",VLOOKUP(B73,'UL Cancellation Codes'!C:L,10,0),"")&amp;(IF(G73="BC",VLOOKUP(B73,'UL Cancellation Codes'!C:M,9,0),""))&amp;(IF(G73="TCR",VLOOKUP(B73,'UL Cancellation Codes'!C:M,11,0),""))&amp;(IF(G73="CCR",VLOOKUP(B73,'UL Cancellation Codes'!C:M,11,0),"")),IF(I73=0,"",IF(G73="FC",VLOOKUP(B73,'Other Cancellation Codes'!A:G,2,0),(IF(G73="BC",VLOOKUP(B73,'Other Cancellation Codes'!A:G,3,0),(IF(G73="PEY",VLOOKUP(B73,'Other Cancellation Codes'!A:G,4,0),(IF(G73="EY",VLOOKUP(B73,'Other Cancellation Codes'!A:G,5,0),(IF(G73="TCR",VLOOKUP(B73,'Other Cancellation Codes'!A:G,6,0),(IF(G73="CCR",VLOOKUP(B73,'Other Cancellation Codes'!A:G,7,0),0)))))))))))))</f>
        <v/>
      </c>
      <c r="L73" s="346">
        <f t="shared" si="7"/>
        <v>0</v>
      </c>
      <c r="M73" s="343"/>
      <c r="O73" s="334">
        <v>0.125</v>
      </c>
      <c r="P73" s="335" t="str">
        <f t="shared" si="4"/>
        <v>03:00</v>
      </c>
      <c r="R73" s="334">
        <v>0.25</v>
      </c>
      <c r="S73" s="335" t="str">
        <f t="shared" si="5"/>
        <v>06:00</v>
      </c>
    </row>
    <row r="74" spans="2:19" x14ac:dyDescent="0.3">
      <c r="B74" s="343"/>
      <c r="C74" s="344"/>
      <c r="D74" s="345"/>
      <c r="E74" s="344"/>
      <c r="F74" s="345"/>
      <c r="G74" s="343"/>
      <c r="H74" s="343"/>
      <c r="I74" s="339">
        <f>IF(LEFT(B74,2)="UL",IF(J74&lt;P74,100%,IF((J74&gt;S74),0,50%)),IF(LEFT(B74,2)="GF",(IF(AND(J74&lt;='Other Cancellation Agreements'!M$4,J74&gt;'Other Cancellation Agreements'!N$4),50%,(IF(AND(J74&lt;='Other Cancellation Agreements'!N$4,J74&gt;'Other Cancellation Agreements'!O$4),75%,(IF((J74&lt;='Other Cancellation Agreements'!O$4),100%,0)))))),IF(LEFT(B74,2)="TK",(IF(AND(J74&lt;='Other Cancellation Agreements'!D$4,J74&gt;'Other Cancellation Agreements'!E$4),50%,(IF((J74&lt;='Other Cancellation Agreements'!E$4),100%,0)))),IF(LEFT(B74,2)="EK",(IF(AND(J74&lt;='Other Cancellation Agreements'!F$4,J74&gt;'Other Cancellation Agreements'!G$4),25%,(IF(AND(J74&lt;='Other Cancellation Agreements'!G$4,J74&gt;'Other Cancellation Agreements'!H$4),50%,(IF((J74&lt;='Other Cancellation Agreements'!H$4),100%,0)))))),IF(LEFT(B74,2)="LO",(IF(AND(J74&lt;='Other Cancellation Agreements'!K$4,J74&gt;'Other Cancellation Agreements'!L$4),60%,(IF((J74&lt;='Other Cancellation Agreements'!L$4),100%,0)))),IF(LEFT(B74,2)="QR",(IF(AND(J74&lt;='Other Cancellation Agreements'!I$4,J74&gt;'Other Cancellation Agreements'!J$4),50%,(IF((J74&lt;='Other Cancellation Agreements'!J$4),100%,0)))),IF(LEFT(B74,2)="FZ",(IF(AND(J74&lt;='Other Cancellation Agreements'!S$4,J74&gt;'Other Cancellation Agreements'!T$4),50%,(IF((J74&lt;='Other Cancellation Agreements'!T$4),100%,0)))),IF(LEFT(B74,2)="SU",(IF(AND(J74&lt;='Other Cancellation Agreements'!P$4,J74&gt;'Other Cancellation Agreements'!Q$4),50%,(IF(AND(J74&lt;='Other Cancellation Agreements'!Q$4,J74&gt;'Other Cancellation Agreements'!R$4),75%,(IF((J74&lt;='Other Cancellation Agreements'!R$4),100%,0)))))),IF(LEFT(B74,2)="MH",(IF(AND(J74&lt;='Other Cancellation Agreements'!U$4,J74&gt;'Other Cancellation Agreements'!V$4),50%,(IF((J74&lt;='Other Cancellation Agreements'!V$4),100%,0)))),0)))))))))</f>
        <v>0</v>
      </c>
      <c r="J74" s="340" t="str">
        <f t="shared" si="6"/>
        <v/>
      </c>
      <c r="K74" s="340" t="str">
        <f>IF(LEFT(B74,2)="UL",IF(G74="EY",VLOOKUP(B74,'UL Cancellation Codes'!C:L,10,0),"")&amp;(IF(G74="BC",VLOOKUP(B74,'UL Cancellation Codes'!C:M,9,0),""))&amp;(IF(G74="TCR",VLOOKUP(B74,'UL Cancellation Codes'!C:M,11,0),""))&amp;(IF(G74="CCR",VLOOKUP(B74,'UL Cancellation Codes'!C:M,11,0),"")),IF(I74=0,"",IF(G74="FC",VLOOKUP(B74,'Other Cancellation Codes'!A:G,2,0),(IF(G74="BC",VLOOKUP(B74,'Other Cancellation Codes'!A:G,3,0),(IF(G74="PEY",VLOOKUP(B74,'Other Cancellation Codes'!A:G,4,0),(IF(G74="EY",VLOOKUP(B74,'Other Cancellation Codes'!A:G,5,0),(IF(G74="TCR",VLOOKUP(B74,'Other Cancellation Codes'!A:G,6,0),(IF(G74="CCR",VLOOKUP(B74,'Other Cancellation Codes'!A:G,7,0),0)))))))))))))</f>
        <v/>
      </c>
      <c r="L74" s="346">
        <f t="shared" si="7"/>
        <v>0</v>
      </c>
      <c r="M74" s="343"/>
      <c r="O74" s="334">
        <v>0.125</v>
      </c>
      <c r="P74" s="335" t="str">
        <f t="shared" si="4"/>
        <v>03:00</v>
      </c>
      <c r="R74" s="334">
        <v>0.25</v>
      </c>
      <c r="S74" s="335" t="str">
        <f t="shared" si="5"/>
        <v>06:00</v>
      </c>
    </row>
    <row r="75" spans="2:19" x14ac:dyDescent="0.3">
      <c r="B75" s="343"/>
      <c r="C75" s="344"/>
      <c r="D75" s="345"/>
      <c r="E75" s="344"/>
      <c r="F75" s="345"/>
      <c r="G75" s="343"/>
      <c r="H75" s="343"/>
      <c r="I75" s="339">
        <f>IF(LEFT(B75,2)="UL",IF(J75&lt;P75,100%,IF((J75&gt;S75),0,50%)),IF(LEFT(B75,2)="GF",(IF(AND(J75&lt;='Other Cancellation Agreements'!M$4,J75&gt;'Other Cancellation Agreements'!N$4),50%,(IF(AND(J75&lt;='Other Cancellation Agreements'!N$4,J75&gt;'Other Cancellation Agreements'!O$4),75%,(IF((J75&lt;='Other Cancellation Agreements'!O$4),100%,0)))))),IF(LEFT(B75,2)="TK",(IF(AND(J75&lt;='Other Cancellation Agreements'!D$4,J75&gt;'Other Cancellation Agreements'!E$4),50%,(IF((J75&lt;='Other Cancellation Agreements'!E$4),100%,0)))),IF(LEFT(B75,2)="EK",(IF(AND(J75&lt;='Other Cancellation Agreements'!F$4,J75&gt;'Other Cancellation Agreements'!G$4),25%,(IF(AND(J75&lt;='Other Cancellation Agreements'!G$4,J75&gt;'Other Cancellation Agreements'!H$4),50%,(IF((J75&lt;='Other Cancellation Agreements'!H$4),100%,0)))))),IF(LEFT(B75,2)="LO",(IF(AND(J75&lt;='Other Cancellation Agreements'!K$4,J75&gt;'Other Cancellation Agreements'!L$4),60%,(IF((J75&lt;='Other Cancellation Agreements'!L$4),100%,0)))),IF(LEFT(B75,2)="QR",(IF(AND(J75&lt;='Other Cancellation Agreements'!I$4,J75&gt;'Other Cancellation Agreements'!J$4),50%,(IF((J75&lt;='Other Cancellation Agreements'!J$4),100%,0)))),IF(LEFT(B75,2)="FZ",(IF(AND(J75&lt;='Other Cancellation Agreements'!S$4,J75&gt;'Other Cancellation Agreements'!T$4),50%,(IF((J75&lt;='Other Cancellation Agreements'!T$4),100%,0)))),IF(LEFT(B75,2)="SU",(IF(AND(J75&lt;='Other Cancellation Agreements'!P$4,J75&gt;'Other Cancellation Agreements'!Q$4),50%,(IF(AND(J75&lt;='Other Cancellation Agreements'!Q$4,J75&gt;'Other Cancellation Agreements'!R$4),75%,(IF((J75&lt;='Other Cancellation Agreements'!R$4),100%,0)))))),IF(LEFT(B75,2)="MH",(IF(AND(J75&lt;='Other Cancellation Agreements'!U$4,J75&gt;'Other Cancellation Agreements'!V$4),50%,(IF((J75&lt;='Other Cancellation Agreements'!V$4),100%,0)))),0)))))))))</f>
        <v>0</v>
      </c>
      <c r="J75" s="340" t="str">
        <f t="shared" si="6"/>
        <v/>
      </c>
      <c r="K75" s="340" t="str">
        <f>IF(LEFT(B75,2)="UL",IF(G75="EY",VLOOKUP(B75,'UL Cancellation Codes'!C:L,10,0),"")&amp;(IF(G75="BC",VLOOKUP(B75,'UL Cancellation Codes'!C:M,9,0),""))&amp;(IF(G75="TCR",VLOOKUP(B75,'UL Cancellation Codes'!C:M,11,0),""))&amp;(IF(G75="CCR",VLOOKUP(B75,'UL Cancellation Codes'!C:M,11,0),"")),IF(I75=0,"",IF(G75="FC",VLOOKUP(B75,'Other Cancellation Codes'!A:G,2,0),(IF(G75="BC",VLOOKUP(B75,'Other Cancellation Codes'!A:G,3,0),(IF(G75="PEY",VLOOKUP(B75,'Other Cancellation Codes'!A:G,4,0),(IF(G75="EY",VLOOKUP(B75,'Other Cancellation Codes'!A:G,5,0),(IF(G75="TCR",VLOOKUP(B75,'Other Cancellation Codes'!A:G,6,0),(IF(G75="CCR",VLOOKUP(B75,'Other Cancellation Codes'!A:G,7,0),0)))))))))))))</f>
        <v/>
      </c>
      <c r="L75" s="346">
        <f t="shared" si="7"/>
        <v>0</v>
      </c>
      <c r="M75" s="343"/>
      <c r="O75" s="334">
        <v>0.125</v>
      </c>
      <c r="P75" s="335" t="str">
        <f t="shared" si="4"/>
        <v>03:00</v>
      </c>
      <c r="R75" s="334">
        <v>0.25</v>
      </c>
      <c r="S75" s="335" t="str">
        <f t="shared" si="5"/>
        <v>06:00</v>
      </c>
    </row>
    <row r="76" spans="2:19" x14ac:dyDescent="0.3">
      <c r="B76" s="343"/>
      <c r="C76" s="344"/>
      <c r="D76" s="345"/>
      <c r="E76" s="344"/>
      <c r="F76" s="345"/>
      <c r="G76" s="343"/>
      <c r="H76" s="343"/>
      <c r="I76" s="339">
        <f>IF(LEFT(B76,2)="UL",IF(J76&lt;P76,100%,IF((J76&gt;S76),0,50%)),IF(LEFT(B76,2)="GF",(IF(AND(J76&lt;='Other Cancellation Agreements'!M$4,J76&gt;'Other Cancellation Agreements'!N$4),50%,(IF(AND(J76&lt;='Other Cancellation Agreements'!N$4,J76&gt;'Other Cancellation Agreements'!O$4),75%,(IF((J76&lt;='Other Cancellation Agreements'!O$4),100%,0)))))),IF(LEFT(B76,2)="TK",(IF(AND(J76&lt;='Other Cancellation Agreements'!D$4,J76&gt;'Other Cancellation Agreements'!E$4),50%,(IF((J76&lt;='Other Cancellation Agreements'!E$4),100%,0)))),IF(LEFT(B76,2)="EK",(IF(AND(J76&lt;='Other Cancellation Agreements'!F$4,J76&gt;'Other Cancellation Agreements'!G$4),25%,(IF(AND(J76&lt;='Other Cancellation Agreements'!G$4,J76&gt;'Other Cancellation Agreements'!H$4),50%,(IF((J76&lt;='Other Cancellation Agreements'!H$4),100%,0)))))),IF(LEFT(B76,2)="LO",(IF(AND(J76&lt;='Other Cancellation Agreements'!K$4,J76&gt;'Other Cancellation Agreements'!L$4),60%,(IF((J76&lt;='Other Cancellation Agreements'!L$4),100%,0)))),IF(LEFT(B76,2)="QR",(IF(AND(J76&lt;='Other Cancellation Agreements'!I$4,J76&gt;'Other Cancellation Agreements'!J$4),50%,(IF((J76&lt;='Other Cancellation Agreements'!J$4),100%,0)))),IF(LEFT(B76,2)="FZ",(IF(AND(J76&lt;='Other Cancellation Agreements'!S$4,J76&gt;'Other Cancellation Agreements'!T$4),50%,(IF((J76&lt;='Other Cancellation Agreements'!T$4),100%,0)))),IF(LEFT(B76,2)="SU",(IF(AND(J76&lt;='Other Cancellation Agreements'!P$4,J76&gt;'Other Cancellation Agreements'!Q$4),50%,(IF(AND(J76&lt;='Other Cancellation Agreements'!Q$4,J76&gt;'Other Cancellation Agreements'!R$4),75%,(IF((J76&lt;='Other Cancellation Agreements'!R$4),100%,0)))))),IF(LEFT(B76,2)="MH",(IF(AND(J76&lt;='Other Cancellation Agreements'!U$4,J76&gt;'Other Cancellation Agreements'!V$4),50%,(IF((J76&lt;='Other Cancellation Agreements'!V$4),100%,0)))),0)))))))))</f>
        <v>0</v>
      </c>
      <c r="J76" s="340" t="str">
        <f t="shared" si="6"/>
        <v/>
      </c>
      <c r="K76" s="340" t="str">
        <f>IF(LEFT(B76,2)="UL",IF(G76="EY",VLOOKUP(B76,'UL Cancellation Codes'!C:L,10,0),"")&amp;(IF(G76="BC",VLOOKUP(B76,'UL Cancellation Codes'!C:M,9,0),""))&amp;(IF(G76="TCR",VLOOKUP(B76,'UL Cancellation Codes'!C:M,11,0),""))&amp;(IF(G76="CCR",VLOOKUP(B76,'UL Cancellation Codes'!C:M,11,0),"")),IF(I76=0,"",IF(G76="FC",VLOOKUP(B76,'Other Cancellation Codes'!A:G,2,0),(IF(G76="BC",VLOOKUP(B76,'Other Cancellation Codes'!A:G,3,0),(IF(G76="PEY",VLOOKUP(B76,'Other Cancellation Codes'!A:G,4,0),(IF(G76="EY",VLOOKUP(B76,'Other Cancellation Codes'!A:G,5,0),(IF(G76="TCR",VLOOKUP(B76,'Other Cancellation Codes'!A:G,6,0),(IF(G76="CCR",VLOOKUP(B76,'Other Cancellation Codes'!A:G,7,0),0)))))))))))))</f>
        <v/>
      </c>
      <c r="L76" s="346">
        <f t="shared" si="7"/>
        <v>0</v>
      </c>
      <c r="M76" s="343"/>
      <c r="O76" s="334">
        <v>0.125</v>
      </c>
      <c r="P76" s="335" t="str">
        <f t="shared" si="4"/>
        <v>03:00</v>
      </c>
      <c r="R76" s="334">
        <v>0.25</v>
      </c>
      <c r="S76" s="335" t="str">
        <f t="shared" si="5"/>
        <v>06:00</v>
      </c>
    </row>
    <row r="77" spans="2:19" x14ac:dyDescent="0.3">
      <c r="B77" s="343"/>
      <c r="C77" s="344"/>
      <c r="D77" s="345"/>
      <c r="E77" s="344"/>
      <c r="F77" s="345"/>
      <c r="G77" s="343"/>
      <c r="H77" s="343"/>
      <c r="I77" s="339">
        <f>IF(LEFT(B77,2)="UL",IF(J77&lt;P77,100%,IF((J77&gt;S77),0,50%)),IF(LEFT(B77,2)="GF",(IF(AND(J77&lt;='Other Cancellation Agreements'!M$4,J77&gt;'Other Cancellation Agreements'!N$4),50%,(IF(AND(J77&lt;='Other Cancellation Agreements'!N$4,J77&gt;'Other Cancellation Agreements'!O$4),75%,(IF((J77&lt;='Other Cancellation Agreements'!O$4),100%,0)))))),IF(LEFT(B77,2)="TK",(IF(AND(J77&lt;='Other Cancellation Agreements'!D$4,J77&gt;'Other Cancellation Agreements'!E$4),50%,(IF((J77&lt;='Other Cancellation Agreements'!E$4),100%,0)))),IF(LEFT(B77,2)="EK",(IF(AND(J77&lt;='Other Cancellation Agreements'!F$4,J77&gt;'Other Cancellation Agreements'!G$4),25%,(IF(AND(J77&lt;='Other Cancellation Agreements'!G$4,J77&gt;'Other Cancellation Agreements'!H$4),50%,(IF((J77&lt;='Other Cancellation Agreements'!H$4),100%,0)))))),IF(LEFT(B77,2)="LO",(IF(AND(J77&lt;='Other Cancellation Agreements'!K$4,J77&gt;'Other Cancellation Agreements'!L$4),60%,(IF((J77&lt;='Other Cancellation Agreements'!L$4),100%,0)))),IF(LEFT(B77,2)="QR",(IF(AND(J77&lt;='Other Cancellation Agreements'!I$4,J77&gt;'Other Cancellation Agreements'!J$4),50%,(IF((J77&lt;='Other Cancellation Agreements'!J$4),100%,0)))),IF(LEFT(B77,2)="FZ",(IF(AND(J77&lt;='Other Cancellation Agreements'!S$4,J77&gt;'Other Cancellation Agreements'!T$4),50%,(IF((J77&lt;='Other Cancellation Agreements'!T$4),100%,0)))),IF(LEFT(B77,2)="SU",(IF(AND(J77&lt;='Other Cancellation Agreements'!P$4,J77&gt;'Other Cancellation Agreements'!Q$4),50%,(IF(AND(J77&lt;='Other Cancellation Agreements'!Q$4,J77&gt;'Other Cancellation Agreements'!R$4),75%,(IF((J77&lt;='Other Cancellation Agreements'!R$4),100%,0)))))),IF(LEFT(B77,2)="MH",(IF(AND(J77&lt;='Other Cancellation Agreements'!U$4,J77&gt;'Other Cancellation Agreements'!V$4),50%,(IF((J77&lt;='Other Cancellation Agreements'!V$4),100%,0)))),0)))))))))</f>
        <v>0</v>
      </c>
      <c r="J77" s="340" t="str">
        <f t="shared" si="6"/>
        <v/>
      </c>
      <c r="K77" s="340" t="str">
        <f>IF(LEFT(B77,2)="UL",IF(G77="EY",VLOOKUP(B77,'UL Cancellation Codes'!C:L,10,0),"")&amp;(IF(G77="BC",VLOOKUP(B77,'UL Cancellation Codes'!C:M,9,0),""))&amp;(IF(G77="TCR",VLOOKUP(B77,'UL Cancellation Codes'!C:M,11,0),""))&amp;(IF(G77="CCR",VLOOKUP(B77,'UL Cancellation Codes'!C:M,11,0),"")),IF(I77=0,"",IF(G77="FC",VLOOKUP(B77,'Other Cancellation Codes'!A:G,2,0),(IF(G77="BC",VLOOKUP(B77,'Other Cancellation Codes'!A:G,3,0),(IF(G77="PEY",VLOOKUP(B77,'Other Cancellation Codes'!A:G,4,0),(IF(G77="EY",VLOOKUP(B77,'Other Cancellation Codes'!A:G,5,0),(IF(G77="TCR",VLOOKUP(B77,'Other Cancellation Codes'!A:G,6,0),(IF(G77="CCR",VLOOKUP(B77,'Other Cancellation Codes'!A:G,7,0),0)))))))))))))</f>
        <v/>
      </c>
      <c r="L77" s="346">
        <f t="shared" si="7"/>
        <v>0</v>
      </c>
      <c r="M77" s="343"/>
      <c r="O77" s="334">
        <v>0.125</v>
      </c>
      <c r="P77" s="335" t="str">
        <f t="shared" si="4"/>
        <v>03:00</v>
      </c>
      <c r="R77" s="334">
        <v>0.25</v>
      </c>
      <c r="S77" s="335" t="str">
        <f t="shared" si="5"/>
        <v>06:00</v>
      </c>
    </row>
    <row r="78" spans="2:19" x14ac:dyDescent="0.3">
      <c r="B78" s="343"/>
      <c r="C78" s="344"/>
      <c r="D78" s="345"/>
      <c r="E78" s="344"/>
      <c r="F78" s="345"/>
      <c r="G78" s="343"/>
      <c r="H78" s="343"/>
      <c r="I78" s="339">
        <f>IF(LEFT(B78,2)="UL",IF(J78&lt;P78,100%,IF((J78&gt;S78),0,50%)),IF(LEFT(B78,2)="GF",(IF(AND(J78&lt;='Other Cancellation Agreements'!M$4,J78&gt;'Other Cancellation Agreements'!N$4),50%,(IF(AND(J78&lt;='Other Cancellation Agreements'!N$4,J78&gt;'Other Cancellation Agreements'!O$4),75%,(IF((J78&lt;='Other Cancellation Agreements'!O$4),100%,0)))))),IF(LEFT(B78,2)="TK",(IF(AND(J78&lt;='Other Cancellation Agreements'!D$4,J78&gt;'Other Cancellation Agreements'!E$4),50%,(IF((J78&lt;='Other Cancellation Agreements'!E$4),100%,0)))),IF(LEFT(B78,2)="EK",(IF(AND(J78&lt;='Other Cancellation Agreements'!F$4,J78&gt;'Other Cancellation Agreements'!G$4),25%,(IF(AND(J78&lt;='Other Cancellation Agreements'!G$4,J78&gt;'Other Cancellation Agreements'!H$4),50%,(IF((J78&lt;='Other Cancellation Agreements'!H$4),100%,0)))))),IF(LEFT(B78,2)="LO",(IF(AND(J78&lt;='Other Cancellation Agreements'!K$4,J78&gt;'Other Cancellation Agreements'!L$4),60%,(IF((J78&lt;='Other Cancellation Agreements'!L$4),100%,0)))),IF(LEFT(B78,2)="QR",(IF(AND(J78&lt;='Other Cancellation Agreements'!I$4,J78&gt;'Other Cancellation Agreements'!J$4),50%,(IF((J78&lt;='Other Cancellation Agreements'!J$4),100%,0)))),IF(LEFT(B78,2)="FZ",(IF(AND(J78&lt;='Other Cancellation Agreements'!S$4,J78&gt;'Other Cancellation Agreements'!T$4),50%,(IF((J78&lt;='Other Cancellation Agreements'!T$4),100%,0)))),IF(LEFT(B78,2)="SU",(IF(AND(J78&lt;='Other Cancellation Agreements'!P$4,J78&gt;'Other Cancellation Agreements'!Q$4),50%,(IF(AND(J78&lt;='Other Cancellation Agreements'!Q$4,J78&gt;'Other Cancellation Agreements'!R$4),75%,(IF((J78&lt;='Other Cancellation Agreements'!R$4),100%,0)))))),IF(LEFT(B78,2)="MH",(IF(AND(J78&lt;='Other Cancellation Agreements'!U$4,J78&gt;'Other Cancellation Agreements'!V$4),50%,(IF((J78&lt;='Other Cancellation Agreements'!V$4),100%,0)))),0)))))))))</f>
        <v>0</v>
      </c>
      <c r="J78" s="340" t="str">
        <f t="shared" si="6"/>
        <v/>
      </c>
      <c r="K78" s="340" t="str">
        <f>IF(LEFT(B78,2)="UL",IF(G78="EY",VLOOKUP(B78,'UL Cancellation Codes'!C:L,10,0),"")&amp;(IF(G78="BC",VLOOKUP(B78,'UL Cancellation Codes'!C:M,9,0),""))&amp;(IF(G78="TCR",VLOOKUP(B78,'UL Cancellation Codes'!C:M,11,0),""))&amp;(IF(G78="CCR",VLOOKUP(B78,'UL Cancellation Codes'!C:M,11,0),"")),IF(I78=0,"",IF(G78="FC",VLOOKUP(B78,'Other Cancellation Codes'!A:G,2,0),(IF(G78="BC",VLOOKUP(B78,'Other Cancellation Codes'!A:G,3,0),(IF(G78="PEY",VLOOKUP(B78,'Other Cancellation Codes'!A:G,4,0),(IF(G78="EY",VLOOKUP(B78,'Other Cancellation Codes'!A:G,5,0),(IF(G78="TCR",VLOOKUP(B78,'Other Cancellation Codes'!A:G,6,0),(IF(G78="CCR",VLOOKUP(B78,'Other Cancellation Codes'!A:G,7,0),0)))))))))))))</f>
        <v/>
      </c>
      <c r="L78" s="346">
        <f t="shared" si="7"/>
        <v>0</v>
      </c>
      <c r="M78" s="343"/>
      <c r="O78" s="334">
        <v>0.125</v>
      </c>
      <c r="P78" s="335" t="str">
        <f t="shared" si="4"/>
        <v>03:00</v>
      </c>
      <c r="R78" s="334">
        <v>0.25</v>
      </c>
      <c r="S78" s="335" t="str">
        <f t="shared" si="5"/>
        <v>06:00</v>
      </c>
    </row>
    <row r="79" spans="2:19" x14ac:dyDescent="0.3">
      <c r="B79" s="343"/>
      <c r="C79" s="344"/>
      <c r="D79" s="345"/>
      <c r="E79" s="344"/>
      <c r="F79" s="345"/>
      <c r="G79" s="343"/>
      <c r="H79" s="343"/>
      <c r="I79" s="339">
        <f>IF(LEFT(B79,2)="UL",IF(J79&lt;P79,100%,IF((J79&gt;S79),0,50%)),IF(LEFT(B79,2)="GF",(IF(AND(J79&lt;='Other Cancellation Agreements'!M$4,J79&gt;'Other Cancellation Agreements'!N$4),50%,(IF(AND(J79&lt;='Other Cancellation Agreements'!N$4,J79&gt;'Other Cancellation Agreements'!O$4),75%,(IF((J79&lt;='Other Cancellation Agreements'!O$4),100%,0)))))),IF(LEFT(B79,2)="TK",(IF(AND(J79&lt;='Other Cancellation Agreements'!D$4,J79&gt;'Other Cancellation Agreements'!E$4),50%,(IF((J79&lt;='Other Cancellation Agreements'!E$4),100%,0)))),IF(LEFT(B79,2)="EK",(IF(AND(J79&lt;='Other Cancellation Agreements'!F$4,J79&gt;'Other Cancellation Agreements'!G$4),25%,(IF(AND(J79&lt;='Other Cancellation Agreements'!G$4,J79&gt;'Other Cancellation Agreements'!H$4),50%,(IF((J79&lt;='Other Cancellation Agreements'!H$4),100%,0)))))),IF(LEFT(B79,2)="LO",(IF(AND(J79&lt;='Other Cancellation Agreements'!K$4,J79&gt;'Other Cancellation Agreements'!L$4),60%,(IF((J79&lt;='Other Cancellation Agreements'!L$4),100%,0)))),IF(LEFT(B79,2)="QR",(IF(AND(J79&lt;='Other Cancellation Agreements'!I$4,J79&gt;'Other Cancellation Agreements'!J$4),50%,(IF((J79&lt;='Other Cancellation Agreements'!J$4),100%,0)))),IF(LEFT(B79,2)="FZ",(IF(AND(J79&lt;='Other Cancellation Agreements'!S$4,J79&gt;'Other Cancellation Agreements'!T$4),50%,(IF((J79&lt;='Other Cancellation Agreements'!T$4),100%,0)))),IF(LEFT(B79,2)="SU",(IF(AND(J79&lt;='Other Cancellation Agreements'!P$4,J79&gt;'Other Cancellation Agreements'!Q$4),50%,(IF(AND(J79&lt;='Other Cancellation Agreements'!Q$4,J79&gt;'Other Cancellation Agreements'!R$4),75%,(IF((J79&lt;='Other Cancellation Agreements'!R$4),100%,0)))))),IF(LEFT(B79,2)="MH",(IF(AND(J79&lt;='Other Cancellation Agreements'!U$4,J79&gt;'Other Cancellation Agreements'!V$4),50%,(IF((J79&lt;='Other Cancellation Agreements'!V$4),100%,0)))),0)))))))))</f>
        <v>0</v>
      </c>
      <c r="J79" s="340" t="str">
        <f t="shared" si="6"/>
        <v/>
      </c>
      <c r="K79" s="340" t="str">
        <f>IF(LEFT(B79,2)="UL",IF(G79="EY",VLOOKUP(B79,'UL Cancellation Codes'!C:L,10,0),"")&amp;(IF(G79="BC",VLOOKUP(B79,'UL Cancellation Codes'!C:M,9,0),""))&amp;(IF(G79="TCR",VLOOKUP(B79,'UL Cancellation Codes'!C:M,11,0),""))&amp;(IF(G79="CCR",VLOOKUP(B79,'UL Cancellation Codes'!C:M,11,0),"")),IF(I79=0,"",IF(G79="FC",VLOOKUP(B79,'Other Cancellation Codes'!A:G,2,0),(IF(G79="BC",VLOOKUP(B79,'Other Cancellation Codes'!A:G,3,0),(IF(G79="PEY",VLOOKUP(B79,'Other Cancellation Codes'!A:G,4,0),(IF(G79="EY",VLOOKUP(B79,'Other Cancellation Codes'!A:G,5,0),(IF(G79="TCR",VLOOKUP(B79,'Other Cancellation Codes'!A:G,6,0),(IF(G79="CCR",VLOOKUP(B79,'Other Cancellation Codes'!A:G,7,0),0)))))))))))))</f>
        <v/>
      </c>
      <c r="L79" s="346">
        <f t="shared" si="7"/>
        <v>0</v>
      </c>
      <c r="M79" s="343"/>
      <c r="O79" s="334">
        <v>0.125</v>
      </c>
      <c r="P79" s="335" t="str">
        <f t="shared" si="4"/>
        <v>03:00</v>
      </c>
      <c r="R79" s="334">
        <v>0.25</v>
      </c>
      <c r="S79" s="335" t="str">
        <f t="shared" si="5"/>
        <v>06:00</v>
      </c>
    </row>
    <row r="80" spans="2:19" x14ac:dyDescent="0.3">
      <c r="B80" s="343"/>
      <c r="C80" s="344"/>
      <c r="D80" s="345"/>
      <c r="E80" s="344"/>
      <c r="F80" s="345"/>
      <c r="G80" s="343"/>
      <c r="H80" s="343"/>
      <c r="I80" s="339">
        <f>IF(LEFT(B80,2)="UL",IF(J80&lt;P80,100%,IF((J80&gt;S80),0,50%)),IF(LEFT(B80,2)="GF",(IF(AND(J80&lt;='Other Cancellation Agreements'!M$4,J80&gt;'Other Cancellation Agreements'!N$4),50%,(IF(AND(J80&lt;='Other Cancellation Agreements'!N$4,J80&gt;'Other Cancellation Agreements'!O$4),75%,(IF((J80&lt;='Other Cancellation Agreements'!O$4),100%,0)))))),IF(LEFT(B80,2)="TK",(IF(AND(J80&lt;='Other Cancellation Agreements'!D$4,J80&gt;'Other Cancellation Agreements'!E$4),50%,(IF((J80&lt;='Other Cancellation Agreements'!E$4),100%,0)))),IF(LEFT(B80,2)="EK",(IF(AND(J80&lt;='Other Cancellation Agreements'!F$4,J80&gt;'Other Cancellation Agreements'!G$4),25%,(IF(AND(J80&lt;='Other Cancellation Agreements'!G$4,J80&gt;'Other Cancellation Agreements'!H$4),50%,(IF((J80&lt;='Other Cancellation Agreements'!H$4),100%,0)))))),IF(LEFT(B80,2)="LO",(IF(AND(J80&lt;='Other Cancellation Agreements'!K$4,J80&gt;'Other Cancellation Agreements'!L$4),60%,(IF((J80&lt;='Other Cancellation Agreements'!L$4),100%,0)))),IF(LEFT(B80,2)="QR",(IF(AND(J80&lt;='Other Cancellation Agreements'!I$4,J80&gt;'Other Cancellation Agreements'!J$4),50%,(IF((J80&lt;='Other Cancellation Agreements'!J$4),100%,0)))),IF(LEFT(B80,2)="FZ",(IF(AND(J80&lt;='Other Cancellation Agreements'!S$4,J80&gt;'Other Cancellation Agreements'!T$4),50%,(IF((J80&lt;='Other Cancellation Agreements'!T$4),100%,0)))),IF(LEFT(B80,2)="SU",(IF(AND(J80&lt;='Other Cancellation Agreements'!P$4,J80&gt;'Other Cancellation Agreements'!Q$4),50%,(IF(AND(J80&lt;='Other Cancellation Agreements'!Q$4,J80&gt;'Other Cancellation Agreements'!R$4),75%,(IF((J80&lt;='Other Cancellation Agreements'!R$4),100%,0)))))),IF(LEFT(B80,2)="MH",(IF(AND(J80&lt;='Other Cancellation Agreements'!U$4,J80&gt;'Other Cancellation Agreements'!V$4),50%,(IF((J80&lt;='Other Cancellation Agreements'!V$4),100%,0)))),0)))))))))</f>
        <v>0</v>
      </c>
      <c r="J80" s="340" t="str">
        <f t="shared" si="6"/>
        <v/>
      </c>
      <c r="K80" s="340" t="str">
        <f>IF(LEFT(B80,2)="UL",IF(G80="EY",VLOOKUP(B80,'UL Cancellation Codes'!C:L,10,0),"")&amp;(IF(G80="BC",VLOOKUP(B80,'UL Cancellation Codes'!C:M,9,0),""))&amp;(IF(G80="TCR",VLOOKUP(B80,'UL Cancellation Codes'!C:M,11,0),""))&amp;(IF(G80="CCR",VLOOKUP(B80,'UL Cancellation Codes'!C:M,11,0),"")),IF(I80=0,"",IF(G80="FC",VLOOKUP(B80,'Other Cancellation Codes'!A:G,2,0),(IF(G80="BC",VLOOKUP(B80,'Other Cancellation Codes'!A:G,3,0),(IF(G80="PEY",VLOOKUP(B80,'Other Cancellation Codes'!A:G,4,0),(IF(G80="EY",VLOOKUP(B80,'Other Cancellation Codes'!A:G,5,0),(IF(G80="TCR",VLOOKUP(B80,'Other Cancellation Codes'!A:G,6,0),(IF(G80="CCR",VLOOKUP(B80,'Other Cancellation Codes'!A:G,7,0),0)))))))))))))</f>
        <v/>
      </c>
      <c r="L80" s="346">
        <f t="shared" si="7"/>
        <v>0</v>
      </c>
      <c r="M80" s="343"/>
      <c r="O80" s="334">
        <v>0.125</v>
      </c>
      <c r="P80" s="335" t="str">
        <f t="shared" si="4"/>
        <v>03:00</v>
      </c>
      <c r="R80" s="334">
        <v>0.25</v>
      </c>
      <c r="S80" s="335" t="str">
        <f t="shared" si="5"/>
        <v>06:00</v>
      </c>
    </row>
    <row r="81" spans="2:19" x14ac:dyDescent="0.3">
      <c r="B81" s="343"/>
      <c r="C81" s="344"/>
      <c r="D81" s="345"/>
      <c r="E81" s="344"/>
      <c r="F81" s="345"/>
      <c r="G81" s="343"/>
      <c r="H81" s="343"/>
      <c r="I81" s="339">
        <f>IF(LEFT(B81,2)="UL",IF(J81&lt;P81,100%,IF((J81&gt;S81),0,50%)),IF(LEFT(B81,2)="GF",(IF(AND(J81&lt;='Other Cancellation Agreements'!M$4,J81&gt;'Other Cancellation Agreements'!N$4),50%,(IF(AND(J81&lt;='Other Cancellation Agreements'!N$4,J81&gt;'Other Cancellation Agreements'!O$4),75%,(IF((J81&lt;='Other Cancellation Agreements'!O$4),100%,0)))))),IF(LEFT(B81,2)="TK",(IF(AND(J81&lt;='Other Cancellation Agreements'!D$4,J81&gt;'Other Cancellation Agreements'!E$4),50%,(IF((J81&lt;='Other Cancellation Agreements'!E$4),100%,0)))),IF(LEFT(B81,2)="EK",(IF(AND(J81&lt;='Other Cancellation Agreements'!F$4,J81&gt;'Other Cancellation Agreements'!G$4),25%,(IF(AND(J81&lt;='Other Cancellation Agreements'!G$4,J81&gt;'Other Cancellation Agreements'!H$4),50%,(IF((J81&lt;='Other Cancellation Agreements'!H$4),100%,0)))))),IF(LEFT(B81,2)="LO",(IF(AND(J81&lt;='Other Cancellation Agreements'!K$4,J81&gt;'Other Cancellation Agreements'!L$4),60%,(IF((J81&lt;='Other Cancellation Agreements'!L$4),100%,0)))),IF(LEFT(B81,2)="QR",(IF(AND(J81&lt;='Other Cancellation Agreements'!I$4,J81&gt;'Other Cancellation Agreements'!J$4),50%,(IF((J81&lt;='Other Cancellation Agreements'!J$4),100%,0)))),IF(LEFT(B81,2)="FZ",(IF(AND(J81&lt;='Other Cancellation Agreements'!S$4,J81&gt;'Other Cancellation Agreements'!T$4),50%,(IF((J81&lt;='Other Cancellation Agreements'!T$4),100%,0)))),IF(LEFT(B81,2)="SU",(IF(AND(J81&lt;='Other Cancellation Agreements'!P$4,J81&gt;'Other Cancellation Agreements'!Q$4),50%,(IF(AND(J81&lt;='Other Cancellation Agreements'!Q$4,J81&gt;'Other Cancellation Agreements'!R$4),75%,(IF((J81&lt;='Other Cancellation Agreements'!R$4),100%,0)))))),IF(LEFT(B81,2)="MH",(IF(AND(J81&lt;='Other Cancellation Agreements'!U$4,J81&gt;'Other Cancellation Agreements'!V$4),50%,(IF((J81&lt;='Other Cancellation Agreements'!V$4),100%,0)))),0)))))))))</f>
        <v>0</v>
      </c>
      <c r="J81" s="340" t="str">
        <f t="shared" si="6"/>
        <v/>
      </c>
      <c r="K81" s="340" t="str">
        <f>IF(LEFT(B81,2)="UL",IF(G81="EY",VLOOKUP(B81,'UL Cancellation Codes'!C:L,10,0),"")&amp;(IF(G81="BC",VLOOKUP(B81,'UL Cancellation Codes'!C:M,9,0),""))&amp;(IF(G81="TCR",VLOOKUP(B81,'UL Cancellation Codes'!C:M,11,0),""))&amp;(IF(G81="CCR",VLOOKUP(B81,'UL Cancellation Codes'!C:M,11,0),"")),IF(I81=0,"",IF(G81="FC",VLOOKUP(B81,'Other Cancellation Codes'!A:G,2,0),(IF(G81="BC",VLOOKUP(B81,'Other Cancellation Codes'!A:G,3,0),(IF(G81="PEY",VLOOKUP(B81,'Other Cancellation Codes'!A:G,4,0),(IF(G81="EY",VLOOKUP(B81,'Other Cancellation Codes'!A:G,5,0),(IF(G81="TCR",VLOOKUP(B81,'Other Cancellation Codes'!A:G,6,0),(IF(G81="CCR",VLOOKUP(B81,'Other Cancellation Codes'!A:G,7,0),0)))))))))))))</f>
        <v/>
      </c>
      <c r="L81" s="346">
        <f t="shared" si="7"/>
        <v>0</v>
      </c>
      <c r="M81" s="343"/>
      <c r="O81" s="334">
        <v>0.125</v>
      </c>
      <c r="P81" s="335" t="str">
        <f t="shared" si="4"/>
        <v>03:00</v>
      </c>
      <c r="R81" s="334">
        <v>0.25</v>
      </c>
      <c r="S81" s="335" t="str">
        <f t="shared" si="5"/>
        <v>06:00</v>
      </c>
    </row>
    <row r="82" spans="2:19" x14ac:dyDescent="0.3">
      <c r="B82" s="343"/>
      <c r="C82" s="344"/>
      <c r="D82" s="345"/>
      <c r="E82" s="344"/>
      <c r="F82" s="345"/>
      <c r="G82" s="343"/>
      <c r="H82" s="343"/>
      <c r="I82" s="339">
        <f>IF(LEFT(B82,2)="UL",IF(J82&lt;P82,100%,IF((J82&gt;S82),0,50%)),IF(LEFT(B82,2)="GF",(IF(AND(J82&lt;='Other Cancellation Agreements'!M$4,J82&gt;'Other Cancellation Agreements'!N$4),50%,(IF(AND(J82&lt;='Other Cancellation Agreements'!N$4,J82&gt;'Other Cancellation Agreements'!O$4),75%,(IF((J82&lt;='Other Cancellation Agreements'!O$4),100%,0)))))),IF(LEFT(B82,2)="TK",(IF(AND(J82&lt;='Other Cancellation Agreements'!D$4,J82&gt;'Other Cancellation Agreements'!E$4),50%,(IF((J82&lt;='Other Cancellation Agreements'!E$4),100%,0)))),IF(LEFT(B82,2)="EK",(IF(AND(J82&lt;='Other Cancellation Agreements'!F$4,J82&gt;'Other Cancellation Agreements'!G$4),25%,(IF(AND(J82&lt;='Other Cancellation Agreements'!G$4,J82&gt;'Other Cancellation Agreements'!H$4),50%,(IF((J82&lt;='Other Cancellation Agreements'!H$4),100%,0)))))),IF(LEFT(B82,2)="LO",(IF(AND(J82&lt;='Other Cancellation Agreements'!K$4,J82&gt;'Other Cancellation Agreements'!L$4),60%,(IF((J82&lt;='Other Cancellation Agreements'!L$4),100%,0)))),IF(LEFT(B82,2)="QR",(IF(AND(J82&lt;='Other Cancellation Agreements'!I$4,J82&gt;'Other Cancellation Agreements'!J$4),50%,(IF((J82&lt;='Other Cancellation Agreements'!J$4),100%,0)))),IF(LEFT(B82,2)="FZ",(IF(AND(J82&lt;='Other Cancellation Agreements'!S$4,J82&gt;'Other Cancellation Agreements'!T$4),50%,(IF((J82&lt;='Other Cancellation Agreements'!T$4),100%,0)))),IF(LEFT(B82,2)="SU",(IF(AND(J82&lt;='Other Cancellation Agreements'!P$4,J82&gt;'Other Cancellation Agreements'!Q$4),50%,(IF(AND(J82&lt;='Other Cancellation Agreements'!Q$4,J82&gt;'Other Cancellation Agreements'!R$4),75%,(IF((J82&lt;='Other Cancellation Agreements'!R$4),100%,0)))))),IF(LEFT(B82,2)="MH",(IF(AND(J82&lt;='Other Cancellation Agreements'!U$4,J82&gt;'Other Cancellation Agreements'!V$4),50%,(IF((J82&lt;='Other Cancellation Agreements'!V$4),100%,0)))),0)))))))))</f>
        <v>0</v>
      </c>
      <c r="J82" s="340" t="str">
        <f t="shared" si="6"/>
        <v/>
      </c>
      <c r="K82" s="340" t="str">
        <f>IF(LEFT(B82,2)="UL",IF(G82="EY",VLOOKUP(B82,'UL Cancellation Codes'!C:L,10,0),"")&amp;(IF(G82="BC",VLOOKUP(B82,'UL Cancellation Codes'!C:M,9,0),""))&amp;(IF(G82="TCR",VLOOKUP(B82,'UL Cancellation Codes'!C:M,11,0),""))&amp;(IF(G82="CCR",VLOOKUP(B82,'UL Cancellation Codes'!C:M,11,0),"")),IF(I82=0,"",IF(G82="FC",VLOOKUP(B82,'Other Cancellation Codes'!A:G,2,0),(IF(G82="BC",VLOOKUP(B82,'Other Cancellation Codes'!A:G,3,0),(IF(G82="PEY",VLOOKUP(B82,'Other Cancellation Codes'!A:G,4,0),(IF(G82="EY",VLOOKUP(B82,'Other Cancellation Codes'!A:G,5,0),(IF(G82="TCR",VLOOKUP(B82,'Other Cancellation Codes'!A:G,6,0),(IF(G82="CCR",VLOOKUP(B82,'Other Cancellation Codes'!A:G,7,0),0)))))))))))))</f>
        <v/>
      </c>
      <c r="L82" s="346">
        <f t="shared" si="7"/>
        <v>0</v>
      </c>
      <c r="M82" s="343"/>
      <c r="O82" s="334">
        <v>0.125</v>
      </c>
      <c r="P82" s="335" t="str">
        <f t="shared" si="4"/>
        <v>03:00</v>
      </c>
      <c r="R82" s="334">
        <v>0.25</v>
      </c>
      <c r="S82" s="335" t="str">
        <f t="shared" si="5"/>
        <v>06:00</v>
      </c>
    </row>
    <row r="83" spans="2:19" x14ac:dyDescent="0.3">
      <c r="B83" s="343"/>
      <c r="C83" s="344"/>
      <c r="D83" s="345"/>
      <c r="E83" s="344"/>
      <c r="F83" s="345"/>
      <c r="G83" s="343"/>
      <c r="H83" s="343"/>
      <c r="I83" s="339">
        <f>IF(LEFT(B83,2)="UL",IF(J83&lt;P83,100%,IF((J83&gt;S83),0,50%)),IF(LEFT(B83,2)="GF",(IF(AND(J83&lt;='Other Cancellation Agreements'!M$4,J83&gt;'Other Cancellation Agreements'!N$4),50%,(IF(AND(J83&lt;='Other Cancellation Agreements'!N$4,J83&gt;'Other Cancellation Agreements'!O$4),75%,(IF((J83&lt;='Other Cancellation Agreements'!O$4),100%,0)))))),IF(LEFT(B83,2)="TK",(IF(AND(J83&lt;='Other Cancellation Agreements'!D$4,J83&gt;'Other Cancellation Agreements'!E$4),50%,(IF((J83&lt;='Other Cancellation Agreements'!E$4),100%,0)))),IF(LEFT(B83,2)="EK",(IF(AND(J83&lt;='Other Cancellation Agreements'!F$4,J83&gt;'Other Cancellation Agreements'!G$4),25%,(IF(AND(J83&lt;='Other Cancellation Agreements'!G$4,J83&gt;'Other Cancellation Agreements'!H$4),50%,(IF((J83&lt;='Other Cancellation Agreements'!H$4),100%,0)))))),IF(LEFT(B83,2)="LO",(IF(AND(J83&lt;='Other Cancellation Agreements'!K$4,J83&gt;'Other Cancellation Agreements'!L$4),60%,(IF((J83&lt;='Other Cancellation Agreements'!L$4),100%,0)))),IF(LEFT(B83,2)="QR",(IF(AND(J83&lt;='Other Cancellation Agreements'!I$4,J83&gt;'Other Cancellation Agreements'!J$4),50%,(IF((J83&lt;='Other Cancellation Agreements'!J$4),100%,0)))),IF(LEFT(B83,2)="FZ",(IF(AND(J83&lt;='Other Cancellation Agreements'!S$4,J83&gt;'Other Cancellation Agreements'!T$4),50%,(IF((J83&lt;='Other Cancellation Agreements'!T$4),100%,0)))),IF(LEFT(B83,2)="SU",(IF(AND(J83&lt;='Other Cancellation Agreements'!P$4,J83&gt;'Other Cancellation Agreements'!Q$4),50%,(IF(AND(J83&lt;='Other Cancellation Agreements'!Q$4,J83&gt;'Other Cancellation Agreements'!R$4),75%,(IF((J83&lt;='Other Cancellation Agreements'!R$4),100%,0)))))),IF(LEFT(B83,2)="MH",(IF(AND(J83&lt;='Other Cancellation Agreements'!U$4,J83&gt;'Other Cancellation Agreements'!V$4),50%,(IF((J83&lt;='Other Cancellation Agreements'!V$4),100%,0)))),0)))))))))</f>
        <v>0</v>
      </c>
      <c r="J83" s="340" t="str">
        <f t="shared" si="6"/>
        <v/>
      </c>
      <c r="K83" s="340" t="str">
        <f>IF(LEFT(B83,2)="UL",IF(G83="EY",VLOOKUP(B83,'UL Cancellation Codes'!C:L,10,0),"")&amp;(IF(G83="BC",VLOOKUP(B83,'UL Cancellation Codes'!C:M,9,0),""))&amp;(IF(G83="TCR",VLOOKUP(B83,'UL Cancellation Codes'!C:M,11,0),""))&amp;(IF(G83="CCR",VLOOKUP(B83,'UL Cancellation Codes'!C:M,11,0),"")),IF(I83=0,"",IF(G83="FC",VLOOKUP(B83,'Other Cancellation Codes'!A:G,2,0),(IF(G83="BC",VLOOKUP(B83,'Other Cancellation Codes'!A:G,3,0),(IF(G83="PEY",VLOOKUP(B83,'Other Cancellation Codes'!A:G,4,0),(IF(G83="EY",VLOOKUP(B83,'Other Cancellation Codes'!A:G,5,0),(IF(G83="TCR",VLOOKUP(B83,'Other Cancellation Codes'!A:G,6,0),(IF(G83="CCR",VLOOKUP(B83,'Other Cancellation Codes'!A:G,7,0),0)))))))))))))</f>
        <v/>
      </c>
      <c r="L83" s="346">
        <f t="shared" si="7"/>
        <v>0</v>
      </c>
      <c r="M83" s="343"/>
      <c r="O83" s="334">
        <v>0.125</v>
      </c>
      <c r="P83" s="335" t="str">
        <f t="shared" si="4"/>
        <v>03:00</v>
      </c>
      <c r="R83" s="334">
        <v>0.25</v>
      </c>
      <c r="S83" s="335" t="str">
        <f t="shared" si="5"/>
        <v>06:00</v>
      </c>
    </row>
    <row r="84" spans="2:19" x14ac:dyDescent="0.3">
      <c r="B84" s="343"/>
      <c r="C84" s="344"/>
      <c r="D84" s="345"/>
      <c r="E84" s="344"/>
      <c r="F84" s="345"/>
      <c r="G84" s="343"/>
      <c r="H84" s="343"/>
      <c r="I84" s="339">
        <f>IF(LEFT(B84,2)="UL",IF(J84&lt;P84,100%,IF((J84&gt;S84),0,50%)),IF(LEFT(B84,2)="GF",(IF(AND(J84&lt;='Other Cancellation Agreements'!M$4,J84&gt;'Other Cancellation Agreements'!N$4),50%,(IF(AND(J84&lt;='Other Cancellation Agreements'!N$4,J84&gt;'Other Cancellation Agreements'!O$4),75%,(IF((J84&lt;='Other Cancellation Agreements'!O$4),100%,0)))))),IF(LEFT(B84,2)="TK",(IF(AND(J84&lt;='Other Cancellation Agreements'!D$4,J84&gt;'Other Cancellation Agreements'!E$4),50%,(IF((J84&lt;='Other Cancellation Agreements'!E$4),100%,0)))),IF(LEFT(B84,2)="EK",(IF(AND(J84&lt;='Other Cancellation Agreements'!F$4,J84&gt;'Other Cancellation Agreements'!G$4),25%,(IF(AND(J84&lt;='Other Cancellation Agreements'!G$4,J84&gt;'Other Cancellation Agreements'!H$4),50%,(IF((J84&lt;='Other Cancellation Agreements'!H$4),100%,0)))))),IF(LEFT(B84,2)="LO",(IF(AND(J84&lt;='Other Cancellation Agreements'!K$4,J84&gt;'Other Cancellation Agreements'!L$4),60%,(IF((J84&lt;='Other Cancellation Agreements'!L$4),100%,0)))),IF(LEFT(B84,2)="QR",(IF(AND(J84&lt;='Other Cancellation Agreements'!I$4,J84&gt;'Other Cancellation Agreements'!J$4),50%,(IF((J84&lt;='Other Cancellation Agreements'!J$4),100%,0)))),IF(LEFT(B84,2)="FZ",(IF(AND(J84&lt;='Other Cancellation Agreements'!S$4,J84&gt;'Other Cancellation Agreements'!T$4),50%,(IF((J84&lt;='Other Cancellation Agreements'!T$4),100%,0)))),IF(LEFT(B84,2)="SU",(IF(AND(J84&lt;='Other Cancellation Agreements'!P$4,J84&gt;'Other Cancellation Agreements'!Q$4),50%,(IF(AND(J84&lt;='Other Cancellation Agreements'!Q$4,J84&gt;'Other Cancellation Agreements'!R$4),75%,(IF((J84&lt;='Other Cancellation Agreements'!R$4),100%,0)))))),IF(LEFT(B84,2)="MH",(IF(AND(J84&lt;='Other Cancellation Agreements'!U$4,J84&gt;'Other Cancellation Agreements'!V$4),50%,(IF((J84&lt;='Other Cancellation Agreements'!V$4),100%,0)))),0)))))))))</f>
        <v>0</v>
      </c>
      <c r="J84" s="340" t="str">
        <f t="shared" si="6"/>
        <v/>
      </c>
      <c r="K84" s="340" t="str">
        <f>IF(LEFT(B84,2)="UL",IF(G84="EY",VLOOKUP(B84,'UL Cancellation Codes'!C:L,10,0),"")&amp;(IF(G84="BC",VLOOKUP(B84,'UL Cancellation Codes'!C:M,9,0),""))&amp;(IF(G84="TCR",VLOOKUP(B84,'UL Cancellation Codes'!C:M,11,0),""))&amp;(IF(G84="CCR",VLOOKUP(B84,'UL Cancellation Codes'!C:M,11,0),"")),IF(I84=0,"",IF(G84="FC",VLOOKUP(B84,'Other Cancellation Codes'!A:G,2,0),(IF(G84="BC",VLOOKUP(B84,'Other Cancellation Codes'!A:G,3,0),(IF(G84="PEY",VLOOKUP(B84,'Other Cancellation Codes'!A:G,4,0),(IF(G84="EY",VLOOKUP(B84,'Other Cancellation Codes'!A:G,5,0),(IF(G84="TCR",VLOOKUP(B84,'Other Cancellation Codes'!A:G,6,0),(IF(G84="CCR",VLOOKUP(B84,'Other Cancellation Codes'!A:G,7,0),0)))))))))))))</f>
        <v/>
      </c>
      <c r="L84" s="346">
        <f t="shared" si="7"/>
        <v>0</v>
      </c>
      <c r="M84" s="343"/>
      <c r="O84" s="334">
        <v>0.125</v>
      </c>
      <c r="P84" s="335" t="str">
        <f t="shared" si="4"/>
        <v>03:00</v>
      </c>
      <c r="R84" s="334">
        <v>0.25</v>
      </c>
      <c r="S84" s="335" t="str">
        <f t="shared" si="5"/>
        <v>06:00</v>
      </c>
    </row>
    <row r="85" spans="2:19" x14ac:dyDescent="0.3">
      <c r="B85" s="343"/>
      <c r="C85" s="344"/>
      <c r="D85" s="345"/>
      <c r="E85" s="344"/>
      <c r="F85" s="345"/>
      <c r="G85" s="343"/>
      <c r="H85" s="343"/>
      <c r="I85" s="339">
        <f>IF(LEFT(B85,2)="UL",IF(J85&lt;P85,100%,IF((J85&gt;S85),0,50%)),IF(LEFT(B85,2)="GF",(IF(AND(J85&lt;='Other Cancellation Agreements'!M$4,J85&gt;'Other Cancellation Agreements'!N$4),50%,(IF(AND(J85&lt;='Other Cancellation Agreements'!N$4,J85&gt;'Other Cancellation Agreements'!O$4),75%,(IF((J85&lt;='Other Cancellation Agreements'!O$4),100%,0)))))),IF(LEFT(B85,2)="TK",(IF(AND(J85&lt;='Other Cancellation Agreements'!D$4,J85&gt;'Other Cancellation Agreements'!E$4),50%,(IF((J85&lt;='Other Cancellation Agreements'!E$4),100%,0)))),IF(LEFT(B85,2)="EK",(IF(AND(J85&lt;='Other Cancellation Agreements'!F$4,J85&gt;'Other Cancellation Agreements'!G$4),25%,(IF(AND(J85&lt;='Other Cancellation Agreements'!G$4,J85&gt;'Other Cancellation Agreements'!H$4),50%,(IF((J85&lt;='Other Cancellation Agreements'!H$4),100%,0)))))),IF(LEFT(B85,2)="LO",(IF(AND(J85&lt;='Other Cancellation Agreements'!K$4,J85&gt;'Other Cancellation Agreements'!L$4),60%,(IF((J85&lt;='Other Cancellation Agreements'!L$4),100%,0)))),IF(LEFT(B85,2)="QR",(IF(AND(J85&lt;='Other Cancellation Agreements'!I$4,J85&gt;'Other Cancellation Agreements'!J$4),50%,(IF((J85&lt;='Other Cancellation Agreements'!J$4),100%,0)))),IF(LEFT(B85,2)="FZ",(IF(AND(J85&lt;='Other Cancellation Agreements'!S$4,J85&gt;'Other Cancellation Agreements'!T$4),50%,(IF((J85&lt;='Other Cancellation Agreements'!T$4),100%,0)))),IF(LEFT(B85,2)="SU",(IF(AND(J85&lt;='Other Cancellation Agreements'!P$4,J85&gt;'Other Cancellation Agreements'!Q$4),50%,(IF(AND(J85&lt;='Other Cancellation Agreements'!Q$4,J85&gt;'Other Cancellation Agreements'!R$4),75%,(IF((J85&lt;='Other Cancellation Agreements'!R$4),100%,0)))))),IF(LEFT(B85,2)="MH",(IF(AND(J85&lt;='Other Cancellation Agreements'!U$4,J85&gt;'Other Cancellation Agreements'!V$4),50%,(IF((J85&lt;='Other Cancellation Agreements'!V$4),100%,0)))),0)))))))))</f>
        <v>0</v>
      </c>
      <c r="J85" s="340" t="str">
        <f t="shared" si="6"/>
        <v/>
      </c>
      <c r="K85" s="340" t="str">
        <f>IF(LEFT(B85,2)="UL",IF(G85="EY",VLOOKUP(B85,'UL Cancellation Codes'!C:L,10,0),"")&amp;(IF(G85="BC",VLOOKUP(B85,'UL Cancellation Codes'!C:M,9,0),""))&amp;(IF(G85="TCR",VLOOKUP(B85,'UL Cancellation Codes'!C:M,11,0),""))&amp;(IF(G85="CCR",VLOOKUP(B85,'UL Cancellation Codes'!C:M,11,0),"")),IF(I85=0,"",IF(G85="FC",VLOOKUP(B85,'Other Cancellation Codes'!A:G,2,0),(IF(G85="BC",VLOOKUP(B85,'Other Cancellation Codes'!A:G,3,0),(IF(G85="PEY",VLOOKUP(B85,'Other Cancellation Codes'!A:G,4,0),(IF(G85="EY",VLOOKUP(B85,'Other Cancellation Codes'!A:G,5,0),(IF(G85="TCR",VLOOKUP(B85,'Other Cancellation Codes'!A:G,6,0),(IF(G85="CCR",VLOOKUP(B85,'Other Cancellation Codes'!A:G,7,0),0)))))))))))))</f>
        <v/>
      </c>
      <c r="L85" s="346">
        <f t="shared" si="7"/>
        <v>0</v>
      </c>
      <c r="M85" s="343"/>
      <c r="O85" s="334">
        <v>0.125</v>
      </c>
      <c r="P85" s="335" t="str">
        <f t="shared" si="4"/>
        <v>03:00</v>
      </c>
      <c r="R85" s="334">
        <v>0.25</v>
      </c>
      <c r="S85" s="335" t="str">
        <f t="shared" si="5"/>
        <v>06:00</v>
      </c>
    </row>
    <row r="86" spans="2:19" x14ac:dyDescent="0.3">
      <c r="B86" s="343"/>
      <c r="C86" s="344"/>
      <c r="D86" s="345"/>
      <c r="E86" s="344"/>
      <c r="F86" s="345"/>
      <c r="G86" s="343"/>
      <c r="H86" s="343"/>
      <c r="I86" s="339">
        <f>IF(LEFT(B86,2)="UL",IF(J86&lt;P86,100%,IF((J86&gt;S86),0,50%)),IF(LEFT(B86,2)="GF",(IF(AND(J86&lt;='Other Cancellation Agreements'!M$4,J86&gt;'Other Cancellation Agreements'!N$4),50%,(IF(AND(J86&lt;='Other Cancellation Agreements'!N$4,J86&gt;'Other Cancellation Agreements'!O$4),75%,(IF((J86&lt;='Other Cancellation Agreements'!O$4),100%,0)))))),IF(LEFT(B86,2)="TK",(IF(AND(J86&lt;='Other Cancellation Agreements'!D$4,J86&gt;'Other Cancellation Agreements'!E$4),50%,(IF((J86&lt;='Other Cancellation Agreements'!E$4),100%,0)))),IF(LEFT(B86,2)="EK",(IF(AND(J86&lt;='Other Cancellation Agreements'!F$4,J86&gt;'Other Cancellation Agreements'!G$4),25%,(IF(AND(J86&lt;='Other Cancellation Agreements'!G$4,J86&gt;'Other Cancellation Agreements'!H$4),50%,(IF((J86&lt;='Other Cancellation Agreements'!H$4),100%,0)))))),IF(LEFT(B86,2)="LO",(IF(AND(J86&lt;='Other Cancellation Agreements'!K$4,J86&gt;'Other Cancellation Agreements'!L$4),60%,(IF((J86&lt;='Other Cancellation Agreements'!L$4),100%,0)))),IF(LEFT(B86,2)="QR",(IF(AND(J86&lt;='Other Cancellation Agreements'!I$4,J86&gt;'Other Cancellation Agreements'!J$4),50%,(IF((J86&lt;='Other Cancellation Agreements'!J$4),100%,0)))),IF(LEFT(B86,2)="FZ",(IF(AND(J86&lt;='Other Cancellation Agreements'!S$4,J86&gt;'Other Cancellation Agreements'!T$4),50%,(IF((J86&lt;='Other Cancellation Agreements'!T$4),100%,0)))),IF(LEFT(B86,2)="SU",(IF(AND(J86&lt;='Other Cancellation Agreements'!P$4,J86&gt;'Other Cancellation Agreements'!Q$4),50%,(IF(AND(J86&lt;='Other Cancellation Agreements'!Q$4,J86&gt;'Other Cancellation Agreements'!R$4),75%,(IF((J86&lt;='Other Cancellation Agreements'!R$4),100%,0)))))),IF(LEFT(B86,2)="MH",(IF(AND(J86&lt;='Other Cancellation Agreements'!U$4,J86&gt;'Other Cancellation Agreements'!V$4),50%,(IF((J86&lt;='Other Cancellation Agreements'!V$4),100%,0)))),0)))))))))</f>
        <v>0</v>
      </c>
      <c r="J86" s="340" t="str">
        <f t="shared" si="6"/>
        <v/>
      </c>
      <c r="K86" s="340" t="str">
        <f>IF(LEFT(B86,2)="UL",IF(G86="EY",VLOOKUP(B86,'UL Cancellation Codes'!C:L,10,0),"")&amp;(IF(G86="BC",VLOOKUP(B86,'UL Cancellation Codes'!C:M,9,0),""))&amp;(IF(G86="TCR",VLOOKUP(B86,'UL Cancellation Codes'!C:M,11,0),""))&amp;(IF(G86="CCR",VLOOKUP(B86,'UL Cancellation Codes'!C:M,11,0),"")),IF(I86=0,"",IF(G86="FC",VLOOKUP(B86,'Other Cancellation Codes'!A:G,2,0),(IF(G86="BC",VLOOKUP(B86,'Other Cancellation Codes'!A:G,3,0),(IF(G86="PEY",VLOOKUP(B86,'Other Cancellation Codes'!A:G,4,0),(IF(G86="EY",VLOOKUP(B86,'Other Cancellation Codes'!A:G,5,0),(IF(G86="TCR",VLOOKUP(B86,'Other Cancellation Codes'!A:G,6,0),(IF(G86="CCR",VLOOKUP(B86,'Other Cancellation Codes'!A:G,7,0),0)))))))))))))</f>
        <v/>
      </c>
      <c r="L86" s="346">
        <f t="shared" si="7"/>
        <v>0</v>
      </c>
      <c r="M86" s="343"/>
      <c r="O86" s="334">
        <v>0.125</v>
      </c>
      <c r="P86" s="335" t="str">
        <f t="shared" si="4"/>
        <v>03:00</v>
      </c>
      <c r="R86" s="334">
        <v>0.25</v>
      </c>
      <c r="S86" s="335" t="str">
        <f t="shared" si="5"/>
        <v>06:00</v>
      </c>
    </row>
    <row r="87" spans="2:19" x14ac:dyDescent="0.3">
      <c r="B87" s="343"/>
      <c r="C87" s="344"/>
      <c r="D87" s="345"/>
      <c r="E87" s="344"/>
      <c r="F87" s="345"/>
      <c r="G87" s="343"/>
      <c r="H87" s="343"/>
      <c r="I87" s="339">
        <f>IF(LEFT(B87,2)="UL",IF(J87&lt;P87,100%,IF((J87&gt;S87),0,50%)),IF(LEFT(B87,2)="GF",(IF(AND(J87&lt;='Other Cancellation Agreements'!M$4,J87&gt;'Other Cancellation Agreements'!N$4),50%,(IF(AND(J87&lt;='Other Cancellation Agreements'!N$4,J87&gt;'Other Cancellation Agreements'!O$4),75%,(IF((J87&lt;='Other Cancellation Agreements'!O$4),100%,0)))))),IF(LEFT(B87,2)="TK",(IF(AND(J87&lt;='Other Cancellation Agreements'!D$4,J87&gt;'Other Cancellation Agreements'!E$4),50%,(IF((J87&lt;='Other Cancellation Agreements'!E$4),100%,0)))),IF(LEFT(B87,2)="EK",(IF(AND(J87&lt;='Other Cancellation Agreements'!F$4,J87&gt;'Other Cancellation Agreements'!G$4),25%,(IF(AND(J87&lt;='Other Cancellation Agreements'!G$4,J87&gt;'Other Cancellation Agreements'!H$4),50%,(IF((J87&lt;='Other Cancellation Agreements'!H$4),100%,0)))))),IF(LEFT(B87,2)="LO",(IF(AND(J87&lt;='Other Cancellation Agreements'!K$4,J87&gt;'Other Cancellation Agreements'!L$4),60%,(IF((J87&lt;='Other Cancellation Agreements'!L$4),100%,0)))),IF(LEFT(B87,2)="QR",(IF(AND(J87&lt;='Other Cancellation Agreements'!I$4,J87&gt;'Other Cancellation Agreements'!J$4),50%,(IF((J87&lt;='Other Cancellation Agreements'!J$4),100%,0)))),IF(LEFT(B87,2)="FZ",(IF(AND(J87&lt;='Other Cancellation Agreements'!S$4,J87&gt;'Other Cancellation Agreements'!T$4),50%,(IF((J87&lt;='Other Cancellation Agreements'!T$4),100%,0)))),IF(LEFT(B87,2)="SU",(IF(AND(J87&lt;='Other Cancellation Agreements'!P$4,J87&gt;'Other Cancellation Agreements'!Q$4),50%,(IF(AND(J87&lt;='Other Cancellation Agreements'!Q$4,J87&gt;'Other Cancellation Agreements'!R$4),75%,(IF((J87&lt;='Other Cancellation Agreements'!R$4),100%,0)))))),IF(LEFT(B87,2)="MH",(IF(AND(J87&lt;='Other Cancellation Agreements'!U$4,J87&gt;'Other Cancellation Agreements'!V$4),50%,(IF((J87&lt;='Other Cancellation Agreements'!V$4),100%,0)))),0)))))))))</f>
        <v>0</v>
      </c>
      <c r="J87" s="340" t="str">
        <f t="shared" si="6"/>
        <v/>
      </c>
      <c r="K87" s="340" t="str">
        <f>IF(LEFT(B87,2)="UL",IF(G87="EY",VLOOKUP(B87,'UL Cancellation Codes'!C:L,10,0),"")&amp;(IF(G87="BC",VLOOKUP(B87,'UL Cancellation Codes'!C:M,9,0),""))&amp;(IF(G87="TCR",VLOOKUP(B87,'UL Cancellation Codes'!C:M,11,0),""))&amp;(IF(G87="CCR",VLOOKUP(B87,'UL Cancellation Codes'!C:M,11,0),"")),IF(I87=0,"",IF(G87="FC",VLOOKUP(B87,'Other Cancellation Codes'!A:G,2,0),(IF(G87="BC",VLOOKUP(B87,'Other Cancellation Codes'!A:G,3,0),(IF(G87="PEY",VLOOKUP(B87,'Other Cancellation Codes'!A:G,4,0),(IF(G87="EY",VLOOKUP(B87,'Other Cancellation Codes'!A:G,5,0),(IF(G87="TCR",VLOOKUP(B87,'Other Cancellation Codes'!A:G,6,0),(IF(G87="CCR",VLOOKUP(B87,'Other Cancellation Codes'!A:G,7,0),0)))))))))))))</f>
        <v/>
      </c>
      <c r="L87" s="346">
        <f t="shared" si="7"/>
        <v>0</v>
      </c>
      <c r="M87" s="343"/>
      <c r="O87" s="334">
        <v>0.125</v>
      </c>
      <c r="P87" s="335" t="str">
        <f t="shared" si="4"/>
        <v>03:00</v>
      </c>
      <c r="R87" s="334">
        <v>0.25</v>
      </c>
      <c r="S87" s="335" t="str">
        <f t="shared" si="5"/>
        <v>06:00</v>
      </c>
    </row>
    <row r="88" spans="2:19" x14ac:dyDescent="0.3">
      <c r="B88" s="343"/>
      <c r="C88" s="344"/>
      <c r="D88" s="345"/>
      <c r="E88" s="344"/>
      <c r="F88" s="345"/>
      <c r="G88" s="343"/>
      <c r="H88" s="343"/>
      <c r="I88" s="339">
        <f>IF(LEFT(B88,2)="UL",IF(J88&lt;P88,100%,IF((J88&gt;S88),0,50%)),IF(LEFT(B88,2)="GF",(IF(AND(J88&lt;='Other Cancellation Agreements'!M$4,J88&gt;'Other Cancellation Agreements'!N$4),50%,(IF(AND(J88&lt;='Other Cancellation Agreements'!N$4,J88&gt;'Other Cancellation Agreements'!O$4),75%,(IF((J88&lt;='Other Cancellation Agreements'!O$4),100%,0)))))),IF(LEFT(B88,2)="TK",(IF(AND(J88&lt;='Other Cancellation Agreements'!D$4,J88&gt;'Other Cancellation Agreements'!E$4),50%,(IF((J88&lt;='Other Cancellation Agreements'!E$4),100%,0)))),IF(LEFT(B88,2)="EK",(IF(AND(J88&lt;='Other Cancellation Agreements'!F$4,J88&gt;'Other Cancellation Agreements'!G$4),25%,(IF(AND(J88&lt;='Other Cancellation Agreements'!G$4,J88&gt;'Other Cancellation Agreements'!H$4),50%,(IF((J88&lt;='Other Cancellation Agreements'!H$4),100%,0)))))),IF(LEFT(B88,2)="LO",(IF(AND(J88&lt;='Other Cancellation Agreements'!K$4,J88&gt;'Other Cancellation Agreements'!L$4),60%,(IF((J88&lt;='Other Cancellation Agreements'!L$4),100%,0)))),IF(LEFT(B88,2)="QR",(IF(AND(J88&lt;='Other Cancellation Agreements'!I$4,J88&gt;'Other Cancellation Agreements'!J$4),50%,(IF((J88&lt;='Other Cancellation Agreements'!J$4),100%,0)))),IF(LEFT(B88,2)="FZ",(IF(AND(J88&lt;='Other Cancellation Agreements'!S$4,J88&gt;'Other Cancellation Agreements'!T$4),50%,(IF((J88&lt;='Other Cancellation Agreements'!T$4),100%,0)))),IF(LEFT(B88,2)="SU",(IF(AND(J88&lt;='Other Cancellation Agreements'!P$4,J88&gt;'Other Cancellation Agreements'!Q$4),50%,(IF(AND(J88&lt;='Other Cancellation Agreements'!Q$4,J88&gt;'Other Cancellation Agreements'!R$4),75%,(IF((J88&lt;='Other Cancellation Agreements'!R$4),100%,0)))))),IF(LEFT(B88,2)="MH",(IF(AND(J88&lt;='Other Cancellation Agreements'!U$4,J88&gt;'Other Cancellation Agreements'!V$4),50%,(IF((J88&lt;='Other Cancellation Agreements'!V$4),100%,0)))),0)))))))))</f>
        <v>0</v>
      </c>
      <c r="J88" s="340" t="str">
        <f t="shared" si="6"/>
        <v/>
      </c>
      <c r="K88" s="340" t="str">
        <f>IF(LEFT(B88,2)="UL",IF(G88="EY",VLOOKUP(B88,'UL Cancellation Codes'!C:L,10,0),"")&amp;(IF(G88="BC",VLOOKUP(B88,'UL Cancellation Codes'!C:M,9,0),""))&amp;(IF(G88="TCR",VLOOKUP(B88,'UL Cancellation Codes'!C:M,11,0),""))&amp;(IF(G88="CCR",VLOOKUP(B88,'UL Cancellation Codes'!C:M,11,0),"")),IF(I88=0,"",IF(G88="FC",VLOOKUP(B88,'Other Cancellation Codes'!A:G,2,0),(IF(G88="BC",VLOOKUP(B88,'Other Cancellation Codes'!A:G,3,0),(IF(G88="PEY",VLOOKUP(B88,'Other Cancellation Codes'!A:G,4,0),(IF(G88="EY",VLOOKUP(B88,'Other Cancellation Codes'!A:G,5,0),(IF(G88="TCR",VLOOKUP(B88,'Other Cancellation Codes'!A:G,6,0),(IF(G88="CCR",VLOOKUP(B88,'Other Cancellation Codes'!A:G,7,0),0)))))))))))))</f>
        <v/>
      </c>
      <c r="L88" s="346">
        <f t="shared" si="7"/>
        <v>0</v>
      </c>
      <c r="M88" s="343"/>
      <c r="O88" s="334">
        <v>0.125</v>
      </c>
      <c r="P88" s="335" t="str">
        <f t="shared" si="4"/>
        <v>03:00</v>
      </c>
      <c r="R88" s="334">
        <v>0.25</v>
      </c>
      <c r="S88" s="335" t="str">
        <f t="shared" si="5"/>
        <v>06:00</v>
      </c>
    </row>
    <row r="89" spans="2:19" x14ac:dyDescent="0.3">
      <c r="B89" s="343"/>
      <c r="C89" s="344"/>
      <c r="D89" s="345"/>
      <c r="E89" s="344"/>
      <c r="F89" s="345"/>
      <c r="G89" s="343"/>
      <c r="H89" s="343"/>
      <c r="I89" s="339">
        <f>IF(LEFT(B89,2)="UL",IF(J89&lt;P89,100%,IF((J89&gt;S89),0,50%)),IF(LEFT(B89,2)="GF",(IF(AND(J89&lt;='Other Cancellation Agreements'!M$4,J89&gt;'Other Cancellation Agreements'!N$4),50%,(IF(AND(J89&lt;='Other Cancellation Agreements'!N$4,J89&gt;'Other Cancellation Agreements'!O$4),75%,(IF((J89&lt;='Other Cancellation Agreements'!O$4),100%,0)))))),IF(LEFT(B89,2)="TK",(IF(AND(J89&lt;='Other Cancellation Agreements'!D$4,J89&gt;'Other Cancellation Agreements'!E$4),50%,(IF((J89&lt;='Other Cancellation Agreements'!E$4),100%,0)))),IF(LEFT(B89,2)="EK",(IF(AND(J89&lt;='Other Cancellation Agreements'!F$4,J89&gt;'Other Cancellation Agreements'!G$4),25%,(IF(AND(J89&lt;='Other Cancellation Agreements'!G$4,J89&gt;'Other Cancellation Agreements'!H$4),50%,(IF((J89&lt;='Other Cancellation Agreements'!H$4),100%,0)))))),IF(LEFT(B89,2)="LO",(IF(AND(J89&lt;='Other Cancellation Agreements'!K$4,J89&gt;'Other Cancellation Agreements'!L$4),60%,(IF((J89&lt;='Other Cancellation Agreements'!L$4),100%,0)))),IF(LEFT(B89,2)="QR",(IF(AND(J89&lt;='Other Cancellation Agreements'!I$4,J89&gt;'Other Cancellation Agreements'!J$4),50%,(IF((J89&lt;='Other Cancellation Agreements'!J$4),100%,0)))),IF(LEFT(B89,2)="FZ",(IF(AND(J89&lt;='Other Cancellation Agreements'!S$4,J89&gt;'Other Cancellation Agreements'!T$4),50%,(IF((J89&lt;='Other Cancellation Agreements'!T$4),100%,0)))),IF(LEFT(B89,2)="SU",(IF(AND(J89&lt;='Other Cancellation Agreements'!P$4,J89&gt;'Other Cancellation Agreements'!Q$4),50%,(IF(AND(J89&lt;='Other Cancellation Agreements'!Q$4,J89&gt;'Other Cancellation Agreements'!R$4),75%,(IF((J89&lt;='Other Cancellation Agreements'!R$4),100%,0)))))),IF(LEFT(B89,2)="MH",(IF(AND(J89&lt;='Other Cancellation Agreements'!U$4,J89&gt;'Other Cancellation Agreements'!V$4),50%,(IF((J89&lt;='Other Cancellation Agreements'!V$4),100%,0)))),0)))))))))</f>
        <v>0</v>
      </c>
      <c r="J89" s="340" t="str">
        <f t="shared" si="6"/>
        <v/>
      </c>
      <c r="K89" s="340" t="str">
        <f>IF(LEFT(B89,2)="UL",IF(G89="EY",VLOOKUP(B89,'UL Cancellation Codes'!C:L,10,0),"")&amp;(IF(G89="BC",VLOOKUP(B89,'UL Cancellation Codes'!C:M,9,0),""))&amp;(IF(G89="TCR",VLOOKUP(B89,'UL Cancellation Codes'!C:M,11,0),""))&amp;(IF(G89="CCR",VLOOKUP(B89,'UL Cancellation Codes'!C:M,11,0),"")),IF(I89=0,"",IF(G89="FC",VLOOKUP(B89,'Other Cancellation Codes'!A:G,2,0),(IF(G89="BC",VLOOKUP(B89,'Other Cancellation Codes'!A:G,3,0),(IF(G89="PEY",VLOOKUP(B89,'Other Cancellation Codes'!A:G,4,0),(IF(G89="EY",VLOOKUP(B89,'Other Cancellation Codes'!A:G,5,0),(IF(G89="TCR",VLOOKUP(B89,'Other Cancellation Codes'!A:G,6,0),(IF(G89="CCR",VLOOKUP(B89,'Other Cancellation Codes'!A:G,7,0),0)))))))))))))</f>
        <v/>
      </c>
      <c r="L89" s="346">
        <f t="shared" si="7"/>
        <v>0</v>
      </c>
      <c r="M89" s="343"/>
      <c r="O89" s="334">
        <v>0.125</v>
      </c>
      <c r="P89" s="335" t="str">
        <f t="shared" si="4"/>
        <v>03:00</v>
      </c>
      <c r="R89" s="334">
        <v>0.25</v>
      </c>
      <c r="S89" s="335" t="str">
        <f t="shared" si="5"/>
        <v>06:00</v>
      </c>
    </row>
    <row r="90" spans="2:19" x14ac:dyDescent="0.3">
      <c r="B90" s="343"/>
      <c r="C90" s="344"/>
      <c r="D90" s="345"/>
      <c r="E90" s="344"/>
      <c r="F90" s="345"/>
      <c r="G90" s="343"/>
      <c r="H90" s="343"/>
      <c r="I90" s="339">
        <f>IF(LEFT(B90,2)="UL",IF(J90&lt;P90,100%,IF((J90&gt;S90),0,50%)),IF(LEFT(B90,2)="GF",(IF(AND(J90&lt;='Other Cancellation Agreements'!M$4,J90&gt;'Other Cancellation Agreements'!N$4),50%,(IF(AND(J90&lt;='Other Cancellation Agreements'!N$4,J90&gt;'Other Cancellation Agreements'!O$4),75%,(IF((J90&lt;='Other Cancellation Agreements'!O$4),100%,0)))))),IF(LEFT(B90,2)="TK",(IF(AND(J90&lt;='Other Cancellation Agreements'!D$4,J90&gt;'Other Cancellation Agreements'!E$4),50%,(IF((J90&lt;='Other Cancellation Agreements'!E$4),100%,0)))),IF(LEFT(B90,2)="EK",(IF(AND(J90&lt;='Other Cancellation Agreements'!F$4,J90&gt;'Other Cancellation Agreements'!G$4),25%,(IF(AND(J90&lt;='Other Cancellation Agreements'!G$4,J90&gt;'Other Cancellation Agreements'!H$4),50%,(IF((J90&lt;='Other Cancellation Agreements'!H$4),100%,0)))))),IF(LEFT(B90,2)="LO",(IF(AND(J90&lt;='Other Cancellation Agreements'!K$4,J90&gt;'Other Cancellation Agreements'!L$4),60%,(IF((J90&lt;='Other Cancellation Agreements'!L$4),100%,0)))),IF(LEFT(B90,2)="QR",(IF(AND(J90&lt;='Other Cancellation Agreements'!I$4,J90&gt;'Other Cancellation Agreements'!J$4),50%,(IF((J90&lt;='Other Cancellation Agreements'!J$4),100%,0)))),IF(LEFT(B90,2)="FZ",(IF(AND(J90&lt;='Other Cancellation Agreements'!S$4,J90&gt;'Other Cancellation Agreements'!T$4),50%,(IF((J90&lt;='Other Cancellation Agreements'!T$4),100%,0)))),IF(LEFT(B90,2)="SU",(IF(AND(J90&lt;='Other Cancellation Agreements'!P$4,J90&gt;'Other Cancellation Agreements'!Q$4),50%,(IF(AND(J90&lt;='Other Cancellation Agreements'!Q$4,J90&gt;'Other Cancellation Agreements'!R$4),75%,(IF((J90&lt;='Other Cancellation Agreements'!R$4),100%,0)))))),IF(LEFT(B90,2)="MH",(IF(AND(J90&lt;='Other Cancellation Agreements'!U$4,J90&gt;'Other Cancellation Agreements'!V$4),50%,(IF((J90&lt;='Other Cancellation Agreements'!V$4),100%,0)))),0)))))))))</f>
        <v>0</v>
      </c>
      <c r="J90" s="340" t="str">
        <f t="shared" si="6"/>
        <v/>
      </c>
      <c r="K90" s="340" t="str">
        <f>IF(LEFT(B90,2)="UL",IF(G90="EY",VLOOKUP(B90,'UL Cancellation Codes'!C:L,10,0),"")&amp;(IF(G90="BC",VLOOKUP(B90,'UL Cancellation Codes'!C:M,9,0),""))&amp;(IF(G90="TCR",VLOOKUP(B90,'UL Cancellation Codes'!C:M,11,0),""))&amp;(IF(G90="CCR",VLOOKUP(B90,'UL Cancellation Codes'!C:M,11,0),"")),IF(I90=0,"",IF(G90="FC",VLOOKUP(B90,'Other Cancellation Codes'!A:G,2,0),(IF(G90="BC",VLOOKUP(B90,'Other Cancellation Codes'!A:G,3,0),(IF(G90="PEY",VLOOKUP(B90,'Other Cancellation Codes'!A:G,4,0),(IF(G90="EY",VLOOKUP(B90,'Other Cancellation Codes'!A:G,5,0),(IF(G90="TCR",VLOOKUP(B90,'Other Cancellation Codes'!A:G,6,0),(IF(G90="CCR",VLOOKUP(B90,'Other Cancellation Codes'!A:G,7,0),0)))))))))))))</f>
        <v/>
      </c>
      <c r="L90" s="346">
        <f t="shared" si="7"/>
        <v>0</v>
      </c>
      <c r="M90" s="343"/>
      <c r="O90" s="334">
        <v>0.125</v>
      </c>
      <c r="P90" s="335" t="str">
        <f t="shared" si="4"/>
        <v>03:00</v>
      </c>
      <c r="R90" s="334">
        <v>0.25</v>
      </c>
      <c r="S90" s="335" t="str">
        <f t="shared" si="5"/>
        <v>06:00</v>
      </c>
    </row>
    <row r="91" spans="2:19" x14ac:dyDescent="0.3">
      <c r="B91" s="343"/>
      <c r="C91" s="344"/>
      <c r="D91" s="345"/>
      <c r="E91" s="344"/>
      <c r="F91" s="345"/>
      <c r="G91" s="343"/>
      <c r="H91" s="343"/>
      <c r="I91" s="339">
        <f>IF(LEFT(B91,2)="UL",IF(J91&lt;P91,100%,IF((J91&gt;S91),0,50%)),IF(LEFT(B91,2)="GF",(IF(AND(J91&lt;='Other Cancellation Agreements'!M$4,J91&gt;'Other Cancellation Agreements'!N$4),50%,(IF(AND(J91&lt;='Other Cancellation Agreements'!N$4,J91&gt;'Other Cancellation Agreements'!O$4),75%,(IF((J91&lt;='Other Cancellation Agreements'!O$4),100%,0)))))),IF(LEFT(B91,2)="TK",(IF(AND(J91&lt;='Other Cancellation Agreements'!D$4,J91&gt;'Other Cancellation Agreements'!E$4),50%,(IF((J91&lt;='Other Cancellation Agreements'!E$4),100%,0)))),IF(LEFT(B91,2)="EK",(IF(AND(J91&lt;='Other Cancellation Agreements'!F$4,J91&gt;'Other Cancellation Agreements'!G$4),25%,(IF(AND(J91&lt;='Other Cancellation Agreements'!G$4,J91&gt;'Other Cancellation Agreements'!H$4),50%,(IF((J91&lt;='Other Cancellation Agreements'!H$4),100%,0)))))),IF(LEFT(B91,2)="LO",(IF(AND(J91&lt;='Other Cancellation Agreements'!K$4,J91&gt;'Other Cancellation Agreements'!L$4),60%,(IF((J91&lt;='Other Cancellation Agreements'!L$4),100%,0)))),IF(LEFT(B91,2)="QR",(IF(AND(J91&lt;='Other Cancellation Agreements'!I$4,J91&gt;'Other Cancellation Agreements'!J$4),50%,(IF((J91&lt;='Other Cancellation Agreements'!J$4),100%,0)))),IF(LEFT(B91,2)="FZ",(IF(AND(J91&lt;='Other Cancellation Agreements'!S$4,J91&gt;'Other Cancellation Agreements'!T$4),50%,(IF((J91&lt;='Other Cancellation Agreements'!T$4),100%,0)))),IF(LEFT(B91,2)="SU",(IF(AND(J91&lt;='Other Cancellation Agreements'!P$4,J91&gt;'Other Cancellation Agreements'!Q$4),50%,(IF(AND(J91&lt;='Other Cancellation Agreements'!Q$4,J91&gt;'Other Cancellation Agreements'!R$4),75%,(IF((J91&lt;='Other Cancellation Agreements'!R$4),100%,0)))))),IF(LEFT(B91,2)="MH",(IF(AND(J91&lt;='Other Cancellation Agreements'!U$4,J91&gt;'Other Cancellation Agreements'!V$4),50%,(IF((J91&lt;='Other Cancellation Agreements'!V$4),100%,0)))),0)))))))))</f>
        <v>0</v>
      </c>
      <c r="J91" s="340" t="str">
        <f t="shared" si="6"/>
        <v/>
      </c>
      <c r="K91" s="340" t="str">
        <f>IF(LEFT(B91,2)="UL",IF(G91="EY",VLOOKUP(B91,'UL Cancellation Codes'!C:L,10,0),"")&amp;(IF(G91="BC",VLOOKUP(B91,'UL Cancellation Codes'!C:M,9,0),""))&amp;(IF(G91="TCR",VLOOKUP(B91,'UL Cancellation Codes'!C:M,11,0),""))&amp;(IF(G91="CCR",VLOOKUP(B91,'UL Cancellation Codes'!C:M,11,0),"")),IF(I91=0,"",IF(G91="FC",VLOOKUP(B91,'Other Cancellation Codes'!A:G,2,0),(IF(G91="BC",VLOOKUP(B91,'Other Cancellation Codes'!A:G,3,0),(IF(G91="PEY",VLOOKUP(B91,'Other Cancellation Codes'!A:G,4,0),(IF(G91="EY",VLOOKUP(B91,'Other Cancellation Codes'!A:G,5,0),(IF(G91="TCR",VLOOKUP(B91,'Other Cancellation Codes'!A:G,6,0),(IF(G91="CCR",VLOOKUP(B91,'Other Cancellation Codes'!A:G,7,0),0)))))))))))))</f>
        <v/>
      </c>
      <c r="L91" s="346">
        <f t="shared" si="7"/>
        <v>0</v>
      </c>
      <c r="M91" s="343"/>
      <c r="O91" s="334">
        <v>0.125</v>
      </c>
      <c r="P91" s="335" t="str">
        <f t="shared" si="4"/>
        <v>03:00</v>
      </c>
      <c r="R91" s="334">
        <v>0.25</v>
      </c>
      <c r="S91" s="335" t="str">
        <f t="shared" si="5"/>
        <v>06:00</v>
      </c>
    </row>
    <row r="92" spans="2:19" x14ac:dyDescent="0.3">
      <c r="B92" s="343"/>
      <c r="C92" s="344"/>
      <c r="D92" s="345"/>
      <c r="E92" s="344"/>
      <c r="F92" s="345"/>
      <c r="G92" s="343"/>
      <c r="H92" s="343"/>
      <c r="I92" s="339">
        <f>IF(LEFT(B92,2)="UL",IF(J92&lt;P92,100%,IF((J92&gt;S92),0,50%)),IF(LEFT(B92,2)="GF",(IF(AND(J92&lt;='Other Cancellation Agreements'!M$4,J92&gt;'Other Cancellation Agreements'!N$4),50%,(IF(AND(J92&lt;='Other Cancellation Agreements'!N$4,J92&gt;'Other Cancellation Agreements'!O$4),75%,(IF((J92&lt;='Other Cancellation Agreements'!O$4),100%,0)))))),IF(LEFT(B92,2)="TK",(IF(AND(J92&lt;='Other Cancellation Agreements'!D$4,J92&gt;'Other Cancellation Agreements'!E$4),50%,(IF((J92&lt;='Other Cancellation Agreements'!E$4),100%,0)))),IF(LEFT(B92,2)="EK",(IF(AND(J92&lt;='Other Cancellation Agreements'!F$4,J92&gt;'Other Cancellation Agreements'!G$4),25%,(IF(AND(J92&lt;='Other Cancellation Agreements'!G$4,J92&gt;'Other Cancellation Agreements'!H$4),50%,(IF((J92&lt;='Other Cancellation Agreements'!H$4),100%,0)))))),IF(LEFT(B92,2)="LO",(IF(AND(J92&lt;='Other Cancellation Agreements'!K$4,J92&gt;'Other Cancellation Agreements'!L$4),60%,(IF((J92&lt;='Other Cancellation Agreements'!L$4),100%,0)))),IF(LEFT(B92,2)="QR",(IF(AND(J92&lt;='Other Cancellation Agreements'!I$4,J92&gt;'Other Cancellation Agreements'!J$4),50%,(IF((J92&lt;='Other Cancellation Agreements'!J$4),100%,0)))),IF(LEFT(B92,2)="FZ",(IF(AND(J92&lt;='Other Cancellation Agreements'!S$4,J92&gt;'Other Cancellation Agreements'!T$4),50%,(IF((J92&lt;='Other Cancellation Agreements'!T$4),100%,0)))),IF(LEFT(B92,2)="SU",(IF(AND(J92&lt;='Other Cancellation Agreements'!P$4,J92&gt;'Other Cancellation Agreements'!Q$4),50%,(IF(AND(J92&lt;='Other Cancellation Agreements'!Q$4,J92&gt;'Other Cancellation Agreements'!R$4),75%,(IF((J92&lt;='Other Cancellation Agreements'!R$4),100%,0)))))),IF(LEFT(B92,2)="MH",(IF(AND(J92&lt;='Other Cancellation Agreements'!U$4,J92&gt;'Other Cancellation Agreements'!V$4),50%,(IF((J92&lt;='Other Cancellation Agreements'!V$4),100%,0)))),0)))))))))</f>
        <v>0</v>
      </c>
      <c r="J92" s="340" t="str">
        <f t="shared" si="6"/>
        <v/>
      </c>
      <c r="K92" s="340" t="str">
        <f>IF(LEFT(B92,2)="UL",IF(G92="EY",VLOOKUP(B92,'UL Cancellation Codes'!C:L,10,0),"")&amp;(IF(G92="BC",VLOOKUP(B92,'UL Cancellation Codes'!C:M,9,0),""))&amp;(IF(G92="TCR",VLOOKUP(B92,'UL Cancellation Codes'!C:M,11,0),""))&amp;(IF(G92="CCR",VLOOKUP(B92,'UL Cancellation Codes'!C:M,11,0),"")),IF(I92=0,"",IF(G92="FC",VLOOKUP(B92,'Other Cancellation Codes'!A:G,2,0),(IF(G92="BC",VLOOKUP(B92,'Other Cancellation Codes'!A:G,3,0),(IF(G92="PEY",VLOOKUP(B92,'Other Cancellation Codes'!A:G,4,0),(IF(G92="EY",VLOOKUP(B92,'Other Cancellation Codes'!A:G,5,0),(IF(G92="TCR",VLOOKUP(B92,'Other Cancellation Codes'!A:G,6,0),(IF(G92="CCR",VLOOKUP(B92,'Other Cancellation Codes'!A:G,7,0),0)))))))))))))</f>
        <v/>
      </c>
      <c r="L92" s="346">
        <f t="shared" si="7"/>
        <v>0</v>
      </c>
      <c r="M92" s="343"/>
      <c r="O92" s="334">
        <v>0.125</v>
      </c>
      <c r="P92" s="335" t="str">
        <f t="shared" si="4"/>
        <v>03:00</v>
      </c>
      <c r="R92" s="334">
        <v>0.25</v>
      </c>
      <c r="S92" s="335" t="str">
        <f t="shared" si="5"/>
        <v>06:00</v>
      </c>
    </row>
    <row r="93" spans="2:19" x14ac:dyDescent="0.3">
      <c r="B93" s="343"/>
      <c r="C93" s="344"/>
      <c r="D93" s="345"/>
      <c r="E93" s="344"/>
      <c r="F93" s="345"/>
      <c r="G93" s="343"/>
      <c r="H93" s="343"/>
      <c r="I93" s="339">
        <f>IF(LEFT(B93,2)="UL",IF(J93&lt;P93,100%,IF((J93&gt;S93),0,50%)),IF(LEFT(B93,2)="GF",(IF(AND(J93&lt;='Other Cancellation Agreements'!M$4,J93&gt;'Other Cancellation Agreements'!N$4),50%,(IF(AND(J93&lt;='Other Cancellation Agreements'!N$4,J93&gt;'Other Cancellation Agreements'!O$4),75%,(IF((J93&lt;='Other Cancellation Agreements'!O$4),100%,0)))))),IF(LEFT(B93,2)="TK",(IF(AND(J93&lt;='Other Cancellation Agreements'!D$4,J93&gt;'Other Cancellation Agreements'!E$4),50%,(IF((J93&lt;='Other Cancellation Agreements'!E$4),100%,0)))),IF(LEFT(B93,2)="EK",(IF(AND(J93&lt;='Other Cancellation Agreements'!F$4,J93&gt;'Other Cancellation Agreements'!G$4),25%,(IF(AND(J93&lt;='Other Cancellation Agreements'!G$4,J93&gt;'Other Cancellation Agreements'!H$4),50%,(IF((J93&lt;='Other Cancellation Agreements'!H$4),100%,0)))))),IF(LEFT(B93,2)="LO",(IF(AND(J93&lt;='Other Cancellation Agreements'!K$4,J93&gt;'Other Cancellation Agreements'!L$4),60%,(IF((J93&lt;='Other Cancellation Agreements'!L$4),100%,0)))),IF(LEFT(B93,2)="QR",(IF(AND(J93&lt;='Other Cancellation Agreements'!I$4,J93&gt;'Other Cancellation Agreements'!J$4),50%,(IF((J93&lt;='Other Cancellation Agreements'!J$4),100%,0)))),IF(LEFT(B93,2)="FZ",(IF(AND(J93&lt;='Other Cancellation Agreements'!S$4,J93&gt;'Other Cancellation Agreements'!T$4),50%,(IF((J93&lt;='Other Cancellation Agreements'!T$4),100%,0)))),IF(LEFT(B93,2)="SU",(IF(AND(J93&lt;='Other Cancellation Agreements'!P$4,J93&gt;'Other Cancellation Agreements'!Q$4),50%,(IF(AND(J93&lt;='Other Cancellation Agreements'!Q$4,J93&gt;'Other Cancellation Agreements'!R$4),75%,(IF((J93&lt;='Other Cancellation Agreements'!R$4),100%,0)))))),IF(LEFT(B93,2)="MH",(IF(AND(J93&lt;='Other Cancellation Agreements'!U$4,J93&gt;'Other Cancellation Agreements'!V$4),50%,(IF((J93&lt;='Other Cancellation Agreements'!V$4),100%,0)))),0)))))))))</f>
        <v>0</v>
      </c>
      <c r="J93" s="340" t="str">
        <f t="shared" si="6"/>
        <v/>
      </c>
      <c r="K93" s="340" t="str">
        <f>IF(LEFT(B93,2)="UL",IF(G93="EY",VLOOKUP(B93,'UL Cancellation Codes'!C:L,10,0),"")&amp;(IF(G93="BC",VLOOKUP(B93,'UL Cancellation Codes'!C:M,9,0),""))&amp;(IF(G93="TCR",VLOOKUP(B93,'UL Cancellation Codes'!C:M,11,0),""))&amp;(IF(G93="CCR",VLOOKUP(B93,'UL Cancellation Codes'!C:M,11,0),"")),IF(I93=0,"",IF(G93="FC",VLOOKUP(B93,'Other Cancellation Codes'!A:G,2,0),(IF(G93="BC",VLOOKUP(B93,'Other Cancellation Codes'!A:G,3,0),(IF(G93="PEY",VLOOKUP(B93,'Other Cancellation Codes'!A:G,4,0),(IF(G93="EY",VLOOKUP(B93,'Other Cancellation Codes'!A:G,5,0),(IF(G93="TCR",VLOOKUP(B93,'Other Cancellation Codes'!A:G,6,0),(IF(G93="CCR",VLOOKUP(B93,'Other Cancellation Codes'!A:G,7,0),0)))))))))))))</f>
        <v/>
      </c>
      <c r="L93" s="346">
        <f t="shared" si="7"/>
        <v>0</v>
      </c>
      <c r="M93" s="343"/>
      <c r="O93" s="334">
        <v>0.125</v>
      </c>
      <c r="P93" s="335" t="str">
        <f t="shared" si="4"/>
        <v>03:00</v>
      </c>
      <c r="R93" s="334">
        <v>0.25</v>
      </c>
      <c r="S93" s="335" t="str">
        <f t="shared" si="5"/>
        <v>06:00</v>
      </c>
    </row>
    <row r="94" spans="2:19" x14ac:dyDescent="0.3">
      <c r="B94" s="343"/>
      <c r="C94" s="344"/>
      <c r="D94" s="345"/>
      <c r="E94" s="344"/>
      <c r="F94" s="345"/>
      <c r="G94" s="343"/>
      <c r="H94" s="343"/>
      <c r="I94" s="339">
        <f>IF(LEFT(B94,2)="UL",IF(J94&lt;P94,100%,IF((J94&gt;S94),0,50%)),IF(LEFT(B94,2)="GF",(IF(AND(J94&lt;='Other Cancellation Agreements'!M$4,J94&gt;'Other Cancellation Agreements'!N$4),50%,(IF(AND(J94&lt;='Other Cancellation Agreements'!N$4,J94&gt;'Other Cancellation Agreements'!O$4),75%,(IF((J94&lt;='Other Cancellation Agreements'!O$4),100%,0)))))),IF(LEFT(B94,2)="TK",(IF(AND(J94&lt;='Other Cancellation Agreements'!D$4,J94&gt;'Other Cancellation Agreements'!E$4),50%,(IF((J94&lt;='Other Cancellation Agreements'!E$4),100%,0)))),IF(LEFT(B94,2)="EK",(IF(AND(J94&lt;='Other Cancellation Agreements'!F$4,J94&gt;'Other Cancellation Agreements'!G$4),25%,(IF(AND(J94&lt;='Other Cancellation Agreements'!G$4,J94&gt;'Other Cancellation Agreements'!H$4),50%,(IF((J94&lt;='Other Cancellation Agreements'!H$4),100%,0)))))),IF(LEFT(B94,2)="LO",(IF(AND(J94&lt;='Other Cancellation Agreements'!K$4,J94&gt;'Other Cancellation Agreements'!L$4),60%,(IF((J94&lt;='Other Cancellation Agreements'!L$4),100%,0)))),IF(LEFT(B94,2)="QR",(IF(AND(J94&lt;='Other Cancellation Agreements'!I$4,J94&gt;'Other Cancellation Agreements'!J$4),50%,(IF((J94&lt;='Other Cancellation Agreements'!J$4),100%,0)))),IF(LEFT(B94,2)="FZ",(IF(AND(J94&lt;='Other Cancellation Agreements'!S$4,J94&gt;'Other Cancellation Agreements'!T$4),50%,(IF((J94&lt;='Other Cancellation Agreements'!T$4),100%,0)))),IF(LEFT(B94,2)="SU",(IF(AND(J94&lt;='Other Cancellation Agreements'!P$4,J94&gt;'Other Cancellation Agreements'!Q$4),50%,(IF(AND(J94&lt;='Other Cancellation Agreements'!Q$4,J94&gt;'Other Cancellation Agreements'!R$4),75%,(IF((J94&lt;='Other Cancellation Agreements'!R$4),100%,0)))))),IF(LEFT(B94,2)="MH",(IF(AND(J94&lt;='Other Cancellation Agreements'!U$4,J94&gt;'Other Cancellation Agreements'!V$4),50%,(IF((J94&lt;='Other Cancellation Agreements'!V$4),100%,0)))),0)))))))))</f>
        <v>0</v>
      </c>
      <c r="J94" s="340" t="str">
        <f t="shared" si="6"/>
        <v/>
      </c>
      <c r="K94" s="340" t="str">
        <f>IF(LEFT(B94,2)="UL",IF(G94="EY",VLOOKUP(B94,'UL Cancellation Codes'!C:L,10,0),"")&amp;(IF(G94="BC",VLOOKUP(B94,'UL Cancellation Codes'!C:M,9,0),""))&amp;(IF(G94="TCR",VLOOKUP(B94,'UL Cancellation Codes'!C:M,11,0),""))&amp;(IF(G94="CCR",VLOOKUP(B94,'UL Cancellation Codes'!C:M,11,0),"")),IF(I94=0,"",IF(G94="FC",VLOOKUP(B94,'Other Cancellation Codes'!A:G,2,0),(IF(G94="BC",VLOOKUP(B94,'Other Cancellation Codes'!A:G,3,0),(IF(G94="PEY",VLOOKUP(B94,'Other Cancellation Codes'!A:G,4,0),(IF(G94="EY",VLOOKUP(B94,'Other Cancellation Codes'!A:G,5,0),(IF(G94="TCR",VLOOKUP(B94,'Other Cancellation Codes'!A:G,6,0),(IF(G94="CCR",VLOOKUP(B94,'Other Cancellation Codes'!A:G,7,0),0)))))))))))))</f>
        <v/>
      </c>
      <c r="L94" s="346">
        <f t="shared" si="7"/>
        <v>0</v>
      </c>
      <c r="M94" s="343"/>
      <c r="O94" s="334">
        <v>0.125</v>
      </c>
      <c r="P94" s="335" t="str">
        <f t="shared" si="4"/>
        <v>03:00</v>
      </c>
      <c r="R94" s="334">
        <v>0.25</v>
      </c>
      <c r="S94" s="335" t="str">
        <f t="shared" si="5"/>
        <v>06:00</v>
      </c>
    </row>
    <row r="95" spans="2:19" x14ac:dyDescent="0.3">
      <c r="B95" s="343"/>
      <c r="C95" s="344"/>
      <c r="D95" s="345"/>
      <c r="E95" s="344"/>
      <c r="F95" s="345"/>
      <c r="G95" s="343"/>
      <c r="H95" s="343"/>
      <c r="I95" s="339">
        <f>IF(LEFT(B95,2)="UL",IF(J95&lt;P95,100%,IF((J95&gt;S95),0,50%)),IF(LEFT(B95,2)="GF",(IF(AND(J95&lt;='Other Cancellation Agreements'!M$4,J95&gt;'Other Cancellation Agreements'!N$4),50%,(IF(AND(J95&lt;='Other Cancellation Agreements'!N$4,J95&gt;'Other Cancellation Agreements'!O$4),75%,(IF((J95&lt;='Other Cancellation Agreements'!O$4),100%,0)))))),IF(LEFT(B95,2)="TK",(IF(AND(J95&lt;='Other Cancellation Agreements'!D$4,J95&gt;'Other Cancellation Agreements'!E$4),50%,(IF((J95&lt;='Other Cancellation Agreements'!E$4),100%,0)))),IF(LEFT(B95,2)="EK",(IF(AND(J95&lt;='Other Cancellation Agreements'!F$4,J95&gt;'Other Cancellation Agreements'!G$4),25%,(IF(AND(J95&lt;='Other Cancellation Agreements'!G$4,J95&gt;'Other Cancellation Agreements'!H$4),50%,(IF((J95&lt;='Other Cancellation Agreements'!H$4),100%,0)))))),IF(LEFT(B95,2)="LO",(IF(AND(J95&lt;='Other Cancellation Agreements'!K$4,J95&gt;'Other Cancellation Agreements'!L$4),60%,(IF((J95&lt;='Other Cancellation Agreements'!L$4),100%,0)))),IF(LEFT(B95,2)="QR",(IF(AND(J95&lt;='Other Cancellation Agreements'!I$4,J95&gt;'Other Cancellation Agreements'!J$4),50%,(IF((J95&lt;='Other Cancellation Agreements'!J$4),100%,0)))),IF(LEFT(B95,2)="FZ",(IF(AND(J95&lt;='Other Cancellation Agreements'!S$4,J95&gt;'Other Cancellation Agreements'!T$4),50%,(IF((J95&lt;='Other Cancellation Agreements'!T$4),100%,0)))),IF(LEFT(B95,2)="SU",(IF(AND(J95&lt;='Other Cancellation Agreements'!P$4,J95&gt;'Other Cancellation Agreements'!Q$4),50%,(IF(AND(J95&lt;='Other Cancellation Agreements'!Q$4,J95&gt;'Other Cancellation Agreements'!R$4),75%,(IF((J95&lt;='Other Cancellation Agreements'!R$4),100%,0)))))),IF(LEFT(B95,2)="MH",(IF(AND(J95&lt;='Other Cancellation Agreements'!U$4,J95&gt;'Other Cancellation Agreements'!V$4),50%,(IF((J95&lt;='Other Cancellation Agreements'!V$4),100%,0)))),0)))))))))</f>
        <v>0</v>
      </c>
      <c r="J95" s="340" t="str">
        <f t="shared" si="6"/>
        <v/>
      </c>
      <c r="K95" s="340" t="str">
        <f>IF(LEFT(B95,2)="UL",IF(G95="EY",VLOOKUP(B95,'UL Cancellation Codes'!C:L,10,0),"")&amp;(IF(G95="BC",VLOOKUP(B95,'UL Cancellation Codes'!C:M,9,0),""))&amp;(IF(G95="TCR",VLOOKUP(B95,'UL Cancellation Codes'!C:M,11,0),""))&amp;(IF(G95="CCR",VLOOKUP(B95,'UL Cancellation Codes'!C:M,11,0),"")),IF(I95=0,"",IF(G95="FC",VLOOKUP(B95,'Other Cancellation Codes'!A:G,2,0),(IF(G95="BC",VLOOKUP(B95,'Other Cancellation Codes'!A:G,3,0),(IF(G95="PEY",VLOOKUP(B95,'Other Cancellation Codes'!A:G,4,0),(IF(G95="EY",VLOOKUP(B95,'Other Cancellation Codes'!A:G,5,0),(IF(G95="TCR",VLOOKUP(B95,'Other Cancellation Codes'!A:G,6,0),(IF(G95="CCR",VLOOKUP(B95,'Other Cancellation Codes'!A:G,7,0),0)))))))))))))</f>
        <v/>
      </c>
      <c r="L95" s="346">
        <f t="shared" si="7"/>
        <v>0</v>
      </c>
      <c r="M95" s="343"/>
      <c r="O95" s="334">
        <v>0.125</v>
      </c>
      <c r="P95" s="335" t="str">
        <f t="shared" si="4"/>
        <v>03:00</v>
      </c>
      <c r="R95" s="334">
        <v>0.25</v>
      </c>
      <c r="S95" s="335" t="str">
        <f t="shared" si="5"/>
        <v>06:00</v>
      </c>
    </row>
    <row r="96" spans="2:19" x14ac:dyDescent="0.3">
      <c r="B96" s="343"/>
      <c r="C96" s="344"/>
      <c r="D96" s="345"/>
      <c r="E96" s="344"/>
      <c r="F96" s="345"/>
      <c r="G96" s="343"/>
      <c r="H96" s="343"/>
      <c r="I96" s="339">
        <f>IF(LEFT(B96,2)="UL",IF(J96&lt;P96,100%,IF((J96&gt;S96),0,50%)),IF(LEFT(B96,2)="GF",(IF(AND(J96&lt;='Other Cancellation Agreements'!M$4,J96&gt;'Other Cancellation Agreements'!N$4),50%,(IF(AND(J96&lt;='Other Cancellation Agreements'!N$4,J96&gt;'Other Cancellation Agreements'!O$4),75%,(IF((J96&lt;='Other Cancellation Agreements'!O$4),100%,0)))))),IF(LEFT(B96,2)="TK",(IF(AND(J96&lt;='Other Cancellation Agreements'!D$4,J96&gt;'Other Cancellation Agreements'!E$4),50%,(IF((J96&lt;='Other Cancellation Agreements'!E$4),100%,0)))),IF(LEFT(B96,2)="EK",(IF(AND(J96&lt;='Other Cancellation Agreements'!F$4,J96&gt;'Other Cancellation Agreements'!G$4),25%,(IF(AND(J96&lt;='Other Cancellation Agreements'!G$4,J96&gt;'Other Cancellation Agreements'!H$4),50%,(IF((J96&lt;='Other Cancellation Agreements'!H$4),100%,0)))))),IF(LEFT(B96,2)="LO",(IF(AND(J96&lt;='Other Cancellation Agreements'!K$4,J96&gt;'Other Cancellation Agreements'!L$4),60%,(IF((J96&lt;='Other Cancellation Agreements'!L$4),100%,0)))),IF(LEFT(B96,2)="QR",(IF(AND(J96&lt;='Other Cancellation Agreements'!I$4,J96&gt;'Other Cancellation Agreements'!J$4),50%,(IF((J96&lt;='Other Cancellation Agreements'!J$4),100%,0)))),IF(LEFT(B96,2)="FZ",(IF(AND(J96&lt;='Other Cancellation Agreements'!S$4,J96&gt;'Other Cancellation Agreements'!T$4),50%,(IF((J96&lt;='Other Cancellation Agreements'!T$4),100%,0)))),IF(LEFT(B96,2)="SU",(IF(AND(J96&lt;='Other Cancellation Agreements'!P$4,J96&gt;'Other Cancellation Agreements'!Q$4),50%,(IF(AND(J96&lt;='Other Cancellation Agreements'!Q$4,J96&gt;'Other Cancellation Agreements'!R$4),75%,(IF((J96&lt;='Other Cancellation Agreements'!R$4),100%,0)))))),IF(LEFT(B96,2)="MH",(IF(AND(J96&lt;='Other Cancellation Agreements'!U$4,J96&gt;'Other Cancellation Agreements'!V$4),50%,(IF((J96&lt;='Other Cancellation Agreements'!V$4),100%,0)))),0)))))))))</f>
        <v>0</v>
      </c>
      <c r="J96" s="340" t="str">
        <f t="shared" si="6"/>
        <v/>
      </c>
      <c r="K96" s="340" t="str">
        <f>IF(LEFT(B96,2)="UL",IF(G96="EY",VLOOKUP(B96,'UL Cancellation Codes'!C:L,10,0),"")&amp;(IF(G96="BC",VLOOKUP(B96,'UL Cancellation Codes'!C:M,9,0),""))&amp;(IF(G96="TCR",VLOOKUP(B96,'UL Cancellation Codes'!C:M,11,0),""))&amp;(IF(G96="CCR",VLOOKUP(B96,'UL Cancellation Codes'!C:M,11,0),"")),IF(I96=0,"",IF(G96="FC",VLOOKUP(B96,'Other Cancellation Codes'!A:G,2,0),(IF(G96="BC",VLOOKUP(B96,'Other Cancellation Codes'!A:G,3,0),(IF(G96="PEY",VLOOKUP(B96,'Other Cancellation Codes'!A:G,4,0),(IF(G96="EY",VLOOKUP(B96,'Other Cancellation Codes'!A:G,5,0),(IF(G96="TCR",VLOOKUP(B96,'Other Cancellation Codes'!A:G,6,0),(IF(G96="CCR",VLOOKUP(B96,'Other Cancellation Codes'!A:G,7,0),0)))))))))))))</f>
        <v/>
      </c>
      <c r="L96" s="346">
        <f t="shared" si="7"/>
        <v>0</v>
      </c>
      <c r="M96" s="343"/>
      <c r="O96" s="334">
        <v>0.125</v>
      </c>
      <c r="P96" s="335" t="str">
        <f t="shared" si="4"/>
        <v>03:00</v>
      </c>
      <c r="R96" s="334">
        <v>0.25</v>
      </c>
      <c r="S96" s="335" t="str">
        <f t="shared" si="5"/>
        <v>06:00</v>
      </c>
    </row>
    <row r="97" spans="2:19" x14ac:dyDescent="0.3">
      <c r="B97" s="343"/>
      <c r="C97" s="344"/>
      <c r="D97" s="345"/>
      <c r="E97" s="344"/>
      <c r="F97" s="345"/>
      <c r="G97" s="343"/>
      <c r="H97" s="343"/>
      <c r="I97" s="339">
        <f>IF(LEFT(B97,2)="UL",IF(J97&lt;P97,100%,IF((J97&gt;S97),0,50%)),IF(LEFT(B97,2)="GF",(IF(AND(J97&lt;='Other Cancellation Agreements'!M$4,J97&gt;'Other Cancellation Agreements'!N$4),50%,(IF(AND(J97&lt;='Other Cancellation Agreements'!N$4,J97&gt;'Other Cancellation Agreements'!O$4),75%,(IF((J97&lt;='Other Cancellation Agreements'!O$4),100%,0)))))),IF(LEFT(B97,2)="TK",(IF(AND(J97&lt;='Other Cancellation Agreements'!D$4,J97&gt;'Other Cancellation Agreements'!E$4),50%,(IF((J97&lt;='Other Cancellation Agreements'!E$4),100%,0)))),IF(LEFT(B97,2)="EK",(IF(AND(J97&lt;='Other Cancellation Agreements'!F$4,J97&gt;'Other Cancellation Agreements'!G$4),25%,(IF(AND(J97&lt;='Other Cancellation Agreements'!G$4,J97&gt;'Other Cancellation Agreements'!H$4),50%,(IF((J97&lt;='Other Cancellation Agreements'!H$4),100%,0)))))),IF(LEFT(B97,2)="LO",(IF(AND(J97&lt;='Other Cancellation Agreements'!K$4,J97&gt;'Other Cancellation Agreements'!L$4),60%,(IF((J97&lt;='Other Cancellation Agreements'!L$4),100%,0)))),IF(LEFT(B97,2)="QR",(IF(AND(J97&lt;='Other Cancellation Agreements'!I$4,J97&gt;'Other Cancellation Agreements'!J$4),50%,(IF((J97&lt;='Other Cancellation Agreements'!J$4),100%,0)))),IF(LEFT(B97,2)="FZ",(IF(AND(J97&lt;='Other Cancellation Agreements'!S$4,J97&gt;'Other Cancellation Agreements'!T$4),50%,(IF((J97&lt;='Other Cancellation Agreements'!T$4),100%,0)))),IF(LEFT(B97,2)="SU",(IF(AND(J97&lt;='Other Cancellation Agreements'!P$4,J97&gt;'Other Cancellation Agreements'!Q$4),50%,(IF(AND(J97&lt;='Other Cancellation Agreements'!Q$4,J97&gt;'Other Cancellation Agreements'!R$4),75%,(IF((J97&lt;='Other Cancellation Agreements'!R$4),100%,0)))))),IF(LEFT(B97,2)="MH",(IF(AND(J97&lt;='Other Cancellation Agreements'!U$4,J97&gt;'Other Cancellation Agreements'!V$4),50%,(IF((J97&lt;='Other Cancellation Agreements'!V$4),100%,0)))),0)))))))))</f>
        <v>0</v>
      </c>
      <c r="J97" s="340" t="str">
        <f t="shared" si="6"/>
        <v/>
      </c>
      <c r="K97" s="340" t="str">
        <f>IF(LEFT(B97,2)="UL",IF(G97="EY",VLOOKUP(B97,'UL Cancellation Codes'!C:L,10,0),"")&amp;(IF(G97="BC",VLOOKUP(B97,'UL Cancellation Codes'!C:M,9,0),""))&amp;(IF(G97="TCR",VLOOKUP(B97,'UL Cancellation Codes'!C:M,11,0),""))&amp;(IF(G97="CCR",VLOOKUP(B97,'UL Cancellation Codes'!C:M,11,0),"")),IF(I97=0,"",IF(G97="FC",VLOOKUP(B97,'Other Cancellation Codes'!A:G,2,0),(IF(G97="BC",VLOOKUP(B97,'Other Cancellation Codes'!A:G,3,0),(IF(G97="PEY",VLOOKUP(B97,'Other Cancellation Codes'!A:G,4,0),(IF(G97="EY",VLOOKUP(B97,'Other Cancellation Codes'!A:G,5,0),(IF(G97="TCR",VLOOKUP(B97,'Other Cancellation Codes'!A:G,6,0),(IF(G97="CCR",VLOOKUP(B97,'Other Cancellation Codes'!A:G,7,0),0)))))))))))))</f>
        <v/>
      </c>
      <c r="L97" s="346">
        <f t="shared" si="7"/>
        <v>0</v>
      </c>
      <c r="M97" s="343"/>
      <c r="O97" s="334">
        <v>0.125</v>
      </c>
      <c r="P97" s="335" t="str">
        <f t="shared" si="4"/>
        <v>03:00</v>
      </c>
      <c r="R97" s="334">
        <v>0.25</v>
      </c>
      <c r="S97" s="335" t="str">
        <f t="shared" si="5"/>
        <v>06:00</v>
      </c>
    </row>
    <row r="98" spans="2:19" x14ac:dyDescent="0.3">
      <c r="B98" s="343"/>
      <c r="C98" s="344"/>
      <c r="D98" s="345"/>
      <c r="E98" s="344"/>
      <c r="F98" s="345"/>
      <c r="G98" s="343"/>
      <c r="H98" s="343"/>
      <c r="I98" s="339">
        <f>IF(LEFT(B98,2)="UL",IF(J98&lt;P98,100%,IF((J98&gt;S98),0,50%)),IF(LEFT(B98,2)="GF",(IF(AND(J98&lt;='Other Cancellation Agreements'!M$4,J98&gt;'Other Cancellation Agreements'!N$4),50%,(IF(AND(J98&lt;='Other Cancellation Agreements'!N$4,J98&gt;'Other Cancellation Agreements'!O$4),75%,(IF((J98&lt;='Other Cancellation Agreements'!O$4),100%,0)))))),IF(LEFT(B98,2)="TK",(IF(AND(J98&lt;='Other Cancellation Agreements'!D$4,J98&gt;'Other Cancellation Agreements'!E$4),50%,(IF((J98&lt;='Other Cancellation Agreements'!E$4),100%,0)))),IF(LEFT(B98,2)="EK",(IF(AND(J98&lt;='Other Cancellation Agreements'!F$4,J98&gt;'Other Cancellation Agreements'!G$4),25%,(IF(AND(J98&lt;='Other Cancellation Agreements'!G$4,J98&gt;'Other Cancellation Agreements'!H$4),50%,(IF((J98&lt;='Other Cancellation Agreements'!H$4),100%,0)))))),IF(LEFT(B98,2)="LO",(IF(AND(J98&lt;='Other Cancellation Agreements'!K$4,J98&gt;'Other Cancellation Agreements'!L$4),60%,(IF((J98&lt;='Other Cancellation Agreements'!L$4),100%,0)))),IF(LEFT(B98,2)="QR",(IF(AND(J98&lt;='Other Cancellation Agreements'!I$4,J98&gt;'Other Cancellation Agreements'!J$4),50%,(IF((J98&lt;='Other Cancellation Agreements'!J$4),100%,0)))),IF(LEFT(B98,2)="FZ",(IF(AND(J98&lt;='Other Cancellation Agreements'!S$4,J98&gt;'Other Cancellation Agreements'!T$4),50%,(IF((J98&lt;='Other Cancellation Agreements'!T$4),100%,0)))),IF(LEFT(B98,2)="SU",(IF(AND(J98&lt;='Other Cancellation Agreements'!P$4,J98&gt;'Other Cancellation Agreements'!Q$4),50%,(IF(AND(J98&lt;='Other Cancellation Agreements'!Q$4,J98&gt;'Other Cancellation Agreements'!R$4),75%,(IF((J98&lt;='Other Cancellation Agreements'!R$4),100%,0)))))),IF(LEFT(B98,2)="MH",(IF(AND(J98&lt;='Other Cancellation Agreements'!U$4,J98&gt;'Other Cancellation Agreements'!V$4),50%,(IF((J98&lt;='Other Cancellation Agreements'!V$4),100%,0)))),0)))))))))</f>
        <v>0</v>
      </c>
      <c r="J98" s="340" t="str">
        <f t="shared" si="6"/>
        <v/>
      </c>
      <c r="K98" s="340" t="str">
        <f>IF(LEFT(B98,2)="UL",IF(G98="EY",VLOOKUP(B98,'UL Cancellation Codes'!C:L,10,0),"")&amp;(IF(G98="BC",VLOOKUP(B98,'UL Cancellation Codes'!C:M,9,0),""))&amp;(IF(G98="TCR",VLOOKUP(B98,'UL Cancellation Codes'!C:M,11,0),""))&amp;(IF(G98="CCR",VLOOKUP(B98,'UL Cancellation Codes'!C:M,11,0),"")),IF(I98=0,"",IF(G98="FC",VLOOKUP(B98,'Other Cancellation Codes'!A:G,2,0),(IF(G98="BC",VLOOKUP(B98,'Other Cancellation Codes'!A:G,3,0),(IF(G98="PEY",VLOOKUP(B98,'Other Cancellation Codes'!A:G,4,0),(IF(G98="EY",VLOOKUP(B98,'Other Cancellation Codes'!A:G,5,0),(IF(G98="TCR",VLOOKUP(B98,'Other Cancellation Codes'!A:G,6,0),(IF(G98="CCR",VLOOKUP(B98,'Other Cancellation Codes'!A:G,7,0),0)))))))))))))</f>
        <v/>
      </c>
      <c r="L98" s="346">
        <f t="shared" si="7"/>
        <v>0</v>
      </c>
      <c r="M98" s="343"/>
      <c r="O98" s="334">
        <v>0.125</v>
      </c>
      <c r="P98" s="335" t="str">
        <f t="shared" si="4"/>
        <v>03:00</v>
      </c>
      <c r="R98" s="334">
        <v>0.25</v>
      </c>
      <c r="S98" s="335" t="str">
        <f t="shared" si="5"/>
        <v>06:00</v>
      </c>
    </row>
    <row r="99" spans="2:19" x14ac:dyDescent="0.3">
      <c r="B99" s="343"/>
      <c r="C99" s="344"/>
      <c r="D99" s="345"/>
      <c r="E99" s="344"/>
      <c r="F99" s="345"/>
      <c r="G99" s="343"/>
      <c r="H99" s="343"/>
      <c r="I99" s="339">
        <f>IF(LEFT(B99,2)="UL",IF(J99&lt;P99,100%,IF((J99&gt;S99),0,50%)),IF(LEFT(B99,2)="GF",(IF(AND(J99&lt;='Other Cancellation Agreements'!M$4,J99&gt;'Other Cancellation Agreements'!N$4),50%,(IF(AND(J99&lt;='Other Cancellation Agreements'!N$4,J99&gt;'Other Cancellation Agreements'!O$4),75%,(IF((J99&lt;='Other Cancellation Agreements'!O$4),100%,0)))))),IF(LEFT(B99,2)="TK",(IF(AND(J99&lt;='Other Cancellation Agreements'!D$4,J99&gt;'Other Cancellation Agreements'!E$4),50%,(IF((J99&lt;='Other Cancellation Agreements'!E$4),100%,0)))),IF(LEFT(B99,2)="EK",(IF(AND(J99&lt;='Other Cancellation Agreements'!F$4,J99&gt;'Other Cancellation Agreements'!G$4),25%,(IF(AND(J99&lt;='Other Cancellation Agreements'!G$4,J99&gt;'Other Cancellation Agreements'!H$4),50%,(IF((J99&lt;='Other Cancellation Agreements'!H$4),100%,0)))))),IF(LEFT(B99,2)="LO",(IF(AND(J99&lt;='Other Cancellation Agreements'!K$4,J99&gt;'Other Cancellation Agreements'!L$4),60%,(IF((J99&lt;='Other Cancellation Agreements'!L$4),100%,0)))),IF(LEFT(B99,2)="QR",(IF(AND(J99&lt;='Other Cancellation Agreements'!I$4,J99&gt;'Other Cancellation Agreements'!J$4),50%,(IF((J99&lt;='Other Cancellation Agreements'!J$4),100%,0)))),IF(LEFT(B99,2)="FZ",(IF(AND(J99&lt;='Other Cancellation Agreements'!S$4,J99&gt;'Other Cancellation Agreements'!T$4),50%,(IF((J99&lt;='Other Cancellation Agreements'!T$4),100%,0)))),IF(LEFT(B99,2)="SU",(IF(AND(J99&lt;='Other Cancellation Agreements'!P$4,J99&gt;'Other Cancellation Agreements'!Q$4),50%,(IF(AND(J99&lt;='Other Cancellation Agreements'!Q$4,J99&gt;'Other Cancellation Agreements'!R$4),75%,(IF((J99&lt;='Other Cancellation Agreements'!R$4),100%,0)))))),IF(LEFT(B99,2)="MH",(IF(AND(J99&lt;='Other Cancellation Agreements'!U$4,J99&gt;'Other Cancellation Agreements'!V$4),50%,(IF((J99&lt;='Other Cancellation Agreements'!V$4),100%,0)))),0)))))))))</f>
        <v>0</v>
      </c>
      <c r="J99" s="340" t="str">
        <f t="shared" si="6"/>
        <v/>
      </c>
      <c r="K99" s="340" t="str">
        <f>IF(LEFT(B99,2)="UL",IF(G99="EY",VLOOKUP(B99,'UL Cancellation Codes'!C:L,10,0),"")&amp;(IF(G99="BC",VLOOKUP(B99,'UL Cancellation Codes'!C:M,9,0),""))&amp;(IF(G99="TCR",VLOOKUP(B99,'UL Cancellation Codes'!C:M,11,0),""))&amp;(IF(G99="CCR",VLOOKUP(B99,'UL Cancellation Codes'!C:M,11,0),"")),IF(I99=0,"",IF(G99="FC",VLOOKUP(B99,'Other Cancellation Codes'!A:G,2,0),(IF(G99="BC",VLOOKUP(B99,'Other Cancellation Codes'!A:G,3,0),(IF(G99="PEY",VLOOKUP(B99,'Other Cancellation Codes'!A:G,4,0),(IF(G99="EY",VLOOKUP(B99,'Other Cancellation Codes'!A:G,5,0),(IF(G99="TCR",VLOOKUP(B99,'Other Cancellation Codes'!A:G,6,0),(IF(G99="CCR",VLOOKUP(B99,'Other Cancellation Codes'!A:G,7,0),0)))))))))))))</f>
        <v/>
      </c>
      <c r="L99" s="346">
        <f t="shared" si="7"/>
        <v>0</v>
      </c>
      <c r="M99" s="343"/>
      <c r="O99" s="334">
        <v>0.125</v>
      </c>
      <c r="P99" s="335" t="str">
        <f t="shared" si="4"/>
        <v>03:00</v>
      </c>
      <c r="R99" s="334">
        <v>0.25</v>
      </c>
      <c r="S99" s="335" t="str">
        <f t="shared" si="5"/>
        <v>06:00</v>
      </c>
    </row>
    <row r="100" spans="2:19" x14ac:dyDescent="0.3">
      <c r="B100" s="343"/>
      <c r="C100" s="344"/>
      <c r="D100" s="345"/>
      <c r="E100" s="344"/>
      <c r="F100" s="345"/>
      <c r="G100" s="343"/>
      <c r="H100" s="343"/>
      <c r="I100" s="339">
        <f>IF(LEFT(B100,2)="UL",IF(J100&lt;P100,100%,IF((J100&gt;S100),0,50%)),IF(LEFT(B100,2)="GF",(IF(AND(J100&lt;='Other Cancellation Agreements'!M$4,J100&gt;'Other Cancellation Agreements'!N$4),50%,(IF(AND(J100&lt;='Other Cancellation Agreements'!N$4,J100&gt;'Other Cancellation Agreements'!O$4),75%,(IF((J100&lt;='Other Cancellation Agreements'!O$4),100%,0)))))),IF(LEFT(B100,2)="TK",(IF(AND(J100&lt;='Other Cancellation Agreements'!D$4,J100&gt;'Other Cancellation Agreements'!E$4),50%,(IF((J100&lt;='Other Cancellation Agreements'!E$4),100%,0)))),IF(LEFT(B100,2)="EK",(IF(AND(J100&lt;='Other Cancellation Agreements'!F$4,J100&gt;'Other Cancellation Agreements'!G$4),25%,(IF(AND(J100&lt;='Other Cancellation Agreements'!G$4,J100&gt;'Other Cancellation Agreements'!H$4),50%,(IF((J100&lt;='Other Cancellation Agreements'!H$4),100%,0)))))),IF(LEFT(B100,2)="LO",(IF(AND(J100&lt;='Other Cancellation Agreements'!K$4,J100&gt;'Other Cancellation Agreements'!L$4),60%,(IF((J100&lt;='Other Cancellation Agreements'!L$4),100%,0)))),IF(LEFT(B100,2)="QR",(IF(AND(J100&lt;='Other Cancellation Agreements'!I$4,J100&gt;'Other Cancellation Agreements'!J$4),50%,(IF((J100&lt;='Other Cancellation Agreements'!J$4),100%,0)))),IF(LEFT(B100,2)="FZ",(IF(AND(J100&lt;='Other Cancellation Agreements'!S$4,J100&gt;'Other Cancellation Agreements'!T$4),50%,(IF((J100&lt;='Other Cancellation Agreements'!T$4),100%,0)))),IF(LEFT(B100,2)="SU",(IF(AND(J100&lt;='Other Cancellation Agreements'!P$4,J100&gt;'Other Cancellation Agreements'!Q$4),50%,(IF(AND(J100&lt;='Other Cancellation Agreements'!Q$4,J100&gt;'Other Cancellation Agreements'!R$4),75%,(IF((J100&lt;='Other Cancellation Agreements'!R$4),100%,0)))))),IF(LEFT(B100,2)="MH",(IF(AND(J100&lt;='Other Cancellation Agreements'!U$4,J100&gt;'Other Cancellation Agreements'!V$4),50%,(IF((J100&lt;='Other Cancellation Agreements'!V$4),100%,0)))),0)))))))))</f>
        <v>0</v>
      </c>
      <c r="J100" s="340" t="str">
        <f t="shared" si="6"/>
        <v/>
      </c>
      <c r="K100" s="340" t="str">
        <f>IF(LEFT(B100,2)="UL",IF(G100="EY",VLOOKUP(B100,'UL Cancellation Codes'!C:L,10,0),"")&amp;(IF(G100="BC",VLOOKUP(B100,'UL Cancellation Codes'!C:M,9,0),""))&amp;(IF(G100="TCR",VLOOKUP(B100,'UL Cancellation Codes'!C:M,11,0),""))&amp;(IF(G100="CCR",VLOOKUP(B100,'UL Cancellation Codes'!C:M,11,0),"")),IF(I100=0,"",IF(G100="FC",VLOOKUP(B100,'Other Cancellation Codes'!A:G,2,0),(IF(G100="BC",VLOOKUP(B100,'Other Cancellation Codes'!A:G,3,0),(IF(G100="PEY",VLOOKUP(B100,'Other Cancellation Codes'!A:G,4,0),(IF(G100="EY",VLOOKUP(B100,'Other Cancellation Codes'!A:G,5,0),(IF(G100="TCR",VLOOKUP(B100,'Other Cancellation Codes'!A:G,6,0),(IF(G100="CCR",VLOOKUP(B100,'Other Cancellation Codes'!A:G,7,0),0)))))))))))))</f>
        <v/>
      </c>
      <c r="L100" s="346">
        <f t="shared" si="7"/>
        <v>0</v>
      </c>
      <c r="M100" s="343"/>
      <c r="O100" s="334">
        <v>0.125</v>
      </c>
      <c r="P100" s="335" t="str">
        <f t="shared" si="4"/>
        <v>03:00</v>
      </c>
      <c r="R100" s="334">
        <v>0.25</v>
      </c>
      <c r="S100" s="335" t="str">
        <f t="shared" si="5"/>
        <v>06:00</v>
      </c>
    </row>
    <row r="101" spans="2:19" x14ac:dyDescent="0.3">
      <c r="B101" s="343"/>
      <c r="C101" s="344"/>
      <c r="D101" s="345"/>
      <c r="E101" s="344"/>
      <c r="F101" s="345"/>
      <c r="G101" s="343"/>
      <c r="H101" s="343"/>
      <c r="I101" s="339">
        <f>IF(LEFT(B101,2)="UL",IF(J101&lt;P101,100%,IF((J101&gt;S101),0,50%)),IF(LEFT(B101,2)="GF",(IF(AND(J101&lt;='Other Cancellation Agreements'!M$4,J101&gt;'Other Cancellation Agreements'!N$4),50%,(IF(AND(J101&lt;='Other Cancellation Agreements'!N$4,J101&gt;'Other Cancellation Agreements'!O$4),75%,(IF((J101&lt;='Other Cancellation Agreements'!O$4),100%,0)))))),IF(LEFT(B101,2)="TK",(IF(AND(J101&lt;='Other Cancellation Agreements'!D$4,J101&gt;'Other Cancellation Agreements'!E$4),50%,(IF((J101&lt;='Other Cancellation Agreements'!E$4),100%,0)))),IF(LEFT(B101,2)="EK",(IF(AND(J101&lt;='Other Cancellation Agreements'!F$4,J101&gt;'Other Cancellation Agreements'!G$4),25%,(IF(AND(J101&lt;='Other Cancellation Agreements'!G$4,J101&gt;'Other Cancellation Agreements'!H$4),50%,(IF((J101&lt;='Other Cancellation Agreements'!H$4),100%,0)))))),IF(LEFT(B101,2)="LO",(IF(AND(J101&lt;='Other Cancellation Agreements'!K$4,J101&gt;'Other Cancellation Agreements'!L$4),60%,(IF((J101&lt;='Other Cancellation Agreements'!L$4),100%,0)))),IF(LEFT(B101,2)="QR",(IF(AND(J101&lt;='Other Cancellation Agreements'!I$4,J101&gt;'Other Cancellation Agreements'!J$4),50%,(IF((J101&lt;='Other Cancellation Agreements'!J$4),100%,0)))),IF(LEFT(B101,2)="FZ",(IF(AND(J101&lt;='Other Cancellation Agreements'!S$4,J101&gt;'Other Cancellation Agreements'!T$4),50%,(IF((J101&lt;='Other Cancellation Agreements'!T$4),100%,0)))),IF(LEFT(B101,2)="SU",(IF(AND(J101&lt;='Other Cancellation Agreements'!P$4,J101&gt;'Other Cancellation Agreements'!Q$4),50%,(IF(AND(J101&lt;='Other Cancellation Agreements'!Q$4,J101&gt;'Other Cancellation Agreements'!R$4),75%,(IF((J101&lt;='Other Cancellation Agreements'!R$4),100%,0)))))),IF(LEFT(B101,2)="MH",(IF(AND(J101&lt;='Other Cancellation Agreements'!U$4,J101&gt;'Other Cancellation Agreements'!V$4),50%,(IF((J101&lt;='Other Cancellation Agreements'!V$4),100%,0)))),0)))))))))</f>
        <v>0</v>
      </c>
      <c r="J101" s="340" t="str">
        <f t="shared" si="6"/>
        <v/>
      </c>
      <c r="K101" s="340" t="str">
        <f>IF(LEFT(B101,2)="UL",IF(G101="EY",VLOOKUP(B101,'UL Cancellation Codes'!C:L,10,0),"")&amp;(IF(G101="BC",VLOOKUP(B101,'UL Cancellation Codes'!C:M,9,0),""))&amp;(IF(G101="TCR",VLOOKUP(B101,'UL Cancellation Codes'!C:M,11,0),""))&amp;(IF(G101="CCR",VLOOKUP(B101,'UL Cancellation Codes'!C:M,11,0),"")),IF(I101=0,"",IF(G101="FC",VLOOKUP(B101,'Other Cancellation Codes'!A:G,2,0),(IF(G101="BC",VLOOKUP(B101,'Other Cancellation Codes'!A:G,3,0),(IF(G101="PEY",VLOOKUP(B101,'Other Cancellation Codes'!A:G,4,0),(IF(G101="EY",VLOOKUP(B101,'Other Cancellation Codes'!A:G,5,0),(IF(G101="TCR",VLOOKUP(B101,'Other Cancellation Codes'!A:G,6,0),(IF(G101="CCR",VLOOKUP(B101,'Other Cancellation Codes'!A:G,7,0),0)))))))))))))</f>
        <v/>
      </c>
      <c r="L101" s="346">
        <f t="shared" si="7"/>
        <v>0</v>
      </c>
      <c r="M101" s="343"/>
      <c r="O101" s="334">
        <v>0.125</v>
      </c>
      <c r="P101" s="335" t="str">
        <f t="shared" si="4"/>
        <v>03:00</v>
      </c>
      <c r="R101" s="334">
        <v>0.25</v>
      </c>
      <c r="S101" s="335" t="str">
        <f t="shared" si="5"/>
        <v>06:00</v>
      </c>
    </row>
    <row r="102" spans="2:19" x14ac:dyDescent="0.3">
      <c r="B102" s="343"/>
      <c r="C102" s="344"/>
      <c r="D102" s="345"/>
      <c r="E102" s="344"/>
      <c r="F102" s="345"/>
      <c r="G102" s="343"/>
      <c r="H102" s="343"/>
      <c r="I102" s="339">
        <f>IF(LEFT(B102,2)="UL",IF(J102&lt;P102,100%,IF((J102&gt;S102),0,50%)),IF(LEFT(B102,2)="GF",(IF(AND(J102&lt;='Other Cancellation Agreements'!M$4,J102&gt;'Other Cancellation Agreements'!N$4),50%,(IF(AND(J102&lt;='Other Cancellation Agreements'!N$4,J102&gt;'Other Cancellation Agreements'!O$4),75%,(IF((J102&lt;='Other Cancellation Agreements'!O$4),100%,0)))))),IF(LEFT(B102,2)="TK",(IF(AND(J102&lt;='Other Cancellation Agreements'!D$4,J102&gt;'Other Cancellation Agreements'!E$4),50%,(IF((J102&lt;='Other Cancellation Agreements'!E$4),100%,0)))),IF(LEFT(B102,2)="EK",(IF(AND(J102&lt;='Other Cancellation Agreements'!F$4,J102&gt;'Other Cancellation Agreements'!G$4),25%,(IF(AND(J102&lt;='Other Cancellation Agreements'!G$4,J102&gt;'Other Cancellation Agreements'!H$4),50%,(IF((J102&lt;='Other Cancellation Agreements'!H$4),100%,0)))))),IF(LEFT(B102,2)="LO",(IF(AND(J102&lt;='Other Cancellation Agreements'!K$4,J102&gt;'Other Cancellation Agreements'!L$4),60%,(IF((J102&lt;='Other Cancellation Agreements'!L$4),100%,0)))),IF(LEFT(B102,2)="QR",(IF(AND(J102&lt;='Other Cancellation Agreements'!I$4,J102&gt;'Other Cancellation Agreements'!J$4),50%,(IF((J102&lt;='Other Cancellation Agreements'!J$4),100%,0)))),IF(LEFT(B102,2)="FZ",(IF(AND(J102&lt;='Other Cancellation Agreements'!S$4,J102&gt;'Other Cancellation Agreements'!T$4),50%,(IF((J102&lt;='Other Cancellation Agreements'!T$4),100%,0)))),IF(LEFT(B102,2)="SU",(IF(AND(J102&lt;='Other Cancellation Agreements'!P$4,J102&gt;'Other Cancellation Agreements'!Q$4),50%,(IF(AND(J102&lt;='Other Cancellation Agreements'!Q$4,J102&gt;'Other Cancellation Agreements'!R$4),75%,(IF((J102&lt;='Other Cancellation Agreements'!R$4),100%,0)))))),IF(LEFT(B102,2)="MH",(IF(AND(J102&lt;='Other Cancellation Agreements'!U$4,J102&gt;'Other Cancellation Agreements'!V$4),50%,(IF((J102&lt;='Other Cancellation Agreements'!V$4),100%,0)))),0)))))))))</f>
        <v>0</v>
      </c>
      <c r="J102" s="340" t="str">
        <f t="shared" si="6"/>
        <v/>
      </c>
      <c r="K102" s="340" t="str">
        <f>IF(LEFT(B102,2)="UL",IF(G102="EY",VLOOKUP(B102,'UL Cancellation Codes'!C:L,10,0),"")&amp;(IF(G102="BC",VLOOKUP(B102,'UL Cancellation Codes'!C:M,9,0),""))&amp;(IF(G102="TCR",VLOOKUP(B102,'UL Cancellation Codes'!C:M,11,0),""))&amp;(IF(G102="CCR",VLOOKUP(B102,'UL Cancellation Codes'!C:M,11,0),"")),IF(I102=0,"",IF(G102="FC",VLOOKUP(B102,'Other Cancellation Codes'!A:G,2,0),(IF(G102="BC",VLOOKUP(B102,'Other Cancellation Codes'!A:G,3,0),(IF(G102="PEY",VLOOKUP(B102,'Other Cancellation Codes'!A:G,4,0),(IF(G102="EY",VLOOKUP(B102,'Other Cancellation Codes'!A:G,5,0),(IF(G102="TCR",VLOOKUP(B102,'Other Cancellation Codes'!A:G,6,0),(IF(G102="CCR",VLOOKUP(B102,'Other Cancellation Codes'!A:G,7,0),0)))))))))))))</f>
        <v/>
      </c>
      <c r="L102" s="346">
        <f t="shared" si="7"/>
        <v>0</v>
      </c>
      <c r="M102" s="343"/>
      <c r="O102" s="334">
        <v>0.125</v>
      </c>
      <c r="P102" s="335" t="str">
        <f t="shared" si="4"/>
        <v>03:00</v>
      </c>
      <c r="R102" s="334">
        <v>0.25</v>
      </c>
      <c r="S102" s="335" t="str">
        <f t="shared" si="5"/>
        <v>06:00</v>
      </c>
    </row>
    <row r="103" spans="2:19" x14ac:dyDescent="0.3">
      <c r="B103" s="343"/>
      <c r="C103" s="344"/>
      <c r="D103" s="345"/>
      <c r="E103" s="344"/>
      <c r="F103" s="345"/>
      <c r="G103" s="343"/>
      <c r="H103" s="343"/>
      <c r="I103" s="339">
        <f>IF(LEFT(B103,2)="UL",IF(J103&lt;P103,100%,IF((J103&gt;S103),0,50%)),IF(LEFT(B103,2)="GF",(IF(AND(J103&lt;='Other Cancellation Agreements'!M$4,J103&gt;'Other Cancellation Agreements'!N$4),50%,(IF(AND(J103&lt;='Other Cancellation Agreements'!N$4,J103&gt;'Other Cancellation Agreements'!O$4),75%,(IF((J103&lt;='Other Cancellation Agreements'!O$4),100%,0)))))),IF(LEFT(B103,2)="TK",(IF(AND(J103&lt;='Other Cancellation Agreements'!D$4,J103&gt;'Other Cancellation Agreements'!E$4),50%,(IF((J103&lt;='Other Cancellation Agreements'!E$4),100%,0)))),IF(LEFT(B103,2)="EK",(IF(AND(J103&lt;='Other Cancellation Agreements'!F$4,J103&gt;'Other Cancellation Agreements'!G$4),25%,(IF(AND(J103&lt;='Other Cancellation Agreements'!G$4,J103&gt;'Other Cancellation Agreements'!H$4),50%,(IF((J103&lt;='Other Cancellation Agreements'!H$4),100%,0)))))),IF(LEFT(B103,2)="LO",(IF(AND(J103&lt;='Other Cancellation Agreements'!K$4,J103&gt;'Other Cancellation Agreements'!L$4),60%,(IF((J103&lt;='Other Cancellation Agreements'!L$4),100%,0)))),IF(LEFT(B103,2)="QR",(IF(AND(J103&lt;='Other Cancellation Agreements'!I$4,J103&gt;'Other Cancellation Agreements'!J$4),50%,(IF((J103&lt;='Other Cancellation Agreements'!J$4),100%,0)))),IF(LEFT(B103,2)="FZ",(IF(AND(J103&lt;='Other Cancellation Agreements'!S$4,J103&gt;'Other Cancellation Agreements'!T$4),50%,(IF((J103&lt;='Other Cancellation Agreements'!T$4),100%,0)))),IF(LEFT(B103,2)="SU",(IF(AND(J103&lt;='Other Cancellation Agreements'!P$4,J103&gt;'Other Cancellation Agreements'!Q$4),50%,(IF(AND(J103&lt;='Other Cancellation Agreements'!Q$4,J103&gt;'Other Cancellation Agreements'!R$4),75%,(IF((J103&lt;='Other Cancellation Agreements'!R$4),100%,0)))))),IF(LEFT(B103,2)="MH",(IF(AND(J103&lt;='Other Cancellation Agreements'!U$4,J103&gt;'Other Cancellation Agreements'!V$4),50%,(IF((J103&lt;='Other Cancellation Agreements'!V$4),100%,0)))),0)))))))))</f>
        <v>0</v>
      </c>
      <c r="J103" s="340" t="str">
        <f t="shared" si="6"/>
        <v/>
      </c>
      <c r="K103" s="340" t="str">
        <f>IF(LEFT(B103,2)="UL",IF(G103="EY",VLOOKUP(B103,'UL Cancellation Codes'!C:L,10,0),"")&amp;(IF(G103="BC",VLOOKUP(B103,'UL Cancellation Codes'!C:M,9,0),""))&amp;(IF(G103="TCR",VLOOKUP(B103,'UL Cancellation Codes'!C:M,11,0),""))&amp;(IF(G103="CCR",VLOOKUP(B103,'UL Cancellation Codes'!C:M,11,0),"")),IF(I103=0,"",IF(G103="FC",VLOOKUP(B103,'Other Cancellation Codes'!A:G,2,0),(IF(G103="BC",VLOOKUP(B103,'Other Cancellation Codes'!A:G,3,0),(IF(G103="PEY",VLOOKUP(B103,'Other Cancellation Codes'!A:G,4,0),(IF(G103="EY",VLOOKUP(B103,'Other Cancellation Codes'!A:G,5,0),(IF(G103="TCR",VLOOKUP(B103,'Other Cancellation Codes'!A:G,6,0),(IF(G103="CCR",VLOOKUP(B103,'Other Cancellation Codes'!A:G,7,0),0)))))))))))))</f>
        <v/>
      </c>
      <c r="L103" s="346">
        <f t="shared" si="7"/>
        <v>0</v>
      </c>
      <c r="M103" s="343"/>
      <c r="O103" s="334">
        <v>0.125</v>
      </c>
      <c r="P103" s="335" t="str">
        <f t="shared" si="4"/>
        <v>03:00</v>
      </c>
      <c r="R103" s="334">
        <v>0.25</v>
      </c>
      <c r="S103" s="335" t="str">
        <f t="shared" si="5"/>
        <v>06:00</v>
      </c>
    </row>
    <row r="104" spans="2:19" x14ac:dyDescent="0.3">
      <c r="B104" s="343"/>
      <c r="C104" s="344"/>
      <c r="D104" s="345"/>
      <c r="E104" s="344"/>
      <c r="F104" s="345"/>
      <c r="G104" s="343"/>
      <c r="H104" s="343"/>
      <c r="I104" s="339">
        <f>IF(LEFT(B104,2)="UL",IF(J104&lt;P104,100%,IF((J104&gt;S104),0,50%)),IF(LEFT(B104,2)="GF",(IF(AND(J104&lt;='Other Cancellation Agreements'!M$4,J104&gt;'Other Cancellation Agreements'!N$4),50%,(IF(AND(J104&lt;='Other Cancellation Agreements'!N$4,J104&gt;'Other Cancellation Agreements'!O$4),75%,(IF((J104&lt;='Other Cancellation Agreements'!O$4),100%,0)))))),IF(LEFT(B104,2)="TK",(IF(AND(J104&lt;='Other Cancellation Agreements'!D$4,J104&gt;'Other Cancellation Agreements'!E$4),50%,(IF((J104&lt;='Other Cancellation Agreements'!E$4),100%,0)))),IF(LEFT(B104,2)="EK",(IF(AND(J104&lt;='Other Cancellation Agreements'!F$4,J104&gt;'Other Cancellation Agreements'!G$4),25%,(IF(AND(J104&lt;='Other Cancellation Agreements'!G$4,J104&gt;'Other Cancellation Agreements'!H$4),50%,(IF((J104&lt;='Other Cancellation Agreements'!H$4),100%,0)))))),IF(LEFT(B104,2)="LO",(IF(AND(J104&lt;='Other Cancellation Agreements'!K$4,J104&gt;'Other Cancellation Agreements'!L$4),60%,(IF((J104&lt;='Other Cancellation Agreements'!L$4),100%,0)))),IF(LEFT(B104,2)="QR",(IF(AND(J104&lt;='Other Cancellation Agreements'!I$4,J104&gt;'Other Cancellation Agreements'!J$4),50%,(IF((J104&lt;='Other Cancellation Agreements'!J$4),100%,0)))),IF(LEFT(B104,2)="FZ",(IF(AND(J104&lt;='Other Cancellation Agreements'!S$4,J104&gt;'Other Cancellation Agreements'!T$4),50%,(IF((J104&lt;='Other Cancellation Agreements'!T$4),100%,0)))),IF(LEFT(B104,2)="SU",(IF(AND(J104&lt;='Other Cancellation Agreements'!P$4,J104&gt;'Other Cancellation Agreements'!Q$4),50%,(IF(AND(J104&lt;='Other Cancellation Agreements'!Q$4,J104&gt;'Other Cancellation Agreements'!R$4),75%,(IF((J104&lt;='Other Cancellation Agreements'!R$4),100%,0)))))),IF(LEFT(B104,2)="MH",(IF(AND(J104&lt;='Other Cancellation Agreements'!U$4,J104&gt;'Other Cancellation Agreements'!V$4),50%,(IF((J104&lt;='Other Cancellation Agreements'!V$4),100%,0)))),0)))))))))</f>
        <v>0</v>
      </c>
      <c r="J104" s="340" t="str">
        <f t="shared" si="6"/>
        <v/>
      </c>
      <c r="K104" s="340" t="str">
        <f>IF(LEFT(B104,2)="UL",IF(G104="EY",VLOOKUP(B104,'UL Cancellation Codes'!C:L,10,0),"")&amp;(IF(G104="BC",VLOOKUP(B104,'UL Cancellation Codes'!C:M,9,0),""))&amp;(IF(G104="TCR",VLOOKUP(B104,'UL Cancellation Codes'!C:M,11,0),""))&amp;(IF(G104="CCR",VLOOKUP(B104,'UL Cancellation Codes'!C:M,11,0),"")),IF(I104=0,"",IF(G104="FC",VLOOKUP(B104,'Other Cancellation Codes'!A:G,2,0),(IF(G104="BC",VLOOKUP(B104,'Other Cancellation Codes'!A:G,3,0),(IF(G104="PEY",VLOOKUP(B104,'Other Cancellation Codes'!A:G,4,0),(IF(G104="EY",VLOOKUP(B104,'Other Cancellation Codes'!A:G,5,0),(IF(G104="TCR",VLOOKUP(B104,'Other Cancellation Codes'!A:G,6,0),(IF(G104="CCR",VLOOKUP(B104,'Other Cancellation Codes'!A:G,7,0),0)))))))))))))</f>
        <v/>
      </c>
      <c r="L104" s="346">
        <f t="shared" si="7"/>
        <v>0</v>
      </c>
      <c r="M104" s="343"/>
      <c r="O104" s="334">
        <v>0.125</v>
      </c>
      <c r="P104" s="335" t="str">
        <f t="shared" si="4"/>
        <v>03:00</v>
      </c>
      <c r="R104" s="334">
        <v>0.25</v>
      </c>
      <c r="S104" s="335" t="str">
        <f t="shared" si="5"/>
        <v>06:00</v>
      </c>
    </row>
    <row r="105" spans="2:19" x14ac:dyDescent="0.3">
      <c r="B105" s="343"/>
      <c r="C105" s="344"/>
      <c r="D105" s="345"/>
      <c r="E105" s="344"/>
      <c r="F105" s="345"/>
      <c r="G105" s="343"/>
      <c r="H105" s="343"/>
      <c r="I105" s="339">
        <f>IF(LEFT(B105,2)="UL",IF(J105&lt;P105,100%,IF((J105&gt;S105),0,50%)),IF(LEFT(B105,2)="GF",(IF(AND(J105&lt;='Other Cancellation Agreements'!M$4,J105&gt;'Other Cancellation Agreements'!N$4),50%,(IF(AND(J105&lt;='Other Cancellation Agreements'!N$4,J105&gt;'Other Cancellation Agreements'!O$4),75%,(IF((J105&lt;='Other Cancellation Agreements'!O$4),100%,0)))))),IF(LEFT(B105,2)="TK",(IF(AND(J105&lt;='Other Cancellation Agreements'!D$4,J105&gt;'Other Cancellation Agreements'!E$4),50%,(IF((J105&lt;='Other Cancellation Agreements'!E$4),100%,0)))),IF(LEFT(B105,2)="EK",(IF(AND(J105&lt;='Other Cancellation Agreements'!F$4,J105&gt;'Other Cancellation Agreements'!G$4),25%,(IF(AND(J105&lt;='Other Cancellation Agreements'!G$4,J105&gt;'Other Cancellation Agreements'!H$4),50%,(IF((J105&lt;='Other Cancellation Agreements'!H$4),100%,0)))))),IF(LEFT(B105,2)="LO",(IF(AND(J105&lt;='Other Cancellation Agreements'!K$4,J105&gt;'Other Cancellation Agreements'!L$4),60%,(IF((J105&lt;='Other Cancellation Agreements'!L$4),100%,0)))),IF(LEFT(B105,2)="QR",(IF(AND(J105&lt;='Other Cancellation Agreements'!I$4,J105&gt;'Other Cancellation Agreements'!J$4),50%,(IF((J105&lt;='Other Cancellation Agreements'!J$4),100%,0)))),IF(LEFT(B105,2)="FZ",(IF(AND(J105&lt;='Other Cancellation Agreements'!S$4,J105&gt;'Other Cancellation Agreements'!T$4),50%,(IF((J105&lt;='Other Cancellation Agreements'!T$4),100%,0)))),IF(LEFT(B105,2)="SU",(IF(AND(J105&lt;='Other Cancellation Agreements'!P$4,J105&gt;'Other Cancellation Agreements'!Q$4),50%,(IF(AND(J105&lt;='Other Cancellation Agreements'!Q$4,J105&gt;'Other Cancellation Agreements'!R$4),75%,(IF((J105&lt;='Other Cancellation Agreements'!R$4),100%,0)))))),IF(LEFT(B105,2)="MH",(IF(AND(J105&lt;='Other Cancellation Agreements'!U$4,J105&gt;'Other Cancellation Agreements'!V$4),50%,(IF((J105&lt;='Other Cancellation Agreements'!V$4),100%,0)))),0)))))))))</f>
        <v>0</v>
      </c>
      <c r="J105" s="340" t="str">
        <f t="shared" si="6"/>
        <v/>
      </c>
      <c r="K105" s="340" t="str">
        <f>IF(LEFT(B105,2)="UL",IF(G105="EY",VLOOKUP(B105,'UL Cancellation Codes'!C:L,10,0),"")&amp;(IF(G105="BC",VLOOKUP(B105,'UL Cancellation Codes'!C:M,9,0),""))&amp;(IF(G105="TCR",VLOOKUP(B105,'UL Cancellation Codes'!C:M,11,0),""))&amp;(IF(G105="CCR",VLOOKUP(B105,'UL Cancellation Codes'!C:M,11,0),"")),IF(I105=0,"",IF(G105="FC",VLOOKUP(B105,'Other Cancellation Codes'!A:G,2,0),(IF(G105="BC",VLOOKUP(B105,'Other Cancellation Codes'!A:G,3,0),(IF(G105="PEY",VLOOKUP(B105,'Other Cancellation Codes'!A:G,4,0),(IF(G105="EY",VLOOKUP(B105,'Other Cancellation Codes'!A:G,5,0),(IF(G105="TCR",VLOOKUP(B105,'Other Cancellation Codes'!A:G,6,0),(IF(G105="CCR",VLOOKUP(B105,'Other Cancellation Codes'!A:G,7,0),0)))))))))))))</f>
        <v/>
      </c>
      <c r="L105" s="346">
        <f t="shared" si="7"/>
        <v>0</v>
      </c>
      <c r="M105" s="343"/>
      <c r="O105" s="334">
        <v>0.125</v>
      </c>
      <c r="P105" s="335" t="str">
        <f t="shared" si="4"/>
        <v>03:00</v>
      </c>
      <c r="R105" s="334">
        <v>0.25</v>
      </c>
      <c r="S105" s="335" t="str">
        <f t="shared" si="5"/>
        <v>06:00</v>
      </c>
    </row>
    <row r="106" spans="2:19" x14ac:dyDescent="0.3">
      <c r="B106" s="343"/>
      <c r="C106" s="344"/>
      <c r="D106" s="345"/>
      <c r="E106" s="344"/>
      <c r="F106" s="345"/>
      <c r="G106" s="343"/>
      <c r="H106" s="343"/>
      <c r="I106" s="339">
        <f>IF(LEFT(B106,2)="UL",IF(J106&lt;P106,100%,IF((J106&gt;S106),0,50%)),IF(LEFT(B106,2)="GF",(IF(AND(J106&lt;='Other Cancellation Agreements'!M$4,J106&gt;'Other Cancellation Agreements'!N$4),50%,(IF(AND(J106&lt;='Other Cancellation Agreements'!N$4,J106&gt;'Other Cancellation Agreements'!O$4),75%,(IF((J106&lt;='Other Cancellation Agreements'!O$4),100%,0)))))),IF(LEFT(B106,2)="TK",(IF(AND(J106&lt;='Other Cancellation Agreements'!D$4,J106&gt;'Other Cancellation Agreements'!E$4),50%,(IF((J106&lt;='Other Cancellation Agreements'!E$4),100%,0)))),IF(LEFT(B106,2)="EK",(IF(AND(J106&lt;='Other Cancellation Agreements'!F$4,J106&gt;'Other Cancellation Agreements'!G$4),25%,(IF(AND(J106&lt;='Other Cancellation Agreements'!G$4,J106&gt;'Other Cancellation Agreements'!H$4),50%,(IF((J106&lt;='Other Cancellation Agreements'!H$4),100%,0)))))),IF(LEFT(B106,2)="LO",(IF(AND(J106&lt;='Other Cancellation Agreements'!K$4,J106&gt;'Other Cancellation Agreements'!L$4),60%,(IF((J106&lt;='Other Cancellation Agreements'!L$4),100%,0)))),IF(LEFT(B106,2)="QR",(IF(AND(J106&lt;='Other Cancellation Agreements'!I$4,J106&gt;'Other Cancellation Agreements'!J$4),50%,(IF((J106&lt;='Other Cancellation Agreements'!J$4),100%,0)))),IF(LEFT(B106,2)="FZ",(IF(AND(J106&lt;='Other Cancellation Agreements'!S$4,J106&gt;'Other Cancellation Agreements'!T$4),50%,(IF((J106&lt;='Other Cancellation Agreements'!T$4),100%,0)))),IF(LEFT(B106,2)="SU",(IF(AND(J106&lt;='Other Cancellation Agreements'!P$4,J106&gt;'Other Cancellation Agreements'!Q$4),50%,(IF(AND(J106&lt;='Other Cancellation Agreements'!Q$4,J106&gt;'Other Cancellation Agreements'!R$4),75%,(IF((J106&lt;='Other Cancellation Agreements'!R$4),100%,0)))))),IF(LEFT(B106,2)="MH",(IF(AND(J106&lt;='Other Cancellation Agreements'!U$4,J106&gt;'Other Cancellation Agreements'!V$4),50%,(IF((J106&lt;='Other Cancellation Agreements'!V$4),100%,0)))),0)))))))))</f>
        <v>0</v>
      </c>
      <c r="J106" s="340" t="str">
        <f t="shared" si="6"/>
        <v/>
      </c>
      <c r="K106" s="340" t="str">
        <f>IF(LEFT(B106,2)="UL",IF(G106="EY",VLOOKUP(B106,'UL Cancellation Codes'!C:L,10,0),"")&amp;(IF(G106="BC",VLOOKUP(B106,'UL Cancellation Codes'!C:M,9,0),""))&amp;(IF(G106="TCR",VLOOKUP(B106,'UL Cancellation Codes'!C:M,11,0),""))&amp;(IF(G106="CCR",VLOOKUP(B106,'UL Cancellation Codes'!C:M,11,0),"")),IF(I106=0,"",IF(G106="FC",VLOOKUP(B106,'Other Cancellation Codes'!A:G,2,0),(IF(G106="BC",VLOOKUP(B106,'Other Cancellation Codes'!A:G,3,0),(IF(G106="PEY",VLOOKUP(B106,'Other Cancellation Codes'!A:G,4,0),(IF(G106="EY",VLOOKUP(B106,'Other Cancellation Codes'!A:G,5,0),(IF(G106="TCR",VLOOKUP(B106,'Other Cancellation Codes'!A:G,6,0),(IF(G106="CCR",VLOOKUP(B106,'Other Cancellation Codes'!A:G,7,0),0)))))))))))))</f>
        <v/>
      </c>
      <c r="L106" s="346">
        <f t="shared" si="7"/>
        <v>0</v>
      </c>
      <c r="M106" s="343"/>
      <c r="O106" s="334">
        <v>0.125</v>
      </c>
      <c r="P106" s="335" t="str">
        <f t="shared" si="4"/>
        <v>03:00</v>
      </c>
      <c r="R106" s="334">
        <v>0.25</v>
      </c>
      <c r="S106" s="335" t="str">
        <f t="shared" si="5"/>
        <v>06:00</v>
      </c>
    </row>
    <row r="107" spans="2:19" x14ac:dyDescent="0.3">
      <c r="B107" s="343"/>
      <c r="C107" s="344"/>
      <c r="D107" s="345"/>
      <c r="E107" s="344"/>
      <c r="F107" s="345"/>
      <c r="G107" s="343"/>
      <c r="H107" s="343"/>
      <c r="I107" s="339">
        <f>IF(LEFT(B107,2)="UL",IF(J107&lt;P107,100%,IF((J107&gt;S107),0,50%)),IF(LEFT(B107,2)="GF",(IF(AND(J107&lt;='Other Cancellation Agreements'!M$4,J107&gt;'Other Cancellation Agreements'!N$4),50%,(IF(AND(J107&lt;='Other Cancellation Agreements'!N$4,J107&gt;'Other Cancellation Agreements'!O$4),75%,(IF((J107&lt;='Other Cancellation Agreements'!O$4),100%,0)))))),IF(LEFT(B107,2)="TK",(IF(AND(J107&lt;='Other Cancellation Agreements'!D$4,J107&gt;'Other Cancellation Agreements'!E$4),50%,(IF((J107&lt;='Other Cancellation Agreements'!E$4),100%,0)))),IF(LEFT(B107,2)="EK",(IF(AND(J107&lt;='Other Cancellation Agreements'!F$4,J107&gt;'Other Cancellation Agreements'!G$4),25%,(IF(AND(J107&lt;='Other Cancellation Agreements'!G$4,J107&gt;'Other Cancellation Agreements'!H$4),50%,(IF((J107&lt;='Other Cancellation Agreements'!H$4),100%,0)))))),IF(LEFT(B107,2)="LO",(IF(AND(J107&lt;='Other Cancellation Agreements'!K$4,J107&gt;'Other Cancellation Agreements'!L$4),60%,(IF((J107&lt;='Other Cancellation Agreements'!L$4),100%,0)))),IF(LEFT(B107,2)="QR",(IF(AND(J107&lt;='Other Cancellation Agreements'!I$4,J107&gt;'Other Cancellation Agreements'!J$4),50%,(IF((J107&lt;='Other Cancellation Agreements'!J$4),100%,0)))),IF(LEFT(B107,2)="FZ",(IF(AND(J107&lt;='Other Cancellation Agreements'!S$4,J107&gt;'Other Cancellation Agreements'!T$4),50%,(IF((J107&lt;='Other Cancellation Agreements'!T$4),100%,0)))),IF(LEFT(B107,2)="SU",(IF(AND(J107&lt;='Other Cancellation Agreements'!P$4,J107&gt;'Other Cancellation Agreements'!Q$4),50%,(IF(AND(J107&lt;='Other Cancellation Agreements'!Q$4,J107&gt;'Other Cancellation Agreements'!R$4),75%,(IF((J107&lt;='Other Cancellation Agreements'!R$4),100%,0)))))),IF(LEFT(B107,2)="MH",(IF(AND(J107&lt;='Other Cancellation Agreements'!U$4,J107&gt;'Other Cancellation Agreements'!V$4),50%,(IF((J107&lt;='Other Cancellation Agreements'!V$4),100%,0)))),0)))))))))</f>
        <v>0</v>
      </c>
      <c r="J107" s="340" t="str">
        <f t="shared" si="6"/>
        <v/>
      </c>
      <c r="K107" s="340" t="str">
        <f>IF(LEFT(B107,2)="UL",IF(G107="EY",VLOOKUP(B107,'UL Cancellation Codes'!C:L,10,0),"")&amp;(IF(G107="BC",VLOOKUP(B107,'UL Cancellation Codes'!C:M,9,0),""))&amp;(IF(G107="TCR",VLOOKUP(B107,'UL Cancellation Codes'!C:M,11,0),""))&amp;(IF(G107="CCR",VLOOKUP(B107,'UL Cancellation Codes'!C:M,11,0),"")),IF(I107=0,"",IF(G107="FC",VLOOKUP(B107,'Other Cancellation Codes'!A:G,2,0),(IF(G107="BC",VLOOKUP(B107,'Other Cancellation Codes'!A:G,3,0),(IF(G107="PEY",VLOOKUP(B107,'Other Cancellation Codes'!A:G,4,0),(IF(G107="EY",VLOOKUP(B107,'Other Cancellation Codes'!A:G,5,0),(IF(G107="TCR",VLOOKUP(B107,'Other Cancellation Codes'!A:G,6,0),(IF(G107="CCR",VLOOKUP(B107,'Other Cancellation Codes'!A:G,7,0),0)))))))))))))</f>
        <v/>
      </c>
      <c r="L107" s="346">
        <f t="shared" si="7"/>
        <v>0</v>
      </c>
      <c r="M107" s="343"/>
      <c r="O107" s="334">
        <v>0.125</v>
      </c>
      <c r="P107" s="335" t="str">
        <f t="shared" si="4"/>
        <v>03:00</v>
      </c>
      <c r="R107" s="334">
        <v>0.25</v>
      </c>
      <c r="S107" s="335" t="str">
        <f t="shared" si="5"/>
        <v>06:00</v>
      </c>
    </row>
    <row r="108" spans="2:19" x14ac:dyDescent="0.3">
      <c r="B108" s="343"/>
      <c r="C108" s="344"/>
      <c r="D108" s="345"/>
      <c r="E108" s="344"/>
      <c r="F108" s="345"/>
      <c r="G108" s="343"/>
      <c r="H108" s="343"/>
      <c r="I108" s="339">
        <f>IF(LEFT(B108,2)="UL",IF(J108&lt;P108,100%,IF((J108&gt;S108),0,50%)),IF(LEFT(B108,2)="GF",(IF(AND(J108&lt;='Other Cancellation Agreements'!M$4,J108&gt;'Other Cancellation Agreements'!N$4),50%,(IF(AND(J108&lt;='Other Cancellation Agreements'!N$4,J108&gt;'Other Cancellation Agreements'!O$4),75%,(IF((J108&lt;='Other Cancellation Agreements'!O$4),100%,0)))))),IF(LEFT(B108,2)="TK",(IF(AND(J108&lt;='Other Cancellation Agreements'!D$4,J108&gt;'Other Cancellation Agreements'!E$4),50%,(IF((J108&lt;='Other Cancellation Agreements'!E$4),100%,0)))),IF(LEFT(B108,2)="EK",(IF(AND(J108&lt;='Other Cancellation Agreements'!F$4,J108&gt;'Other Cancellation Agreements'!G$4),25%,(IF(AND(J108&lt;='Other Cancellation Agreements'!G$4,J108&gt;'Other Cancellation Agreements'!H$4),50%,(IF((J108&lt;='Other Cancellation Agreements'!H$4),100%,0)))))),IF(LEFT(B108,2)="LO",(IF(AND(J108&lt;='Other Cancellation Agreements'!K$4,J108&gt;'Other Cancellation Agreements'!L$4),60%,(IF((J108&lt;='Other Cancellation Agreements'!L$4),100%,0)))),IF(LEFT(B108,2)="QR",(IF(AND(J108&lt;='Other Cancellation Agreements'!I$4,J108&gt;'Other Cancellation Agreements'!J$4),50%,(IF((J108&lt;='Other Cancellation Agreements'!J$4),100%,0)))),IF(LEFT(B108,2)="FZ",(IF(AND(J108&lt;='Other Cancellation Agreements'!S$4,J108&gt;'Other Cancellation Agreements'!T$4),50%,(IF((J108&lt;='Other Cancellation Agreements'!T$4),100%,0)))),IF(LEFT(B108,2)="SU",(IF(AND(J108&lt;='Other Cancellation Agreements'!P$4,J108&gt;'Other Cancellation Agreements'!Q$4),50%,(IF(AND(J108&lt;='Other Cancellation Agreements'!Q$4,J108&gt;'Other Cancellation Agreements'!R$4),75%,(IF((J108&lt;='Other Cancellation Agreements'!R$4),100%,0)))))),IF(LEFT(B108,2)="MH",(IF(AND(J108&lt;='Other Cancellation Agreements'!U$4,J108&gt;'Other Cancellation Agreements'!V$4),50%,(IF((J108&lt;='Other Cancellation Agreements'!V$4),100%,0)))),0)))))))))</f>
        <v>0</v>
      </c>
      <c r="J108" s="340" t="str">
        <f t="shared" si="6"/>
        <v/>
      </c>
      <c r="K108" s="340" t="str">
        <f>IF(LEFT(B108,2)="UL",IF(G108="EY",VLOOKUP(B108,'UL Cancellation Codes'!C:L,10,0),"")&amp;(IF(G108="BC",VLOOKUP(B108,'UL Cancellation Codes'!C:M,9,0),""))&amp;(IF(G108="TCR",VLOOKUP(B108,'UL Cancellation Codes'!C:M,11,0),""))&amp;(IF(G108="CCR",VLOOKUP(B108,'UL Cancellation Codes'!C:M,11,0),"")),IF(I108=0,"",IF(G108="FC",VLOOKUP(B108,'Other Cancellation Codes'!A:G,2,0),(IF(G108="BC",VLOOKUP(B108,'Other Cancellation Codes'!A:G,3,0),(IF(G108="PEY",VLOOKUP(B108,'Other Cancellation Codes'!A:G,4,0),(IF(G108="EY",VLOOKUP(B108,'Other Cancellation Codes'!A:G,5,0),(IF(G108="TCR",VLOOKUP(B108,'Other Cancellation Codes'!A:G,6,0),(IF(G108="CCR",VLOOKUP(B108,'Other Cancellation Codes'!A:G,7,0),0)))))))))))))</f>
        <v/>
      </c>
      <c r="L108" s="346">
        <f t="shared" si="7"/>
        <v>0</v>
      </c>
      <c r="M108" s="343"/>
      <c r="O108" s="334">
        <v>0.125</v>
      </c>
      <c r="P108" s="335" t="str">
        <f t="shared" si="4"/>
        <v>03:00</v>
      </c>
      <c r="R108" s="334">
        <v>0.25</v>
      </c>
      <c r="S108" s="335" t="str">
        <f t="shared" si="5"/>
        <v>06:00</v>
      </c>
    </row>
    <row r="109" spans="2:19" x14ac:dyDescent="0.3">
      <c r="B109" s="343"/>
      <c r="C109" s="344"/>
      <c r="D109" s="345"/>
      <c r="E109" s="344"/>
      <c r="F109" s="345"/>
      <c r="G109" s="343"/>
      <c r="H109" s="343"/>
      <c r="I109" s="339">
        <f>IF(LEFT(B109,2)="UL",IF(J109&lt;P109,100%,IF((J109&gt;S109),0,50%)),IF(LEFT(B109,2)="GF",(IF(AND(J109&lt;='Other Cancellation Agreements'!M$4,J109&gt;'Other Cancellation Agreements'!N$4),50%,(IF(AND(J109&lt;='Other Cancellation Agreements'!N$4,J109&gt;'Other Cancellation Agreements'!O$4),75%,(IF((J109&lt;='Other Cancellation Agreements'!O$4),100%,0)))))),IF(LEFT(B109,2)="TK",(IF(AND(J109&lt;='Other Cancellation Agreements'!D$4,J109&gt;'Other Cancellation Agreements'!E$4),50%,(IF((J109&lt;='Other Cancellation Agreements'!E$4),100%,0)))),IF(LEFT(B109,2)="EK",(IF(AND(J109&lt;='Other Cancellation Agreements'!F$4,J109&gt;'Other Cancellation Agreements'!G$4),25%,(IF(AND(J109&lt;='Other Cancellation Agreements'!G$4,J109&gt;'Other Cancellation Agreements'!H$4),50%,(IF((J109&lt;='Other Cancellation Agreements'!H$4),100%,0)))))),IF(LEFT(B109,2)="LO",(IF(AND(J109&lt;='Other Cancellation Agreements'!K$4,J109&gt;'Other Cancellation Agreements'!L$4),60%,(IF((J109&lt;='Other Cancellation Agreements'!L$4),100%,0)))),IF(LEFT(B109,2)="QR",(IF(AND(J109&lt;='Other Cancellation Agreements'!I$4,J109&gt;'Other Cancellation Agreements'!J$4),50%,(IF((J109&lt;='Other Cancellation Agreements'!J$4),100%,0)))),IF(LEFT(B109,2)="FZ",(IF(AND(J109&lt;='Other Cancellation Agreements'!S$4,J109&gt;'Other Cancellation Agreements'!T$4),50%,(IF((J109&lt;='Other Cancellation Agreements'!T$4),100%,0)))),IF(LEFT(B109,2)="SU",(IF(AND(J109&lt;='Other Cancellation Agreements'!P$4,J109&gt;'Other Cancellation Agreements'!Q$4),50%,(IF(AND(J109&lt;='Other Cancellation Agreements'!Q$4,J109&gt;'Other Cancellation Agreements'!R$4),75%,(IF((J109&lt;='Other Cancellation Agreements'!R$4),100%,0)))))),IF(LEFT(B109,2)="MH",(IF(AND(J109&lt;='Other Cancellation Agreements'!U$4,J109&gt;'Other Cancellation Agreements'!V$4),50%,(IF((J109&lt;='Other Cancellation Agreements'!V$4),100%,0)))),0)))))))))</f>
        <v>0</v>
      </c>
      <c r="J109" s="340" t="str">
        <f t="shared" si="6"/>
        <v/>
      </c>
      <c r="K109" s="340" t="str">
        <f>IF(LEFT(B109,2)="UL",IF(G109="EY",VLOOKUP(B109,'UL Cancellation Codes'!C:L,10,0),"")&amp;(IF(G109="BC",VLOOKUP(B109,'UL Cancellation Codes'!C:M,9,0),""))&amp;(IF(G109="TCR",VLOOKUP(B109,'UL Cancellation Codes'!C:M,11,0),""))&amp;(IF(G109="CCR",VLOOKUP(B109,'UL Cancellation Codes'!C:M,11,0),"")),IF(I109=0,"",IF(G109="FC",VLOOKUP(B109,'Other Cancellation Codes'!A:G,2,0),(IF(G109="BC",VLOOKUP(B109,'Other Cancellation Codes'!A:G,3,0),(IF(G109="PEY",VLOOKUP(B109,'Other Cancellation Codes'!A:G,4,0),(IF(G109="EY",VLOOKUP(B109,'Other Cancellation Codes'!A:G,5,0),(IF(G109="TCR",VLOOKUP(B109,'Other Cancellation Codes'!A:G,6,0),(IF(G109="CCR",VLOOKUP(B109,'Other Cancellation Codes'!A:G,7,0),0)))))))))))))</f>
        <v/>
      </c>
      <c r="L109" s="346">
        <f t="shared" si="7"/>
        <v>0</v>
      </c>
      <c r="M109" s="343"/>
      <c r="O109" s="334">
        <v>0.125</v>
      </c>
      <c r="P109" s="335" t="str">
        <f t="shared" si="4"/>
        <v>03:00</v>
      </c>
      <c r="R109" s="334">
        <v>0.25</v>
      </c>
      <c r="S109" s="335" t="str">
        <f t="shared" si="5"/>
        <v>06:00</v>
      </c>
    </row>
    <row r="110" spans="2:19" x14ac:dyDescent="0.3">
      <c r="B110" s="343"/>
      <c r="C110" s="344"/>
      <c r="D110" s="345"/>
      <c r="E110" s="344"/>
      <c r="F110" s="345"/>
      <c r="G110" s="343"/>
      <c r="H110" s="343"/>
      <c r="I110" s="339">
        <f>IF(LEFT(B110,2)="UL",IF(J110&lt;P110,100%,IF((J110&gt;S110),0,50%)),IF(LEFT(B110,2)="GF",(IF(AND(J110&lt;='Other Cancellation Agreements'!M$4,J110&gt;'Other Cancellation Agreements'!N$4),50%,(IF(AND(J110&lt;='Other Cancellation Agreements'!N$4,J110&gt;'Other Cancellation Agreements'!O$4),75%,(IF((J110&lt;='Other Cancellation Agreements'!O$4),100%,0)))))),IF(LEFT(B110,2)="TK",(IF(AND(J110&lt;='Other Cancellation Agreements'!D$4,J110&gt;'Other Cancellation Agreements'!E$4),50%,(IF((J110&lt;='Other Cancellation Agreements'!E$4),100%,0)))),IF(LEFT(B110,2)="EK",(IF(AND(J110&lt;='Other Cancellation Agreements'!F$4,J110&gt;'Other Cancellation Agreements'!G$4),25%,(IF(AND(J110&lt;='Other Cancellation Agreements'!G$4,J110&gt;'Other Cancellation Agreements'!H$4),50%,(IF((J110&lt;='Other Cancellation Agreements'!H$4),100%,0)))))),IF(LEFT(B110,2)="LO",(IF(AND(J110&lt;='Other Cancellation Agreements'!K$4,J110&gt;'Other Cancellation Agreements'!L$4),60%,(IF((J110&lt;='Other Cancellation Agreements'!L$4),100%,0)))),IF(LEFT(B110,2)="QR",(IF(AND(J110&lt;='Other Cancellation Agreements'!I$4,J110&gt;'Other Cancellation Agreements'!J$4),50%,(IF((J110&lt;='Other Cancellation Agreements'!J$4),100%,0)))),IF(LEFT(B110,2)="FZ",(IF(AND(J110&lt;='Other Cancellation Agreements'!S$4,J110&gt;'Other Cancellation Agreements'!T$4),50%,(IF((J110&lt;='Other Cancellation Agreements'!T$4),100%,0)))),IF(LEFT(B110,2)="SU",(IF(AND(J110&lt;='Other Cancellation Agreements'!P$4,J110&gt;'Other Cancellation Agreements'!Q$4),50%,(IF(AND(J110&lt;='Other Cancellation Agreements'!Q$4,J110&gt;'Other Cancellation Agreements'!R$4),75%,(IF((J110&lt;='Other Cancellation Agreements'!R$4),100%,0)))))),IF(LEFT(B110,2)="MH",(IF(AND(J110&lt;='Other Cancellation Agreements'!U$4,J110&gt;'Other Cancellation Agreements'!V$4),50%,(IF((J110&lt;='Other Cancellation Agreements'!V$4),100%,0)))),0)))))))))</f>
        <v>0</v>
      </c>
      <c r="J110" s="340" t="str">
        <f t="shared" si="6"/>
        <v/>
      </c>
      <c r="K110" s="340" t="str">
        <f>IF(LEFT(B110,2)="UL",IF(G110="EY",VLOOKUP(B110,'UL Cancellation Codes'!C:L,10,0),"")&amp;(IF(G110="BC",VLOOKUP(B110,'UL Cancellation Codes'!C:M,9,0),""))&amp;(IF(G110="TCR",VLOOKUP(B110,'UL Cancellation Codes'!C:M,11,0),""))&amp;(IF(G110="CCR",VLOOKUP(B110,'UL Cancellation Codes'!C:M,11,0),"")),IF(I110=0,"",IF(G110="FC",VLOOKUP(B110,'Other Cancellation Codes'!A:G,2,0),(IF(G110="BC",VLOOKUP(B110,'Other Cancellation Codes'!A:G,3,0),(IF(G110="PEY",VLOOKUP(B110,'Other Cancellation Codes'!A:G,4,0),(IF(G110="EY",VLOOKUP(B110,'Other Cancellation Codes'!A:G,5,0),(IF(G110="TCR",VLOOKUP(B110,'Other Cancellation Codes'!A:G,6,0),(IF(G110="CCR",VLOOKUP(B110,'Other Cancellation Codes'!A:G,7,0),0)))))))))))))</f>
        <v/>
      </c>
      <c r="L110" s="346">
        <f t="shared" si="7"/>
        <v>0</v>
      </c>
      <c r="M110" s="343"/>
      <c r="O110" s="334">
        <v>0.125</v>
      </c>
      <c r="P110" s="335" t="str">
        <f t="shared" si="4"/>
        <v>03:00</v>
      </c>
      <c r="R110" s="334">
        <v>0.25</v>
      </c>
      <c r="S110" s="335" t="str">
        <f t="shared" si="5"/>
        <v>06:00</v>
      </c>
    </row>
    <row r="111" spans="2:19" x14ac:dyDescent="0.3">
      <c r="B111" s="343"/>
      <c r="C111" s="344"/>
      <c r="D111" s="345"/>
      <c r="E111" s="344"/>
      <c r="F111" s="345"/>
      <c r="G111" s="343"/>
      <c r="H111" s="343"/>
      <c r="I111" s="339">
        <f>IF(LEFT(B111,2)="UL",IF(J111&lt;P111,100%,IF((J111&gt;S111),0,50%)),IF(LEFT(B111,2)="GF",(IF(AND(J111&lt;='Other Cancellation Agreements'!M$4,J111&gt;'Other Cancellation Agreements'!N$4),50%,(IF(AND(J111&lt;='Other Cancellation Agreements'!N$4,J111&gt;'Other Cancellation Agreements'!O$4),75%,(IF((J111&lt;='Other Cancellation Agreements'!O$4),100%,0)))))),IF(LEFT(B111,2)="TK",(IF(AND(J111&lt;='Other Cancellation Agreements'!D$4,J111&gt;'Other Cancellation Agreements'!E$4),50%,(IF((J111&lt;='Other Cancellation Agreements'!E$4),100%,0)))),IF(LEFT(B111,2)="EK",(IF(AND(J111&lt;='Other Cancellation Agreements'!F$4,J111&gt;'Other Cancellation Agreements'!G$4),25%,(IF(AND(J111&lt;='Other Cancellation Agreements'!G$4,J111&gt;'Other Cancellation Agreements'!H$4),50%,(IF((J111&lt;='Other Cancellation Agreements'!H$4),100%,0)))))),IF(LEFT(B111,2)="LO",(IF(AND(J111&lt;='Other Cancellation Agreements'!K$4,J111&gt;'Other Cancellation Agreements'!L$4),60%,(IF((J111&lt;='Other Cancellation Agreements'!L$4),100%,0)))),IF(LEFT(B111,2)="QR",(IF(AND(J111&lt;='Other Cancellation Agreements'!I$4,J111&gt;'Other Cancellation Agreements'!J$4),50%,(IF((J111&lt;='Other Cancellation Agreements'!J$4),100%,0)))),IF(LEFT(B111,2)="FZ",(IF(AND(J111&lt;='Other Cancellation Agreements'!S$4,J111&gt;'Other Cancellation Agreements'!T$4),50%,(IF((J111&lt;='Other Cancellation Agreements'!T$4),100%,0)))),IF(LEFT(B111,2)="SU",(IF(AND(J111&lt;='Other Cancellation Agreements'!P$4,J111&gt;'Other Cancellation Agreements'!Q$4),50%,(IF(AND(J111&lt;='Other Cancellation Agreements'!Q$4,J111&gt;'Other Cancellation Agreements'!R$4),75%,(IF((J111&lt;='Other Cancellation Agreements'!R$4),100%,0)))))),IF(LEFT(B111,2)="MH",(IF(AND(J111&lt;='Other Cancellation Agreements'!U$4,J111&gt;'Other Cancellation Agreements'!V$4),50%,(IF((J111&lt;='Other Cancellation Agreements'!V$4),100%,0)))),0)))))))))</f>
        <v>0</v>
      </c>
      <c r="J111" s="340" t="str">
        <f t="shared" si="6"/>
        <v/>
      </c>
      <c r="K111" s="340" t="str">
        <f>IF(LEFT(B111,2)="UL",IF(G111="EY",VLOOKUP(B111,'UL Cancellation Codes'!C:L,10,0),"")&amp;(IF(G111="BC",VLOOKUP(B111,'UL Cancellation Codes'!C:M,9,0),""))&amp;(IF(G111="TCR",VLOOKUP(B111,'UL Cancellation Codes'!C:M,11,0),""))&amp;(IF(G111="CCR",VLOOKUP(B111,'UL Cancellation Codes'!C:M,11,0),"")),IF(I111=0,"",IF(G111="FC",VLOOKUP(B111,'Other Cancellation Codes'!A:G,2,0),(IF(G111="BC",VLOOKUP(B111,'Other Cancellation Codes'!A:G,3,0),(IF(G111="PEY",VLOOKUP(B111,'Other Cancellation Codes'!A:G,4,0),(IF(G111="EY",VLOOKUP(B111,'Other Cancellation Codes'!A:G,5,0),(IF(G111="TCR",VLOOKUP(B111,'Other Cancellation Codes'!A:G,6,0),(IF(G111="CCR",VLOOKUP(B111,'Other Cancellation Codes'!A:G,7,0),0)))))))))))))</f>
        <v/>
      </c>
      <c r="L111" s="346">
        <f t="shared" si="7"/>
        <v>0</v>
      </c>
      <c r="M111" s="343"/>
      <c r="O111" s="334">
        <v>0.125</v>
      </c>
      <c r="P111" s="335" t="str">
        <f t="shared" si="4"/>
        <v>03:00</v>
      </c>
      <c r="R111" s="334">
        <v>0.25</v>
      </c>
      <c r="S111" s="335" t="str">
        <f t="shared" si="5"/>
        <v>06:00</v>
      </c>
    </row>
    <row r="112" spans="2:19" x14ac:dyDescent="0.3">
      <c r="B112" s="343"/>
      <c r="C112" s="344"/>
      <c r="D112" s="345"/>
      <c r="E112" s="344"/>
      <c r="F112" s="345"/>
      <c r="G112" s="343"/>
      <c r="H112" s="343"/>
      <c r="I112" s="339">
        <f>IF(LEFT(B112,2)="UL",IF(J112&lt;P112,100%,IF((J112&gt;S112),0,50%)),IF(LEFT(B112,2)="GF",(IF(AND(J112&lt;='Other Cancellation Agreements'!M$4,J112&gt;'Other Cancellation Agreements'!N$4),50%,(IF(AND(J112&lt;='Other Cancellation Agreements'!N$4,J112&gt;'Other Cancellation Agreements'!O$4),75%,(IF((J112&lt;='Other Cancellation Agreements'!O$4),100%,0)))))),IF(LEFT(B112,2)="TK",(IF(AND(J112&lt;='Other Cancellation Agreements'!D$4,J112&gt;'Other Cancellation Agreements'!E$4),50%,(IF((J112&lt;='Other Cancellation Agreements'!E$4),100%,0)))),IF(LEFT(B112,2)="EK",(IF(AND(J112&lt;='Other Cancellation Agreements'!F$4,J112&gt;'Other Cancellation Agreements'!G$4),25%,(IF(AND(J112&lt;='Other Cancellation Agreements'!G$4,J112&gt;'Other Cancellation Agreements'!H$4),50%,(IF((J112&lt;='Other Cancellation Agreements'!H$4),100%,0)))))),IF(LEFT(B112,2)="LO",(IF(AND(J112&lt;='Other Cancellation Agreements'!K$4,J112&gt;'Other Cancellation Agreements'!L$4),60%,(IF((J112&lt;='Other Cancellation Agreements'!L$4),100%,0)))),IF(LEFT(B112,2)="QR",(IF(AND(J112&lt;='Other Cancellation Agreements'!I$4,J112&gt;'Other Cancellation Agreements'!J$4),50%,(IF((J112&lt;='Other Cancellation Agreements'!J$4),100%,0)))),IF(LEFT(B112,2)="FZ",(IF(AND(J112&lt;='Other Cancellation Agreements'!S$4,J112&gt;'Other Cancellation Agreements'!T$4),50%,(IF((J112&lt;='Other Cancellation Agreements'!T$4),100%,0)))),IF(LEFT(B112,2)="SU",(IF(AND(J112&lt;='Other Cancellation Agreements'!P$4,J112&gt;'Other Cancellation Agreements'!Q$4),50%,(IF(AND(J112&lt;='Other Cancellation Agreements'!Q$4,J112&gt;'Other Cancellation Agreements'!R$4),75%,(IF((J112&lt;='Other Cancellation Agreements'!R$4),100%,0)))))),IF(LEFT(B112,2)="MH",(IF(AND(J112&lt;='Other Cancellation Agreements'!U$4,J112&gt;'Other Cancellation Agreements'!V$4),50%,(IF((J112&lt;='Other Cancellation Agreements'!V$4),100%,0)))),0)))))))))</f>
        <v>0</v>
      </c>
      <c r="J112" s="340" t="str">
        <f t="shared" si="6"/>
        <v/>
      </c>
      <c r="K112" s="340" t="str">
        <f>IF(LEFT(B112,2)="UL",IF(G112="EY",VLOOKUP(B112,'UL Cancellation Codes'!C:L,10,0),"")&amp;(IF(G112="BC",VLOOKUP(B112,'UL Cancellation Codes'!C:M,9,0),""))&amp;(IF(G112="TCR",VLOOKUP(B112,'UL Cancellation Codes'!C:M,11,0),""))&amp;(IF(G112="CCR",VLOOKUP(B112,'UL Cancellation Codes'!C:M,11,0),"")),IF(I112=0,"",IF(G112="FC",VLOOKUP(B112,'Other Cancellation Codes'!A:G,2,0),(IF(G112="BC",VLOOKUP(B112,'Other Cancellation Codes'!A:G,3,0),(IF(G112="PEY",VLOOKUP(B112,'Other Cancellation Codes'!A:G,4,0),(IF(G112="EY",VLOOKUP(B112,'Other Cancellation Codes'!A:G,5,0),(IF(G112="TCR",VLOOKUP(B112,'Other Cancellation Codes'!A:G,6,0),(IF(G112="CCR",VLOOKUP(B112,'Other Cancellation Codes'!A:G,7,0),0)))))))))))))</f>
        <v/>
      </c>
      <c r="L112" s="346">
        <f t="shared" si="7"/>
        <v>0</v>
      </c>
      <c r="M112" s="343"/>
      <c r="O112" s="334">
        <v>0.125</v>
      </c>
      <c r="P112" s="335" t="str">
        <f t="shared" si="4"/>
        <v>03:00</v>
      </c>
      <c r="R112" s="334">
        <v>0.25</v>
      </c>
      <c r="S112" s="335" t="str">
        <f t="shared" si="5"/>
        <v>06:00</v>
      </c>
    </row>
    <row r="113" spans="2:19" x14ac:dyDescent="0.3">
      <c r="B113" s="343"/>
      <c r="C113" s="344"/>
      <c r="D113" s="345"/>
      <c r="E113" s="344"/>
      <c r="F113" s="345"/>
      <c r="G113" s="343"/>
      <c r="H113" s="343"/>
      <c r="I113" s="339">
        <f>IF(LEFT(B113,2)="UL",IF(J113&lt;P113,100%,IF((J113&gt;S113),0,50%)),IF(LEFT(B113,2)="GF",(IF(AND(J113&lt;='Other Cancellation Agreements'!M$4,J113&gt;'Other Cancellation Agreements'!N$4),50%,(IF(AND(J113&lt;='Other Cancellation Agreements'!N$4,J113&gt;'Other Cancellation Agreements'!O$4),75%,(IF((J113&lt;='Other Cancellation Agreements'!O$4),100%,0)))))),IF(LEFT(B113,2)="TK",(IF(AND(J113&lt;='Other Cancellation Agreements'!D$4,J113&gt;'Other Cancellation Agreements'!E$4),50%,(IF((J113&lt;='Other Cancellation Agreements'!E$4),100%,0)))),IF(LEFT(B113,2)="EK",(IF(AND(J113&lt;='Other Cancellation Agreements'!F$4,J113&gt;'Other Cancellation Agreements'!G$4),25%,(IF(AND(J113&lt;='Other Cancellation Agreements'!G$4,J113&gt;'Other Cancellation Agreements'!H$4),50%,(IF((J113&lt;='Other Cancellation Agreements'!H$4),100%,0)))))),IF(LEFT(B113,2)="LO",(IF(AND(J113&lt;='Other Cancellation Agreements'!K$4,J113&gt;'Other Cancellation Agreements'!L$4),60%,(IF((J113&lt;='Other Cancellation Agreements'!L$4),100%,0)))),IF(LEFT(B113,2)="QR",(IF(AND(J113&lt;='Other Cancellation Agreements'!I$4,J113&gt;'Other Cancellation Agreements'!J$4),50%,(IF((J113&lt;='Other Cancellation Agreements'!J$4),100%,0)))),IF(LEFT(B113,2)="FZ",(IF(AND(J113&lt;='Other Cancellation Agreements'!S$4,J113&gt;'Other Cancellation Agreements'!T$4),50%,(IF((J113&lt;='Other Cancellation Agreements'!T$4),100%,0)))),IF(LEFT(B113,2)="SU",(IF(AND(J113&lt;='Other Cancellation Agreements'!P$4,J113&gt;'Other Cancellation Agreements'!Q$4),50%,(IF(AND(J113&lt;='Other Cancellation Agreements'!Q$4,J113&gt;'Other Cancellation Agreements'!R$4),75%,(IF((J113&lt;='Other Cancellation Agreements'!R$4),100%,0)))))),IF(LEFT(B113,2)="MH",(IF(AND(J113&lt;='Other Cancellation Agreements'!U$4,J113&gt;'Other Cancellation Agreements'!V$4),50%,(IF((J113&lt;='Other Cancellation Agreements'!V$4),100%,0)))),0)))))))))</f>
        <v>0</v>
      </c>
      <c r="J113" s="340" t="str">
        <f t="shared" si="6"/>
        <v/>
      </c>
      <c r="K113" s="340" t="str">
        <f>IF(LEFT(B113,2)="UL",IF(G113="EY",VLOOKUP(B113,'UL Cancellation Codes'!C:L,10,0),"")&amp;(IF(G113="BC",VLOOKUP(B113,'UL Cancellation Codes'!C:M,9,0),""))&amp;(IF(G113="TCR",VLOOKUP(B113,'UL Cancellation Codes'!C:M,11,0),""))&amp;(IF(G113="CCR",VLOOKUP(B113,'UL Cancellation Codes'!C:M,11,0),"")),IF(I113=0,"",IF(G113="FC",VLOOKUP(B113,'Other Cancellation Codes'!A:G,2,0),(IF(G113="BC",VLOOKUP(B113,'Other Cancellation Codes'!A:G,3,0),(IF(G113="PEY",VLOOKUP(B113,'Other Cancellation Codes'!A:G,4,0),(IF(G113="EY",VLOOKUP(B113,'Other Cancellation Codes'!A:G,5,0),(IF(G113="TCR",VLOOKUP(B113,'Other Cancellation Codes'!A:G,6,0),(IF(G113="CCR",VLOOKUP(B113,'Other Cancellation Codes'!A:G,7,0),0)))))))))))))</f>
        <v/>
      </c>
      <c r="L113" s="346">
        <f t="shared" si="7"/>
        <v>0</v>
      </c>
      <c r="M113" s="343"/>
      <c r="O113" s="334">
        <v>0.125</v>
      </c>
      <c r="P113" s="335" t="str">
        <f t="shared" si="4"/>
        <v>03:00</v>
      </c>
      <c r="R113" s="334">
        <v>0.25</v>
      </c>
      <c r="S113" s="335" t="str">
        <f t="shared" si="5"/>
        <v>06:00</v>
      </c>
    </row>
    <row r="114" spans="2:19" x14ac:dyDescent="0.3">
      <c r="B114" s="343"/>
      <c r="C114" s="344"/>
      <c r="D114" s="345"/>
      <c r="E114" s="344"/>
      <c r="F114" s="345"/>
      <c r="G114" s="343"/>
      <c r="H114" s="343"/>
      <c r="I114" s="339">
        <f>IF(LEFT(B114,2)="UL",IF(J114&lt;P114,100%,IF((J114&gt;S114),0,50%)),IF(LEFT(B114,2)="GF",(IF(AND(J114&lt;='Other Cancellation Agreements'!M$4,J114&gt;'Other Cancellation Agreements'!N$4),50%,(IF(AND(J114&lt;='Other Cancellation Agreements'!N$4,J114&gt;'Other Cancellation Agreements'!O$4),75%,(IF((J114&lt;='Other Cancellation Agreements'!O$4),100%,0)))))),IF(LEFT(B114,2)="TK",(IF(AND(J114&lt;='Other Cancellation Agreements'!D$4,J114&gt;'Other Cancellation Agreements'!E$4),50%,(IF((J114&lt;='Other Cancellation Agreements'!E$4),100%,0)))),IF(LEFT(B114,2)="EK",(IF(AND(J114&lt;='Other Cancellation Agreements'!F$4,J114&gt;'Other Cancellation Agreements'!G$4),25%,(IF(AND(J114&lt;='Other Cancellation Agreements'!G$4,J114&gt;'Other Cancellation Agreements'!H$4),50%,(IF((J114&lt;='Other Cancellation Agreements'!H$4),100%,0)))))),IF(LEFT(B114,2)="LO",(IF(AND(J114&lt;='Other Cancellation Agreements'!K$4,J114&gt;'Other Cancellation Agreements'!L$4),60%,(IF((J114&lt;='Other Cancellation Agreements'!L$4),100%,0)))),IF(LEFT(B114,2)="QR",(IF(AND(J114&lt;='Other Cancellation Agreements'!I$4,J114&gt;'Other Cancellation Agreements'!J$4),50%,(IF((J114&lt;='Other Cancellation Agreements'!J$4),100%,0)))),IF(LEFT(B114,2)="FZ",(IF(AND(J114&lt;='Other Cancellation Agreements'!S$4,J114&gt;'Other Cancellation Agreements'!T$4),50%,(IF((J114&lt;='Other Cancellation Agreements'!T$4),100%,0)))),IF(LEFT(B114,2)="SU",(IF(AND(J114&lt;='Other Cancellation Agreements'!P$4,J114&gt;'Other Cancellation Agreements'!Q$4),50%,(IF(AND(J114&lt;='Other Cancellation Agreements'!Q$4,J114&gt;'Other Cancellation Agreements'!R$4),75%,(IF((J114&lt;='Other Cancellation Agreements'!R$4),100%,0)))))),IF(LEFT(B114,2)="MH",(IF(AND(J114&lt;='Other Cancellation Agreements'!U$4,J114&gt;'Other Cancellation Agreements'!V$4),50%,(IF((J114&lt;='Other Cancellation Agreements'!V$4),100%,0)))),0)))))))))</f>
        <v>0</v>
      </c>
      <c r="J114" s="340" t="str">
        <f t="shared" si="6"/>
        <v/>
      </c>
      <c r="K114" s="340" t="str">
        <f>IF(LEFT(B114,2)="UL",IF(G114="EY",VLOOKUP(B114,'UL Cancellation Codes'!C:L,10,0),"")&amp;(IF(G114="BC",VLOOKUP(B114,'UL Cancellation Codes'!C:M,9,0),""))&amp;(IF(G114="TCR",VLOOKUP(B114,'UL Cancellation Codes'!C:M,11,0),""))&amp;(IF(G114="CCR",VLOOKUP(B114,'UL Cancellation Codes'!C:M,11,0),"")),IF(I114=0,"",IF(G114="FC",VLOOKUP(B114,'Other Cancellation Codes'!A:G,2,0),(IF(G114="BC",VLOOKUP(B114,'Other Cancellation Codes'!A:G,3,0),(IF(G114="PEY",VLOOKUP(B114,'Other Cancellation Codes'!A:G,4,0),(IF(G114="EY",VLOOKUP(B114,'Other Cancellation Codes'!A:G,5,0),(IF(G114="TCR",VLOOKUP(B114,'Other Cancellation Codes'!A:G,6,0),(IF(G114="CCR",VLOOKUP(B114,'Other Cancellation Codes'!A:G,7,0),0)))))))))))))</f>
        <v/>
      </c>
      <c r="L114" s="346">
        <f t="shared" si="7"/>
        <v>0</v>
      </c>
      <c r="M114" s="343"/>
      <c r="O114" s="334">
        <v>0.125</v>
      </c>
      <c r="P114" s="335" t="str">
        <f t="shared" si="4"/>
        <v>03:00</v>
      </c>
      <c r="R114" s="334">
        <v>0.25</v>
      </c>
      <c r="S114" s="335" t="str">
        <f t="shared" si="5"/>
        <v>06:00</v>
      </c>
    </row>
    <row r="115" spans="2:19" x14ac:dyDescent="0.3">
      <c r="B115" s="343"/>
      <c r="C115" s="344"/>
      <c r="D115" s="345"/>
      <c r="E115" s="344"/>
      <c r="F115" s="345"/>
      <c r="G115" s="343"/>
      <c r="H115" s="343"/>
      <c r="I115" s="339">
        <f>IF(LEFT(B115,2)="UL",IF(J115&lt;P115,100%,IF((J115&gt;S115),0,50%)),IF(LEFT(B115,2)="GF",(IF(AND(J115&lt;='Other Cancellation Agreements'!M$4,J115&gt;'Other Cancellation Agreements'!N$4),50%,(IF(AND(J115&lt;='Other Cancellation Agreements'!N$4,J115&gt;'Other Cancellation Agreements'!O$4),75%,(IF((J115&lt;='Other Cancellation Agreements'!O$4),100%,0)))))),IF(LEFT(B115,2)="TK",(IF(AND(J115&lt;='Other Cancellation Agreements'!D$4,J115&gt;'Other Cancellation Agreements'!E$4),50%,(IF((J115&lt;='Other Cancellation Agreements'!E$4),100%,0)))),IF(LEFT(B115,2)="EK",(IF(AND(J115&lt;='Other Cancellation Agreements'!F$4,J115&gt;'Other Cancellation Agreements'!G$4),25%,(IF(AND(J115&lt;='Other Cancellation Agreements'!G$4,J115&gt;'Other Cancellation Agreements'!H$4),50%,(IF((J115&lt;='Other Cancellation Agreements'!H$4),100%,0)))))),IF(LEFT(B115,2)="LO",(IF(AND(J115&lt;='Other Cancellation Agreements'!K$4,J115&gt;'Other Cancellation Agreements'!L$4),60%,(IF((J115&lt;='Other Cancellation Agreements'!L$4),100%,0)))),IF(LEFT(B115,2)="QR",(IF(AND(J115&lt;='Other Cancellation Agreements'!I$4,J115&gt;'Other Cancellation Agreements'!J$4),50%,(IF((J115&lt;='Other Cancellation Agreements'!J$4),100%,0)))),IF(LEFT(B115,2)="FZ",(IF(AND(J115&lt;='Other Cancellation Agreements'!S$4,J115&gt;'Other Cancellation Agreements'!T$4),50%,(IF((J115&lt;='Other Cancellation Agreements'!T$4),100%,0)))),IF(LEFT(B115,2)="SU",(IF(AND(J115&lt;='Other Cancellation Agreements'!P$4,J115&gt;'Other Cancellation Agreements'!Q$4),50%,(IF(AND(J115&lt;='Other Cancellation Agreements'!Q$4,J115&gt;'Other Cancellation Agreements'!R$4),75%,(IF((J115&lt;='Other Cancellation Agreements'!R$4),100%,0)))))),IF(LEFT(B115,2)="MH",(IF(AND(J115&lt;='Other Cancellation Agreements'!U$4,J115&gt;'Other Cancellation Agreements'!V$4),50%,(IF((J115&lt;='Other Cancellation Agreements'!V$4),100%,0)))),0)))))))))</f>
        <v>0</v>
      </c>
      <c r="J115" s="340" t="str">
        <f t="shared" si="6"/>
        <v/>
      </c>
      <c r="K115" s="340" t="str">
        <f>IF(LEFT(B115,2)="UL",IF(G115="EY",VLOOKUP(B115,'UL Cancellation Codes'!C:L,10,0),"")&amp;(IF(G115="BC",VLOOKUP(B115,'UL Cancellation Codes'!C:M,9,0),""))&amp;(IF(G115="TCR",VLOOKUP(B115,'UL Cancellation Codes'!C:M,11,0),""))&amp;(IF(G115="CCR",VLOOKUP(B115,'UL Cancellation Codes'!C:M,11,0),"")),IF(I115=0,"",IF(G115="FC",VLOOKUP(B115,'Other Cancellation Codes'!A:G,2,0),(IF(G115="BC",VLOOKUP(B115,'Other Cancellation Codes'!A:G,3,0),(IF(G115="PEY",VLOOKUP(B115,'Other Cancellation Codes'!A:G,4,0),(IF(G115="EY",VLOOKUP(B115,'Other Cancellation Codes'!A:G,5,0),(IF(G115="TCR",VLOOKUP(B115,'Other Cancellation Codes'!A:G,6,0),(IF(G115="CCR",VLOOKUP(B115,'Other Cancellation Codes'!A:G,7,0),0)))))))))))))</f>
        <v/>
      </c>
      <c r="L115" s="346">
        <f t="shared" si="7"/>
        <v>0</v>
      </c>
      <c r="M115" s="343"/>
      <c r="O115" s="334">
        <v>0.125</v>
      </c>
      <c r="P115" s="335" t="str">
        <f t="shared" si="4"/>
        <v>03:00</v>
      </c>
      <c r="R115" s="334">
        <v>0.25</v>
      </c>
      <c r="S115" s="335" t="str">
        <f t="shared" si="5"/>
        <v>06:00</v>
      </c>
    </row>
    <row r="116" spans="2:19" x14ac:dyDescent="0.3">
      <c r="B116" s="343"/>
      <c r="C116" s="344"/>
      <c r="D116" s="345"/>
      <c r="E116" s="344"/>
      <c r="F116" s="345"/>
      <c r="G116" s="343"/>
      <c r="H116" s="343"/>
      <c r="I116" s="339">
        <f>IF(LEFT(B116,2)="UL",IF(J116&lt;P116,100%,IF((J116&gt;S116),0,50%)),IF(LEFT(B116,2)="GF",(IF(AND(J116&lt;='Other Cancellation Agreements'!M$4,J116&gt;'Other Cancellation Agreements'!N$4),50%,(IF(AND(J116&lt;='Other Cancellation Agreements'!N$4,J116&gt;'Other Cancellation Agreements'!O$4),75%,(IF((J116&lt;='Other Cancellation Agreements'!O$4),100%,0)))))),IF(LEFT(B116,2)="TK",(IF(AND(J116&lt;='Other Cancellation Agreements'!D$4,J116&gt;'Other Cancellation Agreements'!E$4),50%,(IF((J116&lt;='Other Cancellation Agreements'!E$4),100%,0)))),IF(LEFT(B116,2)="EK",(IF(AND(J116&lt;='Other Cancellation Agreements'!F$4,J116&gt;'Other Cancellation Agreements'!G$4),25%,(IF(AND(J116&lt;='Other Cancellation Agreements'!G$4,J116&gt;'Other Cancellation Agreements'!H$4),50%,(IF((J116&lt;='Other Cancellation Agreements'!H$4),100%,0)))))),IF(LEFT(B116,2)="LO",(IF(AND(J116&lt;='Other Cancellation Agreements'!K$4,J116&gt;'Other Cancellation Agreements'!L$4),60%,(IF((J116&lt;='Other Cancellation Agreements'!L$4),100%,0)))),IF(LEFT(B116,2)="QR",(IF(AND(J116&lt;='Other Cancellation Agreements'!I$4,J116&gt;'Other Cancellation Agreements'!J$4),50%,(IF((J116&lt;='Other Cancellation Agreements'!J$4),100%,0)))),IF(LEFT(B116,2)="FZ",(IF(AND(J116&lt;='Other Cancellation Agreements'!S$4,J116&gt;'Other Cancellation Agreements'!T$4),50%,(IF((J116&lt;='Other Cancellation Agreements'!T$4),100%,0)))),IF(LEFT(B116,2)="SU",(IF(AND(J116&lt;='Other Cancellation Agreements'!P$4,J116&gt;'Other Cancellation Agreements'!Q$4),50%,(IF(AND(J116&lt;='Other Cancellation Agreements'!Q$4,J116&gt;'Other Cancellation Agreements'!R$4),75%,(IF((J116&lt;='Other Cancellation Agreements'!R$4),100%,0)))))),IF(LEFT(B116,2)="MH",(IF(AND(J116&lt;='Other Cancellation Agreements'!U$4,J116&gt;'Other Cancellation Agreements'!V$4),50%,(IF((J116&lt;='Other Cancellation Agreements'!V$4),100%,0)))),0)))))))))</f>
        <v>0</v>
      </c>
      <c r="J116" s="340" t="str">
        <f t="shared" si="6"/>
        <v/>
      </c>
      <c r="K116" s="340" t="str">
        <f>IF(LEFT(B116,2)="UL",IF(G116="EY",VLOOKUP(B116,'UL Cancellation Codes'!C:L,10,0),"")&amp;(IF(G116="BC",VLOOKUP(B116,'UL Cancellation Codes'!C:M,9,0),""))&amp;(IF(G116="TCR",VLOOKUP(B116,'UL Cancellation Codes'!C:M,11,0),""))&amp;(IF(G116="CCR",VLOOKUP(B116,'UL Cancellation Codes'!C:M,11,0),"")),IF(I116=0,"",IF(G116="FC",VLOOKUP(B116,'Other Cancellation Codes'!A:G,2,0),(IF(G116="BC",VLOOKUP(B116,'Other Cancellation Codes'!A:G,3,0),(IF(G116="PEY",VLOOKUP(B116,'Other Cancellation Codes'!A:G,4,0),(IF(G116="EY",VLOOKUP(B116,'Other Cancellation Codes'!A:G,5,0),(IF(G116="TCR",VLOOKUP(B116,'Other Cancellation Codes'!A:G,6,0),(IF(G116="CCR",VLOOKUP(B116,'Other Cancellation Codes'!A:G,7,0),0)))))))))))))</f>
        <v/>
      </c>
      <c r="L116" s="346">
        <f t="shared" si="7"/>
        <v>0</v>
      </c>
      <c r="M116" s="343"/>
      <c r="O116" s="334">
        <v>0.125</v>
      </c>
      <c r="P116" s="335" t="str">
        <f t="shared" si="4"/>
        <v>03:00</v>
      </c>
      <c r="R116" s="334">
        <v>0.25</v>
      </c>
      <c r="S116" s="335" t="str">
        <f t="shared" si="5"/>
        <v>06:00</v>
      </c>
    </row>
    <row r="117" spans="2:19" x14ac:dyDescent="0.3">
      <c r="B117" s="343"/>
      <c r="C117" s="344"/>
      <c r="D117" s="345"/>
      <c r="E117" s="344"/>
      <c r="F117" s="345"/>
      <c r="G117" s="343"/>
      <c r="H117" s="343"/>
      <c r="I117" s="339">
        <f>IF(LEFT(B117,2)="UL",IF(J117&lt;P117,100%,IF((J117&gt;S117),0,50%)),IF(LEFT(B117,2)="GF",(IF(AND(J117&lt;='Other Cancellation Agreements'!M$4,J117&gt;'Other Cancellation Agreements'!N$4),50%,(IF(AND(J117&lt;='Other Cancellation Agreements'!N$4,J117&gt;'Other Cancellation Agreements'!O$4),75%,(IF((J117&lt;='Other Cancellation Agreements'!O$4),100%,0)))))),IF(LEFT(B117,2)="TK",(IF(AND(J117&lt;='Other Cancellation Agreements'!D$4,J117&gt;'Other Cancellation Agreements'!E$4),50%,(IF((J117&lt;='Other Cancellation Agreements'!E$4),100%,0)))),IF(LEFT(B117,2)="EK",(IF(AND(J117&lt;='Other Cancellation Agreements'!F$4,J117&gt;'Other Cancellation Agreements'!G$4),25%,(IF(AND(J117&lt;='Other Cancellation Agreements'!G$4,J117&gt;'Other Cancellation Agreements'!H$4),50%,(IF((J117&lt;='Other Cancellation Agreements'!H$4),100%,0)))))),IF(LEFT(B117,2)="LO",(IF(AND(J117&lt;='Other Cancellation Agreements'!K$4,J117&gt;'Other Cancellation Agreements'!L$4),60%,(IF((J117&lt;='Other Cancellation Agreements'!L$4),100%,0)))),IF(LEFT(B117,2)="QR",(IF(AND(J117&lt;='Other Cancellation Agreements'!I$4,J117&gt;'Other Cancellation Agreements'!J$4),50%,(IF((J117&lt;='Other Cancellation Agreements'!J$4),100%,0)))),IF(LEFT(B117,2)="FZ",(IF(AND(J117&lt;='Other Cancellation Agreements'!S$4,J117&gt;'Other Cancellation Agreements'!T$4),50%,(IF((J117&lt;='Other Cancellation Agreements'!T$4),100%,0)))),IF(LEFT(B117,2)="SU",(IF(AND(J117&lt;='Other Cancellation Agreements'!P$4,J117&gt;'Other Cancellation Agreements'!Q$4),50%,(IF(AND(J117&lt;='Other Cancellation Agreements'!Q$4,J117&gt;'Other Cancellation Agreements'!R$4),75%,(IF((J117&lt;='Other Cancellation Agreements'!R$4),100%,0)))))),IF(LEFT(B117,2)="MH",(IF(AND(J117&lt;='Other Cancellation Agreements'!U$4,J117&gt;'Other Cancellation Agreements'!V$4),50%,(IF((J117&lt;='Other Cancellation Agreements'!V$4),100%,0)))),0)))))))))</f>
        <v>0</v>
      </c>
      <c r="J117" s="340" t="str">
        <f t="shared" si="6"/>
        <v/>
      </c>
      <c r="K117" s="340" t="str">
        <f>IF(LEFT(B117,2)="UL",IF(G117="EY",VLOOKUP(B117,'UL Cancellation Codes'!C:L,10,0),"")&amp;(IF(G117="BC",VLOOKUP(B117,'UL Cancellation Codes'!C:M,9,0),""))&amp;(IF(G117="TCR",VLOOKUP(B117,'UL Cancellation Codes'!C:M,11,0),""))&amp;(IF(G117="CCR",VLOOKUP(B117,'UL Cancellation Codes'!C:M,11,0),"")),IF(I117=0,"",IF(G117="FC",VLOOKUP(B117,'Other Cancellation Codes'!A:G,2,0),(IF(G117="BC",VLOOKUP(B117,'Other Cancellation Codes'!A:G,3,0),(IF(G117="PEY",VLOOKUP(B117,'Other Cancellation Codes'!A:G,4,0),(IF(G117="EY",VLOOKUP(B117,'Other Cancellation Codes'!A:G,5,0),(IF(G117="TCR",VLOOKUP(B117,'Other Cancellation Codes'!A:G,6,0),(IF(G117="CCR",VLOOKUP(B117,'Other Cancellation Codes'!A:G,7,0),0)))))))))))))</f>
        <v/>
      </c>
      <c r="L117" s="346">
        <f t="shared" si="7"/>
        <v>0</v>
      </c>
      <c r="M117" s="343"/>
      <c r="O117" s="334">
        <v>0.125</v>
      </c>
      <c r="P117" s="335" t="str">
        <f t="shared" si="4"/>
        <v>03:00</v>
      </c>
      <c r="R117" s="334">
        <v>0.25</v>
      </c>
      <c r="S117" s="335" t="str">
        <f t="shared" si="5"/>
        <v>06:00</v>
      </c>
    </row>
    <row r="118" spans="2:19" x14ac:dyDescent="0.3">
      <c r="B118" s="343"/>
      <c r="C118" s="344"/>
      <c r="D118" s="345"/>
      <c r="E118" s="344"/>
      <c r="F118" s="345"/>
      <c r="G118" s="343"/>
      <c r="H118" s="343"/>
      <c r="I118" s="339">
        <f>IF(LEFT(B118,2)="UL",IF(J118&lt;P118,100%,IF((J118&gt;S118),0,50%)),IF(LEFT(B118,2)="GF",(IF(AND(J118&lt;='Other Cancellation Agreements'!M$4,J118&gt;'Other Cancellation Agreements'!N$4),50%,(IF(AND(J118&lt;='Other Cancellation Agreements'!N$4,J118&gt;'Other Cancellation Agreements'!O$4),75%,(IF((J118&lt;='Other Cancellation Agreements'!O$4),100%,0)))))),IF(LEFT(B118,2)="TK",(IF(AND(J118&lt;='Other Cancellation Agreements'!D$4,J118&gt;'Other Cancellation Agreements'!E$4),50%,(IF((J118&lt;='Other Cancellation Agreements'!E$4),100%,0)))),IF(LEFT(B118,2)="EK",(IF(AND(J118&lt;='Other Cancellation Agreements'!F$4,J118&gt;'Other Cancellation Agreements'!G$4),25%,(IF(AND(J118&lt;='Other Cancellation Agreements'!G$4,J118&gt;'Other Cancellation Agreements'!H$4),50%,(IF((J118&lt;='Other Cancellation Agreements'!H$4),100%,0)))))),IF(LEFT(B118,2)="LO",(IF(AND(J118&lt;='Other Cancellation Agreements'!K$4,J118&gt;'Other Cancellation Agreements'!L$4),60%,(IF((J118&lt;='Other Cancellation Agreements'!L$4),100%,0)))),IF(LEFT(B118,2)="QR",(IF(AND(J118&lt;='Other Cancellation Agreements'!I$4,J118&gt;'Other Cancellation Agreements'!J$4),50%,(IF((J118&lt;='Other Cancellation Agreements'!J$4),100%,0)))),IF(LEFT(B118,2)="FZ",(IF(AND(J118&lt;='Other Cancellation Agreements'!S$4,J118&gt;'Other Cancellation Agreements'!T$4),50%,(IF((J118&lt;='Other Cancellation Agreements'!T$4),100%,0)))),IF(LEFT(B118,2)="SU",(IF(AND(J118&lt;='Other Cancellation Agreements'!P$4,J118&gt;'Other Cancellation Agreements'!Q$4),50%,(IF(AND(J118&lt;='Other Cancellation Agreements'!Q$4,J118&gt;'Other Cancellation Agreements'!R$4),75%,(IF((J118&lt;='Other Cancellation Agreements'!R$4),100%,0)))))),IF(LEFT(B118,2)="MH",(IF(AND(J118&lt;='Other Cancellation Agreements'!U$4,J118&gt;'Other Cancellation Agreements'!V$4),50%,(IF((J118&lt;='Other Cancellation Agreements'!V$4),100%,0)))),0)))))))))</f>
        <v>0</v>
      </c>
      <c r="J118" s="340" t="str">
        <f t="shared" si="6"/>
        <v/>
      </c>
      <c r="K118" s="340" t="str">
        <f>IF(LEFT(B118,2)="UL",IF(G118="EY",VLOOKUP(B118,'UL Cancellation Codes'!C:L,10,0),"")&amp;(IF(G118="BC",VLOOKUP(B118,'UL Cancellation Codes'!C:M,9,0),""))&amp;(IF(G118="TCR",VLOOKUP(B118,'UL Cancellation Codes'!C:M,11,0),""))&amp;(IF(G118="CCR",VLOOKUP(B118,'UL Cancellation Codes'!C:M,11,0),"")),IF(I118=0,"",IF(G118="FC",VLOOKUP(B118,'Other Cancellation Codes'!A:G,2,0),(IF(G118="BC",VLOOKUP(B118,'Other Cancellation Codes'!A:G,3,0),(IF(G118="PEY",VLOOKUP(B118,'Other Cancellation Codes'!A:G,4,0),(IF(G118="EY",VLOOKUP(B118,'Other Cancellation Codes'!A:G,5,0),(IF(G118="TCR",VLOOKUP(B118,'Other Cancellation Codes'!A:G,6,0),(IF(G118="CCR",VLOOKUP(B118,'Other Cancellation Codes'!A:G,7,0),0)))))))))))))</f>
        <v/>
      </c>
      <c r="L118" s="346">
        <f t="shared" si="7"/>
        <v>0</v>
      </c>
      <c r="M118" s="343"/>
      <c r="O118" s="334">
        <v>0.125</v>
      </c>
      <c r="P118" s="335" t="str">
        <f t="shared" si="4"/>
        <v>03:00</v>
      </c>
      <c r="R118" s="334">
        <v>0.25</v>
      </c>
      <c r="S118" s="335" t="str">
        <f t="shared" si="5"/>
        <v>06:00</v>
      </c>
    </row>
    <row r="119" spans="2:19" x14ac:dyDescent="0.3">
      <c r="B119" s="343"/>
      <c r="C119" s="344"/>
      <c r="D119" s="345"/>
      <c r="E119" s="344"/>
      <c r="F119" s="345"/>
      <c r="G119" s="343"/>
      <c r="H119" s="343"/>
      <c r="I119" s="339">
        <f>IF(LEFT(B119,2)="UL",IF(J119&lt;P119,100%,IF((J119&gt;S119),0,50%)),IF(LEFT(B119,2)="GF",(IF(AND(J119&lt;='Other Cancellation Agreements'!M$4,J119&gt;'Other Cancellation Agreements'!N$4),50%,(IF(AND(J119&lt;='Other Cancellation Agreements'!N$4,J119&gt;'Other Cancellation Agreements'!O$4),75%,(IF((J119&lt;='Other Cancellation Agreements'!O$4),100%,0)))))),IF(LEFT(B119,2)="TK",(IF(AND(J119&lt;='Other Cancellation Agreements'!D$4,J119&gt;'Other Cancellation Agreements'!E$4),50%,(IF((J119&lt;='Other Cancellation Agreements'!E$4),100%,0)))),IF(LEFT(B119,2)="EK",(IF(AND(J119&lt;='Other Cancellation Agreements'!F$4,J119&gt;'Other Cancellation Agreements'!G$4),25%,(IF(AND(J119&lt;='Other Cancellation Agreements'!G$4,J119&gt;'Other Cancellation Agreements'!H$4),50%,(IF((J119&lt;='Other Cancellation Agreements'!H$4),100%,0)))))),IF(LEFT(B119,2)="LO",(IF(AND(J119&lt;='Other Cancellation Agreements'!K$4,J119&gt;'Other Cancellation Agreements'!L$4),60%,(IF((J119&lt;='Other Cancellation Agreements'!L$4),100%,0)))),IF(LEFT(B119,2)="QR",(IF(AND(J119&lt;='Other Cancellation Agreements'!I$4,J119&gt;'Other Cancellation Agreements'!J$4),50%,(IF((J119&lt;='Other Cancellation Agreements'!J$4),100%,0)))),IF(LEFT(B119,2)="FZ",(IF(AND(J119&lt;='Other Cancellation Agreements'!S$4,J119&gt;'Other Cancellation Agreements'!T$4),50%,(IF((J119&lt;='Other Cancellation Agreements'!T$4),100%,0)))),IF(LEFT(B119,2)="SU",(IF(AND(J119&lt;='Other Cancellation Agreements'!P$4,J119&gt;'Other Cancellation Agreements'!Q$4),50%,(IF(AND(J119&lt;='Other Cancellation Agreements'!Q$4,J119&gt;'Other Cancellation Agreements'!R$4),75%,(IF((J119&lt;='Other Cancellation Agreements'!R$4),100%,0)))))),IF(LEFT(B119,2)="MH",(IF(AND(J119&lt;='Other Cancellation Agreements'!U$4,J119&gt;'Other Cancellation Agreements'!V$4),50%,(IF((J119&lt;='Other Cancellation Agreements'!V$4),100%,0)))),0)))))))))</f>
        <v>0</v>
      </c>
      <c r="J119" s="340" t="str">
        <f t="shared" si="6"/>
        <v/>
      </c>
      <c r="K119" s="340" t="str">
        <f>IF(LEFT(B119,2)="UL",IF(G119="EY",VLOOKUP(B119,'UL Cancellation Codes'!C:L,10,0),"")&amp;(IF(G119="BC",VLOOKUP(B119,'UL Cancellation Codes'!C:M,9,0),""))&amp;(IF(G119="TCR",VLOOKUP(B119,'UL Cancellation Codes'!C:M,11,0),""))&amp;(IF(G119="CCR",VLOOKUP(B119,'UL Cancellation Codes'!C:M,11,0),"")),IF(I119=0,"",IF(G119="FC",VLOOKUP(B119,'Other Cancellation Codes'!A:G,2,0),(IF(G119="BC",VLOOKUP(B119,'Other Cancellation Codes'!A:G,3,0),(IF(G119="PEY",VLOOKUP(B119,'Other Cancellation Codes'!A:G,4,0),(IF(G119="EY",VLOOKUP(B119,'Other Cancellation Codes'!A:G,5,0),(IF(G119="TCR",VLOOKUP(B119,'Other Cancellation Codes'!A:G,6,0),(IF(G119="CCR",VLOOKUP(B119,'Other Cancellation Codes'!A:G,7,0),0)))))))))))))</f>
        <v/>
      </c>
      <c r="L119" s="346">
        <f t="shared" si="7"/>
        <v>0</v>
      </c>
      <c r="M119" s="343"/>
      <c r="O119" s="334">
        <v>0.125</v>
      </c>
      <c r="P119" s="335" t="str">
        <f t="shared" si="4"/>
        <v>03:00</v>
      </c>
      <c r="R119" s="334">
        <v>0.25</v>
      </c>
      <c r="S119" s="335" t="str">
        <f t="shared" si="5"/>
        <v>06:00</v>
      </c>
    </row>
    <row r="120" spans="2:19" x14ac:dyDescent="0.3">
      <c r="B120" s="343"/>
      <c r="C120" s="344"/>
      <c r="D120" s="345"/>
      <c r="E120" s="344"/>
      <c r="F120" s="345"/>
      <c r="G120" s="343"/>
      <c r="H120" s="343"/>
      <c r="I120" s="339">
        <f>IF(LEFT(B120,2)="UL",IF(J120&lt;P120,100%,IF((J120&gt;S120),0,50%)),IF(LEFT(B120,2)="GF",(IF(AND(J120&lt;='Other Cancellation Agreements'!M$4,J120&gt;'Other Cancellation Agreements'!N$4),50%,(IF(AND(J120&lt;='Other Cancellation Agreements'!N$4,J120&gt;'Other Cancellation Agreements'!O$4),75%,(IF((J120&lt;='Other Cancellation Agreements'!O$4),100%,0)))))),IF(LEFT(B120,2)="TK",(IF(AND(J120&lt;='Other Cancellation Agreements'!D$4,J120&gt;'Other Cancellation Agreements'!E$4),50%,(IF((J120&lt;='Other Cancellation Agreements'!E$4),100%,0)))),IF(LEFT(B120,2)="EK",(IF(AND(J120&lt;='Other Cancellation Agreements'!F$4,J120&gt;'Other Cancellation Agreements'!G$4),25%,(IF(AND(J120&lt;='Other Cancellation Agreements'!G$4,J120&gt;'Other Cancellation Agreements'!H$4),50%,(IF((J120&lt;='Other Cancellation Agreements'!H$4),100%,0)))))),IF(LEFT(B120,2)="LO",(IF(AND(J120&lt;='Other Cancellation Agreements'!K$4,J120&gt;'Other Cancellation Agreements'!L$4),60%,(IF((J120&lt;='Other Cancellation Agreements'!L$4),100%,0)))),IF(LEFT(B120,2)="QR",(IF(AND(J120&lt;='Other Cancellation Agreements'!I$4,J120&gt;'Other Cancellation Agreements'!J$4),50%,(IF((J120&lt;='Other Cancellation Agreements'!J$4),100%,0)))),IF(LEFT(B120,2)="FZ",(IF(AND(J120&lt;='Other Cancellation Agreements'!S$4,J120&gt;'Other Cancellation Agreements'!T$4),50%,(IF((J120&lt;='Other Cancellation Agreements'!T$4),100%,0)))),IF(LEFT(B120,2)="SU",(IF(AND(J120&lt;='Other Cancellation Agreements'!P$4,J120&gt;'Other Cancellation Agreements'!Q$4),50%,(IF(AND(J120&lt;='Other Cancellation Agreements'!Q$4,J120&gt;'Other Cancellation Agreements'!R$4),75%,(IF((J120&lt;='Other Cancellation Agreements'!R$4),100%,0)))))),IF(LEFT(B120,2)="MH",(IF(AND(J120&lt;='Other Cancellation Agreements'!U$4,J120&gt;'Other Cancellation Agreements'!V$4),50%,(IF((J120&lt;='Other Cancellation Agreements'!V$4),100%,0)))),0)))))))))</f>
        <v>0</v>
      </c>
      <c r="J120" s="340" t="str">
        <f t="shared" si="6"/>
        <v/>
      </c>
      <c r="K120" s="340" t="str">
        <f>IF(LEFT(B120,2)="UL",IF(G120="EY",VLOOKUP(B120,'UL Cancellation Codes'!C:L,10,0),"")&amp;(IF(G120="BC",VLOOKUP(B120,'UL Cancellation Codes'!C:M,9,0),""))&amp;(IF(G120="TCR",VLOOKUP(B120,'UL Cancellation Codes'!C:M,11,0),""))&amp;(IF(G120="CCR",VLOOKUP(B120,'UL Cancellation Codes'!C:M,11,0),"")),IF(I120=0,"",IF(G120="FC",VLOOKUP(B120,'Other Cancellation Codes'!A:G,2,0),(IF(G120="BC",VLOOKUP(B120,'Other Cancellation Codes'!A:G,3,0),(IF(G120="PEY",VLOOKUP(B120,'Other Cancellation Codes'!A:G,4,0),(IF(G120="EY",VLOOKUP(B120,'Other Cancellation Codes'!A:G,5,0),(IF(G120="TCR",VLOOKUP(B120,'Other Cancellation Codes'!A:G,6,0),(IF(G120="CCR",VLOOKUP(B120,'Other Cancellation Codes'!A:G,7,0),0)))))))))))))</f>
        <v/>
      </c>
      <c r="L120" s="346">
        <f t="shared" si="7"/>
        <v>0</v>
      </c>
      <c r="M120" s="343"/>
      <c r="O120" s="334">
        <v>0.125</v>
      </c>
      <c r="P120" s="335" t="str">
        <f t="shared" si="4"/>
        <v>03:00</v>
      </c>
      <c r="R120" s="334">
        <v>0.25</v>
      </c>
      <c r="S120" s="335" t="str">
        <f t="shared" si="5"/>
        <v>06:00</v>
      </c>
    </row>
    <row r="121" spans="2:19" x14ac:dyDescent="0.3">
      <c r="B121" s="343"/>
      <c r="C121" s="344"/>
      <c r="D121" s="345"/>
      <c r="E121" s="344"/>
      <c r="F121" s="345"/>
      <c r="G121" s="343"/>
      <c r="H121" s="343"/>
      <c r="I121" s="339">
        <f>IF(LEFT(B121,2)="UL",IF(J121&lt;P121,100%,IF((J121&gt;S121),0,50%)),IF(LEFT(B121,2)="GF",(IF(AND(J121&lt;='Other Cancellation Agreements'!M$4,J121&gt;'Other Cancellation Agreements'!N$4),50%,(IF(AND(J121&lt;='Other Cancellation Agreements'!N$4,J121&gt;'Other Cancellation Agreements'!O$4),75%,(IF((J121&lt;='Other Cancellation Agreements'!O$4),100%,0)))))),IF(LEFT(B121,2)="TK",(IF(AND(J121&lt;='Other Cancellation Agreements'!D$4,J121&gt;'Other Cancellation Agreements'!E$4),50%,(IF((J121&lt;='Other Cancellation Agreements'!E$4),100%,0)))),IF(LEFT(B121,2)="EK",(IF(AND(J121&lt;='Other Cancellation Agreements'!F$4,J121&gt;'Other Cancellation Agreements'!G$4),25%,(IF(AND(J121&lt;='Other Cancellation Agreements'!G$4,J121&gt;'Other Cancellation Agreements'!H$4),50%,(IF((J121&lt;='Other Cancellation Agreements'!H$4),100%,0)))))),IF(LEFT(B121,2)="LO",(IF(AND(J121&lt;='Other Cancellation Agreements'!K$4,J121&gt;'Other Cancellation Agreements'!L$4),60%,(IF((J121&lt;='Other Cancellation Agreements'!L$4),100%,0)))),IF(LEFT(B121,2)="QR",(IF(AND(J121&lt;='Other Cancellation Agreements'!I$4,J121&gt;'Other Cancellation Agreements'!J$4),50%,(IF((J121&lt;='Other Cancellation Agreements'!J$4),100%,0)))),IF(LEFT(B121,2)="FZ",(IF(AND(J121&lt;='Other Cancellation Agreements'!S$4,J121&gt;'Other Cancellation Agreements'!T$4),50%,(IF((J121&lt;='Other Cancellation Agreements'!T$4),100%,0)))),IF(LEFT(B121,2)="SU",(IF(AND(J121&lt;='Other Cancellation Agreements'!P$4,J121&gt;'Other Cancellation Agreements'!Q$4),50%,(IF(AND(J121&lt;='Other Cancellation Agreements'!Q$4,J121&gt;'Other Cancellation Agreements'!R$4),75%,(IF((J121&lt;='Other Cancellation Agreements'!R$4),100%,0)))))),IF(LEFT(B121,2)="MH",(IF(AND(J121&lt;='Other Cancellation Agreements'!U$4,J121&gt;'Other Cancellation Agreements'!V$4),50%,(IF((J121&lt;='Other Cancellation Agreements'!V$4),100%,0)))),0)))))))))</f>
        <v>0</v>
      </c>
      <c r="J121" s="340" t="str">
        <f t="shared" si="6"/>
        <v/>
      </c>
      <c r="K121" s="340" t="str">
        <f>IF(LEFT(B121,2)="UL",IF(G121="EY",VLOOKUP(B121,'UL Cancellation Codes'!C:L,10,0),"")&amp;(IF(G121="BC",VLOOKUP(B121,'UL Cancellation Codes'!C:M,9,0),""))&amp;(IF(G121="TCR",VLOOKUP(B121,'UL Cancellation Codes'!C:M,11,0),""))&amp;(IF(G121="CCR",VLOOKUP(B121,'UL Cancellation Codes'!C:M,11,0),"")),IF(I121=0,"",IF(G121="FC",VLOOKUP(B121,'Other Cancellation Codes'!A:G,2,0),(IF(G121="BC",VLOOKUP(B121,'Other Cancellation Codes'!A:G,3,0),(IF(G121="PEY",VLOOKUP(B121,'Other Cancellation Codes'!A:G,4,0),(IF(G121="EY",VLOOKUP(B121,'Other Cancellation Codes'!A:G,5,0),(IF(G121="TCR",VLOOKUP(B121,'Other Cancellation Codes'!A:G,6,0),(IF(G121="CCR",VLOOKUP(B121,'Other Cancellation Codes'!A:G,7,0),0)))))))))))))</f>
        <v/>
      </c>
      <c r="L121" s="346">
        <f t="shared" si="7"/>
        <v>0</v>
      </c>
      <c r="M121" s="343"/>
      <c r="O121" s="334">
        <v>0.125</v>
      </c>
      <c r="P121" s="335" t="str">
        <f t="shared" si="4"/>
        <v>03:00</v>
      </c>
      <c r="R121" s="334">
        <v>0.25</v>
      </c>
      <c r="S121" s="335" t="str">
        <f t="shared" si="5"/>
        <v>06:00</v>
      </c>
    </row>
    <row r="122" spans="2:19" x14ac:dyDescent="0.3">
      <c r="B122" s="343"/>
      <c r="C122" s="344"/>
      <c r="D122" s="345"/>
      <c r="E122" s="344"/>
      <c r="F122" s="345"/>
      <c r="G122" s="343"/>
      <c r="H122" s="343"/>
      <c r="I122" s="339">
        <f>IF(LEFT(B122,2)="UL",IF(J122&lt;P122,100%,IF((J122&gt;S122),0,50%)),IF(LEFT(B122,2)="GF",(IF(AND(J122&lt;='Other Cancellation Agreements'!M$4,J122&gt;'Other Cancellation Agreements'!N$4),50%,(IF(AND(J122&lt;='Other Cancellation Agreements'!N$4,J122&gt;'Other Cancellation Agreements'!O$4),75%,(IF((J122&lt;='Other Cancellation Agreements'!O$4),100%,0)))))),IF(LEFT(B122,2)="TK",(IF(AND(J122&lt;='Other Cancellation Agreements'!D$4,J122&gt;'Other Cancellation Agreements'!E$4),50%,(IF((J122&lt;='Other Cancellation Agreements'!E$4),100%,0)))),IF(LEFT(B122,2)="EK",(IF(AND(J122&lt;='Other Cancellation Agreements'!F$4,J122&gt;'Other Cancellation Agreements'!G$4),25%,(IF(AND(J122&lt;='Other Cancellation Agreements'!G$4,J122&gt;'Other Cancellation Agreements'!H$4),50%,(IF((J122&lt;='Other Cancellation Agreements'!H$4),100%,0)))))),IF(LEFT(B122,2)="LO",(IF(AND(J122&lt;='Other Cancellation Agreements'!K$4,J122&gt;'Other Cancellation Agreements'!L$4),60%,(IF((J122&lt;='Other Cancellation Agreements'!L$4),100%,0)))),IF(LEFT(B122,2)="QR",(IF(AND(J122&lt;='Other Cancellation Agreements'!I$4,J122&gt;'Other Cancellation Agreements'!J$4),50%,(IF((J122&lt;='Other Cancellation Agreements'!J$4),100%,0)))),IF(LEFT(B122,2)="FZ",(IF(AND(J122&lt;='Other Cancellation Agreements'!S$4,J122&gt;'Other Cancellation Agreements'!T$4),50%,(IF((J122&lt;='Other Cancellation Agreements'!T$4),100%,0)))),IF(LEFT(B122,2)="SU",(IF(AND(J122&lt;='Other Cancellation Agreements'!P$4,J122&gt;'Other Cancellation Agreements'!Q$4),50%,(IF(AND(J122&lt;='Other Cancellation Agreements'!Q$4,J122&gt;'Other Cancellation Agreements'!R$4),75%,(IF((J122&lt;='Other Cancellation Agreements'!R$4),100%,0)))))),IF(LEFT(B122,2)="MH",(IF(AND(J122&lt;='Other Cancellation Agreements'!U$4,J122&gt;'Other Cancellation Agreements'!V$4),50%,(IF((J122&lt;='Other Cancellation Agreements'!V$4),100%,0)))),0)))))))))</f>
        <v>0</v>
      </c>
      <c r="J122" s="340" t="str">
        <f t="shared" si="6"/>
        <v/>
      </c>
      <c r="K122" s="340" t="str">
        <f>IF(LEFT(B122,2)="UL",IF(G122="EY",VLOOKUP(B122,'UL Cancellation Codes'!C:L,10,0),"")&amp;(IF(G122="BC",VLOOKUP(B122,'UL Cancellation Codes'!C:M,9,0),""))&amp;(IF(G122="TCR",VLOOKUP(B122,'UL Cancellation Codes'!C:M,11,0),""))&amp;(IF(G122="CCR",VLOOKUP(B122,'UL Cancellation Codes'!C:M,11,0),"")),IF(I122=0,"",IF(G122="FC",VLOOKUP(B122,'Other Cancellation Codes'!A:G,2,0),(IF(G122="BC",VLOOKUP(B122,'Other Cancellation Codes'!A:G,3,0),(IF(G122="PEY",VLOOKUP(B122,'Other Cancellation Codes'!A:G,4,0),(IF(G122="EY",VLOOKUP(B122,'Other Cancellation Codes'!A:G,5,0),(IF(G122="TCR",VLOOKUP(B122,'Other Cancellation Codes'!A:G,6,0),(IF(G122="CCR",VLOOKUP(B122,'Other Cancellation Codes'!A:G,7,0),0)))))))))))))</f>
        <v/>
      </c>
      <c r="L122" s="346">
        <f t="shared" si="7"/>
        <v>0</v>
      </c>
      <c r="M122" s="343"/>
      <c r="O122" s="334">
        <v>0.125</v>
      </c>
      <c r="P122" s="335" t="str">
        <f t="shared" si="4"/>
        <v>03:00</v>
      </c>
      <c r="R122" s="334">
        <v>0.25</v>
      </c>
      <c r="S122" s="335" t="str">
        <f t="shared" si="5"/>
        <v>06:00</v>
      </c>
    </row>
    <row r="123" spans="2:19" x14ac:dyDescent="0.3">
      <c r="B123" s="343"/>
      <c r="C123" s="344"/>
      <c r="D123" s="345"/>
      <c r="E123" s="344"/>
      <c r="F123" s="345"/>
      <c r="G123" s="343"/>
      <c r="H123" s="343"/>
      <c r="I123" s="339">
        <f>IF(LEFT(B123,2)="UL",IF(J123&lt;P123,100%,IF((J123&gt;S123),0,50%)),IF(LEFT(B123,2)="GF",(IF(AND(J123&lt;='Other Cancellation Agreements'!M$4,J123&gt;'Other Cancellation Agreements'!N$4),50%,(IF(AND(J123&lt;='Other Cancellation Agreements'!N$4,J123&gt;'Other Cancellation Agreements'!O$4),75%,(IF((J123&lt;='Other Cancellation Agreements'!O$4),100%,0)))))),IF(LEFT(B123,2)="TK",(IF(AND(J123&lt;='Other Cancellation Agreements'!D$4,J123&gt;'Other Cancellation Agreements'!E$4),50%,(IF((J123&lt;='Other Cancellation Agreements'!E$4),100%,0)))),IF(LEFT(B123,2)="EK",(IF(AND(J123&lt;='Other Cancellation Agreements'!F$4,J123&gt;'Other Cancellation Agreements'!G$4),25%,(IF(AND(J123&lt;='Other Cancellation Agreements'!G$4,J123&gt;'Other Cancellation Agreements'!H$4),50%,(IF((J123&lt;='Other Cancellation Agreements'!H$4),100%,0)))))),IF(LEFT(B123,2)="LO",(IF(AND(J123&lt;='Other Cancellation Agreements'!K$4,J123&gt;'Other Cancellation Agreements'!L$4),60%,(IF((J123&lt;='Other Cancellation Agreements'!L$4),100%,0)))),IF(LEFT(B123,2)="QR",(IF(AND(J123&lt;='Other Cancellation Agreements'!I$4,J123&gt;'Other Cancellation Agreements'!J$4),50%,(IF((J123&lt;='Other Cancellation Agreements'!J$4),100%,0)))),IF(LEFT(B123,2)="FZ",(IF(AND(J123&lt;='Other Cancellation Agreements'!S$4,J123&gt;'Other Cancellation Agreements'!T$4),50%,(IF((J123&lt;='Other Cancellation Agreements'!T$4),100%,0)))),IF(LEFT(B123,2)="SU",(IF(AND(J123&lt;='Other Cancellation Agreements'!P$4,J123&gt;'Other Cancellation Agreements'!Q$4),50%,(IF(AND(J123&lt;='Other Cancellation Agreements'!Q$4,J123&gt;'Other Cancellation Agreements'!R$4),75%,(IF((J123&lt;='Other Cancellation Agreements'!R$4),100%,0)))))),IF(LEFT(B123,2)="MH",(IF(AND(J123&lt;='Other Cancellation Agreements'!U$4,J123&gt;'Other Cancellation Agreements'!V$4),50%,(IF((J123&lt;='Other Cancellation Agreements'!V$4),100%,0)))),0)))))))))</f>
        <v>0</v>
      </c>
      <c r="J123" s="340" t="str">
        <f t="shared" si="6"/>
        <v/>
      </c>
      <c r="K123" s="340" t="str">
        <f>IF(LEFT(B123,2)="UL",IF(G123="EY",VLOOKUP(B123,'UL Cancellation Codes'!C:L,10,0),"")&amp;(IF(G123="BC",VLOOKUP(B123,'UL Cancellation Codes'!C:M,9,0),""))&amp;(IF(G123="TCR",VLOOKUP(B123,'UL Cancellation Codes'!C:M,11,0),""))&amp;(IF(G123="CCR",VLOOKUP(B123,'UL Cancellation Codes'!C:M,11,0),"")),IF(I123=0,"",IF(G123="FC",VLOOKUP(B123,'Other Cancellation Codes'!A:G,2,0),(IF(G123="BC",VLOOKUP(B123,'Other Cancellation Codes'!A:G,3,0),(IF(G123="PEY",VLOOKUP(B123,'Other Cancellation Codes'!A:G,4,0),(IF(G123="EY",VLOOKUP(B123,'Other Cancellation Codes'!A:G,5,0),(IF(G123="TCR",VLOOKUP(B123,'Other Cancellation Codes'!A:G,6,0),(IF(G123="CCR",VLOOKUP(B123,'Other Cancellation Codes'!A:G,7,0),0)))))))))))))</f>
        <v/>
      </c>
      <c r="L123" s="346">
        <f t="shared" si="7"/>
        <v>0</v>
      </c>
      <c r="M123" s="343"/>
      <c r="O123" s="334">
        <v>0.125</v>
      </c>
      <c r="P123" s="335" t="str">
        <f t="shared" si="4"/>
        <v>03:00</v>
      </c>
      <c r="R123" s="334">
        <v>0.25</v>
      </c>
      <c r="S123" s="335" t="str">
        <f t="shared" si="5"/>
        <v>06:00</v>
      </c>
    </row>
    <row r="124" spans="2:19" x14ac:dyDescent="0.3">
      <c r="B124" s="343"/>
      <c r="C124" s="344"/>
      <c r="D124" s="345"/>
      <c r="E124" s="344"/>
      <c r="F124" s="345"/>
      <c r="G124" s="343"/>
      <c r="H124" s="343"/>
      <c r="I124" s="339">
        <f>IF(LEFT(B124,2)="UL",IF(J124&lt;P124,100%,IF((J124&gt;S124),0,50%)),IF(LEFT(B124,2)="GF",(IF(AND(J124&lt;='Other Cancellation Agreements'!M$4,J124&gt;'Other Cancellation Agreements'!N$4),50%,(IF(AND(J124&lt;='Other Cancellation Agreements'!N$4,J124&gt;'Other Cancellation Agreements'!O$4),75%,(IF((J124&lt;='Other Cancellation Agreements'!O$4),100%,0)))))),IF(LEFT(B124,2)="TK",(IF(AND(J124&lt;='Other Cancellation Agreements'!D$4,J124&gt;'Other Cancellation Agreements'!E$4),50%,(IF((J124&lt;='Other Cancellation Agreements'!E$4),100%,0)))),IF(LEFT(B124,2)="EK",(IF(AND(J124&lt;='Other Cancellation Agreements'!F$4,J124&gt;'Other Cancellation Agreements'!G$4),25%,(IF(AND(J124&lt;='Other Cancellation Agreements'!G$4,J124&gt;'Other Cancellation Agreements'!H$4),50%,(IF((J124&lt;='Other Cancellation Agreements'!H$4),100%,0)))))),IF(LEFT(B124,2)="LO",(IF(AND(J124&lt;='Other Cancellation Agreements'!K$4,J124&gt;'Other Cancellation Agreements'!L$4),60%,(IF((J124&lt;='Other Cancellation Agreements'!L$4),100%,0)))),IF(LEFT(B124,2)="QR",(IF(AND(J124&lt;='Other Cancellation Agreements'!I$4,J124&gt;'Other Cancellation Agreements'!J$4),50%,(IF((J124&lt;='Other Cancellation Agreements'!J$4),100%,0)))),IF(LEFT(B124,2)="FZ",(IF(AND(J124&lt;='Other Cancellation Agreements'!S$4,J124&gt;'Other Cancellation Agreements'!T$4),50%,(IF((J124&lt;='Other Cancellation Agreements'!T$4),100%,0)))),IF(LEFT(B124,2)="SU",(IF(AND(J124&lt;='Other Cancellation Agreements'!P$4,J124&gt;'Other Cancellation Agreements'!Q$4),50%,(IF(AND(J124&lt;='Other Cancellation Agreements'!Q$4,J124&gt;'Other Cancellation Agreements'!R$4),75%,(IF((J124&lt;='Other Cancellation Agreements'!R$4),100%,0)))))),IF(LEFT(B124,2)="MH",(IF(AND(J124&lt;='Other Cancellation Agreements'!U$4,J124&gt;'Other Cancellation Agreements'!V$4),50%,(IF((J124&lt;='Other Cancellation Agreements'!V$4),100%,0)))),0)))))))))</f>
        <v>0</v>
      </c>
      <c r="J124" s="340" t="str">
        <f t="shared" si="6"/>
        <v/>
      </c>
      <c r="K124" s="340" t="str">
        <f>IF(LEFT(B124,2)="UL",IF(G124="EY",VLOOKUP(B124,'UL Cancellation Codes'!C:L,10,0),"")&amp;(IF(G124="BC",VLOOKUP(B124,'UL Cancellation Codes'!C:M,9,0),""))&amp;(IF(G124="TCR",VLOOKUP(B124,'UL Cancellation Codes'!C:M,11,0),""))&amp;(IF(G124="CCR",VLOOKUP(B124,'UL Cancellation Codes'!C:M,11,0),"")),IF(I124=0,"",IF(G124="FC",VLOOKUP(B124,'Other Cancellation Codes'!A:G,2,0),(IF(G124="BC",VLOOKUP(B124,'Other Cancellation Codes'!A:G,3,0),(IF(G124="PEY",VLOOKUP(B124,'Other Cancellation Codes'!A:G,4,0),(IF(G124="EY",VLOOKUP(B124,'Other Cancellation Codes'!A:G,5,0),(IF(G124="TCR",VLOOKUP(B124,'Other Cancellation Codes'!A:G,6,0),(IF(G124="CCR",VLOOKUP(B124,'Other Cancellation Codes'!A:G,7,0),0)))))))))))))</f>
        <v/>
      </c>
      <c r="L124" s="346">
        <f t="shared" si="7"/>
        <v>0</v>
      </c>
      <c r="M124" s="343"/>
      <c r="O124" s="334">
        <v>0.125</v>
      </c>
      <c r="P124" s="335" t="str">
        <f t="shared" si="4"/>
        <v>03:00</v>
      </c>
      <c r="R124" s="334">
        <v>0.25</v>
      </c>
      <c r="S124" s="335" t="str">
        <f t="shared" si="5"/>
        <v>06:00</v>
      </c>
    </row>
    <row r="125" spans="2:19" x14ac:dyDescent="0.3">
      <c r="B125" s="343"/>
      <c r="C125" s="344"/>
      <c r="D125" s="345"/>
      <c r="E125" s="344"/>
      <c r="F125" s="345"/>
      <c r="G125" s="343"/>
      <c r="H125" s="343"/>
      <c r="I125" s="339">
        <f>IF(LEFT(B125,2)="UL",IF(J125&lt;P125,100%,IF((J125&gt;S125),0,50%)),IF(LEFT(B125,2)="GF",(IF(AND(J125&lt;='Other Cancellation Agreements'!M$4,J125&gt;'Other Cancellation Agreements'!N$4),50%,(IF(AND(J125&lt;='Other Cancellation Agreements'!N$4,J125&gt;'Other Cancellation Agreements'!O$4),75%,(IF((J125&lt;='Other Cancellation Agreements'!O$4),100%,0)))))),IF(LEFT(B125,2)="TK",(IF(AND(J125&lt;='Other Cancellation Agreements'!D$4,J125&gt;'Other Cancellation Agreements'!E$4),50%,(IF((J125&lt;='Other Cancellation Agreements'!E$4),100%,0)))),IF(LEFT(B125,2)="EK",(IF(AND(J125&lt;='Other Cancellation Agreements'!F$4,J125&gt;'Other Cancellation Agreements'!G$4),25%,(IF(AND(J125&lt;='Other Cancellation Agreements'!G$4,J125&gt;'Other Cancellation Agreements'!H$4),50%,(IF((J125&lt;='Other Cancellation Agreements'!H$4),100%,0)))))),IF(LEFT(B125,2)="LO",(IF(AND(J125&lt;='Other Cancellation Agreements'!K$4,J125&gt;'Other Cancellation Agreements'!L$4),60%,(IF((J125&lt;='Other Cancellation Agreements'!L$4),100%,0)))),IF(LEFT(B125,2)="QR",(IF(AND(J125&lt;='Other Cancellation Agreements'!I$4,J125&gt;'Other Cancellation Agreements'!J$4),50%,(IF((J125&lt;='Other Cancellation Agreements'!J$4),100%,0)))),IF(LEFT(B125,2)="FZ",(IF(AND(J125&lt;='Other Cancellation Agreements'!S$4,J125&gt;'Other Cancellation Agreements'!T$4),50%,(IF((J125&lt;='Other Cancellation Agreements'!T$4),100%,0)))),IF(LEFT(B125,2)="SU",(IF(AND(J125&lt;='Other Cancellation Agreements'!P$4,J125&gt;'Other Cancellation Agreements'!Q$4),50%,(IF(AND(J125&lt;='Other Cancellation Agreements'!Q$4,J125&gt;'Other Cancellation Agreements'!R$4),75%,(IF((J125&lt;='Other Cancellation Agreements'!R$4),100%,0)))))),IF(LEFT(B125,2)="MH",(IF(AND(J125&lt;='Other Cancellation Agreements'!U$4,J125&gt;'Other Cancellation Agreements'!V$4),50%,(IF((J125&lt;='Other Cancellation Agreements'!V$4),100%,0)))),0)))))))))</f>
        <v>0</v>
      </c>
      <c r="J125" s="340" t="str">
        <f t="shared" si="6"/>
        <v/>
      </c>
      <c r="K125" s="340" t="str">
        <f>IF(LEFT(B125,2)="UL",IF(G125="EY",VLOOKUP(B125,'UL Cancellation Codes'!C:L,10,0),"")&amp;(IF(G125="BC",VLOOKUP(B125,'UL Cancellation Codes'!C:M,9,0),""))&amp;(IF(G125="TCR",VLOOKUP(B125,'UL Cancellation Codes'!C:M,11,0),""))&amp;(IF(G125="CCR",VLOOKUP(B125,'UL Cancellation Codes'!C:M,11,0),"")),IF(I125=0,"",IF(G125="FC",VLOOKUP(B125,'Other Cancellation Codes'!A:G,2,0),(IF(G125="BC",VLOOKUP(B125,'Other Cancellation Codes'!A:G,3,0),(IF(G125="PEY",VLOOKUP(B125,'Other Cancellation Codes'!A:G,4,0),(IF(G125="EY",VLOOKUP(B125,'Other Cancellation Codes'!A:G,5,0),(IF(G125="TCR",VLOOKUP(B125,'Other Cancellation Codes'!A:G,6,0),(IF(G125="CCR",VLOOKUP(B125,'Other Cancellation Codes'!A:G,7,0),0)))))))))))))</f>
        <v/>
      </c>
      <c r="L125" s="346">
        <f t="shared" si="7"/>
        <v>0</v>
      </c>
      <c r="M125" s="343"/>
      <c r="O125" s="334">
        <v>0.125</v>
      </c>
      <c r="P125" s="335" t="str">
        <f t="shared" si="4"/>
        <v>03:00</v>
      </c>
      <c r="R125" s="334">
        <v>0.25</v>
      </c>
      <c r="S125" s="335" t="str">
        <f t="shared" si="5"/>
        <v>06:00</v>
      </c>
    </row>
    <row r="126" spans="2:19" x14ac:dyDescent="0.3">
      <c r="B126" s="343"/>
      <c r="C126" s="344"/>
      <c r="D126" s="345"/>
      <c r="E126" s="344"/>
      <c r="F126" s="345"/>
      <c r="G126" s="343"/>
      <c r="H126" s="343"/>
      <c r="I126" s="339">
        <f>IF(LEFT(B126,2)="UL",IF(J126&lt;P126,100%,IF((J126&gt;S126),0,50%)),IF(LEFT(B126,2)="GF",(IF(AND(J126&lt;='Other Cancellation Agreements'!M$4,J126&gt;'Other Cancellation Agreements'!N$4),50%,(IF(AND(J126&lt;='Other Cancellation Agreements'!N$4,J126&gt;'Other Cancellation Agreements'!O$4),75%,(IF((J126&lt;='Other Cancellation Agreements'!O$4),100%,0)))))),IF(LEFT(B126,2)="TK",(IF(AND(J126&lt;='Other Cancellation Agreements'!D$4,J126&gt;'Other Cancellation Agreements'!E$4),50%,(IF((J126&lt;='Other Cancellation Agreements'!E$4),100%,0)))),IF(LEFT(B126,2)="EK",(IF(AND(J126&lt;='Other Cancellation Agreements'!F$4,J126&gt;'Other Cancellation Agreements'!G$4),25%,(IF(AND(J126&lt;='Other Cancellation Agreements'!G$4,J126&gt;'Other Cancellation Agreements'!H$4),50%,(IF((J126&lt;='Other Cancellation Agreements'!H$4),100%,0)))))),IF(LEFT(B126,2)="LO",(IF(AND(J126&lt;='Other Cancellation Agreements'!K$4,J126&gt;'Other Cancellation Agreements'!L$4),60%,(IF((J126&lt;='Other Cancellation Agreements'!L$4),100%,0)))),IF(LEFT(B126,2)="QR",(IF(AND(J126&lt;='Other Cancellation Agreements'!I$4,J126&gt;'Other Cancellation Agreements'!J$4),50%,(IF((J126&lt;='Other Cancellation Agreements'!J$4),100%,0)))),IF(LEFT(B126,2)="FZ",(IF(AND(J126&lt;='Other Cancellation Agreements'!S$4,J126&gt;'Other Cancellation Agreements'!T$4),50%,(IF((J126&lt;='Other Cancellation Agreements'!T$4),100%,0)))),IF(LEFT(B126,2)="SU",(IF(AND(J126&lt;='Other Cancellation Agreements'!P$4,J126&gt;'Other Cancellation Agreements'!Q$4),50%,(IF(AND(J126&lt;='Other Cancellation Agreements'!Q$4,J126&gt;'Other Cancellation Agreements'!R$4),75%,(IF((J126&lt;='Other Cancellation Agreements'!R$4),100%,0)))))),IF(LEFT(B126,2)="MH",(IF(AND(J126&lt;='Other Cancellation Agreements'!U$4,J126&gt;'Other Cancellation Agreements'!V$4),50%,(IF((J126&lt;='Other Cancellation Agreements'!V$4),100%,0)))),0)))))))))</f>
        <v>0</v>
      </c>
      <c r="J126" s="340" t="str">
        <f t="shared" si="6"/>
        <v/>
      </c>
      <c r="K126" s="340" t="str">
        <f>IF(LEFT(B126,2)="UL",IF(G126="EY",VLOOKUP(B126,'UL Cancellation Codes'!C:L,10,0),"")&amp;(IF(G126="BC",VLOOKUP(B126,'UL Cancellation Codes'!C:M,9,0),""))&amp;(IF(G126="TCR",VLOOKUP(B126,'UL Cancellation Codes'!C:M,11,0),""))&amp;(IF(G126="CCR",VLOOKUP(B126,'UL Cancellation Codes'!C:M,11,0),"")),IF(I126=0,"",IF(G126="FC",VLOOKUP(B126,'Other Cancellation Codes'!A:G,2,0),(IF(G126="BC",VLOOKUP(B126,'Other Cancellation Codes'!A:G,3,0),(IF(G126="PEY",VLOOKUP(B126,'Other Cancellation Codes'!A:G,4,0),(IF(G126="EY",VLOOKUP(B126,'Other Cancellation Codes'!A:G,5,0),(IF(G126="TCR",VLOOKUP(B126,'Other Cancellation Codes'!A:G,6,0),(IF(G126="CCR",VLOOKUP(B126,'Other Cancellation Codes'!A:G,7,0),0)))))))))))))</f>
        <v/>
      </c>
      <c r="L126" s="346">
        <f t="shared" si="7"/>
        <v>0</v>
      </c>
      <c r="M126" s="343"/>
      <c r="O126" s="334">
        <v>0.125</v>
      </c>
      <c r="P126" s="335" t="str">
        <f t="shared" si="4"/>
        <v>03:00</v>
      </c>
      <c r="R126" s="334">
        <v>0.25</v>
      </c>
      <c r="S126" s="335" t="str">
        <f t="shared" si="5"/>
        <v>06:00</v>
      </c>
    </row>
    <row r="127" spans="2:19" x14ac:dyDescent="0.3">
      <c r="B127" s="343"/>
      <c r="C127" s="344"/>
      <c r="D127" s="345"/>
      <c r="E127" s="344"/>
      <c r="F127" s="345"/>
      <c r="G127" s="343"/>
      <c r="H127" s="343"/>
      <c r="I127" s="339">
        <f>IF(LEFT(B127,2)="UL",IF(J127&lt;P127,100%,IF((J127&gt;S127),0,50%)),IF(LEFT(B127,2)="GF",(IF(AND(J127&lt;='Other Cancellation Agreements'!M$4,J127&gt;'Other Cancellation Agreements'!N$4),50%,(IF(AND(J127&lt;='Other Cancellation Agreements'!N$4,J127&gt;'Other Cancellation Agreements'!O$4),75%,(IF((J127&lt;='Other Cancellation Agreements'!O$4),100%,0)))))),IF(LEFT(B127,2)="TK",(IF(AND(J127&lt;='Other Cancellation Agreements'!D$4,J127&gt;'Other Cancellation Agreements'!E$4),50%,(IF((J127&lt;='Other Cancellation Agreements'!E$4),100%,0)))),IF(LEFT(B127,2)="EK",(IF(AND(J127&lt;='Other Cancellation Agreements'!F$4,J127&gt;'Other Cancellation Agreements'!G$4),25%,(IF(AND(J127&lt;='Other Cancellation Agreements'!G$4,J127&gt;'Other Cancellation Agreements'!H$4),50%,(IF((J127&lt;='Other Cancellation Agreements'!H$4),100%,0)))))),IF(LEFT(B127,2)="LO",(IF(AND(J127&lt;='Other Cancellation Agreements'!K$4,J127&gt;'Other Cancellation Agreements'!L$4),60%,(IF((J127&lt;='Other Cancellation Agreements'!L$4),100%,0)))),IF(LEFT(B127,2)="QR",(IF(AND(J127&lt;='Other Cancellation Agreements'!I$4,J127&gt;'Other Cancellation Agreements'!J$4),50%,(IF((J127&lt;='Other Cancellation Agreements'!J$4),100%,0)))),IF(LEFT(B127,2)="FZ",(IF(AND(J127&lt;='Other Cancellation Agreements'!S$4,J127&gt;'Other Cancellation Agreements'!T$4),50%,(IF((J127&lt;='Other Cancellation Agreements'!T$4),100%,0)))),IF(LEFT(B127,2)="SU",(IF(AND(J127&lt;='Other Cancellation Agreements'!P$4,J127&gt;'Other Cancellation Agreements'!Q$4),50%,(IF(AND(J127&lt;='Other Cancellation Agreements'!Q$4,J127&gt;'Other Cancellation Agreements'!R$4),75%,(IF((J127&lt;='Other Cancellation Agreements'!R$4),100%,0)))))),IF(LEFT(B127,2)="MH",(IF(AND(J127&lt;='Other Cancellation Agreements'!U$4,J127&gt;'Other Cancellation Agreements'!V$4),50%,(IF((J127&lt;='Other Cancellation Agreements'!V$4),100%,0)))),0)))))))))</f>
        <v>0</v>
      </c>
      <c r="J127" s="340" t="str">
        <f t="shared" si="6"/>
        <v/>
      </c>
      <c r="K127" s="340" t="str">
        <f>IF(LEFT(B127,2)="UL",IF(G127="EY",VLOOKUP(B127,'UL Cancellation Codes'!C:L,10,0),"")&amp;(IF(G127="BC",VLOOKUP(B127,'UL Cancellation Codes'!C:M,9,0),""))&amp;(IF(G127="TCR",VLOOKUP(B127,'UL Cancellation Codes'!C:M,11,0),""))&amp;(IF(G127="CCR",VLOOKUP(B127,'UL Cancellation Codes'!C:M,11,0),"")),IF(I127=0,"",IF(G127="FC",VLOOKUP(B127,'Other Cancellation Codes'!A:G,2,0),(IF(G127="BC",VLOOKUP(B127,'Other Cancellation Codes'!A:G,3,0),(IF(G127="PEY",VLOOKUP(B127,'Other Cancellation Codes'!A:G,4,0),(IF(G127="EY",VLOOKUP(B127,'Other Cancellation Codes'!A:G,5,0),(IF(G127="TCR",VLOOKUP(B127,'Other Cancellation Codes'!A:G,6,0),(IF(G127="CCR",VLOOKUP(B127,'Other Cancellation Codes'!A:G,7,0),0)))))))))))))</f>
        <v/>
      </c>
      <c r="L127" s="346">
        <f t="shared" si="7"/>
        <v>0</v>
      </c>
      <c r="M127" s="343"/>
      <c r="O127" s="334">
        <v>0.125</v>
      </c>
      <c r="P127" s="335" t="str">
        <f t="shared" si="4"/>
        <v>03:00</v>
      </c>
      <c r="R127" s="334">
        <v>0.25</v>
      </c>
      <c r="S127" s="335" t="str">
        <f t="shared" si="5"/>
        <v>06:00</v>
      </c>
    </row>
    <row r="128" spans="2:19" x14ac:dyDescent="0.3">
      <c r="B128" s="343"/>
      <c r="C128" s="344"/>
      <c r="D128" s="345"/>
      <c r="E128" s="344"/>
      <c r="F128" s="345"/>
      <c r="G128" s="343"/>
      <c r="H128" s="343"/>
      <c r="I128" s="339">
        <f>IF(LEFT(B128,2)="UL",IF(J128&lt;P128,100%,IF((J128&gt;S128),0,50%)),IF(LEFT(B128,2)="GF",(IF(AND(J128&lt;='Other Cancellation Agreements'!M$4,J128&gt;'Other Cancellation Agreements'!N$4),50%,(IF(AND(J128&lt;='Other Cancellation Agreements'!N$4,J128&gt;'Other Cancellation Agreements'!O$4),75%,(IF((J128&lt;='Other Cancellation Agreements'!O$4),100%,0)))))),IF(LEFT(B128,2)="TK",(IF(AND(J128&lt;='Other Cancellation Agreements'!D$4,J128&gt;'Other Cancellation Agreements'!E$4),50%,(IF((J128&lt;='Other Cancellation Agreements'!E$4),100%,0)))),IF(LEFT(B128,2)="EK",(IF(AND(J128&lt;='Other Cancellation Agreements'!F$4,J128&gt;'Other Cancellation Agreements'!G$4),25%,(IF(AND(J128&lt;='Other Cancellation Agreements'!G$4,J128&gt;'Other Cancellation Agreements'!H$4),50%,(IF((J128&lt;='Other Cancellation Agreements'!H$4),100%,0)))))),IF(LEFT(B128,2)="LO",(IF(AND(J128&lt;='Other Cancellation Agreements'!K$4,J128&gt;'Other Cancellation Agreements'!L$4),60%,(IF((J128&lt;='Other Cancellation Agreements'!L$4),100%,0)))),IF(LEFT(B128,2)="QR",(IF(AND(J128&lt;='Other Cancellation Agreements'!I$4,J128&gt;'Other Cancellation Agreements'!J$4),50%,(IF((J128&lt;='Other Cancellation Agreements'!J$4),100%,0)))),IF(LEFT(B128,2)="FZ",(IF(AND(J128&lt;='Other Cancellation Agreements'!S$4,J128&gt;'Other Cancellation Agreements'!T$4),50%,(IF((J128&lt;='Other Cancellation Agreements'!T$4),100%,0)))),IF(LEFT(B128,2)="SU",(IF(AND(J128&lt;='Other Cancellation Agreements'!P$4,J128&gt;'Other Cancellation Agreements'!Q$4),50%,(IF(AND(J128&lt;='Other Cancellation Agreements'!Q$4,J128&gt;'Other Cancellation Agreements'!R$4),75%,(IF((J128&lt;='Other Cancellation Agreements'!R$4),100%,0)))))),IF(LEFT(B128,2)="MH",(IF(AND(J128&lt;='Other Cancellation Agreements'!U$4,J128&gt;'Other Cancellation Agreements'!V$4),50%,(IF((J128&lt;='Other Cancellation Agreements'!V$4),100%,0)))),0)))))))))</f>
        <v>0</v>
      </c>
      <c r="J128" s="340" t="str">
        <f t="shared" si="6"/>
        <v/>
      </c>
      <c r="K128" s="340" t="str">
        <f>IF(LEFT(B128,2)="UL",IF(G128="EY",VLOOKUP(B128,'UL Cancellation Codes'!C:L,10,0),"")&amp;(IF(G128="BC",VLOOKUP(B128,'UL Cancellation Codes'!C:M,9,0),""))&amp;(IF(G128="TCR",VLOOKUP(B128,'UL Cancellation Codes'!C:M,11,0),""))&amp;(IF(G128="CCR",VLOOKUP(B128,'UL Cancellation Codes'!C:M,11,0),"")),IF(I128=0,"",IF(G128="FC",VLOOKUP(B128,'Other Cancellation Codes'!A:G,2,0),(IF(G128="BC",VLOOKUP(B128,'Other Cancellation Codes'!A:G,3,0),(IF(G128="PEY",VLOOKUP(B128,'Other Cancellation Codes'!A:G,4,0),(IF(G128="EY",VLOOKUP(B128,'Other Cancellation Codes'!A:G,5,0),(IF(G128="TCR",VLOOKUP(B128,'Other Cancellation Codes'!A:G,6,0),(IF(G128="CCR",VLOOKUP(B128,'Other Cancellation Codes'!A:G,7,0),0)))))))))))))</f>
        <v/>
      </c>
      <c r="L128" s="346">
        <f t="shared" si="7"/>
        <v>0</v>
      </c>
      <c r="M128" s="343"/>
      <c r="O128" s="334">
        <v>0.125</v>
      </c>
      <c r="P128" s="335" t="str">
        <f t="shared" si="4"/>
        <v>03:00</v>
      </c>
      <c r="R128" s="334">
        <v>0.25</v>
      </c>
      <c r="S128" s="335" t="str">
        <f t="shared" si="5"/>
        <v>06:00</v>
      </c>
    </row>
    <row r="129" spans="2:19" x14ac:dyDescent="0.3">
      <c r="B129" s="343"/>
      <c r="C129" s="344"/>
      <c r="D129" s="345"/>
      <c r="E129" s="344"/>
      <c r="F129" s="345"/>
      <c r="G129" s="343"/>
      <c r="H129" s="343"/>
      <c r="I129" s="339">
        <f>IF(LEFT(B129,2)="UL",IF(J129&lt;P129,100%,IF((J129&gt;S129),0,50%)),IF(LEFT(B129,2)="GF",(IF(AND(J129&lt;='Other Cancellation Agreements'!M$4,J129&gt;'Other Cancellation Agreements'!N$4),50%,(IF(AND(J129&lt;='Other Cancellation Agreements'!N$4,J129&gt;'Other Cancellation Agreements'!O$4),75%,(IF((J129&lt;='Other Cancellation Agreements'!O$4),100%,0)))))),IF(LEFT(B129,2)="TK",(IF(AND(J129&lt;='Other Cancellation Agreements'!D$4,J129&gt;'Other Cancellation Agreements'!E$4),50%,(IF((J129&lt;='Other Cancellation Agreements'!E$4),100%,0)))),IF(LEFT(B129,2)="EK",(IF(AND(J129&lt;='Other Cancellation Agreements'!F$4,J129&gt;'Other Cancellation Agreements'!G$4),25%,(IF(AND(J129&lt;='Other Cancellation Agreements'!G$4,J129&gt;'Other Cancellation Agreements'!H$4),50%,(IF((J129&lt;='Other Cancellation Agreements'!H$4),100%,0)))))),IF(LEFT(B129,2)="LO",(IF(AND(J129&lt;='Other Cancellation Agreements'!K$4,J129&gt;'Other Cancellation Agreements'!L$4),60%,(IF((J129&lt;='Other Cancellation Agreements'!L$4),100%,0)))),IF(LEFT(B129,2)="QR",(IF(AND(J129&lt;='Other Cancellation Agreements'!I$4,J129&gt;'Other Cancellation Agreements'!J$4),50%,(IF((J129&lt;='Other Cancellation Agreements'!J$4),100%,0)))),IF(LEFT(B129,2)="FZ",(IF(AND(J129&lt;='Other Cancellation Agreements'!S$4,J129&gt;'Other Cancellation Agreements'!T$4),50%,(IF((J129&lt;='Other Cancellation Agreements'!T$4),100%,0)))),IF(LEFT(B129,2)="SU",(IF(AND(J129&lt;='Other Cancellation Agreements'!P$4,J129&gt;'Other Cancellation Agreements'!Q$4),50%,(IF(AND(J129&lt;='Other Cancellation Agreements'!Q$4,J129&gt;'Other Cancellation Agreements'!R$4),75%,(IF((J129&lt;='Other Cancellation Agreements'!R$4),100%,0)))))),IF(LEFT(B129,2)="MH",(IF(AND(J129&lt;='Other Cancellation Agreements'!U$4,J129&gt;'Other Cancellation Agreements'!V$4),50%,(IF((J129&lt;='Other Cancellation Agreements'!V$4),100%,0)))),0)))))))))</f>
        <v>0</v>
      </c>
      <c r="J129" s="340" t="str">
        <f t="shared" si="6"/>
        <v/>
      </c>
      <c r="K129" s="340" t="str">
        <f>IF(LEFT(B129,2)="UL",IF(G129="EY",VLOOKUP(B129,'UL Cancellation Codes'!C:L,10,0),"")&amp;(IF(G129="BC",VLOOKUP(B129,'UL Cancellation Codes'!C:M,9,0),""))&amp;(IF(G129="TCR",VLOOKUP(B129,'UL Cancellation Codes'!C:M,11,0),""))&amp;(IF(G129="CCR",VLOOKUP(B129,'UL Cancellation Codes'!C:M,11,0),"")),IF(I129=0,"",IF(G129="FC",VLOOKUP(B129,'Other Cancellation Codes'!A:G,2,0),(IF(G129="BC",VLOOKUP(B129,'Other Cancellation Codes'!A:G,3,0),(IF(G129="PEY",VLOOKUP(B129,'Other Cancellation Codes'!A:G,4,0),(IF(G129="EY",VLOOKUP(B129,'Other Cancellation Codes'!A:G,5,0),(IF(G129="TCR",VLOOKUP(B129,'Other Cancellation Codes'!A:G,6,0),(IF(G129="CCR",VLOOKUP(B129,'Other Cancellation Codes'!A:G,7,0),0)))))))))))))</f>
        <v/>
      </c>
      <c r="L129" s="346">
        <f t="shared" si="7"/>
        <v>0</v>
      </c>
      <c r="M129" s="343"/>
      <c r="O129" s="334">
        <v>0.125</v>
      </c>
      <c r="P129" s="335" t="str">
        <f t="shared" si="4"/>
        <v>03:00</v>
      </c>
      <c r="R129" s="334">
        <v>0.25</v>
      </c>
      <c r="S129" s="335" t="str">
        <f t="shared" si="5"/>
        <v>06:00</v>
      </c>
    </row>
    <row r="130" spans="2:19" x14ac:dyDescent="0.3">
      <c r="B130" s="343"/>
      <c r="C130" s="344"/>
      <c r="D130" s="345"/>
      <c r="E130" s="344"/>
      <c r="F130" s="345"/>
      <c r="G130" s="343"/>
      <c r="H130" s="343"/>
      <c r="I130" s="339">
        <f>IF(LEFT(B130,2)="UL",IF(J130&lt;P130,100%,IF((J130&gt;S130),0,50%)),IF(LEFT(B130,2)="GF",(IF(AND(J130&lt;='Other Cancellation Agreements'!M$4,J130&gt;'Other Cancellation Agreements'!N$4),50%,(IF(AND(J130&lt;='Other Cancellation Agreements'!N$4,J130&gt;'Other Cancellation Agreements'!O$4),75%,(IF((J130&lt;='Other Cancellation Agreements'!O$4),100%,0)))))),IF(LEFT(B130,2)="TK",(IF(AND(J130&lt;='Other Cancellation Agreements'!D$4,J130&gt;'Other Cancellation Agreements'!E$4),50%,(IF((J130&lt;='Other Cancellation Agreements'!E$4),100%,0)))),IF(LEFT(B130,2)="EK",(IF(AND(J130&lt;='Other Cancellation Agreements'!F$4,J130&gt;'Other Cancellation Agreements'!G$4),25%,(IF(AND(J130&lt;='Other Cancellation Agreements'!G$4,J130&gt;'Other Cancellation Agreements'!H$4),50%,(IF((J130&lt;='Other Cancellation Agreements'!H$4),100%,0)))))),IF(LEFT(B130,2)="LO",(IF(AND(J130&lt;='Other Cancellation Agreements'!K$4,J130&gt;'Other Cancellation Agreements'!L$4),60%,(IF((J130&lt;='Other Cancellation Agreements'!L$4),100%,0)))),IF(LEFT(B130,2)="QR",(IF(AND(J130&lt;='Other Cancellation Agreements'!I$4,J130&gt;'Other Cancellation Agreements'!J$4),50%,(IF((J130&lt;='Other Cancellation Agreements'!J$4),100%,0)))),IF(LEFT(B130,2)="FZ",(IF(AND(J130&lt;='Other Cancellation Agreements'!S$4,J130&gt;'Other Cancellation Agreements'!T$4),50%,(IF((J130&lt;='Other Cancellation Agreements'!T$4),100%,0)))),IF(LEFT(B130,2)="SU",(IF(AND(J130&lt;='Other Cancellation Agreements'!P$4,J130&gt;'Other Cancellation Agreements'!Q$4),50%,(IF(AND(J130&lt;='Other Cancellation Agreements'!Q$4,J130&gt;'Other Cancellation Agreements'!R$4),75%,(IF((J130&lt;='Other Cancellation Agreements'!R$4),100%,0)))))),IF(LEFT(B130,2)="MH",(IF(AND(J130&lt;='Other Cancellation Agreements'!U$4,J130&gt;'Other Cancellation Agreements'!V$4),50%,(IF((J130&lt;='Other Cancellation Agreements'!V$4),100%,0)))),0)))))))))</f>
        <v>0</v>
      </c>
      <c r="J130" s="340" t="str">
        <f t="shared" si="6"/>
        <v/>
      </c>
      <c r="K130" s="340" t="str">
        <f>IF(LEFT(B130,2)="UL",IF(G130="EY",VLOOKUP(B130,'UL Cancellation Codes'!C:L,10,0),"")&amp;(IF(G130="BC",VLOOKUP(B130,'UL Cancellation Codes'!C:M,9,0),""))&amp;(IF(G130="TCR",VLOOKUP(B130,'UL Cancellation Codes'!C:M,11,0),""))&amp;(IF(G130="CCR",VLOOKUP(B130,'UL Cancellation Codes'!C:M,11,0),"")),IF(I130=0,"",IF(G130="FC",VLOOKUP(B130,'Other Cancellation Codes'!A:G,2,0),(IF(G130="BC",VLOOKUP(B130,'Other Cancellation Codes'!A:G,3,0),(IF(G130="PEY",VLOOKUP(B130,'Other Cancellation Codes'!A:G,4,0),(IF(G130="EY",VLOOKUP(B130,'Other Cancellation Codes'!A:G,5,0),(IF(G130="TCR",VLOOKUP(B130,'Other Cancellation Codes'!A:G,6,0),(IF(G130="CCR",VLOOKUP(B130,'Other Cancellation Codes'!A:G,7,0),0)))))))))))))</f>
        <v/>
      </c>
      <c r="L130" s="346">
        <f t="shared" si="7"/>
        <v>0</v>
      </c>
      <c r="M130" s="343"/>
      <c r="O130" s="334">
        <v>0.125</v>
      </c>
      <c r="P130" s="335" t="str">
        <f t="shared" ref="P130:P149" si="8">TEXT(O130,"HH:MM")</f>
        <v>03:00</v>
      </c>
      <c r="R130" s="334">
        <v>0.25</v>
      </c>
      <c r="S130" s="335" t="str">
        <f t="shared" ref="S130:S149" si="9">TEXT(R130,"HH:MM")</f>
        <v>06:00</v>
      </c>
    </row>
    <row r="131" spans="2:19" x14ac:dyDescent="0.3">
      <c r="B131" s="343"/>
      <c r="C131" s="344"/>
      <c r="D131" s="345"/>
      <c r="E131" s="344"/>
      <c r="F131" s="345"/>
      <c r="G131" s="343"/>
      <c r="H131" s="343"/>
      <c r="I131" s="339">
        <f>IF(LEFT(B131,2)="UL",IF(J131&lt;P131,100%,IF((J131&gt;S131),0,50%)),IF(LEFT(B131,2)="GF",(IF(AND(J131&lt;='Other Cancellation Agreements'!M$4,J131&gt;'Other Cancellation Agreements'!N$4),50%,(IF(AND(J131&lt;='Other Cancellation Agreements'!N$4,J131&gt;'Other Cancellation Agreements'!O$4),75%,(IF((J131&lt;='Other Cancellation Agreements'!O$4),100%,0)))))),IF(LEFT(B131,2)="TK",(IF(AND(J131&lt;='Other Cancellation Agreements'!D$4,J131&gt;'Other Cancellation Agreements'!E$4),50%,(IF((J131&lt;='Other Cancellation Agreements'!E$4),100%,0)))),IF(LEFT(B131,2)="EK",(IF(AND(J131&lt;='Other Cancellation Agreements'!F$4,J131&gt;'Other Cancellation Agreements'!G$4),25%,(IF(AND(J131&lt;='Other Cancellation Agreements'!G$4,J131&gt;'Other Cancellation Agreements'!H$4),50%,(IF((J131&lt;='Other Cancellation Agreements'!H$4),100%,0)))))),IF(LEFT(B131,2)="LO",(IF(AND(J131&lt;='Other Cancellation Agreements'!K$4,J131&gt;'Other Cancellation Agreements'!L$4),60%,(IF((J131&lt;='Other Cancellation Agreements'!L$4),100%,0)))),IF(LEFT(B131,2)="QR",(IF(AND(J131&lt;='Other Cancellation Agreements'!I$4,J131&gt;'Other Cancellation Agreements'!J$4),50%,(IF((J131&lt;='Other Cancellation Agreements'!J$4),100%,0)))),IF(LEFT(B131,2)="FZ",(IF(AND(J131&lt;='Other Cancellation Agreements'!S$4,J131&gt;'Other Cancellation Agreements'!T$4),50%,(IF((J131&lt;='Other Cancellation Agreements'!T$4),100%,0)))),IF(LEFT(B131,2)="SU",(IF(AND(J131&lt;='Other Cancellation Agreements'!P$4,J131&gt;'Other Cancellation Agreements'!Q$4),50%,(IF(AND(J131&lt;='Other Cancellation Agreements'!Q$4,J131&gt;'Other Cancellation Agreements'!R$4),75%,(IF((J131&lt;='Other Cancellation Agreements'!R$4),100%,0)))))),IF(LEFT(B131,2)="MH",(IF(AND(J131&lt;='Other Cancellation Agreements'!U$4,J131&gt;'Other Cancellation Agreements'!V$4),50%,(IF((J131&lt;='Other Cancellation Agreements'!V$4),100%,0)))),0)))))))))</f>
        <v>0</v>
      </c>
      <c r="J131" s="340" t="str">
        <f t="shared" si="6"/>
        <v/>
      </c>
      <c r="K131" s="340" t="str">
        <f>IF(LEFT(B131,2)="UL",IF(G131="EY",VLOOKUP(B131,'UL Cancellation Codes'!C:L,10,0),"")&amp;(IF(G131="BC",VLOOKUP(B131,'UL Cancellation Codes'!C:M,9,0),""))&amp;(IF(G131="TCR",VLOOKUP(B131,'UL Cancellation Codes'!C:M,11,0),""))&amp;(IF(G131="CCR",VLOOKUP(B131,'UL Cancellation Codes'!C:M,11,0),"")),IF(I131=0,"",IF(G131="FC",VLOOKUP(B131,'Other Cancellation Codes'!A:G,2,0),(IF(G131="BC",VLOOKUP(B131,'Other Cancellation Codes'!A:G,3,0),(IF(G131="PEY",VLOOKUP(B131,'Other Cancellation Codes'!A:G,4,0),(IF(G131="EY",VLOOKUP(B131,'Other Cancellation Codes'!A:G,5,0),(IF(G131="TCR",VLOOKUP(B131,'Other Cancellation Codes'!A:G,6,0),(IF(G131="CCR",VLOOKUP(B131,'Other Cancellation Codes'!A:G,7,0),0)))))))))))))</f>
        <v/>
      </c>
      <c r="L131" s="346">
        <f t="shared" si="7"/>
        <v>0</v>
      </c>
      <c r="M131" s="343"/>
      <c r="O131" s="334">
        <v>0.125</v>
      </c>
      <c r="P131" s="335" t="str">
        <f t="shared" si="8"/>
        <v>03:00</v>
      </c>
      <c r="R131" s="334">
        <v>0.25</v>
      </c>
      <c r="S131" s="335" t="str">
        <f t="shared" si="9"/>
        <v>06:00</v>
      </c>
    </row>
    <row r="132" spans="2:19" x14ac:dyDescent="0.3">
      <c r="B132" s="343"/>
      <c r="C132" s="344"/>
      <c r="D132" s="345"/>
      <c r="E132" s="344"/>
      <c r="F132" s="345"/>
      <c r="G132" s="343"/>
      <c r="H132" s="343"/>
      <c r="I132" s="339">
        <f>IF(LEFT(B132,2)="UL",IF(J132&lt;P132,100%,IF((J132&gt;S132),0,50%)),IF(LEFT(B132,2)="GF",(IF(AND(J132&lt;='Other Cancellation Agreements'!M$4,J132&gt;'Other Cancellation Agreements'!N$4),50%,(IF(AND(J132&lt;='Other Cancellation Agreements'!N$4,J132&gt;'Other Cancellation Agreements'!O$4),75%,(IF((J132&lt;='Other Cancellation Agreements'!O$4),100%,0)))))),IF(LEFT(B132,2)="TK",(IF(AND(J132&lt;='Other Cancellation Agreements'!D$4,J132&gt;'Other Cancellation Agreements'!E$4),50%,(IF((J132&lt;='Other Cancellation Agreements'!E$4),100%,0)))),IF(LEFT(B132,2)="EK",(IF(AND(J132&lt;='Other Cancellation Agreements'!F$4,J132&gt;'Other Cancellation Agreements'!G$4),25%,(IF(AND(J132&lt;='Other Cancellation Agreements'!G$4,J132&gt;'Other Cancellation Agreements'!H$4),50%,(IF((J132&lt;='Other Cancellation Agreements'!H$4),100%,0)))))),IF(LEFT(B132,2)="LO",(IF(AND(J132&lt;='Other Cancellation Agreements'!K$4,J132&gt;'Other Cancellation Agreements'!L$4),60%,(IF((J132&lt;='Other Cancellation Agreements'!L$4),100%,0)))),IF(LEFT(B132,2)="QR",(IF(AND(J132&lt;='Other Cancellation Agreements'!I$4,J132&gt;'Other Cancellation Agreements'!J$4),50%,(IF((J132&lt;='Other Cancellation Agreements'!J$4),100%,0)))),IF(LEFT(B132,2)="FZ",(IF(AND(J132&lt;='Other Cancellation Agreements'!S$4,J132&gt;'Other Cancellation Agreements'!T$4),50%,(IF((J132&lt;='Other Cancellation Agreements'!T$4),100%,0)))),IF(LEFT(B132,2)="SU",(IF(AND(J132&lt;='Other Cancellation Agreements'!P$4,J132&gt;'Other Cancellation Agreements'!Q$4),50%,(IF(AND(J132&lt;='Other Cancellation Agreements'!Q$4,J132&gt;'Other Cancellation Agreements'!R$4),75%,(IF((J132&lt;='Other Cancellation Agreements'!R$4),100%,0)))))),IF(LEFT(B132,2)="MH",(IF(AND(J132&lt;='Other Cancellation Agreements'!U$4,J132&gt;'Other Cancellation Agreements'!V$4),50%,(IF((J132&lt;='Other Cancellation Agreements'!V$4),100%,0)))),0)))))))))</f>
        <v>0</v>
      </c>
      <c r="J132" s="340" t="str">
        <f t="shared" ref="J132:J149" si="10">IF(ISBLANK(B132),"",TEXT((CONCATENATE(TEXT(C132,"yyyy-mm-dd")&amp;" "&amp;TEXT(D132,"hh:mm")))-(CONCATENATE(TEXT(E132,"yyyy-mm-dd")&amp;" "&amp;TEXT(F132,"hh:mm"))),"HH:MM"))</f>
        <v/>
      </c>
      <c r="K132" s="340" t="str">
        <f>IF(LEFT(B132,2)="UL",IF(G132="EY",VLOOKUP(B132,'UL Cancellation Codes'!C:L,10,0),"")&amp;(IF(G132="BC",VLOOKUP(B132,'UL Cancellation Codes'!C:M,9,0),""))&amp;(IF(G132="TCR",VLOOKUP(B132,'UL Cancellation Codes'!C:M,11,0),""))&amp;(IF(G132="CCR",VLOOKUP(B132,'UL Cancellation Codes'!C:M,11,0),"")),IF(I132=0,"",IF(G132="FC",VLOOKUP(B132,'Other Cancellation Codes'!A:G,2,0),(IF(G132="BC",VLOOKUP(B132,'Other Cancellation Codes'!A:G,3,0),(IF(G132="PEY",VLOOKUP(B132,'Other Cancellation Codes'!A:G,4,0),(IF(G132="EY",VLOOKUP(B132,'Other Cancellation Codes'!A:G,5,0),(IF(G132="TCR",VLOOKUP(B132,'Other Cancellation Codes'!A:G,6,0),(IF(G132="CCR",VLOOKUP(B132,'Other Cancellation Codes'!A:G,7,0),0)))))))))))))</f>
        <v/>
      </c>
      <c r="L132" s="346">
        <f t="shared" ref="L132:L149" si="11">H132*I132</f>
        <v>0</v>
      </c>
      <c r="M132" s="343"/>
      <c r="O132" s="334">
        <v>0.125</v>
      </c>
      <c r="P132" s="335" t="str">
        <f t="shared" si="8"/>
        <v>03:00</v>
      </c>
      <c r="R132" s="334">
        <v>0.25</v>
      </c>
      <c r="S132" s="335" t="str">
        <f t="shared" si="9"/>
        <v>06:00</v>
      </c>
    </row>
    <row r="133" spans="2:19" x14ac:dyDescent="0.3">
      <c r="B133" s="343"/>
      <c r="C133" s="344"/>
      <c r="D133" s="345"/>
      <c r="E133" s="344"/>
      <c r="F133" s="345"/>
      <c r="G133" s="343"/>
      <c r="H133" s="343"/>
      <c r="I133" s="339">
        <f>IF(LEFT(B133,2)="UL",IF(J133&lt;P133,100%,IF((J133&gt;S133),0,50%)),IF(LEFT(B133,2)="GF",(IF(AND(J133&lt;='Other Cancellation Agreements'!M$4,J133&gt;'Other Cancellation Agreements'!N$4),50%,(IF(AND(J133&lt;='Other Cancellation Agreements'!N$4,J133&gt;'Other Cancellation Agreements'!O$4),75%,(IF((J133&lt;='Other Cancellation Agreements'!O$4),100%,0)))))),IF(LEFT(B133,2)="TK",(IF(AND(J133&lt;='Other Cancellation Agreements'!D$4,J133&gt;'Other Cancellation Agreements'!E$4),50%,(IF((J133&lt;='Other Cancellation Agreements'!E$4),100%,0)))),IF(LEFT(B133,2)="EK",(IF(AND(J133&lt;='Other Cancellation Agreements'!F$4,J133&gt;'Other Cancellation Agreements'!G$4),25%,(IF(AND(J133&lt;='Other Cancellation Agreements'!G$4,J133&gt;'Other Cancellation Agreements'!H$4),50%,(IF((J133&lt;='Other Cancellation Agreements'!H$4),100%,0)))))),IF(LEFT(B133,2)="LO",(IF(AND(J133&lt;='Other Cancellation Agreements'!K$4,J133&gt;'Other Cancellation Agreements'!L$4),60%,(IF((J133&lt;='Other Cancellation Agreements'!L$4),100%,0)))),IF(LEFT(B133,2)="QR",(IF(AND(J133&lt;='Other Cancellation Agreements'!I$4,J133&gt;'Other Cancellation Agreements'!J$4),50%,(IF((J133&lt;='Other Cancellation Agreements'!J$4),100%,0)))),IF(LEFT(B133,2)="FZ",(IF(AND(J133&lt;='Other Cancellation Agreements'!S$4,J133&gt;'Other Cancellation Agreements'!T$4),50%,(IF((J133&lt;='Other Cancellation Agreements'!T$4),100%,0)))),IF(LEFT(B133,2)="SU",(IF(AND(J133&lt;='Other Cancellation Agreements'!P$4,J133&gt;'Other Cancellation Agreements'!Q$4),50%,(IF(AND(J133&lt;='Other Cancellation Agreements'!Q$4,J133&gt;'Other Cancellation Agreements'!R$4),75%,(IF((J133&lt;='Other Cancellation Agreements'!R$4),100%,0)))))),IF(LEFT(B133,2)="MH",(IF(AND(J133&lt;='Other Cancellation Agreements'!U$4,J133&gt;'Other Cancellation Agreements'!V$4),50%,(IF((J133&lt;='Other Cancellation Agreements'!V$4),100%,0)))),0)))))))))</f>
        <v>0</v>
      </c>
      <c r="J133" s="340" t="str">
        <f t="shared" si="10"/>
        <v/>
      </c>
      <c r="K133" s="340" t="str">
        <f>IF(LEFT(B133,2)="UL",IF(G133="EY",VLOOKUP(B133,'UL Cancellation Codes'!C:L,10,0),"")&amp;(IF(G133="BC",VLOOKUP(B133,'UL Cancellation Codes'!C:M,9,0),""))&amp;(IF(G133="TCR",VLOOKUP(B133,'UL Cancellation Codes'!C:M,11,0),""))&amp;(IF(G133="CCR",VLOOKUP(B133,'UL Cancellation Codes'!C:M,11,0),"")),IF(I133=0,"",IF(G133="FC",VLOOKUP(B133,'Other Cancellation Codes'!A:G,2,0),(IF(G133="BC",VLOOKUP(B133,'Other Cancellation Codes'!A:G,3,0),(IF(G133="PEY",VLOOKUP(B133,'Other Cancellation Codes'!A:G,4,0),(IF(G133="EY",VLOOKUP(B133,'Other Cancellation Codes'!A:G,5,0),(IF(G133="TCR",VLOOKUP(B133,'Other Cancellation Codes'!A:G,6,0),(IF(G133="CCR",VLOOKUP(B133,'Other Cancellation Codes'!A:G,7,0),0)))))))))))))</f>
        <v/>
      </c>
      <c r="L133" s="346">
        <f t="shared" si="11"/>
        <v>0</v>
      </c>
      <c r="M133" s="343"/>
      <c r="O133" s="334">
        <v>0.125</v>
      </c>
      <c r="P133" s="335" t="str">
        <f t="shared" si="8"/>
        <v>03:00</v>
      </c>
      <c r="R133" s="334">
        <v>0.25</v>
      </c>
      <c r="S133" s="335" t="str">
        <f t="shared" si="9"/>
        <v>06:00</v>
      </c>
    </row>
    <row r="134" spans="2:19" x14ac:dyDescent="0.3">
      <c r="B134" s="343"/>
      <c r="C134" s="344"/>
      <c r="D134" s="345"/>
      <c r="E134" s="344"/>
      <c r="F134" s="345"/>
      <c r="G134" s="343"/>
      <c r="H134" s="343"/>
      <c r="I134" s="339">
        <f>IF(LEFT(B134,2)="UL",IF(J134&lt;P134,100%,IF((J134&gt;S134),0,50%)),IF(LEFT(B134,2)="GF",(IF(AND(J134&lt;='Other Cancellation Agreements'!M$4,J134&gt;'Other Cancellation Agreements'!N$4),50%,(IF(AND(J134&lt;='Other Cancellation Agreements'!N$4,J134&gt;'Other Cancellation Agreements'!O$4),75%,(IF((J134&lt;='Other Cancellation Agreements'!O$4),100%,0)))))),IF(LEFT(B134,2)="TK",(IF(AND(J134&lt;='Other Cancellation Agreements'!D$4,J134&gt;'Other Cancellation Agreements'!E$4),50%,(IF((J134&lt;='Other Cancellation Agreements'!E$4),100%,0)))),IF(LEFT(B134,2)="EK",(IF(AND(J134&lt;='Other Cancellation Agreements'!F$4,J134&gt;'Other Cancellation Agreements'!G$4),25%,(IF(AND(J134&lt;='Other Cancellation Agreements'!G$4,J134&gt;'Other Cancellation Agreements'!H$4),50%,(IF((J134&lt;='Other Cancellation Agreements'!H$4),100%,0)))))),IF(LEFT(B134,2)="LO",(IF(AND(J134&lt;='Other Cancellation Agreements'!K$4,J134&gt;'Other Cancellation Agreements'!L$4),60%,(IF((J134&lt;='Other Cancellation Agreements'!L$4),100%,0)))),IF(LEFT(B134,2)="QR",(IF(AND(J134&lt;='Other Cancellation Agreements'!I$4,J134&gt;'Other Cancellation Agreements'!J$4),50%,(IF((J134&lt;='Other Cancellation Agreements'!J$4),100%,0)))),IF(LEFT(B134,2)="FZ",(IF(AND(J134&lt;='Other Cancellation Agreements'!S$4,J134&gt;'Other Cancellation Agreements'!T$4),50%,(IF((J134&lt;='Other Cancellation Agreements'!T$4),100%,0)))),IF(LEFT(B134,2)="SU",(IF(AND(J134&lt;='Other Cancellation Agreements'!P$4,J134&gt;'Other Cancellation Agreements'!Q$4),50%,(IF(AND(J134&lt;='Other Cancellation Agreements'!Q$4,J134&gt;'Other Cancellation Agreements'!R$4),75%,(IF((J134&lt;='Other Cancellation Agreements'!R$4),100%,0)))))),IF(LEFT(B134,2)="MH",(IF(AND(J134&lt;='Other Cancellation Agreements'!U$4,J134&gt;'Other Cancellation Agreements'!V$4),50%,(IF((J134&lt;='Other Cancellation Agreements'!V$4),100%,0)))),0)))))))))</f>
        <v>0</v>
      </c>
      <c r="J134" s="340" t="str">
        <f t="shared" si="10"/>
        <v/>
      </c>
      <c r="K134" s="340" t="str">
        <f>IF(LEFT(B134,2)="UL",IF(G134="EY",VLOOKUP(B134,'UL Cancellation Codes'!C:L,10,0),"")&amp;(IF(G134="BC",VLOOKUP(B134,'UL Cancellation Codes'!C:M,9,0),""))&amp;(IF(G134="TCR",VLOOKUP(B134,'UL Cancellation Codes'!C:M,11,0),""))&amp;(IF(G134="CCR",VLOOKUP(B134,'UL Cancellation Codes'!C:M,11,0),"")),IF(I134=0,"",IF(G134="FC",VLOOKUP(B134,'Other Cancellation Codes'!A:G,2,0),(IF(G134="BC",VLOOKUP(B134,'Other Cancellation Codes'!A:G,3,0),(IF(G134="PEY",VLOOKUP(B134,'Other Cancellation Codes'!A:G,4,0),(IF(G134="EY",VLOOKUP(B134,'Other Cancellation Codes'!A:G,5,0),(IF(G134="TCR",VLOOKUP(B134,'Other Cancellation Codes'!A:G,6,0),(IF(G134="CCR",VLOOKUP(B134,'Other Cancellation Codes'!A:G,7,0),0)))))))))))))</f>
        <v/>
      </c>
      <c r="L134" s="346">
        <f t="shared" si="11"/>
        <v>0</v>
      </c>
      <c r="M134" s="343"/>
      <c r="O134" s="334">
        <v>0.125</v>
      </c>
      <c r="P134" s="335" t="str">
        <f t="shared" si="8"/>
        <v>03:00</v>
      </c>
      <c r="R134" s="334">
        <v>0.25</v>
      </c>
      <c r="S134" s="335" t="str">
        <f t="shared" si="9"/>
        <v>06:00</v>
      </c>
    </row>
    <row r="135" spans="2:19" x14ac:dyDescent="0.3">
      <c r="B135" s="343"/>
      <c r="C135" s="344"/>
      <c r="D135" s="345"/>
      <c r="E135" s="344"/>
      <c r="F135" s="345"/>
      <c r="G135" s="343"/>
      <c r="H135" s="343"/>
      <c r="I135" s="339">
        <f>IF(LEFT(B135,2)="UL",IF(J135&lt;P135,100%,IF((J135&gt;S135),0,50%)),IF(LEFT(B135,2)="GF",(IF(AND(J135&lt;='Other Cancellation Agreements'!M$4,J135&gt;'Other Cancellation Agreements'!N$4),50%,(IF(AND(J135&lt;='Other Cancellation Agreements'!N$4,J135&gt;'Other Cancellation Agreements'!O$4),75%,(IF((J135&lt;='Other Cancellation Agreements'!O$4),100%,0)))))),IF(LEFT(B135,2)="TK",(IF(AND(J135&lt;='Other Cancellation Agreements'!D$4,J135&gt;'Other Cancellation Agreements'!E$4),50%,(IF((J135&lt;='Other Cancellation Agreements'!E$4),100%,0)))),IF(LEFT(B135,2)="EK",(IF(AND(J135&lt;='Other Cancellation Agreements'!F$4,J135&gt;'Other Cancellation Agreements'!G$4),25%,(IF(AND(J135&lt;='Other Cancellation Agreements'!G$4,J135&gt;'Other Cancellation Agreements'!H$4),50%,(IF((J135&lt;='Other Cancellation Agreements'!H$4),100%,0)))))),IF(LEFT(B135,2)="LO",(IF(AND(J135&lt;='Other Cancellation Agreements'!K$4,J135&gt;'Other Cancellation Agreements'!L$4),60%,(IF((J135&lt;='Other Cancellation Agreements'!L$4),100%,0)))),IF(LEFT(B135,2)="QR",(IF(AND(J135&lt;='Other Cancellation Agreements'!I$4,J135&gt;'Other Cancellation Agreements'!J$4),50%,(IF((J135&lt;='Other Cancellation Agreements'!J$4),100%,0)))),IF(LEFT(B135,2)="FZ",(IF(AND(J135&lt;='Other Cancellation Agreements'!S$4,J135&gt;'Other Cancellation Agreements'!T$4),50%,(IF((J135&lt;='Other Cancellation Agreements'!T$4),100%,0)))),IF(LEFT(B135,2)="SU",(IF(AND(J135&lt;='Other Cancellation Agreements'!P$4,J135&gt;'Other Cancellation Agreements'!Q$4),50%,(IF(AND(J135&lt;='Other Cancellation Agreements'!Q$4,J135&gt;'Other Cancellation Agreements'!R$4),75%,(IF((J135&lt;='Other Cancellation Agreements'!R$4),100%,0)))))),IF(LEFT(B135,2)="MH",(IF(AND(J135&lt;='Other Cancellation Agreements'!U$4,J135&gt;'Other Cancellation Agreements'!V$4),50%,(IF((J135&lt;='Other Cancellation Agreements'!V$4),100%,0)))),0)))))))))</f>
        <v>0</v>
      </c>
      <c r="J135" s="340" t="str">
        <f t="shared" si="10"/>
        <v/>
      </c>
      <c r="K135" s="340" t="str">
        <f>IF(LEFT(B135,2)="UL",IF(G135="EY",VLOOKUP(B135,'UL Cancellation Codes'!C:L,10,0),"")&amp;(IF(G135="BC",VLOOKUP(B135,'UL Cancellation Codes'!C:M,9,0),""))&amp;(IF(G135="TCR",VLOOKUP(B135,'UL Cancellation Codes'!C:M,11,0),""))&amp;(IF(G135="CCR",VLOOKUP(B135,'UL Cancellation Codes'!C:M,11,0),"")),IF(I135=0,"",IF(G135="FC",VLOOKUP(B135,'Other Cancellation Codes'!A:G,2,0),(IF(G135="BC",VLOOKUP(B135,'Other Cancellation Codes'!A:G,3,0),(IF(G135="PEY",VLOOKUP(B135,'Other Cancellation Codes'!A:G,4,0),(IF(G135="EY",VLOOKUP(B135,'Other Cancellation Codes'!A:G,5,0),(IF(G135="TCR",VLOOKUP(B135,'Other Cancellation Codes'!A:G,6,0),(IF(G135="CCR",VLOOKUP(B135,'Other Cancellation Codes'!A:G,7,0),0)))))))))))))</f>
        <v/>
      </c>
      <c r="L135" s="346">
        <f t="shared" si="11"/>
        <v>0</v>
      </c>
      <c r="M135" s="343"/>
      <c r="O135" s="334">
        <v>0.125</v>
      </c>
      <c r="P135" s="335" t="str">
        <f t="shared" si="8"/>
        <v>03:00</v>
      </c>
      <c r="R135" s="334">
        <v>0.25</v>
      </c>
      <c r="S135" s="335" t="str">
        <f t="shared" si="9"/>
        <v>06:00</v>
      </c>
    </row>
    <row r="136" spans="2:19" x14ac:dyDescent="0.3">
      <c r="B136" s="343"/>
      <c r="C136" s="344"/>
      <c r="D136" s="345"/>
      <c r="E136" s="344"/>
      <c r="F136" s="345"/>
      <c r="G136" s="343"/>
      <c r="H136" s="343"/>
      <c r="I136" s="339">
        <f>IF(LEFT(B136,2)="UL",IF(J136&lt;P136,100%,IF((J136&gt;S136),0,50%)),IF(LEFT(B136,2)="GF",(IF(AND(J136&lt;='Other Cancellation Agreements'!M$4,J136&gt;'Other Cancellation Agreements'!N$4),50%,(IF(AND(J136&lt;='Other Cancellation Agreements'!N$4,J136&gt;'Other Cancellation Agreements'!O$4),75%,(IF((J136&lt;='Other Cancellation Agreements'!O$4),100%,0)))))),IF(LEFT(B136,2)="TK",(IF(AND(J136&lt;='Other Cancellation Agreements'!D$4,J136&gt;'Other Cancellation Agreements'!E$4),50%,(IF((J136&lt;='Other Cancellation Agreements'!E$4),100%,0)))),IF(LEFT(B136,2)="EK",(IF(AND(J136&lt;='Other Cancellation Agreements'!F$4,J136&gt;'Other Cancellation Agreements'!G$4),25%,(IF(AND(J136&lt;='Other Cancellation Agreements'!G$4,J136&gt;'Other Cancellation Agreements'!H$4),50%,(IF((J136&lt;='Other Cancellation Agreements'!H$4),100%,0)))))),IF(LEFT(B136,2)="LO",(IF(AND(J136&lt;='Other Cancellation Agreements'!K$4,J136&gt;'Other Cancellation Agreements'!L$4),60%,(IF((J136&lt;='Other Cancellation Agreements'!L$4),100%,0)))),IF(LEFT(B136,2)="QR",(IF(AND(J136&lt;='Other Cancellation Agreements'!I$4,J136&gt;'Other Cancellation Agreements'!J$4),50%,(IF((J136&lt;='Other Cancellation Agreements'!J$4),100%,0)))),IF(LEFT(B136,2)="FZ",(IF(AND(J136&lt;='Other Cancellation Agreements'!S$4,J136&gt;'Other Cancellation Agreements'!T$4),50%,(IF((J136&lt;='Other Cancellation Agreements'!T$4),100%,0)))),IF(LEFT(B136,2)="SU",(IF(AND(J136&lt;='Other Cancellation Agreements'!P$4,J136&gt;'Other Cancellation Agreements'!Q$4),50%,(IF(AND(J136&lt;='Other Cancellation Agreements'!Q$4,J136&gt;'Other Cancellation Agreements'!R$4),75%,(IF((J136&lt;='Other Cancellation Agreements'!R$4),100%,0)))))),IF(LEFT(B136,2)="MH",(IF(AND(J136&lt;='Other Cancellation Agreements'!U$4,J136&gt;'Other Cancellation Agreements'!V$4),50%,(IF((J136&lt;='Other Cancellation Agreements'!V$4),100%,0)))),0)))))))))</f>
        <v>0</v>
      </c>
      <c r="J136" s="340" t="str">
        <f t="shared" si="10"/>
        <v/>
      </c>
      <c r="K136" s="340" t="str">
        <f>IF(LEFT(B136,2)="UL",IF(G136="EY",VLOOKUP(B136,'UL Cancellation Codes'!C:L,10,0),"")&amp;(IF(G136="BC",VLOOKUP(B136,'UL Cancellation Codes'!C:M,9,0),""))&amp;(IF(G136="TCR",VLOOKUP(B136,'UL Cancellation Codes'!C:M,11,0),""))&amp;(IF(G136="CCR",VLOOKUP(B136,'UL Cancellation Codes'!C:M,11,0),"")),IF(I136=0,"",IF(G136="FC",VLOOKUP(B136,'Other Cancellation Codes'!A:G,2,0),(IF(G136="BC",VLOOKUP(B136,'Other Cancellation Codes'!A:G,3,0),(IF(G136="PEY",VLOOKUP(B136,'Other Cancellation Codes'!A:G,4,0),(IF(G136="EY",VLOOKUP(B136,'Other Cancellation Codes'!A:G,5,0),(IF(G136="TCR",VLOOKUP(B136,'Other Cancellation Codes'!A:G,6,0),(IF(G136="CCR",VLOOKUP(B136,'Other Cancellation Codes'!A:G,7,0),0)))))))))))))</f>
        <v/>
      </c>
      <c r="L136" s="346">
        <f t="shared" si="11"/>
        <v>0</v>
      </c>
      <c r="M136" s="343"/>
      <c r="O136" s="334">
        <v>0.125</v>
      </c>
      <c r="P136" s="335" t="str">
        <f t="shared" si="8"/>
        <v>03:00</v>
      </c>
      <c r="R136" s="334">
        <v>0.25</v>
      </c>
      <c r="S136" s="335" t="str">
        <f t="shared" si="9"/>
        <v>06:00</v>
      </c>
    </row>
    <row r="137" spans="2:19" x14ac:dyDescent="0.3">
      <c r="B137" s="343"/>
      <c r="C137" s="344"/>
      <c r="D137" s="345"/>
      <c r="E137" s="344"/>
      <c r="F137" s="345"/>
      <c r="G137" s="343"/>
      <c r="H137" s="343"/>
      <c r="I137" s="339">
        <f>IF(LEFT(B137,2)="UL",IF(J137&lt;P137,100%,IF((J137&gt;S137),0,50%)),IF(LEFT(B137,2)="GF",(IF(AND(J137&lt;='Other Cancellation Agreements'!M$4,J137&gt;'Other Cancellation Agreements'!N$4),50%,(IF(AND(J137&lt;='Other Cancellation Agreements'!N$4,J137&gt;'Other Cancellation Agreements'!O$4),75%,(IF((J137&lt;='Other Cancellation Agreements'!O$4),100%,0)))))),IF(LEFT(B137,2)="TK",(IF(AND(J137&lt;='Other Cancellation Agreements'!D$4,J137&gt;'Other Cancellation Agreements'!E$4),50%,(IF((J137&lt;='Other Cancellation Agreements'!E$4),100%,0)))),IF(LEFT(B137,2)="EK",(IF(AND(J137&lt;='Other Cancellation Agreements'!F$4,J137&gt;'Other Cancellation Agreements'!G$4),25%,(IF(AND(J137&lt;='Other Cancellation Agreements'!G$4,J137&gt;'Other Cancellation Agreements'!H$4),50%,(IF((J137&lt;='Other Cancellation Agreements'!H$4),100%,0)))))),IF(LEFT(B137,2)="LO",(IF(AND(J137&lt;='Other Cancellation Agreements'!K$4,J137&gt;'Other Cancellation Agreements'!L$4),60%,(IF((J137&lt;='Other Cancellation Agreements'!L$4),100%,0)))),IF(LEFT(B137,2)="QR",(IF(AND(J137&lt;='Other Cancellation Agreements'!I$4,J137&gt;'Other Cancellation Agreements'!J$4),50%,(IF((J137&lt;='Other Cancellation Agreements'!J$4),100%,0)))),IF(LEFT(B137,2)="FZ",(IF(AND(J137&lt;='Other Cancellation Agreements'!S$4,J137&gt;'Other Cancellation Agreements'!T$4),50%,(IF((J137&lt;='Other Cancellation Agreements'!T$4),100%,0)))),IF(LEFT(B137,2)="SU",(IF(AND(J137&lt;='Other Cancellation Agreements'!P$4,J137&gt;'Other Cancellation Agreements'!Q$4),50%,(IF(AND(J137&lt;='Other Cancellation Agreements'!Q$4,J137&gt;'Other Cancellation Agreements'!R$4),75%,(IF((J137&lt;='Other Cancellation Agreements'!R$4),100%,0)))))),IF(LEFT(B137,2)="MH",(IF(AND(J137&lt;='Other Cancellation Agreements'!U$4,J137&gt;'Other Cancellation Agreements'!V$4),50%,(IF((J137&lt;='Other Cancellation Agreements'!V$4),100%,0)))),0)))))))))</f>
        <v>0</v>
      </c>
      <c r="J137" s="340" t="str">
        <f t="shared" si="10"/>
        <v/>
      </c>
      <c r="K137" s="340" t="str">
        <f>IF(LEFT(B137,2)="UL",IF(G137="EY",VLOOKUP(B137,'UL Cancellation Codes'!C:L,10,0),"")&amp;(IF(G137="BC",VLOOKUP(B137,'UL Cancellation Codes'!C:M,9,0),""))&amp;(IF(G137="TCR",VLOOKUP(B137,'UL Cancellation Codes'!C:M,11,0),""))&amp;(IF(G137="CCR",VLOOKUP(B137,'UL Cancellation Codes'!C:M,11,0),"")),IF(I137=0,"",IF(G137="FC",VLOOKUP(B137,'Other Cancellation Codes'!A:G,2,0),(IF(G137="BC",VLOOKUP(B137,'Other Cancellation Codes'!A:G,3,0),(IF(G137="PEY",VLOOKUP(B137,'Other Cancellation Codes'!A:G,4,0),(IF(G137="EY",VLOOKUP(B137,'Other Cancellation Codes'!A:G,5,0),(IF(G137="TCR",VLOOKUP(B137,'Other Cancellation Codes'!A:G,6,0),(IF(G137="CCR",VLOOKUP(B137,'Other Cancellation Codes'!A:G,7,0),0)))))))))))))</f>
        <v/>
      </c>
      <c r="L137" s="346">
        <f t="shared" si="11"/>
        <v>0</v>
      </c>
      <c r="M137" s="343"/>
      <c r="O137" s="334">
        <v>0.125</v>
      </c>
      <c r="P137" s="335" t="str">
        <f t="shared" si="8"/>
        <v>03:00</v>
      </c>
      <c r="R137" s="334">
        <v>0.25</v>
      </c>
      <c r="S137" s="335" t="str">
        <f t="shared" si="9"/>
        <v>06:00</v>
      </c>
    </row>
    <row r="138" spans="2:19" x14ac:dyDescent="0.3">
      <c r="B138" s="343"/>
      <c r="C138" s="344"/>
      <c r="D138" s="345"/>
      <c r="E138" s="344"/>
      <c r="F138" s="345"/>
      <c r="G138" s="343"/>
      <c r="H138" s="343"/>
      <c r="I138" s="339">
        <f>IF(LEFT(B138,2)="UL",IF(J138&lt;P138,100%,IF((J138&gt;S138),0,50%)),IF(LEFT(B138,2)="GF",(IF(AND(J138&lt;='Other Cancellation Agreements'!M$4,J138&gt;'Other Cancellation Agreements'!N$4),50%,(IF(AND(J138&lt;='Other Cancellation Agreements'!N$4,J138&gt;'Other Cancellation Agreements'!O$4),75%,(IF((J138&lt;='Other Cancellation Agreements'!O$4),100%,0)))))),IF(LEFT(B138,2)="TK",(IF(AND(J138&lt;='Other Cancellation Agreements'!D$4,J138&gt;'Other Cancellation Agreements'!E$4),50%,(IF((J138&lt;='Other Cancellation Agreements'!E$4),100%,0)))),IF(LEFT(B138,2)="EK",(IF(AND(J138&lt;='Other Cancellation Agreements'!F$4,J138&gt;'Other Cancellation Agreements'!G$4),25%,(IF(AND(J138&lt;='Other Cancellation Agreements'!G$4,J138&gt;'Other Cancellation Agreements'!H$4),50%,(IF((J138&lt;='Other Cancellation Agreements'!H$4),100%,0)))))),IF(LEFT(B138,2)="LO",(IF(AND(J138&lt;='Other Cancellation Agreements'!K$4,J138&gt;'Other Cancellation Agreements'!L$4),60%,(IF((J138&lt;='Other Cancellation Agreements'!L$4),100%,0)))),IF(LEFT(B138,2)="QR",(IF(AND(J138&lt;='Other Cancellation Agreements'!I$4,J138&gt;'Other Cancellation Agreements'!J$4),50%,(IF((J138&lt;='Other Cancellation Agreements'!J$4),100%,0)))),IF(LEFT(B138,2)="FZ",(IF(AND(J138&lt;='Other Cancellation Agreements'!S$4,J138&gt;'Other Cancellation Agreements'!T$4),50%,(IF((J138&lt;='Other Cancellation Agreements'!T$4),100%,0)))),IF(LEFT(B138,2)="SU",(IF(AND(J138&lt;='Other Cancellation Agreements'!P$4,J138&gt;'Other Cancellation Agreements'!Q$4),50%,(IF(AND(J138&lt;='Other Cancellation Agreements'!Q$4,J138&gt;'Other Cancellation Agreements'!R$4),75%,(IF((J138&lt;='Other Cancellation Agreements'!R$4),100%,0)))))),IF(LEFT(B138,2)="MH",(IF(AND(J138&lt;='Other Cancellation Agreements'!U$4,J138&gt;'Other Cancellation Agreements'!V$4),50%,(IF((J138&lt;='Other Cancellation Agreements'!V$4),100%,0)))),0)))))))))</f>
        <v>0</v>
      </c>
      <c r="J138" s="340" t="str">
        <f t="shared" si="10"/>
        <v/>
      </c>
      <c r="K138" s="340" t="str">
        <f>IF(LEFT(B138,2)="UL",IF(G138="EY",VLOOKUP(B138,'UL Cancellation Codes'!C:L,10,0),"")&amp;(IF(G138="BC",VLOOKUP(B138,'UL Cancellation Codes'!C:M,9,0),""))&amp;(IF(G138="TCR",VLOOKUP(B138,'UL Cancellation Codes'!C:M,11,0),""))&amp;(IF(G138="CCR",VLOOKUP(B138,'UL Cancellation Codes'!C:M,11,0),"")),IF(I138=0,"",IF(G138="FC",VLOOKUP(B138,'Other Cancellation Codes'!A:G,2,0),(IF(G138="BC",VLOOKUP(B138,'Other Cancellation Codes'!A:G,3,0),(IF(G138="PEY",VLOOKUP(B138,'Other Cancellation Codes'!A:G,4,0),(IF(G138="EY",VLOOKUP(B138,'Other Cancellation Codes'!A:G,5,0),(IF(G138="TCR",VLOOKUP(B138,'Other Cancellation Codes'!A:G,6,0),(IF(G138="CCR",VLOOKUP(B138,'Other Cancellation Codes'!A:G,7,0),0)))))))))))))</f>
        <v/>
      </c>
      <c r="L138" s="346">
        <f t="shared" si="11"/>
        <v>0</v>
      </c>
      <c r="M138" s="343"/>
      <c r="O138" s="334">
        <v>0.125</v>
      </c>
      <c r="P138" s="335" t="str">
        <f t="shared" si="8"/>
        <v>03:00</v>
      </c>
      <c r="R138" s="334">
        <v>0.25</v>
      </c>
      <c r="S138" s="335" t="str">
        <f t="shared" si="9"/>
        <v>06:00</v>
      </c>
    </row>
    <row r="139" spans="2:19" x14ac:dyDescent="0.3">
      <c r="B139" s="343"/>
      <c r="C139" s="344"/>
      <c r="D139" s="345"/>
      <c r="E139" s="344"/>
      <c r="F139" s="345"/>
      <c r="G139" s="343"/>
      <c r="H139" s="343"/>
      <c r="I139" s="339">
        <f>IF(LEFT(B139,2)="UL",IF(J139&lt;P139,100%,IF((J139&gt;S139),0,50%)),IF(LEFT(B139,2)="GF",(IF(AND(J139&lt;='Other Cancellation Agreements'!M$4,J139&gt;'Other Cancellation Agreements'!N$4),50%,(IF(AND(J139&lt;='Other Cancellation Agreements'!N$4,J139&gt;'Other Cancellation Agreements'!O$4),75%,(IF((J139&lt;='Other Cancellation Agreements'!O$4),100%,0)))))),IF(LEFT(B139,2)="TK",(IF(AND(J139&lt;='Other Cancellation Agreements'!D$4,J139&gt;'Other Cancellation Agreements'!E$4),50%,(IF((J139&lt;='Other Cancellation Agreements'!E$4),100%,0)))),IF(LEFT(B139,2)="EK",(IF(AND(J139&lt;='Other Cancellation Agreements'!F$4,J139&gt;'Other Cancellation Agreements'!G$4),25%,(IF(AND(J139&lt;='Other Cancellation Agreements'!G$4,J139&gt;'Other Cancellation Agreements'!H$4),50%,(IF((J139&lt;='Other Cancellation Agreements'!H$4),100%,0)))))),IF(LEFT(B139,2)="LO",(IF(AND(J139&lt;='Other Cancellation Agreements'!K$4,J139&gt;'Other Cancellation Agreements'!L$4),60%,(IF((J139&lt;='Other Cancellation Agreements'!L$4),100%,0)))),IF(LEFT(B139,2)="QR",(IF(AND(J139&lt;='Other Cancellation Agreements'!I$4,J139&gt;'Other Cancellation Agreements'!J$4),50%,(IF((J139&lt;='Other Cancellation Agreements'!J$4),100%,0)))),IF(LEFT(B139,2)="FZ",(IF(AND(J139&lt;='Other Cancellation Agreements'!S$4,J139&gt;'Other Cancellation Agreements'!T$4),50%,(IF((J139&lt;='Other Cancellation Agreements'!T$4),100%,0)))),IF(LEFT(B139,2)="SU",(IF(AND(J139&lt;='Other Cancellation Agreements'!P$4,J139&gt;'Other Cancellation Agreements'!Q$4),50%,(IF(AND(J139&lt;='Other Cancellation Agreements'!Q$4,J139&gt;'Other Cancellation Agreements'!R$4),75%,(IF((J139&lt;='Other Cancellation Agreements'!R$4),100%,0)))))),IF(LEFT(B139,2)="MH",(IF(AND(J139&lt;='Other Cancellation Agreements'!U$4,J139&gt;'Other Cancellation Agreements'!V$4),50%,(IF((J139&lt;='Other Cancellation Agreements'!V$4),100%,0)))),0)))))))))</f>
        <v>0</v>
      </c>
      <c r="J139" s="340" t="str">
        <f t="shared" si="10"/>
        <v/>
      </c>
      <c r="K139" s="340" t="str">
        <f>IF(LEFT(B139,2)="UL",IF(G139="EY",VLOOKUP(B139,'UL Cancellation Codes'!C:L,10,0),"")&amp;(IF(G139="BC",VLOOKUP(B139,'UL Cancellation Codes'!C:M,9,0),""))&amp;(IF(G139="TCR",VLOOKUP(B139,'UL Cancellation Codes'!C:M,11,0),""))&amp;(IF(G139="CCR",VLOOKUP(B139,'UL Cancellation Codes'!C:M,11,0),"")),IF(I139=0,"",IF(G139="FC",VLOOKUP(B139,'Other Cancellation Codes'!A:G,2,0),(IF(G139="BC",VLOOKUP(B139,'Other Cancellation Codes'!A:G,3,0),(IF(G139="PEY",VLOOKUP(B139,'Other Cancellation Codes'!A:G,4,0),(IF(G139="EY",VLOOKUP(B139,'Other Cancellation Codes'!A:G,5,0),(IF(G139="TCR",VLOOKUP(B139,'Other Cancellation Codes'!A:G,6,0),(IF(G139="CCR",VLOOKUP(B139,'Other Cancellation Codes'!A:G,7,0),0)))))))))))))</f>
        <v/>
      </c>
      <c r="L139" s="346">
        <f t="shared" si="11"/>
        <v>0</v>
      </c>
      <c r="M139" s="343"/>
      <c r="O139" s="334">
        <v>0.125</v>
      </c>
      <c r="P139" s="335" t="str">
        <f t="shared" si="8"/>
        <v>03:00</v>
      </c>
      <c r="R139" s="334">
        <v>0.25</v>
      </c>
      <c r="S139" s="335" t="str">
        <f t="shared" si="9"/>
        <v>06:00</v>
      </c>
    </row>
    <row r="140" spans="2:19" x14ac:dyDescent="0.3">
      <c r="B140" s="343"/>
      <c r="C140" s="344"/>
      <c r="D140" s="345"/>
      <c r="E140" s="344"/>
      <c r="F140" s="345"/>
      <c r="G140" s="343"/>
      <c r="H140" s="343"/>
      <c r="I140" s="339">
        <f>IF(LEFT(B140,2)="UL",IF(J140&lt;P140,100%,IF((J140&gt;S140),0,50%)),IF(LEFT(B140,2)="GF",(IF(AND(J140&lt;='Other Cancellation Agreements'!M$4,J140&gt;'Other Cancellation Agreements'!N$4),50%,(IF(AND(J140&lt;='Other Cancellation Agreements'!N$4,J140&gt;'Other Cancellation Agreements'!O$4),75%,(IF((J140&lt;='Other Cancellation Agreements'!O$4),100%,0)))))),IF(LEFT(B140,2)="TK",(IF(AND(J140&lt;='Other Cancellation Agreements'!D$4,J140&gt;'Other Cancellation Agreements'!E$4),50%,(IF((J140&lt;='Other Cancellation Agreements'!E$4),100%,0)))),IF(LEFT(B140,2)="EK",(IF(AND(J140&lt;='Other Cancellation Agreements'!F$4,J140&gt;'Other Cancellation Agreements'!G$4),25%,(IF(AND(J140&lt;='Other Cancellation Agreements'!G$4,J140&gt;'Other Cancellation Agreements'!H$4),50%,(IF((J140&lt;='Other Cancellation Agreements'!H$4),100%,0)))))),IF(LEFT(B140,2)="LO",(IF(AND(J140&lt;='Other Cancellation Agreements'!K$4,J140&gt;'Other Cancellation Agreements'!L$4),60%,(IF((J140&lt;='Other Cancellation Agreements'!L$4),100%,0)))),IF(LEFT(B140,2)="QR",(IF(AND(J140&lt;='Other Cancellation Agreements'!I$4,J140&gt;'Other Cancellation Agreements'!J$4),50%,(IF((J140&lt;='Other Cancellation Agreements'!J$4),100%,0)))),IF(LEFT(B140,2)="FZ",(IF(AND(J140&lt;='Other Cancellation Agreements'!S$4,J140&gt;'Other Cancellation Agreements'!T$4),50%,(IF((J140&lt;='Other Cancellation Agreements'!T$4),100%,0)))),IF(LEFT(B140,2)="SU",(IF(AND(J140&lt;='Other Cancellation Agreements'!P$4,J140&gt;'Other Cancellation Agreements'!Q$4),50%,(IF(AND(J140&lt;='Other Cancellation Agreements'!Q$4,J140&gt;'Other Cancellation Agreements'!R$4),75%,(IF((J140&lt;='Other Cancellation Agreements'!R$4),100%,0)))))),IF(LEFT(B140,2)="MH",(IF(AND(J140&lt;='Other Cancellation Agreements'!U$4,J140&gt;'Other Cancellation Agreements'!V$4),50%,(IF((J140&lt;='Other Cancellation Agreements'!V$4),100%,0)))),0)))))))))</f>
        <v>0</v>
      </c>
      <c r="J140" s="340" t="str">
        <f t="shared" si="10"/>
        <v/>
      </c>
      <c r="K140" s="340" t="str">
        <f>IF(LEFT(B140,2)="UL",IF(G140="EY",VLOOKUP(B140,'UL Cancellation Codes'!C:L,10,0),"")&amp;(IF(G140="BC",VLOOKUP(B140,'UL Cancellation Codes'!C:M,9,0),""))&amp;(IF(G140="TCR",VLOOKUP(B140,'UL Cancellation Codes'!C:M,11,0),""))&amp;(IF(G140="CCR",VLOOKUP(B140,'UL Cancellation Codes'!C:M,11,0),"")),IF(I140=0,"",IF(G140="FC",VLOOKUP(B140,'Other Cancellation Codes'!A:G,2,0),(IF(G140="BC",VLOOKUP(B140,'Other Cancellation Codes'!A:G,3,0),(IF(G140="PEY",VLOOKUP(B140,'Other Cancellation Codes'!A:G,4,0),(IF(G140="EY",VLOOKUP(B140,'Other Cancellation Codes'!A:G,5,0),(IF(G140="TCR",VLOOKUP(B140,'Other Cancellation Codes'!A:G,6,0),(IF(G140="CCR",VLOOKUP(B140,'Other Cancellation Codes'!A:G,7,0),0)))))))))))))</f>
        <v/>
      </c>
      <c r="L140" s="346">
        <f t="shared" si="11"/>
        <v>0</v>
      </c>
      <c r="M140" s="343"/>
      <c r="O140" s="334">
        <v>0.125</v>
      </c>
      <c r="P140" s="335" t="str">
        <f t="shared" si="8"/>
        <v>03:00</v>
      </c>
      <c r="R140" s="334">
        <v>0.25</v>
      </c>
      <c r="S140" s="335" t="str">
        <f t="shared" si="9"/>
        <v>06:00</v>
      </c>
    </row>
    <row r="141" spans="2:19" x14ac:dyDescent="0.3">
      <c r="B141" s="343"/>
      <c r="C141" s="344"/>
      <c r="D141" s="345"/>
      <c r="E141" s="344"/>
      <c r="F141" s="345"/>
      <c r="G141" s="343"/>
      <c r="H141" s="343"/>
      <c r="I141" s="339">
        <f>IF(LEFT(B141,2)="UL",IF(J141&lt;P141,100%,IF((J141&gt;S141),0,50%)),IF(LEFT(B141,2)="GF",(IF(AND(J141&lt;='Other Cancellation Agreements'!M$4,J141&gt;'Other Cancellation Agreements'!N$4),50%,(IF(AND(J141&lt;='Other Cancellation Agreements'!N$4,J141&gt;'Other Cancellation Agreements'!O$4),75%,(IF((J141&lt;='Other Cancellation Agreements'!O$4),100%,0)))))),IF(LEFT(B141,2)="TK",(IF(AND(J141&lt;='Other Cancellation Agreements'!D$4,J141&gt;'Other Cancellation Agreements'!E$4),50%,(IF((J141&lt;='Other Cancellation Agreements'!E$4),100%,0)))),IF(LEFT(B141,2)="EK",(IF(AND(J141&lt;='Other Cancellation Agreements'!F$4,J141&gt;'Other Cancellation Agreements'!G$4),25%,(IF(AND(J141&lt;='Other Cancellation Agreements'!G$4,J141&gt;'Other Cancellation Agreements'!H$4),50%,(IF((J141&lt;='Other Cancellation Agreements'!H$4),100%,0)))))),IF(LEFT(B141,2)="LO",(IF(AND(J141&lt;='Other Cancellation Agreements'!K$4,J141&gt;'Other Cancellation Agreements'!L$4),60%,(IF((J141&lt;='Other Cancellation Agreements'!L$4),100%,0)))),IF(LEFT(B141,2)="QR",(IF(AND(J141&lt;='Other Cancellation Agreements'!I$4,J141&gt;'Other Cancellation Agreements'!J$4),50%,(IF((J141&lt;='Other Cancellation Agreements'!J$4),100%,0)))),IF(LEFT(B141,2)="FZ",(IF(AND(J141&lt;='Other Cancellation Agreements'!S$4,J141&gt;'Other Cancellation Agreements'!T$4),50%,(IF((J141&lt;='Other Cancellation Agreements'!T$4),100%,0)))),IF(LEFT(B141,2)="SU",(IF(AND(J141&lt;='Other Cancellation Agreements'!P$4,J141&gt;'Other Cancellation Agreements'!Q$4),50%,(IF(AND(J141&lt;='Other Cancellation Agreements'!Q$4,J141&gt;'Other Cancellation Agreements'!R$4),75%,(IF((J141&lt;='Other Cancellation Agreements'!R$4),100%,0)))))),IF(LEFT(B141,2)="MH",(IF(AND(J141&lt;='Other Cancellation Agreements'!U$4,J141&gt;'Other Cancellation Agreements'!V$4),50%,(IF((J141&lt;='Other Cancellation Agreements'!V$4),100%,0)))),0)))))))))</f>
        <v>0</v>
      </c>
      <c r="J141" s="340" t="str">
        <f t="shared" si="10"/>
        <v/>
      </c>
      <c r="K141" s="340" t="str">
        <f>IF(LEFT(B141,2)="UL",IF(G141="EY",VLOOKUP(B141,'UL Cancellation Codes'!C:L,10,0),"")&amp;(IF(G141="BC",VLOOKUP(B141,'UL Cancellation Codes'!C:M,9,0),""))&amp;(IF(G141="TCR",VLOOKUP(B141,'UL Cancellation Codes'!C:M,11,0),""))&amp;(IF(G141="CCR",VLOOKUP(B141,'UL Cancellation Codes'!C:M,11,0),"")),IF(I141=0,"",IF(G141="FC",VLOOKUP(B141,'Other Cancellation Codes'!A:G,2,0),(IF(G141="BC",VLOOKUP(B141,'Other Cancellation Codes'!A:G,3,0),(IF(G141="PEY",VLOOKUP(B141,'Other Cancellation Codes'!A:G,4,0),(IF(G141="EY",VLOOKUP(B141,'Other Cancellation Codes'!A:G,5,0),(IF(G141="TCR",VLOOKUP(B141,'Other Cancellation Codes'!A:G,6,0),(IF(G141="CCR",VLOOKUP(B141,'Other Cancellation Codes'!A:G,7,0),0)))))))))))))</f>
        <v/>
      </c>
      <c r="L141" s="346">
        <f t="shared" si="11"/>
        <v>0</v>
      </c>
      <c r="M141" s="343"/>
      <c r="O141" s="334">
        <v>0.125</v>
      </c>
      <c r="P141" s="335" t="str">
        <f t="shared" si="8"/>
        <v>03:00</v>
      </c>
      <c r="R141" s="334">
        <v>0.25</v>
      </c>
      <c r="S141" s="335" t="str">
        <f t="shared" si="9"/>
        <v>06:00</v>
      </c>
    </row>
    <row r="142" spans="2:19" x14ac:dyDescent="0.3">
      <c r="B142" s="343"/>
      <c r="C142" s="344"/>
      <c r="D142" s="345"/>
      <c r="E142" s="344"/>
      <c r="F142" s="345"/>
      <c r="G142" s="343"/>
      <c r="H142" s="343"/>
      <c r="I142" s="339">
        <f>IF(LEFT(B142,2)="UL",IF(J142&lt;P142,100%,IF((J142&gt;S142),0,50%)),IF(LEFT(B142,2)="GF",(IF(AND(J142&lt;='Other Cancellation Agreements'!M$4,J142&gt;'Other Cancellation Agreements'!N$4),50%,(IF(AND(J142&lt;='Other Cancellation Agreements'!N$4,J142&gt;'Other Cancellation Agreements'!O$4),75%,(IF((J142&lt;='Other Cancellation Agreements'!O$4),100%,0)))))),IF(LEFT(B142,2)="TK",(IF(AND(J142&lt;='Other Cancellation Agreements'!D$4,J142&gt;'Other Cancellation Agreements'!E$4),50%,(IF((J142&lt;='Other Cancellation Agreements'!E$4),100%,0)))),IF(LEFT(B142,2)="EK",(IF(AND(J142&lt;='Other Cancellation Agreements'!F$4,J142&gt;'Other Cancellation Agreements'!G$4),25%,(IF(AND(J142&lt;='Other Cancellation Agreements'!G$4,J142&gt;'Other Cancellation Agreements'!H$4),50%,(IF((J142&lt;='Other Cancellation Agreements'!H$4),100%,0)))))),IF(LEFT(B142,2)="LO",(IF(AND(J142&lt;='Other Cancellation Agreements'!K$4,J142&gt;'Other Cancellation Agreements'!L$4),60%,(IF((J142&lt;='Other Cancellation Agreements'!L$4),100%,0)))),IF(LEFT(B142,2)="QR",(IF(AND(J142&lt;='Other Cancellation Agreements'!I$4,J142&gt;'Other Cancellation Agreements'!J$4),50%,(IF((J142&lt;='Other Cancellation Agreements'!J$4),100%,0)))),IF(LEFT(B142,2)="FZ",(IF(AND(J142&lt;='Other Cancellation Agreements'!S$4,J142&gt;'Other Cancellation Agreements'!T$4),50%,(IF((J142&lt;='Other Cancellation Agreements'!T$4),100%,0)))),IF(LEFT(B142,2)="SU",(IF(AND(J142&lt;='Other Cancellation Agreements'!P$4,J142&gt;'Other Cancellation Agreements'!Q$4),50%,(IF(AND(J142&lt;='Other Cancellation Agreements'!Q$4,J142&gt;'Other Cancellation Agreements'!R$4),75%,(IF((J142&lt;='Other Cancellation Agreements'!R$4),100%,0)))))),IF(LEFT(B142,2)="MH",(IF(AND(J142&lt;='Other Cancellation Agreements'!U$4,J142&gt;'Other Cancellation Agreements'!V$4),50%,(IF((J142&lt;='Other Cancellation Agreements'!V$4),100%,0)))),0)))))))))</f>
        <v>0</v>
      </c>
      <c r="J142" s="340" t="str">
        <f t="shared" si="10"/>
        <v/>
      </c>
      <c r="K142" s="340" t="str">
        <f>IF(LEFT(B142,2)="UL",IF(G142="EY",VLOOKUP(B142,'UL Cancellation Codes'!C:L,10,0),"")&amp;(IF(G142="BC",VLOOKUP(B142,'UL Cancellation Codes'!C:M,9,0),""))&amp;(IF(G142="TCR",VLOOKUP(B142,'UL Cancellation Codes'!C:M,11,0),""))&amp;(IF(G142="CCR",VLOOKUP(B142,'UL Cancellation Codes'!C:M,11,0),"")),IF(I142=0,"",IF(G142="FC",VLOOKUP(B142,'Other Cancellation Codes'!A:G,2,0),(IF(G142="BC",VLOOKUP(B142,'Other Cancellation Codes'!A:G,3,0),(IF(G142="PEY",VLOOKUP(B142,'Other Cancellation Codes'!A:G,4,0),(IF(G142="EY",VLOOKUP(B142,'Other Cancellation Codes'!A:G,5,0),(IF(G142="TCR",VLOOKUP(B142,'Other Cancellation Codes'!A:G,6,0),(IF(G142="CCR",VLOOKUP(B142,'Other Cancellation Codes'!A:G,7,0),0)))))))))))))</f>
        <v/>
      </c>
      <c r="L142" s="346">
        <f t="shared" si="11"/>
        <v>0</v>
      </c>
      <c r="M142" s="343"/>
      <c r="O142" s="334">
        <v>0.125</v>
      </c>
      <c r="P142" s="335" t="str">
        <f t="shared" si="8"/>
        <v>03:00</v>
      </c>
      <c r="R142" s="334">
        <v>0.25</v>
      </c>
      <c r="S142" s="335" t="str">
        <f t="shared" si="9"/>
        <v>06:00</v>
      </c>
    </row>
    <row r="143" spans="2:19" x14ac:dyDescent="0.3">
      <c r="B143" s="343"/>
      <c r="C143" s="344"/>
      <c r="D143" s="345"/>
      <c r="E143" s="344"/>
      <c r="F143" s="345"/>
      <c r="G143" s="343"/>
      <c r="H143" s="343"/>
      <c r="I143" s="339">
        <f>IF(LEFT(B143,2)="UL",IF(J143&lt;P143,100%,IF((J143&gt;S143),0,50%)),IF(LEFT(B143,2)="GF",(IF(AND(J143&lt;='Other Cancellation Agreements'!M$4,J143&gt;'Other Cancellation Agreements'!N$4),50%,(IF(AND(J143&lt;='Other Cancellation Agreements'!N$4,J143&gt;'Other Cancellation Agreements'!O$4),75%,(IF((J143&lt;='Other Cancellation Agreements'!O$4),100%,0)))))),IF(LEFT(B143,2)="TK",(IF(AND(J143&lt;='Other Cancellation Agreements'!D$4,J143&gt;'Other Cancellation Agreements'!E$4),50%,(IF((J143&lt;='Other Cancellation Agreements'!E$4),100%,0)))),IF(LEFT(B143,2)="EK",(IF(AND(J143&lt;='Other Cancellation Agreements'!F$4,J143&gt;'Other Cancellation Agreements'!G$4),25%,(IF(AND(J143&lt;='Other Cancellation Agreements'!G$4,J143&gt;'Other Cancellation Agreements'!H$4),50%,(IF((J143&lt;='Other Cancellation Agreements'!H$4),100%,0)))))),IF(LEFT(B143,2)="LO",(IF(AND(J143&lt;='Other Cancellation Agreements'!K$4,J143&gt;'Other Cancellation Agreements'!L$4),60%,(IF((J143&lt;='Other Cancellation Agreements'!L$4),100%,0)))),IF(LEFT(B143,2)="QR",(IF(AND(J143&lt;='Other Cancellation Agreements'!I$4,J143&gt;'Other Cancellation Agreements'!J$4),50%,(IF((J143&lt;='Other Cancellation Agreements'!J$4),100%,0)))),IF(LEFT(B143,2)="FZ",(IF(AND(J143&lt;='Other Cancellation Agreements'!S$4,J143&gt;'Other Cancellation Agreements'!T$4),50%,(IF((J143&lt;='Other Cancellation Agreements'!T$4),100%,0)))),IF(LEFT(B143,2)="SU",(IF(AND(J143&lt;='Other Cancellation Agreements'!P$4,J143&gt;'Other Cancellation Agreements'!Q$4),50%,(IF(AND(J143&lt;='Other Cancellation Agreements'!Q$4,J143&gt;'Other Cancellation Agreements'!R$4),75%,(IF((J143&lt;='Other Cancellation Agreements'!R$4),100%,0)))))),IF(LEFT(B143,2)="MH",(IF(AND(J143&lt;='Other Cancellation Agreements'!U$4,J143&gt;'Other Cancellation Agreements'!V$4),50%,(IF((J143&lt;='Other Cancellation Agreements'!V$4),100%,0)))),0)))))))))</f>
        <v>0</v>
      </c>
      <c r="J143" s="340" t="str">
        <f t="shared" si="10"/>
        <v/>
      </c>
      <c r="K143" s="340" t="str">
        <f>IF(LEFT(B143,2)="UL",IF(G143="EY",VLOOKUP(B143,'UL Cancellation Codes'!C:L,10,0),"")&amp;(IF(G143="BC",VLOOKUP(B143,'UL Cancellation Codes'!C:M,9,0),""))&amp;(IF(G143="TCR",VLOOKUP(B143,'UL Cancellation Codes'!C:M,11,0),""))&amp;(IF(G143="CCR",VLOOKUP(B143,'UL Cancellation Codes'!C:M,11,0),"")),IF(I143=0,"",IF(G143="FC",VLOOKUP(B143,'Other Cancellation Codes'!A:G,2,0),(IF(G143="BC",VLOOKUP(B143,'Other Cancellation Codes'!A:G,3,0),(IF(G143="PEY",VLOOKUP(B143,'Other Cancellation Codes'!A:G,4,0),(IF(G143="EY",VLOOKUP(B143,'Other Cancellation Codes'!A:G,5,0),(IF(G143="TCR",VLOOKUP(B143,'Other Cancellation Codes'!A:G,6,0),(IF(G143="CCR",VLOOKUP(B143,'Other Cancellation Codes'!A:G,7,0),0)))))))))))))</f>
        <v/>
      </c>
      <c r="L143" s="346">
        <f t="shared" si="11"/>
        <v>0</v>
      </c>
      <c r="M143" s="343"/>
      <c r="O143" s="334">
        <v>0.125</v>
      </c>
      <c r="P143" s="335" t="str">
        <f t="shared" si="8"/>
        <v>03:00</v>
      </c>
      <c r="R143" s="334">
        <v>0.25</v>
      </c>
      <c r="S143" s="335" t="str">
        <f t="shared" si="9"/>
        <v>06:00</v>
      </c>
    </row>
    <row r="144" spans="2:19" x14ac:dyDescent="0.3">
      <c r="B144" s="343"/>
      <c r="C144" s="344"/>
      <c r="D144" s="345"/>
      <c r="E144" s="344"/>
      <c r="F144" s="345"/>
      <c r="G144" s="343"/>
      <c r="H144" s="343"/>
      <c r="I144" s="339">
        <f>IF(LEFT(B144,2)="UL",IF(J144&lt;P144,100%,IF((J144&gt;S144),0,50%)),IF(LEFT(B144,2)="GF",(IF(AND(J144&lt;='Other Cancellation Agreements'!M$4,J144&gt;'Other Cancellation Agreements'!N$4),50%,(IF(AND(J144&lt;='Other Cancellation Agreements'!N$4,J144&gt;'Other Cancellation Agreements'!O$4),75%,(IF((J144&lt;='Other Cancellation Agreements'!O$4),100%,0)))))),IF(LEFT(B144,2)="TK",(IF(AND(J144&lt;='Other Cancellation Agreements'!D$4,J144&gt;'Other Cancellation Agreements'!E$4),50%,(IF((J144&lt;='Other Cancellation Agreements'!E$4),100%,0)))),IF(LEFT(B144,2)="EK",(IF(AND(J144&lt;='Other Cancellation Agreements'!F$4,J144&gt;'Other Cancellation Agreements'!G$4),25%,(IF(AND(J144&lt;='Other Cancellation Agreements'!G$4,J144&gt;'Other Cancellation Agreements'!H$4),50%,(IF((J144&lt;='Other Cancellation Agreements'!H$4),100%,0)))))),IF(LEFT(B144,2)="LO",(IF(AND(J144&lt;='Other Cancellation Agreements'!K$4,J144&gt;'Other Cancellation Agreements'!L$4),60%,(IF((J144&lt;='Other Cancellation Agreements'!L$4),100%,0)))),IF(LEFT(B144,2)="QR",(IF(AND(J144&lt;='Other Cancellation Agreements'!I$4,J144&gt;'Other Cancellation Agreements'!J$4),50%,(IF((J144&lt;='Other Cancellation Agreements'!J$4),100%,0)))),IF(LEFT(B144,2)="FZ",(IF(AND(J144&lt;='Other Cancellation Agreements'!S$4,J144&gt;'Other Cancellation Agreements'!T$4),50%,(IF((J144&lt;='Other Cancellation Agreements'!T$4),100%,0)))),IF(LEFT(B144,2)="SU",(IF(AND(J144&lt;='Other Cancellation Agreements'!P$4,J144&gt;'Other Cancellation Agreements'!Q$4),50%,(IF(AND(J144&lt;='Other Cancellation Agreements'!Q$4,J144&gt;'Other Cancellation Agreements'!R$4),75%,(IF((J144&lt;='Other Cancellation Agreements'!R$4),100%,0)))))),IF(LEFT(B144,2)="MH",(IF(AND(J144&lt;='Other Cancellation Agreements'!U$4,J144&gt;'Other Cancellation Agreements'!V$4),50%,(IF((J144&lt;='Other Cancellation Agreements'!V$4),100%,0)))),0)))))))))</f>
        <v>0</v>
      </c>
      <c r="J144" s="340" t="str">
        <f t="shared" si="10"/>
        <v/>
      </c>
      <c r="K144" s="340" t="str">
        <f>IF(LEFT(B144,2)="UL",IF(G144="EY",VLOOKUP(B144,'UL Cancellation Codes'!C:L,10,0),"")&amp;(IF(G144="BC",VLOOKUP(B144,'UL Cancellation Codes'!C:M,9,0),""))&amp;(IF(G144="TCR",VLOOKUP(B144,'UL Cancellation Codes'!C:M,11,0),""))&amp;(IF(G144="CCR",VLOOKUP(B144,'UL Cancellation Codes'!C:M,11,0),"")),IF(I144=0,"",IF(G144="FC",VLOOKUP(B144,'Other Cancellation Codes'!A:G,2,0),(IF(G144="BC",VLOOKUP(B144,'Other Cancellation Codes'!A:G,3,0),(IF(G144="PEY",VLOOKUP(B144,'Other Cancellation Codes'!A:G,4,0),(IF(G144="EY",VLOOKUP(B144,'Other Cancellation Codes'!A:G,5,0),(IF(G144="TCR",VLOOKUP(B144,'Other Cancellation Codes'!A:G,6,0),(IF(G144="CCR",VLOOKUP(B144,'Other Cancellation Codes'!A:G,7,0),0)))))))))))))</f>
        <v/>
      </c>
      <c r="L144" s="346">
        <f t="shared" si="11"/>
        <v>0</v>
      </c>
      <c r="M144" s="343"/>
      <c r="O144" s="334">
        <v>0.125</v>
      </c>
      <c r="P144" s="335" t="str">
        <f t="shared" si="8"/>
        <v>03:00</v>
      </c>
      <c r="R144" s="334">
        <v>0.25</v>
      </c>
      <c r="S144" s="335" t="str">
        <f t="shared" si="9"/>
        <v>06:00</v>
      </c>
    </row>
    <row r="145" spans="2:19" x14ac:dyDescent="0.3">
      <c r="B145" s="343"/>
      <c r="C145" s="344"/>
      <c r="D145" s="345"/>
      <c r="E145" s="344"/>
      <c r="F145" s="345"/>
      <c r="G145" s="343"/>
      <c r="H145" s="343"/>
      <c r="I145" s="339">
        <f>IF(LEFT(B145,2)="UL",IF(J145&lt;P145,100%,IF((J145&gt;S145),0,50%)),IF(LEFT(B145,2)="GF",(IF(AND(J145&lt;='Other Cancellation Agreements'!M$4,J145&gt;'Other Cancellation Agreements'!N$4),50%,(IF(AND(J145&lt;='Other Cancellation Agreements'!N$4,J145&gt;'Other Cancellation Agreements'!O$4),75%,(IF((J145&lt;='Other Cancellation Agreements'!O$4),100%,0)))))),IF(LEFT(B145,2)="TK",(IF(AND(J145&lt;='Other Cancellation Agreements'!D$4,J145&gt;'Other Cancellation Agreements'!E$4),50%,(IF((J145&lt;='Other Cancellation Agreements'!E$4),100%,0)))),IF(LEFT(B145,2)="EK",(IF(AND(J145&lt;='Other Cancellation Agreements'!F$4,J145&gt;'Other Cancellation Agreements'!G$4),25%,(IF(AND(J145&lt;='Other Cancellation Agreements'!G$4,J145&gt;'Other Cancellation Agreements'!H$4),50%,(IF((J145&lt;='Other Cancellation Agreements'!H$4),100%,0)))))),IF(LEFT(B145,2)="LO",(IF(AND(J145&lt;='Other Cancellation Agreements'!K$4,J145&gt;'Other Cancellation Agreements'!L$4),60%,(IF((J145&lt;='Other Cancellation Agreements'!L$4),100%,0)))),IF(LEFT(B145,2)="QR",(IF(AND(J145&lt;='Other Cancellation Agreements'!I$4,J145&gt;'Other Cancellation Agreements'!J$4),50%,(IF((J145&lt;='Other Cancellation Agreements'!J$4),100%,0)))),IF(LEFT(B145,2)="FZ",(IF(AND(J145&lt;='Other Cancellation Agreements'!S$4,J145&gt;'Other Cancellation Agreements'!T$4),50%,(IF((J145&lt;='Other Cancellation Agreements'!T$4),100%,0)))),IF(LEFT(B145,2)="SU",(IF(AND(J145&lt;='Other Cancellation Agreements'!P$4,J145&gt;'Other Cancellation Agreements'!Q$4),50%,(IF(AND(J145&lt;='Other Cancellation Agreements'!Q$4,J145&gt;'Other Cancellation Agreements'!R$4),75%,(IF((J145&lt;='Other Cancellation Agreements'!R$4),100%,0)))))),IF(LEFT(B145,2)="MH",(IF(AND(J145&lt;='Other Cancellation Agreements'!U$4,J145&gt;'Other Cancellation Agreements'!V$4),50%,(IF((J145&lt;='Other Cancellation Agreements'!V$4),100%,0)))),0)))))))))</f>
        <v>0</v>
      </c>
      <c r="J145" s="340" t="str">
        <f t="shared" si="10"/>
        <v/>
      </c>
      <c r="K145" s="340" t="str">
        <f>IF(LEFT(B145,2)="UL",IF(G145="EY",VLOOKUP(B145,'UL Cancellation Codes'!C:L,10,0),"")&amp;(IF(G145="BC",VLOOKUP(B145,'UL Cancellation Codes'!C:M,9,0),""))&amp;(IF(G145="TCR",VLOOKUP(B145,'UL Cancellation Codes'!C:M,11,0),""))&amp;(IF(G145="CCR",VLOOKUP(B145,'UL Cancellation Codes'!C:M,11,0),"")),IF(I145=0,"",IF(G145="FC",VLOOKUP(B145,'Other Cancellation Codes'!A:G,2,0),(IF(G145="BC",VLOOKUP(B145,'Other Cancellation Codes'!A:G,3,0),(IF(G145="PEY",VLOOKUP(B145,'Other Cancellation Codes'!A:G,4,0),(IF(G145="EY",VLOOKUP(B145,'Other Cancellation Codes'!A:G,5,0),(IF(G145="TCR",VLOOKUP(B145,'Other Cancellation Codes'!A:G,6,0),(IF(G145="CCR",VLOOKUP(B145,'Other Cancellation Codes'!A:G,7,0),0)))))))))))))</f>
        <v/>
      </c>
      <c r="L145" s="346">
        <f t="shared" si="11"/>
        <v>0</v>
      </c>
      <c r="M145" s="343"/>
      <c r="O145" s="334">
        <v>0.125</v>
      </c>
      <c r="P145" s="335" t="str">
        <f t="shared" si="8"/>
        <v>03:00</v>
      </c>
      <c r="R145" s="334">
        <v>0.25</v>
      </c>
      <c r="S145" s="335" t="str">
        <f t="shared" si="9"/>
        <v>06:00</v>
      </c>
    </row>
    <row r="146" spans="2:19" x14ac:dyDescent="0.3">
      <c r="B146" s="343"/>
      <c r="C146" s="344"/>
      <c r="D146" s="345"/>
      <c r="E146" s="344"/>
      <c r="F146" s="345"/>
      <c r="G146" s="343"/>
      <c r="H146" s="343"/>
      <c r="I146" s="339">
        <f>IF(LEFT(B146,2)="UL",IF(J146&lt;P146,100%,IF((J146&gt;S146),0,50%)),IF(LEFT(B146,2)="GF",(IF(AND(J146&lt;='Other Cancellation Agreements'!M$4,J146&gt;'Other Cancellation Agreements'!N$4),50%,(IF(AND(J146&lt;='Other Cancellation Agreements'!N$4,J146&gt;'Other Cancellation Agreements'!O$4),75%,(IF((J146&lt;='Other Cancellation Agreements'!O$4),100%,0)))))),IF(LEFT(B146,2)="TK",(IF(AND(J146&lt;='Other Cancellation Agreements'!D$4,J146&gt;'Other Cancellation Agreements'!E$4),50%,(IF((J146&lt;='Other Cancellation Agreements'!E$4),100%,0)))),IF(LEFT(B146,2)="EK",(IF(AND(J146&lt;='Other Cancellation Agreements'!F$4,J146&gt;'Other Cancellation Agreements'!G$4),25%,(IF(AND(J146&lt;='Other Cancellation Agreements'!G$4,J146&gt;'Other Cancellation Agreements'!H$4),50%,(IF((J146&lt;='Other Cancellation Agreements'!H$4),100%,0)))))),IF(LEFT(B146,2)="LO",(IF(AND(J146&lt;='Other Cancellation Agreements'!K$4,J146&gt;'Other Cancellation Agreements'!L$4),60%,(IF((J146&lt;='Other Cancellation Agreements'!L$4),100%,0)))),IF(LEFT(B146,2)="QR",(IF(AND(J146&lt;='Other Cancellation Agreements'!I$4,J146&gt;'Other Cancellation Agreements'!J$4),50%,(IF((J146&lt;='Other Cancellation Agreements'!J$4),100%,0)))),IF(LEFT(B146,2)="FZ",(IF(AND(J146&lt;='Other Cancellation Agreements'!S$4,J146&gt;'Other Cancellation Agreements'!T$4),50%,(IF((J146&lt;='Other Cancellation Agreements'!T$4),100%,0)))),IF(LEFT(B146,2)="SU",(IF(AND(J146&lt;='Other Cancellation Agreements'!P$4,J146&gt;'Other Cancellation Agreements'!Q$4),50%,(IF(AND(J146&lt;='Other Cancellation Agreements'!Q$4,J146&gt;'Other Cancellation Agreements'!R$4),75%,(IF((J146&lt;='Other Cancellation Agreements'!R$4),100%,0)))))),IF(LEFT(B146,2)="MH",(IF(AND(J146&lt;='Other Cancellation Agreements'!U$4,J146&gt;'Other Cancellation Agreements'!V$4),50%,(IF((J146&lt;='Other Cancellation Agreements'!V$4),100%,0)))),0)))))))))</f>
        <v>0</v>
      </c>
      <c r="J146" s="340" t="str">
        <f t="shared" si="10"/>
        <v/>
      </c>
      <c r="K146" s="340" t="str">
        <f>IF(LEFT(B146,2)="UL",IF(G146="EY",VLOOKUP(B146,'UL Cancellation Codes'!C:L,10,0),"")&amp;(IF(G146="BC",VLOOKUP(B146,'UL Cancellation Codes'!C:M,9,0),""))&amp;(IF(G146="TCR",VLOOKUP(B146,'UL Cancellation Codes'!C:M,11,0),""))&amp;(IF(G146="CCR",VLOOKUP(B146,'UL Cancellation Codes'!C:M,11,0),"")),IF(I146=0,"",IF(G146="FC",VLOOKUP(B146,'Other Cancellation Codes'!A:G,2,0),(IF(G146="BC",VLOOKUP(B146,'Other Cancellation Codes'!A:G,3,0),(IF(G146="PEY",VLOOKUP(B146,'Other Cancellation Codes'!A:G,4,0),(IF(G146="EY",VLOOKUP(B146,'Other Cancellation Codes'!A:G,5,0),(IF(G146="TCR",VLOOKUP(B146,'Other Cancellation Codes'!A:G,6,0),(IF(G146="CCR",VLOOKUP(B146,'Other Cancellation Codes'!A:G,7,0),0)))))))))))))</f>
        <v/>
      </c>
      <c r="L146" s="346">
        <f t="shared" si="11"/>
        <v>0</v>
      </c>
      <c r="M146" s="343"/>
      <c r="O146" s="334">
        <v>0.125</v>
      </c>
      <c r="P146" s="335" t="str">
        <f t="shared" si="8"/>
        <v>03:00</v>
      </c>
      <c r="R146" s="334">
        <v>0.25</v>
      </c>
      <c r="S146" s="335" t="str">
        <f t="shared" si="9"/>
        <v>06:00</v>
      </c>
    </row>
    <row r="147" spans="2:19" x14ac:dyDescent="0.3">
      <c r="B147" s="343"/>
      <c r="C147" s="344"/>
      <c r="D147" s="345"/>
      <c r="E147" s="344"/>
      <c r="F147" s="345"/>
      <c r="G147" s="343"/>
      <c r="H147" s="343"/>
      <c r="I147" s="339">
        <f>IF(LEFT(B147,2)="UL",IF(J147&lt;P147,100%,IF((J147&gt;S147),0,50%)),IF(LEFT(B147,2)="GF",(IF(AND(J147&lt;='Other Cancellation Agreements'!M$4,J147&gt;'Other Cancellation Agreements'!N$4),50%,(IF(AND(J147&lt;='Other Cancellation Agreements'!N$4,J147&gt;'Other Cancellation Agreements'!O$4),75%,(IF((J147&lt;='Other Cancellation Agreements'!O$4),100%,0)))))),IF(LEFT(B147,2)="TK",(IF(AND(J147&lt;='Other Cancellation Agreements'!D$4,J147&gt;'Other Cancellation Agreements'!E$4),50%,(IF((J147&lt;='Other Cancellation Agreements'!E$4),100%,0)))),IF(LEFT(B147,2)="EK",(IF(AND(J147&lt;='Other Cancellation Agreements'!F$4,J147&gt;'Other Cancellation Agreements'!G$4),25%,(IF(AND(J147&lt;='Other Cancellation Agreements'!G$4,J147&gt;'Other Cancellation Agreements'!H$4),50%,(IF((J147&lt;='Other Cancellation Agreements'!H$4),100%,0)))))),IF(LEFT(B147,2)="LO",(IF(AND(J147&lt;='Other Cancellation Agreements'!K$4,J147&gt;'Other Cancellation Agreements'!L$4),60%,(IF((J147&lt;='Other Cancellation Agreements'!L$4),100%,0)))),IF(LEFT(B147,2)="QR",(IF(AND(J147&lt;='Other Cancellation Agreements'!I$4,J147&gt;'Other Cancellation Agreements'!J$4),50%,(IF((J147&lt;='Other Cancellation Agreements'!J$4),100%,0)))),IF(LEFT(B147,2)="FZ",(IF(AND(J147&lt;='Other Cancellation Agreements'!S$4,J147&gt;'Other Cancellation Agreements'!T$4),50%,(IF((J147&lt;='Other Cancellation Agreements'!T$4),100%,0)))),IF(LEFT(B147,2)="SU",(IF(AND(J147&lt;='Other Cancellation Agreements'!P$4,J147&gt;'Other Cancellation Agreements'!Q$4),50%,(IF(AND(J147&lt;='Other Cancellation Agreements'!Q$4,J147&gt;'Other Cancellation Agreements'!R$4),75%,(IF((J147&lt;='Other Cancellation Agreements'!R$4),100%,0)))))),IF(LEFT(B147,2)="MH",(IF(AND(J147&lt;='Other Cancellation Agreements'!U$4,J147&gt;'Other Cancellation Agreements'!V$4),50%,(IF((J147&lt;='Other Cancellation Agreements'!V$4),100%,0)))),0)))))))))</f>
        <v>0</v>
      </c>
      <c r="J147" s="340" t="str">
        <f t="shared" si="10"/>
        <v/>
      </c>
      <c r="K147" s="340" t="str">
        <f>IF(LEFT(B147,2)="UL",IF(G147="EY",VLOOKUP(B147,'UL Cancellation Codes'!C:L,10,0),"")&amp;(IF(G147="BC",VLOOKUP(B147,'UL Cancellation Codes'!C:M,9,0),""))&amp;(IF(G147="TCR",VLOOKUP(B147,'UL Cancellation Codes'!C:M,11,0),""))&amp;(IF(G147="CCR",VLOOKUP(B147,'UL Cancellation Codes'!C:M,11,0),"")),IF(I147=0,"",IF(G147="FC",VLOOKUP(B147,'Other Cancellation Codes'!A:G,2,0),(IF(G147="BC",VLOOKUP(B147,'Other Cancellation Codes'!A:G,3,0),(IF(G147="PEY",VLOOKUP(B147,'Other Cancellation Codes'!A:G,4,0),(IF(G147="EY",VLOOKUP(B147,'Other Cancellation Codes'!A:G,5,0),(IF(G147="TCR",VLOOKUP(B147,'Other Cancellation Codes'!A:G,6,0),(IF(G147="CCR",VLOOKUP(B147,'Other Cancellation Codes'!A:G,7,0),0)))))))))))))</f>
        <v/>
      </c>
      <c r="L147" s="346">
        <f t="shared" si="11"/>
        <v>0</v>
      </c>
      <c r="M147" s="343"/>
      <c r="O147" s="334">
        <v>0.125</v>
      </c>
      <c r="P147" s="335" t="str">
        <f t="shared" si="8"/>
        <v>03:00</v>
      </c>
      <c r="R147" s="334">
        <v>0.25</v>
      </c>
      <c r="S147" s="335" t="str">
        <f t="shared" si="9"/>
        <v>06:00</v>
      </c>
    </row>
    <row r="148" spans="2:19" x14ac:dyDescent="0.3">
      <c r="B148" s="343"/>
      <c r="C148" s="344"/>
      <c r="D148" s="345"/>
      <c r="E148" s="344"/>
      <c r="F148" s="345"/>
      <c r="G148" s="343"/>
      <c r="H148" s="343"/>
      <c r="I148" s="339">
        <f>IF(LEFT(B148,2)="UL",IF(J148&lt;P148,100%,IF((J148&gt;S148),0,50%)),IF(LEFT(B148,2)="GF",(IF(AND(J148&lt;='Other Cancellation Agreements'!M$4,J148&gt;'Other Cancellation Agreements'!N$4),50%,(IF(AND(J148&lt;='Other Cancellation Agreements'!N$4,J148&gt;'Other Cancellation Agreements'!O$4),75%,(IF((J148&lt;='Other Cancellation Agreements'!O$4),100%,0)))))),IF(LEFT(B148,2)="TK",(IF(AND(J148&lt;='Other Cancellation Agreements'!D$4,J148&gt;'Other Cancellation Agreements'!E$4),50%,(IF((J148&lt;='Other Cancellation Agreements'!E$4),100%,0)))),IF(LEFT(B148,2)="EK",(IF(AND(J148&lt;='Other Cancellation Agreements'!F$4,J148&gt;'Other Cancellation Agreements'!G$4),25%,(IF(AND(J148&lt;='Other Cancellation Agreements'!G$4,J148&gt;'Other Cancellation Agreements'!H$4),50%,(IF((J148&lt;='Other Cancellation Agreements'!H$4),100%,0)))))),IF(LEFT(B148,2)="LO",(IF(AND(J148&lt;='Other Cancellation Agreements'!K$4,J148&gt;'Other Cancellation Agreements'!L$4),60%,(IF((J148&lt;='Other Cancellation Agreements'!L$4),100%,0)))),IF(LEFT(B148,2)="QR",(IF(AND(J148&lt;='Other Cancellation Agreements'!I$4,J148&gt;'Other Cancellation Agreements'!J$4),50%,(IF((J148&lt;='Other Cancellation Agreements'!J$4),100%,0)))),IF(LEFT(B148,2)="FZ",(IF(AND(J148&lt;='Other Cancellation Agreements'!S$4,J148&gt;'Other Cancellation Agreements'!T$4),50%,(IF((J148&lt;='Other Cancellation Agreements'!T$4),100%,0)))),IF(LEFT(B148,2)="SU",(IF(AND(J148&lt;='Other Cancellation Agreements'!P$4,J148&gt;'Other Cancellation Agreements'!Q$4),50%,(IF(AND(J148&lt;='Other Cancellation Agreements'!Q$4,J148&gt;'Other Cancellation Agreements'!R$4),75%,(IF((J148&lt;='Other Cancellation Agreements'!R$4),100%,0)))))),IF(LEFT(B148,2)="MH",(IF(AND(J148&lt;='Other Cancellation Agreements'!U$4,J148&gt;'Other Cancellation Agreements'!V$4),50%,(IF((J148&lt;='Other Cancellation Agreements'!V$4),100%,0)))),0)))))))))</f>
        <v>0</v>
      </c>
      <c r="J148" s="340" t="str">
        <f t="shared" si="10"/>
        <v/>
      </c>
      <c r="K148" s="340" t="str">
        <f>IF(LEFT(B148,2)="UL",IF(G148="EY",VLOOKUP(B148,'UL Cancellation Codes'!C:L,10,0),"")&amp;(IF(G148="BC",VLOOKUP(B148,'UL Cancellation Codes'!C:M,9,0),""))&amp;(IF(G148="TCR",VLOOKUP(B148,'UL Cancellation Codes'!C:M,11,0),""))&amp;(IF(G148="CCR",VLOOKUP(B148,'UL Cancellation Codes'!C:M,11,0),"")),IF(I148=0,"",IF(G148="FC",VLOOKUP(B148,'Other Cancellation Codes'!A:G,2,0),(IF(G148="BC",VLOOKUP(B148,'Other Cancellation Codes'!A:G,3,0),(IF(G148="PEY",VLOOKUP(B148,'Other Cancellation Codes'!A:G,4,0),(IF(G148="EY",VLOOKUP(B148,'Other Cancellation Codes'!A:G,5,0),(IF(G148="TCR",VLOOKUP(B148,'Other Cancellation Codes'!A:G,6,0),(IF(G148="CCR",VLOOKUP(B148,'Other Cancellation Codes'!A:G,7,0),0)))))))))))))</f>
        <v/>
      </c>
      <c r="L148" s="346">
        <f t="shared" si="11"/>
        <v>0</v>
      </c>
      <c r="M148" s="343"/>
      <c r="O148" s="334">
        <v>0.125</v>
      </c>
      <c r="P148" s="335" t="str">
        <f t="shared" si="8"/>
        <v>03:00</v>
      </c>
      <c r="R148" s="334">
        <v>0.25</v>
      </c>
      <c r="S148" s="335" t="str">
        <f t="shared" si="9"/>
        <v>06:00</v>
      </c>
    </row>
    <row r="149" spans="2:19" x14ac:dyDescent="0.3">
      <c r="B149" s="347"/>
      <c r="C149" s="347"/>
      <c r="D149" s="347"/>
      <c r="E149" s="347"/>
      <c r="F149" s="347"/>
      <c r="G149" s="347"/>
      <c r="H149" s="347"/>
      <c r="I149" s="348"/>
      <c r="J149" s="349" t="str">
        <f t="shared" si="10"/>
        <v/>
      </c>
      <c r="K149" s="349" t="str">
        <f>IF(LEFT(B149,2)="UL",IF(G149="EY",VLOOKUP(B149,'UL Cancellation Codes'!C:L,10,0),"")&amp;(IF(G149="BC",VLOOKUP(B149,'UL Cancellation Codes'!C:M,9,0),""))&amp;(IF(G149="TCR",VLOOKUP(B149,'UL Cancellation Codes'!C:M,11,0),""))&amp;(IF(G149="CCR",VLOOKUP(B149,'UL Cancellation Codes'!C:M,11,0),"")),IF(I149=0,"",IF(G149="FC",VLOOKUP(B149,'Other Cancellation Codes'!A:G,2,0),(IF(G149="BC",VLOOKUP(B149,'Other Cancellation Codes'!A:G,3,0),(IF(G149="PEY",VLOOKUP(B149,'Other Cancellation Codes'!A:G,4,0),(IF(G149="EY",VLOOKUP(B149,'Other Cancellation Codes'!A:G,5,0),(IF(G149="TCR",VLOOKUP(B149,'Other Cancellation Codes'!A:G,6,0),(IF(G149="CCR",VLOOKUP(B149,'Other Cancellation Codes'!A:G,7,0),0)))))))))))))</f>
        <v/>
      </c>
      <c r="L149" s="350">
        <f t="shared" si="11"/>
        <v>0</v>
      </c>
      <c r="M149" s="347"/>
      <c r="O149" s="334">
        <v>0.125</v>
      </c>
      <c r="P149" s="335" t="str">
        <f t="shared" si="8"/>
        <v>03:00</v>
      </c>
      <c r="R149" s="334">
        <v>0.25</v>
      </c>
      <c r="S149" s="335" t="str">
        <f t="shared" si="9"/>
        <v>06:00</v>
      </c>
    </row>
  </sheetData>
  <mergeCells count="12">
    <mergeCell ref="R1:S1"/>
    <mergeCell ref="B2:B3"/>
    <mergeCell ref="G2:G3"/>
    <mergeCell ref="H2:H3"/>
    <mergeCell ref="I2:I3"/>
    <mergeCell ref="J2:J3"/>
    <mergeCell ref="K2:K3"/>
    <mergeCell ref="L2:L3"/>
    <mergeCell ref="M2:M3"/>
    <mergeCell ref="C2:D2"/>
    <mergeCell ref="E2:F2"/>
    <mergeCell ref="O1:P1"/>
  </mergeCells>
  <conditionalFormatting sqref="I2">
    <cfRule type="cellIs" dxfId="109" priority="1" operator="lessThan">
      <formula>0.5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13"/>
  <sheetViews>
    <sheetView topLeftCell="A288" zoomScale="90" zoomScaleNormal="90" workbookViewId="0">
      <selection activeCell="K312" sqref="K312"/>
    </sheetView>
  </sheetViews>
  <sheetFormatPr defaultColWidth="9.109375" defaultRowHeight="13.8" x14ac:dyDescent="0.3"/>
  <cols>
    <col min="1" max="1" width="6.5546875" style="587" bestFit="1" customWidth="1"/>
    <col min="2" max="3" width="7.109375" style="593" bestFit="1" customWidth="1"/>
    <col min="4" max="4" width="6.33203125" style="585" bestFit="1" customWidth="1"/>
    <col min="5" max="5" width="6.5546875" style="585" bestFit="1" customWidth="1"/>
    <col min="6" max="6" width="7.6640625" style="583" bestFit="1" customWidth="1"/>
    <col min="7" max="7" width="7.109375" style="583" bestFit="1" customWidth="1"/>
    <col min="8" max="8" width="20.88671875" style="587" bestFit="1" customWidth="1"/>
    <col min="9" max="9" width="29.6640625" style="585" bestFit="1" customWidth="1"/>
    <col min="10" max="10" width="10.109375" style="587" bestFit="1" customWidth="1"/>
    <col min="11" max="11" width="7.33203125" style="587" bestFit="1" customWidth="1"/>
    <col min="12" max="12" width="7.44140625" style="587" bestFit="1" customWidth="1"/>
    <col min="13" max="13" width="7.88671875" style="587" bestFit="1" customWidth="1"/>
    <col min="14" max="14" width="30.5546875" style="587" bestFit="1" customWidth="1"/>
    <col min="15" max="15" width="11.33203125" style="587" bestFit="1" customWidth="1"/>
    <col min="16" max="16" width="11" style="587" bestFit="1" customWidth="1"/>
    <col min="17" max="17" width="12.6640625" style="587" customWidth="1"/>
    <col min="18" max="21" width="9.109375" style="585"/>
    <col min="22" max="16384" width="9.109375" style="586"/>
  </cols>
  <sheetData>
    <row r="1" spans="1:21" s="584" customFormat="1" ht="27.6" x14ac:dyDescent="0.3">
      <c r="A1" s="565" t="s">
        <v>677</v>
      </c>
      <c r="B1" s="566"/>
      <c r="C1" s="566"/>
      <c r="D1" s="567" t="s">
        <v>206</v>
      </c>
      <c r="E1" s="567" t="s">
        <v>207</v>
      </c>
      <c r="F1" s="565" t="s">
        <v>462</v>
      </c>
      <c r="G1" s="565" t="s">
        <v>463</v>
      </c>
      <c r="H1" s="567" t="s">
        <v>781</v>
      </c>
      <c r="I1" s="565" t="s">
        <v>1117</v>
      </c>
      <c r="J1" s="565" t="s">
        <v>789</v>
      </c>
      <c r="K1" s="566" t="s">
        <v>35</v>
      </c>
      <c r="L1" s="566" t="s">
        <v>144</v>
      </c>
      <c r="M1" s="568" t="s">
        <v>154</v>
      </c>
      <c r="N1" s="565" t="s">
        <v>790</v>
      </c>
      <c r="O1" s="565" t="s">
        <v>1361</v>
      </c>
      <c r="P1" s="565" t="s">
        <v>464</v>
      </c>
      <c r="Q1" s="565" t="s">
        <v>791</v>
      </c>
      <c r="R1" s="567" t="s">
        <v>465</v>
      </c>
      <c r="S1" s="583"/>
      <c r="T1" s="583"/>
      <c r="U1" s="583"/>
    </row>
    <row r="2" spans="1:21" s="584" customFormat="1" x14ac:dyDescent="0.3">
      <c r="A2" s="569" t="s">
        <v>792</v>
      </c>
      <c r="B2" s="570" t="s">
        <v>42</v>
      </c>
      <c r="C2" s="570" t="s">
        <v>42</v>
      </c>
      <c r="D2" s="569" t="s">
        <v>211</v>
      </c>
      <c r="E2" s="569" t="s">
        <v>212</v>
      </c>
      <c r="F2" s="571" t="s">
        <v>661</v>
      </c>
      <c r="G2" s="571" t="s">
        <v>679</v>
      </c>
      <c r="H2" s="572" t="s">
        <v>1382</v>
      </c>
      <c r="I2" s="573" t="s">
        <v>559</v>
      </c>
      <c r="J2" s="569" t="s">
        <v>704</v>
      </c>
      <c r="K2" s="574" t="s">
        <v>1127</v>
      </c>
      <c r="L2" s="574" t="s">
        <v>1128</v>
      </c>
      <c r="M2" s="574" t="s">
        <v>1129</v>
      </c>
      <c r="N2" s="569"/>
      <c r="O2" s="573" t="s">
        <v>653</v>
      </c>
      <c r="P2" s="828" t="s">
        <v>240</v>
      </c>
      <c r="Q2" s="569" t="s">
        <v>176</v>
      </c>
      <c r="R2" s="569" t="s">
        <v>152</v>
      </c>
      <c r="S2" s="583"/>
      <c r="T2" s="583"/>
      <c r="U2" s="583"/>
    </row>
    <row r="3" spans="1:21" s="584" customFormat="1" x14ac:dyDescent="0.3">
      <c r="A3" s="569" t="s">
        <v>795</v>
      </c>
      <c r="B3" s="570" t="s">
        <v>130</v>
      </c>
      <c r="C3" s="570" t="s">
        <v>130</v>
      </c>
      <c r="D3" s="569" t="s">
        <v>212</v>
      </c>
      <c r="E3" s="569" t="s">
        <v>211</v>
      </c>
      <c r="F3" s="569" t="s">
        <v>680</v>
      </c>
      <c r="G3" s="569" t="s">
        <v>466</v>
      </c>
      <c r="H3" s="572" t="s">
        <v>1383</v>
      </c>
      <c r="I3" s="573" t="s">
        <v>559</v>
      </c>
      <c r="J3" s="569" t="s">
        <v>742</v>
      </c>
      <c r="K3" s="574" t="s">
        <v>1130</v>
      </c>
      <c r="L3" s="574" t="s">
        <v>1131</v>
      </c>
      <c r="M3" s="575"/>
      <c r="N3" s="569"/>
      <c r="O3" s="573" t="s">
        <v>176</v>
      </c>
      <c r="P3" s="828"/>
      <c r="Q3" s="569" t="s">
        <v>176</v>
      </c>
      <c r="R3" s="569" t="s">
        <v>152</v>
      </c>
      <c r="S3" s="583"/>
      <c r="T3" s="583"/>
      <c r="U3" s="583"/>
    </row>
    <row r="4" spans="1:21" s="584" customFormat="1" x14ac:dyDescent="0.3">
      <c r="A4" s="569"/>
      <c r="B4" s="570"/>
      <c r="C4" s="570"/>
      <c r="D4" s="569"/>
      <c r="E4" s="569"/>
      <c r="F4" s="569"/>
      <c r="G4" s="569"/>
      <c r="H4" s="572" t="s">
        <v>1384</v>
      </c>
      <c r="I4" s="573"/>
      <c r="J4" s="569"/>
      <c r="K4" s="575"/>
      <c r="L4" s="575"/>
      <c r="M4" s="575"/>
      <c r="N4" s="569"/>
      <c r="O4" s="573"/>
      <c r="P4" s="573"/>
      <c r="Q4" s="569"/>
      <c r="R4" s="569"/>
      <c r="S4" s="583"/>
      <c r="T4" s="583"/>
      <c r="U4" s="583"/>
    </row>
    <row r="5" spans="1:21" x14ac:dyDescent="0.3">
      <c r="A5" s="569"/>
      <c r="B5" s="570"/>
      <c r="C5" s="570"/>
      <c r="D5" s="569"/>
      <c r="E5" s="569"/>
      <c r="F5" s="569"/>
      <c r="G5" s="569"/>
      <c r="H5" s="569"/>
      <c r="I5" s="573"/>
      <c r="J5" s="569"/>
      <c r="K5" s="575"/>
      <c r="L5" s="575"/>
      <c r="M5" s="575"/>
      <c r="N5" s="569"/>
      <c r="O5" s="573"/>
      <c r="P5" s="573"/>
      <c r="Q5" s="569"/>
      <c r="R5" s="569"/>
    </row>
    <row r="6" spans="1:21" x14ac:dyDescent="0.3">
      <c r="A6" s="569" t="s">
        <v>797</v>
      </c>
      <c r="B6" s="570" t="s">
        <v>57</v>
      </c>
      <c r="C6" s="570" t="s">
        <v>57</v>
      </c>
      <c r="D6" s="569" t="s">
        <v>211</v>
      </c>
      <c r="E6" s="571" t="s">
        <v>643</v>
      </c>
      <c r="F6" s="572" t="s">
        <v>926</v>
      </c>
      <c r="G6" s="572" t="s">
        <v>927</v>
      </c>
      <c r="H6" s="572" t="s">
        <v>1382</v>
      </c>
      <c r="I6" s="573" t="s">
        <v>561</v>
      </c>
      <c r="J6" s="569" t="s">
        <v>718</v>
      </c>
      <c r="K6" s="574" t="s">
        <v>1132</v>
      </c>
      <c r="L6" s="574" t="s">
        <v>1133</v>
      </c>
      <c r="M6" s="574" t="s">
        <v>1134</v>
      </c>
      <c r="N6" s="569"/>
      <c r="O6" s="573" t="s">
        <v>625</v>
      </c>
      <c r="P6" s="828" t="s">
        <v>240</v>
      </c>
      <c r="Q6" s="569" t="s">
        <v>176</v>
      </c>
      <c r="R6" s="569" t="s">
        <v>152</v>
      </c>
    </row>
    <row r="7" spans="1:21" x14ac:dyDescent="0.3">
      <c r="A7" s="571" t="s">
        <v>800</v>
      </c>
      <c r="B7" s="576" t="s">
        <v>129</v>
      </c>
      <c r="C7" s="576" t="s">
        <v>129</v>
      </c>
      <c r="D7" s="569" t="s">
        <v>212</v>
      </c>
      <c r="E7" s="569" t="s">
        <v>211</v>
      </c>
      <c r="F7" s="571" t="s">
        <v>497</v>
      </c>
      <c r="G7" s="571" t="s">
        <v>721</v>
      </c>
      <c r="H7" s="569" t="s">
        <v>1385</v>
      </c>
      <c r="I7" s="573" t="s">
        <v>561</v>
      </c>
      <c r="J7" s="569" t="s">
        <v>722</v>
      </c>
      <c r="K7" s="574" t="s">
        <v>1135</v>
      </c>
      <c r="L7" s="574" t="s">
        <v>1136</v>
      </c>
      <c r="M7" s="575"/>
      <c r="N7" s="569"/>
      <c r="O7" s="573" t="s">
        <v>176</v>
      </c>
      <c r="P7" s="828"/>
      <c r="Q7" s="569" t="s">
        <v>176</v>
      </c>
      <c r="R7" s="569" t="s">
        <v>152</v>
      </c>
    </row>
    <row r="8" spans="1:21" x14ac:dyDescent="0.3">
      <c r="A8" s="571"/>
      <c r="B8" s="576"/>
      <c r="C8" s="576"/>
      <c r="D8" s="829"/>
      <c r="E8" s="829"/>
      <c r="F8" s="830"/>
      <c r="G8" s="830"/>
      <c r="H8" s="569" t="s">
        <v>1386</v>
      </c>
      <c r="I8" s="573"/>
      <c r="J8" s="569"/>
      <c r="K8" s="575"/>
      <c r="L8" s="575"/>
      <c r="M8" s="575"/>
      <c r="N8" s="569"/>
      <c r="O8" s="573"/>
      <c r="P8" s="828"/>
      <c r="Q8" s="569"/>
      <c r="R8" s="569"/>
    </row>
    <row r="9" spans="1:21" x14ac:dyDescent="0.3">
      <c r="A9" s="571"/>
      <c r="B9" s="576"/>
      <c r="C9" s="576"/>
      <c r="D9" s="829"/>
      <c r="E9" s="829"/>
      <c r="F9" s="830"/>
      <c r="G9" s="830"/>
      <c r="H9" s="569" t="s">
        <v>1224</v>
      </c>
      <c r="I9" s="573"/>
      <c r="J9" s="569"/>
      <c r="K9" s="575"/>
      <c r="L9" s="575"/>
      <c r="M9" s="575"/>
      <c r="N9" s="569"/>
      <c r="O9" s="573"/>
      <c r="P9" s="828"/>
      <c r="Q9" s="569"/>
      <c r="R9" s="569"/>
    </row>
    <row r="10" spans="1:21" x14ac:dyDescent="0.3">
      <c r="A10" s="571"/>
      <c r="B10" s="576"/>
      <c r="C10" s="576"/>
      <c r="D10" s="829"/>
      <c r="E10" s="829"/>
      <c r="F10" s="830"/>
      <c r="G10" s="830"/>
      <c r="H10" s="569" t="s">
        <v>1387</v>
      </c>
      <c r="I10" s="573"/>
      <c r="J10" s="569"/>
      <c r="K10" s="575"/>
      <c r="L10" s="575"/>
      <c r="M10" s="575"/>
      <c r="N10" s="569"/>
      <c r="O10" s="573"/>
      <c r="P10" s="828"/>
      <c r="Q10" s="569"/>
      <c r="R10" s="569"/>
    </row>
    <row r="11" spans="1:21" x14ac:dyDescent="0.3">
      <c r="A11" s="569"/>
      <c r="B11" s="570"/>
      <c r="C11" s="570"/>
      <c r="D11" s="571"/>
      <c r="E11" s="571"/>
      <c r="F11" s="571"/>
      <c r="G11" s="571"/>
      <c r="H11" s="569"/>
      <c r="I11" s="573"/>
      <c r="J11" s="569"/>
      <c r="K11" s="575"/>
      <c r="L11" s="575"/>
      <c r="M11" s="575"/>
      <c r="N11" s="569"/>
      <c r="O11" s="573"/>
      <c r="P11" s="828"/>
      <c r="Q11" s="569"/>
      <c r="R11" s="569"/>
    </row>
    <row r="12" spans="1:21" x14ac:dyDescent="0.3">
      <c r="A12" s="569" t="s">
        <v>803</v>
      </c>
      <c r="B12" s="570" t="s">
        <v>50</v>
      </c>
      <c r="C12" s="570" t="s">
        <v>50</v>
      </c>
      <c r="D12" s="569" t="s">
        <v>211</v>
      </c>
      <c r="E12" s="569" t="s">
        <v>368</v>
      </c>
      <c r="F12" s="572" t="s">
        <v>607</v>
      </c>
      <c r="G12" s="572" t="s">
        <v>921</v>
      </c>
      <c r="H12" s="572" t="s">
        <v>1382</v>
      </c>
      <c r="I12" s="573" t="s">
        <v>561</v>
      </c>
      <c r="J12" s="569" t="s">
        <v>718</v>
      </c>
      <c r="K12" s="574" t="s">
        <v>1132</v>
      </c>
      <c r="L12" s="574" t="s">
        <v>1133</v>
      </c>
      <c r="M12" s="574" t="s">
        <v>1137</v>
      </c>
      <c r="N12" s="569"/>
      <c r="O12" s="573" t="s">
        <v>171</v>
      </c>
      <c r="P12" s="828" t="s">
        <v>240</v>
      </c>
      <c r="Q12" s="569" t="s">
        <v>176</v>
      </c>
      <c r="R12" s="569" t="s">
        <v>152</v>
      </c>
    </row>
    <row r="13" spans="1:21" x14ac:dyDescent="0.3">
      <c r="A13" s="569" t="s">
        <v>804</v>
      </c>
      <c r="B13" s="570" t="s">
        <v>127</v>
      </c>
      <c r="C13" s="570" t="s">
        <v>127</v>
      </c>
      <c r="D13" s="569" t="s">
        <v>368</v>
      </c>
      <c r="E13" s="569" t="s">
        <v>211</v>
      </c>
      <c r="F13" s="571" t="s">
        <v>627</v>
      </c>
      <c r="G13" s="571" t="s">
        <v>595</v>
      </c>
      <c r="H13" s="569" t="s">
        <v>1388</v>
      </c>
      <c r="I13" s="573" t="s">
        <v>561</v>
      </c>
      <c r="J13" s="569" t="s">
        <v>722</v>
      </c>
      <c r="K13" s="574" t="s">
        <v>1135</v>
      </c>
      <c r="L13" s="574" t="s">
        <v>1136</v>
      </c>
      <c r="M13" s="575"/>
      <c r="N13" s="569"/>
      <c r="O13" s="573" t="s">
        <v>176</v>
      </c>
      <c r="P13" s="828"/>
      <c r="Q13" s="569" t="s">
        <v>176</v>
      </c>
      <c r="R13" s="569" t="s">
        <v>152</v>
      </c>
    </row>
    <row r="14" spans="1:21" x14ac:dyDescent="0.3">
      <c r="A14" s="569"/>
      <c r="B14" s="570"/>
      <c r="C14" s="570"/>
      <c r="D14" s="569"/>
      <c r="E14" s="569"/>
      <c r="F14" s="571"/>
      <c r="G14" s="571"/>
      <c r="H14" s="569" t="s">
        <v>1389</v>
      </c>
      <c r="I14" s="573"/>
      <c r="J14" s="569"/>
      <c r="K14" s="575"/>
      <c r="L14" s="575"/>
      <c r="M14" s="575"/>
      <c r="N14" s="569"/>
      <c r="O14" s="573"/>
      <c r="P14" s="828"/>
      <c r="Q14" s="569"/>
      <c r="R14" s="569"/>
    </row>
    <row r="15" spans="1:21" x14ac:dyDescent="0.3">
      <c r="A15" s="569"/>
      <c r="B15" s="570"/>
      <c r="C15" s="570"/>
      <c r="D15" s="569"/>
      <c r="E15" s="569"/>
      <c r="F15" s="571"/>
      <c r="G15" s="571"/>
      <c r="H15" s="569" t="s">
        <v>1390</v>
      </c>
      <c r="I15" s="573"/>
      <c r="J15" s="569"/>
      <c r="K15" s="575"/>
      <c r="L15" s="575"/>
      <c r="M15" s="575"/>
      <c r="N15" s="569"/>
      <c r="O15" s="573"/>
      <c r="P15" s="828"/>
      <c r="Q15" s="569"/>
      <c r="R15" s="569"/>
    </row>
    <row r="16" spans="1:21" x14ac:dyDescent="0.3">
      <c r="A16" s="569"/>
      <c r="B16" s="570"/>
      <c r="C16" s="570"/>
      <c r="D16" s="569"/>
      <c r="E16" s="569"/>
      <c r="F16" s="571"/>
      <c r="G16" s="571"/>
      <c r="H16" s="569" t="s">
        <v>1391</v>
      </c>
      <c r="I16" s="573"/>
      <c r="J16" s="569"/>
      <c r="K16" s="575"/>
      <c r="L16" s="575"/>
      <c r="M16" s="575"/>
      <c r="N16" s="569"/>
      <c r="O16" s="573"/>
      <c r="P16" s="828"/>
      <c r="Q16" s="569"/>
      <c r="R16" s="569"/>
    </row>
    <row r="17" spans="1:21" x14ac:dyDescent="0.3">
      <c r="A17" s="569"/>
      <c r="B17" s="570"/>
      <c r="C17" s="570"/>
      <c r="D17" s="571"/>
      <c r="E17" s="571"/>
      <c r="F17" s="571"/>
      <c r="G17" s="571"/>
      <c r="H17" s="569"/>
      <c r="I17" s="573"/>
      <c r="J17" s="569"/>
      <c r="K17" s="575"/>
      <c r="L17" s="575"/>
      <c r="M17" s="575"/>
      <c r="N17" s="569"/>
      <c r="O17" s="573"/>
      <c r="P17" s="828"/>
      <c r="Q17" s="569"/>
      <c r="R17" s="569"/>
    </row>
    <row r="18" spans="1:21" x14ac:dyDescent="0.3">
      <c r="A18" s="569" t="s">
        <v>805</v>
      </c>
      <c r="B18" s="570" t="s">
        <v>40</v>
      </c>
      <c r="C18" s="570" t="s">
        <v>40</v>
      </c>
      <c r="D18" s="569" t="s">
        <v>211</v>
      </c>
      <c r="E18" s="569" t="s">
        <v>372</v>
      </c>
      <c r="F18" s="572" t="s">
        <v>928</v>
      </c>
      <c r="G18" s="572" t="s">
        <v>478</v>
      </c>
      <c r="H18" s="572" t="s">
        <v>1392</v>
      </c>
      <c r="I18" s="573" t="s">
        <v>561</v>
      </c>
      <c r="J18" s="569" t="s">
        <v>718</v>
      </c>
      <c r="K18" s="574" t="s">
        <v>1132</v>
      </c>
      <c r="L18" s="574" t="s">
        <v>1133</v>
      </c>
      <c r="M18" s="574" t="s">
        <v>1137</v>
      </c>
      <c r="N18" s="569"/>
      <c r="O18" s="573" t="s">
        <v>171</v>
      </c>
      <c r="P18" s="828" t="s">
        <v>240</v>
      </c>
      <c r="Q18" s="569" t="s">
        <v>176</v>
      </c>
      <c r="R18" s="569" t="s">
        <v>152</v>
      </c>
    </row>
    <row r="19" spans="1:21" x14ac:dyDescent="0.3">
      <c r="A19" s="569" t="s">
        <v>806</v>
      </c>
      <c r="B19" s="570" t="s">
        <v>126</v>
      </c>
      <c r="C19" s="570" t="s">
        <v>126</v>
      </c>
      <c r="D19" s="569" t="s">
        <v>372</v>
      </c>
      <c r="E19" s="569" t="s">
        <v>211</v>
      </c>
      <c r="F19" s="571" t="s">
        <v>929</v>
      </c>
      <c r="G19" s="571" t="s">
        <v>605</v>
      </c>
      <c r="H19" s="572" t="s">
        <v>1384</v>
      </c>
      <c r="I19" s="573" t="s">
        <v>561</v>
      </c>
      <c r="J19" s="569" t="s">
        <v>722</v>
      </c>
      <c r="K19" s="574" t="s">
        <v>1135</v>
      </c>
      <c r="L19" s="574" t="s">
        <v>1136</v>
      </c>
      <c r="M19" s="575"/>
      <c r="N19" s="569"/>
      <c r="O19" s="573" t="s">
        <v>176</v>
      </c>
      <c r="P19" s="828"/>
      <c r="Q19" s="569" t="s">
        <v>176</v>
      </c>
      <c r="R19" s="569" t="s">
        <v>152</v>
      </c>
    </row>
    <row r="20" spans="1:21" x14ac:dyDescent="0.3">
      <c r="A20" s="569"/>
      <c r="B20" s="570"/>
      <c r="C20" s="570"/>
      <c r="D20" s="569"/>
      <c r="E20" s="569"/>
      <c r="F20" s="571"/>
      <c r="G20" s="571"/>
      <c r="H20" s="569"/>
      <c r="I20" s="573"/>
      <c r="J20" s="569"/>
      <c r="K20" s="575"/>
      <c r="L20" s="575"/>
      <c r="M20" s="575"/>
      <c r="N20" s="569"/>
      <c r="O20" s="573"/>
      <c r="P20" s="828"/>
      <c r="Q20" s="569"/>
      <c r="R20" s="569"/>
    </row>
    <row r="21" spans="1:21" s="585" customFormat="1" x14ac:dyDescent="0.3">
      <c r="A21" s="569" t="s">
        <v>805</v>
      </c>
      <c r="B21" s="570" t="s">
        <v>40</v>
      </c>
      <c r="C21" s="570" t="s">
        <v>40</v>
      </c>
      <c r="D21" s="569" t="s">
        <v>211</v>
      </c>
      <c r="E21" s="569" t="s">
        <v>372</v>
      </c>
      <c r="F21" s="572" t="s">
        <v>624</v>
      </c>
      <c r="G21" s="572" t="s">
        <v>614</v>
      </c>
      <c r="H21" s="831" t="s">
        <v>1393</v>
      </c>
      <c r="I21" s="573" t="s">
        <v>561</v>
      </c>
      <c r="J21" s="569" t="s">
        <v>718</v>
      </c>
      <c r="K21" s="574" t="s">
        <v>1132</v>
      </c>
      <c r="L21" s="574" t="s">
        <v>1133</v>
      </c>
      <c r="M21" s="574" t="s">
        <v>1137</v>
      </c>
      <c r="N21" s="569"/>
      <c r="O21" s="573" t="s">
        <v>171</v>
      </c>
      <c r="P21" s="828" t="s">
        <v>240</v>
      </c>
      <c r="Q21" s="569" t="s">
        <v>176</v>
      </c>
      <c r="R21" s="569" t="s">
        <v>152</v>
      </c>
    </row>
    <row r="22" spans="1:21" s="585" customFormat="1" x14ac:dyDescent="0.3">
      <c r="A22" s="569" t="s">
        <v>806</v>
      </c>
      <c r="B22" s="570" t="s">
        <v>126</v>
      </c>
      <c r="C22" s="570" t="s">
        <v>126</v>
      </c>
      <c r="D22" s="569" t="s">
        <v>372</v>
      </c>
      <c r="E22" s="569" t="s">
        <v>211</v>
      </c>
      <c r="F22" s="571" t="s">
        <v>626</v>
      </c>
      <c r="G22" s="571" t="s">
        <v>627</v>
      </c>
      <c r="H22" s="831"/>
      <c r="I22" s="573" t="s">
        <v>561</v>
      </c>
      <c r="J22" s="569" t="s">
        <v>722</v>
      </c>
      <c r="K22" s="574" t="s">
        <v>1135</v>
      </c>
      <c r="L22" s="574" t="s">
        <v>1136</v>
      </c>
      <c r="M22" s="575"/>
      <c r="N22" s="569"/>
      <c r="O22" s="573" t="s">
        <v>176</v>
      </c>
      <c r="P22" s="828"/>
      <c r="Q22" s="569" t="s">
        <v>176</v>
      </c>
      <c r="R22" s="569" t="s">
        <v>152</v>
      </c>
    </row>
    <row r="23" spans="1:21" x14ac:dyDescent="0.3">
      <c r="A23" s="569"/>
      <c r="B23" s="570"/>
      <c r="C23" s="570"/>
      <c r="D23" s="569"/>
      <c r="E23" s="569"/>
      <c r="F23" s="571"/>
      <c r="G23" s="571"/>
      <c r="H23" s="569"/>
      <c r="I23" s="573"/>
      <c r="J23" s="569"/>
      <c r="K23" s="575"/>
      <c r="L23" s="575"/>
      <c r="M23" s="575"/>
      <c r="N23" s="569"/>
      <c r="O23" s="573"/>
      <c r="P23" s="828"/>
      <c r="Q23" s="569"/>
      <c r="R23" s="569"/>
    </row>
    <row r="24" spans="1:21" s="585" customFormat="1" x14ac:dyDescent="0.3">
      <c r="A24" s="569" t="s">
        <v>805</v>
      </c>
      <c r="B24" s="570"/>
      <c r="C24" s="570"/>
      <c r="D24" s="569" t="s">
        <v>211</v>
      </c>
      <c r="E24" s="569" t="s">
        <v>372</v>
      </c>
      <c r="F24" s="572" t="s">
        <v>1394</v>
      </c>
      <c r="G24" s="572" t="s">
        <v>971</v>
      </c>
      <c r="H24" s="831" t="s">
        <v>1395</v>
      </c>
      <c r="I24" s="573" t="s">
        <v>561</v>
      </c>
      <c r="J24" s="569" t="s">
        <v>718</v>
      </c>
      <c r="K24" s="575"/>
      <c r="L24" s="575"/>
      <c r="M24" s="575"/>
      <c r="N24" s="569"/>
      <c r="O24" s="573" t="s">
        <v>171</v>
      </c>
      <c r="P24" s="828" t="s">
        <v>240</v>
      </c>
      <c r="Q24" s="569" t="s">
        <v>176</v>
      </c>
      <c r="R24" s="569" t="s">
        <v>152</v>
      </c>
    </row>
    <row r="25" spans="1:21" s="585" customFormat="1" x14ac:dyDescent="0.3">
      <c r="A25" s="569" t="s">
        <v>806</v>
      </c>
      <c r="B25" s="570"/>
      <c r="C25" s="570"/>
      <c r="D25" s="569" t="s">
        <v>372</v>
      </c>
      <c r="E25" s="569" t="s">
        <v>211</v>
      </c>
      <c r="F25" s="571" t="s">
        <v>664</v>
      </c>
      <c r="G25" s="571" t="s">
        <v>499</v>
      </c>
      <c r="H25" s="831"/>
      <c r="I25" s="573" t="s">
        <v>561</v>
      </c>
      <c r="J25" s="569" t="s">
        <v>722</v>
      </c>
      <c r="K25" s="575"/>
      <c r="L25" s="575"/>
      <c r="M25" s="575"/>
      <c r="N25" s="569"/>
      <c r="O25" s="573" t="s">
        <v>176</v>
      </c>
      <c r="P25" s="828"/>
      <c r="Q25" s="569" t="s">
        <v>176</v>
      </c>
      <c r="R25" s="569" t="s">
        <v>152</v>
      </c>
    </row>
    <row r="26" spans="1:21" x14ac:dyDescent="0.3">
      <c r="A26" s="569"/>
      <c r="B26" s="570"/>
      <c r="C26" s="570"/>
      <c r="D26" s="569"/>
      <c r="E26" s="569"/>
      <c r="F26" s="571"/>
      <c r="G26" s="571"/>
      <c r="H26" s="569"/>
      <c r="I26" s="573"/>
      <c r="J26" s="569"/>
      <c r="K26" s="575"/>
      <c r="L26" s="575"/>
      <c r="M26" s="575"/>
      <c r="N26" s="569"/>
      <c r="O26" s="573"/>
      <c r="P26" s="828"/>
      <c r="Q26" s="569"/>
      <c r="R26" s="569"/>
    </row>
    <row r="27" spans="1:21" s="588" customFormat="1" x14ac:dyDescent="0.3">
      <c r="A27" s="569" t="s">
        <v>807</v>
      </c>
      <c r="B27" s="570" t="s">
        <v>41</v>
      </c>
      <c r="C27" s="570" t="s">
        <v>41</v>
      </c>
      <c r="D27" s="569" t="s">
        <v>211</v>
      </c>
      <c r="E27" s="571" t="s">
        <v>222</v>
      </c>
      <c r="F27" s="572" t="s">
        <v>558</v>
      </c>
      <c r="G27" s="572" t="s">
        <v>930</v>
      </c>
      <c r="H27" s="572" t="s">
        <v>1396</v>
      </c>
      <c r="I27" s="573" t="s">
        <v>559</v>
      </c>
      <c r="J27" s="569" t="s">
        <v>704</v>
      </c>
      <c r="K27" s="574" t="s">
        <v>1127</v>
      </c>
      <c r="L27" s="574" t="s">
        <v>1138</v>
      </c>
      <c r="M27" s="574" t="s">
        <v>1129</v>
      </c>
      <c r="N27" s="569"/>
      <c r="O27" s="573" t="s">
        <v>653</v>
      </c>
      <c r="P27" s="828" t="s">
        <v>240</v>
      </c>
      <c r="Q27" s="569" t="s">
        <v>176</v>
      </c>
      <c r="R27" s="569" t="s">
        <v>152</v>
      </c>
      <c r="S27" s="587"/>
      <c r="T27" s="587"/>
      <c r="U27" s="587"/>
    </row>
    <row r="28" spans="1:21" s="588" customFormat="1" x14ac:dyDescent="0.3">
      <c r="A28" s="569" t="s">
        <v>911</v>
      </c>
      <c r="B28" s="570"/>
      <c r="C28" s="570"/>
      <c r="D28" s="571" t="s">
        <v>373</v>
      </c>
      <c r="E28" s="571" t="s">
        <v>644</v>
      </c>
      <c r="F28" s="571" t="s">
        <v>469</v>
      </c>
      <c r="G28" s="571" t="s">
        <v>931</v>
      </c>
      <c r="H28" s="572" t="s">
        <v>1397</v>
      </c>
      <c r="I28" s="573" t="s">
        <v>561</v>
      </c>
      <c r="J28" s="569" t="s">
        <v>809</v>
      </c>
      <c r="K28" s="575"/>
      <c r="L28" s="575"/>
      <c r="M28" s="575"/>
      <c r="N28" s="569"/>
      <c r="O28" s="573" t="s">
        <v>176</v>
      </c>
      <c r="P28" s="828" t="s">
        <v>373</v>
      </c>
      <c r="Q28" s="569" t="s">
        <v>176</v>
      </c>
      <c r="R28" s="569" t="s">
        <v>152</v>
      </c>
      <c r="S28" s="587"/>
      <c r="T28" s="587"/>
      <c r="U28" s="587"/>
    </row>
    <row r="29" spans="1:21" s="588" customFormat="1" x14ac:dyDescent="0.3">
      <c r="A29" s="569"/>
      <c r="B29" s="570"/>
      <c r="C29" s="570"/>
      <c r="D29" s="571"/>
      <c r="E29" s="571"/>
      <c r="F29" s="571"/>
      <c r="G29" s="571"/>
      <c r="H29" s="572" t="s">
        <v>1398</v>
      </c>
      <c r="I29" s="573"/>
      <c r="J29" s="569"/>
      <c r="K29" s="575"/>
      <c r="L29" s="575"/>
      <c r="M29" s="575"/>
      <c r="N29" s="569"/>
      <c r="O29" s="573"/>
      <c r="P29" s="828"/>
      <c r="Q29" s="569"/>
      <c r="R29" s="569"/>
      <c r="S29" s="587"/>
      <c r="T29" s="587"/>
      <c r="U29" s="587"/>
    </row>
    <row r="30" spans="1:21" s="588" customFormat="1" x14ac:dyDescent="0.3">
      <c r="A30" s="569"/>
      <c r="B30" s="570"/>
      <c r="C30" s="570"/>
      <c r="D30" s="571"/>
      <c r="E30" s="571"/>
      <c r="F30" s="571"/>
      <c r="G30" s="571"/>
      <c r="H30" s="572" t="s">
        <v>1399</v>
      </c>
      <c r="I30" s="573"/>
      <c r="J30" s="569"/>
      <c r="K30" s="575"/>
      <c r="L30" s="575"/>
      <c r="M30" s="575"/>
      <c r="N30" s="569"/>
      <c r="O30" s="573"/>
      <c r="P30" s="828"/>
      <c r="Q30" s="569"/>
      <c r="R30" s="569"/>
      <c r="S30" s="587"/>
      <c r="T30" s="587"/>
      <c r="U30" s="587"/>
    </row>
    <row r="31" spans="1:21" s="588" customFormat="1" x14ac:dyDescent="0.3">
      <c r="A31" s="569"/>
      <c r="B31" s="570"/>
      <c r="C31" s="570"/>
      <c r="D31" s="571"/>
      <c r="E31" s="571"/>
      <c r="F31" s="571"/>
      <c r="G31" s="571"/>
      <c r="H31" s="572" t="s">
        <v>1400</v>
      </c>
      <c r="I31" s="573"/>
      <c r="J31" s="569"/>
      <c r="K31" s="575"/>
      <c r="L31" s="575"/>
      <c r="M31" s="575"/>
      <c r="N31" s="569"/>
      <c r="O31" s="573"/>
      <c r="P31" s="828"/>
      <c r="Q31" s="569"/>
      <c r="R31" s="569"/>
      <c r="S31" s="587"/>
      <c r="T31" s="587"/>
      <c r="U31" s="587"/>
    </row>
    <row r="32" spans="1:21" x14ac:dyDescent="0.3">
      <c r="A32" s="569"/>
      <c r="B32" s="570"/>
      <c r="C32" s="570"/>
      <c r="D32" s="569"/>
      <c r="E32" s="569"/>
      <c r="F32" s="569"/>
      <c r="G32" s="569"/>
      <c r="H32" s="569"/>
      <c r="I32" s="577"/>
      <c r="J32" s="569"/>
      <c r="K32" s="575"/>
      <c r="L32" s="575"/>
      <c r="M32" s="575"/>
      <c r="N32" s="569"/>
      <c r="O32" s="573"/>
      <c r="P32" s="828"/>
      <c r="Q32" s="569"/>
      <c r="R32" s="569"/>
    </row>
    <row r="33" spans="1:21" s="588" customFormat="1" x14ac:dyDescent="0.3">
      <c r="A33" s="569" t="s">
        <v>810</v>
      </c>
      <c r="B33" s="570" t="s">
        <v>55</v>
      </c>
      <c r="C33" s="570" t="s">
        <v>55</v>
      </c>
      <c r="D33" s="569" t="s">
        <v>211</v>
      </c>
      <c r="E33" s="571" t="s">
        <v>222</v>
      </c>
      <c r="F33" s="572" t="s">
        <v>665</v>
      </c>
      <c r="G33" s="572" t="s">
        <v>629</v>
      </c>
      <c r="H33" s="831" t="s">
        <v>1401</v>
      </c>
      <c r="I33" s="573" t="s">
        <v>561</v>
      </c>
      <c r="J33" s="569" t="s">
        <v>718</v>
      </c>
      <c r="K33" s="574" t="s">
        <v>1132</v>
      </c>
      <c r="L33" s="574" t="s">
        <v>1139</v>
      </c>
      <c r="M33" s="574" t="s">
        <v>1134</v>
      </c>
      <c r="N33" s="569"/>
      <c r="O33" s="573" t="s">
        <v>38</v>
      </c>
      <c r="P33" s="828" t="s">
        <v>240</v>
      </c>
      <c r="Q33" s="569" t="s">
        <v>176</v>
      </c>
      <c r="R33" s="569" t="s">
        <v>152</v>
      </c>
      <c r="S33" s="587"/>
      <c r="T33" s="587"/>
      <c r="U33" s="587"/>
    </row>
    <row r="34" spans="1:21" s="588" customFormat="1" x14ac:dyDescent="0.3">
      <c r="A34" s="569" t="s">
        <v>811</v>
      </c>
      <c r="B34" s="570"/>
      <c r="C34" s="570"/>
      <c r="D34" s="571" t="s">
        <v>373</v>
      </c>
      <c r="E34" s="571" t="s">
        <v>644</v>
      </c>
      <c r="F34" s="571" t="s">
        <v>470</v>
      </c>
      <c r="G34" s="571" t="s">
        <v>932</v>
      </c>
      <c r="H34" s="831"/>
      <c r="I34" s="573" t="s">
        <v>561</v>
      </c>
      <c r="J34" s="569" t="s">
        <v>809</v>
      </c>
      <c r="K34" s="575"/>
      <c r="L34" s="575"/>
      <c r="M34" s="575"/>
      <c r="N34" s="569"/>
      <c r="O34" s="573" t="s">
        <v>176</v>
      </c>
      <c r="P34" s="828" t="s">
        <v>373</v>
      </c>
      <c r="Q34" s="569" t="s">
        <v>176</v>
      </c>
      <c r="R34" s="569" t="s">
        <v>152</v>
      </c>
      <c r="S34" s="587"/>
      <c r="T34" s="587"/>
      <c r="U34" s="587"/>
    </row>
    <row r="35" spans="1:21" s="588" customFormat="1" x14ac:dyDescent="0.3">
      <c r="A35" s="569"/>
      <c r="B35" s="570"/>
      <c r="C35" s="570"/>
      <c r="D35" s="571"/>
      <c r="E35" s="571"/>
      <c r="F35" s="571"/>
      <c r="G35" s="571"/>
      <c r="H35" s="569"/>
      <c r="I35" s="573"/>
      <c r="J35" s="569"/>
      <c r="K35" s="575"/>
      <c r="L35" s="575"/>
      <c r="M35" s="575"/>
      <c r="N35" s="569"/>
      <c r="O35" s="573"/>
      <c r="P35" s="828"/>
      <c r="Q35" s="569"/>
      <c r="R35" s="569"/>
      <c r="S35" s="587"/>
      <c r="T35" s="587"/>
      <c r="U35" s="587"/>
    </row>
    <row r="36" spans="1:21" s="588" customFormat="1" x14ac:dyDescent="0.3">
      <c r="A36" s="569" t="s">
        <v>813</v>
      </c>
      <c r="B36" s="570" t="s">
        <v>60</v>
      </c>
      <c r="C36" s="570" t="s">
        <v>60</v>
      </c>
      <c r="D36" s="569" t="s">
        <v>211</v>
      </c>
      <c r="E36" s="571" t="s">
        <v>222</v>
      </c>
      <c r="F36" s="572" t="s">
        <v>933</v>
      </c>
      <c r="G36" s="572" t="s">
        <v>923</v>
      </c>
      <c r="H36" s="572" t="s">
        <v>1402</v>
      </c>
      <c r="I36" s="573" t="s">
        <v>563</v>
      </c>
      <c r="J36" s="569" t="s">
        <v>767</v>
      </c>
      <c r="K36" s="574" t="s">
        <v>1140</v>
      </c>
      <c r="L36" s="574" t="s">
        <v>1141</v>
      </c>
      <c r="M36" s="575"/>
      <c r="N36" s="569"/>
      <c r="O36" s="573" t="s">
        <v>421</v>
      </c>
      <c r="P36" s="828" t="s">
        <v>240</v>
      </c>
      <c r="Q36" s="569" t="s">
        <v>176</v>
      </c>
      <c r="R36" s="569" t="s">
        <v>152</v>
      </c>
      <c r="S36" s="587"/>
      <c r="T36" s="587"/>
      <c r="U36" s="587"/>
    </row>
    <row r="37" spans="1:21" s="588" customFormat="1" x14ac:dyDescent="0.3">
      <c r="A37" s="569" t="s">
        <v>814</v>
      </c>
      <c r="B37" s="570"/>
      <c r="C37" s="570"/>
      <c r="D37" s="571" t="s">
        <v>373</v>
      </c>
      <c r="E37" s="571" t="s">
        <v>644</v>
      </c>
      <c r="F37" s="571" t="s">
        <v>934</v>
      </c>
      <c r="G37" s="571" t="s">
        <v>724</v>
      </c>
      <c r="H37" s="569" t="s">
        <v>1403</v>
      </c>
      <c r="I37" s="573" t="s">
        <v>563</v>
      </c>
      <c r="J37" s="569" t="s">
        <v>812</v>
      </c>
      <c r="K37" s="575"/>
      <c r="L37" s="575"/>
      <c r="M37" s="575"/>
      <c r="N37" s="569"/>
      <c r="O37" s="573" t="s">
        <v>176</v>
      </c>
      <c r="P37" s="828" t="s">
        <v>373</v>
      </c>
      <c r="Q37" s="569" t="s">
        <v>176</v>
      </c>
      <c r="R37" s="569" t="s">
        <v>152</v>
      </c>
      <c r="S37" s="587"/>
      <c r="T37" s="587"/>
      <c r="U37" s="587"/>
    </row>
    <row r="38" spans="1:21" s="588" customFormat="1" x14ac:dyDescent="0.3">
      <c r="A38" s="569"/>
      <c r="B38" s="570"/>
      <c r="C38" s="570"/>
      <c r="D38" s="571"/>
      <c r="E38" s="571"/>
      <c r="F38" s="578"/>
      <c r="G38" s="578"/>
      <c r="H38" s="569" t="s">
        <v>1404</v>
      </c>
      <c r="I38" s="573"/>
      <c r="J38" s="569"/>
      <c r="K38" s="575"/>
      <c r="L38" s="575"/>
      <c r="M38" s="575"/>
      <c r="N38" s="569"/>
      <c r="O38" s="573"/>
      <c r="P38" s="828"/>
      <c r="Q38" s="569"/>
      <c r="R38" s="569"/>
      <c r="S38" s="587"/>
      <c r="T38" s="587"/>
      <c r="U38" s="587"/>
    </row>
    <row r="39" spans="1:21" s="588" customFormat="1" x14ac:dyDescent="0.3">
      <c r="A39" s="569"/>
      <c r="B39" s="570"/>
      <c r="C39" s="570"/>
      <c r="D39" s="571"/>
      <c r="E39" s="571"/>
      <c r="F39" s="571"/>
      <c r="G39" s="571"/>
      <c r="H39" s="569"/>
      <c r="I39" s="573"/>
      <c r="J39" s="569"/>
      <c r="K39" s="575"/>
      <c r="L39" s="575"/>
      <c r="M39" s="575"/>
      <c r="N39" s="569"/>
      <c r="O39" s="573"/>
      <c r="P39" s="828"/>
      <c r="Q39" s="569"/>
      <c r="R39" s="569"/>
      <c r="S39" s="587"/>
      <c r="T39" s="587"/>
      <c r="U39" s="587"/>
    </row>
    <row r="40" spans="1:21" s="588" customFormat="1" x14ac:dyDescent="0.3">
      <c r="A40" s="569" t="s">
        <v>935</v>
      </c>
      <c r="B40" s="570" t="s">
        <v>51</v>
      </c>
      <c r="C40" s="570" t="s">
        <v>51</v>
      </c>
      <c r="D40" s="569" t="s">
        <v>211</v>
      </c>
      <c r="E40" s="571" t="s">
        <v>222</v>
      </c>
      <c r="F40" s="572" t="s">
        <v>478</v>
      </c>
      <c r="G40" s="572" t="s">
        <v>936</v>
      </c>
      <c r="H40" s="572" t="s">
        <v>1405</v>
      </c>
      <c r="I40" s="573" t="s">
        <v>561</v>
      </c>
      <c r="J40" s="569" t="s">
        <v>718</v>
      </c>
      <c r="K40" s="574" t="s">
        <v>1132</v>
      </c>
      <c r="L40" s="574" t="s">
        <v>1139</v>
      </c>
      <c r="M40" s="574" t="s">
        <v>1137</v>
      </c>
      <c r="N40" s="569"/>
      <c r="O40" s="573" t="s">
        <v>171</v>
      </c>
      <c r="P40" s="828" t="s">
        <v>240</v>
      </c>
      <c r="Q40" s="569" t="s">
        <v>176</v>
      </c>
      <c r="R40" s="569" t="s">
        <v>152</v>
      </c>
      <c r="S40" s="587"/>
      <c r="T40" s="587"/>
      <c r="U40" s="587"/>
    </row>
    <row r="41" spans="1:21" s="588" customFormat="1" x14ac:dyDescent="0.3">
      <c r="A41" s="569" t="s">
        <v>920</v>
      </c>
      <c r="B41" s="570"/>
      <c r="C41" s="570"/>
      <c r="D41" s="571" t="s">
        <v>373</v>
      </c>
      <c r="E41" s="571" t="s">
        <v>644</v>
      </c>
      <c r="F41" s="571" t="s">
        <v>937</v>
      </c>
      <c r="G41" s="571" t="s">
        <v>600</v>
      </c>
      <c r="H41" s="569" t="s">
        <v>1406</v>
      </c>
      <c r="I41" s="573" t="s">
        <v>561</v>
      </c>
      <c r="J41" s="569" t="s">
        <v>809</v>
      </c>
      <c r="K41" s="575"/>
      <c r="L41" s="575"/>
      <c r="M41" s="575"/>
      <c r="N41" s="569"/>
      <c r="O41" s="573" t="s">
        <v>176</v>
      </c>
      <c r="P41" s="828" t="s">
        <v>373</v>
      </c>
      <c r="Q41" s="569" t="s">
        <v>176</v>
      </c>
      <c r="R41" s="569" t="s">
        <v>152</v>
      </c>
      <c r="S41" s="587"/>
      <c r="T41" s="587"/>
      <c r="U41" s="587"/>
    </row>
    <row r="42" spans="1:21" s="588" customFormat="1" x14ac:dyDescent="0.3">
      <c r="A42" s="569"/>
      <c r="B42" s="570"/>
      <c r="C42" s="570"/>
      <c r="D42" s="571"/>
      <c r="E42" s="571"/>
      <c r="F42" s="571"/>
      <c r="G42" s="571"/>
      <c r="H42" s="569" t="s">
        <v>1407</v>
      </c>
      <c r="I42" s="577"/>
      <c r="J42" s="569"/>
      <c r="K42" s="575"/>
      <c r="L42" s="575"/>
      <c r="M42" s="575"/>
      <c r="N42" s="569"/>
      <c r="O42" s="573"/>
      <c r="P42" s="828"/>
      <c r="Q42" s="569"/>
      <c r="R42" s="569"/>
      <c r="S42" s="587"/>
      <c r="T42" s="587"/>
      <c r="U42" s="587"/>
    </row>
    <row r="43" spans="1:21" s="588" customFormat="1" x14ac:dyDescent="0.3">
      <c r="A43" s="569"/>
      <c r="B43" s="570"/>
      <c r="C43" s="570"/>
      <c r="D43" s="571"/>
      <c r="E43" s="571"/>
      <c r="F43" s="571"/>
      <c r="G43" s="571"/>
      <c r="H43" s="569" t="s">
        <v>1408</v>
      </c>
      <c r="I43" s="573"/>
      <c r="J43" s="569"/>
      <c r="K43" s="575"/>
      <c r="L43" s="575"/>
      <c r="M43" s="575"/>
      <c r="N43" s="569"/>
      <c r="O43" s="573"/>
      <c r="P43" s="828"/>
      <c r="Q43" s="569"/>
      <c r="R43" s="569"/>
      <c r="S43" s="587"/>
      <c r="T43" s="587"/>
      <c r="U43" s="587"/>
    </row>
    <row r="44" spans="1:21" s="588" customFormat="1" x14ac:dyDescent="0.3">
      <c r="A44" s="569"/>
      <c r="B44" s="570"/>
      <c r="C44" s="570"/>
      <c r="D44" s="571"/>
      <c r="E44" s="571"/>
      <c r="F44" s="571"/>
      <c r="G44" s="571"/>
      <c r="H44" s="569" t="s">
        <v>1409</v>
      </c>
      <c r="I44" s="573"/>
      <c r="J44" s="569"/>
      <c r="K44" s="575"/>
      <c r="L44" s="575"/>
      <c r="M44" s="575"/>
      <c r="N44" s="569"/>
      <c r="O44" s="573"/>
      <c r="P44" s="828"/>
      <c r="Q44" s="569"/>
      <c r="R44" s="569"/>
      <c r="S44" s="587"/>
      <c r="T44" s="587"/>
      <c r="U44" s="587"/>
    </row>
    <row r="45" spans="1:21" s="588" customFormat="1" x14ac:dyDescent="0.3">
      <c r="A45" s="569"/>
      <c r="B45" s="570"/>
      <c r="C45" s="570"/>
      <c r="D45" s="571"/>
      <c r="E45" s="571"/>
      <c r="F45" s="571"/>
      <c r="G45" s="571"/>
      <c r="H45" s="569" t="s">
        <v>1410</v>
      </c>
      <c r="I45" s="573"/>
      <c r="J45" s="569"/>
      <c r="K45" s="575"/>
      <c r="L45" s="575"/>
      <c r="M45" s="575"/>
      <c r="N45" s="569"/>
      <c r="O45" s="573"/>
      <c r="P45" s="828"/>
      <c r="Q45" s="569"/>
      <c r="R45" s="569"/>
      <c r="S45" s="587"/>
      <c r="T45" s="587"/>
      <c r="U45" s="587"/>
    </row>
    <row r="46" spans="1:21" s="588" customFormat="1" x14ac:dyDescent="0.3">
      <c r="A46" s="569"/>
      <c r="B46" s="570"/>
      <c r="C46" s="570"/>
      <c r="D46" s="571"/>
      <c r="E46" s="571"/>
      <c r="F46" s="571"/>
      <c r="G46" s="571"/>
      <c r="H46" s="569" t="s">
        <v>1411</v>
      </c>
      <c r="I46" s="573"/>
      <c r="J46" s="569"/>
      <c r="K46" s="575"/>
      <c r="L46" s="575"/>
      <c r="M46" s="575"/>
      <c r="N46" s="569"/>
      <c r="O46" s="573"/>
      <c r="P46" s="828"/>
      <c r="Q46" s="569"/>
      <c r="R46" s="569"/>
      <c r="S46" s="587"/>
      <c r="T46" s="587"/>
      <c r="U46" s="587"/>
    </row>
    <row r="47" spans="1:21" s="588" customFormat="1" x14ac:dyDescent="0.3">
      <c r="A47" s="569"/>
      <c r="B47" s="570"/>
      <c r="C47" s="570"/>
      <c r="D47" s="571"/>
      <c r="E47" s="571"/>
      <c r="F47" s="571"/>
      <c r="G47" s="571"/>
      <c r="H47" s="572"/>
      <c r="I47" s="573"/>
      <c r="J47" s="569"/>
      <c r="K47" s="575"/>
      <c r="L47" s="575"/>
      <c r="M47" s="575"/>
      <c r="N47" s="569"/>
      <c r="O47" s="573"/>
      <c r="P47" s="828"/>
      <c r="Q47" s="569"/>
      <c r="R47" s="569"/>
      <c r="S47" s="587"/>
      <c r="T47" s="587"/>
      <c r="U47" s="587"/>
    </row>
    <row r="48" spans="1:21" s="588" customFormat="1" x14ac:dyDescent="0.3">
      <c r="A48" s="569" t="s">
        <v>815</v>
      </c>
      <c r="B48" s="570" t="s">
        <v>44</v>
      </c>
      <c r="C48" s="570" t="s">
        <v>44</v>
      </c>
      <c r="D48" s="569" t="s">
        <v>211</v>
      </c>
      <c r="E48" s="571" t="s">
        <v>375</v>
      </c>
      <c r="F48" s="572" t="s">
        <v>776</v>
      </c>
      <c r="G48" s="572" t="s">
        <v>513</v>
      </c>
      <c r="H48" s="572" t="s">
        <v>1412</v>
      </c>
      <c r="I48" s="573" t="s">
        <v>563</v>
      </c>
      <c r="J48" s="569" t="s">
        <v>769</v>
      </c>
      <c r="K48" s="574" t="s">
        <v>1143</v>
      </c>
      <c r="L48" s="574" t="s">
        <v>1144</v>
      </c>
      <c r="M48" s="574" t="s">
        <v>1129</v>
      </c>
      <c r="N48" s="569"/>
      <c r="O48" s="573" t="s">
        <v>653</v>
      </c>
      <c r="P48" s="828" t="s">
        <v>240</v>
      </c>
      <c r="Q48" s="569"/>
      <c r="R48" s="569" t="s">
        <v>152</v>
      </c>
      <c r="S48" s="587"/>
      <c r="T48" s="587"/>
      <c r="U48" s="587"/>
    </row>
    <row r="49" spans="1:21" s="588" customFormat="1" x14ac:dyDescent="0.3">
      <c r="A49" s="569" t="s">
        <v>816</v>
      </c>
      <c r="B49" s="570" t="s">
        <v>120</v>
      </c>
      <c r="C49" s="570" t="s">
        <v>120</v>
      </c>
      <c r="D49" s="571" t="s">
        <v>375</v>
      </c>
      <c r="E49" s="571" t="s">
        <v>644</v>
      </c>
      <c r="F49" s="571" t="s">
        <v>575</v>
      </c>
      <c r="G49" s="571" t="s">
        <v>466</v>
      </c>
      <c r="H49" s="569" t="s">
        <v>1413</v>
      </c>
      <c r="I49" s="573" t="s">
        <v>770</v>
      </c>
      <c r="J49" s="569" t="s">
        <v>771</v>
      </c>
      <c r="K49" s="574" t="s">
        <v>1145</v>
      </c>
      <c r="L49" s="574" t="s">
        <v>1146</v>
      </c>
      <c r="M49" s="575"/>
      <c r="N49" s="569"/>
      <c r="O49" s="573" t="s">
        <v>176</v>
      </c>
      <c r="P49" s="828"/>
      <c r="Q49" s="569"/>
      <c r="R49" s="569" t="s">
        <v>152</v>
      </c>
      <c r="S49" s="587"/>
      <c r="T49" s="587"/>
      <c r="U49" s="587"/>
    </row>
    <row r="50" spans="1:21" s="588" customFormat="1" x14ac:dyDescent="0.3">
      <c r="A50" s="569"/>
      <c r="B50" s="570"/>
      <c r="C50" s="570"/>
      <c r="D50" s="571"/>
      <c r="E50" s="571"/>
      <c r="F50" s="571"/>
      <c r="G50" s="571"/>
      <c r="H50" s="569" t="s">
        <v>1414</v>
      </c>
      <c r="I50" s="573"/>
      <c r="J50" s="569"/>
      <c r="K50" s="575"/>
      <c r="L50" s="575"/>
      <c r="M50" s="575"/>
      <c r="N50" s="569"/>
      <c r="O50" s="573"/>
      <c r="P50" s="828"/>
      <c r="Q50" s="569"/>
      <c r="R50" s="569"/>
      <c r="S50" s="587"/>
      <c r="T50" s="587"/>
      <c r="U50" s="587"/>
    </row>
    <row r="51" spans="1:21" s="588" customFormat="1" x14ac:dyDescent="0.3">
      <c r="A51" s="569"/>
      <c r="B51" s="570"/>
      <c r="C51" s="570"/>
      <c r="D51" s="571"/>
      <c r="E51" s="571"/>
      <c r="F51" s="571"/>
      <c r="G51" s="571"/>
      <c r="H51" s="569" t="s">
        <v>1415</v>
      </c>
      <c r="I51" s="573"/>
      <c r="J51" s="569"/>
      <c r="K51" s="575"/>
      <c r="L51" s="575"/>
      <c r="M51" s="575"/>
      <c r="N51" s="569"/>
      <c r="O51" s="573"/>
      <c r="P51" s="828"/>
      <c r="Q51" s="569"/>
      <c r="R51" s="569"/>
      <c r="S51" s="587"/>
      <c r="T51" s="587"/>
      <c r="U51" s="587"/>
    </row>
    <row r="52" spans="1:21" x14ac:dyDescent="0.3">
      <c r="A52" s="569"/>
      <c r="B52" s="570"/>
      <c r="C52" s="570"/>
      <c r="D52" s="569"/>
      <c r="E52" s="569"/>
      <c r="F52" s="569"/>
      <c r="G52" s="569"/>
      <c r="H52" s="569"/>
      <c r="I52" s="577"/>
      <c r="J52" s="569"/>
      <c r="K52" s="575"/>
      <c r="L52" s="575"/>
      <c r="M52" s="575"/>
      <c r="N52" s="569"/>
      <c r="O52" s="573"/>
      <c r="P52" s="828"/>
      <c r="Q52" s="569"/>
      <c r="R52" s="569"/>
    </row>
    <row r="53" spans="1:21" s="588" customFormat="1" x14ac:dyDescent="0.3">
      <c r="A53" s="569" t="s">
        <v>939</v>
      </c>
      <c r="B53" s="570" t="s">
        <v>49</v>
      </c>
      <c r="C53" s="570" t="s">
        <v>49</v>
      </c>
      <c r="D53" s="569" t="s">
        <v>211</v>
      </c>
      <c r="E53" s="571" t="s">
        <v>375</v>
      </c>
      <c r="F53" s="572" t="s">
        <v>607</v>
      </c>
      <c r="G53" s="572" t="s">
        <v>622</v>
      </c>
      <c r="H53" s="572" t="s">
        <v>1382</v>
      </c>
      <c r="I53" s="573" t="s">
        <v>563</v>
      </c>
      <c r="J53" s="569" t="s">
        <v>940</v>
      </c>
      <c r="K53" s="574" t="s">
        <v>1147</v>
      </c>
      <c r="L53" s="574" t="s">
        <v>1148</v>
      </c>
      <c r="M53" s="574" t="s">
        <v>1137</v>
      </c>
      <c r="N53" s="569"/>
      <c r="O53" s="573" t="s">
        <v>171</v>
      </c>
      <c r="P53" s="828" t="s">
        <v>240</v>
      </c>
      <c r="Q53" s="569"/>
      <c r="R53" s="569" t="s">
        <v>152</v>
      </c>
      <c r="S53" s="587"/>
      <c r="T53" s="587"/>
      <c r="U53" s="587"/>
    </row>
    <row r="54" spans="1:21" s="588" customFormat="1" x14ac:dyDescent="0.3">
      <c r="A54" s="569" t="s">
        <v>941</v>
      </c>
      <c r="B54" s="570" t="s">
        <v>119</v>
      </c>
      <c r="C54" s="570" t="s">
        <v>119</v>
      </c>
      <c r="D54" s="571" t="s">
        <v>375</v>
      </c>
      <c r="E54" s="571" t="s">
        <v>644</v>
      </c>
      <c r="F54" s="571" t="s">
        <v>627</v>
      </c>
      <c r="G54" s="571" t="s">
        <v>942</v>
      </c>
      <c r="H54" s="572" t="s">
        <v>1416</v>
      </c>
      <c r="I54" s="573" t="s">
        <v>770</v>
      </c>
      <c r="J54" s="569" t="s">
        <v>943</v>
      </c>
      <c r="K54" s="574" t="s">
        <v>1149</v>
      </c>
      <c r="L54" s="574" t="s">
        <v>1150</v>
      </c>
      <c r="M54" s="575"/>
      <c r="N54" s="569"/>
      <c r="O54" s="573" t="s">
        <v>176</v>
      </c>
      <c r="P54" s="828"/>
      <c r="Q54" s="569"/>
      <c r="R54" s="569" t="s">
        <v>152</v>
      </c>
      <c r="S54" s="587"/>
      <c r="T54" s="587"/>
      <c r="U54" s="587"/>
    </row>
    <row r="55" spans="1:21" s="588" customFormat="1" x14ac:dyDescent="0.3">
      <c r="A55" s="569"/>
      <c r="B55" s="570"/>
      <c r="C55" s="570"/>
      <c r="D55" s="571"/>
      <c r="E55" s="571"/>
      <c r="F55" s="571"/>
      <c r="G55" s="571"/>
      <c r="H55" s="572" t="s">
        <v>1417</v>
      </c>
      <c r="I55" s="573"/>
      <c r="J55" s="569"/>
      <c r="K55" s="575"/>
      <c r="L55" s="575"/>
      <c r="M55" s="575"/>
      <c r="N55" s="569"/>
      <c r="O55" s="573"/>
      <c r="P55" s="828"/>
      <c r="Q55" s="569"/>
      <c r="R55" s="569"/>
      <c r="S55" s="587"/>
      <c r="T55" s="587"/>
      <c r="U55" s="587"/>
    </row>
    <row r="56" spans="1:21" x14ac:dyDescent="0.3">
      <c r="A56" s="569"/>
      <c r="B56" s="570"/>
      <c r="C56" s="570"/>
      <c r="D56" s="569"/>
      <c r="E56" s="569"/>
      <c r="F56" s="569"/>
      <c r="G56" s="569"/>
      <c r="H56" s="569"/>
      <c r="I56" s="577"/>
      <c r="J56" s="569"/>
      <c r="K56" s="575"/>
      <c r="L56" s="575"/>
      <c r="M56" s="575"/>
      <c r="N56" s="569"/>
      <c r="O56" s="573"/>
      <c r="P56" s="828"/>
      <c r="Q56" s="569"/>
      <c r="R56" s="569"/>
    </row>
    <row r="57" spans="1:21" s="588" customFormat="1" x14ac:dyDescent="0.3">
      <c r="A57" s="569" t="s">
        <v>817</v>
      </c>
      <c r="B57" s="570" t="s">
        <v>184</v>
      </c>
      <c r="C57" s="570" t="s">
        <v>184</v>
      </c>
      <c r="D57" s="569" t="s">
        <v>211</v>
      </c>
      <c r="E57" s="571" t="s">
        <v>376</v>
      </c>
      <c r="F57" s="572" t="s">
        <v>776</v>
      </c>
      <c r="G57" s="572" t="s">
        <v>570</v>
      </c>
      <c r="H57" s="572" t="s">
        <v>1405</v>
      </c>
      <c r="I57" s="573" t="s">
        <v>563</v>
      </c>
      <c r="J57" s="569" t="s">
        <v>769</v>
      </c>
      <c r="K57" s="574" t="s">
        <v>1143</v>
      </c>
      <c r="L57" s="574" t="s">
        <v>1144</v>
      </c>
      <c r="M57" s="574" t="s">
        <v>1129</v>
      </c>
      <c r="N57" s="569"/>
      <c r="O57" s="573" t="s">
        <v>660</v>
      </c>
      <c r="P57" s="828" t="s">
        <v>240</v>
      </c>
      <c r="Q57" s="569" t="s">
        <v>176</v>
      </c>
      <c r="R57" s="569" t="s">
        <v>152</v>
      </c>
      <c r="S57" s="587"/>
      <c r="T57" s="587"/>
      <c r="U57" s="587"/>
    </row>
    <row r="58" spans="1:21" s="588" customFormat="1" x14ac:dyDescent="0.3">
      <c r="A58" s="569" t="s">
        <v>818</v>
      </c>
      <c r="B58" s="570" t="s">
        <v>185</v>
      </c>
      <c r="C58" s="570" t="s">
        <v>185</v>
      </c>
      <c r="D58" s="571" t="s">
        <v>376</v>
      </c>
      <c r="E58" s="571" t="s">
        <v>644</v>
      </c>
      <c r="F58" s="571" t="s">
        <v>471</v>
      </c>
      <c r="G58" s="571" t="s">
        <v>472</v>
      </c>
      <c r="H58" s="572" t="s">
        <v>1406</v>
      </c>
      <c r="I58" s="573" t="s">
        <v>770</v>
      </c>
      <c r="J58" s="569" t="s">
        <v>771</v>
      </c>
      <c r="K58" s="574" t="s">
        <v>1145</v>
      </c>
      <c r="L58" s="574" t="s">
        <v>1146</v>
      </c>
      <c r="M58" s="575"/>
      <c r="N58" s="569"/>
      <c r="O58" s="573" t="s">
        <v>176</v>
      </c>
      <c r="P58" s="828"/>
      <c r="Q58" s="569" t="s">
        <v>176</v>
      </c>
      <c r="R58" s="569" t="s">
        <v>152</v>
      </c>
      <c r="S58" s="587"/>
      <c r="T58" s="587"/>
      <c r="U58" s="587"/>
    </row>
    <row r="59" spans="1:21" s="588" customFormat="1" x14ac:dyDescent="0.3">
      <c r="A59" s="569"/>
      <c r="B59" s="570"/>
      <c r="C59" s="570"/>
      <c r="D59" s="571"/>
      <c r="E59" s="571"/>
      <c r="F59" s="571"/>
      <c r="G59" s="571"/>
      <c r="H59" s="572" t="s">
        <v>1418</v>
      </c>
      <c r="I59" s="573"/>
      <c r="J59" s="569"/>
      <c r="K59" s="575"/>
      <c r="L59" s="575"/>
      <c r="M59" s="575"/>
      <c r="N59" s="569"/>
      <c r="O59" s="573"/>
      <c r="P59" s="828"/>
      <c r="Q59" s="569"/>
      <c r="R59" s="569"/>
      <c r="S59" s="587"/>
      <c r="T59" s="587"/>
      <c r="U59" s="587"/>
    </row>
    <row r="60" spans="1:21" x14ac:dyDescent="0.3">
      <c r="A60" s="569"/>
      <c r="B60" s="570"/>
      <c r="C60" s="570"/>
      <c r="D60" s="569"/>
      <c r="E60" s="569"/>
      <c r="F60" s="569"/>
      <c r="G60" s="569"/>
      <c r="H60" s="569"/>
      <c r="I60" s="577"/>
      <c r="J60" s="569"/>
      <c r="K60" s="575"/>
      <c r="L60" s="575"/>
      <c r="M60" s="575"/>
      <c r="N60" s="569"/>
      <c r="O60" s="573"/>
      <c r="P60" s="828"/>
      <c r="Q60" s="569"/>
      <c r="R60" s="569"/>
    </row>
    <row r="61" spans="1:21" s="588" customFormat="1" x14ac:dyDescent="0.3">
      <c r="A61" s="569" t="s">
        <v>944</v>
      </c>
      <c r="B61" s="570" t="s">
        <v>52</v>
      </c>
      <c r="C61" s="570" t="s">
        <v>52</v>
      </c>
      <c r="D61" s="569" t="s">
        <v>211</v>
      </c>
      <c r="E61" s="571" t="s">
        <v>376</v>
      </c>
      <c r="F61" s="572" t="s">
        <v>1018</v>
      </c>
      <c r="G61" s="572" t="s">
        <v>622</v>
      </c>
      <c r="H61" s="572" t="s">
        <v>1412</v>
      </c>
      <c r="I61" s="573" t="s">
        <v>563</v>
      </c>
      <c r="J61" s="569" t="s">
        <v>940</v>
      </c>
      <c r="K61" s="574" t="s">
        <v>1147</v>
      </c>
      <c r="L61" s="574" t="s">
        <v>1148</v>
      </c>
      <c r="M61" s="574" t="s">
        <v>1137</v>
      </c>
      <c r="N61" s="569"/>
      <c r="O61" s="573" t="s">
        <v>171</v>
      </c>
      <c r="P61" s="828" t="s">
        <v>240</v>
      </c>
      <c r="Q61" s="569" t="s">
        <v>176</v>
      </c>
      <c r="R61" s="569" t="s">
        <v>152</v>
      </c>
      <c r="S61" s="587"/>
      <c r="T61" s="587"/>
      <c r="U61" s="587"/>
    </row>
    <row r="62" spans="1:21" s="588" customFormat="1" x14ac:dyDescent="0.3">
      <c r="A62" s="569" t="s">
        <v>916</v>
      </c>
      <c r="B62" s="570" t="s">
        <v>118</v>
      </c>
      <c r="C62" s="570" t="s">
        <v>118</v>
      </c>
      <c r="D62" s="571" t="s">
        <v>376</v>
      </c>
      <c r="E62" s="571" t="s">
        <v>211</v>
      </c>
      <c r="F62" s="571" t="s">
        <v>627</v>
      </c>
      <c r="G62" s="571" t="s">
        <v>620</v>
      </c>
      <c r="H62" s="569" t="s">
        <v>1413</v>
      </c>
      <c r="I62" s="573" t="s">
        <v>563</v>
      </c>
      <c r="J62" s="569" t="s">
        <v>943</v>
      </c>
      <c r="K62" s="574" t="s">
        <v>1149</v>
      </c>
      <c r="L62" s="574" t="s">
        <v>1150</v>
      </c>
      <c r="M62" s="575"/>
      <c r="N62" s="569"/>
      <c r="O62" s="573" t="s">
        <v>176</v>
      </c>
      <c r="P62" s="828"/>
      <c r="Q62" s="569" t="s">
        <v>176</v>
      </c>
      <c r="R62" s="569" t="s">
        <v>152</v>
      </c>
      <c r="S62" s="587"/>
      <c r="T62" s="587"/>
      <c r="U62" s="587"/>
    </row>
    <row r="63" spans="1:21" s="588" customFormat="1" x14ac:dyDescent="0.3">
      <c r="A63" s="569"/>
      <c r="B63" s="570"/>
      <c r="C63" s="570"/>
      <c r="D63" s="571"/>
      <c r="E63" s="571"/>
      <c r="F63" s="571"/>
      <c r="G63" s="571"/>
      <c r="H63" s="569" t="s">
        <v>1414</v>
      </c>
      <c r="I63" s="573"/>
      <c r="J63" s="569"/>
      <c r="K63" s="575"/>
      <c r="L63" s="575"/>
      <c r="M63" s="575"/>
      <c r="N63" s="569"/>
      <c r="O63" s="573"/>
      <c r="P63" s="828"/>
      <c r="Q63" s="569"/>
      <c r="R63" s="569"/>
      <c r="S63" s="587"/>
      <c r="T63" s="587"/>
      <c r="U63" s="587"/>
    </row>
    <row r="64" spans="1:21" s="588" customFormat="1" x14ac:dyDescent="0.3">
      <c r="A64" s="569"/>
      <c r="B64" s="570"/>
      <c r="C64" s="570"/>
      <c r="D64" s="571"/>
      <c r="E64" s="571"/>
      <c r="F64" s="571"/>
      <c r="G64" s="571"/>
      <c r="H64" s="569" t="s">
        <v>1415</v>
      </c>
      <c r="I64" s="573"/>
      <c r="J64" s="569"/>
      <c r="K64" s="575"/>
      <c r="L64" s="575"/>
      <c r="M64" s="575"/>
      <c r="N64" s="569"/>
      <c r="O64" s="573"/>
      <c r="P64" s="828"/>
      <c r="Q64" s="569"/>
      <c r="R64" s="569"/>
      <c r="S64" s="587"/>
      <c r="T64" s="587"/>
      <c r="U64" s="587"/>
    </row>
    <row r="65" spans="1:21" s="588" customFormat="1" x14ac:dyDescent="0.3">
      <c r="A65" s="569"/>
      <c r="B65" s="570"/>
      <c r="C65" s="570"/>
      <c r="D65" s="571"/>
      <c r="E65" s="571"/>
      <c r="F65" s="571"/>
      <c r="G65" s="571"/>
      <c r="H65" s="569"/>
      <c r="I65" s="573"/>
      <c r="J65" s="569"/>
      <c r="K65" s="575"/>
      <c r="L65" s="575"/>
      <c r="M65" s="575"/>
      <c r="N65" s="569"/>
      <c r="O65" s="573"/>
      <c r="P65" s="828"/>
      <c r="Q65" s="569"/>
      <c r="R65" s="569"/>
      <c r="S65" s="587"/>
      <c r="T65" s="587"/>
      <c r="U65" s="587"/>
    </row>
    <row r="66" spans="1:21" s="588" customFormat="1" x14ac:dyDescent="0.3">
      <c r="A66" s="569" t="s">
        <v>944</v>
      </c>
      <c r="B66" s="570" t="s">
        <v>52</v>
      </c>
      <c r="C66" s="570" t="s">
        <v>52</v>
      </c>
      <c r="D66" s="569" t="s">
        <v>211</v>
      </c>
      <c r="E66" s="571" t="s">
        <v>376</v>
      </c>
      <c r="F66" s="572" t="s">
        <v>1018</v>
      </c>
      <c r="G66" s="572" t="s">
        <v>622</v>
      </c>
      <c r="H66" s="831" t="s">
        <v>1419</v>
      </c>
      <c r="I66" s="573" t="s">
        <v>563</v>
      </c>
      <c r="J66" s="569" t="s">
        <v>940</v>
      </c>
      <c r="K66" s="575"/>
      <c r="L66" s="575"/>
      <c r="M66" s="575"/>
      <c r="N66" s="569"/>
      <c r="O66" s="573" t="s">
        <v>171</v>
      </c>
      <c r="P66" s="828" t="s">
        <v>240</v>
      </c>
      <c r="Q66" s="569" t="s">
        <v>176</v>
      </c>
      <c r="R66" s="569" t="s">
        <v>152</v>
      </c>
      <c r="S66" s="587"/>
      <c r="T66" s="587"/>
      <c r="U66" s="587"/>
    </row>
    <row r="67" spans="1:21" s="588" customFormat="1" x14ac:dyDescent="0.3">
      <c r="A67" s="569" t="s">
        <v>916</v>
      </c>
      <c r="B67" s="570" t="s">
        <v>118</v>
      </c>
      <c r="C67" s="570" t="s">
        <v>118</v>
      </c>
      <c r="D67" s="571" t="s">
        <v>376</v>
      </c>
      <c r="E67" s="571" t="s">
        <v>211</v>
      </c>
      <c r="F67" s="571" t="s">
        <v>658</v>
      </c>
      <c r="G67" s="571" t="s">
        <v>493</v>
      </c>
      <c r="H67" s="831"/>
      <c r="I67" s="573" t="s">
        <v>563</v>
      </c>
      <c r="J67" s="569" t="s">
        <v>943</v>
      </c>
      <c r="K67" s="575"/>
      <c r="L67" s="575"/>
      <c r="M67" s="575"/>
      <c r="N67" s="569"/>
      <c r="O67" s="573" t="s">
        <v>176</v>
      </c>
      <c r="P67" s="828"/>
      <c r="Q67" s="569" t="s">
        <v>176</v>
      </c>
      <c r="R67" s="569" t="s">
        <v>152</v>
      </c>
      <c r="S67" s="587"/>
      <c r="T67" s="587"/>
      <c r="U67" s="587"/>
    </row>
    <row r="68" spans="1:21" s="588" customFormat="1" x14ac:dyDescent="0.3">
      <c r="A68" s="569"/>
      <c r="B68" s="570"/>
      <c r="C68" s="570"/>
      <c r="D68" s="571"/>
      <c r="E68" s="571"/>
      <c r="F68" s="571"/>
      <c r="G68" s="571"/>
      <c r="H68" s="569"/>
      <c r="I68" s="573"/>
      <c r="J68" s="569"/>
      <c r="K68" s="575"/>
      <c r="L68" s="575"/>
      <c r="M68" s="575"/>
      <c r="N68" s="569"/>
      <c r="O68" s="573"/>
      <c r="P68" s="828"/>
      <c r="Q68" s="569"/>
      <c r="R68" s="569"/>
      <c r="S68" s="587"/>
      <c r="T68" s="587"/>
      <c r="U68" s="587"/>
    </row>
    <row r="69" spans="1:21" s="588" customFormat="1" x14ac:dyDescent="0.3">
      <c r="A69" s="569" t="s">
        <v>825</v>
      </c>
      <c r="B69" s="570" t="s">
        <v>59</v>
      </c>
      <c r="C69" s="570" t="s">
        <v>59</v>
      </c>
      <c r="D69" s="569" t="s">
        <v>211</v>
      </c>
      <c r="E69" s="569" t="s">
        <v>237</v>
      </c>
      <c r="F69" s="572" t="s">
        <v>866</v>
      </c>
      <c r="G69" s="572" t="s">
        <v>946</v>
      </c>
      <c r="H69" s="572" t="s">
        <v>1396</v>
      </c>
      <c r="I69" s="573" t="s">
        <v>663</v>
      </c>
      <c r="J69" s="569" t="s">
        <v>705</v>
      </c>
      <c r="K69" s="574" t="s">
        <v>1151</v>
      </c>
      <c r="L69" s="574" t="s">
        <v>1152</v>
      </c>
      <c r="M69" s="574" t="s">
        <v>1134</v>
      </c>
      <c r="N69" s="569" t="s">
        <v>711</v>
      </c>
      <c r="O69" s="573" t="s">
        <v>38</v>
      </c>
      <c r="P69" s="828" t="s">
        <v>240</v>
      </c>
      <c r="Q69" s="569" t="s">
        <v>176</v>
      </c>
      <c r="R69" s="569" t="s">
        <v>152</v>
      </c>
      <c r="S69" s="587"/>
      <c r="T69" s="587"/>
      <c r="U69" s="587"/>
    </row>
    <row r="70" spans="1:21" s="588" customFormat="1" x14ac:dyDescent="0.3">
      <c r="A70" s="569" t="s">
        <v>828</v>
      </c>
      <c r="B70" s="570"/>
      <c r="C70" s="570"/>
      <c r="D70" s="569" t="s">
        <v>237</v>
      </c>
      <c r="E70" s="569" t="s">
        <v>211</v>
      </c>
      <c r="F70" s="571" t="s">
        <v>947</v>
      </c>
      <c r="G70" s="571" t="s">
        <v>768</v>
      </c>
      <c r="H70" s="572" t="s">
        <v>1420</v>
      </c>
      <c r="I70" s="573" t="s">
        <v>663</v>
      </c>
      <c r="J70" s="569" t="s">
        <v>948</v>
      </c>
      <c r="K70" s="579"/>
      <c r="L70" s="579"/>
      <c r="M70" s="579"/>
      <c r="N70" s="569"/>
      <c r="O70" s="573" t="s">
        <v>421</v>
      </c>
      <c r="P70" s="828" t="s">
        <v>388</v>
      </c>
      <c r="Q70" s="569" t="s">
        <v>176</v>
      </c>
      <c r="R70" s="569" t="s">
        <v>152</v>
      </c>
      <c r="S70" s="587"/>
      <c r="T70" s="587"/>
      <c r="U70" s="587"/>
    </row>
    <row r="71" spans="1:21" s="588" customFormat="1" x14ac:dyDescent="0.3">
      <c r="A71" s="569"/>
      <c r="B71" s="570" t="s">
        <v>186</v>
      </c>
      <c r="C71" s="570" t="s">
        <v>186</v>
      </c>
      <c r="D71" s="569"/>
      <c r="E71" s="569"/>
      <c r="F71" s="571"/>
      <c r="G71" s="571"/>
      <c r="H71" s="572" t="s">
        <v>1404</v>
      </c>
      <c r="I71" s="573" t="s">
        <v>663</v>
      </c>
      <c r="J71" s="569" t="s">
        <v>705</v>
      </c>
      <c r="K71" s="574" t="s">
        <v>1151</v>
      </c>
      <c r="L71" s="574" t="s">
        <v>1152</v>
      </c>
      <c r="M71" s="574" t="s">
        <v>1134</v>
      </c>
      <c r="N71" s="569" t="s">
        <v>712</v>
      </c>
      <c r="O71" s="573" t="s">
        <v>38</v>
      </c>
      <c r="P71" s="828" t="s">
        <v>240</v>
      </c>
      <c r="Q71" s="569"/>
      <c r="R71" s="569"/>
      <c r="S71" s="587"/>
      <c r="T71" s="587"/>
      <c r="U71" s="587"/>
    </row>
    <row r="72" spans="1:21" s="588" customFormat="1" x14ac:dyDescent="0.3">
      <c r="A72" s="569"/>
      <c r="B72" s="570" t="s">
        <v>917</v>
      </c>
      <c r="C72" s="570" t="s">
        <v>917</v>
      </c>
      <c r="D72" s="569"/>
      <c r="E72" s="569"/>
      <c r="F72" s="571"/>
      <c r="G72" s="571"/>
      <c r="H72" s="572"/>
      <c r="I72" s="573" t="s">
        <v>663</v>
      </c>
      <c r="J72" s="569" t="s">
        <v>949</v>
      </c>
      <c r="K72" s="574" t="s">
        <v>1153</v>
      </c>
      <c r="L72" s="574" t="s">
        <v>1154</v>
      </c>
      <c r="M72" s="574" t="s">
        <v>1142</v>
      </c>
      <c r="N72" s="569"/>
      <c r="O72" s="573" t="s">
        <v>421</v>
      </c>
      <c r="P72" s="828"/>
      <c r="Q72" s="569"/>
      <c r="R72" s="569"/>
      <c r="S72" s="587"/>
      <c r="T72" s="587"/>
      <c r="U72" s="587"/>
    </row>
    <row r="73" spans="1:21" x14ac:dyDescent="0.3">
      <c r="A73" s="569"/>
      <c r="B73" s="570"/>
      <c r="C73" s="570"/>
      <c r="D73" s="569"/>
      <c r="E73" s="569"/>
      <c r="F73" s="571"/>
      <c r="G73" s="571"/>
      <c r="H73" s="572"/>
      <c r="I73" s="573"/>
      <c r="J73" s="569"/>
      <c r="K73" s="580"/>
      <c r="L73" s="580"/>
      <c r="M73" s="580"/>
      <c r="N73" s="569"/>
      <c r="O73" s="573"/>
      <c r="P73" s="828"/>
      <c r="Q73" s="569"/>
      <c r="R73" s="569"/>
    </row>
    <row r="74" spans="1:21" s="588" customFormat="1" x14ac:dyDescent="0.3">
      <c r="A74" s="569" t="s">
        <v>826</v>
      </c>
      <c r="B74" s="570" t="s">
        <v>160</v>
      </c>
      <c r="C74" s="570" t="s">
        <v>160</v>
      </c>
      <c r="D74" s="569" t="s">
        <v>211</v>
      </c>
      <c r="E74" s="569" t="s">
        <v>237</v>
      </c>
      <c r="F74" s="571" t="s">
        <v>476</v>
      </c>
      <c r="G74" s="571" t="s">
        <v>927</v>
      </c>
      <c r="H74" s="572" t="s">
        <v>1421</v>
      </c>
      <c r="I74" s="573" t="s">
        <v>573</v>
      </c>
      <c r="J74" s="569" t="s">
        <v>773</v>
      </c>
      <c r="K74" s="574" t="s">
        <v>1155</v>
      </c>
      <c r="L74" s="574" t="s">
        <v>1156</v>
      </c>
      <c r="M74" s="575"/>
      <c r="N74" s="569" t="s">
        <v>711</v>
      </c>
      <c r="O74" s="573" t="s">
        <v>38</v>
      </c>
      <c r="P74" s="828" t="s">
        <v>240</v>
      </c>
      <c r="Q74" s="569" t="s">
        <v>176</v>
      </c>
      <c r="R74" s="569" t="s">
        <v>152</v>
      </c>
      <c r="S74" s="587"/>
      <c r="T74" s="587"/>
      <c r="U74" s="587"/>
    </row>
    <row r="75" spans="1:21" s="588" customFormat="1" x14ac:dyDescent="0.3">
      <c r="A75" s="569" t="s">
        <v>812</v>
      </c>
      <c r="B75" s="570"/>
      <c r="C75" s="570"/>
      <c r="D75" s="569" t="s">
        <v>237</v>
      </c>
      <c r="E75" s="569" t="s">
        <v>211</v>
      </c>
      <c r="F75" s="571" t="s">
        <v>501</v>
      </c>
      <c r="G75" s="571" t="s">
        <v>950</v>
      </c>
      <c r="H75" s="572" t="s">
        <v>1422</v>
      </c>
      <c r="I75" s="573" t="s">
        <v>573</v>
      </c>
      <c r="J75" s="569" t="s">
        <v>827</v>
      </c>
      <c r="K75" s="579"/>
      <c r="L75" s="579"/>
      <c r="M75" s="579"/>
      <c r="N75" s="569"/>
      <c r="O75" s="573" t="s">
        <v>38</v>
      </c>
      <c r="P75" s="828" t="s">
        <v>388</v>
      </c>
      <c r="Q75" s="569" t="s">
        <v>176</v>
      </c>
      <c r="R75" s="569" t="s">
        <v>152</v>
      </c>
      <c r="S75" s="587"/>
      <c r="T75" s="587"/>
      <c r="U75" s="587"/>
    </row>
    <row r="76" spans="1:21" s="588" customFormat="1" x14ac:dyDescent="0.3">
      <c r="A76" s="569"/>
      <c r="B76" s="570" t="s">
        <v>202</v>
      </c>
      <c r="C76" s="570" t="s">
        <v>202</v>
      </c>
      <c r="D76" s="569"/>
      <c r="E76" s="569"/>
      <c r="F76" s="571"/>
      <c r="G76" s="571"/>
      <c r="H76" s="572" t="s">
        <v>1423</v>
      </c>
      <c r="I76" s="573" t="s">
        <v>573</v>
      </c>
      <c r="J76" s="569" t="s">
        <v>773</v>
      </c>
      <c r="K76" s="574" t="s">
        <v>1155</v>
      </c>
      <c r="L76" s="574" t="s">
        <v>1156</v>
      </c>
      <c r="M76" s="574" t="s">
        <v>1134</v>
      </c>
      <c r="N76" s="569" t="s">
        <v>712</v>
      </c>
      <c r="O76" s="573" t="s">
        <v>38</v>
      </c>
      <c r="P76" s="828" t="s">
        <v>240</v>
      </c>
      <c r="Q76" s="569"/>
      <c r="R76" s="569"/>
      <c r="S76" s="587"/>
      <c r="T76" s="587"/>
      <c r="U76" s="587"/>
    </row>
    <row r="77" spans="1:21" s="588" customFormat="1" x14ac:dyDescent="0.3">
      <c r="A77" s="569"/>
      <c r="B77" s="570" t="s">
        <v>693</v>
      </c>
      <c r="C77" s="570" t="s">
        <v>693</v>
      </c>
      <c r="D77" s="569"/>
      <c r="E77" s="569"/>
      <c r="F77" s="571"/>
      <c r="G77" s="571"/>
      <c r="H77" s="572" t="s">
        <v>1424</v>
      </c>
      <c r="I77" s="573" t="s">
        <v>573</v>
      </c>
      <c r="J77" s="569" t="s">
        <v>710</v>
      </c>
      <c r="K77" s="574" t="s">
        <v>1157</v>
      </c>
      <c r="L77" s="574" t="s">
        <v>1158</v>
      </c>
      <c r="M77" s="574" t="s">
        <v>1137</v>
      </c>
      <c r="N77" s="569"/>
      <c r="O77" s="573" t="s">
        <v>171</v>
      </c>
      <c r="P77" s="828"/>
      <c r="Q77" s="569"/>
      <c r="R77" s="569"/>
      <c r="S77" s="587"/>
      <c r="T77" s="587"/>
      <c r="U77" s="587"/>
    </row>
    <row r="78" spans="1:21" s="588" customFormat="1" x14ac:dyDescent="0.3">
      <c r="A78" s="569"/>
      <c r="B78" s="570"/>
      <c r="C78" s="570"/>
      <c r="D78" s="569"/>
      <c r="E78" s="569"/>
      <c r="F78" s="571"/>
      <c r="G78" s="571"/>
      <c r="H78" s="572" t="s">
        <v>1425</v>
      </c>
      <c r="I78" s="573"/>
      <c r="J78" s="569"/>
      <c r="K78" s="579"/>
      <c r="L78" s="579"/>
      <c r="M78" s="579"/>
      <c r="N78" s="569"/>
      <c r="O78" s="573"/>
      <c r="P78" s="828"/>
      <c r="Q78" s="569"/>
      <c r="R78" s="569"/>
      <c r="S78" s="587"/>
      <c r="T78" s="587"/>
      <c r="U78" s="587"/>
    </row>
    <row r="79" spans="1:21" s="588" customFormat="1" x14ac:dyDescent="0.3">
      <c r="A79" s="569"/>
      <c r="B79" s="570"/>
      <c r="C79" s="570"/>
      <c r="D79" s="569"/>
      <c r="E79" s="569"/>
      <c r="F79" s="571"/>
      <c r="G79" s="571"/>
      <c r="H79" s="572"/>
      <c r="I79" s="573"/>
      <c r="J79" s="569"/>
      <c r="K79" s="579"/>
      <c r="L79" s="579"/>
      <c r="M79" s="579"/>
      <c r="N79" s="569"/>
      <c r="O79" s="573"/>
      <c r="P79" s="828"/>
      <c r="Q79" s="569"/>
      <c r="R79" s="569"/>
      <c r="S79" s="587"/>
      <c r="T79" s="587"/>
      <c r="U79" s="587"/>
    </row>
    <row r="80" spans="1:21" x14ac:dyDescent="0.3">
      <c r="A80" s="569" t="s">
        <v>826</v>
      </c>
      <c r="B80" s="570" t="s">
        <v>160</v>
      </c>
      <c r="C80" s="570" t="s">
        <v>160</v>
      </c>
      <c r="D80" s="569" t="s">
        <v>211</v>
      </c>
      <c r="E80" s="569" t="s">
        <v>237</v>
      </c>
      <c r="F80" s="571" t="s">
        <v>493</v>
      </c>
      <c r="G80" s="571" t="s">
        <v>621</v>
      </c>
      <c r="H80" s="572" t="s">
        <v>1426</v>
      </c>
      <c r="I80" s="573" t="s">
        <v>573</v>
      </c>
      <c r="J80" s="569" t="s">
        <v>773</v>
      </c>
      <c r="K80" s="574" t="s">
        <v>1155</v>
      </c>
      <c r="L80" s="574" t="s">
        <v>1156</v>
      </c>
      <c r="M80" s="574" t="s">
        <v>1134</v>
      </c>
      <c r="N80" s="569" t="s">
        <v>711</v>
      </c>
      <c r="O80" s="573" t="s">
        <v>38</v>
      </c>
      <c r="P80" s="828" t="s">
        <v>240</v>
      </c>
      <c r="Q80" s="569" t="s">
        <v>176</v>
      </c>
      <c r="R80" s="569" t="s">
        <v>152</v>
      </c>
    </row>
    <row r="81" spans="1:18" x14ac:dyDescent="0.3">
      <c r="A81" s="569" t="s">
        <v>812</v>
      </c>
      <c r="B81" s="570"/>
      <c r="C81" s="570"/>
      <c r="D81" s="569" t="s">
        <v>237</v>
      </c>
      <c r="E81" s="569" t="s">
        <v>211</v>
      </c>
      <c r="F81" s="571" t="s">
        <v>501</v>
      </c>
      <c r="G81" s="571" t="s">
        <v>950</v>
      </c>
      <c r="H81" s="572"/>
      <c r="I81" s="573" t="s">
        <v>573</v>
      </c>
      <c r="J81" s="569" t="s">
        <v>827</v>
      </c>
      <c r="K81" s="579"/>
      <c r="L81" s="579"/>
      <c r="M81" s="579"/>
      <c r="N81" s="569"/>
      <c r="O81" s="573" t="s">
        <v>38</v>
      </c>
      <c r="P81" s="828" t="s">
        <v>388</v>
      </c>
      <c r="Q81" s="569" t="s">
        <v>176</v>
      </c>
      <c r="R81" s="569" t="s">
        <v>152</v>
      </c>
    </row>
    <row r="82" spans="1:18" x14ac:dyDescent="0.3">
      <c r="A82" s="569"/>
      <c r="B82" s="570" t="s">
        <v>202</v>
      </c>
      <c r="C82" s="570" t="s">
        <v>202</v>
      </c>
      <c r="D82" s="569"/>
      <c r="E82" s="569"/>
      <c r="F82" s="571"/>
      <c r="G82" s="571"/>
      <c r="H82" s="572"/>
      <c r="I82" s="573" t="s">
        <v>573</v>
      </c>
      <c r="J82" s="569" t="s">
        <v>773</v>
      </c>
      <c r="K82" s="574" t="s">
        <v>1155</v>
      </c>
      <c r="L82" s="574" t="s">
        <v>1156</v>
      </c>
      <c r="M82" s="574" t="s">
        <v>1134</v>
      </c>
      <c r="N82" s="569" t="s">
        <v>712</v>
      </c>
      <c r="O82" s="573" t="s">
        <v>38</v>
      </c>
      <c r="P82" s="828" t="s">
        <v>240</v>
      </c>
      <c r="Q82" s="569"/>
      <c r="R82" s="569"/>
    </row>
    <row r="83" spans="1:18" x14ac:dyDescent="0.3">
      <c r="A83" s="569"/>
      <c r="B83" s="570" t="s">
        <v>693</v>
      </c>
      <c r="C83" s="570" t="s">
        <v>693</v>
      </c>
      <c r="D83" s="569"/>
      <c r="E83" s="569"/>
      <c r="F83" s="571"/>
      <c r="G83" s="571"/>
      <c r="H83" s="572"/>
      <c r="I83" s="573" t="s">
        <v>573</v>
      </c>
      <c r="J83" s="569" t="s">
        <v>710</v>
      </c>
      <c r="K83" s="574" t="s">
        <v>1157</v>
      </c>
      <c r="L83" s="574" t="s">
        <v>1158</v>
      </c>
      <c r="M83" s="574" t="s">
        <v>1137</v>
      </c>
      <c r="N83" s="569"/>
      <c r="O83" s="573" t="s">
        <v>171</v>
      </c>
      <c r="P83" s="828"/>
      <c r="Q83" s="569"/>
      <c r="R83" s="569"/>
    </row>
    <row r="84" spans="1:18" x14ac:dyDescent="0.3">
      <c r="A84" s="569"/>
      <c r="B84" s="570"/>
      <c r="C84" s="570"/>
      <c r="D84" s="569"/>
      <c r="E84" s="569"/>
      <c r="F84" s="571"/>
      <c r="G84" s="571"/>
      <c r="H84" s="572"/>
      <c r="I84" s="573"/>
      <c r="J84" s="569"/>
      <c r="K84" s="575"/>
      <c r="L84" s="575"/>
      <c r="M84" s="575"/>
      <c r="N84" s="569"/>
      <c r="O84" s="573"/>
      <c r="P84" s="828"/>
      <c r="Q84" s="569"/>
      <c r="R84" s="569"/>
    </row>
    <row r="85" spans="1:18" s="585" customFormat="1" x14ac:dyDescent="0.3">
      <c r="A85" s="569" t="s">
        <v>951</v>
      </c>
      <c r="B85" s="570" t="s">
        <v>952</v>
      </c>
      <c r="C85" s="570" t="s">
        <v>952</v>
      </c>
      <c r="D85" s="569" t="s">
        <v>211</v>
      </c>
      <c r="E85" s="569" t="s">
        <v>270</v>
      </c>
      <c r="F85" s="571" t="s">
        <v>953</v>
      </c>
      <c r="G85" s="571" t="s">
        <v>582</v>
      </c>
      <c r="H85" s="572" t="s">
        <v>1427</v>
      </c>
      <c r="I85" s="573" t="s">
        <v>587</v>
      </c>
      <c r="J85" s="569" t="s">
        <v>705</v>
      </c>
      <c r="K85" s="574" t="s">
        <v>1151</v>
      </c>
      <c r="L85" s="574" t="s">
        <v>1159</v>
      </c>
      <c r="M85" s="574" t="s">
        <v>1142</v>
      </c>
      <c r="N85" s="569"/>
      <c r="O85" s="573" t="s">
        <v>421</v>
      </c>
      <c r="P85" s="828" t="s">
        <v>240</v>
      </c>
      <c r="Q85" s="569" t="s">
        <v>176</v>
      </c>
      <c r="R85" s="569" t="s">
        <v>152</v>
      </c>
    </row>
    <row r="86" spans="1:18" s="585" customFormat="1" x14ac:dyDescent="0.3">
      <c r="A86" s="569" t="s">
        <v>954</v>
      </c>
      <c r="B86" s="570" t="s">
        <v>955</v>
      </c>
      <c r="C86" s="570" t="s">
        <v>955</v>
      </c>
      <c r="D86" s="569" t="s">
        <v>270</v>
      </c>
      <c r="E86" s="569" t="s">
        <v>211</v>
      </c>
      <c r="F86" s="571" t="s">
        <v>775</v>
      </c>
      <c r="G86" s="571" t="s">
        <v>956</v>
      </c>
      <c r="H86" s="572" t="s">
        <v>1428</v>
      </c>
      <c r="I86" s="573" t="s">
        <v>580</v>
      </c>
      <c r="J86" s="569" t="s">
        <v>706</v>
      </c>
      <c r="K86" s="574" t="s">
        <v>1160</v>
      </c>
      <c r="L86" s="574" t="s">
        <v>1161</v>
      </c>
      <c r="M86" s="574" t="s">
        <v>1129</v>
      </c>
      <c r="N86" s="569"/>
      <c r="O86" s="573" t="s">
        <v>37</v>
      </c>
      <c r="P86" s="828"/>
      <c r="Q86" s="569" t="s">
        <v>176</v>
      </c>
      <c r="R86" s="569" t="s">
        <v>152</v>
      </c>
    </row>
    <row r="87" spans="1:18" s="585" customFormat="1" x14ac:dyDescent="0.3">
      <c r="A87" s="569"/>
      <c r="B87" s="570"/>
      <c r="C87" s="570"/>
      <c r="D87" s="569"/>
      <c r="E87" s="569"/>
      <c r="F87" s="571"/>
      <c r="G87" s="571"/>
      <c r="H87" s="572" t="s">
        <v>1429</v>
      </c>
      <c r="I87" s="573"/>
      <c r="J87" s="569"/>
      <c r="K87" s="575"/>
      <c r="L87" s="575"/>
      <c r="M87" s="575"/>
      <c r="N87" s="569"/>
      <c r="O87" s="573"/>
      <c r="P87" s="828"/>
      <c r="Q87" s="569"/>
      <c r="R87" s="569"/>
    </row>
    <row r="88" spans="1:18" s="585" customFormat="1" x14ac:dyDescent="0.3">
      <c r="A88" s="569"/>
      <c r="B88" s="570"/>
      <c r="C88" s="570"/>
      <c r="D88" s="569"/>
      <c r="E88" s="569"/>
      <c r="F88" s="571"/>
      <c r="G88" s="571"/>
      <c r="H88" s="572"/>
      <c r="I88" s="573"/>
      <c r="J88" s="569"/>
      <c r="K88" s="575"/>
      <c r="L88" s="575"/>
      <c r="M88" s="575"/>
      <c r="N88" s="569"/>
      <c r="O88" s="573"/>
      <c r="P88" s="828"/>
      <c r="Q88" s="569"/>
      <c r="R88" s="569"/>
    </row>
    <row r="89" spans="1:18" s="585" customFormat="1" x14ac:dyDescent="0.3">
      <c r="A89" s="569" t="s">
        <v>957</v>
      </c>
      <c r="B89" s="570" t="s">
        <v>958</v>
      </c>
      <c r="C89" s="570" t="s">
        <v>958</v>
      </c>
      <c r="D89" s="569" t="s">
        <v>240</v>
      </c>
      <c r="E89" s="569" t="s">
        <v>391</v>
      </c>
      <c r="F89" s="571" t="s">
        <v>768</v>
      </c>
      <c r="G89" s="571" t="s">
        <v>473</v>
      </c>
      <c r="H89" s="572" t="s">
        <v>1430</v>
      </c>
      <c r="I89" s="573" t="s">
        <v>580</v>
      </c>
      <c r="J89" s="569" t="s">
        <v>706</v>
      </c>
      <c r="K89" s="574" t="s">
        <v>1160</v>
      </c>
      <c r="L89" s="574" t="s">
        <v>1161</v>
      </c>
      <c r="M89" s="574" t="s">
        <v>1129</v>
      </c>
      <c r="N89" s="569" t="s">
        <v>919</v>
      </c>
      <c r="O89" s="573" t="s">
        <v>653</v>
      </c>
      <c r="P89" s="828" t="s">
        <v>240</v>
      </c>
      <c r="Q89" s="569" t="s">
        <v>176</v>
      </c>
      <c r="R89" s="569" t="s">
        <v>152</v>
      </c>
    </row>
    <row r="90" spans="1:18" s="585" customFormat="1" x14ac:dyDescent="0.3">
      <c r="A90" s="569" t="s">
        <v>959</v>
      </c>
      <c r="B90" s="570"/>
      <c r="C90" s="570"/>
      <c r="D90" s="569" t="s">
        <v>391</v>
      </c>
      <c r="E90" s="569" t="s">
        <v>211</v>
      </c>
      <c r="F90" s="571" t="s">
        <v>568</v>
      </c>
      <c r="G90" s="571" t="s">
        <v>619</v>
      </c>
      <c r="H90" s="572"/>
      <c r="I90" s="573" t="s">
        <v>581</v>
      </c>
      <c r="J90" s="569" t="s">
        <v>935</v>
      </c>
      <c r="K90" s="575"/>
      <c r="L90" s="575"/>
      <c r="M90" s="575"/>
      <c r="N90" s="569"/>
      <c r="O90" s="573" t="s">
        <v>38</v>
      </c>
      <c r="P90" s="828" t="s">
        <v>391</v>
      </c>
      <c r="Q90" s="569" t="s">
        <v>176</v>
      </c>
      <c r="R90" s="569" t="s">
        <v>152</v>
      </c>
    </row>
    <row r="91" spans="1:18" s="585" customFormat="1" x14ac:dyDescent="0.3">
      <c r="A91" s="569"/>
      <c r="B91" s="570"/>
      <c r="C91" s="570"/>
      <c r="D91" s="569"/>
      <c r="E91" s="569"/>
      <c r="F91" s="571"/>
      <c r="G91" s="571"/>
      <c r="H91" s="572"/>
      <c r="I91" s="573"/>
      <c r="J91" s="569"/>
      <c r="K91" s="575"/>
      <c r="L91" s="575"/>
      <c r="M91" s="575"/>
      <c r="N91" s="569"/>
      <c r="O91" s="573"/>
      <c r="P91" s="828"/>
      <c r="Q91" s="569"/>
      <c r="R91" s="569"/>
    </row>
    <row r="92" spans="1:18" s="585" customFormat="1" x14ac:dyDescent="0.3">
      <c r="A92" s="569" t="s">
        <v>957</v>
      </c>
      <c r="B92" s="570" t="s">
        <v>958</v>
      </c>
      <c r="C92" s="570" t="s">
        <v>958</v>
      </c>
      <c r="D92" s="569" t="s">
        <v>240</v>
      </c>
      <c r="E92" s="569" t="s">
        <v>391</v>
      </c>
      <c r="F92" s="571" t="s">
        <v>881</v>
      </c>
      <c r="G92" s="571" t="s">
        <v>1362</v>
      </c>
      <c r="H92" s="572" t="s">
        <v>1431</v>
      </c>
      <c r="I92" s="573" t="s">
        <v>580</v>
      </c>
      <c r="J92" s="569" t="s">
        <v>706</v>
      </c>
      <c r="K92" s="575"/>
      <c r="L92" s="575"/>
      <c r="M92" s="575"/>
      <c r="N92" s="569" t="s">
        <v>919</v>
      </c>
      <c r="O92" s="573" t="s">
        <v>653</v>
      </c>
      <c r="P92" s="828" t="s">
        <v>240</v>
      </c>
      <c r="Q92" s="569" t="s">
        <v>176</v>
      </c>
      <c r="R92" s="569" t="s">
        <v>152</v>
      </c>
    </row>
    <row r="93" spans="1:18" s="585" customFormat="1" x14ac:dyDescent="0.3">
      <c r="A93" s="569" t="s">
        <v>959</v>
      </c>
      <c r="B93" s="570"/>
      <c r="C93" s="570"/>
      <c r="D93" s="569" t="s">
        <v>391</v>
      </c>
      <c r="E93" s="569" t="s">
        <v>211</v>
      </c>
      <c r="F93" s="571" t="s">
        <v>567</v>
      </c>
      <c r="G93" s="571" t="s">
        <v>1018</v>
      </c>
      <c r="H93" s="572"/>
      <c r="I93" s="573" t="s">
        <v>581</v>
      </c>
      <c r="J93" s="569" t="s">
        <v>935</v>
      </c>
      <c r="K93" s="575"/>
      <c r="L93" s="575"/>
      <c r="M93" s="575"/>
      <c r="N93" s="569"/>
      <c r="O93" s="573" t="s">
        <v>38</v>
      </c>
      <c r="P93" s="828" t="s">
        <v>391</v>
      </c>
      <c r="Q93" s="569" t="s">
        <v>176</v>
      </c>
      <c r="R93" s="569" t="s">
        <v>152</v>
      </c>
    </row>
    <row r="94" spans="1:18" s="585" customFormat="1" x14ac:dyDescent="0.3">
      <c r="A94" s="569"/>
      <c r="B94" s="570"/>
      <c r="C94" s="570"/>
      <c r="D94" s="569"/>
      <c r="E94" s="569"/>
      <c r="F94" s="571"/>
      <c r="G94" s="571"/>
      <c r="H94" s="572"/>
      <c r="I94" s="573"/>
      <c r="J94" s="569"/>
      <c r="K94" s="575"/>
      <c r="L94" s="575"/>
      <c r="M94" s="575"/>
      <c r="N94" s="569"/>
      <c r="O94" s="573"/>
      <c r="P94" s="828"/>
      <c r="Q94" s="569"/>
      <c r="R94" s="569"/>
    </row>
    <row r="95" spans="1:18" s="585" customFormat="1" x14ac:dyDescent="0.3">
      <c r="A95" s="569" t="s">
        <v>957</v>
      </c>
      <c r="B95" s="570" t="s">
        <v>1432</v>
      </c>
      <c r="C95" s="570" t="s">
        <v>1432</v>
      </c>
      <c r="D95" s="569" t="s">
        <v>240</v>
      </c>
      <c r="E95" s="569" t="s">
        <v>391</v>
      </c>
      <c r="F95" s="571" t="s">
        <v>915</v>
      </c>
      <c r="G95" s="571" t="s">
        <v>617</v>
      </c>
      <c r="H95" s="572" t="s">
        <v>1433</v>
      </c>
      <c r="I95" s="573" t="s">
        <v>587</v>
      </c>
      <c r="J95" s="569" t="s">
        <v>705</v>
      </c>
      <c r="K95" s="574" t="s">
        <v>1151</v>
      </c>
      <c r="L95" s="574" t="s">
        <v>1159</v>
      </c>
      <c r="M95" s="574" t="s">
        <v>1142</v>
      </c>
      <c r="N95" s="569" t="s">
        <v>919</v>
      </c>
      <c r="O95" s="573" t="s">
        <v>421</v>
      </c>
      <c r="P95" s="828" t="s">
        <v>240</v>
      </c>
      <c r="Q95" s="569" t="s">
        <v>176</v>
      </c>
      <c r="R95" s="569" t="s">
        <v>152</v>
      </c>
    </row>
    <row r="96" spans="1:18" s="585" customFormat="1" x14ac:dyDescent="0.3">
      <c r="A96" s="569" t="s">
        <v>959</v>
      </c>
      <c r="B96" s="570"/>
      <c r="C96" s="570"/>
      <c r="D96" s="569" t="s">
        <v>391</v>
      </c>
      <c r="E96" s="569" t="s">
        <v>211</v>
      </c>
      <c r="F96" s="571" t="s">
        <v>684</v>
      </c>
      <c r="G96" s="571" t="s">
        <v>474</v>
      </c>
      <c r="H96" s="572"/>
      <c r="I96" s="573" t="s">
        <v>580</v>
      </c>
      <c r="J96" s="569" t="s">
        <v>920</v>
      </c>
      <c r="K96" s="575"/>
      <c r="L96" s="575"/>
      <c r="M96" s="575"/>
      <c r="N96" s="569"/>
      <c r="O96" s="573" t="s">
        <v>37</v>
      </c>
      <c r="P96" s="828" t="s">
        <v>391</v>
      </c>
      <c r="Q96" s="569" t="s">
        <v>176</v>
      </c>
      <c r="R96" s="569" t="s">
        <v>152</v>
      </c>
    </row>
    <row r="97" spans="1:21" s="585" customFormat="1" x14ac:dyDescent="0.3">
      <c r="A97" s="569"/>
      <c r="B97" s="570"/>
      <c r="C97" s="570"/>
      <c r="D97" s="569"/>
      <c r="E97" s="569"/>
      <c r="F97" s="571"/>
      <c r="G97" s="571"/>
      <c r="H97" s="572"/>
      <c r="I97" s="573"/>
      <c r="J97" s="569"/>
      <c r="K97" s="575"/>
      <c r="L97" s="575"/>
      <c r="M97" s="575"/>
      <c r="N97" s="569"/>
      <c r="O97" s="573"/>
      <c r="P97" s="828"/>
      <c r="Q97" s="569"/>
      <c r="R97" s="569"/>
    </row>
    <row r="98" spans="1:21" s="588" customFormat="1" x14ac:dyDescent="0.3">
      <c r="A98" s="569" t="s">
        <v>819</v>
      </c>
      <c r="B98" s="570" t="s">
        <v>46</v>
      </c>
      <c r="C98" s="570" t="s">
        <v>46</v>
      </c>
      <c r="D98" s="569" t="s">
        <v>211</v>
      </c>
      <c r="E98" s="569" t="s">
        <v>377</v>
      </c>
      <c r="F98" s="571" t="s">
        <v>776</v>
      </c>
      <c r="G98" s="571" t="s">
        <v>513</v>
      </c>
      <c r="H98" s="572" t="s">
        <v>1405</v>
      </c>
      <c r="I98" s="573" t="s">
        <v>563</v>
      </c>
      <c r="J98" s="569" t="s">
        <v>769</v>
      </c>
      <c r="K98" s="574" t="s">
        <v>1143</v>
      </c>
      <c r="L98" s="574" t="s">
        <v>1144</v>
      </c>
      <c r="M98" s="574" t="s">
        <v>1129</v>
      </c>
      <c r="N98" s="569"/>
      <c r="O98" s="573" t="s">
        <v>37</v>
      </c>
      <c r="P98" s="828" t="s">
        <v>240</v>
      </c>
      <c r="Q98" s="569" t="s">
        <v>176</v>
      </c>
      <c r="R98" s="569" t="s">
        <v>152</v>
      </c>
      <c r="S98" s="587"/>
      <c r="T98" s="587"/>
      <c r="U98" s="587"/>
    </row>
    <row r="99" spans="1:21" s="588" customFormat="1" x14ac:dyDescent="0.3">
      <c r="A99" s="569" t="s">
        <v>820</v>
      </c>
      <c r="B99" s="570" t="s">
        <v>117</v>
      </c>
      <c r="C99" s="570" t="s">
        <v>117</v>
      </c>
      <c r="D99" s="569" t="s">
        <v>377</v>
      </c>
      <c r="E99" s="569" t="s">
        <v>211</v>
      </c>
      <c r="F99" s="571" t="s">
        <v>575</v>
      </c>
      <c r="G99" s="571" t="s">
        <v>466</v>
      </c>
      <c r="H99" s="572" t="s">
        <v>1434</v>
      </c>
      <c r="I99" s="573" t="s">
        <v>563</v>
      </c>
      <c r="J99" s="569" t="s">
        <v>771</v>
      </c>
      <c r="K99" s="574" t="s">
        <v>1145</v>
      </c>
      <c r="L99" s="574" t="s">
        <v>1146</v>
      </c>
      <c r="M99" s="575"/>
      <c r="N99" s="569"/>
      <c r="O99" s="573" t="s">
        <v>176</v>
      </c>
      <c r="P99" s="828"/>
      <c r="Q99" s="569" t="s">
        <v>176</v>
      </c>
      <c r="R99" s="569" t="s">
        <v>152</v>
      </c>
      <c r="S99" s="587"/>
      <c r="T99" s="587"/>
      <c r="U99" s="587"/>
    </row>
    <row r="100" spans="1:21" s="588" customFormat="1" x14ac:dyDescent="0.3">
      <c r="A100" s="569"/>
      <c r="B100" s="570"/>
      <c r="C100" s="570"/>
      <c r="D100" s="569"/>
      <c r="E100" s="569"/>
      <c r="F100" s="571"/>
      <c r="G100" s="571"/>
      <c r="H100" s="572" t="s">
        <v>1435</v>
      </c>
      <c r="I100" s="573"/>
      <c r="J100" s="569"/>
      <c r="K100" s="575"/>
      <c r="L100" s="575"/>
      <c r="M100" s="575"/>
      <c r="N100" s="569"/>
      <c r="O100" s="573"/>
      <c r="P100" s="828"/>
      <c r="Q100" s="569"/>
      <c r="R100" s="569"/>
      <c r="S100" s="587"/>
      <c r="T100" s="587"/>
      <c r="U100" s="587"/>
    </row>
    <row r="101" spans="1:21" s="588" customFormat="1" x14ac:dyDescent="0.3">
      <c r="A101" s="569"/>
      <c r="B101" s="570"/>
      <c r="C101" s="570"/>
      <c r="D101" s="569"/>
      <c r="E101" s="569"/>
      <c r="F101" s="571"/>
      <c r="G101" s="571"/>
      <c r="H101" s="572" t="s">
        <v>1415</v>
      </c>
      <c r="I101" s="573"/>
      <c r="J101" s="569"/>
      <c r="K101" s="575"/>
      <c r="L101" s="575"/>
      <c r="M101" s="575"/>
      <c r="N101" s="569"/>
      <c r="O101" s="573"/>
      <c r="P101" s="828"/>
      <c r="Q101" s="569"/>
      <c r="R101" s="569"/>
      <c r="S101" s="587"/>
      <c r="T101" s="587"/>
      <c r="U101" s="587"/>
    </row>
    <row r="102" spans="1:21" s="588" customFormat="1" x14ac:dyDescent="0.3">
      <c r="A102" s="569"/>
      <c r="B102" s="570"/>
      <c r="C102" s="570"/>
      <c r="D102" s="569"/>
      <c r="E102" s="569"/>
      <c r="F102" s="571"/>
      <c r="G102" s="571"/>
      <c r="H102" s="572"/>
      <c r="I102" s="573"/>
      <c r="J102" s="569"/>
      <c r="K102" s="575"/>
      <c r="L102" s="575"/>
      <c r="M102" s="575"/>
      <c r="N102" s="569"/>
      <c r="O102" s="573"/>
      <c r="P102" s="828"/>
      <c r="Q102" s="569"/>
      <c r="R102" s="569"/>
      <c r="S102" s="587"/>
      <c r="T102" s="587"/>
      <c r="U102" s="587"/>
    </row>
    <row r="103" spans="1:21" s="588" customFormat="1" x14ac:dyDescent="0.3">
      <c r="A103" s="569" t="s">
        <v>821</v>
      </c>
      <c r="B103" s="570" t="s">
        <v>43</v>
      </c>
      <c r="C103" s="570" t="s">
        <v>43</v>
      </c>
      <c r="D103" s="569" t="s">
        <v>211</v>
      </c>
      <c r="E103" s="569" t="s">
        <v>423</v>
      </c>
      <c r="F103" s="571" t="s">
        <v>576</v>
      </c>
      <c r="G103" s="571" t="s">
        <v>513</v>
      </c>
      <c r="H103" s="572" t="s">
        <v>1405</v>
      </c>
      <c r="I103" s="573" t="s">
        <v>563</v>
      </c>
      <c r="J103" s="569" t="s">
        <v>769</v>
      </c>
      <c r="K103" s="574" t="s">
        <v>1143</v>
      </c>
      <c r="L103" s="574" t="s">
        <v>1144</v>
      </c>
      <c r="M103" s="574" t="s">
        <v>1129</v>
      </c>
      <c r="N103" s="569"/>
      <c r="O103" s="573" t="s">
        <v>660</v>
      </c>
      <c r="P103" s="828" t="s">
        <v>240</v>
      </c>
      <c r="Q103" s="569" t="s">
        <v>176</v>
      </c>
      <c r="R103" s="569" t="s">
        <v>152</v>
      </c>
      <c r="S103" s="587"/>
      <c r="T103" s="587"/>
      <c r="U103" s="587"/>
    </row>
    <row r="104" spans="1:21" s="588" customFormat="1" ht="27.6" x14ac:dyDescent="0.3">
      <c r="A104" s="569" t="s">
        <v>822</v>
      </c>
      <c r="B104" s="570" t="s">
        <v>116</v>
      </c>
      <c r="C104" s="570" t="s">
        <v>116</v>
      </c>
      <c r="D104" s="569" t="s">
        <v>423</v>
      </c>
      <c r="E104" s="569" t="s">
        <v>644</v>
      </c>
      <c r="F104" s="571" t="s">
        <v>575</v>
      </c>
      <c r="G104" s="571" t="s">
        <v>474</v>
      </c>
      <c r="H104" s="572" t="s">
        <v>1406</v>
      </c>
      <c r="I104" s="573" t="s">
        <v>563</v>
      </c>
      <c r="J104" s="569" t="s">
        <v>771</v>
      </c>
      <c r="K104" s="574" t="s">
        <v>1145</v>
      </c>
      <c r="L104" s="574" t="s">
        <v>1146</v>
      </c>
      <c r="M104" s="575"/>
      <c r="N104" s="569"/>
      <c r="O104" s="573" t="s">
        <v>176</v>
      </c>
      <c r="P104" s="828"/>
      <c r="Q104" s="569" t="s">
        <v>176</v>
      </c>
      <c r="R104" s="569" t="s">
        <v>152</v>
      </c>
      <c r="S104" s="587"/>
      <c r="T104" s="587"/>
      <c r="U104" s="587"/>
    </row>
    <row r="105" spans="1:21" s="588" customFormat="1" x14ac:dyDescent="0.3">
      <c r="A105" s="569"/>
      <c r="B105" s="570"/>
      <c r="C105" s="570"/>
      <c r="D105" s="569"/>
      <c r="E105" s="569"/>
      <c r="F105" s="571"/>
      <c r="G105" s="571"/>
      <c r="H105" s="572" t="s">
        <v>1436</v>
      </c>
      <c r="I105" s="573"/>
      <c r="J105" s="569"/>
      <c r="K105" s="575"/>
      <c r="L105" s="575"/>
      <c r="M105" s="575"/>
      <c r="N105" s="569"/>
      <c r="O105" s="573"/>
      <c r="P105" s="828"/>
      <c r="Q105" s="569"/>
      <c r="R105" s="569"/>
      <c r="S105" s="587"/>
      <c r="T105" s="587"/>
      <c r="U105" s="587"/>
    </row>
    <row r="106" spans="1:21" s="588" customFormat="1" x14ac:dyDescent="0.3">
      <c r="A106" s="569"/>
      <c r="B106" s="570"/>
      <c r="C106" s="570"/>
      <c r="D106" s="569"/>
      <c r="E106" s="569"/>
      <c r="F106" s="571"/>
      <c r="G106" s="571"/>
      <c r="H106" s="572" t="s">
        <v>1437</v>
      </c>
      <c r="I106" s="573"/>
      <c r="J106" s="569"/>
      <c r="K106" s="575"/>
      <c r="L106" s="575"/>
      <c r="M106" s="575"/>
      <c r="N106" s="569"/>
      <c r="O106" s="573"/>
      <c r="P106" s="828"/>
      <c r="Q106" s="569"/>
      <c r="R106" s="569"/>
      <c r="S106" s="587"/>
      <c r="T106" s="587"/>
      <c r="U106" s="587"/>
    </row>
    <row r="107" spans="1:21" s="588" customFormat="1" x14ac:dyDescent="0.3">
      <c r="A107" s="569"/>
      <c r="B107" s="570"/>
      <c r="C107" s="570"/>
      <c r="D107" s="569"/>
      <c r="E107" s="569"/>
      <c r="F107" s="571"/>
      <c r="G107" s="571"/>
      <c r="H107" s="572" t="s">
        <v>1438</v>
      </c>
      <c r="I107" s="573"/>
      <c r="J107" s="569"/>
      <c r="K107" s="575"/>
      <c r="L107" s="575"/>
      <c r="M107" s="575"/>
      <c r="N107" s="569"/>
      <c r="O107" s="573"/>
      <c r="P107" s="828"/>
      <c r="Q107" s="569"/>
      <c r="R107" s="569"/>
      <c r="S107" s="587"/>
      <c r="T107" s="587"/>
      <c r="U107" s="587"/>
    </row>
    <row r="108" spans="1:21" s="588" customFormat="1" x14ac:dyDescent="0.3">
      <c r="A108" s="569"/>
      <c r="B108" s="570"/>
      <c r="C108" s="570"/>
      <c r="D108" s="569"/>
      <c r="E108" s="569"/>
      <c r="F108" s="571"/>
      <c r="G108" s="571"/>
      <c r="H108" s="572"/>
      <c r="I108" s="573"/>
      <c r="J108" s="569"/>
      <c r="K108" s="575"/>
      <c r="L108" s="575"/>
      <c r="M108" s="575"/>
      <c r="N108" s="569"/>
      <c r="O108" s="573"/>
      <c r="P108" s="828"/>
      <c r="Q108" s="569"/>
      <c r="R108" s="569"/>
      <c r="S108" s="587"/>
      <c r="T108" s="587"/>
      <c r="U108" s="587"/>
    </row>
    <row r="109" spans="1:21" s="588" customFormat="1" x14ac:dyDescent="0.3">
      <c r="A109" s="569" t="s">
        <v>960</v>
      </c>
      <c r="B109" s="570" t="s">
        <v>53</v>
      </c>
      <c r="C109" s="570" t="s">
        <v>53</v>
      </c>
      <c r="D109" s="569" t="s">
        <v>211</v>
      </c>
      <c r="E109" s="569" t="s">
        <v>423</v>
      </c>
      <c r="F109" s="571" t="s">
        <v>560</v>
      </c>
      <c r="G109" s="571" t="s">
        <v>497</v>
      </c>
      <c r="H109" s="572" t="s">
        <v>1439</v>
      </c>
      <c r="I109" s="573" t="s">
        <v>563</v>
      </c>
      <c r="J109" s="569" t="s">
        <v>940</v>
      </c>
      <c r="K109" s="574" t="s">
        <v>1147</v>
      </c>
      <c r="L109" s="574" t="s">
        <v>1148</v>
      </c>
      <c r="M109" s="574" t="s">
        <v>1137</v>
      </c>
      <c r="N109" s="569"/>
      <c r="O109" s="573" t="s">
        <v>171</v>
      </c>
      <c r="P109" s="828" t="s">
        <v>240</v>
      </c>
      <c r="Q109" s="569" t="s">
        <v>176</v>
      </c>
      <c r="R109" s="569" t="s">
        <v>152</v>
      </c>
      <c r="S109" s="587"/>
      <c r="T109" s="587"/>
      <c r="U109" s="587"/>
    </row>
    <row r="110" spans="1:21" s="588" customFormat="1" ht="27.6" x14ac:dyDescent="0.3">
      <c r="A110" s="569" t="s">
        <v>961</v>
      </c>
      <c r="B110" s="570" t="s">
        <v>115</v>
      </c>
      <c r="C110" s="570" t="s">
        <v>115</v>
      </c>
      <c r="D110" s="569" t="s">
        <v>423</v>
      </c>
      <c r="E110" s="569" t="s">
        <v>644</v>
      </c>
      <c r="F110" s="571" t="s">
        <v>489</v>
      </c>
      <c r="G110" s="571" t="s">
        <v>616</v>
      </c>
      <c r="H110" s="572" t="s">
        <v>1440</v>
      </c>
      <c r="I110" s="573" t="s">
        <v>563</v>
      </c>
      <c r="J110" s="569" t="s">
        <v>943</v>
      </c>
      <c r="K110" s="574" t="s">
        <v>1149</v>
      </c>
      <c r="L110" s="574" t="s">
        <v>1150</v>
      </c>
      <c r="M110" s="575"/>
      <c r="N110" s="569"/>
      <c r="O110" s="573" t="s">
        <v>176</v>
      </c>
      <c r="P110" s="828"/>
      <c r="Q110" s="569" t="s">
        <v>176</v>
      </c>
      <c r="R110" s="569" t="s">
        <v>152</v>
      </c>
      <c r="S110" s="587"/>
      <c r="T110" s="587"/>
      <c r="U110" s="587"/>
    </row>
    <row r="111" spans="1:21" s="588" customFormat="1" x14ac:dyDescent="0.3">
      <c r="A111" s="569"/>
      <c r="B111" s="570"/>
      <c r="C111" s="570"/>
      <c r="D111" s="569"/>
      <c r="E111" s="569"/>
      <c r="F111" s="571"/>
      <c r="G111" s="571"/>
      <c r="H111" s="572" t="s">
        <v>1441</v>
      </c>
      <c r="I111" s="573"/>
      <c r="J111" s="569"/>
      <c r="K111" s="575"/>
      <c r="L111" s="575"/>
      <c r="M111" s="575"/>
      <c r="N111" s="569"/>
      <c r="O111" s="573"/>
      <c r="P111" s="828"/>
      <c r="Q111" s="569"/>
      <c r="R111" s="569"/>
      <c r="S111" s="587"/>
      <c r="T111" s="587"/>
      <c r="U111" s="587"/>
    </row>
    <row r="112" spans="1:21" s="588" customFormat="1" x14ac:dyDescent="0.3">
      <c r="A112" s="569"/>
      <c r="B112" s="570"/>
      <c r="C112" s="570"/>
      <c r="D112" s="569"/>
      <c r="E112" s="569"/>
      <c r="F112" s="571"/>
      <c r="G112" s="571"/>
      <c r="H112" s="572" t="s">
        <v>1442</v>
      </c>
      <c r="I112" s="573"/>
      <c r="J112" s="569"/>
      <c r="K112" s="575"/>
      <c r="L112" s="575"/>
      <c r="M112" s="575"/>
      <c r="N112" s="569"/>
      <c r="O112" s="573"/>
      <c r="P112" s="828"/>
      <c r="Q112" s="569"/>
      <c r="R112" s="569"/>
      <c r="S112" s="587"/>
      <c r="T112" s="587"/>
      <c r="U112" s="587"/>
    </row>
    <row r="113" spans="1:21" s="588" customFormat="1" x14ac:dyDescent="0.3">
      <c r="A113" s="569"/>
      <c r="B113" s="570"/>
      <c r="C113" s="570"/>
      <c r="D113" s="569"/>
      <c r="E113" s="569"/>
      <c r="F113" s="571"/>
      <c r="G113" s="571"/>
      <c r="H113" s="572"/>
      <c r="I113" s="573"/>
      <c r="J113" s="569"/>
      <c r="K113" s="575"/>
      <c r="L113" s="575"/>
      <c r="M113" s="575"/>
      <c r="N113" s="569"/>
      <c r="O113" s="573"/>
      <c r="P113" s="828"/>
      <c r="Q113" s="569"/>
      <c r="R113" s="569"/>
      <c r="S113" s="587"/>
      <c r="T113" s="587"/>
      <c r="U113" s="587"/>
    </row>
    <row r="114" spans="1:21" s="588" customFormat="1" x14ac:dyDescent="0.3">
      <c r="A114" s="569" t="s">
        <v>823</v>
      </c>
      <c r="B114" s="570" t="s">
        <v>56</v>
      </c>
      <c r="C114" s="570" t="s">
        <v>56</v>
      </c>
      <c r="D114" s="569" t="s">
        <v>211</v>
      </c>
      <c r="E114" s="569" t="s">
        <v>374</v>
      </c>
      <c r="F114" s="571" t="s">
        <v>665</v>
      </c>
      <c r="G114" s="571" t="s">
        <v>629</v>
      </c>
      <c r="H114" s="572" t="s">
        <v>1427</v>
      </c>
      <c r="I114" s="573" t="s">
        <v>561</v>
      </c>
      <c r="J114" s="569" t="s">
        <v>718</v>
      </c>
      <c r="K114" s="574" t="s">
        <v>1132</v>
      </c>
      <c r="L114" s="574" t="s">
        <v>1139</v>
      </c>
      <c r="M114" s="574" t="s">
        <v>1137</v>
      </c>
      <c r="N114" s="569"/>
      <c r="O114" s="573" t="s">
        <v>171</v>
      </c>
      <c r="P114" s="828" t="s">
        <v>240</v>
      </c>
      <c r="Q114" s="569" t="s">
        <v>176</v>
      </c>
      <c r="R114" s="569" t="s">
        <v>152</v>
      </c>
      <c r="S114" s="587"/>
      <c r="T114" s="587"/>
      <c r="U114" s="587"/>
    </row>
    <row r="115" spans="1:21" s="588" customFormat="1" x14ac:dyDescent="0.3">
      <c r="A115" s="569" t="s">
        <v>824</v>
      </c>
      <c r="B115" s="570"/>
      <c r="C115" s="570"/>
      <c r="D115" s="569" t="s">
        <v>374</v>
      </c>
      <c r="E115" s="569" t="s">
        <v>211</v>
      </c>
      <c r="F115" s="571" t="s">
        <v>475</v>
      </c>
      <c r="G115" s="571" t="s">
        <v>932</v>
      </c>
      <c r="H115" s="572" t="s">
        <v>1386</v>
      </c>
      <c r="I115" s="573" t="s">
        <v>561</v>
      </c>
      <c r="J115" s="569" t="s">
        <v>825</v>
      </c>
      <c r="K115" s="575"/>
      <c r="L115" s="575"/>
      <c r="M115" s="575"/>
      <c r="N115" s="569"/>
      <c r="O115" s="573" t="s">
        <v>176</v>
      </c>
      <c r="P115" s="828" t="s">
        <v>374</v>
      </c>
      <c r="Q115" s="569" t="s">
        <v>176</v>
      </c>
      <c r="R115" s="569" t="s">
        <v>152</v>
      </c>
      <c r="S115" s="587"/>
      <c r="T115" s="587"/>
      <c r="U115" s="587"/>
    </row>
    <row r="116" spans="1:21" s="588" customFormat="1" x14ac:dyDescent="0.3">
      <c r="A116" s="569"/>
      <c r="B116" s="570"/>
      <c r="C116" s="570"/>
      <c r="D116" s="569"/>
      <c r="E116" s="569"/>
      <c r="F116" s="571"/>
      <c r="G116" s="571"/>
      <c r="H116" s="572" t="s">
        <v>1429</v>
      </c>
      <c r="I116" s="573"/>
      <c r="J116" s="569"/>
      <c r="K116" s="575"/>
      <c r="L116" s="575"/>
      <c r="M116" s="575"/>
      <c r="N116" s="569"/>
      <c r="O116" s="573"/>
      <c r="P116" s="828"/>
      <c r="Q116" s="569"/>
      <c r="R116" s="569"/>
      <c r="S116" s="587"/>
      <c r="T116" s="587"/>
      <c r="U116" s="587"/>
    </row>
    <row r="117" spans="1:21" x14ac:dyDescent="0.3">
      <c r="A117" s="569"/>
      <c r="B117" s="570"/>
      <c r="C117" s="570"/>
      <c r="D117" s="569"/>
      <c r="E117" s="569"/>
      <c r="F117" s="571"/>
      <c r="G117" s="571"/>
      <c r="H117" s="572"/>
      <c r="I117" s="573"/>
      <c r="J117" s="569"/>
      <c r="K117" s="579"/>
      <c r="L117" s="579"/>
      <c r="M117" s="579"/>
      <c r="N117" s="569"/>
      <c r="O117" s="573"/>
      <c r="P117" s="828"/>
      <c r="Q117" s="569"/>
      <c r="R117" s="569"/>
    </row>
    <row r="118" spans="1:21" s="588" customFormat="1" x14ac:dyDescent="0.3">
      <c r="A118" s="569" t="s">
        <v>913</v>
      </c>
      <c r="B118" s="570" t="s">
        <v>61</v>
      </c>
      <c r="C118" s="570" t="s">
        <v>61</v>
      </c>
      <c r="D118" s="569" t="s">
        <v>211</v>
      </c>
      <c r="E118" s="569" t="s">
        <v>374</v>
      </c>
      <c r="F118" s="571" t="s">
        <v>585</v>
      </c>
      <c r="G118" s="571" t="s">
        <v>915</v>
      </c>
      <c r="H118" s="572" t="s">
        <v>1443</v>
      </c>
      <c r="I118" s="573" t="s">
        <v>563</v>
      </c>
      <c r="J118" s="569" t="s">
        <v>767</v>
      </c>
      <c r="K118" s="574" t="s">
        <v>1140</v>
      </c>
      <c r="L118" s="574" t="s">
        <v>1141</v>
      </c>
      <c r="M118" s="574" t="s">
        <v>1142</v>
      </c>
      <c r="N118" s="569"/>
      <c r="O118" s="573" t="s">
        <v>421</v>
      </c>
      <c r="P118" s="828" t="s">
        <v>240</v>
      </c>
      <c r="Q118" s="569" t="s">
        <v>176</v>
      </c>
      <c r="R118" s="569" t="s">
        <v>152</v>
      </c>
      <c r="S118" s="587"/>
      <c r="T118" s="587"/>
      <c r="U118" s="587"/>
    </row>
    <row r="119" spans="1:21" s="588" customFormat="1" ht="27.6" x14ac:dyDescent="0.3">
      <c r="A119" s="569" t="s">
        <v>914</v>
      </c>
      <c r="B119" s="570"/>
      <c r="C119" s="570"/>
      <c r="D119" s="569" t="s">
        <v>374</v>
      </c>
      <c r="E119" s="569" t="s">
        <v>644</v>
      </c>
      <c r="F119" s="571" t="s">
        <v>716</v>
      </c>
      <c r="G119" s="571" t="s">
        <v>597</v>
      </c>
      <c r="H119" s="572" t="s">
        <v>1444</v>
      </c>
      <c r="I119" s="573" t="s">
        <v>563</v>
      </c>
      <c r="J119" s="569" t="s">
        <v>916</v>
      </c>
      <c r="K119" s="575"/>
      <c r="L119" s="575"/>
      <c r="M119" s="575"/>
      <c r="N119" s="569"/>
      <c r="O119" s="573" t="s">
        <v>176</v>
      </c>
      <c r="P119" s="828" t="s">
        <v>374</v>
      </c>
      <c r="Q119" s="569" t="s">
        <v>176</v>
      </c>
      <c r="R119" s="569" t="s">
        <v>152</v>
      </c>
      <c r="S119" s="587"/>
      <c r="T119" s="587"/>
      <c r="U119" s="587"/>
    </row>
    <row r="120" spans="1:21" s="588" customFormat="1" x14ac:dyDescent="0.3">
      <c r="A120" s="569"/>
      <c r="B120" s="570"/>
      <c r="C120" s="570"/>
      <c r="D120" s="569"/>
      <c r="E120" s="569"/>
      <c r="F120" s="571"/>
      <c r="G120" s="571"/>
      <c r="H120" s="572" t="s">
        <v>1445</v>
      </c>
      <c r="I120" s="573"/>
      <c r="J120" s="569"/>
      <c r="K120" s="575"/>
      <c r="L120" s="575"/>
      <c r="M120" s="575"/>
      <c r="N120" s="569"/>
      <c r="O120" s="573"/>
      <c r="P120" s="828"/>
      <c r="Q120" s="569"/>
      <c r="R120" s="569"/>
      <c r="S120" s="587"/>
      <c r="T120" s="587"/>
      <c r="U120" s="587"/>
    </row>
    <row r="121" spans="1:21" s="588" customFormat="1" x14ac:dyDescent="0.3">
      <c r="A121" s="569"/>
      <c r="B121" s="570"/>
      <c r="C121" s="570"/>
      <c r="D121" s="569"/>
      <c r="E121" s="569"/>
      <c r="F121" s="571"/>
      <c r="G121" s="571"/>
      <c r="H121" s="572" t="s">
        <v>1446</v>
      </c>
      <c r="I121" s="573"/>
      <c r="J121" s="569"/>
      <c r="K121" s="575"/>
      <c r="L121" s="575"/>
      <c r="M121" s="575"/>
      <c r="N121" s="569"/>
      <c r="O121" s="573"/>
      <c r="P121" s="828"/>
      <c r="Q121" s="569"/>
      <c r="R121" s="569"/>
      <c r="S121" s="587"/>
      <c r="T121" s="587"/>
      <c r="U121" s="587"/>
    </row>
    <row r="122" spans="1:21" x14ac:dyDescent="0.3">
      <c r="A122" s="569"/>
      <c r="B122" s="570"/>
      <c r="C122" s="570"/>
      <c r="D122" s="569"/>
      <c r="E122" s="569"/>
      <c r="F122" s="571"/>
      <c r="G122" s="571"/>
      <c r="H122" s="572"/>
      <c r="I122" s="573"/>
      <c r="J122" s="569"/>
      <c r="K122" s="580"/>
      <c r="L122" s="580"/>
      <c r="M122" s="580"/>
      <c r="N122" s="569"/>
      <c r="O122" s="573"/>
      <c r="P122" s="828"/>
      <c r="Q122" s="569"/>
      <c r="R122" s="569"/>
    </row>
    <row r="123" spans="1:21" x14ac:dyDescent="0.3">
      <c r="A123" s="569" t="s">
        <v>962</v>
      </c>
      <c r="B123" s="570" t="s">
        <v>963</v>
      </c>
      <c r="C123" s="570" t="s">
        <v>963</v>
      </c>
      <c r="D123" s="569" t="s">
        <v>240</v>
      </c>
      <c r="E123" s="569" t="s">
        <v>393</v>
      </c>
      <c r="F123" s="571" t="s">
        <v>491</v>
      </c>
      <c r="G123" s="571" t="s">
        <v>668</v>
      </c>
      <c r="H123" s="572" t="s">
        <v>1447</v>
      </c>
      <c r="I123" s="573" t="s">
        <v>581</v>
      </c>
      <c r="J123" s="569" t="s">
        <v>964</v>
      </c>
      <c r="K123" s="574" t="s">
        <v>1162</v>
      </c>
      <c r="L123" s="574" t="s">
        <v>1163</v>
      </c>
      <c r="M123" s="574" t="s">
        <v>1137</v>
      </c>
      <c r="N123" s="569"/>
      <c r="O123" s="573" t="s">
        <v>171</v>
      </c>
      <c r="P123" s="828" t="s">
        <v>240</v>
      </c>
      <c r="Q123" s="569" t="s">
        <v>176</v>
      </c>
      <c r="R123" s="569" t="s">
        <v>152</v>
      </c>
    </row>
    <row r="124" spans="1:21" x14ac:dyDescent="0.3">
      <c r="A124" s="569" t="s">
        <v>965</v>
      </c>
      <c r="B124" s="570" t="s">
        <v>966</v>
      </c>
      <c r="C124" s="570" t="s">
        <v>966</v>
      </c>
      <c r="D124" s="569" t="s">
        <v>393</v>
      </c>
      <c r="E124" s="569" t="s">
        <v>211</v>
      </c>
      <c r="F124" s="571" t="s">
        <v>492</v>
      </c>
      <c r="G124" s="571" t="s">
        <v>657</v>
      </c>
      <c r="H124" s="572" t="s">
        <v>1448</v>
      </c>
      <c r="I124" s="573" t="s">
        <v>581</v>
      </c>
      <c r="J124" s="569" t="s">
        <v>713</v>
      </c>
      <c r="K124" s="574" t="s">
        <v>1164</v>
      </c>
      <c r="L124" s="574" t="s">
        <v>1165</v>
      </c>
      <c r="M124" s="575"/>
      <c r="N124" s="569"/>
      <c r="O124" s="573" t="s">
        <v>176</v>
      </c>
      <c r="P124" s="828"/>
      <c r="Q124" s="569" t="s">
        <v>176</v>
      </c>
      <c r="R124" s="569" t="s">
        <v>152</v>
      </c>
    </row>
    <row r="125" spans="1:21" x14ac:dyDescent="0.3">
      <c r="A125" s="569"/>
      <c r="B125" s="570"/>
      <c r="C125" s="570"/>
      <c r="D125" s="569"/>
      <c r="E125" s="569"/>
      <c r="F125" s="571"/>
      <c r="G125" s="571"/>
      <c r="H125" s="572" t="s">
        <v>1449</v>
      </c>
      <c r="I125" s="573"/>
      <c r="J125" s="569"/>
      <c r="K125" s="575"/>
      <c r="L125" s="575"/>
      <c r="M125" s="575"/>
      <c r="N125" s="569"/>
      <c r="O125" s="573"/>
      <c r="P125" s="828"/>
      <c r="Q125" s="569"/>
      <c r="R125" s="569"/>
    </row>
    <row r="126" spans="1:21" x14ac:dyDescent="0.3">
      <c r="A126" s="569"/>
      <c r="B126" s="570"/>
      <c r="C126" s="570"/>
      <c r="D126" s="569"/>
      <c r="E126" s="569"/>
      <c r="F126" s="571"/>
      <c r="G126" s="571"/>
      <c r="H126" s="572" t="s">
        <v>1442</v>
      </c>
      <c r="I126" s="573"/>
      <c r="J126" s="569"/>
      <c r="K126" s="575"/>
      <c r="L126" s="575"/>
      <c r="M126" s="575"/>
      <c r="N126" s="569"/>
      <c r="O126" s="573"/>
      <c r="P126" s="828"/>
      <c r="Q126" s="569"/>
      <c r="R126" s="569"/>
    </row>
    <row r="127" spans="1:21" x14ac:dyDescent="0.3">
      <c r="A127" s="569"/>
      <c r="B127" s="570"/>
      <c r="C127" s="570"/>
      <c r="D127" s="569"/>
      <c r="E127" s="569"/>
      <c r="F127" s="571"/>
      <c r="G127" s="571"/>
      <c r="H127" s="572"/>
      <c r="I127" s="573"/>
      <c r="J127" s="569"/>
      <c r="K127" s="575"/>
      <c r="L127" s="575"/>
      <c r="M127" s="575"/>
      <c r="N127" s="569"/>
      <c r="O127" s="573"/>
      <c r="P127" s="828"/>
      <c r="Q127" s="569"/>
      <c r="R127" s="569"/>
    </row>
    <row r="128" spans="1:21" x14ac:dyDescent="0.3">
      <c r="A128" s="569" t="s">
        <v>962</v>
      </c>
      <c r="B128" s="570" t="s">
        <v>963</v>
      </c>
      <c r="C128" s="570" t="s">
        <v>963</v>
      </c>
      <c r="D128" s="569" t="s">
        <v>240</v>
      </c>
      <c r="E128" s="569" t="s">
        <v>393</v>
      </c>
      <c r="F128" s="571" t="s">
        <v>999</v>
      </c>
      <c r="G128" s="571" t="s">
        <v>1450</v>
      </c>
      <c r="H128" s="572" t="s">
        <v>1451</v>
      </c>
      <c r="I128" s="573" t="s">
        <v>581</v>
      </c>
      <c r="J128" s="569" t="s">
        <v>964</v>
      </c>
      <c r="K128" s="575"/>
      <c r="L128" s="575"/>
      <c r="M128" s="575"/>
      <c r="N128" s="569"/>
      <c r="O128" s="573" t="s">
        <v>171</v>
      </c>
      <c r="P128" s="828" t="s">
        <v>240</v>
      </c>
      <c r="Q128" s="569" t="s">
        <v>176</v>
      </c>
      <c r="R128" s="569" t="s">
        <v>152</v>
      </c>
    </row>
    <row r="129" spans="1:18" x14ac:dyDescent="0.3">
      <c r="A129" s="569" t="s">
        <v>965</v>
      </c>
      <c r="B129" s="570" t="s">
        <v>966</v>
      </c>
      <c r="C129" s="570" t="s">
        <v>966</v>
      </c>
      <c r="D129" s="569" t="s">
        <v>393</v>
      </c>
      <c r="E129" s="569" t="s">
        <v>211</v>
      </c>
      <c r="F129" s="571" t="s">
        <v>492</v>
      </c>
      <c r="G129" s="571" t="s">
        <v>657</v>
      </c>
      <c r="H129" s="572"/>
      <c r="I129" s="573" t="s">
        <v>581</v>
      </c>
      <c r="J129" s="569" t="s">
        <v>713</v>
      </c>
      <c r="K129" s="575"/>
      <c r="L129" s="575"/>
      <c r="M129" s="575"/>
      <c r="N129" s="569"/>
      <c r="O129" s="573" t="s">
        <v>176</v>
      </c>
      <c r="P129" s="828"/>
      <c r="Q129" s="569" t="s">
        <v>176</v>
      </c>
      <c r="R129" s="569" t="s">
        <v>152</v>
      </c>
    </row>
    <row r="130" spans="1:18" x14ac:dyDescent="0.3">
      <c r="A130" s="569"/>
      <c r="B130" s="570"/>
      <c r="C130" s="570"/>
      <c r="D130" s="569"/>
      <c r="E130" s="569"/>
      <c r="F130" s="571"/>
      <c r="G130" s="571"/>
      <c r="H130" s="572"/>
      <c r="I130" s="573"/>
      <c r="J130" s="569"/>
      <c r="K130" s="575"/>
      <c r="L130" s="575"/>
      <c r="M130" s="575"/>
      <c r="N130" s="569"/>
      <c r="O130" s="573"/>
      <c r="P130" s="828"/>
      <c r="Q130" s="569"/>
      <c r="R130" s="569"/>
    </row>
    <row r="131" spans="1:18" s="585" customFormat="1" x14ac:dyDescent="0.3">
      <c r="A131" s="569" t="s">
        <v>1019</v>
      </c>
      <c r="B131" s="570" t="s">
        <v>1016</v>
      </c>
      <c r="C131" s="570" t="s">
        <v>1016</v>
      </c>
      <c r="D131" s="569" t="s">
        <v>240</v>
      </c>
      <c r="E131" s="569" t="s">
        <v>393</v>
      </c>
      <c r="F131" s="571" t="s">
        <v>987</v>
      </c>
      <c r="G131" s="571" t="s">
        <v>1020</v>
      </c>
      <c r="H131" s="572" t="s">
        <v>1452</v>
      </c>
      <c r="I131" s="573" t="s">
        <v>587</v>
      </c>
      <c r="J131" s="569" t="s">
        <v>705</v>
      </c>
      <c r="K131" s="574" t="s">
        <v>1151</v>
      </c>
      <c r="L131" s="574" t="s">
        <v>1533</v>
      </c>
      <c r="M131" s="574" t="s">
        <v>1142</v>
      </c>
      <c r="N131" s="569"/>
      <c r="O131" s="573" t="s">
        <v>421</v>
      </c>
      <c r="P131" s="828" t="s">
        <v>240</v>
      </c>
      <c r="Q131" s="569" t="s">
        <v>176</v>
      </c>
      <c r="R131" s="569" t="s">
        <v>152</v>
      </c>
    </row>
    <row r="132" spans="1:18" s="585" customFormat="1" x14ac:dyDescent="0.3">
      <c r="A132" s="569" t="s">
        <v>1021</v>
      </c>
      <c r="B132" s="570" t="s">
        <v>1017</v>
      </c>
      <c r="C132" s="570" t="s">
        <v>1017</v>
      </c>
      <c r="D132" s="569" t="s">
        <v>393</v>
      </c>
      <c r="E132" s="569" t="s">
        <v>211</v>
      </c>
      <c r="F132" s="571" t="s">
        <v>1022</v>
      </c>
      <c r="G132" s="571" t="s">
        <v>700</v>
      </c>
      <c r="H132" s="572" t="s">
        <v>1453</v>
      </c>
      <c r="I132" s="573" t="s">
        <v>580</v>
      </c>
      <c r="J132" s="569" t="s">
        <v>706</v>
      </c>
      <c r="K132" s="574" t="s">
        <v>1160</v>
      </c>
      <c r="L132" s="574" t="s">
        <v>1166</v>
      </c>
      <c r="M132" s="575"/>
      <c r="N132" s="569"/>
      <c r="O132" s="573" t="s">
        <v>176</v>
      </c>
      <c r="P132" s="828"/>
      <c r="Q132" s="569" t="s">
        <v>176</v>
      </c>
      <c r="R132" s="569" t="s">
        <v>152</v>
      </c>
    </row>
    <row r="133" spans="1:18" s="585" customFormat="1" x14ac:dyDescent="0.3">
      <c r="A133" s="569"/>
      <c r="B133" s="570"/>
      <c r="C133" s="570"/>
      <c r="D133" s="569"/>
      <c r="E133" s="569"/>
      <c r="F133" s="571"/>
      <c r="G133" s="571"/>
      <c r="H133" s="572" t="s">
        <v>1454</v>
      </c>
      <c r="I133" s="573"/>
      <c r="J133" s="569"/>
      <c r="K133" s="575"/>
      <c r="L133" s="575"/>
      <c r="M133" s="575"/>
      <c r="N133" s="569"/>
      <c r="O133" s="573"/>
      <c r="P133" s="828"/>
      <c r="Q133" s="569"/>
      <c r="R133" s="569"/>
    </row>
    <row r="134" spans="1:18" s="585" customFormat="1" x14ac:dyDescent="0.3">
      <c r="A134" s="569"/>
      <c r="B134" s="570"/>
      <c r="C134" s="570"/>
      <c r="D134" s="569"/>
      <c r="E134" s="569"/>
      <c r="F134" s="571"/>
      <c r="G134" s="571"/>
      <c r="H134" s="572"/>
      <c r="I134" s="573"/>
      <c r="J134" s="569"/>
      <c r="K134" s="575"/>
      <c r="L134" s="575"/>
      <c r="M134" s="575"/>
      <c r="N134" s="569"/>
      <c r="O134" s="573"/>
      <c r="P134" s="828"/>
      <c r="Q134" s="569"/>
      <c r="R134" s="569"/>
    </row>
    <row r="135" spans="1:18" s="585" customFormat="1" x14ac:dyDescent="0.3">
      <c r="A135" s="569" t="s">
        <v>1019</v>
      </c>
      <c r="B135" s="570" t="s">
        <v>1016</v>
      </c>
      <c r="C135" s="570" t="s">
        <v>1016</v>
      </c>
      <c r="D135" s="569" t="s">
        <v>240</v>
      </c>
      <c r="E135" s="569" t="s">
        <v>393</v>
      </c>
      <c r="F135" s="571" t="s">
        <v>1060</v>
      </c>
      <c r="G135" s="571" t="s">
        <v>1022</v>
      </c>
      <c r="H135" s="572" t="s">
        <v>1455</v>
      </c>
      <c r="I135" s="573" t="s">
        <v>587</v>
      </c>
      <c r="J135" s="569" t="s">
        <v>705</v>
      </c>
      <c r="K135" s="575"/>
      <c r="L135" s="575"/>
      <c r="M135" s="575"/>
      <c r="N135" s="569"/>
      <c r="O135" s="573" t="s">
        <v>421</v>
      </c>
      <c r="P135" s="828" t="s">
        <v>240</v>
      </c>
      <c r="Q135" s="569" t="s">
        <v>176</v>
      </c>
      <c r="R135" s="569" t="s">
        <v>152</v>
      </c>
    </row>
    <row r="136" spans="1:18" s="585" customFormat="1" x14ac:dyDescent="0.3">
      <c r="A136" s="569" t="s">
        <v>1021</v>
      </c>
      <c r="B136" s="570" t="s">
        <v>1017</v>
      </c>
      <c r="C136" s="570" t="s">
        <v>1017</v>
      </c>
      <c r="D136" s="569" t="s">
        <v>393</v>
      </c>
      <c r="E136" s="569" t="s">
        <v>211</v>
      </c>
      <c r="F136" s="571" t="s">
        <v>1023</v>
      </c>
      <c r="G136" s="571" t="s">
        <v>661</v>
      </c>
      <c r="H136" s="572" t="s">
        <v>1456</v>
      </c>
      <c r="I136" s="573" t="s">
        <v>580</v>
      </c>
      <c r="J136" s="569" t="s">
        <v>706</v>
      </c>
      <c r="K136" s="575"/>
      <c r="L136" s="575"/>
      <c r="M136" s="575"/>
      <c r="N136" s="569"/>
      <c r="O136" s="573" t="s">
        <v>176</v>
      </c>
      <c r="P136" s="828"/>
      <c r="Q136" s="569" t="s">
        <v>176</v>
      </c>
      <c r="R136" s="569" t="s">
        <v>152</v>
      </c>
    </row>
    <row r="137" spans="1:18" s="585" customFormat="1" x14ac:dyDescent="0.3">
      <c r="A137" s="569"/>
      <c r="B137" s="570"/>
      <c r="C137" s="570"/>
      <c r="D137" s="569"/>
      <c r="E137" s="569"/>
      <c r="F137" s="571"/>
      <c r="G137" s="571"/>
      <c r="H137" s="572" t="s">
        <v>1457</v>
      </c>
      <c r="I137" s="573"/>
      <c r="J137" s="569"/>
      <c r="K137" s="575"/>
      <c r="L137" s="575"/>
      <c r="M137" s="575"/>
      <c r="N137" s="569"/>
      <c r="O137" s="573"/>
      <c r="P137" s="828"/>
      <c r="Q137" s="569"/>
      <c r="R137" s="569"/>
    </row>
    <row r="138" spans="1:18" s="585" customFormat="1" x14ac:dyDescent="0.3">
      <c r="A138" s="569"/>
      <c r="B138" s="570"/>
      <c r="C138" s="570"/>
      <c r="D138" s="569"/>
      <c r="E138" s="569"/>
      <c r="F138" s="571"/>
      <c r="G138" s="571"/>
      <c r="H138" s="572"/>
      <c r="I138" s="573"/>
      <c r="J138" s="569"/>
      <c r="K138" s="575"/>
      <c r="L138" s="575"/>
      <c r="M138" s="575"/>
      <c r="N138" s="569"/>
      <c r="O138" s="573"/>
      <c r="P138" s="828"/>
      <c r="Q138" s="569"/>
      <c r="R138" s="569"/>
    </row>
    <row r="139" spans="1:18" s="585" customFormat="1" x14ac:dyDescent="0.3">
      <c r="A139" s="569" t="s">
        <v>841</v>
      </c>
      <c r="B139" s="570" t="s">
        <v>138</v>
      </c>
      <c r="C139" s="570" t="s">
        <v>138</v>
      </c>
      <c r="D139" s="569" t="s">
        <v>240</v>
      </c>
      <c r="E139" s="569" t="s">
        <v>393</v>
      </c>
      <c r="F139" s="571" t="s">
        <v>558</v>
      </c>
      <c r="G139" s="571" t="s">
        <v>513</v>
      </c>
      <c r="H139" s="572" t="s">
        <v>1458</v>
      </c>
      <c r="I139" s="573" t="s">
        <v>580</v>
      </c>
      <c r="J139" s="569" t="s">
        <v>706</v>
      </c>
      <c r="K139" s="574" t="s">
        <v>1160</v>
      </c>
      <c r="L139" s="574" t="s">
        <v>1166</v>
      </c>
      <c r="M139" s="574" t="s">
        <v>1129</v>
      </c>
      <c r="N139" s="569"/>
      <c r="O139" s="573" t="s">
        <v>653</v>
      </c>
      <c r="P139" s="828" t="s">
        <v>240</v>
      </c>
      <c r="Q139" s="569" t="s">
        <v>176</v>
      </c>
      <c r="R139" s="569" t="s">
        <v>152</v>
      </c>
    </row>
    <row r="140" spans="1:18" s="585" customFormat="1" x14ac:dyDescent="0.3">
      <c r="A140" s="569" t="s">
        <v>842</v>
      </c>
      <c r="B140" s="570" t="s">
        <v>189</v>
      </c>
      <c r="C140" s="570" t="s">
        <v>189</v>
      </c>
      <c r="D140" s="569" t="s">
        <v>393</v>
      </c>
      <c r="E140" s="569" t="s">
        <v>211</v>
      </c>
      <c r="F140" s="571" t="s">
        <v>471</v>
      </c>
      <c r="G140" s="571" t="s">
        <v>967</v>
      </c>
      <c r="H140" s="572"/>
      <c r="I140" s="573" t="s">
        <v>581</v>
      </c>
      <c r="J140" s="569" t="s">
        <v>713</v>
      </c>
      <c r="K140" s="574" t="s">
        <v>1164</v>
      </c>
      <c r="L140" s="574" t="s">
        <v>1165</v>
      </c>
      <c r="M140" s="575"/>
      <c r="N140" s="569"/>
      <c r="O140" s="573" t="s">
        <v>176</v>
      </c>
      <c r="P140" s="828"/>
      <c r="Q140" s="569" t="s">
        <v>176</v>
      </c>
      <c r="R140" s="569" t="s">
        <v>152</v>
      </c>
    </row>
    <row r="141" spans="1:18" s="585" customFormat="1" x14ac:dyDescent="0.3">
      <c r="A141" s="569"/>
      <c r="B141" s="570"/>
      <c r="C141" s="570"/>
      <c r="D141" s="569"/>
      <c r="E141" s="569"/>
      <c r="F141" s="571"/>
      <c r="G141" s="571"/>
      <c r="H141" s="572"/>
      <c r="I141" s="573"/>
      <c r="J141" s="569"/>
      <c r="K141" s="575"/>
      <c r="L141" s="575"/>
      <c r="M141" s="575"/>
      <c r="N141" s="569"/>
      <c r="O141" s="573"/>
      <c r="P141" s="828"/>
      <c r="Q141" s="569"/>
      <c r="R141" s="569"/>
    </row>
    <row r="142" spans="1:18" s="585" customFormat="1" x14ac:dyDescent="0.3">
      <c r="A142" s="569" t="s">
        <v>841</v>
      </c>
      <c r="B142" s="570" t="s">
        <v>1111</v>
      </c>
      <c r="C142" s="570" t="s">
        <v>1111</v>
      </c>
      <c r="D142" s="569" t="s">
        <v>240</v>
      </c>
      <c r="E142" s="569" t="s">
        <v>393</v>
      </c>
      <c r="F142" s="571" t="s">
        <v>730</v>
      </c>
      <c r="G142" s="571" t="s">
        <v>607</v>
      </c>
      <c r="H142" s="572" t="s">
        <v>1431</v>
      </c>
      <c r="I142" s="573" t="s">
        <v>581</v>
      </c>
      <c r="J142" s="569" t="s">
        <v>964</v>
      </c>
      <c r="K142" s="574" t="s">
        <v>1162</v>
      </c>
      <c r="L142" s="574" t="s">
        <v>1163</v>
      </c>
      <c r="M142" s="574" t="s">
        <v>1137</v>
      </c>
      <c r="N142" s="569"/>
      <c r="O142" s="573" t="s">
        <v>171</v>
      </c>
      <c r="P142" s="828" t="s">
        <v>240</v>
      </c>
      <c r="Q142" s="569" t="s">
        <v>176</v>
      </c>
      <c r="R142" s="569" t="s">
        <v>152</v>
      </c>
    </row>
    <row r="143" spans="1:18" s="585" customFormat="1" x14ac:dyDescent="0.3">
      <c r="A143" s="569" t="s">
        <v>842</v>
      </c>
      <c r="B143" s="570" t="s">
        <v>189</v>
      </c>
      <c r="C143" s="570" t="s">
        <v>189</v>
      </c>
      <c r="D143" s="569" t="s">
        <v>393</v>
      </c>
      <c r="E143" s="569" t="s">
        <v>211</v>
      </c>
      <c r="F143" s="571" t="s">
        <v>622</v>
      </c>
      <c r="G143" s="571" t="s">
        <v>620</v>
      </c>
      <c r="H143" s="572"/>
      <c r="I143" s="573" t="s">
        <v>581</v>
      </c>
      <c r="J143" s="569" t="s">
        <v>713</v>
      </c>
      <c r="K143" s="574" t="s">
        <v>1164</v>
      </c>
      <c r="L143" s="574" t="s">
        <v>1165</v>
      </c>
      <c r="M143" s="575"/>
      <c r="N143" s="569"/>
      <c r="O143" s="573" t="s">
        <v>176</v>
      </c>
      <c r="P143" s="828"/>
      <c r="Q143" s="569" t="s">
        <v>176</v>
      </c>
      <c r="R143" s="569" t="s">
        <v>152</v>
      </c>
    </row>
    <row r="144" spans="1:18" s="585" customFormat="1" x14ac:dyDescent="0.3">
      <c r="A144" s="569"/>
      <c r="B144" s="570"/>
      <c r="C144" s="570"/>
      <c r="D144" s="569"/>
      <c r="E144" s="569"/>
      <c r="F144" s="571"/>
      <c r="G144" s="571"/>
      <c r="H144" s="572"/>
      <c r="I144" s="573"/>
      <c r="J144" s="569"/>
      <c r="K144" s="575"/>
      <c r="L144" s="575"/>
      <c r="M144" s="575"/>
      <c r="N144" s="569"/>
      <c r="O144" s="573"/>
      <c r="P144" s="828"/>
      <c r="Q144" s="569"/>
      <c r="R144" s="569"/>
    </row>
    <row r="145" spans="1:18" s="585" customFormat="1" x14ac:dyDescent="0.3">
      <c r="A145" s="569" t="s">
        <v>841</v>
      </c>
      <c r="B145" s="570" t="s">
        <v>1111</v>
      </c>
      <c r="C145" s="570" t="s">
        <v>1111</v>
      </c>
      <c r="D145" s="569" t="s">
        <v>240</v>
      </c>
      <c r="E145" s="569" t="s">
        <v>393</v>
      </c>
      <c r="F145" s="571" t="s">
        <v>1459</v>
      </c>
      <c r="G145" s="571" t="s">
        <v>479</v>
      </c>
      <c r="H145" s="572" t="s">
        <v>1460</v>
      </c>
      <c r="I145" s="573" t="s">
        <v>581</v>
      </c>
      <c r="J145" s="569" t="s">
        <v>964</v>
      </c>
      <c r="K145" s="574" t="s">
        <v>1162</v>
      </c>
      <c r="L145" s="574" t="s">
        <v>1163</v>
      </c>
      <c r="M145" s="574" t="s">
        <v>1137</v>
      </c>
      <c r="N145" s="569"/>
      <c r="O145" s="573" t="s">
        <v>171</v>
      </c>
      <c r="P145" s="828" t="s">
        <v>240</v>
      </c>
      <c r="Q145" s="569" t="s">
        <v>176</v>
      </c>
      <c r="R145" s="569" t="s">
        <v>152</v>
      </c>
    </row>
    <row r="146" spans="1:18" s="585" customFormat="1" x14ac:dyDescent="0.3">
      <c r="A146" s="569" t="s">
        <v>842</v>
      </c>
      <c r="B146" s="570" t="s">
        <v>189</v>
      </c>
      <c r="C146" s="570" t="s">
        <v>189</v>
      </c>
      <c r="D146" s="569" t="s">
        <v>393</v>
      </c>
      <c r="E146" s="569" t="s">
        <v>211</v>
      </c>
      <c r="F146" s="571" t="s">
        <v>694</v>
      </c>
      <c r="G146" s="571" t="s">
        <v>1461</v>
      </c>
      <c r="H146" s="572"/>
      <c r="I146" s="573" t="s">
        <v>581</v>
      </c>
      <c r="J146" s="569" t="s">
        <v>713</v>
      </c>
      <c r="K146" s="574" t="s">
        <v>1164</v>
      </c>
      <c r="L146" s="574" t="s">
        <v>1165</v>
      </c>
      <c r="M146" s="575"/>
      <c r="N146" s="569"/>
      <c r="O146" s="573" t="s">
        <v>176</v>
      </c>
      <c r="P146" s="828"/>
      <c r="Q146" s="569" t="s">
        <v>176</v>
      </c>
      <c r="R146" s="569" t="s">
        <v>152</v>
      </c>
    </row>
    <row r="147" spans="1:18" s="585" customFormat="1" x14ac:dyDescent="0.3">
      <c r="A147" s="569"/>
      <c r="B147" s="570"/>
      <c r="C147" s="570"/>
      <c r="D147" s="569"/>
      <c r="E147" s="569"/>
      <c r="F147" s="571"/>
      <c r="G147" s="571"/>
      <c r="H147" s="572"/>
      <c r="I147" s="573"/>
      <c r="J147" s="569"/>
      <c r="K147" s="575"/>
      <c r="L147" s="575"/>
      <c r="M147" s="575"/>
      <c r="N147" s="569"/>
      <c r="O147" s="573"/>
      <c r="P147" s="828"/>
      <c r="Q147" s="569"/>
      <c r="R147" s="569"/>
    </row>
    <row r="148" spans="1:18" x14ac:dyDescent="0.3">
      <c r="A148" s="569" t="s">
        <v>837</v>
      </c>
      <c r="B148" s="570" t="s">
        <v>631</v>
      </c>
      <c r="C148" s="570" t="s">
        <v>631</v>
      </c>
      <c r="D148" s="569" t="s">
        <v>211</v>
      </c>
      <c r="E148" s="569" t="s">
        <v>547</v>
      </c>
      <c r="F148" s="571" t="s">
        <v>569</v>
      </c>
      <c r="G148" s="571" t="s">
        <v>928</v>
      </c>
      <c r="H148" s="572" t="s">
        <v>1462</v>
      </c>
      <c r="I148" s="573" t="s">
        <v>580</v>
      </c>
      <c r="J148" s="569" t="s">
        <v>706</v>
      </c>
      <c r="K148" s="574" t="s">
        <v>1160</v>
      </c>
      <c r="L148" s="574" t="s">
        <v>1167</v>
      </c>
      <c r="M148" s="574" t="s">
        <v>1129</v>
      </c>
      <c r="N148" s="569"/>
      <c r="O148" s="573" t="s">
        <v>37</v>
      </c>
      <c r="P148" s="828" t="s">
        <v>240</v>
      </c>
      <c r="Q148" s="569" t="s">
        <v>176</v>
      </c>
      <c r="R148" s="569" t="s">
        <v>152</v>
      </c>
    </row>
    <row r="149" spans="1:18" x14ac:dyDescent="0.3">
      <c r="A149" s="569" t="s">
        <v>838</v>
      </c>
      <c r="B149" s="570" t="s">
        <v>632</v>
      </c>
      <c r="C149" s="570" t="s">
        <v>632</v>
      </c>
      <c r="D149" s="569" t="s">
        <v>547</v>
      </c>
      <c r="E149" s="569" t="s">
        <v>211</v>
      </c>
      <c r="F149" s="571" t="s">
        <v>1024</v>
      </c>
      <c r="G149" s="571" t="s">
        <v>1025</v>
      </c>
      <c r="H149" s="572" t="s">
        <v>1433</v>
      </c>
      <c r="I149" s="573" t="s">
        <v>581</v>
      </c>
      <c r="J149" s="569" t="s">
        <v>710</v>
      </c>
      <c r="K149" s="574" t="s">
        <v>1157</v>
      </c>
      <c r="L149" s="574" t="s">
        <v>1158</v>
      </c>
      <c r="M149" s="575"/>
      <c r="N149" s="569"/>
      <c r="O149" s="573" t="s">
        <v>171</v>
      </c>
      <c r="P149" s="828"/>
      <c r="Q149" s="569" t="s">
        <v>176</v>
      </c>
      <c r="R149" s="569" t="s">
        <v>152</v>
      </c>
    </row>
    <row r="150" spans="1:18" x14ac:dyDescent="0.3">
      <c r="A150" s="569"/>
      <c r="B150" s="570"/>
      <c r="C150" s="570"/>
      <c r="D150" s="569"/>
      <c r="E150" s="569"/>
      <c r="F150" s="571"/>
      <c r="G150" s="571"/>
      <c r="H150" s="572"/>
      <c r="I150" s="573"/>
      <c r="J150" s="569"/>
      <c r="K150" s="575"/>
      <c r="L150" s="575"/>
      <c r="M150" s="575"/>
      <c r="N150" s="569"/>
      <c r="O150" s="573"/>
      <c r="P150" s="828"/>
      <c r="Q150" s="569"/>
      <c r="R150" s="569"/>
    </row>
    <row r="151" spans="1:18" s="585" customFormat="1" x14ac:dyDescent="0.3">
      <c r="A151" s="569" t="s">
        <v>837</v>
      </c>
      <c r="B151" s="570" t="s">
        <v>631</v>
      </c>
      <c r="C151" s="570" t="s">
        <v>631</v>
      </c>
      <c r="D151" s="569" t="s">
        <v>211</v>
      </c>
      <c r="E151" s="569" t="s">
        <v>547</v>
      </c>
      <c r="F151" s="571" t="s">
        <v>682</v>
      </c>
      <c r="G151" s="571" t="s">
        <v>634</v>
      </c>
      <c r="H151" s="572" t="s">
        <v>1419</v>
      </c>
      <c r="I151" s="573" t="s">
        <v>580</v>
      </c>
      <c r="J151" s="569" t="s">
        <v>706</v>
      </c>
      <c r="K151" s="575"/>
      <c r="L151" s="575"/>
      <c r="M151" s="575"/>
      <c r="N151" s="569"/>
      <c r="O151" s="573" t="s">
        <v>37</v>
      </c>
      <c r="P151" s="828" t="s">
        <v>240</v>
      </c>
      <c r="Q151" s="569" t="s">
        <v>176</v>
      </c>
      <c r="R151" s="569" t="s">
        <v>152</v>
      </c>
    </row>
    <row r="152" spans="1:18" s="585" customFormat="1" x14ac:dyDescent="0.3">
      <c r="A152" s="569" t="s">
        <v>838</v>
      </c>
      <c r="B152" s="570" t="s">
        <v>632</v>
      </c>
      <c r="C152" s="570" t="s">
        <v>632</v>
      </c>
      <c r="D152" s="569" t="s">
        <v>547</v>
      </c>
      <c r="E152" s="569" t="s">
        <v>211</v>
      </c>
      <c r="F152" s="571" t="s">
        <v>1018</v>
      </c>
      <c r="G152" s="571" t="s">
        <v>509</v>
      </c>
      <c r="H152" s="572"/>
      <c r="I152" s="573" t="s">
        <v>581</v>
      </c>
      <c r="J152" s="569" t="s">
        <v>710</v>
      </c>
      <c r="K152" s="575"/>
      <c r="L152" s="575"/>
      <c r="M152" s="575"/>
      <c r="N152" s="569"/>
      <c r="O152" s="573" t="s">
        <v>171</v>
      </c>
      <c r="P152" s="828"/>
      <c r="Q152" s="569" t="s">
        <v>176</v>
      </c>
      <c r="R152" s="569" t="s">
        <v>152</v>
      </c>
    </row>
    <row r="153" spans="1:18" x14ac:dyDescent="0.3">
      <c r="A153" s="569"/>
      <c r="B153" s="570"/>
      <c r="C153" s="570"/>
      <c r="D153" s="569"/>
      <c r="E153" s="569"/>
      <c r="F153" s="571"/>
      <c r="G153" s="571"/>
      <c r="H153" s="572"/>
      <c r="I153" s="573"/>
      <c r="J153" s="569"/>
      <c r="K153" s="575"/>
      <c r="L153" s="575"/>
      <c r="M153" s="575"/>
      <c r="N153" s="569"/>
      <c r="O153" s="573"/>
      <c r="P153" s="828"/>
      <c r="Q153" s="569"/>
      <c r="R153" s="569"/>
    </row>
    <row r="154" spans="1:18" x14ac:dyDescent="0.3">
      <c r="A154" s="569" t="s">
        <v>835</v>
      </c>
      <c r="B154" s="570" t="s">
        <v>48</v>
      </c>
      <c r="C154" s="570" t="s">
        <v>48</v>
      </c>
      <c r="D154" s="569" t="s">
        <v>211</v>
      </c>
      <c r="E154" s="569" t="s">
        <v>270</v>
      </c>
      <c r="F154" s="571" t="s">
        <v>968</v>
      </c>
      <c r="G154" s="571" t="s">
        <v>969</v>
      </c>
      <c r="H154" s="572" t="s">
        <v>1463</v>
      </c>
      <c r="I154" s="573" t="s">
        <v>581</v>
      </c>
      <c r="J154" s="569" t="s">
        <v>773</v>
      </c>
      <c r="K154" s="574" t="s">
        <v>1155</v>
      </c>
      <c r="L154" s="574" t="s">
        <v>1168</v>
      </c>
      <c r="M154" s="574" t="s">
        <v>1137</v>
      </c>
      <c r="N154" s="569"/>
      <c r="O154" s="573" t="s">
        <v>171</v>
      </c>
      <c r="P154" s="828" t="s">
        <v>240</v>
      </c>
      <c r="Q154" s="569" t="s">
        <v>176</v>
      </c>
      <c r="R154" s="569" t="s">
        <v>152</v>
      </c>
    </row>
    <row r="155" spans="1:18" x14ac:dyDescent="0.3">
      <c r="A155" s="569" t="s">
        <v>836</v>
      </c>
      <c r="B155" s="570" t="s">
        <v>191</v>
      </c>
      <c r="C155" s="570" t="s">
        <v>191</v>
      </c>
      <c r="D155" s="569" t="s">
        <v>270</v>
      </c>
      <c r="E155" s="569" t="s">
        <v>211</v>
      </c>
      <c r="F155" s="571" t="s">
        <v>970</v>
      </c>
      <c r="G155" s="571" t="s">
        <v>489</v>
      </c>
      <c r="H155" s="572" t="s">
        <v>1464</v>
      </c>
      <c r="I155" s="573" t="s">
        <v>581</v>
      </c>
      <c r="J155" s="569" t="s">
        <v>710</v>
      </c>
      <c r="K155" s="574" t="s">
        <v>1157</v>
      </c>
      <c r="L155" s="574" t="s">
        <v>1169</v>
      </c>
      <c r="M155" s="574" t="s">
        <v>1134</v>
      </c>
      <c r="N155" s="569"/>
      <c r="O155" s="573" t="s">
        <v>38</v>
      </c>
      <c r="P155" s="828"/>
      <c r="Q155" s="569" t="s">
        <v>176</v>
      </c>
      <c r="R155" s="569" t="s">
        <v>152</v>
      </c>
    </row>
    <row r="156" spans="1:18" x14ac:dyDescent="0.3">
      <c r="A156" s="569"/>
      <c r="B156" s="570"/>
      <c r="C156" s="570"/>
      <c r="D156" s="569"/>
      <c r="E156" s="569"/>
      <c r="F156" s="571"/>
      <c r="G156" s="571"/>
      <c r="H156" s="572" t="s">
        <v>1393</v>
      </c>
      <c r="I156" s="573"/>
      <c r="J156" s="569"/>
      <c r="K156" s="575"/>
      <c r="L156" s="575"/>
      <c r="M156" s="575"/>
      <c r="N156" s="569"/>
      <c r="O156" s="573"/>
      <c r="P156" s="828"/>
      <c r="Q156" s="569"/>
      <c r="R156" s="569"/>
    </row>
    <row r="157" spans="1:18" x14ac:dyDescent="0.3">
      <c r="A157" s="569"/>
      <c r="B157" s="570"/>
      <c r="C157" s="570"/>
      <c r="D157" s="569"/>
      <c r="E157" s="569"/>
      <c r="F157" s="571"/>
      <c r="G157" s="571"/>
      <c r="H157" s="572"/>
      <c r="I157" s="573"/>
      <c r="J157" s="569"/>
      <c r="K157" s="575"/>
      <c r="L157" s="575"/>
      <c r="M157" s="575"/>
      <c r="N157" s="569"/>
      <c r="O157" s="573"/>
      <c r="P157" s="828"/>
      <c r="Q157" s="569"/>
      <c r="R157" s="569"/>
    </row>
    <row r="158" spans="1:18" s="585" customFormat="1" x14ac:dyDescent="0.3">
      <c r="A158" s="569" t="s">
        <v>839</v>
      </c>
      <c r="B158" s="570" t="s">
        <v>104</v>
      </c>
      <c r="C158" s="570" t="s">
        <v>104</v>
      </c>
      <c r="D158" s="569" t="s">
        <v>240</v>
      </c>
      <c r="E158" s="569" t="s">
        <v>391</v>
      </c>
      <c r="F158" s="571" t="s">
        <v>971</v>
      </c>
      <c r="G158" s="571" t="s">
        <v>499</v>
      </c>
      <c r="H158" s="572" t="s">
        <v>1465</v>
      </c>
      <c r="I158" s="573" t="s">
        <v>581</v>
      </c>
      <c r="J158" s="569" t="s">
        <v>713</v>
      </c>
      <c r="K158" s="574" t="s">
        <v>1164</v>
      </c>
      <c r="L158" s="574" t="s">
        <v>1170</v>
      </c>
      <c r="M158" s="574" t="s">
        <v>1137</v>
      </c>
      <c r="N158" s="569" t="s">
        <v>919</v>
      </c>
      <c r="O158" s="573" t="s">
        <v>171</v>
      </c>
      <c r="P158" s="828" t="s">
        <v>240</v>
      </c>
      <c r="Q158" s="569" t="s">
        <v>176</v>
      </c>
      <c r="R158" s="569" t="s">
        <v>152</v>
      </c>
    </row>
    <row r="159" spans="1:18" s="585" customFormat="1" x14ac:dyDescent="0.3">
      <c r="A159" s="569" t="s">
        <v>840</v>
      </c>
      <c r="B159" s="570"/>
      <c r="C159" s="570"/>
      <c r="D159" s="569" t="s">
        <v>391</v>
      </c>
      <c r="E159" s="569" t="s">
        <v>211</v>
      </c>
      <c r="F159" s="571" t="s">
        <v>972</v>
      </c>
      <c r="G159" s="571" t="s">
        <v>489</v>
      </c>
      <c r="H159" s="572" t="s">
        <v>1466</v>
      </c>
      <c r="I159" s="573" t="s">
        <v>581</v>
      </c>
      <c r="J159" s="569" t="s">
        <v>935</v>
      </c>
      <c r="K159" s="575"/>
      <c r="L159" s="575"/>
      <c r="M159" s="575"/>
      <c r="N159" s="569"/>
      <c r="O159" s="573" t="s">
        <v>38</v>
      </c>
      <c r="P159" s="828" t="s">
        <v>391</v>
      </c>
      <c r="Q159" s="569" t="s">
        <v>176</v>
      </c>
      <c r="R159" s="569" t="s">
        <v>152</v>
      </c>
    </row>
    <row r="160" spans="1:18" s="585" customFormat="1" x14ac:dyDescent="0.3">
      <c r="A160" s="569"/>
      <c r="B160" s="570"/>
      <c r="C160" s="570"/>
      <c r="D160" s="569"/>
      <c r="E160" s="569"/>
      <c r="F160" s="571"/>
      <c r="G160" s="571"/>
      <c r="H160" s="572" t="s">
        <v>1401</v>
      </c>
      <c r="I160" s="573"/>
      <c r="J160" s="569"/>
      <c r="K160" s="575"/>
      <c r="L160" s="575"/>
      <c r="M160" s="575"/>
      <c r="N160" s="569"/>
      <c r="O160" s="573"/>
      <c r="P160" s="828"/>
      <c r="Q160" s="569"/>
      <c r="R160" s="569"/>
    </row>
    <row r="161" spans="1:18" x14ac:dyDescent="0.3">
      <c r="A161" s="569"/>
      <c r="B161" s="570"/>
      <c r="C161" s="570"/>
      <c r="D161" s="569"/>
      <c r="E161" s="569"/>
      <c r="F161" s="571"/>
      <c r="G161" s="571"/>
      <c r="H161" s="572"/>
      <c r="I161" s="573"/>
      <c r="J161" s="569"/>
      <c r="K161" s="575"/>
      <c r="L161" s="575"/>
      <c r="M161" s="575"/>
      <c r="N161" s="569"/>
      <c r="O161" s="573"/>
      <c r="P161" s="828"/>
      <c r="Q161" s="569"/>
      <c r="R161" s="569"/>
    </row>
    <row r="162" spans="1:18" s="585" customFormat="1" x14ac:dyDescent="0.3">
      <c r="A162" s="569" t="s">
        <v>973</v>
      </c>
      <c r="B162" s="570" t="s">
        <v>45</v>
      </c>
      <c r="C162" s="570" t="s">
        <v>45</v>
      </c>
      <c r="D162" s="569" t="s">
        <v>211</v>
      </c>
      <c r="E162" s="569" t="s">
        <v>379</v>
      </c>
      <c r="F162" s="571" t="s">
        <v>654</v>
      </c>
      <c r="G162" s="571" t="s">
        <v>474</v>
      </c>
      <c r="H162" s="572" t="s">
        <v>1421</v>
      </c>
      <c r="I162" s="573" t="s">
        <v>580</v>
      </c>
      <c r="J162" s="569" t="s">
        <v>706</v>
      </c>
      <c r="K162" s="574" t="s">
        <v>1160</v>
      </c>
      <c r="L162" s="574" t="s">
        <v>1161</v>
      </c>
      <c r="M162" s="574" t="s">
        <v>1129</v>
      </c>
      <c r="N162" s="569"/>
      <c r="O162" s="573" t="s">
        <v>653</v>
      </c>
      <c r="P162" s="828" t="s">
        <v>240</v>
      </c>
      <c r="Q162" s="569" t="s">
        <v>176</v>
      </c>
      <c r="R162" s="569" t="s">
        <v>152</v>
      </c>
    </row>
    <row r="163" spans="1:18" s="585" customFormat="1" x14ac:dyDescent="0.3">
      <c r="A163" s="569" t="s">
        <v>974</v>
      </c>
      <c r="B163" s="570" t="s">
        <v>103</v>
      </c>
      <c r="C163" s="570" t="s">
        <v>103</v>
      </c>
      <c r="D163" s="569" t="s">
        <v>278</v>
      </c>
      <c r="E163" s="569" t="s">
        <v>211</v>
      </c>
      <c r="F163" s="571" t="s">
        <v>975</v>
      </c>
      <c r="G163" s="571" t="s">
        <v>945</v>
      </c>
      <c r="H163" s="572" t="s">
        <v>1413</v>
      </c>
      <c r="I163" s="573" t="s">
        <v>599</v>
      </c>
      <c r="J163" s="569" t="s">
        <v>713</v>
      </c>
      <c r="K163" s="574" t="s">
        <v>1164</v>
      </c>
      <c r="L163" s="574" t="s">
        <v>1170</v>
      </c>
      <c r="M163" s="574" t="s">
        <v>1137</v>
      </c>
      <c r="N163" s="569"/>
      <c r="O163" s="573" t="s">
        <v>171</v>
      </c>
      <c r="P163" s="828"/>
      <c r="Q163" s="569" t="s">
        <v>176</v>
      </c>
      <c r="R163" s="569" t="s">
        <v>152</v>
      </c>
    </row>
    <row r="164" spans="1:18" s="585" customFormat="1" x14ac:dyDescent="0.3">
      <c r="A164" s="569"/>
      <c r="B164" s="570"/>
      <c r="C164" s="570"/>
      <c r="D164" s="569"/>
      <c r="E164" s="569"/>
      <c r="F164" s="571"/>
      <c r="G164" s="571"/>
      <c r="H164" s="572" t="s">
        <v>1467</v>
      </c>
      <c r="I164" s="573"/>
      <c r="J164" s="569"/>
      <c r="K164" s="575"/>
      <c r="L164" s="575"/>
      <c r="M164" s="575"/>
      <c r="N164" s="569"/>
      <c r="O164" s="573"/>
      <c r="P164" s="828"/>
      <c r="Q164" s="569"/>
      <c r="R164" s="569"/>
    </row>
    <row r="165" spans="1:18" s="585" customFormat="1" x14ac:dyDescent="0.3">
      <c r="A165" s="569"/>
      <c r="B165" s="570"/>
      <c r="C165" s="570"/>
      <c r="D165" s="569"/>
      <c r="E165" s="569"/>
      <c r="F165" s="571"/>
      <c r="G165" s="571"/>
      <c r="H165" s="572"/>
      <c r="I165" s="573"/>
      <c r="J165" s="569"/>
      <c r="K165" s="579"/>
      <c r="L165" s="579"/>
      <c r="M165" s="579"/>
      <c r="N165" s="569"/>
      <c r="O165" s="573"/>
      <c r="P165" s="828"/>
      <c r="Q165" s="569"/>
      <c r="R165" s="569"/>
    </row>
    <row r="166" spans="1:18" s="585" customFormat="1" x14ac:dyDescent="0.3">
      <c r="A166" s="569" t="s">
        <v>973</v>
      </c>
      <c r="B166" s="570" t="s">
        <v>45</v>
      </c>
      <c r="C166" s="570" t="s">
        <v>45</v>
      </c>
      <c r="D166" s="569" t="s">
        <v>211</v>
      </c>
      <c r="E166" s="569" t="s">
        <v>379</v>
      </c>
      <c r="F166" s="571" t="s">
        <v>583</v>
      </c>
      <c r="G166" s="571" t="s">
        <v>971</v>
      </c>
      <c r="H166" s="572" t="s">
        <v>1419</v>
      </c>
      <c r="I166" s="573" t="s">
        <v>580</v>
      </c>
      <c r="J166" s="569" t="s">
        <v>706</v>
      </c>
      <c r="K166" s="575"/>
      <c r="L166" s="575"/>
      <c r="M166" s="575"/>
      <c r="N166" s="569"/>
      <c r="O166" s="573" t="s">
        <v>37</v>
      </c>
      <c r="P166" s="828" t="s">
        <v>240</v>
      </c>
      <c r="Q166" s="569" t="s">
        <v>176</v>
      </c>
      <c r="R166" s="569" t="s">
        <v>152</v>
      </c>
    </row>
    <row r="167" spans="1:18" s="585" customFormat="1" x14ac:dyDescent="0.3">
      <c r="A167" s="569" t="s">
        <v>974</v>
      </c>
      <c r="B167" s="570" t="s">
        <v>103</v>
      </c>
      <c r="C167" s="570" t="s">
        <v>103</v>
      </c>
      <c r="D167" s="569" t="s">
        <v>278</v>
      </c>
      <c r="E167" s="569" t="s">
        <v>211</v>
      </c>
      <c r="F167" s="571" t="s">
        <v>622</v>
      </c>
      <c r="G167" s="571" t="s">
        <v>692</v>
      </c>
      <c r="H167" s="572"/>
      <c r="I167" s="573" t="s">
        <v>599</v>
      </c>
      <c r="J167" s="569" t="s">
        <v>713</v>
      </c>
      <c r="K167" s="575"/>
      <c r="L167" s="575"/>
      <c r="M167" s="575"/>
      <c r="N167" s="569"/>
      <c r="O167" s="573" t="s">
        <v>171</v>
      </c>
      <c r="P167" s="828"/>
      <c r="Q167" s="569" t="s">
        <v>176</v>
      </c>
      <c r="R167" s="569" t="s">
        <v>152</v>
      </c>
    </row>
    <row r="168" spans="1:18" s="585" customFormat="1" x14ac:dyDescent="0.3">
      <c r="A168" s="569"/>
      <c r="B168" s="570"/>
      <c r="C168" s="570"/>
      <c r="D168" s="569"/>
      <c r="E168" s="569"/>
      <c r="F168" s="571"/>
      <c r="G168" s="571"/>
      <c r="H168" s="572"/>
      <c r="I168" s="573"/>
      <c r="J168" s="569"/>
      <c r="K168" s="579"/>
      <c r="L168" s="579"/>
      <c r="M168" s="579"/>
      <c r="N168" s="569"/>
      <c r="O168" s="573"/>
      <c r="P168" s="828"/>
      <c r="Q168" s="569"/>
      <c r="R168" s="569"/>
    </row>
    <row r="169" spans="1:18" s="585" customFormat="1" ht="27.6" x14ac:dyDescent="0.3">
      <c r="A169" s="569" t="s">
        <v>830</v>
      </c>
      <c r="B169" s="570" t="s">
        <v>203</v>
      </c>
      <c r="C169" s="570" t="s">
        <v>203</v>
      </c>
      <c r="D169" s="569" t="s">
        <v>211</v>
      </c>
      <c r="E169" s="569" t="s">
        <v>477</v>
      </c>
      <c r="F169" s="571" t="s">
        <v>976</v>
      </c>
      <c r="G169" s="571" t="s">
        <v>589</v>
      </c>
      <c r="H169" s="572" t="s">
        <v>1405</v>
      </c>
      <c r="I169" s="573" t="s">
        <v>592</v>
      </c>
      <c r="J169" s="569" t="s">
        <v>705</v>
      </c>
      <c r="K169" s="574" t="s">
        <v>1151</v>
      </c>
      <c r="L169" s="574" t="s">
        <v>1171</v>
      </c>
      <c r="M169" s="574" t="s">
        <v>1142</v>
      </c>
      <c r="N169" s="569" t="s">
        <v>711</v>
      </c>
      <c r="O169" s="573" t="s">
        <v>421</v>
      </c>
      <c r="P169" s="828" t="s">
        <v>240</v>
      </c>
      <c r="Q169" s="569" t="s">
        <v>176</v>
      </c>
      <c r="R169" s="569" t="s">
        <v>152</v>
      </c>
    </row>
    <row r="170" spans="1:18" s="585" customFormat="1" x14ac:dyDescent="0.3">
      <c r="A170" s="569" t="s">
        <v>831</v>
      </c>
      <c r="B170" s="570"/>
      <c r="C170" s="570"/>
      <c r="D170" s="569" t="s">
        <v>389</v>
      </c>
      <c r="E170" s="569" t="s">
        <v>240</v>
      </c>
      <c r="F170" s="571" t="s">
        <v>588</v>
      </c>
      <c r="G170" s="571" t="s">
        <v>930</v>
      </c>
      <c r="H170" s="572" t="s">
        <v>1406</v>
      </c>
      <c r="I170" s="573" t="s">
        <v>572</v>
      </c>
      <c r="J170" s="569" t="s">
        <v>829</v>
      </c>
      <c r="K170" s="580"/>
      <c r="L170" s="580"/>
      <c r="M170" s="580"/>
      <c r="N170" s="569"/>
      <c r="O170" s="573" t="s">
        <v>660</v>
      </c>
      <c r="P170" s="828" t="s">
        <v>389</v>
      </c>
      <c r="Q170" s="569" t="s">
        <v>176</v>
      </c>
      <c r="R170" s="569" t="s">
        <v>152</v>
      </c>
    </row>
    <row r="171" spans="1:18" x14ac:dyDescent="0.3">
      <c r="A171" s="569"/>
      <c r="B171" s="570" t="s">
        <v>204</v>
      </c>
      <c r="C171" s="570" t="s">
        <v>204</v>
      </c>
      <c r="D171" s="569"/>
      <c r="E171" s="569"/>
      <c r="F171" s="571"/>
      <c r="G171" s="571"/>
      <c r="H171" s="572" t="s">
        <v>1436</v>
      </c>
      <c r="I171" s="573" t="s">
        <v>592</v>
      </c>
      <c r="J171" s="569" t="s">
        <v>705</v>
      </c>
      <c r="K171" s="574" t="s">
        <v>1151</v>
      </c>
      <c r="L171" s="574" t="s">
        <v>1171</v>
      </c>
      <c r="M171" s="574" t="s">
        <v>1142</v>
      </c>
      <c r="N171" s="569" t="s">
        <v>712</v>
      </c>
      <c r="O171" s="573" t="s">
        <v>421</v>
      </c>
      <c r="P171" s="828" t="s">
        <v>240</v>
      </c>
      <c r="Q171" s="569"/>
      <c r="R171" s="569"/>
    </row>
    <row r="172" spans="1:18" x14ac:dyDescent="0.3">
      <c r="A172" s="569"/>
      <c r="B172" s="570" t="s">
        <v>548</v>
      </c>
      <c r="C172" s="570" t="s">
        <v>548</v>
      </c>
      <c r="D172" s="569"/>
      <c r="E172" s="569"/>
      <c r="F172" s="571"/>
      <c r="G172" s="571"/>
      <c r="H172" s="572" t="s">
        <v>1437</v>
      </c>
      <c r="I172" s="573" t="s">
        <v>572</v>
      </c>
      <c r="J172" s="569">
        <v>53</v>
      </c>
      <c r="K172" s="574" t="s">
        <v>1160</v>
      </c>
      <c r="L172" s="574" t="s">
        <v>1172</v>
      </c>
      <c r="M172" s="574" t="s">
        <v>1129</v>
      </c>
      <c r="N172" s="569"/>
      <c r="O172" s="573" t="s">
        <v>660</v>
      </c>
      <c r="P172" s="828"/>
      <c r="Q172" s="569"/>
      <c r="R172" s="569"/>
    </row>
    <row r="173" spans="1:18" x14ac:dyDescent="0.3">
      <c r="A173" s="569"/>
      <c r="B173" s="570"/>
      <c r="C173" s="570"/>
      <c r="D173" s="569"/>
      <c r="E173" s="569"/>
      <c r="F173" s="571"/>
      <c r="G173" s="571"/>
      <c r="H173" s="572" t="s">
        <v>1468</v>
      </c>
      <c r="I173" s="573"/>
      <c r="J173" s="569"/>
      <c r="K173" s="580"/>
      <c r="L173" s="580"/>
      <c r="M173" s="580"/>
      <c r="N173" s="569"/>
      <c r="O173" s="573"/>
      <c r="P173" s="828"/>
      <c r="Q173" s="569"/>
      <c r="R173" s="569"/>
    </row>
    <row r="174" spans="1:18" x14ac:dyDescent="0.3">
      <c r="A174" s="569"/>
      <c r="B174" s="570"/>
      <c r="C174" s="570"/>
      <c r="D174" s="569"/>
      <c r="E174" s="569"/>
      <c r="F174" s="571"/>
      <c r="G174" s="571"/>
      <c r="H174" s="572" t="s">
        <v>1469</v>
      </c>
      <c r="I174" s="573"/>
      <c r="J174" s="569"/>
      <c r="K174" s="580"/>
      <c r="L174" s="580"/>
      <c r="M174" s="580"/>
      <c r="N174" s="569"/>
      <c r="O174" s="573"/>
      <c r="P174" s="828"/>
      <c r="Q174" s="569"/>
      <c r="R174" s="569"/>
    </row>
    <row r="175" spans="1:18" x14ac:dyDescent="0.3">
      <c r="A175" s="569"/>
      <c r="B175" s="570"/>
      <c r="C175" s="570"/>
      <c r="D175" s="569"/>
      <c r="E175" s="569"/>
      <c r="F175" s="571"/>
      <c r="G175" s="571"/>
      <c r="H175" s="572" t="s">
        <v>1470</v>
      </c>
      <c r="I175" s="573"/>
      <c r="J175" s="569"/>
      <c r="K175" s="580"/>
      <c r="L175" s="580"/>
      <c r="M175" s="580"/>
      <c r="N175" s="569"/>
      <c r="O175" s="573"/>
      <c r="P175" s="828"/>
      <c r="Q175" s="569"/>
      <c r="R175" s="569"/>
    </row>
    <row r="176" spans="1:18" x14ac:dyDescent="0.3">
      <c r="A176" s="569"/>
      <c r="B176" s="570"/>
      <c r="C176" s="570"/>
      <c r="D176" s="569"/>
      <c r="E176" s="569"/>
      <c r="F176" s="571"/>
      <c r="G176" s="571"/>
      <c r="H176" s="572"/>
      <c r="I176" s="573"/>
      <c r="J176" s="569"/>
      <c r="K176" s="580"/>
      <c r="L176" s="580"/>
      <c r="M176" s="580"/>
      <c r="N176" s="569"/>
      <c r="O176" s="573"/>
      <c r="P176" s="828"/>
      <c r="Q176" s="569"/>
      <c r="R176" s="569"/>
    </row>
    <row r="177" spans="1:18" ht="27.6" x14ac:dyDescent="0.3">
      <c r="A177" s="569" t="s">
        <v>833</v>
      </c>
      <c r="B177" s="570" t="s">
        <v>54</v>
      </c>
      <c r="C177" s="570" t="s">
        <v>54</v>
      </c>
      <c r="D177" s="569" t="s">
        <v>211</v>
      </c>
      <c r="E177" s="569" t="s">
        <v>477</v>
      </c>
      <c r="F177" s="571" t="s">
        <v>664</v>
      </c>
      <c r="G177" s="571" t="s">
        <v>594</v>
      </c>
      <c r="H177" s="572" t="s">
        <v>1405</v>
      </c>
      <c r="I177" s="573" t="s">
        <v>581</v>
      </c>
      <c r="J177" s="569" t="s">
        <v>773</v>
      </c>
      <c r="K177" s="574" t="s">
        <v>1155</v>
      </c>
      <c r="L177" s="574" t="s">
        <v>1173</v>
      </c>
      <c r="M177" s="574" t="s">
        <v>1137</v>
      </c>
      <c r="N177" s="569" t="s">
        <v>711</v>
      </c>
      <c r="O177" s="573" t="s">
        <v>171</v>
      </c>
      <c r="P177" s="828" t="s">
        <v>240</v>
      </c>
      <c r="Q177" s="569" t="s">
        <v>176</v>
      </c>
      <c r="R177" s="569" t="s">
        <v>152</v>
      </c>
    </row>
    <row r="178" spans="1:18" x14ac:dyDescent="0.3">
      <c r="A178" s="569" t="s">
        <v>834</v>
      </c>
      <c r="B178" s="570"/>
      <c r="C178" s="570"/>
      <c r="D178" s="569" t="s">
        <v>389</v>
      </c>
      <c r="E178" s="569" t="s">
        <v>240</v>
      </c>
      <c r="F178" s="571" t="s">
        <v>665</v>
      </c>
      <c r="G178" s="571" t="s">
        <v>486</v>
      </c>
      <c r="H178" s="572" t="s">
        <v>1471</v>
      </c>
      <c r="I178" s="573" t="s">
        <v>573</v>
      </c>
      <c r="J178" s="569" t="s">
        <v>832</v>
      </c>
      <c r="K178" s="580"/>
      <c r="L178" s="580"/>
      <c r="M178" s="580"/>
      <c r="N178" s="569"/>
      <c r="O178" s="573" t="s">
        <v>38</v>
      </c>
      <c r="P178" s="828" t="s">
        <v>389</v>
      </c>
      <c r="Q178" s="569" t="s">
        <v>176</v>
      </c>
      <c r="R178" s="569" t="s">
        <v>152</v>
      </c>
    </row>
    <row r="179" spans="1:18" x14ac:dyDescent="0.3">
      <c r="A179" s="569"/>
      <c r="B179" s="570" t="s">
        <v>187</v>
      </c>
      <c r="C179" s="570" t="s">
        <v>187</v>
      </c>
      <c r="D179" s="569"/>
      <c r="E179" s="569"/>
      <c r="F179" s="571"/>
      <c r="G179" s="571"/>
      <c r="H179" s="572" t="s">
        <v>1472</v>
      </c>
      <c r="I179" s="573" t="s">
        <v>581</v>
      </c>
      <c r="J179" s="569" t="s">
        <v>773</v>
      </c>
      <c r="K179" s="574" t="s">
        <v>1155</v>
      </c>
      <c r="L179" s="574" t="s">
        <v>1173</v>
      </c>
      <c r="M179" s="574" t="s">
        <v>1137</v>
      </c>
      <c r="N179" s="569" t="s">
        <v>712</v>
      </c>
      <c r="O179" s="573" t="s">
        <v>171</v>
      </c>
      <c r="P179" s="828" t="s">
        <v>240</v>
      </c>
      <c r="Q179" s="569"/>
      <c r="R179" s="569"/>
    </row>
    <row r="180" spans="1:18" x14ac:dyDescent="0.3">
      <c r="A180" s="569"/>
      <c r="B180" s="570" t="s">
        <v>918</v>
      </c>
      <c r="C180" s="570" t="s">
        <v>918</v>
      </c>
      <c r="D180" s="569"/>
      <c r="E180" s="569"/>
      <c r="F180" s="571"/>
      <c r="G180" s="571"/>
      <c r="H180" s="572"/>
      <c r="I180" s="573" t="s">
        <v>573</v>
      </c>
      <c r="J180" s="569" t="s">
        <v>710</v>
      </c>
      <c r="K180" s="574" t="s">
        <v>1157</v>
      </c>
      <c r="L180" s="574" t="s">
        <v>1174</v>
      </c>
      <c r="M180" s="574" t="s">
        <v>1134</v>
      </c>
      <c r="N180" s="569"/>
      <c r="O180" s="573" t="s">
        <v>38</v>
      </c>
      <c r="P180" s="828"/>
      <c r="Q180" s="569"/>
      <c r="R180" s="569"/>
    </row>
    <row r="181" spans="1:18" x14ac:dyDescent="0.3">
      <c r="A181" s="569"/>
      <c r="B181" s="570"/>
      <c r="C181" s="570"/>
      <c r="D181" s="569"/>
      <c r="E181" s="569"/>
      <c r="F181" s="571"/>
      <c r="G181" s="571"/>
      <c r="H181" s="572"/>
      <c r="I181" s="573"/>
      <c r="J181" s="569"/>
      <c r="K181" s="580"/>
      <c r="L181" s="580"/>
      <c r="M181" s="580"/>
      <c r="N181" s="569"/>
      <c r="O181" s="573"/>
      <c r="P181" s="828"/>
      <c r="Q181" s="569"/>
      <c r="R181" s="569"/>
    </row>
    <row r="182" spans="1:18" x14ac:dyDescent="0.3">
      <c r="A182" s="569" t="s">
        <v>844</v>
      </c>
      <c r="B182" s="570" t="s">
        <v>76</v>
      </c>
      <c r="C182" s="570" t="s">
        <v>76</v>
      </c>
      <c r="D182" s="569" t="s">
        <v>211</v>
      </c>
      <c r="E182" s="569" t="s">
        <v>282</v>
      </c>
      <c r="F182" s="571" t="s">
        <v>488</v>
      </c>
      <c r="G182" s="571" t="s">
        <v>981</v>
      </c>
      <c r="H182" s="572" t="s">
        <v>1473</v>
      </c>
      <c r="I182" s="573" t="s">
        <v>581</v>
      </c>
      <c r="J182" s="569" t="s">
        <v>719</v>
      </c>
      <c r="K182" s="574" t="s">
        <v>1179</v>
      </c>
      <c r="L182" s="574" t="s">
        <v>1180</v>
      </c>
      <c r="M182" s="574" t="s">
        <v>1137</v>
      </c>
      <c r="N182" s="569"/>
      <c r="O182" s="573" t="s">
        <v>171</v>
      </c>
      <c r="P182" s="828" t="s">
        <v>240</v>
      </c>
      <c r="Q182" s="569" t="s">
        <v>176</v>
      </c>
      <c r="R182" s="569" t="s">
        <v>152</v>
      </c>
    </row>
    <row r="183" spans="1:18" ht="27.6" x14ac:dyDescent="0.3">
      <c r="A183" s="569" t="s">
        <v>845</v>
      </c>
      <c r="B183" s="570" t="s">
        <v>78</v>
      </c>
      <c r="C183" s="570" t="s">
        <v>78</v>
      </c>
      <c r="D183" s="569" t="s">
        <v>645</v>
      </c>
      <c r="E183" s="569" t="s">
        <v>644</v>
      </c>
      <c r="F183" s="571" t="s">
        <v>950</v>
      </c>
      <c r="G183" s="571" t="s">
        <v>724</v>
      </c>
      <c r="H183" s="572" t="s">
        <v>1474</v>
      </c>
      <c r="I183" s="573" t="s">
        <v>581</v>
      </c>
      <c r="J183" s="569" t="s">
        <v>720</v>
      </c>
      <c r="K183" s="574" t="s">
        <v>1181</v>
      </c>
      <c r="L183" s="574" t="s">
        <v>1182</v>
      </c>
      <c r="M183" s="574" t="s">
        <v>1134</v>
      </c>
      <c r="N183" s="569"/>
      <c r="O183" s="573" t="s">
        <v>38</v>
      </c>
      <c r="P183" s="828"/>
      <c r="Q183" s="569" t="s">
        <v>843</v>
      </c>
      <c r="R183" s="569" t="s">
        <v>152</v>
      </c>
    </row>
    <row r="184" spans="1:18" x14ac:dyDescent="0.3">
      <c r="A184" s="569"/>
      <c r="B184" s="570"/>
      <c r="C184" s="570"/>
      <c r="D184" s="569"/>
      <c r="E184" s="569"/>
      <c r="F184" s="571"/>
      <c r="G184" s="571"/>
      <c r="H184" s="572" t="s">
        <v>1475</v>
      </c>
      <c r="I184" s="573"/>
      <c r="J184" s="569"/>
      <c r="K184" s="575"/>
      <c r="L184" s="575"/>
      <c r="M184" s="575"/>
      <c r="N184" s="569"/>
      <c r="O184" s="573"/>
      <c r="P184" s="828"/>
      <c r="Q184" s="569"/>
      <c r="R184" s="569"/>
    </row>
    <row r="185" spans="1:18" x14ac:dyDescent="0.3">
      <c r="A185" s="569"/>
      <c r="B185" s="570"/>
      <c r="C185" s="570"/>
      <c r="D185" s="569"/>
      <c r="E185" s="569"/>
      <c r="F185" s="571"/>
      <c r="G185" s="571"/>
      <c r="H185" s="572" t="s">
        <v>1445</v>
      </c>
      <c r="I185" s="573"/>
      <c r="J185" s="569"/>
      <c r="K185" s="575"/>
      <c r="L185" s="575"/>
      <c r="M185" s="575"/>
      <c r="N185" s="569"/>
      <c r="O185" s="573"/>
      <c r="P185" s="828"/>
      <c r="Q185" s="569"/>
      <c r="R185" s="569"/>
    </row>
    <row r="186" spans="1:18" x14ac:dyDescent="0.3">
      <c r="A186" s="569"/>
      <c r="B186" s="570"/>
      <c r="C186" s="570"/>
      <c r="D186" s="569"/>
      <c r="E186" s="569"/>
      <c r="F186" s="571"/>
      <c r="G186" s="571"/>
      <c r="H186" s="572" t="s">
        <v>1476</v>
      </c>
      <c r="I186" s="573"/>
      <c r="J186" s="569"/>
      <c r="K186" s="575"/>
      <c r="L186" s="575"/>
      <c r="M186" s="575"/>
      <c r="N186" s="569"/>
      <c r="O186" s="573"/>
      <c r="P186" s="828"/>
      <c r="Q186" s="569"/>
      <c r="R186" s="569"/>
    </row>
    <row r="187" spans="1:18" x14ac:dyDescent="0.3">
      <c r="A187" s="569"/>
      <c r="B187" s="570"/>
      <c r="C187" s="570"/>
      <c r="D187" s="569"/>
      <c r="E187" s="569"/>
      <c r="F187" s="571"/>
      <c r="G187" s="571"/>
      <c r="H187" s="572" t="s">
        <v>1477</v>
      </c>
      <c r="I187" s="573"/>
      <c r="J187" s="569"/>
      <c r="K187" s="575"/>
      <c r="L187" s="575"/>
      <c r="M187" s="575"/>
      <c r="N187" s="569"/>
      <c r="O187" s="573"/>
      <c r="P187" s="828"/>
      <c r="Q187" s="569"/>
      <c r="R187" s="569"/>
    </row>
    <row r="188" spans="1:18" x14ac:dyDescent="0.3">
      <c r="A188" s="569"/>
      <c r="B188" s="570"/>
      <c r="C188" s="570"/>
      <c r="D188" s="569"/>
      <c r="E188" s="569"/>
      <c r="F188" s="571"/>
      <c r="G188" s="571"/>
      <c r="H188" s="572"/>
      <c r="I188" s="573"/>
      <c r="J188" s="569"/>
      <c r="K188" s="575"/>
      <c r="L188" s="575"/>
      <c r="M188" s="575"/>
      <c r="N188" s="569"/>
      <c r="O188" s="573"/>
      <c r="P188" s="828"/>
      <c r="Q188" s="569"/>
      <c r="R188" s="569"/>
    </row>
    <row r="189" spans="1:18" x14ac:dyDescent="0.3">
      <c r="A189" s="569" t="s">
        <v>846</v>
      </c>
      <c r="B189" s="570" t="s">
        <v>70</v>
      </c>
      <c r="C189" s="570" t="s">
        <v>70</v>
      </c>
      <c r="D189" s="569" t="s">
        <v>211</v>
      </c>
      <c r="E189" s="569" t="s">
        <v>382</v>
      </c>
      <c r="F189" s="571" t="s">
        <v>717</v>
      </c>
      <c r="G189" s="571" t="s">
        <v>489</v>
      </c>
      <c r="H189" s="572" t="s">
        <v>1478</v>
      </c>
      <c r="I189" s="573" t="s">
        <v>581</v>
      </c>
      <c r="J189" s="569" t="s">
        <v>719</v>
      </c>
      <c r="K189" s="574" t="s">
        <v>1179</v>
      </c>
      <c r="L189" s="574" t="s">
        <v>1180</v>
      </c>
      <c r="M189" s="574" t="s">
        <v>1209</v>
      </c>
      <c r="N189" s="569"/>
      <c r="O189" s="573" t="s">
        <v>171</v>
      </c>
      <c r="P189" s="828" t="s">
        <v>240</v>
      </c>
      <c r="Q189" s="569" t="s">
        <v>176</v>
      </c>
      <c r="R189" s="569" t="s">
        <v>152</v>
      </c>
    </row>
    <row r="190" spans="1:18" x14ac:dyDescent="0.3">
      <c r="A190" s="569" t="s">
        <v>847</v>
      </c>
      <c r="B190" s="570" t="s">
        <v>73</v>
      </c>
      <c r="C190" s="570" t="s">
        <v>73</v>
      </c>
      <c r="D190" s="569" t="s">
        <v>285</v>
      </c>
      <c r="E190" s="569" t="s">
        <v>211</v>
      </c>
      <c r="F190" s="571" t="s">
        <v>490</v>
      </c>
      <c r="G190" s="571" t="s">
        <v>597</v>
      </c>
      <c r="H190" s="572" t="s">
        <v>1479</v>
      </c>
      <c r="I190" s="573" t="s">
        <v>581</v>
      </c>
      <c r="J190" s="569" t="s">
        <v>720</v>
      </c>
      <c r="K190" s="574" t="s">
        <v>1181</v>
      </c>
      <c r="L190" s="574" t="s">
        <v>1182</v>
      </c>
      <c r="M190" s="574" t="s">
        <v>1212</v>
      </c>
      <c r="N190" s="569"/>
      <c r="O190" s="573" t="s">
        <v>38</v>
      </c>
      <c r="P190" s="828"/>
      <c r="Q190" s="569" t="s">
        <v>843</v>
      </c>
      <c r="R190" s="569" t="s">
        <v>152</v>
      </c>
    </row>
    <row r="191" spans="1:18" x14ac:dyDescent="0.3">
      <c r="A191" s="569"/>
      <c r="B191" s="570"/>
      <c r="C191" s="570"/>
      <c r="D191" s="569"/>
      <c r="E191" s="569"/>
      <c r="F191" s="571"/>
      <c r="G191" s="571"/>
      <c r="H191" s="572"/>
      <c r="I191" s="573"/>
      <c r="J191" s="569"/>
      <c r="K191" s="575"/>
      <c r="L191" s="575"/>
      <c r="M191" s="575"/>
      <c r="N191" s="569"/>
      <c r="O191" s="573"/>
      <c r="P191" s="828"/>
      <c r="Q191" s="569"/>
      <c r="R191" s="569"/>
    </row>
    <row r="192" spans="1:18" x14ac:dyDescent="0.3">
      <c r="A192" s="569" t="s">
        <v>848</v>
      </c>
      <c r="B192" s="570" t="s">
        <v>72</v>
      </c>
      <c r="C192" s="570" t="s">
        <v>72</v>
      </c>
      <c r="D192" s="569" t="s">
        <v>211</v>
      </c>
      <c r="E192" s="569" t="s">
        <v>384</v>
      </c>
      <c r="F192" s="571" t="s">
        <v>577</v>
      </c>
      <c r="G192" s="571" t="s">
        <v>470</v>
      </c>
      <c r="H192" s="572" t="s">
        <v>1480</v>
      </c>
      <c r="I192" s="573" t="s">
        <v>581</v>
      </c>
      <c r="J192" s="569" t="s">
        <v>719</v>
      </c>
      <c r="K192" s="574" t="s">
        <v>1179</v>
      </c>
      <c r="L192" s="574" t="s">
        <v>1180</v>
      </c>
      <c r="M192" s="574" t="s">
        <v>1209</v>
      </c>
      <c r="N192" s="569"/>
      <c r="O192" s="573" t="s">
        <v>171</v>
      </c>
      <c r="P192" s="828" t="s">
        <v>240</v>
      </c>
      <c r="Q192" s="569" t="s">
        <v>176</v>
      </c>
      <c r="R192" s="569" t="s">
        <v>152</v>
      </c>
    </row>
    <row r="193" spans="1:18" x14ac:dyDescent="0.3">
      <c r="A193" s="569" t="s">
        <v>849</v>
      </c>
      <c r="B193" s="570" t="s">
        <v>74</v>
      </c>
      <c r="C193" s="570" t="s">
        <v>74</v>
      </c>
      <c r="D193" s="569" t="s">
        <v>292</v>
      </c>
      <c r="E193" s="569" t="s">
        <v>211</v>
      </c>
      <c r="F193" s="571" t="s">
        <v>1229</v>
      </c>
      <c r="G193" s="571" t="s">
        <v>582</v>
      </c>
      <c r="H193" s="572" t="s">
        <v>1481</v>
      </c>
      <c r="I193" s="573" t="s">
        <v>581</v>
      </c>
      <c r="J193" s="569" t="s">
        <v>720</v>
      </c>
      <c r="K193" s="574" t="s">
        <v>1181</v>
      </c>
      <c r="L193" s="574" t="s">
        <v>1182</v>
      </c>
      <c r="M193" s="574" t="s">
        <v>1212</v>
      </c>
      <c r="N193" s="569"/>
      <c r="O193" s="573" t="s">
        <v>38</v>
      </c>
      <c r="P193" s="828"/>
      <c r="Q193" s="569" t="s">
        <v>843</v>
      </c>
      <c r="R193" s="569" t="s">
        <v>152</v>
      </c>
    </row>
    <row r="194" spans="1:18" x14ac:dyDescent="0.3">
      <c r="A194" s="569"/>
      <c r="B194" s="570"/>
      <c r="C194" s="570"/>
      <c r="D194" s="569"/>
      <c r="E194" s="569"/>
      <c r="F194" s="571"/>
      <c r="G194" s="571"/>
      <c r="H194" s="572" t="s">
        <v>1404</v>
      </c>
      <c r="I194" s="573"/>
      <c r="J194" s="569"/>
      <c r="K194" s="575"/>
      <c r="L194" s="575"/>
      <c r="M194" s="575"/>
      <c r="N194" s="569"/>
      <c r="O194" s="573"/>
      <c r="P194" s="828"/>
      <c r="Q194" s="569"/>
      <c r="R194" s="569"/>
    </row>
    <row r="195" spans="1:18" x14ac:dyDescent="0.3">
      <c r="A195" s="569"/>
      <c r="B195" s="570"/>
      <c r="C195" s="570"/>
      <c r="D195" s="569"/>
      <c r="E195" s="569"/>
      <c r="F195" s="571"/>
      <c r="G195" s="571"/>
      <c r="H195" s="572"/>
      <c r="I195" s="573"/>
      <c r="J195" s="569"/>
      <c r="K195" s="575"/>
      <c r="L195" s="575"/>
      <c r="M195" s="575"/>
      <c r="N195" s="569"/>
      <c r="O195" s="573"/>
      <c r="P195" s="828"/>
      <c r="Q195" s="569"/>
      <c r="R195" s="569"/>
    </row>
    <row r="196" spans="1:18" x14ac:dyDescent="0.3">
      <c r="A196" s="569" t="s">
        <v>850</v>
      </c>
      <c r="B196" s="570" t="s">
        <v>71</v>
      </c>
      <c r="C196" s="570" t="s">
        <v>71</v>
      </c>
      <c r="D196" s="569" t="s">
        <v>211</v>
      </c>
      <c r="E196" s="569" t="s">
        <v>385</v>
      </c>
      <c r="F196" s="571" t="s">
        <v>603</v>
      </c>
      <c r="G196" s="571" t="s">
        <v>686</v>
      </c>
      <c r="H196" s="572" t="s">
        <v>1482</v>
      </c>
      <c r="I196" s="573" t="s">
        <v>581</v>
      </c>
      <c r="J196" s="569" t="s">
        <v>719</v>
      </c>
      <c r="K196" s="574" t="s">
        <v>1179</v>
      </c>
      <c r="L196" s="574" t="s">
        <v>1180</v>
      </c>
      <c r="M196" s="574" t="s">
        <v>1209</v>
      </c>
      <c r="N196" s="569"/>
      <c r="O196" s="573" t="s">
        <v>171</v>
      </c>
      <c r="P196" s="828" t="s">
        <v>240</v>
      </c>
      <c r="Q196" s="569" t="s">
        <v>176</v>
      </c>
      <c r="R196" s="569" t="s">
        <v>152</v>
      </c>
    </row>
    <row r="197" spans="1:18" x14ac:dyDescent="0.3">
      <c r="A197" s="569" t="s">
        <v>851</v>
      </c>
      <c r="B197" s="570" t="s">
        <v>75</v>
      </c>
      <c r="C197" s="570" t="s">
        <v>75</v>
      </c>
      <c r="D197" s="569" t="s">
        <v>297</v>
      </c>
      <c r="E197" s="569" t="s">
        <v>646</v>
      </c>
      <c r="F197" s="571" t="s">
        <v>687</v>
      </c>
      <c r="G197" s="571" t="s">
        <v>688</v>
      </c>
      <c r="H197" s="572" t="s">
        <v>1483</v>
      </c>
      <c r="I197" s="573" t="s">
        <v>581</v>
      </c>
      <c r="J197" s="569" t="s">
        <v>720</v>
      </c>
      <c r="K197" s="574" t="s">
        <v>1181</v>
      </c>
      <c r="L197" s="574" t="s">
        <v>1182</v>
      </c>
      <c r="M197" s="574" t="s">
        <v>1212</v>
      </c>
      <c r="N197" s="569"/>
      <c r="O197" s="573" t="s">
        <v>38</v>
      </c>
      <c r="P197" s="828"/>
      <c r="Q197" s="569" t="s">
        <v>843</v>
      </c>
      <c r="R197" s="569" t="s">
        <v>152</v>
      </c>
    </row>
    <row r="198" spans="1:18" x14ac:dyDescent="0.3">
      <c r="A198" s="569"/>
      <c r="B198" s="570"/>
      <c r="C198" s="570"/>
      <c r="D198" s="569"/>
      <c r="E198" s="569"/>
      <c r="F198" s="571"/>
      <c r="G198" s="571"/>
      <c r="H198" s="572"/>
      <c r="I198" s="573"/>
      <c r="J198" s="569"/>
      <c r="K198" s="575"/>
      <c r="L198" s="575"/>
      <c r="M198" s="575"/>
      <c r="N198" s="569"/>
      <c r="O198" s="573"/>
      <c r="P198" s="828"/>
      <c r="Q198" s="569"/>
      <c r="R198" s="569"/>
    </row>
    <row r="199" spans="1:18" x14ac:dyDescent="0.3">
      <c r="A199" s="569" t="s">
        <v>852</v>
      </c>
      <c r="B199" s="570" t="s">
        <v>64</v>
      </c>
      <c r="C199" s="570" t="s">
        <v>64</v>
      </c>
      <c r="D199" s="569" t="s">
        <v>211</v>
      </c>
      <c r="E199" s="569" t="s">
        <v>299</v>
      </c>
      <c r="F199" s="571" t="s">
        <v>743</v>
      </c>
      <c r="G199" s="571" t="s">
        <v>470</v>
      </c>
      <c r="H199" s="572" t="s">
        <v>1482</v>
      </c>
      <c r="I199" s="573" t="s">
        <v>581</v>
      </c>
      <c r="J199" s="569" t="s">
        <v>714</v>
      </c>
      <c r="K199" s="574" t="s">
        <v>1175</v>
      </c>
      <c r="L199" s="574" t="s">
        <v>1176</v>
      </c>
      <c r="M199" s="574" t="s">
        <v>1209</v>
      </c>
      <c r="N199" s="569"/>
      <c r="O199" s="573" t="s">
        <v>171</v>
      </c>
      <c r="P199" s="828" t="s">
        <v>240</v>
      </c>
      <c r="Q199" s="569" t="s">
        <v>176</v>
      </c>
      <c r="R199" s="569" t="s">
        <v>152</v>
      </c>
    </row>
    <row r="200" spans="1:18" x14ac:dyDescent="0.3">
      <c r="A200" s="569" t="s">
        <v>853</v>
      </c>
      <c r="B200" s="570" t="s">
        <v>69</v>
      </c>
      <c r="C200" s="570" t="s">
        <v>69</v>
      </c>
      <c r="D200" s="569" t="s">
        <v>299</v>
      </c>
      <c r="E200" s="569" t="s">
        <v>211</v>
      </c>
      <c r="F200" s="571" t="s">
        <v>486</v>
      </c>
      <c r="G200" s="571" t="s">
        <v>983</v>
      </c>
      <c r="H200" s="572" t="s">
        <v>1484</v>
      </c>
      <c r="I200" s="573" t="s">
        <v>581</v>
      </c>
      <c r="J200" s="569" t="s">
        <v>715</v>
      </c>
      <c r="K200" s="574" t="s">
        <v>1177</v>
      </c>
      <c r="L200" s="574" t="s">
        <v>1178</v>
      </c>
      <c r="M200" s="574" t="s">
        <v>1212</v>
      </c>
      <c r="N200" s="569"/>
      <c r="O200" s="573" t="s">
        <v>38</v>
      </c>
      <c r="P200" s="828"/>
      <c r="Q200" s="569" t="s">
        <v>843</v>
      </c>
      <c r="R200" s="569" t="s">
        <v>152</v>
      </c>
    </row>
    <row r="201" spans="1:18" x14ac:dyDescent="0.3">
      <c r="A201" s="569"/>
      <c r="B201" s="570"/>
      <c r="C201" s="570"/>
      <c r="D201" s="569"/>
      <c r="E201" s="569"/>
      <c r="F201" s="571"/>
      <c r="G201" s="571"/>
      <c r="H201" s="572" t="s">
        <v>1485</v>
      </c>
      <c r="I201" s="573"/>
      <c r="J201" s="569"/>
      <c r="K201" s="575"/>
      <c r="L201" s="575"/>
      <c r="M201" s="575"/>
      <c r="N201" s="569"/>
      <c r="O201" s="573"/>
      <c r="P201" s="828"/>
      <c r="Q201" s="569"/>
      <c r="R201" s="569"/>
    </row>
    <row r="202" spans="1:18" x14ac:dyDescent="0.3">
      <c r="A202" s="569"/>
      <c r="B202" s="570"/>
      <c r="C202" s="570"/>
      <c r="D202" s="569"/>
      <c r="E202" s="569"/>
      <c r="F202" s="571"/>
      <c r="G202" s="571"/>
      <c r="H202" s="572" t="s">
        <v>1429</v>
      </c>
      <c r="I202" s="573"/>
      <c r="J202" s="569"/>
      <c r="K202" s="575"/>
      <c r="L202" s="575"/>
      <c r="M202" s="575"/>
      <c r="N202" s="569"/>
      <c r="O202" s="573"/>
      <c r="P202" s="828"/>
      <c r="Q202" s="569"/>
      <c r="R202" s="569"/>
    </row>
    <row r="203" spans="1:18" x14ac:dyDescent="0.3">
      <c r="A203" s="569"/>
      <c r="B203" s="570"/>
      <c r="C203" s="570"/>
      <c r="D203" s="569"/>
      <c r="E203" s="569"/>
      <c r="F203" s="571"/>
      <c r="G203" s="571"/>
      <c r="H203" s="572"/>
      <c r="I203" s="573"/>
      <c r="J203" s="569"/>
      <c r="K203" s="575"/>
      <c r="L203" s="575"/>
      <c r="M203" s="575"/>
      <c r="N203" s="569"/>
      <c r="O203" s="573"/>
      <c r="P203" s="828"/>
      <c r="Q203" s="569"/>
      <c r="R203" s="569"/>
    </row>
    <row r="204" spans="1:18" s="585" customFormat="1" x14ac:dyDescent="0.3">
      <c r="A204" s="569" t="s">
        <v>977</v>
      </c>
      <c r="B204" s="570" t="s">
        <v>62</v>
      </c>
      <c r="C204" s="570" t="s">
        <v>62</v>
      </c>
      <c r="D204" s="569" t="s">
        <v>211</v>
      </c>
      <c r="E204" s="569" t="s">
        <v>397</v>
      </c>
      <c r="F204" s="571" t="s">
        <v>603</v>
      </c>
      <c r="G204" s="571" t="s">
        <v>497</v>
      </c>
      <c r="H204" s="572" t="s">
        <v>1486</v>
      </c>
      <c r="I204" s="573" t="s">
        <v>581</v>
      </c>
      <c r="J204" s="569" t="s">
        <v>714</v>
      </c>
      <c r="K204" s="574" t="s">
        <v>1175</v>
      </c>
      <c r="L204" s="574" t="s">
        <v>1176</v>
      </c>
      <c r="M204" s="574" t="s">
        <v>1209</v>
      </c>
      <c r="N204" s="569"/>
      <c r="O204" s="573" t="s">
        <v>171</v>
      </c>
      <c r="P204" s="828" t="s">
        <v>240</v>
      </c>
      <c r="Q204" s="569" t="s">
        <v>176</v>
      </c>
      <c r="R204" s="569" t="s">
        <v>152</v>
      </c>
    </row>
    <row r="205" spans="1:18" s="585" customFormat="1" x14ac:dyDescent="0.3">
      <c r="A205" s="569" t="s">
        <v>978</v>
      </c>
      <c r="B205" s="570" t="s">
        <v>66</v>
      </c>
      <c r="C205" s="570" t="s">
        <v>66</v>
      </c>
      <c r="D205" s="569" t="s">
        <v>397</v>
      </c>
      <c r="E205" s="569" t="s">
        <v>211</v>
      </c>
      <c r="F205" s="571" t="s">
        <v>486</v>
      </c>
      <c r="G205" s="571" t="s">
        <v>774</v>
      </c>
      <c r="H205" s="572" t="s">
        <v>1487</v>
      </c>
      <c r="I205" s="573" t="s">
        <v>581</v>
      </c>
      <c r="J205" s="569" t="s">
        <v>715</v>
      </c>
      <c r="K205" s="574" t="s">
        <v>1177</v>
      </c>
      <c r="L205" s="574" t="s">
        <v>1178</v>
      </c>
      <c r="M205" s="574" t="s">
        <v>1212</v>
      </c>
      <c r="N205" s="569"/>
      <c r="O205" s="573" t="s">
        <v>38</v>
      </c>
      <c r="P205" s="828"/>
      <c r="Q205" s="569" t="s">
        <v>843</v>
      </c>
      <c r="R205" s="569" t="s">
        <v>152</v>
      </c>
    </row>
    <row r="206" spans="1:18" s="585" customFormat="1" x14ac:dyDescent="0.3">
      <c r="A206" s="569"/>
      <c r="B206" s="570"/>
      <c r="C206" s="570"/>
      <c r="D206" s="569"/>
      <c r="E206" s="569"/>
      <c r="F206" s="571"/>
      <c r="G206" s="571"/>
      <c r="H206" s="572"/>
      <c r="I206" s="573"/>
      <c r="J206" s="569"/>
      <c r="K206" s="579"/>
      <c r="L206" s="579"/>
      <c r="M206" s="579"/>
      <c r="N206" s="569"/>
      <c r="O206" s="573"/>
      <c r="P206" s="828"/>
      <c r="Q206" s="569"/>
      <c r="R206" s="569"/>
    </row>
    <row r="207" spans="1:18" s="585" customFormat="1" x14ac:dyDescent="0.3">
      <c r="A207" s="569"/>
      <c r="B207" s="570"/>
      <c r="C207" s="570"/>
      <c r="D207" s="569"/>
      <c r="E207" s="569"/>
      <c r="F207" s="571"/>
      <c r="G207" s="571"/>
      <c r="H207" s="572"/>
      <c r="I207" s="573"/>
      <c r="J207" s="569"/>
      <c r="K207" s="579"/>
      <c r="L207" s="579"/>
      <c r="M207" s="579"/>
      <c r="N207" s="569"/>
      <c r="O207" s="573"/>
      <c r="P207" s="828"/>
      <c r="Q207" s="569"/>
      <c r="R207" s="569"/>
    </row>
    <row r="208" spans="1:18" s="585" customFormat="1" x14ac:dyDescent="0.3">
      <c r="A208" s="569" t="s">
        <v>979</v>
      </c>
      <c r="B208" s="570" t="s">
        <v>65</v>
      </c>
      <c r="C208" s="570" t="s">
        <v>65</v>
      </c>
      <c r="D208" s="569" t="s">
        <v>211</v>
      </c>
      <c r="E208" s="569" t="s">
        <v>309</v>
      </c>
      <c r="F208" s="571" t="s">
        <v>743</v>
      </c>
      <c r="G208" s="571" t="s">
        <v>470</v>
      </c>
      <c r="H208" s="572" t="s">
        <v>1482</v>
      </c>
      <c r="I208" s="573" t="s">
        <v>581</v>
      </c>
      <c r="J208" s="569" t="s">
        <v>714</v>
      </c>
      <c r="K208" s="574" t="s">
        <v>1175</v>
      </c>
      <c r="L208" s="574" t="s">
        <v>1176</v>
      </c>
      <c r="M208" s="574" t="s">
        <v>1209</v>
      </c>
      <c r="N208" s="569"/>
      <c r="O208" s="573" t="s">
        <v>171</v>
      </c>
      <c r="P208" s="828" t="s">
        <v>240</v>
      </c>
      <c r="Q208" s="569" t="s">
        <v>176</v>
      </c>
      <c r="R208" s="569" t="s">
        <v>152</v>
      </c>
    </row>
    <row r="209" spans="1:18" s="585" customFormat="1" x14ac:dyDescent="0.3">
      <c r="A209" s="569" t="s">
        <v>980</v>
      </c>
      <c r="B209" s="570" t="s">
        <v>68</v>
      </c>
      <c r="C209" s="570" t="s">
        <v>68</v>
      </c>
      <c r="D209" s="569" t="s">
        <v>309</v>
      </c>
      <c r="E209" s="569" t="s">
        <v>211</v>
      </c>
      <c r="F209" s="571" t="s">
        <v>486</v>
      </c>
      <c r="G209" s="571" t="s">
        <v>983</v>
      </c>
      <c r="H209" s="572" t="s">
        <v>1488</v>
      </c>
      <c r="I209" s="573" t="s">
        <v>581</v>
      </c>
      <c r="J209" s="569" t="s">
        <v>715</v>
      </c>
      <c r="K209" s="574" t="s">
        <v>1177</v>
      </c>
      <c r="L209" s="574" t="s">
        <v>1178</v>
      </c>
      <c r="M209" s="574" t="s">
        <v>1212</v>
      </c>
      <c r="N209" s="569"/>
      <c r="O209" s="573" t="s">
        <v>38</v>
      </c>
      <c r="P209" s="828"/>
      <c r="Q209" s="569" t="s">
        <v>843</v>
      </c>
      <c r="R209" s="569" t="s">
        <v>152</v>
      </c>
    </row>
    <row r="210" spans="1:18" s="585" customFormat="1" x14ac:dyDescent="0.3">
      <c r="A210" s="569"/>
      <c r="B210" s="570"/>
      <c r="C210" s="570"/>
      <c r="D210" s="569"/>
      <c r="E210" s="569"/>
      <c r="F210" s="571"/>
      <c r="G210" s="571"/>
      <c r="H210" s="572" t="s">
        <v>1404</v>
      </c>
      <c r="I210" s="573"/>
      <c r="J210" s="569"/>
      <c r="K210" s="579"/>
      <c r="L210" s="579"/>
      <c r="M210" s="579"/>
      <c r="N210" s="569"/>
      <c r="O210" s="573"/>
      <c r="P210" s="828"/>
      <c r="Q210" s="569"/>
      <c r="R210" s="569"/>
    </row>
    <row r="211" spans="1:18" x14ac:dyDescent="0.3">
      <c r="A211" s="569"/>
      <c r="B211" s="570"/>
      <c r="C211" s="570"/>
      <c r="D211" s="569"/>
      <c r="E211" s="569"/>
      <c r="F211" s="571"/>
      <c r="G211" s="571"/>
      <c r="H211" s="572"/>
      <c r="I211" s="573"/>
      <c r="J211" s="569"/>
      <c r="K211" s="575"/>
      <c r="L211" s="575"/>
      <c r="M211" s="575"/>
      <c r="N211" s="569"/>
      <c r="O211" s="573"/>
      <c r="P211" s="828"/>
      <c r="Q211" s="569"/>
      <c r="R211" s="569"/>
    </row>
    <row r="212" spans="1:18" x14ac:dyDescent="0.3">
      <c r="A212" s="569" t="s">
        <v>854</v>
      </c>
      <c r="B212" s="570" t="s">
        <v>91</v>
      </c>
      <c r="C212" s="570" t="s">
        <v>91</v>
      </c>
      <c r="D212" s="569" t="s">
        <v>211</v>
      </c>
      <c r="E212" s="569" t="s">
        <v>386</v>
      </c>
      <c r="F212" s="571" t="s">
        <v>661</v>
      </c>
      <c r="G212" s="571" t="s">
        <v>607</v>
      </c>
      <c r="H212" s="572" t="s">
        <v>1405</v>
      </c>
      <c r="I212" s="573" t="s">
        <v>580</v>
      </c>
      <c r="J212" s="569" t="s">
        <v>731</v>
      </c>
      <c r="K212" s="574" t="s">
        <v>1183</v>
      </c>
      <c r="L212" s="574" t="s">
        <v>1184</v>
      </c>
      <c r="M212" s="574" t="s">
        <v>1129</v>
      </c>
      <c r="N212" s="569"/>
      <c r="O212" s="573" t="s">
        <v>653</v>
      </c>
      <c r="P212" s="828" t="s">
        <v>240</v>
      </c>
      <c r="Q212" s="569" t="s">
        <v>176</v>
      </c>
      <c r="R212" s="569" t="s">
        <v>152</v>
      </c>
    </row>
    <row r="213" spans="1:18" x14ac:dyDescent="0.3">
      <c r="A213" s="569" t="s">
        <v>855</v>
      </c>
      <c r="B213" s="570" t="s">
        <v>89</v>
      </c>
      <c r="C213" s="570" t="s">
        <v>89</v>
      </c>
      <c r="D213" s="569" t="s">
        <v>386</v>
      </c>
      <c r="E213" s="569" t="s">
        <v>646</v>
      </c>
      <c r="F213" s="571" t="s">
        <v>921</v>
      </c>
      <c r="G213" s="571" t="s">
        <v>600</v>
      </c>
      <c r="H213" s="572" t="s">
        <v>1489</v>
      </c>
      <c r="I213" s="573" t="s">
        <v>581</v>
      </c>
      <c r="J213" s="569" t="s">
        <v>732</v>
      </c>
      <c r="K213" s="574" t="s">
        <v>1185</v>
      </c>
      <c r="L213" s="574" t="s">
        <v>1186</v>
      </c>
      <c r="M213" s="574" t="s">
        <v>1137</v>
      </c>
      <c r="N213" s="569"/>
      <c r="O213" s="573" t="s">
        <v>171</v>
      </c>
      <c r="P213" s="828"/>
      <c r="Q213" s="569" t="s">
        <v>176</v>
      </c>
      <c r="R213" s="569" t="s">
        <v>152</v>
      </c>
    </row>
    <row r="214" spans="1:18" x14ac:dyDescent="0.3">
      <c r="A214" s="569"/>
      <c r="B214" s="570"/>
      <c r="C214" s="570"/>
      <c r="D214" s="569"/>
      <c r="E214" s="569"/>
      <c r="F214" s="571"/>
      <c r="G214" s="571"/>
      <c r="H214" s="572" t="s">
        <v>1467</v>
      </c>
      <c r="I214" s="573"/>
      <c r="J214" s="569"/>
      <c r="K214" s="575"/>
      <c r="L214" s="575"/>
      <c r="M214" s="575"/>
      <c r="N214" s="569"/>
      <c r="O214" s="573"/>
      <c r="P214" s="828"/>
      <c r="Q214" s="569"/>
      <c r="R214" s="569"/>
    </row>
    <row r="215" spans="1:18" x14ac:dyDescent="0.3">
      <c r="A215" s="569"/>
      <c r="B215" s="570"/>
      <c r="C215" s="570"/>
      <c r="D215" s="569"/>
      <c r="E215" s="569"/>
      <c r="F215" s="571"/>
      <c r="G215" s="571"/>
      <c r="H215" s="572"/>
      <c r="I215" s="573"/>
      <c r="J215" s="569"/>
      <c r="K215" s="575"/>
      <c r="L215" s="575"/>
      <c r="M215" s="575"/>
      <c r="N215" s="569"/>
      <c r="O215" s="573"/>
      <c r="P215" s="828"/>
      <c r="Q215" s="569"/>
      <c r="R215" s="569"/>
    </row>
    <row r="216" spans="1:18" x14ac:dyDescent="0.3">
      <c r="A216" s="569" t="s">
        <v>856</v>
      </c>
      <c r="B216" s="570" t="s">
        <v>83</v>
      </c>
      <c r="C216" s="570" t="s">
        <v>83</v>
      </c>
      <c r="D216" s="569" t="s">
        <v>240</v>
      </c>
      <c r="E216" s="569" t="s">
        <v>400</v>
      </c>
      <c r="F216" s="571" t="s">
        <v>609</v>
      </c>
      <c r="G216" s="571" t="s">
        <v>664</v>
      </c>
      <c r="H216" s="572" t="s">
        <v>1458</v>
      </c>
      <c r="I216" s="573" t="s">
        <v>553</v>
      </c>
      <c r="J216" s="569" t="s">
        <v>733</v>
      </c>
      <c r="K216" s="574" t="s">
        <v>1187</v>
      </c>
      <c r="L216" s="574" t="s">
        <v>1188</v>
      </c>
      <c r="M216" s="574" t="s">
        <v>1129</v>
      </c>
      <c r="N216" s="569"/>
      <c r="O216" s="573" t="s">
        <v>653</v>
      </c>
      <c r="P216" s="828" t="s">
        <v>240</v>
      </c>
      <c r="Q216" s="569" t="s">
        <v>176</v>
      </c>
      <c r="R216" s="569" t="s">
        <v>152</v>
      </c>
    </row>
    <row r="217" spans="1:18" x14ac:dyDescent="0.3">
      <c r="A217" s="569" t="s">
        <v>857</v>
      </c>
      <c r="B217" s="570" t="s">
        <v>85</v>
      </c>
      <c r="C217" s="570" t="s">
        <v>85</v>
      </c>
      <c r="D217" s="569" t="s">
        <v>647</v>
      </c>
      <c r="E217" s="569" t="s">
        <v>646</v>
      </c>
      <c r="F217" s="571" t="s">
        <v>630</v>
      </c>
      <c r="G217" s="571" t="s">
        <v>692</v>
      </c>
      <c r="H217" s="572"/>
      <c r="I217" s="573" t="s">
        <v>599</v>
      </c>
      <c r="J217" s="569" t="s">
        <v>734</v>
      </c>
      <c r="K217" s="574" t="s">
        <v>1189</v>
      </c>
      <c r="L217" s="574" t="s">
        <v>1190</v>
      </c>
      <c r="M217" s="574" t="s">
        <v>1137</v>
      </c>
      <c r="N217" s="569"/>
      <c r="O217" s="573" t="s">
        <v>171</v>
      </c>
      <c r="P217" s="828"/>
      <c r="Q217" s="569" t="s">
        <v>176</v>
      </c>
      <c r="R217" s="569" t="s">
        <v>152</v>
      </c>
    </row>
    <row r="218" spans="1:18" x14ac:dyDescent="0.3">
      <c r="A218" s="569"/>
      <c r="B218" s="570"/>
      <c r="C218" s="570"/>
      <c r="D218" s="569"/>
      <c r="E218" s="569"/>
      <c r="F218" s="571"/>
      <c r="G218" s="571"/>
      <c r="H218" s="572"/>
      <c r="I218" s="573"/>
      <c r="J218" s="569"/>
      <c r="K218" s="575"/>
      <c r="L218" s="575"/>
      <c r="M218" s="575"/>
      <c r="N218" s="569"/>
      <c r="O218" s="573"/>
      <c r="P218" s="828"/>
      <c r="Q218" s="569"/>
      <c r="R218" s="569"/>
    </row>
    <row r="219" spans="1:18" x14ac:dyDescent="0.3">
      <c r="A219" s="569" t="s">
        <v>858</v>
      </c>
      <c r="B219" s="570" t="s">
        <v>82</v>
      </c>
      <c r="C219" s="570" t="s">
        <v>82</v>
      </c>
      <c r="D219" s="569" t="s">
        <v>240</v>
      </c>
      <c r="E219" s="569" t="s">
        <v>400</v>
      </c>
      <c r="F219" s="571" t="s">
        <v>928</v>
      </c>
      <c r="G219" s="571" t="s">
        <v>926</v>
      </c>
      <c r="H219" s="572" t="s">
        <v>1405</v>
      </c>
      <c r="I219" s="573" t="s">
        <v>581</v>
      </c>
      <c r="J219" s="569" t="s">
        <v>735</v>
      </c>
      <c r="K219" s="574" t="s">
        <v>1191</v>
      </c>
      <c r="L219" s="574" t="s">
        <v>1192</v>
      </c>
      <c r="M219" s="574" t="s">
        <v>1137</v>
      </c>
      <c r="N219" s="569"/>
      <c r="O219" s="573" t="s">
        <v>171</v>
      </c>
      <c r="P219" s="828" t="s">
        <v>240</v>
      </c>
      <c r="Q219" s="569" t="s">
        <v>176</v>
      </c>
      <c r="R219" s="569" t="s">
        <v>152</v>
      </c>
    </row>
    <row r="220" spans="1:18" x14ac:dyDescent="0.3">
      <c r="A220" s="569" t="s">
        <v>859</v>
      </c>
      <c r="B220" s="570" t="s">
        <v>86</v>
      </c>
      <c r="C220" s="570" t="s">
        <v>86</v>
      </c>
      <c r="D220" s="569" t="s">
        <v>647</v>
      </c>
      <c r="E220" s="569" t="s">
        <v>646</v>
      </c>
      <c r="F220" s="571" t="s">
        <v>629</v>
      </c>
      <c r="G220" s="571" t="s">
        <v>514</v>
      </c>
      <c r="H220" s="572" t="s">
        <v>1434</v>
      </c>
      <c r="I220" s="573" t="s">
        <v>573</v>
      </c>
      <c r="J220" s="569" t="s">
        <v>734</v>
      </c>
      <c r="K220" s="574" t="s">
        <v>1189</v>
      </c>
      <c r="L220" s="574" t="s">
        <v>1190</v>
      </c>
      <c r="M220" s="574" t="s">
        <v>1134</v>
      </c>
      <c r="N220" s="569"/>
      <c r="O220" s="573" t="s">
        <v>38</v>
      </c>
      <c r="P220" s="828"/>
      <c r="Q220" s="569" t="s">
        <v>176</v>
      </c>
      <c r="R220" s="569" t="s">
        <v>152</v>
      </c>
    </row>
    <row r="221" spans="1:18" x14ac:dyDescent="0.3">
      <c r="A221" s="569"/>
      <c r="B221" s="570"/>
      <c r="C221" s="570"/>
      <c r="D221" s="569"/>
      <c r="E221" s="569"/>
      <c r="F221" s="571"/>
      <c r="G221" s="571"/>
      <c r="H221" s="572" t="s">
        <v>1490</v>
      </c>
      <c r="I221" s="573"/>
      <c r="J221" s="569"/>
      <c r="K221" s="575"/>
      <c r="L221" s="575"/>
      <c r="M221" s="575"/>
      <c r="N221" s="569"/>
      <c r="O221" s="573"/>
      <c r="P221" s="828"/>
      <c r="Q221" s="569"/>
      <c r="R221" s="569"/>
    </row>
    <row r="222" spans="1:18" x14ac:dyDescent="0.3">
      <c r="A222" s="569"/>
      <c r="B222" s="570"/>
      <c r="C222" s="570"/>
      <c r="D222" s="569"/>
      <c r="E222" s="569"/>
      <c r="F222" s="571"/>
      <c r="G222" s="571"/>
      <c r="H222" s="572"/>
      <c r="I222" s="573"/>
      <c r="J222" s="569"/>
      <c r="K222" s="575"/>
      <c r="L222" s="575"/>
      <c r="M222" s="575"/>
      <c r="N222" s="569"/>
      <c r="O222" s="573"/>
      <c r="P222" s="828"/>
      <c r="Q222" s="569"/>
      <c r="R222" s="569"/>
    </row>
    <row r="223" spans="1:18" x14ac:dyDescent="0.3">
      <c r="A223" s="569" t="s">
        <v>860</v>
      </c>
      <c r="B223" s="570" t="s">
        <v>84</v>
      </c>
      <c r="C223" s="570" t="s">
        <v>84</v>
      </c>
      <c r="D223" s="569" t="s">
        <v>211</v>
      </c>
      <c r="E223" s="569" t="s">
        <v>320</v>
      </c>
      <c r="F223" s="571" t="s">
        <v>622</v>
      </c>
      <c r="G223" s="571" t="s">
        <v>998</v>
      </c>
      <c r="H223" s="572" t="s">
        <v>1431</v>
      </c>
      <c r="I223" s="573" t="s">
        <v>581</v>
      </c>
      <c r="J223" s="569" t="s">
        <v>735</v>
      </c>
      <c r="K223" s="574" t="s">
        <v>1191</v>
      </c>
      <c r="L223" s="574" t="s">
        <v>1192</v>
      </c>
      <c r="M223" s="574" t="s">
        <v>1137</v>
      </c>
      <c r="N223" s="569"/>
      <c r="O223" s="573" t="s">
        <v>171</v>
      </c>
      <c r="P223" s="828" t="s">
        <v>240</v>
      </c>
      <c r="Q223" s="569" t="s">
        <v>176</v>
      </c>
      <c r="R223" s="569" t="s">
        <v>152</v>
      </c>
    </row>
    <row r="224" spans="1:18" x14ac:dyDescent="0.3">
      <c r="A224" s="569" t="s">
        <v>861</v>
      </c>
      <c r="B224" s="570"/>
      <c r="C224" s="570"/>
      <c r="D224" s="569" t="s">
        <v>320</v>
      </c>
      <c r="E224" s="569" t="s">
        <v>211</v>
      </c>
      <c r="F224" s="571" t="s">
        <v>723</v>
      </c>
      <c r="G224" s="571" t="s">
        <v>687</v>
      </c>
      <c r="H224" s="572"/>
      <c r="I224" s="573" t="s">
        <v>573</v>
      </c>
      <c r="J224" s="569" t="s">
        <v>805</v>
      </c>
      <c r="K224" s="575"/>
      <c r="L224" s="575"/>
      <c r="M224" s="575"/>
      <c r="N224" s="569"/>
      <c r="O224" s="573" t="s">
        <v>38</v>
      </c>
      <c r="P224" s="828" t="s">
        <v>424</v>
      </c>
      <c r="Q224" s="569" t="s">
        <v>176</v>
      </c>
      <c r="R224" s="569" t="s">
        <v>152</v>
      </c>
    </row>
    <row r="225" spans="1:21" x14ac:dyDescent="0.3">
      <c r="A225" s="569"/>
      <c r="B225" s="570"/>
      <c r="C225" s="570"/>
      <c r="D225" s="569"/>
      <c r="E225" s="569"/>
      <c r="F225" s="571"/>
      <c r="G225" s="571"/>
      <c r="H225" s="572"/>
      <c r="I225" s="573"/>
      <c r="J225" s="569"/>
      <c r="K225" s="575"/>
      <c r="L225" s="575"/>
      <c r="M225" s="575"/>
      <c r="N225" s="569"/>
      <c r="O225" s="573"/>
      <c r="P225" s="828"/>
      <c r="Q225" s="569"/>
      <c r="R225" s="569"/>
    </row>
    <row r="226" spans="1:21" x14ac:dyDescent="0.3">
      <c r="A226" s="569" t="s">
        <v>860</v>
      </c>
      <c r="B226" s="570" t="s">
        <v>84</v>
      </c>
      <c r="C226" s="570" t="s">
        <v>84</v>
      </c>
      <c r="D226" s="569" t="s">
        <v>211</v>
      </c>
      <c r="E226" s="569" t="s">
        <v>320</v>
      </c>
      <c r="F226" s="571" t="s">
        <v>627</v>
      </c>
      <c r="G226" s="571" t="s">
        <v>723</v>
      </c>
      <c r="H226" s="572" t="s">
        <v>1430</v>
      </c>
      <c r="I226" s="573" t="s">
        <v>581</v>
      </c>
      <c r="J226" s="569" t="s">
        <v>735</v>
      </c>
      <c r="K226" s="574" t="s">
        <v>1191</v>
      </c>
      <c r="L226" s="574" t="s">
        <v>1192</v>
      </c>
      <c r="M226" s="574" t="s">
        <v>1137</v>
      </c>
      <c r="N226" s="569"/>
      <c r="O226" s="573" t="s">
        <v>171</v>
      </c>
      <c r="P226" s="828" t="s">
        <v>240</v>
      </c>
      <c r="Q226" s="569" t="s">
        <v>176</v>
      </c>
      <c r="R226" s="569" t="s">
        <v>152</v>
      </c>
    </row>
    <row r="227" spans="1:21" x14ac:dyDescent="0.3">
      <c r="A227" s="569" t="s">
        <v>861</v>
      </c>
      <c r="B227" s="570"/>
      <c r="C227" s="570"/>
      <c r="D227" s="569" t="s">
        <v>320</v>
      </c>
      <c r="E227" s="569" t="s">
        <v>211</v>
      </c>
      <c r="F227" s="571" t="s">
        <v>687</v>
      </c>
      <c r="G227" s="571" t="s">
        <v>764</v>
      </c>
      <c r="H227" s="572"/>
      <c r="I227" s="573" t="s">
        <v>573</v>
      </c>
      <c r="J227" s="569" t="s">
        <v>805</v>
      </c>
      <c r="K227" s="575"/>
      <c r="L227" s="575"/>
      <c r="M227" s="575"/>
      <c r="N227" s="569"/>
      <c r="O227" s="573" t="s">
        <v>38</v>
      </c>
      <c r="P227" s="828" t="s">
        <v>424</v>
      </c>
      <c r="Q227" s="569" t="s">
        <v>176</v>
      </c>
      <c r="R227" s="569" t="s">
        <v>152</v>
      </c>
    </row>
    <row r="228" spans="1:21" x14ac:dyDescent="0.3">
      <c r="A228" s="569"/>
      <c r="B228" s="570"/>
      <c r="C228" s="570"/>
      <c r="D228" s="569"/>
      <c r="E228" s="569"/>
      <c r="F228" s="571"/>
      <c r="G228" s="571"/>
      <c r="H228" s="572"/>
      <c r="I228" s="573"/>
      <c r="J228" s="569"/>
      <c r="K228" s="575"/>
      <c r="L228" s="575"/>
      <c r="M228" s="575"/>
      <c r="N228" s="569"/>
      <c r="O228" s="573"/>
      <c r="P228" s="828"/>
      <c r="Q228" s="569"/>
      <c r="R228" s="569"/>
    </row>
    <row r="229" spans="1:21" x14ac:dyDescent="0.3">
      <c r="A229" s="569" t="s">
        <v>860</v>
      </c>
      <c r="B229" s="570" t="s">
        <v>84</v>
      </c>
      <c r="C229" s="570" t="s">
        <v>84</v>
      </c>
      <c r="D229" s="569" t="s">
        <v>211</v>
      </c>
      <c r="E229" s="569" t="s">
        <v>320</v>
      </c>
      <c r="F229" s="571" t="s">
        <v>971</v>
      </c>
      <c r="G229" s="571" t="s">
        <v>984</v>
      </c>
      <c r="H229" s="572" t="s">
        <v>1433</v>
      </c>
      <c r="I229" s="573" t="s">
        <v>581</v>
      </c>
      <c r="J229" s="569" t="s">
        <v>735</v>
      </c>
      <c r="K229" s="574" t="s">
        <v>1191</v>
      </c>
      <c r="L229" s="574" t="s">
        <v>1192</v>
      </c>
      <c r="M229" s="574" t="s">
        <v>1137</v>
      </c>
      <c r="N229" s="569"/>
      <c r="O229" s="573" t="s">
        <v>171</v>
      </c>
      <c r="P229" s="828" t="s">
        <v>240</v>
      </c>
      <c r="Q229" s="569" t="s">
        <v>176</v>
      </c>
      <c r="R229" s="569" t="s">
        <v>152</v>
      </c>
    </row>
    <row r="230" spans="1:21" x14ac:dyDescent="0.3">
      <c r="A230" s="569" t="s">
        <v>861</v>
      </c>
      <c r="B230" s="570"/>
      <c r="C230" s="570"/>
      <c r="D230" s="569" t="s">
        <v>320</v>
      </c>
      <c r="E230" s="569" t="s">
        <v>211</v>
      </c>
      <c r="F230" s="571" t="s">
        <v>608</v>
      </c>
      <c r="G230" s="571" t="s">
        <v>514</v>
      </c>
      <c r="H230" s="572"/>
      <c r="I230" s="573" t="s">
        <v>573</v>
      </c>
      <c r="J230" s="569" t="s">
        <v>805</v>
      </c>
      <c r="K230" s="575"/>
      <c r="L230" s="575"/>
      <c r="M230" s="575"/>
      <c r="N230" s="569"/>
      <c r="O230" s="573" t="s">
        <v>38</v>
      </c>
      <c r="P230" s="828" t="s">
        <v>424</v>
      </c>
      <c r="Q230" s="569" t="s">
        <v>176</v>
      </c>
      <c r="R230" s="569" t="s">
        <v>152</v>
      </c>
    </row>
    <row r="231" spans="1:21" x14ac:dyDescent="0.3">
      <c r="A231" s="569"/>
      <c r="B231" s="570"/>
      <c r="C231" s="570"/>
      <c r="D231" s="569"/>
      <c r="E231" s="569"/>
      <c r="F231" s="571"/>
      <c r="G231" s="571"/>
      <c r="H231" s="572"/>
      <c r="I231" s="573"/>
      <c r="J231" s="569"/>
      <c r="K231" s="575"/>
      <c r="L231" s="575"/>
      <c r="M231" s="575"/>
      <c r="N231" s="569"/>
      <c r="O231" s="573"/>
      <c r="P231" s="828"/>
      <c r="Q231" s="569"/>
      <c r="R231" s="569"/>
    </row>
    <row r="232" spans="1:21" x14ac:dyDescent="0.3">
      <c r="A232" s="569" t="s">
        <v>985</v>
      </c>
      <c r="B232" s="570" t="s">
        <v>925</v>
      </c>
      <c r="C232" s="570" t="s">
        <v>925</v>
      </c>
      <c r="D232" s="569" t="s">
        <v>211</v>
      </c>
      <c r="E232" s="569" t="s">
        <v>320</v>
      </c>
      <c r="F232" s="571" t="s">
        <v>595</v>
      </c>
      <c r="G232" s="571" t="s">
        <v>689</v>
      </c>
      <c r="H232" s="572" t="s">
        <v>1491</v>
      </c>
      <c r="I232" s="573" t="s">
        <v>581</v>
      </c>
      <c r="J232" s="569" t="s">
        <v>735</v>
      </c>
      <c r="K232" s="574" t="s">
        <v>1191</v>
      </c>
      <c r="L232" s="574" t="s">
        <v>1192</v>
      </c>
      <c r="M232" s="574" t="s">
        <v>1137</v>
      </c>
      <c r="N232" s="569"/>
      <c r="O232" s="573" t="s">
        <v>171</v>
      </c>
      <c r="P232" s="828" t="s">
        <v>240</v>
      </c>
      <c r="Q232" s="569" t="s">
        <v>176</v>
      </c>
      <c r="R232" s="569" t="s">
        <v>152</v>
      </c>
    </row>
    <row r="233" spans="1:21" x14ac:dyDescent="0.3">
      <c r="A233" s="569" t="s">
        <v>986</v>
      </c>
      <c r="B233" s="570"/>
      <c r="C233" s="570"/>
      <c r="D233" s="569" t="s">
        <v>320</v>
      </c>
      <c r="E233" s="569" t="s">
        <v>211</v>
      </c>
      <c r="F233" s="571" t="s">
        <v>1026</v>
      </c>
      <c r="G233" s="571" t="s">
        <v>1027</v>
      </c>
      <c r="H233" s="572" t="s">
        <v>1492</v>
      </c>
      <c r="I233" s="573" t="s">
        <v>573</v>
      </c>
      <c r="J233" s="569" t="s">
        <v>805</v>
      </c>
      <c r="K233" s="575"/>
      <c r="L233" s="575"/>
      <c r="M233" s="575"/>
      <c r="N233" s="569"/>
      <c r="O233" s="573" t="s">
        <v>38</v>
      </c>
      <c r="P233" s="828" t="s">
        <v>424</v>
      </c>
      <c r="Q233" s="569" t="s">
        <v>176</v>
      </c>
      <c r="R233" s="569" t="s">
        <v>152</v>
      </c>
    </row>
    <row r="234" spans="1:21" x14ac:dyDescent="0.3">
      <c r="A234" s="569"/>
      <c r="B234" s="570"/>
      <c r="C234" s="570"/>
      <c r="D234" s="569"/>
      <c r="E234" s="569"/>
      <c r="F234" s="571"/>
      <c r="G234" s="571"/>
      <c r="H234" s="572"/>
      <c r="I234" s="573"/>
      <c r="J234" s="569"/>
      <c r="K234" s="581"/>
      <c r="L234" s="581"/>
      <c r="M234" s="581"/>
      <c r="N234" s="569"/>
      <c r="O234" s="573"/>
      <c r="P234" s="828"/>
      <c r="Q234" s="569"/>
      <c r="R234" s="569"/>
    </row>
    <row r="235" spans="1:21" x14ac:dyDescent="0.3">
      <c r="A235" s="569" t="s">
        <v>985</v>
      </c>
      <c r="B235" s="570" t="s">
        <v>925</v>
      </c>
      <c r="C235" s="570" t="s">
        <v>925</v>
      </c>
      <c r="D235" s="569" t="s">
        <v>211</v>
      </c>
      <c r="E235" s="569" t="s">
        <v>320</v>
      </c>
      <c r="F235" s="571" t="s">
        <v>926</v>
      </c>
      <c r="G235" s="571" t="s">
        <v>912</v>
      </c>
      <c r="H235" s="572" t="s">
        <v>1493</v>
      </c>
      <c r="I235" s="573" t="s">
        <v>581</v>
      </c>
      <c r="J235" s="569" t="s">
        <v>735</v>
      </c>
      <c r="K235" s="574" t="s">
        <v>1191</v>
      </c>
      <c r="L235" s="574" t="s">
        <v>1192</v>
      </c>
      <c r="M235" s="574" t="s">
        <v>1137</v>
      </c>
      <c r="N235" s="569"/>
      <c r="O235" s="573" t="s">
        <v>171</v>
      </c>
      <c r="P235" s="828" t="s">
        <v>240</v>
      </c>
      <c r="Q235" s="569" t="s">
        <v>176</v>
      </c>
      <c r="R235" s="569" t="s">
        <v>152</v>
      </c>
    </row>
    <row r="236" spans="1:21" x14ac:dyDescent="0.3">
      <c r="A236" s="569" t="s">
        <v>986</v>
      </c>
      <c r="B236" s="570"/>
      <c r="C236" s="570"/>
      <c r="D236" s="569" t="s">
        <v>320</v>
      </c>
      <c r="E236" s="569" t="s">
        <v>211</v>
      </c>
      <c r="F236" s="571" t="s">
        <v>988</v>
      </c>
      <c r="G236" s="571" t="s">
        <v>1028</v>
      </c>
      <c r="H236" s="572" t="s">
        <v>1494</v>
      </c>
      <c r="I236" s="573" t="s">
        <v>573</v>
      </c>
      <c r="J236" s="569" t="s">
        <v>805</v>
      </c>
      <c r="K236" s="575"/>
      <c r="L236" s="575"/>
      <c r="M236" s="575"/>
      <c r="N236" s="569"/>
      <c r="O236" s="573" t="s">
        <v>38</v>
      </c>
      <c r="P236" s="828" t="s">
        <v>424</v>
      </c>
      <c r="Q236" s="569" t="s">
        <v>176</v>
      </c>
      <c r="R236" s="569" t="s">
        <v>152</v>
      </c>
    </row>
    <row r="237" spans="1:21" x14ac:dyDescent="0.3">
      <c r="A237" s="569"/>
      <c r="B237" s="570"/>
      <c r="C237" s="570"/>
      <c r="D237" s="569"/>
      <c r="E237" s="569"/>
      <c r="F237" s="571"/>
      <c r="G237" s="571"/>
      <c r="H237" s="572"/>
      <c r="I237" s="573"/>
      <c r="J237" s="569"/>
      <c r="K237" s="575"/>
      <c r="L237" s="575"/>
      <c r="M237" s="575"/>
      <c r="N237" s="569"/>
      <c r="O237" s="573"/>
      <c r="P237" s="828"/>
      <c r="Q237" s="569"/>
      <c r="R237" s="569"/>
    </row>
    <row r="238" spans="1:21" s="590" customFormat="1" x14ac:dyDescent="0.3">
      <c r="A238" s="569" t="s">
        <v>989</v>
      </c>
      <c r="B238" s="570" t="s">
        <v>99</v>
      </c>
      <c r="C238" s="570" t="s">
        <v>99</v>
      </c>
      <c r="D238" s="569" t="s">
        <v>240</v>
      </c>
      <c r="E238" s="569" t="s">
        <v>425</v>
      </c>
      <c r="F238" s="571" t="s">
        <v>946</v>
      </c>
      <c r="G238" s="571" t="s">
        <v>990</v>
      </c>
      <c r="H238" s="572" t="s">
        <v>1495</v>
      </c>
      <c r="I238" s="573" t="s">
        <v>991</v>
      </c>
      <c r="J238" s="569" t="s">
        <v>992</v>
      </c>
      <c r="K238" s="574" t="s">
        <v>1193</v>
      </c>
      <c r="L238" s="574" t="s">
        <v>1194</v>
      </c>
      <c r="M238" s="574" t="s">
        <v>1142</v>
      </c>
      <c r="N238" s="569"/>
      <c r="O238" s="573" t="s">
        <v>421</v>
      </c>
      <c r="P238" s="828" t="s">
        <v>240</v>
      </c>
      <c r="Q238" s="569" t="s">
        <v>176</v>
      </c>
      <c r="R238" s="569" t="s">
        <v>152</v>
      </c>
      <c r="S238" s="589"/>
      <c r="T238" s="589"/>
      <c r="U238" s="589"/>
    </row>
    <row r="239" spans="1:21" ht="27.6" x14ac:dyDescent="0.3">
      <c r="A239" s="569" t="s">
        <v>993</v>
      </c>
      <c r="B239" s="570"/>
      <c r="C239" s="570"/>
      <c r="D239" s="569" t="s">
        <v>425</v>
      </c>
      <c r="E239" s="569" t="s">
        <v>644</v>
      </c>
      <c r="F239" s="571" t="s">
        <v>567</v>
      </c>
      <c r="G239" s="571" t="s">
        <v>994</v>
      </c>
      <c r="H239" s="572" t="s">
        <v>1440</v>
      </c>
      <c r="I239" s="573" t="s">
        <v>553</v>
      </c>
      <c r="J239" s="569" t="s">
        <v>995</v>
      </c>
      <c r="K239" s="579"/>
      <c r="L239" s="579"/>
      <c r="M239" s="579"/>
      <c r="N239" s="569"/>
      <c r="O239" s="573" t="s">
        <v>37</v>
      </c>
      <c r="P239" s="828" t="s">
        <v>425</v>
      </c>
      <c r="Q239" s="569" t="s">
        <v>176</v>
      </c>
      <c r="R239" s="569" t="s">
        <v>610</v>
      </c>
    </row>
    <row r="240" spans="1:21" x14ac:dyDescent="0.3">
      <c r="A240" s="569"/>
      <c r="B240" s="570"/>
      <c r="C240" s="570"/>
      <c r="D240" s="569"/>
      <c r="E240" s="569"/>
      <c r="F240" s="571"/>
      <c r="G240" s="571"/>
      <c r="H240" s="572" t="s">
        <v>1496</v>
      </c>
      <c r="I240" s="573"/>
      <c r="J240" s="569"/>
      <c r="K240" s="579"/>
      <c r="L240" s="579"/>
      <c r="M240" s="579"/>
      <c r="N240" s="569"/>
      <c r="O240" s="573"/>
      <c r="P240" s="828"/>
      <c r="Q240" s="569"/>
      <c r="R240" s="569"/>
    </row>
    <row r="241" spans="1:21" x14ac:dyDescent="0.3">
      <c r="A241" s="569"/>
      <c r="B241" s="570"/>
      <c r="C241" s="570"/>
      <c r="D241" s="569"/>
      <c r="E241" s="569"/>
      <c r="F241" s="571"/>
      <c r="G241" s="571"/>
      <c r="H241" s="572"/>
      <c r="I241" s="573"/>
      <c r="J241" s="569"/>
      <c r="K241" s="579"/>
      <c r="L241" s="579"/>
      <c r="M241" s="579"/>
      <c r="N241" s="569"/>
      <c r="O241" s="573"/>
      <c r="P241" s="828"/>
      <c r="Q241" s="569"/>
      <c r="R241" s="569"/>
    </row>
    <row r="242" spans="1:21" s="589" customFormat="1" x14ac:dyDescent="0.3">
      <c r="A242" s="569" t="s">
        <v>1035</v>
      </c>
      <c r="B242" s="570" t="s">
        <v>87</v>
      </c>
      <c r="C242" s="570" t="s">
        <v>87</v>
      </c>
      <c r="D242" s="569" t="s">
        <v>240</v>
      </c>
      <c r="E242" s="569" t="s">
        <v>394</v>
      </c>
      <c r="F242" s="571" t="s">
        <v>656</v>
      </c>
      <c r="G242" s="571" t="s">
        <v>996</v>
      </c>
      <c r="H242" s="572" t="s">
        <v>1497</v>
      </c>
      <c r="I242" s="573" t="s">
        <v>697</v>
      </c>
      <c r="J242" s="569" t="s">
        <v>862</v>
      </c>
      <c r="K242" s="574" t="s">
        <v>1195</v>
      </c>
      <c r="L242" s="574" t="s">
        <v>1196</v>
      </c>
      <c r="M242" s="574" t="s">
        <v>1137</v>
      </c>
      <c r="N242" s="569"/>
      <c r="O242" s="573" t="s">
        <v>1498</v>
      </c>
      <c r="P242" s="828" t="s">
        <v>240</v>
      </c>
      <c r="Q242" s="569" t="s">
        <v>843</v>
      </c>
      <c r="R242" s="569" t="s">
        <v>152</v>
      </c>
    </row>
    <row r="243" spans="1:21" s="589" customFormat="1" x14ac:dyDescent="0.3">
      <c r="A243" s="569"/>
      <c r="B243" s="570" t="s">
        <v>88</v>
      </c>
      <c r="C243" s="570" t="s">
        <v>88</v>
      </c>
      <c r="D243" s="569"/>
      <c r="E243" s="569"/>
      <c r="F243" s="571"/>
      <c r="G243" s="571"/>
      <c r="H243" s="572"/>
      <c r="I243" s="573" t="s">
        <v>997</v>
      </c>
      <c r="J243" s="569"/>
      <c r="K243" s="574" t="s">
        <v>1197</v>
      </c>
      <c r="L243" s="574" t="s">
        <v>1198</v>
      </c>
      <c r="M243" s="574" t="s">
        <v>1129</v>
      </c>
      <c r="N243" s="569"/>
      <c r="O243" s="573" t="s">
        <v>173</v>
      </c>
      <c r="P243" s="828"/>
      <c r="Q243" s="569"/>
      <c r="R243" s="569"/>
    </row>
    <row r="244" spans="1:21" s="585" customFormat="1" ht="27.6" x14ac:dyDescent="0.3">
      <c r="A244" s="569" t="s">
        <v>1036</v>
      </c>
      <c r="B244" s="570"/>
      <c r="C244" s="570"/>
      <c r="D244" s="569" t="s">
        <v>394</v>
      </c>
      <c r="E244" s="569" t="s">
        <v>240</v>
      </c>
      <c r="F244" s="571" t="s">
        <v>466</v>
      </c>
      <c r="G244" s="571" t="s">
        <v>493</v>
      </c>
      <c r="H244" s="572"/>
      <c r="I244" s="573" t="s">
        <v>863</v>
      </c>
      <c r="J244" s="569" t="s">
        <v>1199</v>
      </c>
      <c r="K244" s="579"/>
      <c r="L244" s="579"/>
      <c r="M244" s="579"/>
      <c r="N244" s="569"/>
      <c r="O244" s="573" t="s">
        <v>1112</v>
      </c>
      <c r="P244" s="828" t="s">
        <v>394</v>
      </c>
      <c r="Q244" s="569" t="s">
        <v>843</v>
      </c>
      <c r="R244" s="569" t="s">
        <v>610</v>
      </c>
    </row>
    <row r="245" spans="1:21" x14ac:dyDescent="0.3">
      <c r="A245" s="569"/>
      <c r="B245" s="570"/>
      <c r="C245" s="570"/>
      <c r="D245" s="569"/>
      <c r="E245" s="569"/>
      <c r="F245" s="571"/>
      <c r="G245" s="571"/>
      <c r="H245" s="572"/>
      <c r="I245" s="573"/>
      <c r="J245" s="569"/>
      <c r="K245" s="575"/>
      <c r="L245" s="575"/>
      <c r="M245" s="575"/>
      <c r="N245" s="569"/>
      <c r="O245" s="573"/>
      <c r="P245" s="828"/>
      <c r="Q245" s="569"/>
      <c r="R245" s="569"/>
    </row>
    <row r="246" spans="1:21" s="591" customFormat="1" x14ac:dyDescent="0.3">
      <c r="A246" s="569" t="s">
        <v>1113</v>
      </c>
      <c r="B246" s="570" t="s">
        <v>503</v>
      </c>
      <c r="C246" s="570" t="s">
        <v>503</v>
      </c>
      <c r="D246" s="569" t="s">
        <v>240</v>
      </c>
      <c r="E246" s="569" t="s">
        <v>545</v>
      </c>
      <c r="F246" s="571" t="s">
        <v>998</v>
      </c>
      <c r="G246" s="571" t="s">
        <v>579</v>
      </c>
      <c r="H246" s="572" t="s">
        <v>1499</v>
      </c>
      <c r="I246" s="573" t="s">
        <v>701</v>
      </c>
      <c r="J246" s="569" t="s">
        <v>865</v>
      </c>
      <c r="K246" s="574" t="s">
        <v>1200</v>
      </c>
      <c r="L246" s="574" t="s">
        <v>1201</v>
      </c>
      <c r="M246" s="574" t="s">
        <v>1137</v>
      </c>
      <c r="N246" s="569"/>
      <c r="O246" s="573" t="s">
        <v>1498</v>
      </c>
      <c r="P246" s="828" t="s">
        <v>240</v>
      </c>
      <c r="Q246" s="569" t="s">
        <v>843</v>
      </c>
      <c r="R246" s="569" t="s">
        <v>152</v>
      </c>
      <c r="S246" s="589"/>
      <c r="T246" s="589"/>
      <c r="U246" s="589"/>
    </row>
    <row r="247" spans="1:21" s="591" customFormat="1" x14ac:dyDescent="0.3">
      <c r="A247" s="569"/>
      <c r="B247" s="570" t="s">
        <v>504</v>
      </c>
      <c r="C247" s="570" t="s">
        <v>504</v>
      </c>
      <c r="D247" s="569"/>
      <c r="E247" s="569"/>
      <c r="F247" s="571"/>
      <c r="G247" s="571"/>
      <c r="H247" s="572"/>
      <c r="I247" s="573" t="s">
        <v>611</v>
      </c>
      <c r="J247" s="569"/>
      <c r="K247" s="574" t="s">
        <v>1202</v>
      </c>
      <c r="L247" s="574" t="s">
        <v>1203</v>
      </c>
      <c r="M247" s="574" t="s">
        <v>1129</v>
      </c>
      <c r="N247" s="569"/>
      <c r="O247" s="573" t="s">
        <v>37</v>
      </c>
      <c r="P247" s="828"/>
      <c r="Q247" s="569"/>
      <c r="R247" s="569"/>
      <c r="S247" s="589"/>
      <c r="T247" s="589"/>
      <c r="U247" s="589"/>
    </row>
    <row r="248" spans="1:21" s="592" customFormat="1" ht="27.6" x14ac:dyDescent="0.3">
      <c r="A248" s="569" t="s">
        <v>1114</v>
      </c>
      <c r="B248" s="570"/>
      <c r="C248" s="570"/>
      <c r="D248" s="569" t="s">
        <v>648</v>
      </c>
      <c r="E248" s="569" t="s">
        <v>240</v>
      </c>
      <c r="F248" s="571" t="s">
        <v>1204</v>
      </c>
      <c r="G248" s="571" t="s">
        <v>1205</v>
      </c>
      <c r="H248" s="572"/>
      <c r="I248" s="573" t="s">
        <v>1206</v>
      </c>
      <c r="J248" s="569"/>
      <c r="K248" s="579"/>
      <c r="L248" s="579"/>
      <c r="M248" s="579"/>
      <c r="N248" s="569"/>
      <c r="O248" s="573" t="s">
        <v>1363</v>
      </c>
      <c r="P248" s="828" t="s">
        <v>545</v>
      </c>
      <c r="Q248" s="569" t="s">
        <v>843</v>
      </c>
      <c r="R248" s="569" t="s">
        <v>610</v>
      </c>
      <c r="S248" s="585"/>
      <c r="T248" s="585"/>
      <c r="U248" s="585"/>
    </row>
    <row r="249" spans="1:21" s="585" customFormat="1" x14ac:dyDescent="0.3">
      <c r="A249" s="569"/>
      <c r="B249" s="570"/>
      <c r="C249" s="570"/>
      <c r="D249" s="569"/>
      <c r="E249" s="569"/>
      <c r="F249" s="571"/>
      <c r="G249" s="571"/>
      <c r="H249" s="572"/>
      <c r="I249" s="573"/>
      <c r="J249" s="569"/>
      <c r="K249" s="579"/>
      <c r="L249" s="579"/>
      <c r="M249" s="579"/>
      <c r="N249" s="569"/>
      <c r="O249" s="573"/>
      <c r="P249" s="828"/>
      <c r="Q249" s="569"/>
      <c r="R249" s="569"/>
    </row>
    <row r="250" spans="1:21" s="592" customFormat="1" x14ac:dyDescent="0.3">
      <c r="A250" s="569" t="s">
        <v>1500</v>
      </c>
      <c r="B250" s="570" t="s">
        <v>1501</v>
      </c>
      <c r="C250" s="570" t="s">
        <v>1501</v>
      </c>
      <c r="D250" s="569" t="s">
        <v>211</v>
      </c>
      <c r="E250" s="569" t="s">
        <v>552</v>
      </c>
      <c r="F250" s="571" t="s">
        <v>1502</v>
      </c>
      <c r="G250" s="571" t="s">
        <v>1503</v>
      </c>
      <c r="H250" s="572" t="s">
        <v>1504</v>
      </c>
      <c r="I250" s="573" t="s">
        <v>1505</v>
      </c>
      <c r="J250" s="569" t="s">
        <v>1506</v>
      </c>
      <c r="K250" s="574" t="s">
        <v>1215</v>
      </c>
      <c r="L250" s="574" t="s">
        <v>1216</v>
      </c>
      <c r="M250" s="574" t="s">
        <v>1217</v>
      </c>
      <c r="N250" s="569"/>
      <c r="O250" s="573" t="s">
        <v>1375</v>
      </c>
      <c r="P250" s="828" t="s">
        <v>240</v>
      </c>
      <c r="Q250" s="569" t="s">
        <v>843</v>
      </c>
      <c r="R250" s="569" t="s">
        <v>1507</v>
      </c>
      <c r="S250" s="585"/>
      <c r="T250" s="585"/>
      <c r="U250" s="585"/>
    </row>
    <row r="251" spans="1:21" s="592" customFormat="1" x14ac:dyDescent="0.3">
      <c r="A251" s="569"/>
      <c r="B251" s="570" t="s">
        <v>1508</v>
      </c>
      <c r="C251" s="570" t="s">
        <v>1508</v>
      </c>
      <c r="D251" s="569"/>
      <c r="E251" s="569"/>
      <c r="F251" s="571"/>
      <c r="G251" s="571"/>
      <c r="H251" s="572"/>
      <c r="I251" s="573" t="s">
        <v>1509</v>
      </c>
      <c r="J251" s="569"/>
      <c r="K251" s="574" t="s">
        <v>1207</v>
      </c>
      <c r="L251" s="574" t="s">
        <v>1208</v>
      </c>
      <c r="M251" s="574" t="s">
        <v>1209</v>
      </c>
      <c r="N251" s="569"/>
      <c r="O251" s="573" t="s">
        <v>171</v>
      </c>
      <c r="P251" s="828"/>
      <c r="Q251" s="569"/>
      <c r="R251" s="569"/>
      <c r="S251" s="585"/>
      <c r="T251" s="585"/>
      <c r="U251" s="585"/>
    </row>
    <row r="252" spans="1:21" s="592" customFormat="1" x14ac:dyDescent="0.3">
      <c r="A252" s="569" t="s">
        <v>1500</v>
      </c>
      <c r="B252" s="570"/>
      <c r="C252" s="570"/>
      <c r="D252" s="569" t="s">
        <v>552</v>
      </c>
      <c r="E252" s="569" t="s">
        <v>543</v>
      </c>
      <c r="F252" s="571" t="s">
        <v>593</v>
      </c>
      <c r="G252" s="571" t="s">
        <v>1228</v>
      </c>
      <c r="H252" s="572"/>
      <c r="I252" s="573" t="s">
        <v>176</v>
      </c>
      <c r="J252" s="569"/>
      <c r="K252" s="579"/>
      <c r="L252" s="579"/>
      <c r="M252" s="579"/>
      <c r="N252" s="569"/>
      <c r="O252" s="573" t="s">
        <v>1037</v>
      </c>
      <c r="P252" s="828"/>
      <c r="Q252" s="569"/>
      <c r="R252" s="569"/>
      <c r="S252" s="585"/>
      <c r="T252" s="585"/>
      <c r="U252" s="585"/>
    </row>
    <row r="253" spans="1:21" s="592" customFormat="1" x14ac:dyDescent="0.3">
      <c r="A253" s="569" t="s">
        <v>1500</v>
      </c>
      <c r="B253" s="570"/>
      <c r="C253" s="570"/>
      <c r="D253" s="569" t="s">
        <v>543</v>
      </c>
      <c r="E253" s="569" t="s">
        <v>240</v>
      </c>
      <c r="F253" s="571" t="s">
        <v>969</v>
      </c>
      <c r="G253" s="571" t="s">
        <v>494</v>
      </c>
      <c r="H253" s="572"/>
      <c r="I253" s="573" t="s">
        <v>873</v>
      </c>
      <c r="J253" s="569" t="s">
        <v>876</v>
      </c>
      <c r="K253" s="579"/>
      <c r="L253" s="579"/>
      <c r="M253" s="579"/>
      <c r="N253" s="569"/>
      <c r="O253" s="573" t="s">
        <v>1115</v>
      </c>
      <c r="P253" s="828" t="s">
        <v>543</v>
      </c>
      <c r="Q253" s="569" t="s">
        <v>1116</v>
      </c>
      <c r="R253" s="569" t="s">
        <v>152</v>
      </c>
      <c r="S253" s="585"/>
      <c r="T253" s="585"/>
      <c r="U253" s="585"/>
    </row>
    <row r="254" spans="1:21" s="592" customFormat="1" x14ac:dyDescent="0.3">
      <c r="A254" s="569"/>
      <c r="B254" s="570"/>
      <c r="C254" s="570"/>
      <c r="D254" s="569"/>
      <c r="E254" s="569"/>
      <c r="F254" s="571"/>
      <c r="G254" s="571"/>
      <c r="H254" s="572"/>
      <c r="I254" s="573"/>
      <c r="J254" s="569"/>
      <c r="K254" s="579"/>
      <c r="L254" s="579"/>
      <c r="M254" s="579"/>
      <c r="N254" s="569"/>
      <c r="O254" s="573"/>
      <c r="P254" s="828"/>
      <c r="Q254" s="569"/>
      <c r="R254" s="569"/>
      <c r="S254" s="585"/>
      <c r="T254" s="585"/>
      <c r="U254" s="585"/>
    </row>
    <row r="255" spans="1:21" s="592" customFormat="1" x14ac:dyDescent="0.3">
      <c r="A255" s="569" t="s">
        <v>870</v>
      </c>
      <c r="B255" s="570" t="s">
        <v>96</v>
      </c>
      <c r="C255" s="570" t="s">
        <v>96</v>
      </c>
      <c r="D255" s="569" t="s">
        <v>211</v>
      </c>
      <c r="E255" s="569" t="s">
        <v>395</v>
      </c>
      <c r="F255" s="571" t="s">
        <v>626</v>
      </c>
      <c r="G255" s="571" t="s">
        <v>507</v>
      </c>
      <c r="H255" s="572" t="s">
        <v>1510</v>
      </c>
      <c r="I255" s="573" t="s">
        <v>749</v>
      </c>
      <c r="J255" s="569" t="s">
        <v>871</v>
      </c>
      <c r="K255" s="574" t="s">
        <v>1207</v>
      </c>
      <c r="L255" s="574" t="s">
        <v>1208</v>
      </c>
      <c r="M255" s="574" t="s">
        <v>1209</v>
      </c>
      <c r="N255" s="569"/>
      <c r="O255" s="573" t="s">
        <v>698</v>
      </c>
      <c r="P255" s="828" t="s">
        <v>240</v>
      </c>
      <c r="Q255" s="569" t="s">
        <v>843</v>
      </c>
      <c r="R255" s="569" t="s">
        <v>1507</v>
      </c>
      <c r="S255" s="585"/>
      <c r="T255" s="585"/>
      <c r="U255" s="585"/>
    </row>
    <row r="256" spans="1:21" s="592" customFormat="1" x14ac:dyDescent="0.3">
      <c r="A256" s="569"/>
      <c r="B256" s="570" t="s">
        <v>97</v>
      </c>
      <c r="C256" s="570" t="s">
        <v>97</v>
      </c>
      <c r="D256" s="569"/>
      <c r="E256" s="569"/>
      <c r="F256" s="571"/>
      <c r="G256" s="571"/>
      <c r="H256" s="572"/>
      <c r="I256" s="573" t="s">
        <v>555</v>
      </c>
      <c r="J256" s="569"/>
      <c r="K256" s="574" t="s">
        <v>1210</v>
      </c>
      <c r="L256" s="574" t="s">
        <v>1211</v>
      </c>
      <c r="M256" s="574" t="s">
        <v>1212</v>
      </c>
      <c r="N256" s="569"/>
      <c r="O256" s="573" t="s">
        <v>38</v>
      </c>
      <c r="P256" s="828"/>
      <c r="Q256" s="569"/>
      <c r="R256" s="569"/>
      <c r="S256" s="585"/>
      <c r="T256" s="585"/>
      <c r="U256" s="585"/>
    </row>
    <row r="257" spans="1:21" s="592" customFormat="1" x14ac:dyDescent="0.3">
      <c r="A257" s="569" t="s">
        <v>872</v>
      </c>
      <c r="B257" s="570"/>
      <c r="C257" s="570"/>
      <c r="D257" s="569" t="s">
        <v>395</v>
      </c>
      <c r="E257" s="569" t="s">
        <v>240</v>
      </c>
      <c r="F257" s="571" t="s">
        <v>514</v>
      </c>
      <c r="G257" s="571" t="s">
        <v>593</v>
      </c>
      <c r="H257" s="572"/>
      <c r="I257" s="573" t="s">
        <v>873</v>
      </c>
      <c r="J257" s="569" t="s">
        <v>869</v>
      </c>
      <c r="K257" s="579"/>
      <c r="L257" s="579"/>
      <c r="M257" s="579"/>
      <c r="N257" s="569"/>
      <c r="O257" s="573" t="s">
        <v>1115</v>
      </c>
      <c r="P257" s="828" t="s">
        <v>395</v>
      </c>
      <c r="Q257" s="569" t="s">
        <v>1116</v>
      </c>
      <c r="R257" s="569" t="s">
        <v>152</v>
      </c>
      <c r="S257" s="585"/>
      <c r="T257" s="585"/>
      <c r="U257" s="585"/>
    </row>
    <row r="258" spans="1:21" s="592" customFormat="1" x14ac:dyDescent="0.3">
      <c r="A258" s="569"/>
      <c r="B258" s="570"/>
      <c r="C258" s="570"/>
      <c r="D258" s="569"/>
      <c r="E258" s="569"/>
      <c r="F258" s="571"/>
      <c r="G258" s="571"/>
      <c r="H258" s="572"/>
      <c r="I258" s="573"/>
      <c r="J258" s="569"/>
      <c r="K258" s="579"/>
      <c r="L258" s="579"/>
      <c r="M258" s="579"/>
      <c r="N258" s="569"/>
      <c r="O258" s="573"/>
      <c r="P258" s="828"/>
      <c r="Q258" s="569"/>
      <c r="R258" s="569"/>
      <c r="S258" s="585"/>
      <c r="T258" s="585"/>
      <c r="U258" s="585"/>
    </row>
    <row r="259" spans="1:21" s="592" customFormat="1" x14ac:dyDescent="0.3">
      <c r="A259" s="569" t="s">
        <v>1364</v>
      </c>
      <c r="B259" s="570" t="s">
        <v>639</v>
      </c>
      <c r="C259" s="570" t="s">
        <v>639</v>
      </c>
      <c r="D259" s="569" t="s">
        <v>211</v>
      </c>
      <c r="E259" s="569" t="s">
        <v>395</v>
      </c>
      <c r="F259" s="571" t="s">
        <v>1511</v>
      </c>
      <c r="G259" s="571" t="s">
        <v>1512</v>
      </c>
      <c r="H259" s="572" t="s">
        <v>1513</v>
      </c>
      <c r="I259" s="573" t="s">
        <v>1505</v>
      </c>
      <c r="J259" s="569" t="s">
        <v>1365</v>
      </c>
      <c r="K259" s="574" t="s">
        <v>1215</v>
      </c>
      <c r="L259" s="574" t="s">
        <v>1216</v>
      </c>
      <c r="M259" s="574" t="s">
        <v>1217</v>
      </c>
      <c r="N259" s="569"/>
      <c r="O259" s="573" t="s">
        <v>1375</v>
      </c>
      <c r="P259" s="828" t="s">
        <v>240</v>
      </c>
      <c r="Q259" s="569" t="s">
        <v>843</v>
      </c>
      <c r="R259" s="569" t="s">
        <v>1507</v>
      </c>
      <c r="S259" s="585"/>
      <c r="T259" s="585"/>
      <c r="U259" s="585"/>
    </row>
    <row r="260" spans="1:21" s="592" customFormat="1" x14ac:dyDescent="0.3">
      <c r="A260" s="569"/>
      <c r="B260" s="570" t="s">
        <v>638</v>
      </c>
      <c r="C260" s="570" t="s">
        <v>638</v>
      </c>
      <c r="D260" s="569"/>
      <c r="E260" s="569"/>
      <c r="F260" s="571"/>
      <c r="G260" s="571"/>
      <c r="H260" s="572"/>
      <c r="I260" s="573" t="s">
        <v>1509</v>
      </c>
      <c r="J260" s="569"/>
      <c r="K260" s="574" t="s">
        <v>1207</v>
      </c>
      <c r="L260" s="574" t="s">
        <v>1208</v>
      </c>
      <c r="M260" s="574" t="s">
        <v>1209</v>
      </c>
      <c r="N260" s="569"/>
      <c r="O260" s="573" t="s">
        <v>171</v>
      </c>
      <c r="P260" s="828"/>
      <c r="Q260" s="569"/>
      <c r="R260" s="569"/>
      <c r="S260" s="585"/>
      <c r="T260" s="585"/>
      <c r="U260" s="585"/>
    </row>
    <row r="261" spans="1:21" s="592" customFormat="1" x14ac:dyDescent="0.3">
      <c r="A261" s="569" t="s">
        <v>1366</v>
      </c>
      <c r="B261" s="570"/>
      <c r="C261" s="570"/>
      <c r="D261" s="569" t="s">
        <v>395</v>
      </c>
      <c r="E261" s="569" t="s">
        <v>240</v>
      </c>
      <c r="F261" s="571" t="s">
        <v>717</v>
      </c>
      <c r="G261" s="571" t="s">
        <v>1367</v>
      </c>
      <c r="H261" s="572"/>
      <c r="I261" s="573" t="s">
        <v>873</v>
      </c>
      <c r="J261" s="569" t="s">
        <v>869</v>
      </c>
      <c r="K261" s="579"/>
      <c r="L261" s="579"/>
      <c r="M261" s="579"/>
      <c r="N261" s="569"/>
      <c r="O261" s="573" t="s">
        <v>1115</v>
      </c>
      <c r="P261" s="828" t="s">
        <v>395</v>
      </c>
      <c r="Q261" s="569" t="s">
        <v>1116</v>
      </c>
      <c r="R261" s="569" t="s">
        <v>152</v>
      </c>
      <c r="S261" s="585"/>
      <c r="T261" s="585"/>
      <c r="U261" s="585"/>
    </row>
    <row r="262" spans="1:21" s="592" customFormat="1" x14ac:dyDescent="0.3">
      <c r="A262" s="569"/>
      <c r="B262" s="570"/>
      <c r="C262" s="570"/>
      <c r="D262" s="569"/>
      <c r="E262" s="569"/>
      <c r="F262" s="571"/>
      <c r="G262" s="571"/>
      <c r="H262" s="572"/>
      <c r="I262" s="573"/>
      <c r="J262" s="569"/>
      <c r="K262" s="579"/>
      <c r="L262" s="579"/>
      <c r="M262" s="579"/>
      <c r="N262" s="569"/>
      <c r="O262" s="573"/>
      <c r="P262" s="828"/>
      <c r="Q262" s="569"/>
      <c r="R262" s="569"/>
      <c r="S262" s="585"/>
      <c r="T262" s="585"/>
      <c r="U262" s="585"/>
    </row>
    <row r="263" spans="1:21" x14ac:dyDescent="0.3">
      <c r="A263" s="569" t="s">
        <v>874</v>
      </c>
      <c r="B263" s="570" t="s">
        <v>505</v>
      </c>
      <c r="C263" s="570" t="s">
        <v>505</v>
      </c>
      <c r="D263" s="569" t="s">
        <v>211</v>
      </c>
      <c r="E263" s="569" t="s">
        <v>543</v>
      </c>
      <c r="F263" s="571" t="s">
        <v>612</v>
      </c>
      <c r="G263" s="571" t="s">
        <v>681</v>
      </c>
      <c r="H263" s="572" t="s">
        <v>1382</v>
      </c>
      <c r="I263" s="573" t="s">
        <v>1368</v>
      </c>
      <c r="J263" s="569" t="s">
        <v>868</v>
      </c>
      <c r="K263" s="574" t="s">
        <v>1213</v>
      </c>
      <c r="L263" s="574" t="s">
        <v>1214</v>
      </c>
      <c r="M263" s="574" t="s">
        <v>1212</v>
      </c>
      <c r="N263" s="569"/>
      <c r="O263" s="573" t="s">
        <v>702</v>
      </c>
      <c r="P263" s="828" t="s">
        <v>240</v>
      </c>
      <c r="Q263" s="569" t="s">
        <v>843</v>
      </c>
      <c r="R263" s="569" t="s">
        <v>152</v>
      </c>
    </row>
    <row r="264" spans="1:21" x14ac:dyDescent="0.3">
      <c r="A264" s="569"/>
      <c r="B264" s="570" t="s">
        <v>506</v>
      </c>
      <c r="C264" s="570" t="s">
        <v>506</v>
      </c>
      <c r="D264" s="569"/>
      <c r="E264" s="569"/>
      <c r="F264" s="571"/>
      <c r="G264" s="571"/>
      <c r="H264" s="572"/>
      <c r="I264" s="573" t="s">
        <v>611</v>
      </c>
      <c r="J264" s="569"/>
      <c r="K264" s="574" t="s">
        <v>1215</v>
      </c>
      <c r="L264" s="574" t="s">
        <v>1216</v>
      </c>
      <c r="M264" s="574" t="s">
        <v>1217</v>
      </c>
      <c r="N264" s="569"/>
      <c r="O264" s="573" t="s">
        <v>37</v>
      </c>
      <c r="P264" s="828"/>
      <c r="Q264" s="569"/>
      <c r="R264" s="569"/>
    </row>
    <row r="265" spans="1:21" x14ac:dyDescent="0.3">
      <c r="A265" s="569" t="s">
        <v>875</v>
      </c>
      <c r="B265" s="570"/>
      <c r="C265" s="570"/>
      <c r="D265" s="569" t="s">
        <v>649</v>
      </c>
      <c r="E265" s="569" t="s">
        <v>211</v>
      </c>
      <c r="F265" s="571" t="s">
        <v>999</v>
      </c>
      <c r="G265" s="571" t="s">
        <v>590</v>
      </c>
      <c r="H265" s="572" t="s">
        <v>1456</v>
      </c>
      <c r="I265" s="573" t="s">
        <v>873</v>
      </c>
      <c r="J265" s="569" t="s">
        <v>876</v>
      </c>
      <c r="K265" s="579"/>
      <c r="L265" s="579"/>
      <c r="M265" s="579"/>
      <c r="N265" s="569"/>
      <c r="O265" s="573" t="s">
        <v>1115</v>
      </c>
      <c r="P265" s="828" t="s">
        <v>543</v>
      </c>
      <c r="Q265" s="569" t="s">
        <v>843</v>
      </c>
      <c r="R265" s="569" t="s">
        <v>152</v>
      </c>
    </row>
    <row r="266" spans="1:21" x14ac:dyDescent="0.3">
      <c r="A266" s="569"/>
      <c r="B266" s="570"/>
      <c r="C266" s="570"/>
      <c r="D266" s="569"/>
      <c r="E266" s="569"/>
      <c r="F266" s="571"/>
      <c r="G266" s="571"/>
      <c r="H266" s="572"/>
      <c r="I266" s="573"/>
      <c r="J266" s="569"/>
      <c r="K266" s="579"/>
      <c r="L266" s="579"/>
      <c r="M266" s="579"/>
      <c r="N266" s="569"/>
      <c r="O266" s="573"/>
      <c r="P266" s="828"/>
      <c r="Q266" s="569"/>
      <c r="R266" s="569"/>
    </row>
    <row r="267" spans="1:21" x14ac:dyDescent="0.3">
      <c r="A267" s="569" t="s">
        <v>878</v>
      </c>
      <c r="B267" s="570"/>
      <c r="C267" s="570"/>
      <c r="D267" s="569" t="s">
        <v>211</v>
      </c>
      <c r="E267" s="569" t="s">
        <v>552</v>
      </c>
      <c r="F267" s="571" t="s">
        <v>683</v>
      </c>
      <c r="G267" s="571" t="s">
        <v>654</v>
      </c>
      <c r="H267" s="572" t="s">
        <v>1382</v>
      </c>
      <c r="I267" s="573" t="s">
        <v>1376</v>
      </c>
      <c r="J267" s="569" t="s">
        <v>868</v>
      </c>
      <c r="K267" s="579"/>
      <c r="L267" s="579"/>
      <c r="M267" s="579"/>
      <c r="N267" s="569"/>
      <c r="O267" s="573" t="s">
        <v>867</v>
      </c>
      <c r="P267" s="828" t="s">
        <v>240</v>
      </c>
      <c r="Q267" s="569" t="s">
        <v>843</v>
      </c>
      <c r="R267" s="569" t="s">
        <v>152</v>
      </c>
    </row>
    <row r="268" spans="1:21" x14ac:dyDescent="0.3">
      <c r="A268" s="569" t="s">
        <v>879</v>
      </c>
      <c r="B268" s="570"/>
      <c r="C268" s="570"/>
      <c r="D268" s="569" t="s">
        <v>552</v>
      </c>
      <c r="E268" s="569" t="s">
        <v>240</v>
      </c>
      <c r="F268" s="571" t="s">
        <v>936</v>
      </c>
      <c r="G268" s="571" t="s">
        <v>1001</v>
      </c>
      <c r="H268" s="572"/>
      <c r="I268" s="573" t="s">
        <v>873</v>
      </c>
      <c r="J268" s="569"/>
      <c r="K268" s="579"/>
      <c r="L268" s="579"/>
      <c r="M268" s="579"/>
      <c r="N268" s="569"/>
      <c r="O268" s="573" t="s">
        <v>1115</v>
      </c>
      <c r="P268" s="828"/>
      <c r="Q268" s="569" t="s">
        <v>843</v>
      </c>
      <c r="R268" s="569" t="s">
        <v>152</v>
      </c>
    </row>
    <row r="269" spans="1:21" x14ac:dyDescent="0.3">
      <c r="A269" s="569"/>
      <c r="B269" s="570"/>
      <c r="C269" s="570"/>
      <c r="D269" s="569"/>
      <c r="E269" s="569"/>
      <c r="F269" s="571"/>
      <c r="G269" s="571"/>
      <c r="H269" s="572"/>
      <c r="I269" s="573"/>
      <c r="J269" s="569"/>
      <c r="K269" s="579"/>
      <c r="L269" s="579"/>
      <c r="M269" s="579"/>
      <c r="N269" s="569"/>
      <c r="O269" s="573"/>
      <c r="P269" s="828"/>
      <c r="Q269" s="569"/>
      <c r="R269" s="569"/>
    </row>
    <row r="270" spans="1:21" x14ac:dyDescent="0.3">
      <c r="A270" s="569" t="s">
        <v>878</v>
      </c>
      <c r="B270" s="570" t="s">
        <v>550</v>
      </c>
      <c r="C270" s="570" t="s">
        <v>550</v>
      </c>
      <c r="D270" s="569" t="s">
        <v>211</v>
      </c>
      <c r="E270" s="569" t="s">
        <v>552</v>
      </c>
      <c r="F270" s="571" t="s">
        <v>1000</v>
      </c>
      <c r="G270" s="571" t="s">
        <v>1218</v>
      </c>
      <c r="H270" s="572" t="s">
        <v>1514</v>
      </c>
      <c r="I270" s="573" t="s">
        <v>1368</v>
      </c>
      <c r="J270" s="569" t="s">
        <v>868</v>
      </c>
      <c r="K270" s="574" t="s">
        <v>1213</v>
      </c>
      <c r="L270" s="574" t="s">
        <v>1214</v>
      </c>
      <c r="M270" s="574" t="s">
        <v>1212</v>
      </c>
      <c r="N270" s="569"/>
      <c r="O270" s="573" t="s">
        <v>702</v>
      </c>
      <c r="P270" s="828" t="s">
        <v>240</v>
      </c>
      <c r="Q270" s="569" t="s">
        <v>843</v>
      </c>
      <c r="R270" s="569" t="s">
        <v>152</v>
      </c>
    </row>
    <row r="271" spans="1:21" x14ac:dyDescent="0.3">
      <c r="A271" s="569"/>
      <c r="B271" s="570" t="s">
        <v>551</v>
      </c>
      <c r="C271" s="570" t="s">
        <v>551</v>
      </c>
      <c r="D271" s="569"/>
      <c r="E271" s="569"/>
      <c r="F271" s="571"/>
      <c r="G271" s="571"/>
      <c r="H271" s="572"/>
      <c r="I271" s="573" t="s">
        <v>611</v>
      </c>
      <c r="J271" s="569"/>
      <c r="K271" s="574" t="s">
        <v>1215</v>
      </c>
      <c r="L271" s="574" t="s">
        <v>1216</v>
      </c>
      <c r="M271" s="574" t="s">
        <v>1217</v>
      </c>
      <c r="N271" s="569"/>
      <c r="O271" s="573" t="s">
        <v>37</v>
      </c>
      <c r="P271" s="828"/>
      <c r="Q271" s="569"/>
      <c r="R271" s="569"/>
    </row>
    <row r="272" spans="1:21" x14ac:dyDescent="0.3">
      <c r="A272" s="569" t="s">
        <v>879</v>
      </c>
      <c r="B272" s="570" t="s">
        <v>1014</v>
      </c>
      <c r="C272" s="570" t="s">
        <v>1014</v>
      </c>
      <c r="D272" s="569" t="s">
        <v>552</v>
      </c>
      <c r="E272" s="569" t="s">
        <v>240</v>
      </c>
      <c r="F272" s="571" t="s">
        <v>936</v>
      </c>
      <c r="G272" s="571" t="s">
        <v>1001</v>
      </c>
      <c r="H272" s="572" t="s">
        <v>1515</v>
      </c>
      <c r="I272" s="573" t="s">
        <v>749</v>
      </c>
      <c r="J272" s="569"/>
      <c r="K272" s="579"/>
      <c r="L272" s="579"/>
      <c r="M272" s="579"/>
      <c r="N272" s="569"/>
      <c r="O272" s="573" t="s">
        <v>698</v>
      </c>
      <c r="P272" s="828"/>
      <c r="Q272" s="569" t="s">
        <v>843</v>
      </c>
      <c r="R272" s="569" t="s">
        <v>152</v>
      </c>
    </row>
    <row r="273" spans="1:18" x14ac:dyDescent="0.3">
      <c r="A273" s="569"/>
      <c r="B273" s="570" t="s">
        <v>1015</v>
      </c>
      <c r="C273" s="570" t="s">
        <v>1015</v>
      </c>
      <c r="D273" s="569"/>
      <c r="E273" s="569"/>
      <c r="F273" s="571"/>
      <c r="G273" s="571"/>
      <c r="H273" s="572"/>
      <c r="I273" s="573" t="s">
        <v>611</v>
      </c>
      <c r="J273" s="569"/>
      <c r="K273" s="579"/>
      <c r="L273" s="579"/>
      <c r="M273" s="579"/>
      <c r="N273" s="569"/>
      <c r="O273" s="573" t="s">
        <v>37</v>
      </c>
      <c r="P273" s="828"/>
      <c r="Q273" s="569"/>
      <c r="R273" s="569"/>
    </row>
    <row r="274" spans="1:18" s="585" customFormat="1" x14ac:dyDescent="0.3">
      <c r="A274" s="569" t="s">
        <v>1516</v>
      </c>
      <c r="B274" s="570" t="s">
        <v>1377</v>
      </c>
      <c r="C274" s="570" t="s">
        <v>1377</v>
      </c>
      <c r="D274" s="569" t="s">
        <v>211</v>
      </c>
      <c r="E274" s="569" t="s">
        <v>365</v>
      </c>
      <c r="F274" s="571" t="s">
        <v>922</v>
      </c>
      <c r="G274" s="571" t="s">
        <v>929</v>
      </c>
      <c r="H274" s="572" t="s">
        <v>1517</v>
      </c>
      <c r="I274" s="573" t="s">
        <v>758</v>
      </c>
      <c r="J274" s="569" t="s">
        <v>1002</v>
      </c>
      <c r="K274" s="574" t="s">
        <v>1219</v>
      </c>
      <c r="L274" s="574" t="s">
        <v>1220</v>
      </c>
      <c r="M274" s="574" t="s">
        <v>1212</v>
      </c>
      <c r="N274" s="569"/>
      <c r="O274" s="573" t="s">
        <v>702</v>
      </c>
      <c r="P274" s="828" t="s">
        <v>240</v>
      </c>
      <c r="Q274" s="569" t="s">
        <v>843</v>
      </c>
      <c r="R274" s="569" t="s">
        <v>152</v>
      </c>
    </row>
    <row r="275" spans="1:18" s="585" customFormat="1" x14ac:dyDescent="0.3">
      <c r="A275" s="569"/>
      <c r="B275" s="570" t="s">
        <v>1378</v>
      </c>
      <c r="C275" s="570" t="s">
        <v>1378</v>
      </c>
      <c r="D275" s="569"/>
      <c r="E275" s="569"/>
      <c r="F275" s="571"/>
      <c r="G275" s="571"/>
      <c r="H275" s="572"/>
      <c r="I275" s="573" t="s">
        <v>611</v>
      </c>
      <c r="J275" s="569"/>
      <c r="K275" s="574" t="s">
        <v>1221</v>
      </c>
      <c r="L275" s="574" t="s">
        <v>1222</v>
      </c>
      <c r="M275" s="574" t="s">
        <v>1217</v>
      </c>
      <c r="N275" s="569"/>
      <c r="O275" s="573" t="s">
        <v>37</v>
      </c>
      <c r="P275" s="828"/>
      <c r="Q275" s="569"/>
      <c r="R275" s="569"/>
    </row>
    <row r="276" spans="1:18" s="585" customFormat="1" x14ac:dyDescent="0.3">
      <c r="A276" s="569" t="s">
        <v>1516</v>
      </c>
      <c r="B276" s="570"/>
      <c r="C276" s="570"/>
      <c r="D276" s="569" t="s">
        <v>365</v>
      </c>
      <c r="E276" s="569" t="s">
        <v>544</v>
      </c>
      <c r="F276" s="571" t="s">
        <v>1003</v>
      </c>
      <c r="G276" s="571" t="s">
        <v>595</v>
      </c>
      <c r="H276" s="572" t="s">
        <v>1456</v>
      </c>
      <c r="I276" s="573" t="s">
        <v>1030</v>
      </c>
      <c r="J276" s="569" t="s">
        <v>1031</v>
      </c>
      <c r="K276" s="579"/>
      <c r="L276" s="579"/>
      <c r="M276" s="579"/>
      <c r="N276" s="569"/>
      <c r="O276" s="573" t="s">
        <v>864</v>
      </c>
      <c r="P276" s="828" t="s">
        <v>365</v>
      </c>
      <c r="Q276" s="569" t="s">
        <v>843</v>
      </c>
      <c r="R276" s="569" t="s">
        <v>152</v>
      </c>
    </row>
    <row r="277" spans="1:18" s="585" customFormat="1" ht="27.6" x14ac:dyDescent="0.3">
      <c r="A277" s="569" t="s">
        <v>1516</v>
      </c>
      <c r="B277" s="570"/>
      <c r="C277" s="570"/>
      <c r="D277" s="569" t="s">
        <v>544</v>
      </c>
      <c r="E277" s="569" t="s">
        <v>240</v>
      </c>
      <c r="F277" s="571" t="s">
        <v>665</v>
      </c>
      <c r="G277" s="571" t="s">
        <v>1518</v>
      </c>
      <c r="H277" s="572"/>
      <c r="I277" s="573"/>
      <c r="J277" s="569"/>
      <c r="K277" s="579"/>
      <c r="L277" s="579"/>
      <c r="M277" s="579"/>
      <c r="N277" s="569"/>
      <c r="O277" s="573"/>
      <c r="P277" s="828"/>
      <c r="Q277" s="569"/>
      <c r="R277" s="569" t="s">
        <v>610</v>
      </c>
    </row>
    <row r="278" spans="1:18" s="585" customFormat="1" x14ac:dyDescent="0.3">
      <c r="A278" s="569"/>
      <c r="B278" s="570"/>
      <c r="C278" s="570"/>
      <c r="D278" s="569"/>
      <c r="E278" s="569"/>
      <c r="F278" s="571"/>
      <c r="G278" s="571"/>
      <c r="H278" s="572"/>
      <c r="I278" s="573"/>
      <c r="J278" s="569"/>
      <c r="K278" s="579"/>
      <c r="L278" s="579"/>
      <c r="M278" s="579"/>
      <c r="N278" s="569"/>
      <c r="O278" s="573"/>
      <c r="P278" s="828"/>
      <c r="Q278" s="569"/>
      <c r="R278" s="569"/>
    </row>
    <row r="279" spans="1:18" s="585" customFormat="1" x14ac:dyDescent="0.3">
      <c r="A279" s="569" t="s">
        <v>1516</v>
      </c>
      <c r="B279" s="570"/>
      <c r="C279" s="570"/>
      <c r="D279" s="569" t="s">
        <v>211</v>
      </c>
      <c r="E279" s="569" t="s">
        <v>365</v>
      </c>
      <c r="F279" s="571" t="s">
        <v>922</v>
      </c>
      <c r="G279" s="571" t="s">
        <v>929</v>
      </c>
      <c r="H279" s="572" t="s">
        <v>1519</v>
      </c>
      <c r="I279" s="573" t="s">
        <v>877</v>
      </c>
      <c r="J279" s="569" t="s">
        <v>1002</v>
      </c>
      <c r="K279" s="579"/>
      <c r="L279" s="579"/>
      <c r="M279" s="579"/>
      <c r="N279" s="569"/>
      <c r="O279" s="573" t="s">
        <v>867</v>
      </c>
      <c r="P279" s="828" t="s">
        <v>240</v>
      </c>
      <c r="Q279" s="569" t="s">
        <v>843</v>
      </c>
      <c r="R279" s="569" t="s">
        <v>152</v>
      </c>
    </row>
    <row r="280" spans="1:18" s="585" customFormat="1" x14ac:dyDescent="0.3">
      <c r="A280" s="569"/>
      <c r="B280" s="570"/>
      <c r="C280" s="570"/>
      <c r="D280" s="569"/>
      <c r="E280" s="569"/>
      <c r="F280" s="571"/>
      <c r="G280" s="571"/>
      <c r="H280" s="572"/>
      <c r="I280" s="573"/>
      <c r="J280" s="569"/>
      <c r="K280" s="579"/>
      <c r="L280" s="579"/>
      <c r="M280" s="579"/>
      <c r="N280" s="569"/>
      <c r="O280" s="573"/>
      <c r="P280" s="828"/>
      <c r="Q280" s="569"/>
      <c r="R280" s="569"/>
    </row>
    <row r="281" spans="1:18" s="585" customFormat="1" x14ac:dyDescent="0.3">
      <c r="A281" s="569" t="s">
        <v>1516</v>
      </c>
      <c r="B281" s="570"/>
      <c r="C281" s="570"/>
      <c r="D281" s="569" t="s">
        <v>365</v>
      </c>
      <c r="E281" s="569" t="s">
        <v>544</v>
      </c>
      <c r="F281" s="571" t="s">
        <v>1003</v>
      </c>
      <c r="G281" s="571" t="s">
        <v>600</v>
      </c>
      <c r="H281" s="572"/>
      <c r="I281" s="573" t="s">
        <v>1030</v>
      </c>
      <c r="J281" s="569" t="s">
        <v>1031</v>
      </c>
      <c r="K281" s="579"/>
      <c r="L281" s="579"/>
      <c r="M281" s="579"/>
      <c r="N281" s="569"/>
      <c r="O281" s="573" t="s">
        <v>864</v>
      </c>
      <c r="P281" s="828" t="s">
        <v>365</v>
      </c>
      <c r="Q281" s="569" t="s">
        <v>843</v>
      </c>
      <c r="R281" s="569" t="s">
        <v>152</v>
      </c>
    </row>
    <row r="282" spans="1:18" s="585" customFormat="1" ht="27.6" x14ac:dyDescent="0.3">
      <c r="A282" s="569" t="s">
        <v>1516</v>
      </c>
      <c r="B282" s="570"/>
      <c r="C282" s="570"/>
      <c r="D282" s="569" t="s">
        <v>544</v>
      </c>
      <c r="E282" s="569" t="s">
        <v>240</v>
      </c>
      <c r="F282" s="571" t="s">
        <v>665</v>
      </c>
      <c r="G282" s="571" t="s">
        <v>1518</v>
      </c>
      <c r="H282" s="572"/>
      <c r="I282" s="573"/>
      <c r="J282" s="569"/>
      <c r="K282" s="579"/>
      <c r="L282" s="579"/>
      <c r="M282" s="579"/>
      <c r="N282" s="569"/>
      <c r="O282" s="573"/>
      <c r="P282" s="828"/>
      <c r="Q282" s="569"/>
      <c r="R282" s="569" t="s">
        <v>610</v>
      </c>
    </row>
    <row r="283" spans="1:18" s="585" customFormat="1" x14ac:dyDescent="0.3">
      <c r="A283" s="569"/>
      <c r="B283" s="570"/>
      <c r="C283" s="570"/>
      <c r="D283" s="569"/>
      <c r="E283" s="569"/>
      <c r="F283" s="571"/>
      <c r="G283" s="571"/>
      <c r="H283" s="572"/>
      <c r="I283" s="573"/>
      <c r="J283" s="569"/>
      <c r="K283" s="579"/>
      <c r="L283" s="579"/>
      <c r="M283" s="579"/>
      <c r="N283" s="569"/>
      <c r="O283" s="573"/>
      <c r="P283" s="828"/>
      <c r="Q283" s="569"/>
      <c r="R283" s="569"/>
    </row>
    <row r="284" spans="1:18" s="585" customFormat="1" x14ac:dyDescent="0.3">
      <c r="A284" s="569" t="s">
        <v>1516</v>
      </c>
      <c r="B284" s="570" t="s">
        <v>1377</v>
      </c>
      <c r="C284" s="570" t="s">
        <v>1377</v>
      </c>
      <c r="D284" s="569" t="s">
        <v>211</v>
      </c>
      <c r="E284" s="569" t="s">
        <v>365</v>
      </c>
      <c r="F284" s="571" t="s">
        <v>922</v>
      </c>
      <c r="G284" s="571" t="s">
        <v>945</v>
      </c>
      <c r="H284" s="572" t="s">
        <v>1520</v>
      </c>
      <c r="I284" s="573" t="s">
        <v>758</v>
      </c>
      <c r="J284" s="569" t="s">
        <v>1002</v>
      </c>
      <c r="K284" s="574" t="s">
        <v>1219</v>
      </c>
      <c r="L284" s="574" t="s">
        <v>1220</v>
      </c>
      <c r="M284" s="574" t="s">
        <v>1212</v>
      </c>
      <c r="N284" s="569"/>
      <c r="O284" s="573" t="s">
        <v>702</v>
      </c>
      <c r="P284" s="828" t="s">
        <v>240</v>
      </c>
      <c r="Q284" s="569" t="s">
        <v>843</v>
      </c>
      <c r="R284" s="569" t="s">
        <v>152</v>
      </c>
    </row>
    <row r="285" spans="1:18" s="585" customFormat="1" x14ac:dyDescent="0.3">
      <c r="A285" s="569"/>
      <c r="B285" s="570" t="s">
        <v>1378</v>
      </c>
      <c r="C285" s="570" t="s">
        <v>1378</v>
      </c>
      <c r="D285" s="569"/>
      <c r="E285" s="569"/>
      <c r="F285" s="571"/>
      <c r="G285" s="571"/>
      <c r="H285" s="572"/>
      <c r="I285" s="573" t="s">
        <v>611</v>
      </c>
      <c r="J285" s="569"/>
      <c r="K285" s="574" t="s">
        <v>1221</v>
      </c>
      <c r="L285" s="574" t="s">
        <v>1222</v>
      </c>
      <c r="M285" s="574" t="s">
        <v>1217</v>
      </c>
      <c r="N285" s="569"/>
      <c r="O285" s="573" t="s">
        <v>37</v>
      </c>
      <c r="P285" s="828"/>
      <c r="Q285" s="569"/>
      <c r="R285" s="569"/>
    </row>
    <row r="286" spans="1:18" s="585" customFormat="1" x14ac:dyDescent="0.3">
      <c r="A286" s="569" t="s">
        <v>1516</v>
      </c>
      <c r="B286" s="570" t="s">
        <v>1521</v>
      </c>
      <c r="C286" s="570" t="s">
        <v>1521</v>
      </c>
      <c r="D286" s="569" t="s">
        <v>365</v>
      </c>
      <c r="E286" s="569" t="s">
        <v>544</v>
      </c>
      <c r="F286" s="571" t="s">
        <v>493</v>
      </c>
      <c r="G286" s="571" t="s">
        <v>491</v>
      </c>
      <c r="H286" s="572"/>
      <c r="I286" s="573" t="s">
        <v>1522</v>
      </c>
      <c r="J286" s="569"/>
      <c r="K286" s="582" t="s">
        <v>1332</v>
      </c>
      <c r="L286" s="582" t="s">
        <v>1333</v>
      </c>
      <c r="M286" s="582" t="s">
        <v>1334</v>
      </c>
      <c r="N286" s="569"/>
      <c r="O286" s="573"/>
      <c r="P286" s="828" t="s">
        <v>365</v>
      </c>
      <c r="Q286" s="569" t="s">
        <v>843</v>
      </c>
      <c r="R286" s="569" t="s">
        <v>152</v>
      </c>
    </row>
    <row r="287" spans="1:18" s="585" customFormat="1" ht="27.6" x14ac:dyDescent="0.3">
      <c r="A287" s="569" t="s">
        <v>1516</v>
      </c>
      <c r="B287" s="570"/>
      <c r="C287" s="570"/>
      <c r="D287" s="569" t="s">
        <v>544</v>
      </c>
      <c r="E287" s="569" t="s">
        <v>240</v>
      </c>
      <c r="F287" s="571" t="s">
        <v>560</v>
      </c>
      <c r="G287" s="571" t="s">
        <v>1518</v>
      </c>
      <c r="H287" s="572"/>
      <c r="I287" s="573" t="s">
        <v>1030</v>
      </c>
      <c r="J287" s="569" t="s">
        <v>1031</v>
      </c>
      <c r="K287" s="579"/>
      <c r="L287" s="579"/>
      <c r="M287" s="579"/>
      <c r="N287" s="569"/>
      <c r="O287" s="573" t="s">
        <v>864</v>
      </c>
      <c r="P287" s="828"/>
      <c r="Q287" s="569"/>
      <c r="R287" s="569" t="s">
        <v>610</v>
      </c>
    </row>
    <row r="288" spans="1:18" s="585" customFormat="1" x14ac:dyDescent="0.3">
      <c r="A288" s="569"/>
      <c r="B288" s="570"/>
      <c r="C288" s="570"/>
      <c r="D288" s="569"/>
      <c r="E288" s="569"/>
      <c r="F288" s="571"/>
      <c r="G288" s="571"/>
      <c r="H288" s="572"/>
      <c r="I288" s="573"/>
      <c r="J288" s="569"/>
      <c r="K288" s="579"/>
      <c r="L288" s="579"/>
      <c r="M288" s="579"/>
      <c r="N288" s="569"/>
      <c r="O288" s="573"/>
      <c r="P288" s="828"/>
      <c r="Q288" s="569"/>
      <c r="R288" s="569"/>
    </row>
    <row r="289" spans="1:21" s="585" customFormat="1" x14ac:dyDescent="0.3">
      <c r="A289" s="569" t="s">
        <v>880</v>
      </c>
      <c r="B289" s="570" t="s">
        <v>142</v>
      </c>
      <c r="C289" s="570" t="s">
        <v>142</v>
      </c>
      <c r="D289" s="569" t="s">
        <v>211</v>
      </c>
      <c r="E289" s="569" t="s">
        <v>365</v>
      </c>
      <c r="F289" s="571" t="s">
        <v>922</v>
      </c>
      <c r="G289" s="571" t="s">
        <v>929</v>
      </c>
      <c r="H289" s="572" t="s">
        <v>1523</v>
      </c>
      <c r="I289" s="573" t="s">
        <v>1369</v>
      </c>
      <c r="J289" s="569" t="s">
        <v>1002</v>
      </c>
      <c r="K289" s="574" t="s">
        <v>1219</v>
      </c>
      <c r="L289" s="574" t="s">
        <v>1220</v>
      </c>
      <c r="M289" s="574" t="s">
        <v>1212</v>
      </c>
      <c r="N289" s="569"/>
      <c r="O289" s="573" t="s">
        <v>702</v>
      </c>
      <c r="P289" s="828" t="s">
        <v>240</v>
      </c>
      <c r="Q289" s="569" t="s">
        <v>843</v>
      </c>
      <c r="R289" s="569" t="s">
        <v>152</v>
      </c>
    </row>
    <row r="290" spans="1:21" s="585" customFormat="1" x14ac:dyDescent="0.3">
      <c r="A290" s="569"/>
      <c r="B290" s="570" t="s">
        <v>143</v>
      </c>
      <c r="C290" s="570" t="s">
        <v>143</v>
      </c>
      <c r="D290" s="569"/>
      <c r="E290" s="569"/>
      <c r="F290" s="571"/>
      <c r="G290" s="571"/>
      <c r="H290" s="572"/>
      <c r="I290" s="573" t="s">
        <v>1370</v>
      </c>
      <c r="J290" s="569"/>
      <c r="K290" s="574" t="s">
        <v>1221</v>
      </c>
      <c r="L290" s="574" t="s">
        <v>1222</v>
      </c>
      <c r="M290" s="574" t="s">
        <v>1217</v>
      </c>
      <c r="N290" s="569"/>
      <c r="O290" s="573" t="s">
        <v>37</v>
      </c>
      <c r="P290" s="828"/>
      <c r="Q290" s="569"/>
      <c r="R290" s="569"/>
    </row>
    <row r="291" spans="1:21" s="585" customFormat="1" x14ac:dyDescent="0.3">
      <c r="A291" s="569" t="s">
        <v>1038</v>
      </c>
      <c r="B291" s="570"/>
      <c r="C291" s="570"/>
      <c r="D291" s="569" t="s">
        <v>365</v>
      </c>
      <c r="E291" s="569" t="s">
        <v>240</v>
      </c>
      <c r="F291" s="571" t="s">
        <v>1003</v>
      </c>
      <c r="G291" s="571" t="s">
        <v>596</v>
      </c>
      <c r="H291" s="572"/>
      <c r="I291" s="573" t="s">
        <v>1030</v>
      </c>
      <c r="J291" s="569" t="s">
        <v>1031</v>
      </c>
      <c r="K291" s="579"/>
      <c r="L291" s="579"/>
      <c r="M291" s="579"/>
      <c r="N291" s="569"/>
      <c r="O291" s="573" t="s">
        <v>864</v>
      </c>
      <c r="P291" s="828" t="s">
        <v>365</v>
      </c>
      <c r="Q291" s="569" t="s">
        <v>843</v>
      </c>
      <c r="R291" s="569" t="s">
        <v>152</v>
      </c>
    </row>
    <row r="292" spans="1:21" s="585" customFormat="1" x14ac:dyDescent="0.3">
      <c r="A292" s="569"/>
      <c r="B292" s="570"/>
      <c r="C292" s="570"/>
      <c r="D292" s="569"/>
      <c r="E292" s="569"/>
      <c r="F292" s="571"/>
      <c r="G292" s="571"/>
      <c r="H292" s="572"/>
      <c r="I292" s="573"/>
      <c r="J292" s="569"/>
      <c r="K292" s="579"/>
      <c r="L292" s="579"/>
      <c r="M292" s="579"/>
      <c r="N292" s="569"/>
      <c r="O292" s="573"/>
      <c r="P292" s="828"/>
      <c r="Q292" s="569"/>
      <c r="R292" s="569"/>
    </row>
    <row r="293" spans="1:21" s="585" customFormat="1" x14ac:dyDescent="0.3">
      <c r="A293" s="569" t="s">
        <v>880</v>
      </c>
      <c r="B293" s="570"/>
      <c r="C293" s="570"/>
      <c r="D293" s="569" t="s">
        <v>211</v>
      </c>
      <c r="E293" s="569" t="s">
        <v>365</v>
      </c>
      <c r="F293" s="571" t="s">
        <v>922</v>
      </c>
      <c r="G293" s="571" t="s">
        <v>945</v>
      </c>
      <c r="H293" s="572" t="s">
        <v>1223</v>
      </c>
      <c r="I293" s="573" t="s">
        <v>877</v>
      </c>
      <c r="J293" s="569" t="s">
        <v>1002</v>
      </c>
      <c r="K293" s="579"/>
      <c r="L293" s="579"/>
      <c r="M293" s="579"/>
      <c r="N293" s="569"/>
      <c r="O293" s="573" t="s">
        <v>867</v>
      </c>
      <c r="P293" s="828" t="s">
        <v>240</v>
      </c>
      <c r="Q293" s="569" t="s">
        <v>843</v>
      </c>
      <c r="R293" s="569" t="s">
        <v>152</v>
      </c>
    </row>
    <row r="294" spans="1:21" s="585" customFormat="1" x14ac:dyDescent="0.3">
      <c r="A294" s="569" t="s">
        <v>1038</v>
      </c>
      <c r="B294" s="570"/>
      <c r="C294" s="570"/>
      <c r="D294" s="569" t="s">
        <v>365</v>
      </c>
      <c r="E294" s="569" t="s">
        <v>240</v>
      </c>
      <c r="F294" s="571" t="s">
        <v>493</v>
      </c>
      <c r="G294" s="571" t="s">
        <v>596</v>
      </c>
      <c r="H294" s="572"/>
      <c r="I294" s="573" t="s">
        <v>1030</v>
      </c>
      <c r="J294" s="569" t="s">
        <v>1031</v>
      </c>
      <c r="K294" s="579"/>
      <c r="L294" s="579"/>
      <c r="M294" s="579"/>
      <c r="N294" s="569"/>
      <c r="O294" s="573" t="s">
        <v>864</v>
      </c>
      <c r="P294" s="828" t="s">
        <v>365</v>
      </c>
      <c r="Q294" s="569" t="s">
        <v>843</v>
      </c>
      <c r="R294" s="569" t="s">
        <v>152</v>
      </c>
    </row>
    <row r="295" spans="1:21" s="585" customFormat="1" x14ac:dyDescent="0.3">
      <c r="A295" s="569"/>
      <c r="B295" s="570"/>
      <c r="C295" s="570"/>
      <c r="D295" s="569"/>
      <c r="E295" s="569"/>
      <c r="F295" s="571"/>
      <c r="G295" s="571"/>
      <c r="H295" s="572"/>
      <c r="I295" s="573"/>
      <c r="J295" s="569"/>
      <c r="K295" s="579"/>
      <c r="L295" s="579"/>
      <c r="M295" s="579"/>
      <c r="N295" s="569"/>
      <c r="O295" s="573"/>
      <c r="P295" s="828"/>
      <c r="Q295" s="569"/>
      <c r="R295" s="569"/>
    </row>
    <row r="296" spans="1:21" s="592" customFormat="1" x14ac:dyDescent="0.3">
      <c r="A296" s="569" t="s">
        <v>882</v>
      </c>
      <c r="B296" s="570" t="s">
        <v>508</v>
      </c>
      <c r="C296" s="570" t="s">
        <v>508</v>
      </c>
      <c r="D296" s="569" t="s">
        <v>211</v>
      </c>
      <c r="E296" s="569" t="s">
        <v>544</v>
      </c>
      <c r="F296" s="571" t="s">
        <v>612</v>
      </c>
      <c r="G296" s="571" t="s">
        <v>1004</v>
      </c>
      <c r="H296" s="572" t="s">
        <v>1489</v>
      </c>
      <c r="I296" s="573" t="s">
        <v>758</v>
      </c>
      <c r="J296" s="569" t="s">
        <v>1002</v>
      </c>
      <c r="K296" s="574" t="s">
        <v>1219</v>
      </c>
      <c r="L296" s="574" t="s">
        <v>1220</v>
      </c>
      <c r="M296" s="574" t="s">
        <v>1212</v>
      </c>
      <c r="N296" s="569"/>
      <c r="O296" s="573" t="s">
        <v>702</v>
      </c>
      <c r="P296" s="828" t="s">
        <v>240</v>
      </c>
      <c r="Q296" s="569" t="s">
        <v>843</v>
      </c>
      <c r="R296" s="569" t="s">
        <v>152</v>
      </c>
      <c r="S296" s="585"/>
      <c r="T296" s="585"/>
      <c r="U296" s="585"/>
    </row>
    <row r="297" spans="1:21" s="592" customFormat="1" x14ac:dyDescent="0.3">
      <c r="A297" s="569"/>
      <c r="B297" s="570" t="s">
        <v>510</v>
      </c>
      <c r="C297" s="570" t="s">
        <v>510</v>
      </c>
      <c r="D297" s="569"/>
      <c r="E297" s="569"/>
      <c r="F297" s="571"/>
      <c r="G297" s="571"/>
      <c r="H297" s="572"/>
      <c r="I297" s="573" t="s">
        <v>611</v>
      </c>
      <c r="J297" s="569"/>
      <c r="K297" s="574" t="s">
        <v>1221</v>
      </c>
      <c r="L297" s="574" t="s">
        <v>1222</v>
      </c>
      <c r="M297" s="574" t="s">
        <v>1217</v>
      </c>
      <c r="N297" s="569"/>
      <c r="O297" s="573" t="s">
        <v>37</v>
      </c>
      <c r="P297" s="828"/>
      <c r="Q297" s="569"/>
      <c r="R297" s="569"/>
      <c r="S297" s="585"/>
      <c r="T297" s="585"/>
      <c r="U297" s="585"/>
    </row>
    <row r="298" spans="1:21" s="592" customFormat="1" x14ac:dyDescent="0.3">
      <c r="A298" s="569" t="s">
        <v>1039</v>
      </c>
      <c r="B298" s="570"/>
      <c r="C298" s="570"/>
      <c r="D298" s="569" t="s">
        <v>544</v>
      </c>
      <c r="E298" s="569" t="s">
        <v>240</v>
      </c>
      <c r="F298" s="571" t="s">
        <v>1003</v>
      </c>
      <c r="G298" s="571" t="s">
        <v>721</v>
      </c>
      <c r="H298" s="572" t="s">
        <v>1524</v>
      </c>
      <c r="I298" s="573" t="s">
        <v>1030</v>
      </c>
      <c r="J298" s="569" t="s">
        <v>1032</v>
      </c>
      <c r="K298" s="579"/>
      <c r="L298" s="579"/>
      <c r="M298" s="579"/>
      <c r="N298" s="569"/>
      <c r="O298" s="573" t="s">
        <v>864</v>
      </c>
      <c r="P298" s="828" t="s">
        <v>544</v>
      </c>
      <c r="Q298" s="569" t="s">
        <v>843</v>
      </c>
      <c r="R298" s="569" t="s">
        <v>152</v>
      </c>
      <c r="S298" s="585"/>
      <c r="T298" s="585"/>
      <c r="U298" s="585"/>
    </row>
    <row r="299" spans="1:21" x14ac:dyDescent="0.3">
      <c r="A299" s="569"/>
      <c r="B299" s="570"/>
      <c r="C299" s="570"/>
      <c r="D299" s="569"/>
      <c r="E299" s="569"/>
      <c r="F299" s="571"/>
      <c r="G299" s="571"/>
      <c r="H299" s="572"/>
      <c r="I299" s="573"/>
      <c r="J299" s="569"/>
      <c r="K299" s="579"/>
      <c r="L299" s="579"/>
      <c r="M299" s="579"/>
      <c r="N299" s="569"/>
      <c r="O299" s="573"/>
      <c r="P299" s="828"/>
      <c r="Q299" s="569"/>
      <c r="R299" s="569"/>
    </row>
    <row r="300" spans="1:21" s="592" customFormat="1" x14ac:dyDescent="0.3">
      <c r="A300" s="569" t="s">
        <v>882</v>
      </c>
      <c r="B300" s="570"/>
      <c r="C300" s="570"/>
      <c r="D300" s="569" t="s">
        <v>211</v>
      </c>
      <c r="E300" s="569" t="s">
        <v>544</v>
      </c>
      <c r="F300" s="571" t="s">
        <v>612</v>
      </c>
      <c r="G300" s="571" t="s">
        <v>630</v>
      </c>
      <c r="H300" s="572" t="s">
        <v>1454</v>
      </c>
      <c r="I300" s="573" t="s">
        <v>877</v>
      </c>
      <c r="J300" s="569" t="s">
        <v>1002</v>
      </c>
      <c r="K300" s="579"/>
      <c r="L300" s="579"/>
      <c r="M300" s="579"/>
      <c r="N300" s="569"/>
      <c r="O300" s="573" t="s">
        <v>867</v>
      </c>
      <c r="P300" s="828" t="s">
        <v>240</v>
      </c>
      <c r="Q300" s="569" t="s">
        <v>843</v>
      </c>
      <c r="R300" s="569" t="s">
        <v>152</v>
      </c>
      <c r="S300" s="585"/>
      <c r="T300" s="585"/>
      <c r="U300" s="585"/>
    </row>
    <row r="301" spans="1:21" s="592" customFormat="1" x14ac:dyDescent="0.3">
      <c r="A301" s="569" t="s">
        <v>1039</v>
      </c>
      <c r="B301" s="570"/>
      <c r="C301" s="570"/>
      <c r="D301" s="569" t="s">
        <v>544</v>
      </c>
      <c r="E301" s="569" t="s">
        <v>240</v>
      </c>
      <c r="F301" s="571" t="s">
        <v>493</v>
      </c>
      <c r="G301" s="571" t="s">
        <v>721</v>
      </c>
      <c r="H301" s="572"/>
      <c r="I301" s="573" t="s">
        <v>1030</v>
      </c>
      <c r="J301" s="569" t="s">
        <v>1032</v>
      </c>
      <c r="K301" s="579"/>
      <c r="L301" s="579"/>
      <c r="M301" s="579"/>
      <c r="N301" s="569"/>
      <c r="O301" s="573" t="s">
        <v>864</v>
      </c>
      <c r="P301" s="828" t="s">
        <v>544</v>
      </c>
      <c r="Q301" s="569" t="s">
        <v>843</v>
      </c>
      <c r="R301" s="569" t="s">
        <v>152</v>
      </c>
      <c r="S301" s="585"/>
      <c r="T301" s="585"/>
      <c r="U301" s="585"/>
    </row>
    <row r="302" spans="1:21" x14ac:dyDescent="0.3">
      <c r="A302" s="569"/>
      <c r="B302" s="570"/>
      <c r="C302" s="570"/>
      <c r="D302" s="569"/>
      <c r="E302" s="569"/>
      <c r="F302" s="571"/>
      <c r="G302" s="571"/>
      <c r="H302" s="572"/>
      <c r="I302" s="573"/>
      <c r="J302" s="569"/>
      <c r="K302" s="579"/>
      <c r="L302" s="579"/>
      <c r="M302" s="579"/>
      <c r="N302" s="569"/>
      <c r="O302" s="573"/>
      <c r="P302" s="828"/>
      <c r="Q302" s="569"/>
      <c r="R302" s="569"/>
    </row>
    <row r="303" spans="1:21" x14ac:dyDescent="0.3">
      <c r="A303" s="569" t="s">
        <v>883</v>
      </c>
      <c r="B303" s="570" t="s">
        <v>110</v>
      </c>
      <c r="C303" s="570" t="s">
        <v>110</v>
      </c>
      <c r="D303" s="569" t="s">
        <v>211</v>
      </c>
      <c r="E303" s="569" t="s">
        <v>387</v>
      </c>
      <c r="F303" s="571" t="s">
        <v>1005</v>
      </c>
      <c r="G303" s="571" t="s">
        <v>881</v>
      </c>
      <c r="H303" s="572" t="s">
        <v>1412</v>
      </c>
      <c r="I303" s="573" t="s">
        <v>1006</v>
      </c>
      <c r="J303" s="569" t="s">
        <v>1007</v>
      </c>
      <c r="K303" s="574" t="s">
        <v>1225</v>
      </c>
      <c r="L303" s="574" t="s">
        <v>1226</v>
      </c>
      <c r="M303" s="574" t="s">
        <v>1534</v>
      </c>
      <c r="N303" s="569"/>
      <c r="O303" s="573" t="s">
        <v>421</v>
      </c>
      <c r="P303" s="828" t="s">
        <v>240</v>
      </c>
      <c r="Q303" s="569" t="s">
        <v>176</v>
      </c>
      <c r="R303" s="569" t="s">
        <v>152</v>
      </c>
    </row>
    <row r="304" spans="1:21" ht="27.6" x14ac:dyDescent="0.3">
      <c r="A304" s="569" t="s">
        <v>884</v>
      </c>
      <c r="B304" s="570" t="s">
        <v>109</v>
      </c>
      <c r="C304" s="570" t="s">
        <v>109</v>
      </c>
      <c r="D304" s="569" t="s">
        <v>387</v>
      </c>
      <c r="E304" s="569" t="s">
        <v>240</v>
      </c>
      <c r="F304" s="571" t="s">
        <v>768</v>
      </c>
      <c r="G304" s="571" t="s">
        <v>466</v>
      </c>
      <c r="H304" s="572" t="s">
        <v>1525</v>
      </c>
      <c r="I304" s="573" t="s">
        <v>1008</v>
      </c>
      <c r="J304" s="569" t="s">
        <v>731</v>
      </c>
      <c r="K304" s="574" t="s">
        <v>1183</v>
      </c>
      <c r="L304" s="574" t="s">
        <v>1184</v>
      </c>
      <c r="M304" s="574" t="s">
        <v>1217</v>
      </c>
      <c r="N304" s="569"/>
      <c r="O304" s="573" t="s">
        <v>37</v>
      </c>
      <c r="P304" s="828"/>
      <c r="Q304" s="569" t="s">
        <v>176</v>
      </c>
      <c r="R304" s="569" t="s">
        <v>610</v>
      </c>
    </row>
    <row r="305" spans="1:18" x14ac:dyDescent="0.3">
      <c r="A305" s="569"/>
      <c r="B305" s="570"/>
      <c r="C305" s="570"/>
      <c r="D305" s="569"/>
      <c r="E305" s="569"/>
      <c r="F305" s="571"/>
      <c r="G305" s="571"/>
      <c r="H305" s="572" t="s">
        <v>1526</v>
      </c>
      <c r="I305" s="573"/>
      <c r="J305" s="569"/>
      <c r="K305" s="579"/>
      <c r="L305" s="579"/>
      <c r="M305" s="579"/>
      <c r="N305" s="569"/>
      <c r="O305" s="573"/>
      <c r="P305" s="828"/>
      <c r="Q305" s="569"/>
      <c r="R305" s="569"/>
    </row>
    <row r="306" spans="1:18" x14ac:dyDescent="0.3">
      <c r="A306" s="569"/>
      <c r="B306" s="570"/>
      <c r="C306" s="570"/>
      <c r="D306" s="569"/>
      <c r="E306" s="569"/>
      <c r="F306" s="571"/>
      <c r="G306" s="571"/>
      <c r="H306" s="572"/>
      <c r="I306" s="573"/>
      <c r="J306" s="569"/>
      <c r="K306" s="579"/>
      <c r="L306" s="579"/>
      <c r="M306" s="579"/>
      <c r="N306" s="569"/>
      <c r="O306" s="573"/>
      <c r="P306" s="828"/>
      <c r="Q306" s="569"/>
      <c r="R306" s="569"/>
    </row>
    <row r="307" spans="1:18" s="585" customFormat="1" x14ac:dyDescent="0.3">
      <c r="A307" s="569" t="s">
        <v>1227</v>
      </c>
      <c r="B307" s="570" t="s">
        <v>511</v>
      </c>
      <c r="C307" s="570" t="s">
        <v>511</v>
      </c>
      <c r="D307" s="569" t="s">
        <v>240</v>
      </c>
      <c r="E307" s="569" t="s">
        <v>430</v>
      </c>
      <c r="F307" s="571" t="s">
        <v>666</v>
      </c>
      <c r="G307" s="571" t="s">
        <v>676</v>
      </c>
      <c r="H307" s="572" t="s">
        <v>1418</v>
      </c>
      <c r="I307" s="573"/>
      <c r="J307" s="569"/>
      <c r="K307" s="579"/>
      <c r="L307" s="579"/>
      <c r="M307" s="574" t="s">
        <v>1137</v>
      </c>
      <c r="N307" s="569"/>
      <c r="O307" s="573" t="s">
        <v>1009</v>
      </c>
      <c r="P307" s="828" t="s">
        <v>240</v>
      </c>
      <c r="Q307" s="569" t="s">
        <v>176</v>
      </c>
      <c r="R307" s="569" t="s">
        <v>467</v>
      </c>
    </row>
    <row r="308" spans="1:18" s="585" customFormat="1" ht="27.6" x14ac:dyDescent="0.3">
      <c r="A308" s="569">
        <v>867</v>
      </c>
      <c r="B308" s="570"/>
      <c r="C308" s="570"/>
      <c r="D308" s="569" t="s">
        <v>430</v>
      </c>
      <c r="E308" s="569" t="s">
        <v>651</v>
      </c>
      <c r="F308" s="571" t="s">
        <v>507</v>
      </c>
      <c r="G308" s="571" t="s">
        <v>721</v>
      </c>
      <c r="H308" s="572"/>
      <c r="I308" s="573"/>
      <c r="J308" s="569"/>
      <c r="K308" s="575"/>
      <c r="L308" s="575"/>
      <c r="M308" s="575"/>
      <c r="N308" s="569"/>
      <c r="O308" s="573" t="s">
        <v>1034</v>
      </c>
      <c r="P308" s="828" t="s">
        <v>430</v>
      </c>
      <c r="Q308" s="569" t="s">
        <v>176</v>
      </c>
      <c r="R308" s="569" t="s">
        <v>467</v>
      </c>
    </row>
    <row r="309" spans="1:18" s="585" customFormat="1" x14ac:dyDescent="0.3">
      <c r="A309" s="569"/>
      <c r="B309" s="570"/>
      <c r="C309" s="570"/>
      <c r="D309" s="569"/>
      <c r="E309" s="569"/>
      <c r="F309" s="571"/>
      <c r="G309" s="571"/>
      <c r="H309" s="572"/>
      <c r="I309" s="573"/>
      <c r="J309" s="569"/>
      <c r="K309" s="575"/>
      <c r="L309" s="575"/>
      <c r="M309" s="575"/>
      <c r="N309" s="569"/>
      <c r="O309" s="573"/>
      <c r="P309" s="828"/>
      <c r="Q309" s="569"/>
      <c r="R309" s="569"/>
    </row>
    <row r="310" spans="1:18" s="585" customFormat="1" ht="13.95" customHeight="1" x14ac:dyDescent="0.3">
      <c r="A310" s="569" t="s">
        <v>1374</v>
      </c>
      <c r="B310" s="570"/>
      <c r="C310" s="570"/>
      <c r="D310" s="569" t="s">
        <v>240</v>
      </c>
      <c r="E310" s="569" t="s">
        <v>432</v>
      </c>
      <c r="F310" s="571" t="s">
        <v>666</v>
      </c>
      <c r="G310" s="571" t="s">
        <v>676</v>
      </c>
      <c r="H310" s="572" t="s">
        <v>1419</v>
      </c>
      <c r="I310" s="573" t="s">
        <v>1371</v>
      </c>
      <c r="J310" s="569"/>
      <c r="K310" s="579"/>
      <c r="L310" s="579"/>
      <c r="M310" s="579"/>
      <c r="N310" s="569"/>
      <c r="O310" s="573" t="s">
        <v>1009</v>
      </c>
      <c r="P310" s="828" t="s">
        <v>240</v>
      </c>
      <c r="Q310" s="569" t="s">
        <v>176</v>
      </c>
      <c r="R310" s="569" t="s">
        <v>152</v>
      </c>
    </row>
    <row r="311" spans="1:18" s="585" customFormat="1" x14ac:dyDescent="0.3">
      <c r="A311" s="569"/>
      <c r="B311" s="570" t="s">
        <v>1373</v>
      </c>
      <c r="C311" s="570" t="s">
        <v>1373</v>
      </c>
      <c r="D311" s="569"/>
      <c r="E311" s="569"/>
      <c r="F311" s="571"/>
      <c r="G311" s="571"/>
      <c r="H311" s="572"/>
      <c r="I311" s="573"/>
      <c r="J311" s="569"/>
      <c r="K311" s="579" t="s">
        <v>1896</v>
      </c>
      <c r="L311" s="579" t="s">
        <v>1897</v>
      </c>
      <c r="M311" s="574" t="s">
        <v>1137</v>
      </c>
      <c r="N311" s="569"/>
      <c r="O311" s="573"/>
      <c r="P311" s="828"/>
      <c r="Q311" s="569"/>
      <c r="R311" s="569"/>
    </row>
    <row r="312" spans="1:18" s="585" customFormat="1" ht="27.6" x14ac:dyDescent="0.3">
      <c r="A312" s="569">
        <v>1881</v>
      </c>
      <c r="B312" s="570"/>
      <c r="C312" s="570"/>
      <c r="D312" s="569" t="s">
        <v>652</v>
      </c>
      <c r="E312" s="569" t="s">
        <v>651</v>
      </c>
      <c r="F312" s="571" t="s">
        <v>507</v>
      </c>
      <c r="G312" s="571" t="s">
        <v>721</v>
      </c>
      <c r="H312" s="572"/>
      <c r="I312" s="573" t="s">
        <v>554</v>
      </c>
      <c r="J312" s="569" t="s">
        <v>1033</v>
      </c>
      <c r="K312" s="575"/>
      <c r="L312" s="575"/>
      <c r="M312" s="575"/>
      <c r="N312" s="569"/>
      <c r="O312" s="573" t="s">
        <v>1034</v>
      </c>
      <c r="P312" s="828" t="s">
        <v>432</v>
      </c>
      <c r="Q312" s="569" t="s">
        <v>176</v>
      </c>
      <c r="R312" s="569" t="s">
        <v>152</v>
      </c>
    </row>
    <row r="313" spans="1:18" s="585" customFormat="1" x14ac:dyDescent="0.3">
      <c r="A313" s="569"/>
      <c r="B313" s="570"/>
      <c r="C313" s="570"/>
      <c r="D313" s="569"/>
      <c r="E313" s="569"/>
      <c r="F313" s="571"/>
      <c r="G313" s="571"/>
      <c r="H313" s="572"/>
      <c r="I313" s="573"/>
      <c r="J313" s="569"/>
      <c r="K313" s="575"/>
      <c r="L313" s="575"/>
      <c r="M313" s="575"/>
      <c r="N313" s="569"/>
      <c r="O313" s="573"/>
      <c r="P313" s="828"/>
      <c r="Q313" s="569"/>
      <c r="R313" s="569"/>
    </row>
  </sheetData>
  <mergeCells count="163">
    <mergeCell ref="P244:P245"/>
    <mergeCell ref="P246:P247"/>
    <mergeCell ref="P248:P249"/>
    <mergeCell ref="P250:P251"/>
    <mergeCell ref="P252:P253"/>
    <mergeCell ref="P254:P255"/>
    <mergeCell ref="P308:P309"/>
    <mergeCell ref="P296:P297"/>
    <mergeCell ref="P298:P299"/>
    <mergeCell ref="P300:P301"/>
    <mergeCell ref="P302:P303"/>
    <mergeCell ref="P304:P305"/>
    <mergeCell ref="P306:P307"/>
    <mergeCell ref="P282:P283"/>
    <mergeCell ref="P284:P285"/>
    <mergeCell ref="P288:P289"/>
    <mergeCell ref="P290:P291"/>
    <mergeCell ref="P292:P293"/>
    <mergeCell ref="P294:P295"/>
    <mergeCell ref="P146:P147"/>
    <mergeCell ref="P232:P233"/>
    <mergeCell ref="P234:P235"/>
    <mergeCell ref="P236:P237"/>
    <mergeCell ref="P238:P239"/>
    <mergeCell ref="P240:P241"/>
    <mergeCell ref="P242:P243"/>
    <mergeCell ref="P220:P221"/>
    <mergeCell ref="P222:P223"/>
    <mergeCell ref="P224:P225"/>
    <mergeCell ref="P226:P227"/>
    <mergeCell ref="P228:P229"/>
    <mergeCell ref="P230:P231"/>
    <mergeCell ref="P188:P189"/>
    <mergeCell ref="P190:P191"/>
    <mergeCell ref="P194:P195"/>
    <mergeCell ref="P198:P199"/>
    <mergeCell ref="P200:P201"/>
    <mergeCell ref="P202:P203"/>
    <mergeCell ref="P152:P153"/>
    <mergeCell ref="P156:P157"/>
    <mergeCell ref="P158:P159"/>
    <mergeCell ref="P160:P161"/>
    <mergeCell ref="P164:P165"/>
    <mergeCell ref="P168:P169"/>
    <mergeCell ref="P170:P171"/>
    <mergeCell ref="P172:P173"/>
    <mergeCell ref="P174:P175"/>
    <mergeCell ref="P176:P177"/>
    <mergeCell ref="P154:P155"/>
    <mergeCell ref="P162:P163"/>
    <mergeCell ref="P166:P167"/>
    <mergeCell ref="P96:P97"/>
    <mergeCell ref="P100:P101"/>
    <mergeCell ref="P102:P103"/>
    <mergeCell ref="P150:P151"/>
    <mergeCell ref="P128:P129"/>
    <mergeCell ref="P138:P139"/>
    <mergeCell ref="P140:P141"/>
    <mergeCell ref="P98:P99"/>
    <mergeCell ref="P104:P105"/>
    <mergeCell ref="P106:P107"/>
    <mergeCell ref="P108:P109"/>
    <mergeCell ref="P110:P111"/>
    <mergeCell ref="P124:P125"/>
    <mergeCell ref="P126:P127"/>
    <mergeCell ref="P130:P131"/>
    <mergeCell ref="P132:P133"/>
    <mergeCell ref="P218:P219"/>
    <mergeCell ref="P182:P183"/>
    <mergeCell ref="P192:P193"/>
    <mergeCell ref="P196:P197"/>
    <mergeCell ref="P178:P179"/>
    <mergeCell ref="P180:P181"/>
    <mergeCell ref="P184:P185"/>
    <mergeCell ref="P186:P187"/>
    <mergeCell ref="P50:P51"/>
    <mergeCell ref="P52:P53"/>
    <mergeCell ref="P54:P55"/>
    <mergeCell ref="P88:P89"/>
    <mergeCell ref="P76:P77"/>
    <mergeCell ref="P78:P79"/>
    <mergeCell ref="P80:P81"/>
    <mergeCell ref="P56:P57"/>
    <mergeCell ref="P58:P59"/>
    <mergeCell ref="P60:P61"/>
    <mergeCell ref="P62:P63"/>
    <mergeCell ref="P64:P65"/>
    <mergeCell ref="P68:P69"/>
    <mergeCell ref="P70:P71"/>
    <mergeCell ref="P72:P73"/>
    <mergeCell ref="P74:P75"/>
    <mergeCell ref="P142:P143"/>
    <mergeCell ref="P312:P313"/>
    <mergeCell ref="P286:P287"/>
    <mergeCell ref="P274:P275"/>
    <mergeCell ref="P276:P277"/>
    <mergeCell ref="P278:P279"/>
    <mergeCell ref="P280:P281"/>
    <mergeCell ref="P256:P257"/>
    <mergeCell ref="P258:P259"/>
    <mergeCell ref="P260:P261"/>
    <mergeCell ref="P262:P263"/>
    <mergeCell ref="P264:P265"/>
    <mergeCell ref="P266:P267"/>
    <mergeCell ref="P268:P269"/>
    <mergeCell ref="P270:P271"/>
    <mergeCell ref="P272:P273"/>
    <mergeCell ref="P310:P311"/>
    <mergeCell ref="P204:P205"/>
    <mergeCell ref="P208:P209"/>
    <mergeCell ref="P212:P213"/>
    <mergeCell ref="P216:P217"/>
    <mergeCell ref="P206:P207"/>
    <mergeCell ref="P210:P211"/>
    <mergeCell ref="P214:P215"/>
    <mergeCell ref="P14:P15"/>
    <mergeCell ref="P16:P17"/>
    <mergeCell ref="P134:P135"/>
    <mergeCell ref="P136:P137"/>
    <mergeCell ref="P112:P113"/>
    <mergeCell ref="P114:P115"/>
    <mergeCell ref="P116:P117"/>
    <mergeCell ref="P118:P119"/>
    <mergeCell ref="P120:P121"/>
    <mergeCell ref="P122:P123"/>
    <mergeCell ref="P90:P91"/>
    <mergeCell ref="P92:P93"/>
    <mergeCell ref="P94:P95"/>
    <mergeCell ref="P26:P27"/>
    <mergeCell ref="P28:P29"/>
    <mergeCell ref="P30:P31"/>
    <mergeCell ref="P32:P33"/>
    <mergeCell ref="P34:P35"/>
    <mergeCell ref="P36:P37"/>
    <mergeCell ref="P38:P39"/>
    <mergeCell ref="P40:P41"/>
    <mergeCell ref="P82:P83"/>
    <mergeCell ref="P84:P85"/>
    <mergeCell ref="P86:P87"/>
    <mergeCell ref="P20:P21"/>
    <mergeCell ref="P22:P23"/>
    <mergeCell ref="P148:P149"/>
    <mergeCell ref="P144:P145"/>
    <mergeCell ref="P2:P3"/>
    <mergeCell ref="P6:P7"/>
    <mergeCell ref="D8:D10"/>
    <mergeCell ref="E8:E10"/>
    <mergeCell ref="F8:F10"/>
    <mergeCell ref="G8:G10"/>
    <mergeCell ref="H33:H34"/>
    <mergeCell ref="P48:P49"/>
    <mergeCell ref="H66:H67"/>
    <mergeCell ref="P66:P67"/>
    <mergeCell ref="P42:P43"/>
    <mergeCell ref="P44:P45"/>
    <mergeCell ref="P46:P47"/>
    <mergeCell ref="P12:P13"/>
    <mergeCell ref="P18:P19"/>
    <mergeCell ref="H21:H22"/>
    <mergeCell ref="H24:H25"/>
    <mergeCell ref="P24:P25"/>
    <mergeCell ref="P8:P9"/>
    <mergeCell ref="P10:P1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G20"/>
  <sheetViews>
    <sheetView zoomScale="90" zoomScaleNormal="90" workbookViewId="0">
      <selection activeCell="M1" sqref="M1"/>
    </sheetView>
  </sheetViews>
  <sheetFormatPr defaultRowHeight="14.4" x14ac:dyDescent="0.3"/>
  <cols>
    <col min="1" max="1" width="8.5546875" style="35" bestFit="1" customWidth="1"/>
    <col min="2" max="2" width="7.88671875" style="35" bestFit="1" customWidth="1"/>
    <col min="3" max="7" width="15.6640625" style="35" bestFit="1" customWidth="1"/>
  </cols>
  <sheetData>
    <row r="2" spans="1:7" x14ac:dyDescent="0.3">
      <c r="A2" s="53" t="s">
        <v>402</v>
      </c>
      <c r="B2" s="53" t="s">
        <v>3</v>
      </c>
      <c r="C2" s="53" t="s">
        <v>897</v>
      </c>
      <c r="D2" s="53" t="s">
        <v>1230</v>
      </c>
      <c r="E2" s="53" t="s">
        <v>144</v>
      </c>
      <c r="F2" s="53" t="s">
        <v>33</v>
      </c>
      <c r="G2" s="53" t="s">
        <v>32</v>
      </c>
    </row>
    <row r="3" spans="1:7" x14ac:dyDescent="0.3">
      <c r="A3" s="41" t="s">
        <v>1122</v>
      </c>
      <c r="B3" s="41" t="s">
        <v>34</v>
      </c>
      <c r="C3" s="259" t="s">
        <v>1231</v>
      </c>
      <c r="D3" s="259" t="s">
        <v>34</v>
      </c>
      <c r="E3" s="259" t="s">
        <v>1232</v>
      </c>
      <c r="F3" s="259" t="s">
        <v>1233</v>
      </c>
      <c r="G3" s="259" t="s">
        <v>1234</v>
      </c>
    </row>
    <row r="4" spans="1:7" x14ac:dyDescent="0.3">
      <c r="A4" s="41" t="s">
        <v>1123</v>
      </c>
      <c r="B4" s="41" t="s">
        <v>34</v>
      </c>
      <c r="C4" s="259" t="s">
        <v>1235</v>
      </c>
      <c r="D4" s="259" t="s">
        <v>34</v>
      </c>
      <c r="E4" s="259" t="s">
        <v>1236</v>
      </c>
      <c r="F4" s="41" t="s">
        <v>1237</v>
      </c>
      <c r="G4" s="41" t="s">
        <v>1238</v>
      </c>
    </row>
    <row r="5" spans="1:7" x14ac:dyDescent="0.3">
      <c r="A5" s="41" t="s">
        <v>1239</v>
      </c>
      <c r="B5" s="41" t="s">
        <v>34</v>
      </c>
      <c r="C5" s="41" t="s">
        <v>1231</v>
      </c>
      <c r="D5" s="41" t="s">
        <v>34</v>
      </c>
      <c r="E5" s="41" t="s">
        <v>1232</v>
      </c>
      <c r="F5" s="41" t="s">
        <v>1240</v>
      </c>
      <c r="G5" s="41" t="s">
        <v>1241</v>
      </c>
    </row>
    <row r="6" spans="1:7" x14ac:dyDescent="0.3">
      <c r="A6" s="41" t="s">
        <v>1242</v>
      </c>
      <c r="B6" s="41" t="s">
        <v>34</v>
      </c>
      <c r="C6" s="41" t="s">
        <v>1235</v>
      </c>
      <c r="D6" s="41" t="s">
        <v>34</v>
      </c>
      <c r="E6" s="41" t="s">
        <v>1236</v>
      </c>
      <c r="F6" s="41" t="s">
        <v>1240</v>
      </c>
      <c r="G6" s="41" t="s">
        <v>1241</v>
      </c>
    </row>
    <row r="7" spans="1:7" x14ac:dyDescent="0.3">
      <c r="A7" s="41" t="s">
        <v>1124</v>
      </c>
      <c r="B7" s="259" t="s">
        <v>1243</v>
      </c>
      <c r="C7" s="259" t="s">
        <v>1244</v>
      </c>
      <c r="D7" s="259"/>
      <c r="E7" s="259" t="s">
        <v>1245</v>
      </c>
      <c r="F7" s="259" t="s">
        <v>1246</v>
      </c>
      <c r="G7" s="259" t="s">
        <v>1247</v>
      </c>
    </row>
    <row r="8" spans="1:7" x14ac:dyDescent="0.3">
      <c r="A8" s="41" t="s">
        <v>1125</v>
      </c>
      <c r="B8" s="259" t="s">
        <v>1248</v>
      </c>
      <c r="C8" s="259" t="s">
        <v>1249</v>
      </c>
      <c r="D8" s="259"/>
      <c r="E8" s="259" t="s">
        <v>1250</v>
      </c>
      <c r="F8" s="259" t="s">
        <v>1251</v>
      </c>
      <c r="G8" s="259" t="s">
        <v>1252</v>
      </c>
    </row>
    <row r="9" spans="1:7" x14ac:dyDescent="0.3">
      <c r="A9" s="41" t="s">
        <v>1119</v>
      </c>
      <c r="B9" s="259" t="s">
        <v>1253</v>
      </c>
      <c r="C9" s="259" t="s">
        <v>1254</v>
      </c>
      <c r="D9" s="259"/>
      <c r="E9" s="259" t="s">
        <v>1255</v>
      </c>
      <c r="F9" s="259" t="s">
        <v>1256</v>
      </c>
      <c r="G9" s="259" t="s">
        <v>1257</v>
      </c>
    </row>
    <row r="10" spans="1:7" x14ac:dyDescent="0.3">
      <c r="A10" s="41" t="s">
        <v>1258</v>
      </c>
      <c r="B10" s="259" t="s">
        <v>1259</v>
      </c>
      <c r="C10" s="259" t="s">
        <v>1260</v>
      </c>
      <c r="D10" s="259"/>
      <c r="E10" s="259" t="s">
        <v>1261</v>
      </c>
      <c r="F10" s="259" t="s">
        <v>1262</v>
      </c>
      <c r="G10" s="259" t="s">
        <v>1263</v>
      </c>
    </row>
    <row r="11" spans="1:7" x14ac:dyDescent="0.3">
      <c r="A11" s="41" t="s">
        <v>1264</v>
      </c>
      <c r="B11" s="41"/>
      <c r="C11" s="41" t="s">
        <v>1265</v>
      </c>
      <c r="D11" s="41" t="s">
        <v>1266</v>
      </c>
      <c r="E11" s="41" t="s">
        <v>1267</v>
      </c>
      <c r="F11" s="41" t="s">
        <v>1268</v>
      </c>
      <c r="G11" s="41" t="s">
        <v>1269</v>
      </c>
    </row>
    <row r="12" spans="1:7" x14ac:dyDescent="0.3">
      <c r="A12" s="41" t="s">
        <v>1120</v>
      </c>
      <c r="B12" s="41"/>
      <c r="C12" s="259" t="s">
        <v>1270</v>
      </c>
      <c r="D12" s="259"/>
      <c r="E12" s="259" t="s">
        <v>1271</v>
      </c>
      <c r="F12" s="41" t="s">
        <v>1272</v>
      </c>
      <c r="G12" s="41" t="s">
        <v>1273</v>
      </c>
    </row>
    <row r="13" spans="1:7" x14ac:dyDescent="0.3">
      <c r="A13" s="41" t="s">
        <v>1121</v>
      </c>
      <c r="B13" s="41"/>
      <c r="C13" s="259" t="s">
        <v>1274</v>
      </c>
      <c r="D13" s="259"/>
      <c r="E13" s="259" t="s">
        <v>1275</v>
      </c>
      <c r="F13" s="259" t="s">
        <v>1272</v>
      </c>
      <c r="G13" s="259" t="s">
        <v>1276</v>
      </c>
    </row>
    <row r="14" spans="1:7" x14ac:dyDescent="0.3">
      <c r="A14" s="41" t="s">
        <v>1277</v>
      </c>
      <c r="B14" s="41"/>
      <c r="C14" s="41" t="s">
        <v>1278</v>
      </c>
      <c r="D14" s="41"/>
      <c r="E14" s="41" t="s">
        <v>1279</v>
      </c>
      <c r="F14" s="41" t="s">
        <v>1280</v>
      </c>
      <c r="G14" s="41" t="s">
        <v>1280</v>
      </c>
    </row>
    <row r="15" spans="1:7" x14ac:dyDescent="0.3">
      <c r="A15" s="41" t="s">
        <v>1281</v>
      </c>
      <c r="B15" s="41"/>
      <c r="C15" s="41" t="s">
        <v>1282</v>
      </c>
      <c r="D15" s="41"/>
      <c r="E15" s="41" t="s">
        <v>1283</v>
      </c>
      <c r="F15" s="41" t="s">
        <v>1284</v>
      </c>
      <c r="G15" s="41" t="s">
        <v>1284</v>
      </c>
    </row>
    <row r="16" spans="1:7" x14ac:dyDescent="0.3">
      <c r="A16" s="41" t="s">
        <v>1118</v>
      </c>
      <c r="B16" s="41"/>
      <c r="C16" s="259" t="s">
        <v>1267</v>
      </c>
      <c r="D16" s="259"/>
      <c r="E16" s="259" t="s">
        <v>1285</v>
      </c>
      <c r="F16" s="259" t="s">
        <v>1269</v>
      </c>
      <c r="G16" s="259" t="s">
        <v>1269</v>
      </c>
    </row>
    <row r="17" spans="1:7" x14ac:dyDescent="0.3">
      <c r="A17" s="41" t="s">
        <v>1286</v>
      </c>
      <c r="B17" s="41"/>
      <c r="C17" s="259" t="s">
        <v>1287</v>
      </c>
      <c r="D17" s="259" t="s">
        <v>1288</v>
      </c>
      <c r="E17" s="259" t="s">
        <v>1289</v>
      </c>
      <c r="F17" s="259" t="s">
        <v>1290</v>
      </c>
      <c r="G17" s="259" t="s">
        <v>1291</v>
      </c>
    </row>
    <row r="18" spans="1:7" ht="12.6" customHeight="1" x14ac:dyDescent="0.3">
      <c r="A18" s="41" t="s">
        <v>1380</v>
      </c>
      <c r="B18" s="41"/>
      <c r="C18" s="41" t="s">
        <v>1532</v>
      </c>
      <c r="D18" s="41"/>
      <c r="E18" s="41" t="s">
        <v>1381</v>
      </c>
      <c r="F18" s="41"/>
      <c r="G18" s="41"/>
    </row>
    <row r="19" spans="1:7" ht="12.6" customHeight="1" x14ac:dyDescent="0.3">
      <c r="A19" s="41" t="s">
        <v>1528</v>
      </c>
      <c r="B19" s="41"/>
      <c r="C19" s="41"/>
      <c r="D19" s="41"/>
      <c r="E19" s="41"/>
      <c r="F19" s="41" t="s">
        <v>1530</v>
      </c>
      <c r="G19" s="41"/>
    </row>
    <row r="20" spans="1:7" ht="12.6" customHeight="1" x14ac:dyDescent="0.3">
      <c r="A20" s="41" t="s">
        <v>1529</v>
      </c>
      <c r="B20" s="41"/>
      <c r="C20" s="41"/>
      <c r="D20" s="41"/>
      <c r="E20" s="41"/>
      <c r="F20" s="41" t="s">
        <v>1531</v>
      </c>
      <c r="G20" s="4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2">
    <tabColor rgb="FFFF0000"/>
  </sheetPr>
  <dimension ref="A1:Z120"/>
  <sheetViews>
    <sheetView zoomScale="80" zoomScaleNormal="80" workbookViewId="0"/>
  </sheetViews>
  <sheetFormatPr defaultColWidth="9.109375" defaultRowHeight="16.8" x14ac:dyDescent="0.3"/>
  <cols>
    <col min="1" max="3" width="9.109375" style="171"/>
    <col min="4" max="4" width="5.33203125" style="172" customWidth="1"/>
    <col min="5" max="6" width="9" style="171" customWidth="1"/>
    <col min="7" max="7" width="5.33203125" style="172" customWidth="1"/>
    <col min="8" max="9" width="9" style="171" customWidth="1"/>
    <col min="10" max="10" width="5.33203125" style="172" customWidth="1"/>
    <col min="11" max="11" width="9" style="171" customWidth="1"/>
    <col min="12" max="12" width="5.33203125" style="172" customWidth="1"/>
    <col min="13" max="13" width="9" style="173" customWidth="1"/>
    <col min="14" max="14" width="9" style="174" customWidth="1"/>
    <col min="15" max="18" width="9.109375" style="173"/>
    <col min="19" max="19" width="9.109375" style="173" hidden="1" customWidth="1"/>
    <col min="20" max="20" width="9.109375" style="173"/>
    <col min="21" max="22" width="9.109375" style="174"/>
    <col min="23" max="23" width="9.109375" style="175"/>
    <col min="24" max="24" width="9.109375" style="175" customWidth="1"/>
    <col min="25" max="25" width="9.109375" style="173" customWidth="1"/>
    <col min="26" max="26" width="15.33203125" style="173" bestFit="1" customWidth="1"/>
    <col min="27" max="29" width="9.109375" style="173" customWidth="1"/>
    <col min="30" max="16384" width="9.109375" style="173"/>
  </cols>
  <sheetData>
    <row r="1" spans="1:26" ht="15.75" customHeight="1" x14ac:dyDescent="0.3">
      <c r="O1" s="832" t="s">
        <v>35</v>
      </c>
      <c r="P1" s="832"/>
      <c r="Q1" s="832" t="s">
        <v>144</v>
      </c>
      <c r="R1" s="832"/>
      <c r="S1" s="832" t="s">
        <v>154</v>
      </c>
      <c r="T1" s="832"/>
    </row>
    <row r="2" spans="1:26" s="171" customFormat="1" ht="15" x14ac:dyDescent="0.3">
      <c r="A2" s="17" t="s">
        <v>151</v>
      </c>
      <c r="B2" s="17" t="s">
        <v>145</v>
      </c>
      <c r="C2" s="17" t="s">
        <v>146</v>
      </c>
      <c r="D2" s="17" t="s">
        <v>147</v>
      </c>
      <c r="E2" s="17" t="s">
        <v>148</v>
      </c>
      <c r="F2" s="17" t="s">
        <v>149</v>
      </c>
      <c r="G2" s="17" t="s">
        <v>147</v>
      </c>
      <c r="H2" s="78" t="s">
        <v>148</v>
      </c>
      <c r="I2" s="17" t="s">
        <v>150</v>
      </c>
      <c r="J2" s="17" t="s">
        <v>147</v>
      </c>
      <c r="K2" s="17" t="s">
        <v>148</v>
      </c>
      <c r="L2" s="17" t="s">
        <v>147</v>
      </c>
      <c r="M2" s="17" t="s">
        <v>148</v>
      </c>
      <c r="N2" s="170" t="s">
        <v>1051</v>
      </c>
      <c r="O2" s="18" t="s">
        <v>152</v>
      </c>
      <c r="P2" s="15" t="s">
        <v>153</v>
      </c>
      <c r="Q2" s="15" t="s">
        <v>152</v>
      </c>
      <c r="R2" s="15" t="s">
        <v>153</v>
      </c>
      <c r="S2" s="15" t="s">
        <v>33</v>
      </c>
      <c r="T2" s="15" t="s">
        <v>32</v>
      </c>
      <c r="U2" s="17" t="s">
        <v>161</v>
      </c>
      <c r="V2" s="17" t="s">
        <v>162</v>
      </c>
      <c r="W2" s="176"/>
      <c r="X2" s="176"/>
    </row>
    <row r="3" spans="1:26" x14ac:dyDescent="0.3">
      <c r="A3" s="177" t="s">
        <v>42</v>
      </c>
      <c r="B3" s="177" t="s">
        <v>1764</v>
      </c>
      <c r="C3" s="177" t="s">
        <v>36</v>
      </c>
      <c r="D3" s="178" t="s">
        <v>897</v>
      </c>
      <c r="E3" s="178">
        <v>13</v>
      </c>
      <c r="F3" s="178">
        <v>1</v>
      </c>
      <c r="G3" s="178" t="s">
        <v>5</v>
      </c>
      <c r="H3" s="120">
        <v>156</v>
      </c>
      <c r="I3" s="178"/>
      <c r="J3" s="178" t="s">
        <v>1765</v>
      </c>
      <c r="K3" s="178"/>
      <c r="L3" s="177" t="s">
        <v>1766</v>
      </c>
      <c r="M3" s="178">
        <v>12</v>
      </c>
      <c r="N3" s="253" t="s">
        <v>1767</v>
      </c>
      <c r="O3" s="179">
        <f>VLOOKUP(A3,BASE!A:F,6,0)-E3+(_xlfn.IFNA(VLOOKUP(A3,RED!A:K,11,0),0))</f>
        <v>0</v>
      </c>
      <c r="P3" s="179">
        <f>VLOOKUP(A3,BASE!A:I,9,0)-F3</f>
        <v>0</v>
      </c>
      <c r="Q3" s="179">
        <f>VLOOKUP(A3,BASE!A:G,7,0)-H3+(_xlfn.IFNA(VLOOKUP(A3,RED!A:L,12,0),0))</f>
        <v>0</v>
      </c>
      <c r="R3" s="179">
        <f>VLOOKUP(A3,BASE!A:J,10,0)-I3</f>
        <v>0</v>
      </c>
      <c r="S3" s="179">
        <v>0</v>
      </c>
      <c r="T3" s="179">
        <f>VLOOKUP(A3,BASE!A:K,11,0)+VLOOKUP(A3,BASE!A:L,12,0)-M3+(_xlfn.IFNA(VLOOKUP(A3,RED!A:M,13,0),0)+_xlfn.IFNA(VLOOKUP(A3,RED!A:N,14,0),0))</f>
        <v>0</v>
      </c>
      <c r="U3" s="180" t="str">
        <f>VLOOKUP(VLOOKUP(A3,BASE!A:B,2,0),REGISTRATIONS!B:C,2,0)</f>
        <v>A330</v>
      </c>
      <c r="V3" s="180" t="str">
        <f t="shared" ref="V3:V47" si="0">C3</f>
        <v>A330</v>
      </c>
      <c r="W3" s="181">
        <f t="shared" ref="W3:W47" si="1">IF(U3=V3,0,"?")</f>
        <v>0</v>
      </c>
      <c r="X3" s="181" t="str">
        <f t="shared" ref="X3:X47" si="2">IF(W3="?",A3,"-")</f>
        <v>-</v>
      </c>
      <c r="Z3" s="182"/>
    </row>
    <row r="4" spans="1:26" x14ac:dyDescent="0.3">
      <c r="A4" s="177" t="s">
        <v>130</v>
      </c>
      <c r="B4" s="177" t="s">
        <v>1764</v>
      </c>
      <c r="C4" s="177" t="s">
        <v>36</v>
      </c>
      <c r="D4" s="178" t="s">
        <v>897</v>
      </c>
      <c r="E4" s="178">
        <v>4</v>
      </c>
      <c r="F4" s="178"/>
      <c r="G4" s="178" t="s">
        <v>5</v>
      </c>
      <c r="H4" s="120">
        <v>50</v>
      </c>
      <c r="I4" s="178"/>
      <c r="J4" s="178" t="s">
        <v>1765</v>
      </c>
      <c r="K4" s="178"/>
      <c r="L4" s="177" t="s">
        <v>1766</v>
      </c>
      <c r="M4" s="178">
        <v>0</v>
      </c>
      <c r="N4" s="253" t="s">
        <v>1768</v>
      </c>
      <c r="O4" s="179">
        <f>VLOOKUP(A4,BASE!A:F,6,0)-E4+(_xlfn.IFNA(VLOOKUP(A4,RED!A:K,11,0),0))</f>
        <v>0</v>
      </c>
      <c r="P4" s="179">
        <f>VLOOKUP(A4,BASE!A:I,9,0)-F4</f>
        <v>0</v>
      </c>
      <c r="Q4" s="179">
        <f>VLOOKUP(A4,BASE!A:G,7,0)-H4+(_xlfn.IFNA(VLOOKUP(A4,RED!A:L,12,0),0))</f>
        <v>0</v>
      </c>
      <c r="R4" s="179">
        <f>VLOOKUP(A4,BASE!A:J,10,0)-I4</f>
        <v>0</v>
      </c>
      <c r="S4" s="179">
        <v>0</v>
      </c>
      <c r="T4" s="179">
        <f>VLOOKUP(A4,BASE!A:K,11,0)+VLOOKUP(A4,BASE!A:L,12,0)-M4+(_xlfn.IFNA(VLOOKUP(A4,RED!A:M,13,0),0)+_xlfn.IFNA(VLOOKUP(A4,RED!A:N,14,0),0))</f>
        <v>0</v>
      </c>
      <c r="U4" s="180" t="str">
        <f>VLOOKUP(VLOOKUP(A4,BASE!A:B,2,0),REGISTRATIONS!B:C,2,0)</f>
        <v>A330</v>
      </c>
      <c r="V4" s="180" t="str">
        <f t="shared" si="0"/>
        <v>A330</v>
      </c>
      <c r="W4" s="181">
        <f t="shared" si="1"/>
        <v>0</v>
      </c>
      <c r="X4" s="181" t="str">
        <f t="shared" si="2"/>
        <v>-</v>
      </c>
    </row>
    <row r="5" spans="1:26" x14ac:dyDescent="0.3">
      <c r="A5" s="177" t="s">
        <v>57</v>
      </c>
      <c r="B5" s="177" t="s">
        <v>1764</v>
      </c>
      <c r="C5" s="177" t="s">
        <v>36</v>
      </c>
      <c r="D5" s="178" t="s">
        <v>897</v>
      </c>
      <c r="E5" s="178"/>
      <c r="F5" s="178"/>
      <c r="G5" s="178" t="s">
        <v>5</v>
      </c>
      <c r="H5" s="120">
        <v>85</v>
      </c>
      <c r="I5" s="178"/>
      <c r="J5" s="178" t="s">
        <v>1765</v>
      </c>
      <c r="K5" s="178"/>
      <c r="L5" s="177" t="s">
        <v>1766</v>
      </c>
      <c r="M5" s="178">
        <v>12</v>
      </c>
      <c r="N5" s="253" t="s">
        <v>1848</v>
      </c>
      <c r="O5" s="179">
        <f>VLOOKUP(A5,BASE!A:F,6,0)-E5+(_xlfn.IFNA(VLOOKUP(A5,RED!A:K,11,0),0))</f>
        <v>0</v>
      </c>
      <c r="P5" s="179">
        <f>VLOOKUP(A5,BASE!A:I,9,0)-F5</f>
        <v>0</v>
      </c>
      <c r="Q5" s="179">
        <f>VLOOKUP(A5,BASE!A:G,7,0)-H5+(_xlfn.IFNA(VLOOKUP(A5,RED!A:L,12,0),0))</f>
        <v>0</v>
      </c>
      <c r="R5" s="179">
        <f>VLOOKUP(A5,BASE!A:J,10,0)-I5</f>
        <v>0</v>
      </c>
      <c r="S5" s="179">
        <v>0</v>
      </c>
      <c r="T5" s="179">
        <f>VLOOKUP(A5,BASE!A:K,11,0)+VLOOKUP(A5,BASE!A:L,12,0)-M5+(_xlfn.IFNA(VLOOKUP(A5,RED!A:M,13,0),0)+_xlfn.IFNA(VLOOKUP(A5,RED!A:N,14,0),0))</f>
        <v>0</v>
      </c>
      <c r="U5" s="180" t="str">
        <f>VLOOKUP(VLOOKUP(A5,BASE!A:B,2,0),REGISTRATIONS!B:C,2,0)</f>
        <v>A330</v>
      </c>
      <c r="V5" s="180" t="str">
        <f t="shared" si="0"/>
        <v>A330</v>
      </c>
      <c r="W5" s="181">
        <f t="shared" si="1"/>
        <v>0</v>
      </c>
      <c r="X5" s="181" t="str">
        <f t="shared" si="2"/>
        <v>-</v>
      </c>
    </row>
    <row r="6" spans="1:26" x14ac:dyDescent="0.3">
      <c r="A6" s="177" t="s">
        <v>129</v>
      </c>
      <c r="B6" s="177" t="s">
        <v>1764</v>
      </c>
      <c r="C6" s="177" t="s">
        <v>36</v>
      </c>
      <c r="D6" s="178" t="s">
        <v>897</v>
      </c>
      <c r="E6" s="178">
        <v>2</v>
      </c>
      <c r="F6" s="178"/>
      <c r="G6" s="178" t="s">
        <v>5</v>
      </c>
      <c r="H6" s="120">
        <v>80</v>
      </c>
      <c r="I6" s="178"/>
      <c r="J6" s="178" t="s">
        <v>1765</v>
      </c>
      <c r="K6" s="178"/>
      <c r="L6" s="177" t="s">
        <v>1766</v>
      </c>
      <c r="M6" s="178">
        <v>0</v>
      </c>
      <c r="N6" s="253" t="s">
        <v>1849</v>
      </c>
      <c r="O6" s="179">
        <f>VLOOKUP(A6,BASE!A:F,6,0)-E6+(_xlfn.IFNA(VLOOKUP(A6,RED!A:K,11,0),0))</f>
        <v>0</v>
      </c>
      <c r="P6" s="179">
        <f>VLOOKUP(A6,BASE!A:I,9,0)-F6</f>
        <v>0</v>
      </c>
      <c r="Q6" s="179">
        <f>VLOOKUP(A6,BASE!A:G,7,0)-H6+(_xlfn.IFNA(VLOOKUP(A6,RED!A:L,12,0),0))</f>
        <v>0</v>
      </c>
      <c r="R6" s="179">
        <f>VLOOKUP(A6,BASE!A:J,10,0)-I6</f>
        <v>0</v>
      </c>
      <c r="S6" s="179">
        <v>0</v>
      </c>
      <c r="T6" s="179">
        <f>VLOOKUP(A6,BASE!A:K,11,0)+VLOOKUP(A6,BASE!A:L,12,0)-M6+(_xlfn.IFNA(VLOOKUP(A6,RED!A:M,13,0),0)+_xlfn.IFNA(VLOOKUP(A6,RED!A:N,14,0),0))</f>
        <v>0</v>
      </c>
      <c r="U6" s="180" t="str">
        <f>VLOOKUP(VLOOKUP(A6,BASE!A:B,2,0),REGISTRATIONS!B:C,2,0)</f>
        <v>A330</v>
      </c>
      <c r="V6" s="180" t="str">
        <f t="shared" si="0"/>
        <v>A330</v>
      </c>
      <c r="W6" s="181">
        <f t="shared" si="1"/>
        <v>0</v>
      </c>
      <c r="X6" s="181" t="str">
        <f t="shared" si="2"/>
        <v>-</v>
      </c>
    </row>
    <row r="7" spans="1:26" x14ac:dyDescent="0.3">
      <c r="A7" s="177" t="s">
        <v>50</v>
      </c>
      <c r="B7" s="177" t="s">
        <v>1764</v>
      </c>
      <c r="C7" s="177" t="s">
        <v>36</v>
      </c>
      <c r="D7" s="178" t="s">
        <v>897</v>
      </c>
      <c r="E7" s="178">
        <v>9</v>
      </c>
      <c r="F7" s="178"/>
      <c r="G7" s="178" t="s">
        <v>5</v>
      </c>
      <c r="H7" s="120">
        <v>103</v>
      </c>
      <c r="I7" s="178"/>
      <c r="J7" s="178" t="s">
        <v>1765</v>
      </c>
      <c r="K7" s="178"/>
      <c r="L7" s="177" t="s">
        <v>1766</v>
      </c>
      <c r="M7" s="178">
        <v>12</v>
      </c>
      <c r="N7" s="253" t="s">
        <v>1850</v>
      </c>
      <c r="O7" s="179">
        <f>VLOOKUP(A7,BASE!A:F,6,0)-E7+(_xlfn.IFNA(VLOOKUP(A7,RED!A:K,11,0),0))</f>
        <v>0</v>
      </c>
      <c r="P7" s="179">
        <f>VLOOKUP(A7,BASE!A:I,9,0)-F7</f>
        <v>0</v>
      </c>
      <c r="Q7" s="179">
        <f>VLOOKUP(A7,BASE!A:G,7,0)-H7+(_xlfn.IFNA(VLOOKUP(A7,RED!A:L,12,0),0))</f>
        <v>0</v>
      </c>
      <c r="R7" s="179">
        <f>VLOOKUP(A7,BASE!A:J,10,0)-I7</f>
        <v>0</v>
      </c>
      <c r="S7" s="179">
        <v>0</v>
      </c>
      <c r="T7" s="179">
        <f>VLOOKUP(A7,BASE!A:K,11,0)+VLOOKUP(A7,BASE!A:L,12,0)-M7+(_xlfn.IFNA(VLOOKUP(A7,RED!A:M,13,0),0)+_xlfn.IFNA(VLOOKUP(A7,RED!A:N,14,0),0))</f>
        <v>0</v>
      </c>
      <c r="U7" s="180" t="str">
        <f>VLOOKUP(VLOOKUP(A7,BASE!A:B,2,0),REGISTRATIONS!B:C,2,0)</f>
        <v>A330</v>
      </c>
      <c r="V7" s="180" t="str">
        <f t="shared" si="0"/>
        <v>A330</v>
      </c>
      <c r="W7" s="181">
        <f t="shared" si="1"/>
        <v>0</v>
      </c>
      <c r="X7" s="181" t="str">
        <f t="shared" si="2"/>
        <v>-</v>
      </c>
    </row>
    <row r="8" spans="1:26" x14ac:dyDescent="0.3">
      <c r="A8" s="177" t="s">
        <v>127</v>
      </c>
      <c r="B8" s="177" t="s">
        <v>1764</v>
      </c>
      <c r="C8" s="177" t="s">
        <v>36</v>
      </c>
      <c r="D8" s="178" t="s">
        <v>897</v>
      </c>
      <c r="E8" s="178">
        <v>8</v>
      </c>
      <c r="F8" s="178"/>
      <c r="G8" s="178" t="s">
        <v>5</v>
      </c>
      <c r="H8" s="120">
        <v>76</v>
      </c>
      <c r="I8" s="178"/>
      <c r="J8" s="178" t="s">
        <v>1765</v>
      </c>
      <c r="K8" s="178"/>
      <c r="L8" s="177" t="s">
        <v>1766</v>
      </c>
      <c r="M8" s="178">
        <v>0</v>
      </c>
      <c r="N8" s="253" t="s">
        <v>1851</v>
      </c>
      <c r="O8" s="179">
        <f>VLOOKUP(A8,BASE!A:F,6,0)-E8+(_xlfn.IFNA(VLOOKUP(A8,RED!A:K,11,0),0))</f>
        <v>0</v>
      </c>
      <c r="P8" s="179">
        <f>VLOOKUP(A8,BASE!A:I,9,0)-F8</f>
        <v>0</v>
      </c>
      <c r="Q8" s="179">
        <f>VLOOKUP(A8,BASE!A:G,7,0)-H8+(_xlfn.IFNA(VLOOKUP(A8,RED!A:L,12,0),0))</f>
        <v>0</v>
      </c>
      <c r="R8" s="179">
        <f>VLOOKUP(A8,BASE!A:J,10,0)-I8</f>
        <v>0</v>
      </c>
      <c r="S8" s="179">
        <v>0</v>
      </c>
      <c r="T8" s="179">
        <f>VLOOKUP(A8,BASE!A:K,11,0)+VLOOKUP(A8,BASE!A:L,12,0)-M8+(_xlfn.IFNA(VLOOKUP(A8,RED!A:M,13,0),0)+_xlfn.IFNA(VLOOKUP(A8,RED!A:N,14,0),0))</f>
        <v>0</v>
      </c>
      <c r="U8" s="180" t="str">
        <f>VLOOKUP(VLOOKUP(A8,BASE!A:B,2,0),REGISTRATIONS!B:C,2,0)</f>
        <v>A330</v>
      </c>
      <c r="V8" s="180" t="str">
        <f t="shared" si="0"/>
        <v>A330</v>
      </c>
      <c r="W8" s="181">
        <f t="shared" si="1"/>
        <v>0</v>
      </c>
      <c r="X8" s="181" t="str">
        <f t="shared" si="2"/>
        <v>-</v>
      </c>
    </row>
    <row r="9" spans="1:26" x14ac:dyDescent="0.3">
      <c r="A9" s="177" t="s">
        <v>41</v>
      </c>
      <c r="B9" s="177" t="s">
        <v>1764</v>
      </c>
      <c r="C9" s="177" t="s">
        <v>36</v>
      </c>
      <c r="D9" s="178" t="s">
        <v>897</v>
      </c>
      <c r="E9" s="178">
        <v>8</v>
      </c>
      <c r="F9" s="178">
        <v>1</v>
      </c>
      <c r="G9" s="178" t="s">
        <v>5</v>
      </c>
      <c r="H9" s="120">
        <v>194</v>
      </c>
      <c r="I9" s="178"/>
      <c r="J9" s="178" t="s">
        <v>1765</v>
      </c>
      <c r="K9" s="178"/>
      <c r="L9" s="177" t="s">
        <v>1766</v>
      </c>
      <c r="M9" s="178">
        <v>12</v>
      </c>
      <c r="N9" s="253" t="s">
        <v>1769</v>
      </c>
      <c r="O9" s="179">
        <f>VLOOKUP(A9,BASE!A:F,6,0)-E9+(_xlfn.IFNA(VLOOKUP(A9,RED!A:K,11,0),0))</f>
        <v>0</v>
      </c>
      <c r="P9" s="179">
        <f>VLOOKUP(A9,BASE!A:I,9,0)-F9</f>
        <v>0</v>
      </c>
      <c r="Q9" s="179">
        <f>VLOOKUP(A9,BASE!A:G,7,0)-H9+(_xlfn.IFNA(VLOOKUP(A9,RED!A:L,12,0),0))</f>
        <v>0</v>
      </c>
      <c r="R9" s="179">
        <f>VLOOKUP(A9,BASE!A:J,10,0)-I9</f>
        <v>0</v>
      </c>
      <c r="S9" s="179">
        <v>0</v>
      </c>
      <c r="T9" s="179">
        <f>VLOOKUP(A9,BASE!A:K,11,0)+VLOOKUP(A9,BASE!A:L,12,0)-M9+(_xlfn.IFNA(VLOOKUP(A9,RED!A:M,13,0),0)+_xlfn.IFNA(VLOOKUP(A9,RED!A:N,14,0),0))</f>
        <v>0</v>
      </c>
      <c r="U9" s="180" t="str">
        <f>VLOOKUP(VLOOKUP(A9,BASE!A:B,2,0),REGISTRATIONS!B:C,2,0)</f>
        <v>A330</v>
      </c>
      <c r="V9" s="180" t="str">
        <f t="shared" si="0"/>
        <v>A330</v>
      </c>
      <c r="W9" s="181">
        <f t="shared" si="1"/>
        <v>0</v>
      </c>
      <c r="X9" s="181" t="str">
        <f t="shared" si="2"/>
        <v>-</v>
      </c>
    </row>
    <row r="10" spans="1:26" x14ac:dyDescent="0.3">
      <c r="A10" s="177" t="s">
        <v>60</v>
      </c>
      <c r="B10" s="177" t="s">
        <v>1764</v>
      </c>
      <c r="C10" s="177" t="s">
        <v>28</v>
      </c>
      <c r="D10" s="178" t="s">
        <v>897</v>
      </c>
      <c r="E10" s="178"/>
      <c r="F10" s="178"/>
      <c r="G10" s="178" t="s">
        <v>5</v>
      </c>
      <c r="H10" s="120">
        <v>127</v>
      </c>
      <c r="I10" s="178"/>
      <c r="J10" s="178" t="s">
        <v>1765</v>
      </c>
      <c r="K10" s="178"/>
      <c r="L10" s="177" t="s">
        <v>1766</v>
      </c>
      <c r="M10" s="178">
        <v>7</v>
      </c>
      <c r="N10" s="253" t="s">
        <v>1770</v>
      </c>
      <c r="O10" s="179">
        <f>VLOOKUP(A10,BASE!A:F,6,0)-E10+(_xlfn.IFNA(VLOOKUP(A10,RED!A:K,11,0),0))</f>
        <v>0</v>
      </c>
      <c r="P10" s="179">
        <f>VLOOKUP(A10,BASE!A:I,9,0)-F10</f>
        <v>0</v>
      </c>
      <c r="Q10" s="179">
        <f>VLOOKUP(A10,BASE!A:G,7,0)-H10+(_xlfn.IFNA(VLOOKUP(A10,RED!A:L,12,0),0))</f>
        <v>0</v>
      </c>
      <c r="R10" s="179">
        <f>VLOOKUP(A10,BASE!A:J,10,0)-I10</f>
        <v>0</v>
      </c>
      <c r="S10" s="179">
        <v>0</v>
      </c>
      <c r="T10" s="179">
        <f>VLOOKUP(A10,BASE!A:K,11,0)+VLOOKUP(A10,BASE!A:L,12,0)-M10+(_xlfn.IFNA(VLOOKUP(A10,RED!A:M,13,0),0)+_xlfn.IFNA(VLOOKUP(A10,RED!A:N,14,0),0))</f>
        <v>0</v>
      </c>
      <c r="U10" s="180" t="str">
        <f>VLOOKUP(VLOOKUP(A10,BASE!A:B,2,0),REGISTRATIONS!B:C,2,0)</f>
        <v>A320</v>
      </c>
      <c r="V10" s="180" t="str">
        <f t="shared" si="0"/>
        <v>A320</v>
      </c>
      <c r="W10" s="181">
        <f t="shared" si="1"/>
        <v>0</v>
      </c>
      <c r="X10" s="181" t="str">
        <f t="shared" si="2"/>
        <v>-</v>
      </c>
    </row>
    <row r="11" spans="1:26" x14ac:dyDescent="0.3">
      <c r="A11" s="177" t="s">
        <v>51</v>
      </c>
      <c r="B11" s="177" t="s">
        <v>1764</v>
      </c>
      <c r="C11" s="177" t="s">
        <v>28</v>
      </c>
      <c r="D11" s="178" t="s">
        <v>897</v>
      </c>
      <c r="E11" s="178">
        <v>2</v>
      </c>
      <c r="F11" s="178"/>
      <c r="G11" s="178" t="s">
        <v>5</v>
      </c>
      <c r="H11" s="120">
        <v>113</v>
      </c>
      <c r="I11" s="178"/>
      <c r="J11" s="178" t="s">
        <v>1765</v>
      </c>
      <c r="K11" s="178"/>
      <c r="L11" s="177" t="s">
        <v>1766</v>
      </c>
      <c r="M11" s="178">
        <v>9</v>
      </c>
      <c r="N11" s="253" t="s">
        <v>1852</v>
      </c>
      <c r="O11" s="179">
        <f>VLOOKUP(A11,BASE!A:F,6,0)-E11+(_xlfn.IFNA(VLOOKUP(A11,RED!A:K,11,0),0))</f>
        <v>0</v>
      </c>
      <c r="P11" s="179">
        <f>VLOOKUP(A11,BASE!A:I,9,0)-F11</f>
        <v>0</v>
      </c>
      <c r="Q11" s="179">
        <f>VLOOKUP(A11,BASE!A:G,7,0)-H11+(_xlfn.IFNA(VLOOKUP(A11,RED!A:L,12,0),0))</f>
        <v>0</v>
      </c>
      <c r="R11" s="179">
        <f>VLOOKUP(A11,BASE!A:J,10,0)-I11</f>
        <v>0</v>
      </c>
      <c r="S11" s="179">
        <v>0</v>
      </c>
      <c r="T11" s="179">
        <f>VLOOKUP(A11,BASE!A:K,11,0)+VLOOKUP(A11,BASE!A:L,12,0)-M11+(_xlfn.IFNA(VLOOKUP(A11,RED!A:M,13,0),0)+_xlfn.IFNA(VLOOKUP(A11,RED!A:N,14,0),0))</f>
        <v>0</v>
      </c>
      <c r="U11" s="180" t="str">
        <f>VLOOKUP(VLOOKUP(A11,BASE!A:B,2,0),REGISTRATIONS!B:C,2,0)</f>
        <v>A320</v>
      </c>
      <c r="V11" s="180" t="str">
        <f t="shared" si="0"/>
        <v>A320</v>
      </c>
      <c r="W11" s="181">
        <f t="shared" si="1"/>
        <v>0</v>
      </c>
      <c r="X11" s="181" t="str">
        <f t="shared" si="2"/>
        <v>-</v>
      </c>
    </row>
    <row r="12" spans="1:26" x14ac:dyDescent="0.3">
      <c r="A12" s="177" t="s">
        <v>44</v>
      </c>
      <c r="B12" s="177" t="s">
        <v>1764</v>
      </c>
      <c r="C12" s="177" t="s">
        <v>28</v>
      </c>
      <c r="D12" s="178" t="s">
        <v>897</v>
      </c>
      <c r="E12" s="178">
        <v>1</v>
      </c>
      <c r="F12" s="178">
        <v>1</v>
      </c>
      <c r="G12" s="178" t="s">
        <v>5</v>
      </c>
      <c r="H12" s="120">
        <v>86</v>
      </c>
      <c r="I12" s="178"/>
      <c r="J12" s="178" t="s">
        <v>1765</v>
      </c>
      <c r="K12" s="178"/>
      <c r="L12" s="177" t="s">
        <v>1766</v>
      </c>
      <c r="M12" s="178">
        <v>9</v>
      </c>
      <c r="N12" s="253" t="s">
        <v>1853</v>
      </c>
      <c r="O12" s="179">
        <f>VLOOKUP(A12,BASE!A:F,6,0)-E12+(_xlfn.IFNA(VLOOKUP(A12,RED!A:K,11,0),0))</f>
        <v>0</v>
      </c>
      <c r="P12" s="179">
        <f>VLOOKUP(A12,BASE!A:I,9,0)-F12</f>
        <v>0</v>
      </c>
      <c r="Q12" s="179">
        <f>VLOOKUP(A12,BASE!A:G,7,0)-H12+(_xlfn.IFNA(VLOOKUP(A12,RED!A:L,12,0),0))</f>
        <v>0</v>
      </c>
      <c r="R12" s="179">
        <f>VLOOKUP(A12,BASE!A:J,10,0)-I12</f>
        <v>0</v>
      </c>
      <c r="S12" s="179">
        <v>0</v>
      </c>
      <c r="T12" s="179">
        <f>VLOOKUP(A12,BASE!A:K,11,0)+VLOOKUP(A12,BASE!A:L,12,0)-M12+(_xlfn.IFNA(VLOOKUP(A12,RED!A:M,13,0),0)+_xlfn.IFNA(VLOOKUP(A12,RED!A:N,14,0),0))</f>
        <v>0</v>
      </c>
      <c r="U12" s="180" t="str">
        <f>VLOOKUP(VLOOKUP(A12,BASE!A:B,2,0),REGISTRATIONS!B:C,2,0)</f>
        <v>A320</v>
      </c>
      <c r="V12" s="180" t="str">
        <f t="shared" si="0"/>
        <v>A320</v>
      </c>
      <c r="W12" s="181">
        <f t="shared" si="1"/>
        <v>0</v>
      </c>
      <c r="X12" s="181" t="str">
        <f t="shared" si="2"/>
        <v>-</v>
      </c>
    </row>
    <row r="13" spans="1:26" x14ac:dyDescent="0.3">
      <c r="A13" s="177" t="s">
        <v>120</v>
      </c>
      <c r="B13" s="177" t="s">
        <v>1764</v>
      </c>
      <c r="C13" s="177" t="s">
        <v>28</v>
      </c>
      <c r="D13" s="178" t="s">
        <v>897</v>
      </c>
      <c r="E13" s="178"/>
      <c r="F13" s="178"/>
      <c r="G13" s="178" t="s">
        <v>5</v>
      </c>
      <c r="H13" s="120">
        <v>70</v>
      </c>
      <c r="I13" s="178"/>
      <c r="J13" s="178" t="s">
        <v>1765</v>
      </c>
      <c r="K13" s="178"/>
      <c r="L13" s="177" t="s">
        <v>1766</v>
      </c>
      <c r="M13" s="178">
        <v>0</v>
      </c>
      <c r="N13" s="253" t="s">
        <v>1854</v>
      </c>
      <c r="O13" s="179">
        <f>VLOOKUP(A13,BASE!A:F,6,0)-E13+(_xlfn.IFNA(VLOOKUP(A13,RED!A:K,11,0),0))</f>
        <v>0</v>
      </c>
      <c r="P13" s="179">
        <f>VLOOKUP(A13,BASE!A:I,9,0)-F13</f>
        <v>0</v>
      </c>
      <c r="Q13" s="179">
        <f>VLOOKUP(A13,BASE!A:G,7,0)-H13+(_xlfn.IFNA(VLOOKUP(A13,RED!A:L,12,0),0))</f>
        <v>0</v>
      </c>
      <c r="R13" s="179">
        <f>VLOOKUP(A13,BASE!A:J,10,0)-I13</f>
        <v>0</v>
      </c>
      <c r="S13" s="179">
        <v>0</v>
      </c>
      <c r="T13" s="179">
        <f>VLOOKUP(A13,BASE!A:K,11,0)+VLOOKUP(A13,BASE!A:L,12,0)-M13+(_xlfn.IFNA(VLOOKUP(A13,RED!A:M,13,0),0)+_xlfn.IFNA(VLOOKUP(A13,RED!A:N,14,0),0))</f>
        <v>0</v>
      </c>
      <c r="U13" s="180" t="str">
        <f>VLOOKUP(VLOOKUP(A13,BASE!A:B,2,0),REGISTRATIONS!B:C,2,0)</f>
        <v>A320</v>
      </c>
      <c r="V13" s="180" t="str">
        <f t="shared" si="0"/>
        <v>A320</v>
      </c>
      <c r="W13" s="181">
        <f t="shared" si="1"/>
        <v>0</v>
      </c>
      <c r="X13" s="181" t="str">
        <f t="shared" si="2"/>
        <v>-</v>
      </c>
    </row>
    <row r="14" spans="1:26" x14ac:dyDescent="0.3">
      <c r="A14" s="177" t="s">
        <v>52</v>
      </c>
      <c r="B14" s="177" t="s">
        <v>1764</v>
      </c>
      <c r="C14" s="177" t="s">
        <v>28</v>
      </c>
      <c r="D14" s="178" t="s">
        <v>897</v>
      </c>
      <c r="E14" s="178">
        <v>1</v>
      </c>
      <c r="F14" s="178"/>
      <c r="G14" s="178" t="s">
        <v>5</v>
      </c>
      <c r="H14" s="120">
        <v>40</v>
      </c>
      <c r="I14" s="178"/>
      <c r="J14" s="178" t="s">
        <v>1765</v>
      </c>
      <c r="K14" s="178"/>
      <c r="L14" s="177" t="s">
        <v>1766</v>
      </c>
      <c r="M14" s="178">
        <v>7</v>
      </c>
      <c r="N14" s="253" t="s">
        <v>1855</v>
      </c>
      <c r="O14" s="179">
        <f>VLOOKUP(A14,BASE!A:F,6,0)-E14+(_xlfn.IFNA(VLOOKUP(A14,RED!A:K,11,0),0))</f>
        <v>0</v>
      </c>
      <c r="P14" s="179">
        <f>VLOOKUP(A14,BASE!A:I,9,0)-F14</f>
        <v>0</v>
      </c>
      <c r="Q14" s="179">
        <f>VLOOKUP(A14,BASE!A:G,7,0)-H14+(_xlfn.IFNA(VLOOKUP(A14,RED!A:L,12,0),0))</f>
        <v>0</v>
      </c>
      <c r="R14" s="179">
        <f>VLOOKUP(A14,BASE!A:J,10,0)-I14</f>
        <v>0</v>
      </c>
      <c r="S14" s="179">
        <v>0</v>
      </c>
      <c r="T14" s="179">
        <f>VLOOKUP(A14,BASE!A:K,11,0)+VLOOKUP(A14,BASE!A:L,12,0)-M14+(_xlfn.IFNA(VLOOKUP(A14,RED!A:M,13,0),0)+_xlfn.IFNA(VLOOKUP(A14,RED!A:N,14,0),0))</f>
        <v>0</v>
      </c>
      <c r="U14" s="180" t="str">
        <f>VLOOKUP(VLOOKUP(A14,BASE!A:B,2,0),REGISTRATIONS!B:C,2,0)</f>
        <v>A320</v>
      </c>
      <c r="V14" s="180" t="str">
        <f t="shared" si="0"/>
        <v>A320</v>
      </c>
      <c r="W14" s="181">
        <f t="shared" si="1"/>
        <v>0</v>
      </c>
      <c r="X14" s="181" t="str">
        <f t="shared" si="2"/>
        <v>-</v>
      </c>
    </row>
    <row r="15" spans="1:26" x14ac:dyDescent="0.3">
      <c r="A15" s="177" t="s">
        <v>118</v>
      </c>
      <c r="B15" s="177" t="s">
        <v>1764</v>
      </c>
      <c r="C15" s="177" t="s">
        <v>28</v>
      </c>
      <c r="D15" s="178" t="s">
        <v>897</v>
      </c>
      <c r="E15" s="178">
        <v>1</v>
      </c>
      <c r="F15" s="178">
        <v>1</v>
      </c>
      <c r="G15" s="178" t="s">
        <v>5</v>
      </c>
      <c r="H15" s="120">
        <v>120</v>
      </c>
      <c r="I15" s="178"/>
      <c r="J15" s="178" t="s">
        <v>1765</v>
      </c>
      <c r="K15" s="178"/>
      <c r="L15" s="177" t="s">
        <v>1766</v>
      </c>
      <c r="M15" s="178">
        <v>0</v>
      </c>
      <c r="N15" s="253" t="s">
        <v>1856</v>
      </c>
      <c r="O15" s="179">
        <f>VLOOKUP(A15,BASE!A:F,6,0)-E15+(_xlfn.IFNA(VLOOKUP(A15,RED!A:K,11,0),0))</f>
        <v>0</v>
      </c>
      <c r="P15" s="179">
        <f>VLOOKUP(A15,BASE!A:I,9,0)-F15</f>
        <v>0</v>
      </c>
      <c r="Q15" s="179">
        <f>VLOOKUP(A15,BASE!A:G,7,0)-H15+(_xlfn.IFNA(VLOOKUP(A15,RED!A:L,12,0),0))</f>
        <v>0</v>
      </c>
      <c r="R15" s="179">
        <f>VLOOKUP(A15,BASE!A:J,10,0)-I15</f>
        <v>0</v>
      </c>
      <c r="S15" s="179">
        <v>0</v>
      </c>
      <c r="T15" s="179">
        <f>VLOOKUP(A15,BASE!A:K,11,0)+VLOOKUP(A15,BASE!A:L,12,0)-M15+(_xlfn.IFNA(VLOOKUP(A15,RED!A:M,13,0),0)+_xlfn.IFNA(VLOOKUP(A15,RED!A:N,14,0),0))</f>
        <v>0</v>
      </c>
      <c r="U15" s="180" t="str">
        <f>VLOOKUP(VLOOKUP(A15,BASE!A:B,2,0),REGISTRATIONS!B:C,2,0)</f>
        <v>A320</v>
      </c>
      <c r="V15" s="180" t="str">
        <f t="shared" si="0"/>
        <v>A320</v>
      </c>
      <c r="W15" s="181">
        <f t="shared" si="1"/>
        <v>0</v>
      </c>
      <c r="X15" s="181" t="str">
        <f t="shared" si="2"/>
        <v>-</v>
      </c>
    </row>
    <row r="16" spans="1:26" x14ac:dyDescent="0.3">
      <c r="A16" s="177" t="s">
        <v>59</v>
      </c>
      <c r="B16" s="177" t="s">
        <v>1764</v>
      </c>
      <c r="C16" s="177" t="s">
        <v>28</v>
      </c>
      <c r="D16" s="178" t="s">
        <v>897</v>
      </c>
      <c r="E16" s="178">
        <v>4</v>
      </c>
      <c r="F16" s="178"/>
      <c r="G16" s="178" t="s">
        <v>5</v>
      </c>
      <c r="H16" s="120">
        <v>149</v>
      </c>
      <c r="I16" s="178">
        <v>25</v>
      </c>
      <c r="J16" s="178" t="s">
        <v>1765</v>
      </c>
      <c r="K16" s="178"/>
      <c r="L16" s="177" t="s">
        <v>1766</v>
      </c>
      <c r="M16" s="178">
        <v>9</v>
      </c>
      <c r="N16" s="253" t="s">
        <v>1857</v>
      </c>
      <c r="O16" s="179">
        <f>VLOOKUP(A16,BASE!A:F,6,0)-E16+(_xlfn.IFNA(VLOOKUP(A16,RED!A:K,11,0),0))</f>
        <v>0</v>
      </c>
      <c r="P16" s="179">
        <f>VLOOKUP(A16,BASE!A:I,9,0)-F16</f>
        <v>0</v>
      </c>
      <c r="Q16" s="179">
        <f>VLOOKUP(A16,BASE!A:G,7,0)-H16+(_xlfn.IFNA(VLOOKUP(A16,RED!A:L,12,0),0))</f>
        <v>0</v>
      </c>
      <c r="R16" s="179">
        <f>VLOOKUP(A16,BASE!A:J,10,0)-I16</f>
        <v>0</v>
      </c>
      <c r="S16" s="179">
        <v>0</v>
      </c>
      <c r="T16" s="179">
        <f>VLOOKUP(A16,BASE!A:K,11,0)+VLOOKUP(A16,BASE!A:L,12,0)-M16+(_xlfn.IFNA(VLOOKUP(A16,RED!A:M,13,0),0)+_xlfn.IFNA(VLOOKUP(A16,RED!A:N,14,0),0))</f>
        <v>0</v>
      </c>
      <c r="U16" s="180" t="str">
        <f>VLOOKUP(VLOOKUP(A16,BASE!A:B,2,0),REGISTRATIONS!B:C,2,0)</f>
        <v>A320</v>
      </c>
      <c r="V16" s="180" t="str">
        <f t="shared" si="0"/>
        <v>A320</v>
      </c>
      <c r="W16" s="181">
        <f t="shared" si="1"/>
        <v>0</v>
      </c>
      <c r="X16" s="181" t="str">
        <f t="shared" si="2"/>
        <v>-</v>
      </c>
    </row>
    <row r="17" spans="1:24" x14ac:dyDescent="0.3">
      <c r="A17" s="177" t="s">
        <v>46</v>
      </c>
      <c r="B17" s="177" t="s">
        <v>1764</v>
      </c>
      <c r="C17" s="177" t="s">
        <v>28</v>
      </c>
      <c r="D17" s="178" t="s">
        <v>897</v>
      </c>
      <c r="E17" s="178">
        <v>4</v>
      </c>
      <c r="F17" s="178">
        <v>1</v>
      </c>
      <c r="G17" s="178" t="s">
        <v>5</v>
      </c>
      <c r="H17" s="120">
        <v>115</v>
      </c>
      <c r="I17" s="178"/>
      <c r="J17" s="178" t="s">
        <v>1765</v>
      </c>
      <c r="K17" s="178"/>
      <c r="L17" s="177" t="s">
        <v>1766</v>
      </c>
      <c r="M17" s="178">
        <v>9</v>
      </c>
      <c r="N17" s="253" t="s">
        <v>1858</v>
      </c>
      <c r="O17" s="179">
        <f>VLOOKUP(A17,BASE!A:F,6,0)-E17+(_xlfn.IFNA(VLOOKUP(A17,RED!A:K,11,0),0))</f>
        <v>0</v>
      </c>
      <c r="P17" s="179">
        <f>VLOOKUP(A17,BASE!A:I,9,0)-F17</f>
        <v>0</v>
      </c>
      <c r="Q17" s="179">
        <f>VLOOKUP(A17,BASE!A:G,7,0)-H17+(_xlfn.IFNA(VLOOKUP(A17,RED!A:L,12,0),0))</f>
        <v>0</v>
      </c>
      <c r="R17" s="179">
        <f>VLOOKUP(A17,BASE!A:J,10,0)-I17</f>
        <v>0</v>
      </c>
      <c r="S17" s="179">
        <v>0</v>
      </c>
      <c r="T17" s="179">
        <f>VLOOKUP(A17,BASE!A:K,11,0)+VLOOKUP(A17,BASE!A:L,12,0)-M17+(_xlfn.IFNA(VLOOKUP(A17,RED!A:M,13,0),0)+_xlfn.IFNA(VLOOKUP(A17,RED!A:N,14,0),0))</f>
        <v>0</v>
      </c>
      <c r="U17" s="180" t="str">
        <f>VLOOKUP(VLOOKUP(A17,BASE!A:B,2,0),REGISTRATIONS!B:C,2,0)</f>
        <v>A320</v>
      </c>
      <c r="V17" s="180" t="str">
        <f t="shared" si="0"/>
        <v>A320</v>
      </c>
      <c r="W17" s="181">
        <f t="shared" si="1"/>
        <v>0</v>
      </c>
      <c r="X17" s="181" t="str">
        <f t="shared" si="2"/>
        <v>-</v>
      </c>
    </row>
    <row r="18" spans="1:24" x14ac:dyDescent="0.3">
      <c r="A18" s="177" t="s">
        <v>117</v>
      </c>
      <c r="B18" s="177" t="s">
        <v>1764</v>
      </c>
      <c r="C18" s="177" t="s">
        <v>28</v>
      </c>
      <c r="D18" s="178" t="s">
        <v>897</v>
      </c>
      <c r="E18" s="178"/>
      <c r="F18" s="178"/>
      <c r="G18" s="178" t="s">
        <v>5</v>
      </c>
      <c r="H18" s="120">
        <v>71</v>
      </c>
      <c r="I18" s="178"/>
      <c r="J18" s="178" t="s">
        <v>1765</v>
      </c>
      <c r="K18" s="178"/>
      <c r="L18" s="177" t="s">
        <v>1766</v>
      </c>
      <c r="M18" s="178">
        <v>0</v>
      </c>
      <c r="N18" s="253" t="s">
        <v>1859</v>
      </c>
      <c r="O18" s="179">
        <f>VLOOKUP(A18,BASE!A:F,6,0)-E18+(_xlfn.IFNA(VLOOKUP(A18,RED!A:K,11,0),0))</f>
        <v>0</v>
      </c>
      <c r="P18" s="179">
        <f>VLOOKUP(A18,BASE!A:I,9,0)-F18</f>
        <v>0</v>
      </c>
      <c r="Q18" s="179">
        <f>VLOOKUP(A18,BASE!A:G,7,0)-H18+(_xlfn.IFNA(VLOOKUP(A18,RED!A:L,12,0),0))</f>
        <v>0</v>
      </c>
      <c r="R18" s="179">
        <f>VLOOKUP(A18,BASE!A:J,10,0)-I18</f>
        <v>0</v>
      </c>
      <c r="S18" s="179">
        <v>0</v>
      </c>
      <c r="T18" s="179">
        <f>VLOOKUP(A18,BASE!A:K,11,0)+VLOOKUP(A18,BASE!A:L,12,0)-M18+(_xlfn.IFNA(VLOOKUP(A18,RED!A:M,13,0),0)+_xlfn.IFNA(VLOOKUP(A18,RED!A:N,14,0),0))</f>
        <v>0</v>
      </c>
      <c r="U18" s="180" t="str">
        <f>VLOOKUP(VLOOKUP(A18,BASE!A:B,2,0),REGISTRATIONS!B:C,2,0)</f>
        <v>A320</v>
      </c>
      <c r="V18" s="180" t="str">
        <f t="shared" si="0"/>
        <v>A320</v>
      </c>
      <c r="W18" s="181">
        <f t="shared" si="1"/>
        <v>0</v>
      </c>
      <c r="X18" s="181" t="str">
        <f t="shared" si="2"/>
        <v>-</v>
      </c>
    </row>
    <row r="19" spans="1:24" x14ac:dyDescent="0.3">
      <c r="A19" s="177" t="s">
        <v>43</v>
      </c>
      <c r="B19" s="177" t="s">
        <v>1764</v>
      </c>
      <c r="C19" s="177" t="s">
        <v>28</v>
      </c>
      <c r="D19" s="178" t="s">
        <v>897</v>
      </c>
      <c r="E19" s="178"/>
      <c r="F19" s="178"/>
      <c r="G19" s="178" t="s">
        <v>5</v>
      </c>
      <c r="H19" s="120">
        <v>77</v>
      </c>
      <c r="I19" s="178"/>
      <c r="J19" s="178" t="s">
        <v>1765</v>
      </c>
      <c r="K19" s="178"/>
      <c r="L19" s="177" t="s">
        <v>1766</v>
      </c>
      <c r="M19" s="178">
        <v>7</v>
      </c>
      <c r="N19" s="253" t="s">
        <v>1860</v>
      </c>
      <c r="O19" s="179">
        <f>VLOOKUP(A19,BASE!A:F,6,0)-E19+(_xlfn.IFNA(VLOOKUP(A19,RED!A:K,11,0),0))</f>
        <v>0</v>
      </c>
      <c r="P19" s="179">
        <f>VLOOKUP(A19,BASE!A:I,9,0)-F19</f>
        <v>0</v>
      </c>
      <c r="Q19" s="179">
        <f>VLOOKUP(A19,BASE!A:G,7,0)-H19+(_xlfn.IFNA(VLOOKUP(A19,RED!A:L,12,0),0))</f>
        <v>0</v>
      </c>
      <c r="R19" s="179">
        <f>VLOOKUP(A19,BASE!A:J,10,0)-I19</f>
        <v>0</v>
      </c>
      <c r="S19" s="179">
        <v>0</v>
      </c>
      <c r="T19" s="179">
        <f>VLOOKUP(A19,BASE!A:K,11,0)+VLOOKUP(A19,BASE!A:L,12,0)-M19+(_xlfn.IFNA(VLOOKUP(A19,RED!A:M,13,0),0)+_xlfn.IFNA(VLOOKUP(A19,RED!A:N,14,0),0))</f>
        <v>0</v>
      </c>
      <c r="U19" s="180" t="str">
        <f>VLOOKUP(VLOOKUP(A19,BASE!A:B,2,0),REGISTRATIONS!B:C,2,0)</f>
        <v>A320</v>
      </c>
      <c r="V19" s="180" t="str">
        <f t="shared" si="0"/>
        <v>A320</v>
      </c>
      <c r="W19" s="181">
        <f t="shared" si="1"/>
        <v>0</v>
      </c>
      <c r="X19" s="181" t="str">
        <f t="shared" si="2"/>
        <v>-</v>
      </c>
    </row>
    <row r="20" spans="1:24" ht="15.75" customHeight="1" x14ac:dyDescent="0.3">
      <c r="A20" s="177" t="s">
        <v>116</v>
      </c>
      <c r="B20" s="177" t="s">
        <v>1764</v>
      </c>
      <c r="C20" s="177" t="s">
        <v>28</v>
      </c>
      <c r="D20" s="178" t="s">
        <v>897</v>
      </c>
      <c r="E20" s="178">
        <v>4</v>
      </c>
      <c r="F20" s="178">
        <v>2</v>
      </c>
      <c r="G20" s="178" t="s">
        <v>5</v>
      </c>
      <c r="H20" s="120">
        <v>107</v>
      </c>
      <c r="I20" s="178"/>
      <c r="J20" s="178" t="s">
        <v>1765</v>
      </c>
      <c r="K20" s="178"/>
      <c r="L20" s="177" t="s">
        <v>1766</v>
      </c>
      <c r="M20" s="178">
        <v>0</v>
      </c>
      <c r="N20" s="253" t="s">
        <v>1861</v>
      </c>
      <c r="O20" s="179">
        <f>VLOOKUP(A20,BASE!A:F,6,0)-E20+(_xlfn.IFNA(VLOOKUP(A20,RED!A:K,11,0),0))</f>
        <v>0</v>
      </c>
      <c r="P20" s="179">
        <f>VLOOKUP(A20,BASE!A:I,9,0)-F20</f>
        <v>0</v>
      </c>
      <c r="Q20" s="179">
        <f>VLOOKUP(A20,BASE!A:G,7,0)-H20+(_xlfn.IFNA(VLOOKUP(A20,RED!A:L,12,0),0))</f>
        <v>0</v>
      </c>
      <c r="R20" s="179">
        <f>VLOOKUP(A20,BASE!A:J,10,0)-I20</f>
        <v>0</v>
      </c>
      <c r="S20" s="179">
        <v>0</v>
      </c>
      <c r="T20" s="179">
        <f>VLOOKUP(A20,BASE!A:K,11,0)+VLOOKUP(A20,BASE!A:L,12,0)-M20+(_xlfn.IFNA(VLOOKUP(A20,RED!A:M,13,0),0)+_xlfn.IFNA(VLOOKUP(A20,RED!A:N,14,0),0))</f>
        <v>0</v>
      </c>
      <c r="U20" s="180" t="str">
        <f>VLOOKUP(VLOOKUP(A20,BASE!A:B,2,0),REGISTRATIONS!B:C,2,0)</f>
        <v>A320</v>
      </c>
      <c r="V20" s="180" t="str">
        <f t="shared" si="0"/>
        <v>A320</v>
      </c>
      <c r="W20" s="181">
        <f t="shared" si="1"/>
        <v>0</v>
      </c>
      <c r="X20" s="181" t="str">
        <f t="shared" si="2"/>
        <v>-</v>
      </c>
    </row>
    <row r="21" spans="1:24" x14ac:dyDescent="0.3">
      <c r="A21" s="177" t="s">
        <v>61</v>
      </c>
      <c r="B21" s="177" t="s">
        <v>1764</v>
      </c>
      <c r="C21" s="177" t="s">
        <v>28</v>
      </c>
      <c r="D21" s="178" t="s">
        <v>897</v>
      </c>
      <c r="E21" s="178">
        <v>2</v>
      </c>
      <c r="F21" s="178"/>
      <c r="G21" s="178" t="s">
        <v>5</v>
      </c>
      <c r="H21" s="120">
        <v>75</v>
      </c>
      <c r="I21" s="178"/>
      <c r="J21" s="178" t="s">
        <v>1765</v>
      </c>
      <c r="K21" s="178"/>
      <c r="L21" s="177" t="s">
        <v>1766</v>
      </c>
      <c r="M21" s="178">
        <v>7</v>
      </c>
      <c r="N21" s="253" t="s">
        <v>1771</v>
      </c>
      <c r="O21" s="179">
        <f>VLOOKUP(A21,BASE!A:F,6,0)-E21+(_xlfn.IFNA(VLOOKUP(A21,RED!A:K,11,0),0))</f>
        <v>0</v>
      </c>
      <c r="P21" s="179">
        <f>VLOOKUP(A21,BASE!A:I,9,0)-F21</f>
        <v>0</v>
      </c>
      <c r="Q21" s="179">
        <f>VLOOKUP(A21,BASE!A:G,7,0)-H21+(_xlfn.IFNA(VLOOKUP(A21,RED!A:L,12,0),0))</f>
        <v>0</v>
      </c>
      <c r="R21" s="179">
        <f>VLOOKUP(A21,BASE!A:J,10,0)-I21</f>
        <v>0</v>
      </c>
      <c r="S21" s="179">
        <v>0</v>
      </c>
      <c r="T21" s="179">
        <f>VLOOKUP(A21,BASE!A:K,11,0)+VLOOKUP(A21,BASE!A:L,12,0)-M21+(_xlfn.IFNA(VLOOKUP(A21,RED!A:M,13,0),0)+_xlfn.IFNA(VLOOKUP(A21,RED!A:N,14,0),0))</f>
        <v>0</v>
      </c>
      <c r="U21" s="180" t="str">
        <f>VLOOKUP(VLOOKUP(A21,BASE!A:B,2,0),REGISTRATIONS!B:C,2,0)</f>
        <v>A320</v>
      </c>
      <c r="V21" s="180" t="str">
        <f t="shared" si="0"/>
        <v>A320</v>
      </c>
      <c r="W21" s="181">
        <f t="shared" si="1"/>
        <v>0</v>
      </c>
      <c r="X21" s="181" t="str">
        <f t="shared" si="2"/>
        <v>-</v>
      </c>
    </row>
    <row r="22" spans="1:24" x14ac:dyDescent="0.3">
      <c r="A22" s="177" t="s">
        <v>963</v>
      </c>
      <c r="B22" s="177" t="s">
        <v>1764</v>
      </c>
      <c r="C22" s="177" t="s">
        <v>28</v>
      </c>
      <c r="D22" s="178" t="s">
        <v>897</v>
      </c>
      <c r="E22" s="178">
        <v>10</v>
      </c>
      <c r="F22" s="178">
        <v>4</v>
      </c>
      <c r="G22" s="178" t="s">
        <v>5</v>
      </c>
      <c r="H22" s="120">
        <v>64</v>
      </c>
      <c r="I22" s="178"/>
      <c r="J22" s="178" t="s">
        <v>1765</v>
      </c>
      <c r="K22" s="178"/>
      <c r="L22" s="177" t="s">
        <v>1766</v>
      </c>
      <c r="M22" s="178">
        <v>7</v>
      </c>
      <c r="N22" s="253" t="s">
        <v>1862</v>
      </c>
      <c r="O22" s="179">
        <f>VLOOKUP(A22,BASE!A:F,6,0)-E22+(_xlfn.IFNA(VLOOKUP(A22,RED!A:K,11,0),0))</f>
        <v>0</v>
      </c>
      <c r="P22" s="179">
        <f>VLOOKUP(A22,BASE!A:I,9,0)-F22</f>
        <v>0</v>
      </c>
      <c r="Q22" s="179">
        <f>VLOOKUP(A22,BASE!A:G,7,0)-H22+(_xlfn.IFNA(VLOOKUP(A22,RED!A:L,12,0),0))</f>
        <v>0</v>
      </c>
      <c r="R22" s="179">
        <f>VLOOKUP(A22,BASE!A:J,10,0)-I22</f>
        <v>0</v>
      </c>
      <c r="S22" s="179">
        <v>0</v>
      </c>
      <c r="T22" s="179">
        <f>VLOOKUP(A22,BASE!A:K,11,0)+VLOOKUP(A22,BASE!A:L,12,0)-M22+(_xlfn.IFNA(VLOOKUP(A22,RED!A:M,13,0),0)+_xlfn.IFNA(VLOOKUP(A22,RED!A:N,14,0),0))</f>
        <v>0</v>
      </c>
      <c r="U22" s="180" t="str">
        <f>VLOOKUP(VLOOKUP(A22,BASE!A:B,2,0),REGISTRATIONS!B:C,2,0)</f>
        <v>A320</v>
      </c>
      <c r="V22" s="180" t="str">
        <f t="shared" si="0"/>
        <v>A320</v>
      </c>
      <c r="W22" s="181">
        <f t="shared" si="1"/>
        <v>0</v>
      </c>
      <c r="X22" s="181" t="str">
        <f t="shared" si="2"/>
        <v>-</v>
      </c>
    </row>
    <row r="23" spans="1:24" x14ac:dyDescent="0.3">
      <c r="A23" s="177" t="s">
        <v>966</v>
      </c>
      <c r="B23" s="177" t="s">
        <v>1764</v>
      </c>
      <c r="C23" s="177" t="s">
        <v>28</v>
      </c>
      <c r="D23" s="178" t="s">
        <v>897</v>
      </c>
      <c r="E23" s="178">
        <v>8</v>
      </c>
      <c r="F23" s="178">
        <v>3</v>
      </c>
      <c r="G23" s="178" t="s">
        <v>5</v>
      </c>
      <c r="H23" s="120">
        <v>45</v>
      </c>
      <c r="I23" s="178"/>
      <c r="J23" s="178" t="s">
        <v>1765</v>
      </c>
      <c r="K23" s="178"/>
      <c r="L23" s="177" t="s">
        <v>1766</v>
      </c>
      <c r="M23" s="178">
        <v>0</v>
      </c>
      <c r="N23" s="253" t="s">
        <v>1863</v>
      </c>
      <c r="O23" s="179">
        <f>VLOOKUP(A23,BASE!A:F,6,0)-E23+(_xlfn.IFNA(VLOOKUP(A23,RED!A:K,11,0),0))</f>
        <v>0</v>
      </c>
      <c r="P23" s="179">
        <f>VLOOKUP(A23,BASE!A:I,9,0)-F23</f>
        <v>0</v>
      </c>
      <c r="Q23" s="179">
        <f>VLOOKUP(A23,BASE!A:G,7,0)-H23+(_xlfn.IFNA(VLOOKUP(A23,RED!A:L,12,0),0))</f>
        <v>0</v>
      </c>
      <c r="R23" s="179">
        <f>VLOOKUP(A23,BASE!A:J,10,0)-I23</f>
        <v>0</v>
      </c>
      <c r="S23" s="179">
        <v>0</v>
      </c>
      <c r="T23" s="179">
        <f>VLOOKUP(A23,BASE!A:K,11,0)+VLOOKUP(A23,BASE!A:L,12,0)-M23+(_xlfn.IFNA(VLOOKUP(A23,RED!A:M,13,0),0)+_xlfn.IFNA(VLOOKUP(A23,RED!A:N,14,0),0))</f>
        <v>0</v>
      </c>
      <c r="U23" s="180" t="str">
        <f>VLOOKUP(VLOOKUP(A23,BASE!A:B,2,0),REGISTRATIONS!B:C,2,0)</f>
        <v>A320</v>
      </c>
      <c r="V23" s="180" t="str">
        <f t="shared" si="0"/>
        <v>A320</v>
      </c>
      <c r="W23" s="181">
        <f t="shared" si="1"/>
        <v>0</v>
      </c>
      <c r="X23" s="181" t="str">
        <f t="shared" si="2"/>
        <v>-</v>
      </c>
    </row>
    <row r="24" spans="1:24" x14ac:dyDescent="0.3">
      <c r="A24" s="177" t="s">
        <v>631</v>
      </c>
      <c r="B24" s="177" t="s">
        <v>1764</v>
      </c>
      <c r="C24" s="177" t="s">
        <v>28</v>
      </c>
      <c r="D24" s="178" t="s">
        <v>897</v>
      </c>
      <c r="E24" s="178">
        <v>1</v>
      </c>
      <c r="F24" s="178"/>
      <c r="G24" s="178" t="s">
        <v>5</v>
      </c>
      <c r="H24" s="120">
        <v>102</v>
      </c>
      <c r="I24" s="178">
        <v>8</v>
      </c>
      <c r="J24" s="178" t="s">
        <v>1765</v>
      </c>
      <c r="K24" s="178"/>
      <c r="L24" s="177" t="s">
        <v>1766</v>
      </c>
      <c r="M24" s="178">
        <v>9</v>
      </c>
      <c r="N24" s="253" t="s">
        <v>1864</v>
      </c>
      <c r="O24" s="179">
        <f>VLOOKUP(A24,BASE!A:F,6,0)-E24+(_xlfn.IFNA(VLOOKUP(A24,RED!A:K,11,0),0))</f>
        <v>0</v>
      </c>
      <c r="P24" s="179">
        <f>VLOOKUP(A24,BASE!A:I,9,0)-F24</f>
        <v>0</v>
      </c>
      <c r="Q24" s="179">
        <f>VLOOKUP(A24,BASE!A:G,7,0)-H24+(_xlfn.IFNA(VLOOKUP(A24,RED!A:L,12,0),0))</f>
        <v>0</v>
      </c>
      <c r="R24" s="179">
        <f>VLOOKUP(A24,BASE!A:J,10,0)-I24</f>
        <v>0</v>
      </c>
      <c r="S24" s="179">
        <v>0</v>
      </c>
      <c r="T24" s="179">
        <f>VLOOKUP(A24,BASE!A:K,11,0)+VLOOKUP(A24,BASE!A:L,12,0)-M24+(_xlfn.IFNA(VLOOKUP(A24,RED!A:M,13,0),0)+_xlfn.IFNA(VLOOKUP(A24,RED!A:N,14,0),0))</f>
        <v>0</v>
      </c>
      <c r="U24" s="180" t="str">
        <f>VLOOKUP(VLOOKUP(A24,BASE!A:B,2,0),REGISTRATIONS!B:C,2,0)</f>
        <v>A320</v>
      </c>
      <c r="V24" s="180" t="str">
        <f t="shared" si="0"/>
        <v>A320</v>
      </c>
      <c r="W24" s="181">
        <f t="shared" si="1"/>
        <v>0</v>
      </c>
      <c r="X24" s="181" t="str">
        <f t="shared" si="2"/>
        <v>-</v>
      </c>
    </row>
    <row r="25" spans="1:24" x14ac:dyDescent="0.3">
      <c r="A25" s="177" t="s">
        <v>632</v>
      </c>
      <c r="B25" s="177" t="s">
        <v>1764</v>
      </c>
      <c r="C25" s="177" t="s">
        <v>28</v>
      </c>
      <c r="D25" s="178" t="s">
        <v>897</v>
      </c>
      <c r="E25" s="178">
        <v>16</v>
      </c>
      <c r="F25" s="178"/>
      <c r="G25" s="178" t="s">
        <v>5</v>
      </c>
      <c r="H25" s="120">
        <v>120</v>
      </c>
      <c r="I25" s="178">
        <v>9</v>
      </c>
      <c r="J25" s="178" t="s">
        <v>1765</v>
      </c>
      <c r="K25" s="178"/>
      <c r="L25" s="177" t="s">
        <v>1766</v>
      </c>
      <c r="M25" s="178">
        <v>9</v>
      </c>
      <c r="N25" s="253" t="s">
        <v>1865</v>
      </c>
      <c r="O25" s="179">
        <f>VLOOKUP(A25,BASE!A:F,6,0)-E25+(_xlfn.IFNA(VLOOKUP(A25,RED!A:K,11,0),0))</f>
        <v>0</v>
      </c>
      <c r="P25" s="179">
        <f>VLOOKUP(A25,BASE!A:I,9,0)-F25</f>
        <v>0</v>
      </c>
      <c r="Q25" s="179">
        <f>VLOOKUP(A25,BASE!A:G,7,0)-H25+(_xlfn.IFNA(VLOOKUP(A25,RED!A:L,12,0),0))</f>
        <v>0</v>
      </c>
      <c r="R25" s="179">
        <f>VLOOKUP(A25,BASE!A:J,10,0)-I25</f>
        <v>0</v>
      </c>
      <c r="S25" s="179">
        <v>0</v>
      </c>
      <c r="T25" s="179">
        <f>VLOOKUP(A25,BASE!A:K,11,0)+VLOOKUP(A25,BASE!A:L,12,0)-M25+(_xlfn.IFNA(VLOOKUP(A25,RED!A:M,13,0),0)+_xlfn.IFNA(VLOOKUP(A25,RED!A:N,14,0),0))</f>
        <v>0</v>
      </c>
      <c r="U25" s="180" t="str">
        <f>VLOOKUP(VLOOKUP(A25,BASE!A:B,2,0),REGISTRATIONS!B:C,2,0)</f>
        <v>A320</v>
      </c>
      <c r="V25" s="180" t="str">
        <f t="shared" si="0"/>
        <v>A320</v>
      </c>
      <c r="W25" s="181">
        <f t="shared" si="1"/>
        <v>0</v>
      </c>
      <c r="X25" s="181" t="str">
        <f t="shared" si="2"/>
        <v>-</v>
      </c>
    </row>
    <row r="26" spans="1:24" x14ac:dyDescent="0.3">
      <c r="A26" s="177" t="s">
        <v>45</v>
      </c>
      <c r="B26" s="177" t="s">
        <v>1764</v>
      </c>
      <c r="C26" s="177" t="s">
        <v>28</v>
      </c>
      <c r="D26" s="178" t="s">
        <v>897</v>
      </c>
      <c r="E26" s="178">
        <v>6</v>
      </c>
      <c r="F26" s="178"/>
      <c r="G26" s="178" t="s">
        <v>5</v>
      </c>
      <c r="H26" s="120">
        <v>176</v>
      </c>
      <c r="I26" s="178">
        <v>2</v>
      </c>
      <c r="J26" s="178" t="s">
        <v>1765</v>
      </c>
      <c r="K26" s="178"/>
      <c r="L26" s="177" t="s">
        <v>1766</v>
      </c>
      <c r="M26" s="178">
        <v>9</v>
      </c>
      <c r="N26" s="253" t="s">
        <v>1866</v>
      </c>
      <c r="O26" s="179">
        <f>VLOOKUP(A26,BASE!A:F,6,0)-E26+(_xlfn.IFNA(VLOOKUP(A26,RED!A:K,11,0),0))</f>
        <v>0</v>
      </c>
      <c r="P26" s="179">
        <f>VLOOKUP(A26,BASE!A:I,9,0)-F26</f>
        <v>0</v>
      </c>
      <c r="Q26" s="179">
        <f>VLOOKUP(A26,BASE!A:G,7,0)-H26+(_xlfn.IFNA(VLOOKUP(A26,RED!A:L,12,0),0))</f>
        <v>0</v>
      </c>
      <c r="R26" s="179">
        <f>VLOOKUP(A26,BASE!A:J,10,0)-I26</f>
        <v>0</v>
      </c>
      <c r="S26" s="179">
        <v>0</v>
      </c>
      <c r="T26" s="179">
        <f>VLOOKUP(A26,BASE!A:K,11,0)+VLOOKUP(A26,BASE!A:L,12,0)-M26+(_xlfn.IFNA(VLOOKUP(A26,RED!A:M,13,0),0)+_xlfn.IFNA(VLOOKUP(A26,RED!A:N,14,0),0))</f>
        <v>0</v>
      </c>
      <c r="U26" s="180" t="str">
        <f>VLOOKUP(VLOOKUP(A26,BASE!A:B,2,0),REGISTRATIONS!B:C,2,0)</f>
        <v>A320</v>
      </c>
      <c r="V26" s="180" t="str">
        <f t="shared" si="0"/>
        <v>A320</v>
      </c>
      <c r="W26" s="181">
        <f t="shared" si="1"/>
        <v>0</v>
      </c>
      <c r="X26" s="181" t="str">
        <f t="shared" si="2"/>
        <v>-</v>
      </c>
    </row>
    <row r="27" spans="1:24" x14ac:dyDescent="0.3">
      <c r="A27" s="177" t="s">
        <v>103</v>
      </c>
      <c r="B27" s="177" t="s">
        <v>1764</v>
      </c>
      <c r="C27" s="177" t="s">
        <v>28</v>
      </c>
      <c r="D27" s="178" t="s">
        <v>897</v>
      </c>
      <c r="E27" s="178">
        <v>8</v>
      </c>
      <c r="F27" s="178"/>
      <c r="G27" s="178" t="s">
        <v>5</v>
      </c>
      <c r="H27" s="120">
        <v>174</v>
      </c>
      <c r="I27" s="178">
        <v>11</v>
      </c>
      <c r="J27" s="178" t="s">
        <v>1765</v>
      </c>
      <c r="K27" s="178"/>
      <c r="L27" s="177" t="s">
        <v>1766</v>
      </c>
      <c r="M27" s="178">
        <v>9</v>
      </c>
      <c r="N27" s="253" t="s">
        <v>1867</v>
      </c>
      <c r="O27" s="179">
        <f>VLOOKUP(A27,BASE!A:F,6,0)-E27+(_xlfn.IFNA(VLOOKUP(A27,RED!A:K,11,0),0))</f>
        <v>0</v>
      </c>
      <c r="P27" s="179">
        <f>VLOOKUP(A27,BASE!A:I,9,0)-F27</f>
        <v>0</v>
      </c>
      <c r="Q27" s="179">
        <f>VLOOKUP(A27,BASE!A:G,7,0)-H27+(_xlfn.IFNA(VLOOKUP(A27,RED!A:L,12,0),0))</f>
        <v>0</v>
      </c>
      <c r="R27" s="179">
        <f>VLOOKUP(A27,BASE!A:J,10,0)-I27</f>
        <v>0</v>
      </c>
      <c r="S27" s="179">
        <v>0</v>
      </c>
      <c r="T27" s="179">
        <f>VLOOKUP(A27,BASE!A:K,11,0)+VLOOKUP(A27,BASE!A:L,12,0)-M27+(_xlfn.IFNA(VLOOKUP(A27,RED!A:M,13,0),0)+_xlfn.IFNA(VLOOKUP(A27,RED!A:N,14,0),0))</f>
        <v>0</v>
      </c>
      <c r="U27" s="180" t="str">
        <f>VLOOKUP(VLOOKUP(A27,BASE!A:B,2,0),REGISTRATIONS!B:C,2,0)</f>
        <v>A320</v>
      </c>
      <c r="V27" s="180" t="str">
        <f t="shared" si="0"/>
        <v>A320</v>
      </c>
      <c r="W27" s="181">
        <f t="shared" si="1"/>
        <v>0</v>
      </c>
      <c r="X27" s="181" t="str">
        <f t="shared" si="2"/>
        <v>-</v>
      </c>
    </row>
    <row r="28" spans="1:24" x14ac:dyDescent="0.3">
      <c r="A28" s="177" t="s">
        <v>203</v>
      </c>
      <c r="B28" s="177" t="s">
        <v>1764</v>
      </c>
      <c r="C28" s="177" t="s">
        <v>28</v>
      </c>
      <c r="D28" s="178" t="s">
        <v>897</v>
      </c>
      <c r="E28" s="178">
        <v>11</v>
      </c>
      <c r="F28" s="178">
        <v>6</v>
      </c>
      <c r="G28" s="178" t="s">
        <v>5</v>
      </c>
      <c r="H28" s="120">
        <v>102</v>
      </c>
      <c r="I28" s="178">
        <v>48</v>
      </c>
      <c r="J28" s="178" t="s">
        <v>1765</v>
      </c>
      <c r="K28" s="178"/>
      <c r="L28" s="177" t="s">
        <v>1766</v>
      </c>
      <c r="M28" s="178">
        <v>8</v>
      </c>
      <c r="N28" s="253" t="s">
        <v>1772</v>
      </c>
      <c r="O28" s="179">
        <f>VLOOKUP(A28,BASE!A:F,6,0)-E28+(_xlfn.IFNA(VLOOKUP(A28,RED!A:K,11,0),0))</f>
        <v>0</v>
      </c>
      <c r="P28" s="179">
        <f>VLOOKUP(A28,BASE!A:I,9,0)-F28</f>
        <v>0</v>
      </c>
      <c r="Q28" s="179">
        <f>VLOOKUP(A28,BASE!A:G,7,0)-H28+(_xlfn.IFNA(VLOOKUP(A28,RED!A:L,12,0),0))</f>
        <v>0</v>
      </c>
      <c r="R28" s="179">
        <f>VLOOKUP(A28,BASE!A:J,10,0)-I28</f>
        <v>0</v>
      </c>
      <c r="S28" s="179">
        <v>0</v>
      </c>
      <c r="T28" s="179">
        <f>VLOOKUP(A28,BASE!A:K,11,0)+VLOOKUP(A28,BASE!A:L,12,0)-M28+(_xlfn.IFNA(VLOOKUP(A28,RED!A:M,13,0),0)+_xlfn.IFNA(VLOOKUP(A28,RED!A:N,14,0),0))</f>
        <v>0</v>
      </c>
      <c r="U28" s="180" t="str">
        <f>VLOOKUP(VLOOKUP(A28,BASE!A:B,2,0),REGISTRATIONS!B:C,2,0)</f>
        <v>A320</v>
      </c>
      <c r="V28" s="180" t="str">
        <f t="shared" si="0"/>
        <v>A320</v>
      </c>
      <c r="W28" s="181">
        <f t="shared" si="1"/>
        <v>0</v>
      </c>
      <c r="X28" s="181" t="str">
        <f t="shared" si="2"/>
        <v>-</v>
      </c>
    </row>
    <row r="29" spans="1:24" x14ac:dyDescent="0.3">
      <c r="A29" s="177" t="s">
        <v>54</v>
      </c>
      <c r="B29" s="177" t="s">
        <v>1764</v>
      </c>
      <c r="C29" s="177" t="s">
        <v>28</v>
      </c>
      <c r="D29" s="178" t="s">
        <v>897</v>
      </c>
      <c r="E29" s="178">
        <v>1</v>
      </c>
      <c r="F29" s="178"/>
      <c r="G29" s="178" t="s">
        <v>5</v>
      </c>
      <c r="H29" s="120">
        <v>69</v>
      </c>
      <c r="I29" s="178">
        <v>14</v>
      </c>
      <c r="J29" s="178" t="s">
        <v>1765</v>
      </c>
      <c r="K29" s="178"/>
      <c r="L29" s="177" t="s">
        <v>1766</v>
      </c>
      <c r="M29" s="178">
        <v>9</v>
      </c>
      <c r="N29" s="253" t="s">
        <v>1868</v>
      </c>
      <c r="O29" s="179">
        <f>VLOOKUP(A29,BASE!A:F,6,0)-E29+(_xlfn.IFNA(VLOOKUP(A29,RED!A:K,11,0),0))</f>
        <v>0</v>
      </c>
      <c r="P29" s="179">
        <f>VLOOKUP(A29,BASE!A:I,9,0)-F29</f>
        <v>0</v>
      </c>
      <c r="Q29" s="179">
        <f>VLOOKUP(A29,BASE!A:G,7,0)-H29+(_xlfn.IFNA(VLOOKUP(A29,RED!A:L,12,0),0))</f>
        <v>0</v>
      </c>
      <c r="R29" s="179">
        <f>VLOOKUP(A29,BASE!A:J,10,0)-I29</f>
        <v>0</v>
      </c>
      <c r="S29" s="179">
        <v>0</v>
      </c>
      <c r="T29" s="179">
        <f>VLOOKUP(A29,BASE!A:K,11,0)+VLOOKUP(A29,BASE!A:L,12,0)-M29+(_xlfn.IFNA(VLOOKUP(A29,RED!A:M,13,0),0)+_xlfn.IFNA(VLOOKUP(A29,RED!A:N,14,0),0))</f>
        <v>0</v>
      </c>
      <c r="U29" s="180" t="str">
        <f>VLOOKUP(VLOOKUP(A29,BASE!A:B,2,0),REGISTRATIONS!B:C,2,0)</f>
        <v>A320</v>
      </c>
      <c r="V29" s="180" t="str">
        <f t="shared" si="0"/>
        <v>A320</v>
      </c>
      <c r="W29" s="181">
        <f t="shared" si="1"/>
        <v>0</v>
      </c>
      <c r="X29" s="181" t="str">
        <f t="shared" si="2"/>
        <v>-</v>
      </c>
    </row>
    <row r="30" spans="1:24" x14ac:dyDescent="0.3">
      <c r="A30" s="177" t="s">
        <v>70</v>
      </c>
      <c r="B30" s="177" t="s">
        <v>1764</v>
      </c>
      <c r="C30" s="177" t="s">
        <v>28</v>
      </c>
      <c r="D30" s="178" t="s">
        <v>897</v>
      </c>
      <c r="E30" s="178">
        <v>5</v>
      </c>
      <c r="F30" s="178"/>
      <c r="G30" s="178" t="s">
        <v>5</v>
      </c>
      <c r="H30" s="120">
        <v>116</v>
      </c>
      <c r="I30" s="178">
        <v>1</v>
      </c>
      <c r="J30" s="178" t="s">
        <v>1765</v>
      </c>
      <c r="K30" s="178"/>
      <c r="L30" s="177" t="s">
        <v>1766</v>
      </c>
      <c r="M30" s="178">
        <v>8</v>
      </c>
      <c r="N30" s="253" t="s">
        <v>1869</v>
      </c>
      <c r="O30" s="179">
        <f>VLOOKUP(A30,BASE!A:F,6,0)-E30+(_xlfn.IFNA(VLOOKUP(A30,RED!A:K,11,0),0))</f>
        <v>0</v>
      </c>
      <c r="P30" s="179">
        <f>VLOOKUP(A30,BASE!A:I,9,0)-F30</f>
        <v>0</v>
      </c>
      <c r="Q30" s="179">
        <f>VLOOKUP(A30,BASE!A:G,7,0)-H30+(_xlfn.IFNA(VLOOKUP(A30,RED!A:L,12,0),0))</f>
        <v>0</v>
      </c>
      <c r="R30" s="179">
        <f>VLOOKUP(A30,BASE!A:J,10,0)-I30</f>
        <v>0</v>
      </c>
      <c r="S30" s="179">
        <v>0</v>
      </c>
      <c r="T30" s="179">
        <f>VLOOKUP(A30,BASE!A:K,11,0)+VLOOKUP(A30,BASE!A:L,12,0)-M30+(_xlfn.IFNA(VLOOKUP(A30,RED!A:M,13,0),0)+_xlfn.IFNA(VLOOKUP(A30,RED!A:N,14,0),0))</f>
        <v>0</v>
      </c>
      <c r="U30" s="180" t="str">
        <f>VLOOKUP(VLOOKUP(A30,BASE!A:B,2,0),REGISTRATIONS!B:C,2,0)</f>
        <v>A320</v>
      </c>
      <c r="V30" s="180" t="str">
        <f t="shared" si="0"/>
        <v>A320</v>
      </c>
      <c r="W30" s="181">
        <f t="shared" si="1"/>
        <v>0</v>
      </c>
      <c r="X30" s="181" t="str">
        <f t="shared" si="2"/>
        <v>-</v>
      </c>
    </row>
    <row r="31" spans="1:24" x14ac:dyDescent="0.3">
      <c r="A31" s="177" t="s">
        <v>73</v>
      </c>
      <c r="B31" s="177" t="s">
        <v>1764</v>
      </c>
      <c r="C31" s="177" t="s">
        <v>28</v>
      </c>
      <c r="D31" s="178" t="s">
        <v>897</v>
      </c>
      <c r="E31" s="178">
        <v>12</v>
      </c>
      <c r="F31" s="178">
        <v>1</v>
      </c>
      <c r="G31" s="178" t="s">
        <v>5</v>
      </c>
      <c r="H31" s="120">
        <v>120</v>
      </c>
      <c r="I31" s="178">
        <v>1</v>
      </c>
      <c r="J31" s="178" t="s">
        <v>1765</v>
      </c>
      <c r="K31" s="178"/>
      <c r="L31" s="177" t="s">
        <v>1766</v>
      </c>
      <c r="M31" s="178">
        <v>8</v>
      </c>
      <c r="N31" s="253" t="s">
        <v>1870</v>
      </c>
      <c r="O31" s="179">
        <f>VLOOKUP(A31,BASE!A:F,6,0)-E31+(_xlfn.IFNA(VLOOKUP(A31,RED!A:K,11,0),0))</f>
        <v>0</v>
      </c>
      <c r="P31" s="179">
        <f>VLOOKUP(A31,BASE!A:I,9,0)-F31</f>
        <v>0</v>
      </c>
      <c r="Q31" s="179">
        <f>VLOOKUP(A31,BASE!A:G,7,0)-H31+(_xlfn.IFNA(VLOOKUP(A31,RED!A:L,12,0),0))</f>
        <v>0</v>
      </c>
      <c r="R31" s="179">
        <f>VLOOKUP(A31,BASE!A:J,10,0)-I31</f>
        <v>0</v>
      </c>
      <c r="S31" s="179">
        <v>0</v>
      </c>
      <c r="T31" s="179">
        <f>VLOOKUP(A31,BASE!A:K,11,0)+VLOOKUP(A31,BASE!A:L,12,0)-M31+(_xlfn.IFNA(VLOOKUP(A31,RED!A:M,13,0),0)+_xlfn.IFNA(VLOOKUP(A31,RED!A:N,14,0),0))</f>
        <v>0</v>
      </c>
      <c r="U31" s="180" t="str">
        <f>VLOOKUP(VLOOKUP(A31,BASE!A:B,2,0),REGISTRATIONS!B:C,2,0)</f>
        <v>A320</v>
      </c>
      <c r="V31" s="180" t="str">
        <f t="shared" si="0"/>
        <v>A320</v>
      </c>
      <c r="W31" s="181">
        <f t="shared" si="1"/>
        <v>0</v>
      </c>
      <c r="X31" s="181" t="str">
        <f t="shared" si="2"/>
        <v>-</v>
      </c>
    </row>
    <row r="32" spans="1:24" x14ac:dyDescent="0.3">
      <c r="A32" s="177" t="s">
        <v>72</v>
      </c>
      <c r="B32" s="177" t="s">
        <v>1764</v>
      </c>
      <c r="C32" s="177" t="s">
        <v>36</v>
      </c>
      <c r="D32" s="178" t="s">
        <v>897</v>
      </c>
      <c r="E32" s="178">
        <v>4</v>
      </c>
      <c r="F32" s="178">
        <v>2</v>
      </c>
      <c r="G32" s="178" t="s">
        <v>5</v>
      </c>
      <c r="H32" s="120">
        <v>235</v>
      </c>
      <c r="I32" s="178">
        <v>8</v>
      </c>
      <c r="J32" s="178" t="s">
        <v>1765</v>
      </c>
      <c r="K32" s="178"/>
      <c r="L32" s="177" t="s">
        <v>1766</v>
      </c>
      <c r="M32" s="178">
        <v>14</v>
      </c>
      <c r="N32" s="253" t="s">
        <v>1871</v>
      </c>
      <c r="O32" s="179">
        <f>VLOOKUP(A32,BASE!A:F,6,0)-E32+(_xlfn.IFNA(VLOOKUP(A32,RED!A:K,11,0),0))</f>
        <v>0</v>
      </c>
      <c r="P32" s="179">
        <f>VLOOKUP(A32,BASE!A:I,9,0)-F32</f>
        <v>0</v>
      </c>
      <c r="Q32" s="179">
        <f>VLOOKUP(A32,BASE!A:G,7,0)-H32+(_xlfn.IFNA(VLOOKUP(A32,RED!A:L,12,0),0))</f>
        <v>0</v>
      </c>
      <c r="R32" s="179">
        <f>VLOOKUP(A32,BASE!A:J,10,0)-I32</f>
        <v>0</v>
      </c>
      <c r="S32" s="179">
        <v>0</v>
      </c>
      <c r="T32" s="179">
        <f>VLOOKUP(A32,BASE!A:K,11,0)+VLOOKUP(A32,BASE!A:L,12,0)-M32+(_xlfn.IFNA(VLOOKUP(A32,RED!A:M,13,0),0)+_xlfn.IFNA(VLOOKUP(A32,RED!A:N,14,0),0))</f>
        <v>0</v>
      </c>
      <c r="U32" s="180" t="str">
        <f>VLOOKUP(VLOOKUP(A32,BASE!A:B,2,0),REGISTRATIONS!B:C,2,0)</f>
        <v>A330</v>
      </c>
      <c r="V32" s="180" t="str">
        <f t="shared" si="0"/>
        <v>A330</v>
      </c>
      <c r="W32" s="181">
        <f t="shared" si="1"/>
        <v>0</v>
      </c>
      <c r="X32" s="181" t="str">
        <f t="shared" si="2"/>
        <v>-</v>
      </c>
    </row>
    <row r="33" spans="1:24" x14ac:dyDescent="0.3">
      <c r="A33" s="177" t="s">
        <v>74</v>
      </c>
      <c r="B33" s="177" t="s">
        <v>1764</v>
      </c>
      <c r="C33" s="177" t="s">
        <v>36</v>
      </c>
      <c r="D33" s="178" t="s">
        <v>897</v>
      </c>
      <c r="E33" s="178">
        <v>12</v>
      </c>
      <c r="F33" s="178"/>
      <c r="G33" s="178" t="s">
        <v>5</v>
      </c>
      <c r="H33" s="120">
        <v>251</v>
      </c>
      <c r="I33" s="178"/>
      <c r="J33" s="178" t="s">
        <v>1765</v>
      </c>
      <c r="K33" s="178"/>
      <c r="L33" s="177" t="s">
        <v>1766</v>
      </c>
      <c r="M33" s="178">
        <v>14</v>
      </c>
      <c r="N33" s="253" t="s">
        <v>1872</v>
      </c>
      <c r="O33" s="179">
        <f>VLOOKUP(A33,BASE!A:F,6,0)-E33+(_xlfn.IFNA(VLOOKUP(A33,RED!A:K,11,0),0))</f>
        <v>0</v>
      </c>
      <c r="P33" s="179">
        <f>VLOOKUP(A33,BASE!A:I,9,0)-F33</f>
        <v>0</v>
      </c>
      <c r="Q33" s="179">
        <f>VLOOKUP(A33,BASE!A:G,7,0)-H33+(_xlfn.IFNA(VLOOKUP(A33,RED!A:L,12,0),0))</f>
        <v>0</v>
      </c>
      <c r="R33" s="179">
        <f>VLOOKUP(A33,BASE!A:J,10,0)-I33</f>
        <v>0</v>
      </c>
      <c r="S33" s="179">
        <v>0</v>
      </c>
      <c r="T33" s="179">
        <f>VLOOKUP(A33,BASE!A:K,11,0)+VLOOKUP(A33,BASE!A:L,12,0)-M33+(_xlfn.IFNA(VLOOKUP(A33,RED!A:M,13,0),0)+_xlfn.IFNA(VLOOKUP(A33,RED!A:N,14,0),0))</f>
        <v>0</v>
      </c>
      <c r="U33" s="180" t="str">
        <f>VLOOKUP(VLOOKUP(A33,BASE!A:B,2,0),REGISTRATIONS!B:C,2,0)</f>
        <v>A330</v>
      </c>
      <c r="V33" s="180" t="str">
        <f t="shared" si="0"/>
        <v>A330</v>
      </c>
      <c r="W33" s="181">
        <f t="shared" si="1"/>
        <v>0</v>
      </c>
      <c r="X33" s="181" t="str">
        <f t="shared" si="2"/>
        <v>-</v>
      </c>
    </row>
    <row r="34" spans="1:24" x14ac:dyDescent="0.3">
      <c r="A34" s="177" t="s">
        <v>71</v>
      </c>
      <c r="B34" s="177" t="s">
        <v>1764</v>
      </c>
      <c r="C34" s="177" t="s">
        <v>36</v>
      </c>
      <c r="D34" s="178" t="s">
        <v>897</v>
      </c>
      <c r="E34" s="178">
        <v>18</v>
      </c>
      <c r="F34" s="178"/>
      <c r="G34" s="178" t="s">
        <v>5</v>
      </c>
      <c r="H34" s="120">
        <v>251</v>
      </c>
      <c r="I34" s="178">
        <v>8</v>
      </c>
      <c r="J34" s="178" t="s">
        <v>1765</v>
      </c>
      <c r="K34" s="178"/>
      <c r="L34" s="177" t="s">
        <v>1766</v>
      </c>
      <c r="M34" s="178">
        <v>14</v>
      </c>
      <c r="N34" s="253" t="s">
        <v>1873</v>
      </c>
      <c r="O34" s="179">
        <f>VLOOKUP(A34,BASE!A:F,6,0)-E34+(_xlfn.IFNA(VLOOKUP(A34,RED!A:K,11,0),0))</f>
        <v>0</v>
      </c>
      <c r="P34" s="179">
        <f>VLOOKUP(A34,BASE!A:I,9,0)-F34</f>
        <v>0</v>
      </c>
      <c r="Q34" s="179">
        <f>VLOOKUP(A34,BASE!A:G,7,0)-H34+(_xlfn.IFNA(VLOOKUP(A34,RED!A:L,12,0),0))</f>
        <v>0</v>
      </c>
      <c r="R34" s="179">
        <f>VLOOKUP(A34,BASE!A:J,10,0)-I34</f>
        <v>0</v>
      </c>
      <c r="S34" s="179">
        <v>0</v>
      </c>
      <c r="T34" s="179">
        <f>VLOOKUP(A34,BASE!A:K,11,0)+VLOOKUP(A34,BASE!A:L,12,0)-M34+(_xlfn.IFNA(VLOOKUP(A34,RED!A:M,13,0),0)+_xlfn.IFNA(VLOOKUP(A34,RED!A:N,14,0),0))</f>
        <v>0</v>
      </c>
      <c r="U34" s="180" t="str">
        <f>VLOOKUP(VLOOKUP(A34,BASE!A:B,2,0),REGISTRATIONS!B:C,2,0)</f>
        <v>A330</v>
      </c>
      <c r="V34" s="180" t="str">
        <f t="shared" si="0"/>
        <v>A330</v>
      </c>
      <c r="W34" s="181">
        <f t="shared" si="1"/>
        <v>0</v>
      </c>
      <c r="X34" s="181" t="str">
        <f t="shared" si="2"/>
        <v>-</v>
      </c>
    </row>
    <row r="35" spans="1:24" x14ac:dyDescent="0.3">
      <c r="A35" s="177" t="s">
        <v>75</v>
      </c>
      <c r="B35" s="177" t="s">
        <v>1764</v>
      </c>
      <c r="C35" s="177" t="s">
        <v>36</v>
      </c>
      <c r="D35" s="178" t="s">
        <v>897</v>
      </c>
      <c r="E35" s="178">
        <v>7</v>
      </c>
      <c r="F35" s="178">
        <v>1</v>
      </c>
      <c r="G35" s="178" t="s">
        <v>5</v>
      </c>
      <c r="H35" s="120">
        <v>251</v>
      </c>
      <c r="I35" s="178">
        <v>6</v>
      </c>
      <c r="J35" s="178" t="s">
        <v>1765</v>
      </c>
      <c r="K35" s="178"/>
      <c r="L35" s="177" t="s">
        <v>1766</v>
      </c>
      <c r="M35" s="178">
        <v>14</v>
      </c>
      <c r="N35" s="253" t="s">
        <v>1874</v>
      </c>
      <c r="O35" s="179">
        <f>VLOOKUP(A35,BASE!A:F,6,0)-E35+(_xlfn.IFNA(VLOOKUP(A35,RED!A:K,11,0),0))</f>
        <v>0</v>
      </c>
      <c r="P35" s="179">
        <f>VLOOKUP(A35,BASE!A:I,9,0)-F35</f>
        <v>0</v>
      </c>
      <c r="Q35" s="179">
        <f>VLOOKUP(A35,BASE!A:G,7,0)-H35+(_xlfn.IFNA(VLOOKUP(A35,RED!A:L,12,0),0))</f>
        <v>0</v>
      </c>
      <c r="R35" s="179">
        <f>VLOOKUP(A35,BASE!A:J,10,0)-I35</f>
        <v>0</v>
      </c>
      <c r="S35" s="179">
        <v>0</v>
      </c>
      <c r="T35" s="179">
        <f>VLOOKUP(A35,BASE!A:K,11,0)+VLOOKUP(A35,BASE!A:L,12,0)-M35+(_xlfn.IFNA(VLOOKUP(A35,RED!A:M,13,0),0)+_xlfn.IFNA(VLOOKUP(A35,RED!A:N,14,0),0))</f>
        <v>0</v>
      </c>
      <c r="U35" s="180" t="str">
        <f>VLOOKUP(VLOOKUP(A35,BASE!A:B,2,0),REGISTRATIONS!B:C,2,0)</f>
        <v>A330</v>
      </c>
      <c r="V35" s="180" t="str">
        <f t="shared" si="0"/>
        <v>A330</v>
      </c>
      <c r="W35" s="181">
        <f t="shared" si="1"/>
        <v>0</v>
      </c>
      <c r="X35" s="181" t="str">
        <f t="shared" si="2"/>
        <v>-</v>
      </c>
    </row>
    <row r="36" spans="1:24" x14ac:dyDescent="0.3">
      <c r="A36" s="177" t="s">
        <v>64</v>
      </c>
      <c r="B36" s="177" t="s">
        <v>1764</v>
      </c>
      <c r="C36" s="177" t="s">
        <v>28</v>
      </c>
      <c r="D36" s="178" t="s">
        <v>897</v>
      </c>
      <c r="E36" s="178">
        <v>2</v>
      </c>
      <c r="F36" s="178"/>
      <c r="G36" s="178" t="s">
        <v>5</v>
      </c>
      <c r="H36" s="120">
        <v>173</v>
      </c>
      <c r="I36" s="178">
        <v>10</v>
      </c>
      <c r="J36" s="178" t="s">
        <v>1765</v>
      </c>
      <c r="K36" s="178"/>
      <c r="L36" s="177" t="s">
        <v>1766</v>
      </c>
      <c r="M36" s="178">
        <v>10</v>
      </c>
      <c r="N36" s="253" t="s">
        <v>1875</v>
      </c>
      <c r="O36" s="179">
        <f>VLOOKUP(A36,BASE!A:F,6,0)-E36+(_xlfn.IFNA(VLOOKUP(A36,RED!A:K,11,0),0))</f>
        <v>0</v>
      </c>
      <c r="P36" s="179">
        <f>VLOOKUP(A36,BASE!A:I,9,0)-F36</f>
        <v>0</v>
      </c>
      <c r="Q36" s="179">
        <f>VLOOKUP(A36,BASE!A:G,7,0)-H36+(_xlfn.IFNA(VLOOKUP(A36,RED!A:L,12,0),0))</f>
        <v>0</v>
      </c>
      <c r="R36" s="179">
        <f>VLOOKUP(A36,BASE!A:J,10,0)-I36</f>
        <v>0</v>
      </c>
      <c r="S36" s="179">
        <v>0</v>
      </c>
      <c r="T36" s="179">
        <f>VLOOKUP(A36,BASE!A:K,11,0)+VLOOKUP(A36,BASE!A:L,12,0)-M36+(_xlfn.IFNA(VLOOKUP(A36,RED!A:M,13,0),0)+_xlfn.IFNA(VLOOKUP(A36,RED!A:N,14,0),0))</f>
        <v>0</v>
      </c>
      <c r="U36" s="180" t="str">
        <f>VLOOKUP(VLOOKUP(A36,BASE!A:B,2,0),REGISTRATIONS!B:C,2,0)</f>
        <v>A320</v>
      </c>
      <c r="V36" s="180" t="str">
        <f t="shared" si="0"/>
        <v>A320</v>
      </c>
      <c r="W36" s="181">
        <f t="shared" si="1"/>
        <v>0</v>
      </c>
      <c r="X36" s="181" t="str">
        <f t="shared" si="2"/>
        <v>-</v>
      </c>
    </row>
    <row r="37" spans="1:24" x14ac:dyDescent="0.3">
      <c r="A37" s="177" t="s">
        <v>69</v>
      </c>
      <c r="B37" s="177" t="s">
        <v>1764</v>
      </c>
      <c r="C37" s="177" t="s">
        <v>28</v>
      </c>
      <c r="D37" s="178" t="s">
        <v>897</v>
      </c>
      <c r="E37" s="178">
        <v>4</v>
      </c>
      <c r="F37" s="178"/>
      <c r="G37" s="178" t="s">
        <v>5</v>
      </c>
      <c r="H37" s="120">
        <v>121</v>
      </c>
      <c r="I37" s="178">
        <v>3</v>
      </c>
      <c r="J37" s="178" t="s">
        <v>1765</v>
      </c>
      <c r="K37" s="178"/>
      <c r="L37" s="177" t="s">
        <v>1766</v>
      </c>
      <c r="M37" s="178">
        <v>9</v>
      </c>
      <c r="N37" s="253" t="s">
        <v>1876</v>
      </c>
      <c r="O37" s="179">
        <f>VLOOKUP(A37,BASE!A:F,6,0)-E37+(_xlfn.IFNA(VLOOKUP(A37,RED!A:K,11,0),0))</f>
        <v>0</v>
      </c>
      <c r="P37" s="179">
        <f>VLOOKUP(A37,BASE!A:I,9,0)-F37</f>
        <v>0</v>
      </c>
      <c r="Q37" s="179">
        <f>VLOOKUP(A37,BASE!A:G,7,0)-H37+(_xlfn.IFNA(VLOOKUP(A37,RED!A:L,12,0),0))</f>
        <v>0</v>
      </c>
      <c r="R37" s="179">
        <f>VLOOKUP(A37,BASE!A:J,10,0)-I37</f>
        <v>0</v>
      </c>
      <c r="S37" s="179">
        <v>0</v>
      </c>
      <c r="T37" s="179">
        <f>VLOOKUP(A37,BASE!A:K,11,0)+VLOOKUP(A37,BASE!A:L,12,0)-M37+(_xlfn.IFNA(VLOOKUP(A37,RED!A:M,13,0),0)+_xlfn.IFNA(VLOOKUP(A37,RED!A:N,14,0),0))</f>
        <v>0</v>
      </c>
      <c r="U37" s="180" t="str">
        <f>VLOOKUP(VLOOKUP(A37,BASE!A:B,2,0),REGISTRATIONS!B:C,2,0)</f>
        <v>A320</v>
      </c>
      <c r="V37" s="180" t="str">
        <f t="shared" si="0"/>
        <v>A320</v>
      </c>
      <c r="W37" s="181">
        <f t="shared" si="1"/>
        <v>0</v>
      </c>
      <c r="X37" s="181" t="str">
        <f t="shared" si="2"/>
        <v>-</v>
      </c>
    </row>
    <row r="38" spans="1:24" x14ac:dyDescent="0.3">
      <c r="A38" s="177" t="s">
        <v>62</v>
      </c>
      <c r="B38" s="177" t="s">
        <v>1764</v>
      </c>
      <c r="C38" s="177" t="s">
        <v>28</v>
      </c>
      <c r="D38" s="178" t="s">
        <v>897</v>
      </c>
      <c r="E38" s="178">
        <v>4</v>
      </c>
      <c r="F38" s="178"/>
      <c r="G38" s="178" t="s">
        <v>5</v>
      </c>
      <c r="H38" s="120">
        <v>167</v>
      </c>
      <c r="I38" s="178">
        <v>1</v>
      </c>
      <c r="J38" s="178" t="s">
        <v>1765</v>
      </c>
      <c r="K38" s="178"/>
      <c r="L38" s="177" t="s">
        <v>1766</v>
      </c>
      <c r="M38" s="178">
        <v>9</v>
      </c>
      <c r="N38" s="253" t="s">
        <v>1877</v>
      </c>
      <c r="O38" s="179">
        <f>VLOOKUP(A38,BASE!A:F,6,0)-E38+(_xlfn.IFNA(VLOOKUP(A38,RED!A:K,11,0),0))</f>
        <v>0</v>
      </c>
      <c r="P38" s="179">
        <f>VLOOKUP(A38,BASE!A:I,9,0)-F38</f>
        <v>0</v>
      </c>
      <c r="Q38" s="179">
        <f>VLOOKUP(A38,BASE!A:G,7,0)-H38+(_xlfn.IFNA(VLOOKUP(A38,RED!A:L,12,0),0))</f>
        <v>0</v>
      </c>
      <c r="R38" s="179">
        <f>VLOOKUP(A38,BASE!A:J,10,0)-I38</f>
        <v>0</v>
      </c>
      <c r="S38" s="179">
        <v>0</v>
      </c>
      <c r="T38" s="179">
        <f>VLOOKUP(A38,BASE!A:K,11,0)+VLOOKUP(A38,BASE!A:L,12,0)-M38+(_xlfn.IFNA(VLOOKUP(A38,RED!A:M,13,0),0)+_xlfn.IFNA(VLOOKUP(A38,RED!A:N,14,0),0))</f>
        <v>0</v>
      </c>
      <c r="U38" s="180" t="str">
        <f>VLOOKUP(VLOOKUP(A38,BASE!A:B,2,0),REGISTRATIONS!B:C,2,0)</f>
        <v>A320</v>
      </c>
      <c r="V38" s="180" t="str">
        <f t="shared" si="0"/>
        <v>A320</v>
      </c>
      <c r="W38" s="181">
        <f t="shared" si="1"/>
        <v>0</v>
      </c>
      <c r="X38" s="181" t="str">
        <f t="shared" si="2"/>
        <v>-</v>
      </c>
    </row>
    <row r="39" spans="1:24" x14ac:dyDescent="0.3">
      <c r="A39" s="177" t="s">
        <v>66</v>
      </c>
      <c r="B39" s="177" t="s">
        <v>1764</v>
      </c>
      <c r="C39" s="177" t="s">
        <v>28</v>
      </c>
      <c r="D39" s="178" t="s">
        <v>897</v>
      </c>
      <c r="E39" s="178">
        <v>6</v>
      </c>
      <c r="F39" s="178"/>
      <c r="G39" s="178" t="s">
        <v>5</v>
      </c>
      <c r="H39" s="120">
        <v>176</v>
      </c>
      <c r="I39" s="178">
        <v>5</v>
      </c>
      <c r="J39" s="178" t="s">
        <v>1765</v>
      </c>
      <c r="K39" s="178"/>
      <c r="L39" s="177" t="s">
        <v>1766</v>
      </c>
      <c r="M39" s="178">
        <v>9</v>
      </c>
      <c r="N39" s="253" t="s">
        <v>1878</v>
      </c>
      <c r="O39" s="179">
        <f>VLOOKUP(A39,BASE!A:F,6,0)-E39+(_xlfn.IFNA(VLOOKUP(A39,RED!A:K,11,0),0))</f>
        <v>0</v>
      </c>
      <c r="P39" s="179">
        <f>VLOOKUP(A39,BASE!A:I,9,0)-F39</f>
        <v>0</v>
      </c>
      <c r="Q39" s="179">
        <f>VLOOKUP(A39,BASE!A:G,7,0)-H39+(_xlfn.IFNA(VLOOKUP(A39,RED!A:L,12,0),0))</f>
        <v>0</v>
      </c>
      <c r="R39" s="179">
        <f>VLOOKUP(A39,BASE!A:J,10,0)-I39</f>
        <v>0</v>
      </c>
      <c r="S39" s="179">
        <v>0</v>
      </c>
      <c r="T39" s="179">
        <f>VLOOKUP(A39,BASE!A:K,11,0)+VLOOKUP(A39,BASE!A:L,12,0)-M39+(_xlfn.IFNA(VLOOKUP(A39,RED!A:M,13,0),0)+_xlfn.IFNA(VLOOKUP(A39,RED!A:N,14,0),0))</f>
        <v>0</v>
      </c>
      <c r="U39" s="180" t="str">
        <f>VLOOKUP(VLOOKUP(A39,BASE!A:B,2,0),REGISTRATIONS!B:C,2,0)</f>
        <v>A320</v>
      </c>
      <c r="V39" s="180" t="str">
        <f t="shared" si="0"/>
        <v>A320</v>
      </c>
      <c r="W39" s="181">
        <f t="shared" si="1"/>
        <v>0</v>
      </c>
      <c r="X39" s="181" t="str">
        <f t="shared" si="2"/>
        <v>-</v>
      </c>
    </row>
    <row r="40" spans="1:24" x14ac:dyDescent="0.3">
      <c r="A40" s="177" t="s">
        <v>65</v>
      </c>
      <c r="B40" s="177" t="s">
        <v>1764</v>
      </c>
      <c r="C40" s="177" t="s">
        <v>36</v>
      </c>
      <c r="D40" s="178" t="s">
        <v>897</v>
      </c>
      <c r="E40" s="178">
        <v>10</v>
      </c>
      <c r="F40" s="178"/>
      <c r="G40" s="178" t="s">
        <v>5</v>
      </c>
      <c r="H40" s="120">
        <v>269</v>
      </c>
      <c r="I40" s="178">
        <v>2</v>
      </c>
      <c r="J40" s="178" t="s">
        <v>1765</v>
      </c>
      <c r="K40" s="178"/>
      <c r="L40" s="177" t="s">
        <v>1766</v>
      </c>
      <c r="M40" s="178">
        <v>14</v>
      </c>
      <c r="N40" s="253" t="s">
        <v>1879</v>
      </c>
      <c r="O40" s="179">
        <f>VLOOKUP(A40,BASE!A:F,6,0)-E40+(_xlfn.IFNA(VLOOKUP(A40,RED!A:K,11,0),0))</f>
        <v>0</v>
      </c>
      <c r="P40" s="179">
        <f>VLOOKUP(A40,BASE!A:I,9,0)-F40</f>
        <v>0</v>
      </c>
      <c r="Q40" s="179">
        <f>VLOOKUP(A40,BASE!A:G,7,0)-H40+(_xlfn.IFNA(VLOOKUP(A40,RED!A:L,12,0),0))</f>
        <v>0</v>
      </c>
      <c r="R40" s="179">
        <f>VLOOKUP(A40,BASE!A:J,10,0)-I40</f>
        <v>0</v>
      </c>
      <c r="S40" s="179">
        <v>0</v>
      </c>
      <c r="T40" s="179">
        <f>VLOOKUP(A40,BASE!A:K,11,0)+VLOOKUP(A40,BASE!A:L,12,0)-M40+(_xlfn.IFNA(VLOOKUP(A40,RED!A:M,13,0),0)+_xlfn.IFNA(VLOOKUP(A40,RED!A:N,14,0),0))</f>
        <v>0</v>
      </c>
      <c r="U40" s="180" t="str">
        <f>VLOOKUP(VLOOKUP(A40,BASE!A:B,2,0),REGISTRATIONS!B:C,2,0)</f>
        <v>A330</v>
      </c>
      <c r="V40" s="180" t="str">
        <f t="shared" si="0"/>
        <v>A330</v>
      </c>
      <c r="W40" s="181">
        <f t="shared" si="1"/>
        <v>0</v>
      </c>
      <c r="X40" s="181" t="str">
        <f t="shared" si="2"/>
        <v>-</v>
      </c>
    </row>
    <row r="41" spans="1:24" x14ac:dyDescent="0.3">
      <c r="A41" s="177" t="s">
        <v>68</v>
      </c>
      <c r="B41" s="177" t="s">
        <v>1764</v>
      </c>
      <c r="C41" s="177" t="s">
        <v>36</v>
      </c>
      <c r="D41" s="178" t="s">
        <v>897</v>
      </c>
      <c r="E41" s="178">
        <v>20</v>
      </c>
      <c r="F41" s="178">
        <v>1</v>
      </c>
      <c r="G41" s="178" t="s">
        <v>5</v>
      </c>
      <c r="H41" s="120">
        <v>269</v>
      </c>
      <c r="I41" s="178">
        <v>2</v>
      </c>
      <c r="J41" s="178" t="s">
        <v>1765</v>
      </c>
      <c r="K41" s="178"/>
      <c r="L41" s="177" t="s">
        <v>1766</v>
      </c>
      <c r="M41" s="178">
        <v>14</v>
      </c>
      <c r="N41" s="253" t="s">
        <v>1880</v>
      </c>
      <c r="O41" s="179">
        <f>VLOOKUP(A41,BASE!A:F,6,0)-E41+(_xlfn.IFNA(VLOOKUP(A41,RED!A:K,11,0),0))</f>
        <v>0</v>
      </c>
      <c r="P41" s="179">
        <f>VLOOKUP(A41,BASE!A:I,9,0)-F41</f>
        <v>0</v>
      </c>
      <c r="Q41" s="179">
        <f>VLOOKUP(A41,BASE!A:G,7,0)-H41+(_xlfn.IFNA(VLOOKUP(A41,RED!A:L,12,0),0))</f>
        <v>0</v>
      </c>
      <c r="R41" s="179">
        <f>VLOOKUP(A41,BASE!A:J,10,0)-I41</f>
        <v>0</v>
      </c>
      <c r="S41" s="179">
        <v>0</v>
      </c>
      <c r="T41" s="179">
        <f>VLOOKUP(A41,BASE!A:K,11,0)+VLOOKUP(A41,BASE!A:L,12,0)-M41+(_xlfn.IFNA(VLOOKUP(A41,RED!A:M,13,0),0)+_xlfn.IFNA(VLOOKUP(A41,RED!A:N,14,0),0))</f>
        <v>0</v>
      </c>
      <c r="U41" s="180" t="str">
        <f>VLOOKUP(VLOOKUP(A41,BASE!A:B,2,0),REGISTRATIONS!B:C,2,0)</f>
        <v>A330</v>
      </c>
      <c r="V41" s="180" t="str">
        <f t="shared" si="0"/>
        <v>A330</v>
      </c>
      <c r="W41" s="181">
        <f t="shared" si="1"/>
        <v>0</v>
      </c>
      <c r="X41" s="181" t="str">
        <f t="shared" si="2"/>
        <v>-</v>
      </c>
    </row>
    <row r="42" spans="1:24" x14ac:dyDescent="0.3">
      <c r="A42" s="177" t="s">
        <v>83</v>
      </c>
      <c r="B42" s="177" t="s">
        <v>1764</v>
      </c>
      <c r="C42" s="177" t="s">
        <v>36</v>
      </c>
      <c r="D42" s="178" t="s">
        <v>897</v>
      </c>
      <c r="E42" s="178">
        <v>15</v>
      </c>
      <c r="F42" s="178"/>
      <c r="G42" s="178" t="s">
        <v>5</v>
      </c>
      <c r="H42" s="120">
        <v>201</v>
      </c>
      <c r="I42" s="178">
        <v>3</v>
      </c>
      <c r="J42" s="178" t="s">
        <v>1765</v>
      </c>
      <c r="K42" s="178"/>
      <c r="L42" s="177" t="s">
        <v>1766</v>
      </c>
      <c r="M42" s="178">
        <v>14</v>
      </c>
      <c r="N42" s="253" t="s">
        <v>1881</v>
      </c>
      <c r="O42" s="179">
        <f>VLOOKUP(A42,BASE!A:F,6,0)-E42+(_xlfn.IFNA(VLOOKUP(A42,RED!A:K,11,0),0))</f>
        <v>0</v>
      </c>
      <c r="P42" s="179">
        <f>VLOOKUP(A42,BASE!A:I,9,0)-F42</f>
        <v>0</v>
      </c>
      <c r="Q42" s="179">
        <f>VLOOKUP(A42,BASE!A:G,7,0)-H42+(_xlfn.IFNA(VLOOKUP(A42,RED!A:L,12,0),0))</f>
        <v>0</v>
      </c>
      <c r="R42" s="179">
        <f>VLOOKUP(A42,BASE!A:J,10,0)-I42</f>
        <v>0</v>
      </c>
      <c r="S42" s="179">
        <v>0</v>
      </c>
      <c r="T42" s="179">
        <f>VLOOKUP(A42,BASE!A:K,11,0)+VLOOKUP(A42,BASE!A:L,12,0)-M42+(_xlfn.IFNA(VLOOKUP(A42,RED!A:M,13,0),0)+_xlfn.IFNA(VLOOKUP(A42,RED!A:N,14,0),0))</f>
        <v>0</v>
      </c>
      <c r="U42" s="180" t="str">
        <f>VLOOKUP(VLOOKUP(A42,BASE!A:B,2,0),REGISTRATIONS!B:C,2,0)</f>
        <v>A330</v>
      </c>
      <c r="V42" s="180" t="str">
        <f t="shared" si="0"/>
        <v>A330</v>
      </c>
      <c r="W42" s="181">
        <f t="shared" si="1"/>
        <v>0</v>
      </c>
      <c r="X42" s="181" t="str">
        <f t="shared" si="2"/>
        <v>-</v>
      </c>
    </row>
    <row r="43" spans="1:24" x14ac:dyDescent="0.3">
      <c r="A43" s="177" t="s">
        <v>85</v>
      </c>
      <c r="B43" s="177" t="s">
        <v>1764</v>
      </c>
      <c r="C43" s="177" t="s">
        <v>36</v>
      </c>
      <c r="D43" s="178" t="s">
        <v>897</v>
      </c>
      <c r="E43" s="178">
        <v>16</v>
      </c>
      <c r="F43" s="178">
        <v>1</v>
      </c>
      <c r="G43" s="178" t="s">
        <v>5</v>
      </c>
      <c r="H43" s="120">
        <v>163</v>
      </c>
      <c r="I43" s="178">
        <v>7</v>
      </c>
      <c r="J43" s="178" t="s">
        <v>1765</v>
      </c>
      <c r="K43" s="178"/>
      <c r="L43" s="177" t="s">
        <v>1766</v>
      </c>
      <c r="M43" s="178">
        <v>14</v>
      </c>
      <c r="N43" s="253" t="s">
        <v>1882</v>
      </c>
      <c r="O43" s="179">
        <f>VLOOKUP(A43,BASE!A:F,6,0)-E43+(_xlfn.IFNA(VLOOKUP(A43,RED!A:K,11,0),0))</f>
        <v>0</v>
      </c>
      <c r="P43" s="179">
        <f>VLOOKUP(A43,BASE!A:I,9,0)-F43</f>
        <v>0</v>
      </c>
      <c r="Q43" s="179">
        <f>VLOOKUP(A43,BASE!A:G,7,0)-H43+(_xlfn.IFNA(VLOOKUP(A43,RED!A:L,12,0),0))</f>
        <v>0</v>
      </c>
      <c r="R43" s="179">
        <f>VLOOKUP(A43,BASE!A:J,10,0)-I43</f>
        <v>0</v>
      </c>
      <c r="S43" s="179">
        <v>0</v>
      </c>
      <c r="T43" s="179">
        <f>VLOOKUP(A43,BASE!A:K,11,0)+VLOOKUP(A43,BASE!A:L,12,0)-M43+(_xlfn.IFNA(VLOOKUP(A43,RED!A:M,13,0),0)+_xlfn.IFNA(VLOOKUP(A43,RED!A:N,14,0),0))</f>
        <v>0</v>
      </c>
      <c r="U43" s="180" t="str">
        <f>VLOOKUP(VLOOKUP(A43,BASE!A:B,2,0),REGISTRATIONS!B:C,2,0)</f>
        <v>A330</v>
      </c>
      <c r="V43" s="180" t="str">
        <f t="shared" si="0"/>
        <v>A330</v>
      </c>
      <c r="W43" s="181">
        <f t="shared" si="1"/>
        <v>0</v>
      </c>
      <c r="X43" s="181" t="str">
        <f t="shared" si="2"/>
        <v>-</v>
      </c>
    </row>
    <row r="44" spans="1:24" x14ac:dyDescent="0.3">
      <c r="A44" s="177" t="s">
        <v>925</v>
      </c>
      <c r="B44" s="177" t="s">
        <v>1764</v>
      </c>
      <c r="C44" s="177" t="s">
        <v>28</v>
      </c>
      <c r="D44" s="178" t="s">
        <v>897</v>
      </c>
      <c r="E44" s="178">
        <v>5</v>
      </c>
      <c r="F44" s="178">
        <v>4</v>
      </c>
      <c r="G44" s="178" t="s">
        <v>5</v>
      </c>
      <c r="H44" s="120">
        <v>135</v>
      </c>
      <c r="I44" s="178">
        <v>6</v>
      </c>
      <c r="J44" s="178" t="s">
        <v>1765</v>
      </c>
      <c r="K44" s="178"/>
      <c r="L44" s="177" t="s">
        <v>1766</v>
      </c>
      <c r="M44" s="178">
        <v>9</v>
      </c>
      <c r="N44" s="253" t="s">
        <v>1883</v>
      </c>
      <c r="O44" s="179">
        <f>VLOOKUP(A44,BASE!A:F,6,0)-E44+(_xlfn.IFNA(VLOOKUP(A44,RED!A:K,11,0),0))</f>
        <v>0</v>
      </c>
      <c r="P44" s="179">
        <f>VLOOKUP(A44,BASE!A:I,9,0)-F44</f>
        <v>0</v>
      </c>
      <c r="Q44" s="179">
        <f>VLOOKUP(A44,BASE!A:G,7,0)-H44+(_xlfn.IFNA(VLOOKUP(A44,RED!A:L,12,0),0))</f>
        <v>0</v>
      </c>
      <c r="R44" s="179">
        <f>VLOOKUP(A44,BASE!A:J,10,0)-I44</f>
        <v>0</v>
      </c>
      <c r="S44" s="179">
        <v>0</v>
      </c>
      <c r="T44" s="179">
        <f>VLOOKUP(A44,BASE!A:K,11,0)+VLOOKUP(A44,BASE!A:L,12,0)-M44+(_xlfn.IFNA(VLOOKUP(A44,RED!A:M,13,0),0)+_xlfn.IFNA(VLOOKUP(A44,RED!A:N,14,0),0))</f>
        <v>0</v>
      </c>
      <c r="U44" s="180" t="str">
        <f>VLOOKUP(VLOOKUP(A44,BASE!A:B,2,0),REGISTRATIONS!B:C,2,0)</f>
        <v>A320</v>
      </c>
      <c r="V44" s="180" t="str">
        <f t="shared" si="0"/>
        <v>A320</v>
      </c>
      <c r="W44" s="181">
        <f t="shared" si="1"/>
        <v>0</v>
      </c>
      <c r="X44" s="181" t="str">
        <f t="shared" si="2"/>
        <v>-</v>
      </c>
    </row>
    <row r="45" spans="1:24" x14ac:dyDescent="0.3">
      <c r="A45" s="177" t="s">
        <v>91</v>
      </c>
      <c r="B45" s="177" t="s">
        <v>1764</v>
      </c>
      <c r="C45" s="177" t="s">
        <v>36</v>
      </c>
      <c r="D45" s="178" t="s">
        <v>897</v>
      </c>
      <c r="E45" s="178">
        <v>6</v>
      </c>
      <c r="F45" s="178">
        <v>1</v>
      </c>
      <c r="G45" s="178" t="s">
        <v>5</v>
      </c>
      <c r="H45" s="120">
        <v>259</v>
      </c>
      <c r="I45" s="178">
        <v>16</v>
      </c>
      <c r="J45" s="178" t="s">
        <v>1765</v>
      </c>
      <c r="K45" s="178"/>
      <c r="L45" s="177" t="s">
        <v>1766</v>
      </c>
      <c r="M45" s="178">
        <v>14</v>
      </c>
      <c r="N45" s="253" t="s">
        <v>1884</v>
      </c>
      <c r="O45" s="179">
        <f>VLOOKUP(A45,BASE!A:F,6,0)-E45+(_xlfn.IFNA(VLOOKUP(A45,RED!A:K,11,0),0))</f>
        <v>0</v>
      </c>
      <c r="P45" s="179">
        <f>VLOOKUP(A45,BASE!A:I,9,0)-F45</f>
        <v>0</v>
      </c>
      <c r="Q45" s="179">
        <f>VLOOKUP(A45,BASE!A:G,7,0)-H45+(_xlfn.IFNA(VLOOKUP(A45,RED!A:L,12,0),0))</f>
        <v>0</v>
      </c>
      <c r="R45" s="179">
        <f>VLOOKUP(A45,BASE!A:J,10,0)-I45</f>
        <v>0</v>
      </c>
      <c r="S45" s="179">
        <v>0</v>
      </c>
      <c r="T45" s="179">
        <f>VLOOKUP(A45,BASE!A:K,11,0)+VLOOKUP(A45,BASE!A:L,12,0)-M45+(_xlfn.IFNA(VLOOKUP(A45,RED!A:M,13,0),0)+_xlfn.IFNA(VLOOKUP(A45,RED!A:N,14,0),0))</f>
        <v>0</v>
      </c>
      <c r="U45" s="180" t="str">
        <f>VLOOKUP(VLOOKUP(A45,BASE!A:B,2,0),REGISTRATIONS!B:C,2,0)</f>
        <v>A330</v>
      </c>
      <c r="V45" s="180" t="str">
        <f t="shared" si="0"/>
        <v>A330</v>
      </c>
      <c r="W45" s="181">
        <f t="shared" si="1"/>
        <v>0</v>
      </c>
      <c r="X45" s="181" t="str">
        <f t="shared" si="2"/>
        <v>-</v>
      </c>
    </row>
    <row r="46" spans="1:24" x14ac:dyDescent="0.3">
      <c r="A46" s="177" t="s">
        <v>89</v>
      </c>
      <c r="B46" s="177" t="s">
        <v>1764</v>
      </c>
      <c r="C46" s="177" t="s">
        <v>36</v>
      </c>
      <c r="D46" s="178" t="s">
        <v>897</v>
      </c>
      <c r="E46" s="178">
        <v>28</v>
      </c>
      <c r="F46" s="178"/>
      <c r="G46" s="178" t="s">
        <v>5</v>
      </c>
      <c r="H46" s="120">
        <v>269</v>
      </c>
      <c r="I46" s="178">
        <v>1</v>
      </c>
      <c r="J46" s="178" t="s">
        <v>1765</v>
      </c>
      <c r="K46" s="178"/>
      <c r="L46" s="177" t="s">
        <v>1766</v>
      </c>
      <c r="M46" s="178">
        <v>14</v>
      </c>
      <c r="N46" s="253" t="s">
        <v>1885</v>
      </c>
      <c r="O46" s="179">
        <f>VLOOKUP(A46,BASE!A:F,6,0)-E46+(_xlfn.IFNA(VLOOKUP(A46,RED!A:K,11,0),0))</f>
        <v>0</v>
      </c>
      <c r="P46" s="179">
        <f>VLOOKUP(A46,BASE!A:I,9,0)-F46</f>
        <v>0</v>
      </c>
      <c r="Q46" s="179">
        <f>VLOOKUP(A46,BASE!A:G,7,0)-H46+(_xlfn.IFNA(VLOOKUP(A46,RED!A:L,12,0),0))</f>
        <v>0</v>
      </c>
      <c r="R46" s="179">
        <f>VLOOKUP(A46,BASE!A:J,10,0)-I46</f>
        <v>0</v>
      </c>
      <c r="S46" s="179">
        <v>0</v>
      </c>
      <c r="T46" s="179">
        <f>VLOOKUP(A46,BASE!A:K,11,0)+VLOOKUP(A46,BASE!A:L,12,0)-M46+(_xlfn.IFNA(VLOOKUP(A46,RED!A:M,13,0),0)+_xlfn.IFNA(VLOOKUP(A46,RED!A:N,14,0),0))</f>
        <v>0</v>
      </c>
      <c r="U46" s="180" t="str">
        <f>VLOOKUP(VLOOKUP(A46,BASE!A:B,2,0),REGISTRATIONS!B:C,2,0)</f>
        <v>A330</v>
      </c>
      <c r="V46" s="180" t="str">
        <f t="shared" si="0"/>
        <v>A330</v>
      </c>
      <c r="W46" s="181">
        <f t="shared" si="1"/>
        <v>0</v>
      </c>
      <c r="X46" s="181" t="str">
        <f t="shared" si="2"/>
        <v>-</v>
      </c>
    </row>
    <row r="47" spans="1:24" x14ac:dyDescent="0.3">
      <c r="A47" s="177" t="s">
        <v>99</v>
      </c>
      <c r="B47" s="177" t="s">
        <v>1764</v>
      </c>
      <c r="C47" s="177" t="s">
        <v>28</v>
      </c>
      <c r="D47" s="178" t="s">
        <v>897</v>
      </c>
      <c r="E47" s="178">
        <v>16</v>
      </c>
      <c r="F47" s="178"/>
      <c r="G47" s="178" t="s">
        <v>5</v>
      </c>
      <c r="H47" s="120">
        <v>143</v>
      </c>
      <c r="I47" s="178">
        <v>13</v>
      </c>
      <c r="J47" s="178" t="s">
        <v>1765</v>
      </c>
      <c r="K47" s="178"/>
      <c r="L47" s="177" t="s">
        <v>1766</v>
      </c>
      <c r="M47" s="178">
        <v>9</v>
      </c>
      <c r="N47" s="253" t="s">
        <v>1773</v>
      </c>
      <c r="O47" s="179">
        <f>VLOOKUP(A47,BASE!A:F,6,0)-E47+(_xlfn.IFNA(VLOOKUP(A47,RED!A:K,11,0),0))</f>
        <v>0</v>
      </c>
      <c r="P47" s="179">
        <f>VLOOKUP(A47,BASE!A:I,9,0)-F47</f>
        <v>0</v>
      </c>
      <c r="Q47" s="179">
        <f>VLOOKUP(A47,BASE!A:G,7,0)-H47+(_xlfn.IFNA(VLOOKUP(A47,RED!A:L,12,0),0))</f>
        <v>0</v>
      </c>
      <c r="R47" s="179">
        <f>VLOOKUP(A47,BASE!A:J,10,0)-I47</f>
        <v>0</v>
      </c>
      <c r="S47" s="179">
        <v>0</v>
      </c>
      <c r="T47" s="179">
        <f>VLOOKUP(A47,BASE!A:K,11,0)+VLOOKUP(A47,BASE!A:L,12,0)-M47+(_xlfn.IFNA(VLOOKUP(A47,RED!A:M,13,0),0)+_xlfn.IFNA(VLOOKUP(A47,RED!A:N,14,0),0))</f>
        <v>0</v>
      </c>
      <c r="U47" s="180" t="str">
        <f>VLOOKUP(VLOOKUP(A47,BASE!A:B,2,0),REGISTRATIONS!B:C,2,0)</f>
        <v>A320</v>
      </c>
      <c r="V47" s="180" t="str">
        <f t="shared" si="0"/>
        <v>A320</v>
      </c>
      <c r="W47" s="181">
        <f t="shared" si="1"/>
        <v>0</v>
      </c>
      <c r="X47" s="181" t="str">
        <f t="shared" si="2"/>
        <v>-</v>
      </c>
    </row>
    <row r="48" spans="1:24" x14ac:dyDescent="0.3">
      <c r="A48" s="177" t="s">
        <v>1373</v>
      </c>
      <c r="B48" s="177" t="s">
        <v>1764</v>
      </c>
      <c r="C48" s="177" t="s">
        <v>36</v>
      </c>
      <c r="D48" s="178" t="s">
        <v>897</v>
      </c>
      <c r="E48" s="178">
        <v>6</v>
      </c>
      <c r="F48" s="178">
        <v>2</v>
      </c>
      <c r="G48" s="178" t="s">
        <v>5</v>
      </c>
      <c r="H48" s="120">
        <v>78</v>
      </c>
      <c r="I48" s="178">
        <v>25</v>
      </c>
      <c r="J48" s="178" t="s">
        <v>1765</v>
      </c>
      <c r="K48" s="178"/>
      <c r="L48" s="177" t="s">
        <v>1766</v>
      </c>
      <c r="M48" s="178">
        <v>16</v>
      </c>
      <c r="N48" s="253" t="s">
        <v>1886</v>
      </c>
      <c r="O48" s="179">
        <f>VLOOKUP(A48,BASE!A:F,6,0)-E48+(_xlfn.IFNA(VLOOKUP(A48,RED!A:K,11,0),0))</f>
        <v>0</v>
      </c>
      <c r="P48" s="179">
        <f>VLOOKUP(A48,BASE!A:I,9,0)-F48</f>
        <v>0</v>
      </c>
      <c r="Q48" s="179">
        <f>VLOOKUP(A48,BASE!A:G,7,0)-H48+(_xlfn.IFNA(VLOOKUP(A48,RED!A:L,12,0),0))</f>
        <v>0</v>
      </c>
      <c r="R48" s="179">
        <f>VLOOKUP(A48,BASE!A:J,10,0)-I48</f>
        <v>0</v>
      </c>
      <c r="S48" s="179">
        <v>0</v>
      </c>
      <c r="T48" s="179">
        <f>VLOOKUP(A48,BASE!A:K,11,0)+VLOOKUP(A48,BASE!A:L,12,0)-M48+(_xlfn.IFNA(VLOOKUP(A48,RED!A:M,13,0),0)+_xlfn.IFNA(VLOOKUP(A48,RED!A:N,14,0),0))</f>
        <v>0</v>
      </c>
      <c r="U48" s="180" t="str">
        <f>VLOOKUP(VLOOKUP(A48,BASE!A:B,2,0),REGISTRATIONS!B:C,2,0)</f>
        <v>A330</v>
      </c>
      <c r="V48" s="180" t="str">
        <f t="shared" ref="V48:V95" si="3">C48</f>
        <v>A330</v>
      </c>
      <c r="W48" s="181">
        <f t="shared" ref="W48:W95" si="4">IF(U48=V48,0,"?")</f>
        <v>0</v>
      </c>
      <c r="X48" s="181" t="str">
        <f t="shared" ref="X48:X95" si="5">IF(W48="?",A48,"-")</f>
        <v>-</v>
      </c>
    </row>
    <row r="49" spans="1:24" x14ac:dyDescent="0.3">
      <c r="A49" s="177" t="s">
        <v>87</v>
      </c>
      <c r="B49" s="177" t="s">
        <v>1764</v>
      </c>
      <c r="C49" s="177" t="s">
        <v>36</v>
      </c>
      <c r="D49" s="178" t="s">
        <v>897</v>
      </c>
      <c r="E49" s="178">
        <v>10</v>
      </c>
      <c r="F49" s="178"/>
      <c r="G49" s="178" t="s">
        <v>5</v>
      </c>
      <c r="H49" s="120">
        <v>154</v>
      </c>
      <c r="I49" s="178">
        <v>12</v>
      </c>
      <c r="J49" s="178" t="s">
        <v>1765</v>
      </c>
      <c r="K49" s="178"/>
      <c r="L49" s="177" t="s">
        <v>1766</v>
      </c>
      <c r="M49" s="178">
        <v>15</v>
      </c>
      <c r="N49" s="253" t="s">
        <v>1887</v>
      </c>
      <c r="O49" s="179">
        <f>VLOOKUP(A49,BASE!A:F,6,0)-E49+(_xlfn.IFNA(VLOOKUP(A49,RED!A:K,11,0),0))</f>
        <v>0</v>
      </c>
      <c r="P49" s="179">
        <f>VLOOKUP(A49,BASE!A:I,9,0)-F49</f>
        <v>0</v>
      </c>
      <c r="Q49" s="179">
        <f>VLOOKUP(A49,BASE!A:G,7,0)-H49+(_xlfn.IFNA(VLOOKUP(A49,RED!A:L,12,0),0))</f>
        <v>0</v>
      </c>
      <c r="R49" s="179">
        <f>VLOOKUP(A49,BASE!A:J,10,0)-I49</f>
        <v>0</v>
      </c>
      <c r="S49" s="179">
        <v>0</v>
      </c>
      <c r="T49" s="179">
        <f>VLOOKUP(A49,BASE!A:K,11,0)+VLOOKUP(A49,BASE!A:L,12,0)-M49+(_xlfn.IFNA(VLOOKUP(A49,RED!A:M,13,0),0)+_xlfn.IFNA(VLOOKUP(A49,RED!A:N,14,0),0))</f>
        <v>0</v>
      </c>
      <c r="U49" s="180" t="str">
        <f>VLOOKUP(VLOOKUP(A49,BASE!A:B,2,0),REGISTRATIONS!B:C,2,0)</f>
        <v>A330</v>
      </c>
      <c r="V49" s="180" t="str">
        <f t="shared" si="3"/>
        <v>A330</v>
      </c>
      <c r="W49" s="181">
        <f t="shared" si="4"/>
        <v>0</v>
      </c>
      <c r="X49" s="181" t="str">
        <f t="shared" si="5"/>
        <v>-</v>
      </c>
    </row>
    <row r="50" spans="1:24" x14ac:dyDescent="0.3">
      <c r="A50" s="177" t="s">
        <v>88</v>
      </c>
      <c r="B50" s="177" t="s">
        <v>1764</v>
      </c>
      <c r="C50" s="177" t="s">
        <v>36</v>
      </c>
      <c r="D50" s="178" t="s">
        <v>897</v>
      </c>
      <c r="E50" s="178">
        <v>10</v>
      </c>
      <c r="F50" s="178"/>
      <c r="G50" s="178" t="s">
        <v>5</v>
      </c>
      <c r="H50" s="120">
        <v>153</v>
      </c>
      <c r="I50" s="178">
        <v>11</v>
      </c>
      <c r="J50" s="178" t="s">
        <v>1765</v>
      </c>
      <c r="K50" s="178"/>
      <c r="L50" s="177" t="s">
        <v>1766</v>
      </c>
      <c r="M50" s="178">
        <v>15</v>
      </c>
      <c r="N50" s="253" t="s">
        <v>1888</v>
      </c>
      <c r="O50" s="179">
        <f>VLOOKUP(A50,BASE!A:F,6,0)-E50+(_xlfn.IFNA(VLOOKUP(A50,RED!A:K,11,0),0))</f>
        <v>0</v>
      </c>
      <c r="P50" s="179">
        <f>VLOOKUP(A50,BASE!A:I,9,0)-F50</f>
        <v>0</v>
      </c>
      <c r="Q50" s="179">
        <f>VLOOKUP(A50,BASE!A:G,7,0)-H50+(_xlfn.IFNA(VLOOKUP(A50,RED!A:L,12,0),0))</f>
        <v>0</v>
      </c>
      <c r="R50" s="179">
        <f>VLOOKUP(A50,BASE!A:J,10,0)-I50</f>
        <v>0</v>
      </c>
      <c r="S50" s="179">
        <v>0</v>
      </c>
      <c r="T50" s="179">
        <f>VLOOKUP(A50,BASE!A:K,11,0)+VLOOKUP(A50,BASE!A:L,12,0)-M50+(_xlfn.IFNA(VLOOKUP(A50,RED!A:M,13,0),0)+_xlfn.IFNA(VLOOKUP(A50,RED!A:N,14,0),0))</f>
        <v>0</v>
      </c>
      <c r="U50" s="180" t="str">
        <f>VLOOKUP(VLOOKUP(A50,BASE!A:B,2,0),REGISTRATIONS!B:C,2,0)</f>
        <v>A330</v>
      </c>
      <c r="V50" s="180" t="str">
        <f t="shared" si="3"/>
        <v>A330</v>
      </c>
      <c r="W50" s="181">
        <f t="shared" si="4"/>
        <v>0</v>
      </c>
      <c r="X50" s="181" t="str">
        <f t="shared" si="5"/>
        <v>-</v>
      </c>
    </row>
    <row r="51" spans="1:24" x14ac:dyDescent="0.3">
      <c r="A51" s="177" t="s">
        <v>96</v>
      </c>
      <c r="B51" s="177" t="s">
        <v>1764</v>
      </c>
      <c r="C51" s="177" t="s">
        <v>36</v>
      </c>
      <c r="D51" s="178" t="s">
        <v>897</v>
      </c>
      <c r="E51" s="178">
        <v>4</v>
      </c>
      <c r="F51" s="178"/>
      <c r="G51" s="178" t="s">
        <v>5</v>
      </c>
      <c r="H51" s="120">
        <v>217</v>
      </c>
      <c r="I51" s="178">
        <v>14</v>
      </c>
      <c r="J51" s="178" t="s">
        <v>1765</v>
      </c>
      <c r="K51" s="178"/>
      <c r="L51" s="177" t="s">
        <v>1766</v>
      </c>
      <c r="M51" s="178">
        <v>15</v>
      </c>
      <c r="N51" s="253" t="s">
        <v>1889</v>
      </c>
      <c r="O51" s="179">
        <f>VLOOKUP(A51,BASE!A:F,6,0)-E51+(_xlfn.IFNA(VLOOKUP(A51,RED!A:K,11,0),0))</f>
        <v>0</v>
      </c>
      <c r="P51" s="179">
        <f>VLOOKUP(A51,BASE!A:I,9,0)-F51</f>
        <v>0</v>
      </c>
      <c r="Q51" s="179">
        <f>VLOOKUP(A51,BASE!A:G,7,0)-H51+(_xlfn.IFNA(VLOOKUP(A51,RED!A:L,12,0),0))</f>
        <v>0</v>
      </c>
      <c r="R51" s="179">
        <f>VLOOKUP(A51,BASE!A:J,10,0)-I51</f>
        <v>0</v>
      </c>
      <c r="S51" s="179">
        <v>0</v>
      </c>
      <c r="T51" s="179">
        <f>VLOOKUP(A51,BASE!A:K,11,0)+VLOOKUP(A51,BASE!A:L,12,0)-M51+(_xlfn.IFNA(VLOOKUP(A51,RED!A:M,13,0),0)+_xlfn.IFNA(VLOOKUP(A51,RED!A:N,14,0),0))</f>
        <v>0</v>
      </c>
      <c r="U51" s="180" t="str">
        <f>VLOOKUP(VLOOKUP(A51,BASE!A:B,2,0),REGISTRATIONS!B:C,2,0)</f>
        <v>A330</v>
      </c>
      <c r="V51" s="180" t="str">
        <f t="shared" si="3"/>
        <v>A330</v>
      </c>
      <c r="W51" s="181">
        <f t="shared" si="4"/>
        <v>0</v>
      </c>
      <c r="X51" s="181" t="str">
        <f t="shared" si="5"/>
        <v>-</v>
      </c>
    </row>
    <row r="52" spans="1:24" x14ac:dyDescent="0.3">
      <c r="A52" s="177" t="s">
        <v>97</v>
      </c>
      <c r="B52" s="177" t="s">
        <v>1764</v>
      </c>
      <c r="C52" s="177" t="s">
        <v>36</v>
      </c>
      <c r="D52" s="178" t="s">
        <v>897</v>
      </c>
      <c r="E52" s="178">
        <v>4</v>
      </c>
      <c r="F52" s="178"/>
      <c r="G52" s="178" t="s">
        <v>5</v>
      </c>
      <c r="H52" s="120">
        <v>217</v>
      </c>
      <c r="I52" s="178">
        <v>14</v>
      </c>
      <c r="J52" s="178" t="s">
        <v>1765</v>
      </c>
      <c r="K52" s="178"/>
      <c r="L52" s="177" t="s">
        <v>1766</v>
      </c>
      <c r="M52" s="178">
        <v>15</v>
      </c>
      <c r="N52" s="253" t="s">
        <v>1890</v>
      </c>
      <c r="O52" s="179">
        <f>VLOOKUP(A52,BASE!A:F,6,0)-E52+(_xlfn.IFNA(VLOOKUP(A52,RED!A:K,11,0),0))</f>
        <v>0</v>
      </c>
      <c r="P52" s="179">
        <f>VLOOKUP(A52,BASE!A:I,9,0)-F52</f>
        <v>0</v>
      </c>
      <c r="Q52" s="179">
        <f>VLOOKUP(A52,BASE!A:G,7,0)-H52+(_xlfn.IFNA(VLOOKUP(A52,RED!A:L,12,0),0))</f>
        <v>0</v>
      </c>
      <c r="R52" s="179">
        <f>VLOOKUP(A52,BASE!A:J,10,0)-I52</f>
        <v>0</v>
      </c>
      <c r="S52" s="179">
        <v>0</v>
      </c>
      <c r="T52" s="179">
        <f>VLOOKUP(A52,BASE!A:K,11,0)+VLOOKUP(A52,BASE!A:L,12,0)-M52+(_xlfn.IFNA(VLOOKUP(A52,RED!A:M,13,0),0)+_xlfn.IFNA(VLOOKUP(A52,RED!A:N,14,0),0))</f>
        <v>0</v>
      </c>
      <c r="U52" s="180" t="str">
        <f>VLOOKUP(VLOOKUP(A52,BASE!A:B,2,0),REGISTRATIONS!B:C,2,0)</f>
        <v>A330</v>
      </c>
      <c r="V52" s="180" t="str">
        <f t="shared" si="3"/>
        <v>A330</v>
      </c>
      <c r="W52" s="181">
        <f t="shared" si="4"/>
        <v>0</v>
      </c>
      <c r="X52" s="181" t="str">
        <f t="shared" si="5"/>
        <v>-</v>
      </c>
    </row>
    <row r="53" spans="1:24" x14ac:dyDescent="0.3">
      <c r="A53" s="177" t="s">
        <v>142</v>
      </c>
      <c r="B53" s="177" t="s">
        <v>1764</v>
      </c>
      <c r="C53" s="177" t="s">
        <v>36</v>
      </c>
      <c r="D53" s="178" t="s">
        <v>897</v>
      </c>
      <c r="E53" s="178">
        <v>27</v>
      </c>
      <c r="F53" s="178">
        <v>2</v>
      </c>
      <c r="G53" s="178" t="s">
        <v>5</v>
      </c>
      <c r="H53" s="120">
        <v>256</v>
      </c>
      <c r="I53" s="178">
        <v>49</v>
      </c>
      <c r="J53" s="178" t="s">
        <v>1765</v>
      </c>
      <c r="K53" s="178"/>
      <c r="L53" s="177" t="s">
        <v>1766</v>
      </c>
      <c r="M53" s="178">
        <v>15</v>
      </c>
      <c r="N53" s="253" t="s">
        <v>1774</v>
      </c>
      <c r="O53" s="179">
        <f>VLOOKUP(A53,BASE!A:F,6,0)-E53+(_xlfn.IFNA(VLOOKUP(A53,RED!A:K,11,0),0))</f>
        <v>0</v>
      </c>
      <c r="P53" s="179">
        <f>VLOOKUP(A53,BASE!A:I,9,0)-F53</f>
        <v>0</v>
      </c>
      <c r="Q53" s="179">
        <f>VLOOKUP(A53,BASE!A:G,7,0)-H53+(_xlfn.IFNA(VLOOKUP(A53,RED!A:L,12,0),0))</f>
        <v>0</v>
      </c>
      <c r="R53" s="179">
        <f>VLOOKUP(A53,BASE!A:J,10,0)-I53</f>
        <v>0</v>
      </c>
      <c r="S53" s="179">
        <v>0</v>
      </c>
      <c r="T53" s="179">
        <f>VLOOKUP(A53,BASE!A:K,11,0)+VLOOKUP(A53,BASE!A:L,12,0)-M53+(_xlfn.IFNA(VLOOKUP(A53,RED!A:M,13,0),0)+_xlfn.IFNA(VLOOKUP(A53,RED!A:N,14,0),0))</f>
        <v>0</v>
      </c>
      <c r="U53" s="180" t="str">
        <f>VLOOKUP(VLOOKUP(A53,BASE!A:B,2,0),REGISTRATIONS!B:C,2,0)</f>
        <v>A330</v>
      </c>
      <c r="V53" s="180" t="str">
        <f t="shared" si="3"/>
        <v>A330</v>
      </c>
      <c r="W53" s="181">
        <f t="shared" si="4"/>
        <v>0</v>
      </c>
      <c r="X53" s="181" t="str">
        <f t="shared" si="5"/>
        <v>-</v>
      </c>
    </row>
    <row r="54" spans="1:24" x14ac:dyDescent="0.3">
      <c r="A54" s="177" t="s">
        <v>143</v>
      </c>
      <c r="B54" s="177" t="s">
        <v>1764</v>
      </c>
      <c r="C54" s="177" t="s">
        <v>36</v>
      </c>
      <c r="D54" s="178" t="s">
        <v>897</v>
      </c>
      <c r="E54" s="178">
        <v>27</v>
      </c>
      <c r="F54" s="178">
        <v>2</v>
      </c>
      <c r="G54" s="178" t="s">
        <v>5</v>
      </c>
      <c r="H54" s="120">
        <v>269</v>
      </c>
      <c r="I54" s="178">
        <v>49</v>
      </c>
      <c r="J54" s="178" t="s">
        <v>1765</v>
      </c>
      <c r="K54" s="178"/>
      <c r="L54" s="177" t="s">
        <v>1766</v>
      </c>
      <c r="M54" s="178">
        <v>15</v>
      </c>
      <c r="N54" s="253" t="s">
        <v>1775</v>
      </c>
      <c r="O54" s="179">
        <f>VLOOKUP(A54,BASE!A:F,6,0)-E54+(_xlfn.IFNA(VLOOKUP(A54,RED!A:K,11,0),0))</f>
        <v>0</v>
      </c>
      <c r="P54" s="179">
        <f>VLOOKUP(A54,BASE!A:I,9,0)-F54</f>
        <v>0</v>
      </c>
      <c r="Q54" s="179">
        <f>VLOOKUP(A54,BASE!A:G,7,0)-H54+(_xlfn.IFNA(VLOOKUP(A54,RED!A:L,12,0),0))</f>
        <v>0</v>
      </c>
      <c r="R54" s="179">
        <f>VLOOKUP(A54,BASE!A:J,10,0)-I54</f>
        <v>0</v>
      </c>
      <c r="S54" s="179">
        <v>0</v>
      </c>
      <c r="T54" s="179">
        <f>VLOOKUP(A54,BASE!A:K,11,0)+VLOOKUP(A54,BASE!A:L,12,0)-M54+(_xlfn.IFNA(VLOOKUP(A54,RED!A:M,13,0),0)+_xlfn.IFNA(VLOOKUP(A54,RED!A:N,14,0),0))</f>
        <v>0</v>
      </c>
      <c r="U54" s="180" t="str">
        <f>VLOOKUP(VLOOKUP(A54,BASE!A:B,2,0),REGISTRATIONS!B:C,2,0)</f>
        <v>A330</v>
      </c>
      <c r="V54" s="180" t="str">
        <f t="shared" si="3"/>
        <v>A330</v>
      </c>
      <c r="W54" s="181">
        <f t="shared" si="4"/>
        <v>0</v>
      </c>
      <c r="X54" s="181" t="str">
        <f t="shared" si="5"/>
        <v>-</v>
      </c>
    </row>
    <row r="55" spans="1:24" x14ac:dyDescent="0.3">
      <c r="A55" s="177"/>
      <c r="B55" s="177"/>
      <c r="C55" s="177"/>
      <c r="D55" s="178"/>
      <c r="E55" s="178"/>
      <c r="F55" s="178"/>
      <c r="G55" s="178"/>
      <c r="H55" s="120"/>
      <c r="I55" s="178"/>
      <c r="J55" s="178"/>
      <c r="K55" s="178"/>
      <c r="L55" s="177"/>
      <c r="M55" s="178"/>
      <c r="N55" s="253"/>
      <c r="O55" s="179" t="e">
        <f>VLOOKUP(A55,BASE!A:F,6,0)-E55+(_xlfn.IFNA(VLOOKUP(A55,RED!A:K,11,0),0))</f>
        <v>#N/A</v>
      </c>
      <c r="P55" s="179" t="e">
        <f>VLOOKUP(A55,BASE!A:I,9,0)-F55</f>
        <v>#N/A</v>
      </c>
      <c r="Q55" s="179" t="e">
        <f>VLOOKUP(A55,BASE!A:G,7,0)-H55+(_xlfn.IFNA(VLOOKUP(A55,RED!A:L,12,0),0))</f>
        <v>#N/A</v>
      </c>
      <c r="R55" s="179" t="e">
        <f>VLOOKUP(A55,BASE!A:J,10,0)-I55</f>
        <v>#N/A</v>
      </c>
      <c r="S55" s="179">
        <v>0</v>
      </c>
      <c r="T55" s="179" t="e">
        <f>VLOOKUP(A55,BASE!A:K,11,0)+VLOOKUP(A55,BASE!A:L,12,0)-M55+(_xlfn.IFNA(VLOOKUP(A55,RED!A:M,13,0),0)+_xlfn.IFNA(VLOOKUP(A55,RED!A:N,14,0),0))</f>
        <v>#N/A</v>
      </c>
      <c r="U55" s="180" t="e">
        <f>VLOOKUP(VLOOKUP(A55,BASE!A:B,2,0),REGISTRATIONS!B:C,2,0)</f>
        <v>#N/A</v>
      </c>
      <c r="V55" s="180">
        <f t="shared" si="3"/>
        <v>0</v>
      </c>
      <c r="W55" s="181" t="e">
        <f t="shared" si="4"/>
        <v>#N/A</v>
      </c>
      <c r="X55" s="181" t="e">
        <f t="shared" si="5"/>
        <v>#N/A</v>
      </c>
    </row>
    <row r="56" spans="1:24" x14ac:dyDescent="0.3">
      <c r="A56" s="177"/>
      <c r="B56" s="177"/>
      <c r="C56" s="177"/>
      <c r="D56" s="178"/>
      <c r="E56" s="178"/>
      <c r="F56" s="178"/>
      <c r="G56" s="178"/>
      <c r="H56" s="120"/>
      <c r="I56" s="178"/>
      <c r="J56" s="178"/>
      <c r="K56" s="178"/>
      <c r="L56" s="177"/>
      <c r="M56" s="178"/>
      <c r="N56" s="253"/>
      <c r="O56" s="179" t="e">
        <f>VLOOKUP(A56,BASE!A:F,6,0)-E56+(_xlfn.IFNA(VLOOKUP(A56,RED!A:K,11,0),0))</f>
        <v>#N/A</v>
      </c>
      <c r="P56" s="179" t="e">
        <f>VLOOKUP(A56,BASE!A:I,9,0)-F56</f>
        <v>#N/A</v>
      </c>
      <c r="Q56" s="179" t="e">
        <f>VLOOKUP(A56,BASE!A:G,7,0)-H56+(_xlfn.IFNA(VLOOKUP(A56,RED!A:L,12,0),0))</f>
        <v>#N/A</v>
      </c>
      <c r="R56" s="179" t="e">
        <f>VLOOKUP(A56,BASE!A:J,10,0)-I56</f>
        <v>#N/A</v>
      </c>
      <c r="S56" s="179">
        <v>0</v>
      </c>
      <c r="T56" s="179" t="e">
        <f>VLOOKUP(A56,BASE!A:K,11,0)+VLOOKUP(A56,BASE!A:L,12,0)-M56+(_xlfn.IFNA(VLOOKUP(A56,RED!A:M,13,0),0)+_xlfn.IFNA(VLOOKUP(A56,RED!A:N,14,0),0))</f>
        <v>#N/A</v>
      </c>
      <c r="U56" s="180" t="e">
        <f>VLOOKUP(VLOOKUP(A56,BASE!A:B,2,0),REGISTRATIONS!B:C,2,0)</f>
        <v>#N/A</v>
      </c>
      <c r="V56" s="180">
        <f t="shared" si="3"/>
        <v>0</v>
      </c>
      <c r="W56" s="181" t="e">
        <f t="shared" si="4"/>
        <v>#N/A</v>
      </c>
      <c r="X56" s="181" t="e">
        <f t="shared" si="5"/>
        <v>#N/A</v>
      </c>
    </row>
    <row r="57" spans="1:24" x14ac:dyDescent="0.3">
      <c r="A57" s="177"/>
      <c r="B57" s="177"/>
      <c r="C57" s="177"/>
      <c r="D57" s="178"/>
      <c r="E57" s="178"/>
      <c r="F57" s="178"/>
      <c r="G57" s="178"/>
      <c r="H57" s="120"/>
      <c r="I57" s="178"/>
      <c r="J57" s="178"/>
      <c r="K57" s="178"/>
      <c r="L57" s="177"/>
      <c r="M57" s="178"/>
      <c r="N57" s="253"/>
      <c r="O57" s="179" t="e">
        <f>VLOOKUP(A57,BASE!A:F,6,0)-E57+(_xlfn.IFNA(VLOOKUP(A57,RED!A:K,11,0),0))</f>
        <v>#N/A</v>
      </c>
      <c r="P57" s="179" t="e">
        <f>VLOOKUP(A57,BASE!A:I,9,0)-F57</f>
        <v>#N/A</v>
      </c>
      <c r="Q57" s="179" t="e">
        <f>VLOOKUP(A57,BASE!A:G,7,0)-H57+(_xlfn.IFNA(VLOOKUP(A57,RED!A:L,12,0),0))</f>
        <v>#N/A</v>
      </c>
      <c r="R57" s="179" t="e">
        <f>VLOOKUP(A57,BASE!A:J,10,0)-I57</f>
        <v>#N/A</v>
      </c>
      <c r="S57" s="179">
        <v>0</v>
      </c>
      <c r="T57" s="179" t="e">
        <f>VLOOKUP(A57,BASE!A:K,11,0)+VLOOKUP(A57,BASE!A:L,12,0)-M57+(_xlfn.IFNA(VLOOKUP(A57,RED!A:M,13,0),0)+_xlfn.IFNA(VLOOKUP(A57,RED!A:N,14,0),0))</f>
        <v>#N/A</v>
      </c>
      <c r="U57" s="180" t="e">
        <f>VLOOKUP(VLOOKUP(A57,BASE!A:B,2,0),REGISTRATIONS!B:C,2,0)</f>
        <v>#N/A</v>
      </c>
      <c r="V57" s="180">
        <f t="shared" si="3"/>
        <v>0</v>
      </c>
      <c r="W57" s="181" t="e">
        <f t="shared" si="4"/>
        <v>#N/A</v>
      </c>
      <c r="X57" s="181" t="e">
        <f t="shared" si="5"/>
        <v>#N/A</v>
      </c>
    </row>
    <row r="58" spans="1:24" x14ac:dyDescent="0.3">
      <c r="A58" s="177"/>
      <c r="B58" s="177"/>
      <c r="C58" s="177"/>
      <c r="D58" s="178"/>
      <c r="E58" s="178"/>
      <c r="F58" s="178"/>
      <c r="G58" s="178"/>
      <c r="H58" s="120"/>
      <c r="I58" s="178"/>
      <c r="J58" s="178"/>
      <c r="K58" s="178"/>
      <c r="L58" s="177"/>
      <c r="M58" s="178"/>
      <c r="N58" s="253"/>
      <c r="O58" s="179" t="e">
        <f>VLOOKUP(A58,BASE!A:F,6,0)-E58+(_xlfn.IFNA(VLOOKUP(A58,RED!A:K,11,0),0))</f>
        <v>#N/A</v>
      </c>
      <c r="P58" s="179" t="e">
        <f>VLOOKUP(A58,BASE!A:I,9,0)-F58</f>
        <v>#N/A</v>
      </c>
      <c r="Q58" s="179" t="e">
        <f>VLOOKUP(A58,BASE!A:G,7,0)-H58+(_xlfn.IFNA(VLOOKUP(A58,RED!A:L,12,0),0))</f>
        <v>#N/A</v>
      </c>
      <c r="R58" s="179" t="e">
        <f>VLOOKUP(A58,BASE!A:J,10,0)-I58</f>
        <v>#N/A</v>
      </c>
      <c r="S58" s="179">
        <v>0</v>
      </c>
      <c r="T58" s="179" t="e">
        <f>VLOOKUP(A58,BASE!A:K,11,0)+VLOOKUP(A58,BASE!A:L,12,0)-M58+(_xlfn.IFNA(VLOOKUP(A58,RED!A:M,13,0),0)+_xlfn.IFNA(VLOOKUP(A58,RED!A:N,14,0),0))</f>
        <v>#N/A</v>
      </c>
      <c r="U58" s="180" t="e">
        <f>VLOOKUP(VLOOKUP(A58,BASE!A:B,2,0),REGISTRATIONS!B:C,2,0)</f>
        <v>#N/A</v>
      </c>
      <c r="V58" s="180">
        <f t="shared" si="3"/>
        <v>0</v>
      </c>
      <c r="W58" s="181" t="e">
        <f t="shared" si="4"/>
        <v>#N/A</v>
      </c>
      <c r="X58" s="181" t="e">
        <f t="shared" si="5"/>
        <v>#N/A</v>
      </c>
    </row>
    <row r="59" spans="1:24" x14ac:dyDescent="0.3">
      <c r="A59" s="177"/>
      <c r="B59" s="177"/>
      <c r="C59" s="177"/>
      <c r="D59" s="178"/>
      <c r="E59" s="178"/>
      <c r="F59" s="178"/>
      <c r="G59" s="178"/>
      <c r="H59" s="120"/>
      <c r="I59" s="178"/>
      <c r="J59" s="178"/>
      <c r="K59" s="178"/>
      <c r="L59" s="177"/>
      <c r="M59" s="178"/>
      <c r="N59" s="253"/>
      <c r="O59" s="179" t="e">
        <f>VLOOKUP(A59,BASE!A:F,6,0)-E59+(_xlfn.IFNA(VLOOKUP(A59,RED!A:K,11,0),0))</f>
        <v>#N/A</v>
      </c>
      <c r="P59" s="179" t="e">
        <f>VLOOKUP(A59,BASE!A:I,9,0)-F59</f>
        <v>#N/A</v>
      </c>
      <c r="Q59" s="179" t="e">
        <f>VLOOKUP(A59,BASE!A:G,7,0)-H59+(_xlfn.IFNA(VLOOKUP(A59,RED!A:L,12,0),0))</f>
        <v>#N/A</v>
      </c>
      <c r="R59" s="179" t="e">
        <f>VLOOKUP(A59,BASE!A:J,10,0)-I59</f>
        <v>#N/A</v>
      </c>
      <c r="S59" s="179">
        <v>0</v>
      </c>
      <c r="T59" s="179" t="e">
        <f>VLOOKUP(A59,BASE!A:K,11,0)+VLOOKUP(A59,BASE!A:L,12,0)-M59+(_xlfn.IFNA(VLOOKUP(A59,RED!A:M,13,0),0)+_xlfn.IFNA(VLOOKUP(A59,RED!A:N,14,0),0))</f>
        <v>#N/A</v>
      </c>
      <c r="U59" s="180" t="e">
        <f>VLOOKUP(VLOOKUP(A59,BASE!A:B,2,0),REGISTRATIONS!B:C,2,0)</f>
        <v>#N/A</v>
      </c>
      <c r="V59" s="180">
        <f t="shared" si="3"/>
        <v>0</v>
      </c>
      <c r="W59" s="181" t="e">
        <f t="shared" si="4"/>
        <v>#N/A</v>
      </c>
      <c r="X59" s="181" t="e">
        <f t="shared" si="5"/>
        <v>#N/A</v>
      </c>
    </row>
    <row r="60" spans="1:24" x14ac:dyDescent="0.3">
      <c r="A60" s="177"/>
      <c r="B60" s="177"/>
      <c r="C60" s="177"/>
      <c r="D60" s="178"/>
      <c r="E60" s="178"/>
      <c r="F60" s="178"/>
      <c r="G60" s="178"/>
      <c r="H60" s="120"/>
      <c r="I60" s="178"/>
      <c r="J60" s="178"/>
      <c r="K60" s="178"/>
      <c r="L60" s="177"/>
      <c r="M60" s="178"/>
      <c r="N60" s="253"/>
      <c r="O60" s="179" t="e">
        <f>VLOOKUP(A60,BASE!A:F,6,0)-E60+(_xlfn.IFNA(VLOOKUP(A60,RED!A:K,11,0),0))</f>
        <v>#N/A</v>
      </c>
      <c r="P60" s="179" t="e">
        <f>VLOOKUP(A60,BASE!A:I,9,0)-F60</f>
        <v>#N/A</v>
      </c>
      <c r="Q60" s="179" t="e">
        <f>VLOOKUP(A60,BASE!A:G,7,0)-H60+(_xlfn.IFNA(VLOOKUP(A60,RED!A:L,12,0),0))</f>
        <v>#N/A</v>
      </c>
      <c r="R60" s="179" t="e">
        <f>VLOOKUP(A60,BASE!A:J,10,0)-I60</f>
        <v>#N/A</v>
      </c>
      <c r="S60" s="179">
        <v>0</v>
      </c>
      <c r="T60" s="179" t="e">
        <f>VLOOKUP(A60,BASE!A:K,11,0)+VLOOKUP(A60,BASE!A:L,12,0)-M60+(_xlfn.IFNA(VLOOKUP(A60,RED!A:M,13,0),0)+_xlfn.IFNA(VLOOKUP(A60,RED!A:N,14,0),0))</f>
        <v>#N/A</v>
      </c>
      <c r="U60" s="180" t="e">
        <f>VLOOKUP(VLOOKUP(A60,BASE!A:B,2,0),REGISTRATIONS!B:C,2,0)</f>
        <v>#N/A</v>
      </c>
      <c r="V60" s="180">
        <f t="shared" si="3"/>
        <v>0</v>
      </c>
      <c r="W60" s="181" t="e">
        <f t="shared" si="4"/>
        <v>#N/A</v>
      </c>
      <c r="X60" s="181" t="e">
        <f t="shared" si="5"/>
        <v>#N/A</v>
      </c>
    </row>
    <row r="61" spans="1:24" x14ac:dyDescent="0.3">
      <c r="A61" s="177"/>
      <c r="B61" s="177"/>
      <c r="C61" s="177"/>
      <c r="D61" s="178"/>
      <c r="E61" s="178"/>
      <c r="F61" s="178"/>
      <c r="G61" s="178"/>
      <c r="H61" s="120"/>
      <c r="I61" s="178"/>
      <c r="J61" s="178"/>
      <c r="K61" s="178"/>
      <c r="L61" s="177"/>
      <c r="M61" s="178"/>
      <c r="N61" s="253"/>
      <c r="O61" s="179" t="e">
        <f>VLOOKUP(A61,BASE!A:F,6,0)-E61+(_xlfn.IFNA(VLOOKUP(A61,RED!A:K,11,0),0))</f>
        <v>#N/A</v>
      </c>
      <c r="P61" s="179" t="e">
        <f>VLOOKUP(A61,BASE!A:I,9,0)-F61</f>
        <v>#N/A</v>
      </c>
      <c r="Q61" s="179" t="e">
        <f>VLOOKUP(A61,BASE!A:G,7,0)-H61+(_xlfn.IFNA(VLOOKUP(A61,RED!A:L,12,0),0))</f>
        <v>#N/A</v>
      </c>
      <c r="R61" s="179" t="e">
        <f>VLOOKUP(A61,BASE!A:J,10,0)-I61</f>
        <v>#N/A</v>
      </c>
      <c r="S61" s="179">
        <v>0</v>
      </c>
      <c r="T61" s="179" t="e">
        <f>VLOOKUP(A61,BASE!A:K,11,0)+VLOOKUP(A61,BASE!A:L,12,0)-M61+(_xlfn.IFNA(VLOOKUP(A61,RED!A:M,13,0),0)+_xlfn.IFNA(VLOOKUP(A61,RED!A:N,14,0),0))</f>
        <v>#N/A</v>
      </c>
      <c r="U61" s="180" t="e">
        <f>VLOOKUP(VLOOKUP(A61,BASE!A:B,2,0),REGISTRATIONS!B:C,2,0)</f>
        <v>#N/A</v>
      </c>
      <c r="V61" s="180">
        <f t="shared" si="3"/>
        <v>0</v>
      </c>
      <c r="W61" s="181" t="e">
        <f t="shared" si="4"/>
        <v>#N/A</v>
      </c>
      <c r="X61" s="181" t="e">
        <f t="shared" si="5"/>
        <v>#N/A</v>
      </c>
    </row>
    <row r="62" spans="1:24" x14ac:dyDescent="0.3">
      <c r="A62" s="177"/>
      <c r="B62" s="177"/>
      <c r="C62" s="177"/>
      <c r="D62" s="178"/>
      <c r="E62" s="178"/>
      <c r="F62" s="178"/>
      <c r="G62" s="178"/>
      <c r="H62" s="120"/>
      <c r="I62" s="178"/>
      <c r="J62" s="178"/>
      <c r="K62" s="178"/>
      <c r="L62" s="177"/>
      <c r="M62" s="178"/>
      <c r="N62" s="253"/>
      <c r="O62" s="179" t="e">
        <f>VLOOKUP(A62,BASE!A:F,6,0)-E62+(_xlfn.IFNA(VLOOKUP(A62,RED!A:K,11,0),0))</f>
        <v>#N/A</v>
      </c>
      <c r="P62" s="179" t="e">
        <f>VLOOKUP(A62,BASE!A:I,9,0)-F62</f>
        <v>#N/A</v>
      </c>
      <c r="Q62" s="179" t="e">
        <f>VLOOKUP(A62,BASE!A:G,7,0)-H62+(_xlfn.IFNA(VLOOKUP(A62,RED!A:L,12,0),0))</f>
        <v>#N/A</v>
      </c>
      <c r="R62" s="179" t="e">
        <f>VLOOKUP(A62,BASE!A:J,10,0)-I62</f>
        <v>#N/A</v>
      </c>
      <c r="S62" s="179">
        <v>0</v>
      </c>
      <c r="T62" s="179" t="e">
        <f>VLOOKUP(A62,BASE!A:K,11,0)+VLOOKUP(A62,BASE!A:L,12,0)-M62+(_xlfn.IFNA(VLOOKUP(A62,RED!A:M,13,0),0)+_xlfn.IFNA(VLOOKUP(A62,RED!A:N,14,0),0))</f>
        <v>#N/A</v>
      </c>
      <c r="U62" s="180" t="e">
        <f>VLOOKUP(VLOOKUP(A62,BASE!A:B,2,0),REGISTRATIONS!B:C,2,0)</f>
        <v>#N/A</v>
      </c>
      <c r="V62" s="180">
        <f t="shared" si="3"/>
        <v>0</v>
      </c>
      <c r="W62" s="181" t="e">
        <f t="shared" si="4"/>
        <v>#N/A</v>
      </c>
      <c r="X62" s="181" t="e">
        <f t="shared" si="5"/>
        <v>#N/A</v>
      </c>
    </row>
    <row r="63" spans="1:24" x14ac:dyDescent="0.3">
      <c r="A63" s="177"/>
      <c r="B63" s="177"/>
      <c r="C63" s="177"/>
      <c r="D63" s="178"/>
      <c r="E63" s="178"/>
      <c r="F63" s="178"/>
      <c r="G63" s="178"/>
      <c r="H63" s="120"/>
      <c r="I63" s="178"/>
      <c r="J63" s="178"/>
      <c r="K63" s="178"/>
      <c r="L63" s="177"/>
      <c r="M63" s="178"/>
      <c r="N63" s="253"/>
      <c r="O63" s="179" t="e">
        <f>VLOOKUP(A63,BASE!A:F,6,0)-E63+(_xlfn.IFNA(VLOOKUP(A63,RED!A:K,11,0),0))</f>
        <v>#N/A</v>
      </c>
      <c r="P63" s="179" t="e">
        <f>VLOOKUP(A63,BASE!A:I,9,0)-F63</f>
        <v>#N/A</v>
      </c>
      <c r="Q63" s="179" t="e">
        <f>VLOOKUP(A63,BASE!A:G,7,0)-H63+(_xlfn.IFNA(VLOOKUP(A63,RED!A:L,12,0),0))</f>
        <v>#N/A</v>
      </c>
      <c r="R63" s="179" t="e">
        <f>VLOOKUP(A63,BASE!A:J,10,0)-I63</f>
        <v>#N/A</v>
      </c>
      <c r="S63" s="179">
        <v>0</v>
      </c>
      <c r="T63" s="179" t="e">
        <f>VLOOKUP(A63,BASE!A:K,11,0)+VLOOKUP(A63,BASE!A:L,12,0)-M63+(_xlfn.IFNA(VLOOKUP(A63,RED!A:M,13,0),0)+_xlfn.IFNA(VLOOKUP(A63,RED!A:N,14,0),0))</f>
        <v>#N/A</v>
      </c>
      <c r="U63" s="180" t="e">
        <f>VLOOKUP(VLOOKUP(A63,BASE!A:B,2,0),REGISTRATIONS!B:C,2,0)</f>
        <v>#N/A</v>
      </c>
      <c r="V63" s="180">
        <f t="shared" si="3"/>
        <v>0</v>
      </c>
      <c r="W63" s="181" t="e">
        <f t="shared" si="4"/>
        <v>#N/A</v>
      </c>
      <c r="X63" s="181" t="e">
        <f t="shared" si="5"/>
        <v>#N/A</v>
      </c>
    </row>
    <row r="64" spans="1:24" x14ac:dyDescent="0.3">
      <c r="A64" s="177"/>
      <c r="B64" s="177"/>
      <c r="C64" s="177"/>
      <c r="D64" s="178"/>
      <c r="E64" s="178"/>
      <c r="F64" s="178"/>
      <c r="G64" s="178"/>
      <c r="H64" s="120"/>
      <c r="I64" s="178"/>
      <c r="J64" s="178"/>
      <c r="K64" s="178"/>
      <c r="L64" s="177"/>
      <c r="M64" s="178"/>
      <c r="N64" s="253"/>
      <c r="O64" s="179" t="e">
        <f>VLOOKUP(A64,BASE!A:F,6,0)-E64+(_xlfn.IFNA(VLOOKUP(A64,RED!A:K,11,0),0))</f>
        <v>#N/A</v>
      </c>
      <c r="P64" s="179" t="e">
        <f>VLOOKUP(A64,BASE!A:I,9,0)-F64</f>
        <v>#N/A</v>
      </c>
      <c r="Q64" s="179" t="e">
        <f>VLOOKUP(A64,BASE!A:G,7,0)-H64+(_xlfn.IFNA(VLOOKUP(A64,RED!A:L,12,0),0))</f>
        <v>#N/A</v>
      </c>
      <c r="R64" s="179" t="e">
        <f>VLOOKUP(A64,BASE!A:J,10,0)-I64</f>
        <v>#N/A</v>
      </c>
      <c r="S64" s="179">
        <v>0</v>
      </c>
      <c r="T64" s="179" t="e">
        <f>VLOOKUP(A64,BASE!A:K,11,0)+VLOOKUP(A64,BASE!A:L,12,0)-M64+(_xlfn.IFNA(VLOOKUP(A64,RED!A:M,13,0),0)+_xlfn.IFNA(VLOOKUP(A64,RED!A:N,14,0),0))</f>
        <v>#N/A</v>
      </c>
      <c r="U64" s="180" t="e">
        <f>VLOOKUP(VLOOKUP(A64,BASE!A:B,2,0),REGISTRATIONS!B:C,2,0)</f>
        <v>#N/A</v>
      </c>
      <c r="V64" s="180">
        <f t="shared" si="3"/>
        <v>0</v>
      </c>
      <c r="W64" s="181" t="e">
        <f t="shared" si="4"/>
        <v>#N/A</v>
      </c>
      <c r="X64" s="181" t="e">
        <f t="shared" si="5"/>
        <v>#N/A</v>
      </c>
    </row>
    <row r="65" spans="1:24" x14ac:dyDescent="0.3">
      <c r="A65" s="177"/>
      <c r="B65" s="177"/>
      <c r="C65" s="177"/>
      <c r="D65" s="178"/>
      <c r="E65" s="178"/>
      <c r="F65" s="178"/>
      <c r="G65" s="178"/>
      <c r="H65" s="120"/>
      <c r="I65" s="178"/>
      <c r="J65" s="178"/>
      <c r="K65" s="178"/>
      <c r="L65" s="177"/>
      <c r="M65" s="178"/>
      <c r="N65" s="253"/>
      <c r="O65" s="179" t="e">
        <f>VLOOKUP(A65,BASE!A:F,6,0)-E65+(_xlfn.IFNA(VLOOKUP(A65,RED!A:K,11,0),0))</f>
        <v>#N/A</v>
      </c>
      <c r="P65" s="179" t="e">
        <f>VLOOKUP(A65,BASE!A:I,9,0)-F65</f>
        <v>#N/A</v>
      </c>
      <c r="Q65" s="179" t="e">
        <f>VLOOKUP(A65,BASE!A:G,7,0)-H65+(_xlfn.IFNA(VLOOKUP(A65,RED!A:L,12,0),0))</f>
        <v>#N/A</v>
      </c>
      <c r="R65" s="179" t="e">
        <f>VLOOKUP(A65,BASE!A:J,10,0)-I65</f>
        <v>#N/A</v>
      </c>
      <c r="S65" s="179">
        <v>0</v>
      </c>
      <c r="T65" s="179" t="e">
        <f>VLOOKUP(A65,BASE!A:K,11,0)+VLOOKUP(A65,BASE!A:L,12,0)-M65+(_xlfn.IFNA(VLOOKUP(A65,RED!A:M,13,0),0)+_xlfn.IFNA(VLOOKUP(A65,RED!A:N,14,0),0))</f>
        <v>#N/A</v>
      </c>
      <c r="U65" s="180" t="e">
        <f>VLOOKUP(VLOOKUP(A65,BASE!A:B,2,0),REGISTRATIONS!B:C,2,0)</f>
        <v>#N/A</v>
      </c>
      <c r="V65" s="180">
        <f t="shared" si="3"/>
        <v>0</v>
      </c>
      <c r="W65" s="181" t="e">
        <f t="shared" si="4"/>
        <v>#N/A</v>
      </c>
      <c r="X65" s="181" t="e">
        <f t="shared" si="5"/>
        <v>#N/A</v>
      </c>
    </row>
    <row r="66" spans="1:24" x14ac:dyDescent="0.3">
      <c r="A66" s="177"/>
      <c r="B66" s="177"/>
      <c r="C66" s="177"/>
      <c r="D66" s="178"/>
      <c r="E66" s="178"/>
      <c r="F66" s="178"/>
      <c r="G66" s="178"/>
      <c r="H66" s="120"/>
      <c r="I66" s="178"/>
      <c r="J66" s="178"/>
      <c r="K66" s="178"/>
      <c r="L66" s="177"/>
      <c r="M66" s="178"/>
      <c r="N66" s="253"/>
      <c r="O66" s="179" t="e">
        <f>VLOOKUP(A66,BASE!A:F,6,0)-E66+(_xlfn.IFNA(VLOOKUP(A66,RED!A:K,11,0),0))</f>
        <v>#N/A</v>
      </c>
      <c r="P66" s="179" t="e">
        <f>VLOOKUP(A66,BASE!A:I,9,0)-F66</f>
        <v>#N/A</v>
      </c>
      <c r="Q66" s="179" t="e">
        <f>VLOOKUP(A66,BASE!A:G,7,0)-H66+(_xlfn.IFNA(VLOOKUP(A66,RED!A:L,12,0),0))</f>
        <v>#N/A</v>
      </c>
      <c r="R66" s="179" t="e">
        <f>VLOOKUP(A66,BASE!A:J,10,0)-I66</f>
        <v>#N/A</v>
      </c>
      <c r="S66" s="179">
        <v>0</v>
      </c>
      <c r="T66" s="179" t="e">
        <f>VLOOKUP(A66,BASE!A:K,11,0)+VLOOKUP(A66,BASE!A:L,12,0)-M66+(_xlfn.IFNA(VLOOKUP(A66,RED!A:M,13,0),0)+_xlfn.IFNA(VLOOKUP(A66,RED!A:N,14,0),0))</f>
        <v>#N/A</v>
      </c>
      <c r="U66" s="180" t="e">
        <f>VLOOKUP(VLOOKUP(A66,BASE!A:B,2,0),REGISTRATIONS!B:C,2,0)</f>
        <v>#N/A</v>
      </c>
      <c r="V66" s="180">
        <f t="shared" si="3"/>
        <v>0</v>
      </c>
      <c r="W66" s="181" t="e">
        <f t="shared" si="4"/>
        <v>#N/A</v>
      </c>
      <c r="X66" s="181" t="e">
        <f t="shared" si="5"/>
        <v>#N/A</v>
      </c>
    </row>
    <row r="67" spans="1:24" x14ac:dyDescent="0.3">
      <c r="A67" s="177"/>
      <c r="B67" s="177"/>
      <c r="C67" s="177"/>
      <c r="D67" s="178"/>
      <c r="E67" s="178"/>
      <c r="F67" s="178"/>
      <c r="G67" s="178"/>
      <c r="H67" s="120"/>
      <c r="I67" s="178"/>
      <c r="J67" s="178"/>
      <c r="K67" s="178"/>
      <c r="L67" s="177"/>
      <c r="M67" s="178"/>
      <c r="N67" s="253"/>
      <c r="O67" s="179" t="e">
        <f>VLOOKUP(A67,BASE!A:F,6,0)-E67+(_xlfn.IFNA(VLOOKUP(A67,RED!A:K,11,0),0))</f>
        <v>#N/A</v>
      </c>
      <c r="P67" s="179" t="e">
        <f>VLOOKUP(A67,BASE!A:I,9,0)-F67</f>
        <v>#N/A</v>
      </c>
      <c r="Q67" s="179" t="e">
        <f>VLOOKUP(A67,BASE!A:G,7,0)-H67+(_xlfn.IFNA(VLOOKUP(A67,RED!A:L,12,0),0))</f>
        <v>#N/A</v>
      </c>
      <c r="R67" s="179" t="e">
        <f>VLOOKUP(A67,BASE!A:J,10,0)-I67</f>
        <v>#N/A</v>
      </c>
      <c r="S67" s="179">
        <v>0</v>
      </c>
      <c r="T67" s="179" t="e">
        <f>VLOOKUP(A67,BASE!A:K,11,0)+VLOOKUP(A67,BASE!A:L,12,0)-M67+(_xlfn.IFNA(VLOOKUP(A67,RED!A:M,13,0),0)+_xlfn.IFNA(VLOOKUP(A67,RED!A:N,14,0),0))</f>
        <v>#N/A</v>
      </c>
      <c r="U67" s="180" t="e">
        <f>VLOOKUP(VLOOKUP(A67,BASE!A:B,2,0),REGISTRATIONS!B:C,2,0)</f>
        <v>#N/A</v>
      </c>
      <c r="V67" s="180">
        <f t="shared" si="3"/>
        <v>0</v>
      </c>
      <c r="W67" s="181" t="e">
        <f t="shared" si="4"/>
        <v>#N/A</v>
      </c>
      <c r="X67" s="181" t="e">
        <f t="shared" si="5"/>
        <v>#N/A</v>
      </c>
    </row>
    <row r="68" spans="1:24" x14ac:dyDescent="0.3">
      <c r="A68" s="177"/>
      <c r="B68" s="177"/>
      <c r="C68" s="177"/>
      <c r="D68" s="178"/>
      <c r="E68" s="178"/>
      <c r="F68" s="178"/>
      <c r="G68" s="178"/>
      <c r="H68" s="120"/>
      <c r="I68" s="178"/>
      <c r="J68" s="178"/>
      <c r="K68" s="178"/>
      <c r="L68" s="177"/>
      <c r="M68" s="178"/>
      <c r="N68" s="253"/>
      <c r="O68" s="179" t="e">
        <f>VLOOKUP(A68,BASE!A:F,6,0)-E68+(_xlfn.IFNA(VLOOKUP(A68,RED!A:K,11,0),0))</f>
        <v>#N/A</v>
      </c>
      <c r="P68" s="179" t="e">
        <f>VLOOKUP(A68,BASE!A:I,9,0)-F68</f>
        <v>#N/A</v>
      </c>
      <c r="Q68" s="179" t="e">
        <f>VLOOKUP(A68,BASE!A:G,7,0)-H68+(_xlfn.IFNA(VLOOKUP(A68,RED!A:L,12,0),0))</f>
        <v>#N/A</v>
      </c>
      <c r="R68" s="179" t="e">
        <f>VLOOKUP(A68,BASE!A:J,10,0)-I68</f>
        <v>#N/A</v>
      </c>
      <c r="S68" s="179">
        <v>0</v>
      </c>
      <c r="T68" s="179" t="e">
        <f>VLOOKUP(A68,BASE!A:K,11,0)+VLOOKUP(A68,BASE!A:L,12,0)-M68+(_xlfn.IFNA(VLOOKUP(A68,RED!A:M,13,0),0)+_xlfn.IFNA(VLOOKUP(A68,RED!A:N,14,0),0))</f>
        <v>#N/A</v>
      </c>
      <c r="U68" s="180" t="e">
        <f>VLOOKUP(VLOOKUP(A68,BASE!A:B,2,0),REGISTRATIONS!B:C,2,0)</f>
        <v>#N/A</v>
      </c>
      <c r="V68" s="180">
        <f t="shared" si="3"/>
        <v>0</v>
      </c>
      <c r="W68" s="181" t="e">
        <f t="shared" si="4"/>
        <v>#N/A</v>
      </c>
      <c r="X68" s="181" t="e">
        <f t="shared" si="5"/>
        <v>#N/A</v>
      </c>
    </row>
    <row r="69" spans="1:24" x14ac:dyDescent="0.3">
      <c r="A69" s="177"/>
      <c r="B69" s="177"/>
      <c r="C69" s="177"/>
      <c r="D69" s="178"/>
      <c r="E69" s="178"/>
      <c r="F69" s="178"/>
      <c r="G69" s="178"/>
      <c r="H69" s="120"/>
      <c r="I69" s="178"/>
      <c r="J69" s="178"/>
      <c r="K69" s="178"/>
      <c r="L69" s="177"/>
      <c r="M69" s="178"/>
      <c r="N69" s="253"/>
      <c r="O69" s="179" t="e">
        <f>VLOOKUP(A69,BASE!A:F,6,0)-E69+(_xlfn.IFNA(VLOOKUP(A69,RED!A:K,11,0),0))</f>
        <v>#N/A</v>
      </c>
      <c r="P69" s="179" t="e">
        <f>VLOOKUP(A69,BASE!A:I,9,0)-F69</f>
        <v>#N/A</v>
      </c>
      <c r="Q69" s="179" t="e">
        <f>VLOOKUP(A69,BASE!A:G,7,0)-H69+(_xlfn.IFNA(VLOOKUP(A69,RED!A:L,12,0),0))</f>
        <v>#N/A</v>
      </c>
      <c r="R69" s="179" t="e">
        <f>VLOOKUP(A69,BASE!A:J,10,0)-I69</f>
        <v>#N/A</v>
      </c>
      <c r="S69" s="179">
        <v>0</v>
      </c>
      <c r="T69" s="179" t="e">
        <f>VLOOKUP(A69,BASE!A:K,11,0)+VLOOKUP(A69,BASE!A:L,12,0)-M69+(_xlfn.IFNA(VLOOKUP(A69,RED!A:M,13,0),0)+_xlfn.IFNA(VLOOKUP(A69,RED!A:N,14,0),0))</f>
        <v>#N/A</v>
      </c>
      <c r="U69" s="180" t="e">
        <f>VLOOKUP(VLOOKUP(A69,BASE!A:B,2,0),REGISTRATIONS!B:C,2,0)</f>
        <v>#N/A</v>
      </c>
      <c r="V69" s="180">
        <f t="shared" si="3"/>
        <v>0</v>
      </c>
      <c r="W69" s="181" t="e">
        <f t="shared" si="4"/>
        <v>#N/A</v>
      </c>
      <c r="X69" s="181" t="e">
        <f t="shared" si="5"/>
        <v>#N/A</v>
      </c>
    </row>
    <row r="70" spans="1:24" x14ac:dyDescent="0.3">
      <c r="A70" s="177"/>
      <c r="B70" s="177"/>
      <c r="C70" s="177"/>
      <c r="D70" s="178"/>
      <c r="E70" s="178"/>
      <c r="F70" s="178"/>
      <c r="G70" s="178"/>
      <c r="H70" s="120"/>
      <c r="I70" s="178"/>
      <c r="J70" s="178"/>
      <c r="K70" s="178"/>
      <c r="L70" s="177"/>
      <c r="M70" s="178"/>
      <c r="N70" s="253"/>
      <c r="O70" s="179" t="e">
        <f>VLOOKUP(A70,BASE!A:F,6,0)-E70+(_xlfn.IFNA(VLOOKUP(A70,RED!A:K,11,0),0))</f>
        <v>#N/A</v>
      </c>
      <c r="P70" s="179" t="e">
        <f>VLOOKUP(A70,BASE!A:I,9,0)-F70</f>
        <v>#N/A</v>
      </c>
      <c r="Q70" s="179" t="e">
        <f>VLOOKUP(A70,BASE!A:G,7,0)-H70+(_xlfn.IFNA(VLOOKUP(A70,RED!A:L,12,0),0))</f>
        <v>#N/A</v>
      </c>
      <c r="R70" s="179" t="e">
        <f>VLOOKUP(A70,BASE!A:J,10,0)-I70</f>
        <v>#N/A</v>
      </c>
      <c r="S70" s="179">
        <v>0</v>
      </c>
      <c r="T70" s="179" t="e">
        <f>VLOOKUP(A70,BASE!A:K,11,0)+VLOOKUP(A70,BASE!A:L,12,0)-M70+(_xlfn.IFNA(VLOOKUP(A70,RED!A:M,13,0),0)+_xlfn.IFNA(VLOOKUP(A70,RED!A:N,14,0),0))</f>
        <v>#N/A</v>
      </c>
      <c r="U70" s="180" t="e">
        <f>VLOOKUP(VLOOKUP(A70,BASE!A:B,2,0),REGISTRATIONS!B:C,2,0)</f>
        <v>#N/A</v>
      </c>
      <c r="V70" s="180">
        <f t="shared" si="3"/>
        <v>0</v>
      </c>
      <c r="W70" s="181" t="e">
        <f t="shared" si="4"/>
        <v>#N/A</v>
      </c>
      <c r="X70" s="181" t="e">
        <f t="shared" si="5"/>
        <v>#N/A</v>
      </c>
    </row>
    <row r="71" spans="1:24" x14ac:dyDescent="0.3">
      <c r="A71" s="177"/>
      <c r="B71" s="177"/>
      <c r="C71" s="177"/>
      <c r="D71" s="178"/>
      <c r="E71" s="178"/>
      <c r="F71" s="178"/>
      <c r="G71" s="178"/>
      <c r="H71" s="120"/>
      <c r="I71" s="178"/>
      <c r="J71" s="178"/>
      <c r="K71" s="178"/>
      <c r="L71" s="177"/>
      <c r="M71" s="178"/>
      <c r="N71" s="253"/>
      <c r="O71" s="179" t="e">
        <f>VLOOKUP(A71,BASE!A:F,6,0)-E71+(_xlfn.IFNA(VLOOKUP(A71,RED!A:K,11,0),0))</f>
        <v>#N/A</v>
      </c>
      <c r="P71" s="179" t="e">
        <f>VLOOKUP(A71,BASE!A:I,9,0)-F71</f>
        <v>#N/A</v>
      </c>
      <c r="Q71" s="179" t="e">
        <f>VLOOKUP(A71,BASE!A:G,7,0)-H71+(_xlfn.IFNA(VLOOKUP(A71,RED!A:L,12,0),0))</f>
        <v>#N/A</v>
      </c>
      <c r="R71" s="179" t="e">
        <f>VLOOKUP(A71,BASE!A:J,10,0)-I71</f>
        <v>#N/A</v>
      </c>
      <c r="S71" s="179">
        <v>0</v>
      </c>
      <c r="T71" s="179" t="e">
        <f>VLOOKUP(A71,BASE!A:K,11,0)+VLOOKUP(A71,BASE!A:L,12,0)-M71+(_xlfn.IFNA(VLOOKUP(A71,RED!A:M,13,0),0)+_xlfn.IFNA(VLOOKUP(A71,RED!A:N,14,0),0))</f>
        <v>#N/A</v>
      </c>
      <c r="U71" s="180" t="e">
        <f>VLOOKUP(VLOOKUP(A71,BASE!A:B,2,0),REGISTRATIONS!B:C,2,0)</f>
        <v>#N/A</v>
      </c>
      <c r="V71" s="180">
        <f t="shared" si="3"/>
        <v>0</v>
      </c>
      <c r="W71" s="181" t="e">
        <f t="shared" si="4"/>
        <v>#N/A</v>
      </c>
      <c r="X71" s="181" t="e">
        <f t="shared" si="5"/>
        <v>#N/A</v>
      </c>
    </row>
    <row r="72" spans="1:24" x14ac:dyDescent="0.3">
      <c r="A72" s="177"/>
      <c r="B72" s="177"/>
      <c r="C72" s="177"/>
      <c r="D72" s="178"/>
      <c r="E72" s="178"/>
      <c r="F72" s="178"/>
      <c r="G72" s="178"/>
      <c r="H72" s="120"/>
      <c r="I72" s="178"/>
      <c r="J72" s="178"/>
      <c r="K72" s="178"/>
      <c r="L72" s="177"/>
      <c r="M72" s="178"/>
      <c r="N72" s="253"/>
      <c r="O72" s="179" t="e">
        <f>VLOOKUP(A72,BASE!A:F,6,0)-E72+(_xlfn.IFNA(VLOOKUP(A72,RED!A:K,11,0),0))</f>
        <v>#N/A</v>
      </c>
      <c r="P72" s="179" t="e">
        <f>VLOOKUP(A72,BASE!A:I,9,0)-F72</f>
        <v>#N/A</v>
      </c>
      <c r="Q72" s="179" t="e">
        <f>VLOOKUP(A72,BASE!A:G,7,0)-H72+(_xlfn.IFNA(VLOOKUP(A72,RED!A:L,12,0),0))</f>
        <v>#N/A</v>
      </c>
      <c r="R72" s="179" t="e">
        <f>VLOOKUP(A72,BASE!A:J,10,0)-I72</f>
        <v>#N/A</v>
      </c>
      <c r="S72" s="179">
        <v>0</v>
      </c>
      <c r="T72" s="179" t="e">
        <f>VLOOKUP(A72,BASE!A:K,11,0)+VLOOKUP(A72,BASE!A:L,12,0)-M72+(_xlfn.IFNA(VLOOKUP(A72,RED!A:M,13,0),0)+_xlfn.IFNA(VLOOKUP(A72,RED!A:N,14,0),0))</f>
        <v>#N/A</v>
      </c>
      <c r="U72" s="180" t="e">
        <f>VLOOKUP(VLOOKUP(A72,BASE!A:B,2,0),REGISTRATIONS!B:C,2,0)</f>
        <v>#N/A</v>
      </c>
      <c r="V72" s="180">
        <f t="shared" si="3"/>
        <v>0</v>
      </c>
      <c r="W72" s="181" t="e">
        <f t="shared" si="4"/>
        <v>#N/A</v>
      </c>
      <c r="X72" s="181" t="e">
        <f t="shared" si="5"/>
        <v>#N/A</v>
      </c>
    </row>
    <row r="73" spans="1:24" x14ac:dyDescent="0.3">
      <c r="A73" s="177"/>
      <c r="B73" s="177"/>
      <c r="C73" s="177"/>
      <c r="D73" s="178"/>
      <c r="E73" s="178"/>
      <c r="F73" s="178"/>
      <c r="G73" s="178"/>
      <c r="H73" s="120"/>
      <c r="I73" s="178"/>
      <c r="J73" s="178"/>
      <c r="K73" s="178"/>
      <c r="L73" s="177"/>
      <c r="M73" s="178"/>
      <c r="N73" s="253"/>
      <c r="O73" s="179" t="e">
        <f>VLOOKUP(A73,BASE!A:F,6,0)-E73+(_xlfn.IFNA(VLOOKUP(A73,RED!A:K,11,0),0))</f>
        <v>#N/A</v>
      </c>
      <c r="P73" s="179" t="e">
        <f>VLOOKUP(A73,BASE!A:I,9,0)-F73</f>
        <v>#N/A</v>
      </c>
      <c r="Q73" s="179" t="e">
        <f>VLOOKUP(A73,BASE!A:G,7,0)-H73+(_xlfn.IFNA(VLOOKUP(A73,RED!A:L,12,0),0))</f>
        <v>#N/A</v>
      </c>
      <c r="R73" s="179" t="e">
        <f>VLOOKUP(A73,BASE!A:J,10,0)-I73</f>
        <v>#N/A</v>
      </c>
      <c r="S73" s="179">
        <v>0</v>
      </c>
      <c r="T73" s="179" t="e">
        <f>VLOOKUP(A73,BASE!A:K,11,0)+VLOOKUP(A73,BASE!A:L,12,0)-M73+(_xlfn.IFNA(VLOOKUP(A73,RED!A:M,13,0),0)+_xlfn.IFNA(VLOOKUP(A73,RED!A:N,14,0),0))</f>
        <v>#N/A</v>
      </c>
      <c r="U73" s="180" t="e">
        <f>VLOOKUP(VLOOKUP(A73,BASE!A:B,2,0),REGISTRATIONS!B:C,2,0)</f>
        <v>#N/A</v>
      </c>
      <c r="V73" s="180">
        <f t="shared" si="3"/>
        <v>0</v>
      </c>
      <c r="W73" s="181" t="e">
        <f t="shared" si="4"/>
        <v>#N/A</v>
      </c>
      <c r="X73" s="181" t="e">
        <f t="shared" si="5"/>
        <v>#N/A</v>
      </c>
    </row>
    <row r="74" spans="1:24" x14ac:dyDescent="0.3">
      <c r="A74" s="177"/>
      <c r="B74" s="177"/>
      <c r="C74" s="177"/>
      <c r="D74" s="178"/>
      <c r="E74" s="178"/>
      <c r="F74" s="178"/>
      <c r="G74" s="178"/>
      <c r="H74" s="120"/>
      <c r="I74" s="178"/>
      <c r="J74" s="178"/>
      <c r="K74" s="178"/>
      <c r="L74" s="177"/>
      <c r="M74" s="178"/>
      <c r="N74" s="253"/>
      <c r="O74" s="179" t="e">
        <f>VLOOKUP(A74,BASE!A:F,6,0)-E74+(_xlfn.IFNA(VLOOKUP(A74,RED!A:K,11,0),0))</f>
        <v>#N/A</v>
      </c>
      <c r="P74" s="179" t="e">
        <f>VLOOKUP(A74,BASE!A:I,9,0)-F74</f>
        <v>#N/A</v>
      </c>
      <c r="Q74" s="179" t="e">
        <f>VLOOKUP(A74,BASE!A:G,7,0)-H74+(_xlfn.IFNA(VLOOKUP(A74,RED!A:L,12,0),0))</f>
        <v>#N/A</v>
      </c>
      <c r="R74" s="179" t="e">
        <f>VLOOKUP(A74,BASE!A:J,10,0)-I74</f>
        <v>#N/A</v>
      </c>
      <c r="S74" s="179">
        <v>0</v>
      </c>
      <c r="T74" s="179" t="e">
        <f>VLOOKUP(A74,BASE!A:K,11,0)+VLOOKUP(A74,BASE!A:L,12,0)-M74+(_xlfn.IFNA(VLOOKUP(A74,RED!A:M,13,0),0)+_xlfn.IFNA(VLOOKUP(A74,RED!A:N,14,0),0))</f>
        <v>#N/A</v>
      </c>
      <c r="U74" s="180" t="e">
        <f>VLOOKUP(VLOOKUP(A74,BASE!A:B,2,0),REGISTRATIONS!B:C,2,0)</f>
        <v>#N/A</v>
      </c>
      <c r="V74" s="180">
        <f t="shared" si="3"/>
        <v>0</v>
      </c>
      <c r="W74" s="181" t="e">
        <f t="shared" si="4"/>
        <v>#N/A</v>
      </c>
      <c r="X74" s="181" t="e">
        <f t="shared" si="5"/>
        <v>#N/A</v>
      </c>
    </row>
    <row r="75" spans="1:24" x14ac:dyDescent="0.3">
      <c r="A75" s="177"/>
      <c r="B75" s="177"/>
      <c r="C75" s="177"/>
      <c r="D75" s="178"/>
      <c r="E75" s="178"/>
      <c r="F75" s="178"/>
      <c r="G75" s="178"/>
      <c r="H75" s="120"/>
      <c r="I75" s="178"/>
      <c r="J75" s="178"/>
      <c r="K75" s="178"/>
      <c r="L75" s="177"/>
      <c r="M75" s="178"/>
      <c r="N75" s="253"/>
      <c r="O75" s="179" t="e">
        <f>VLOOKUP(A75,BASE!A:F,6,0)-E75+(_xlfn.IFNA(VLOOKUP(A75,RED!A:K,11,0),0))</f>
        <v>#N/A</v>
      </c>
      <c r="P75" s="179" t="e">
        <f>VLOOKUP(A75,BASE!A:I,9,0)-F75</f>
        <v>#N/A</v>
      </c>
      <c r="Q75" s="179" t="e">
        <f>VLOOKUP(A75,BASE!A:G,7,0)-H75+(_xlfn.IFNA(VLOOKUP(A75,RED!A:L,12,0),0))</f>
        <v>#N/A</v>
      </c>
      <c r="R75" s="179" t="e">
        <f>VLOOKUP(A75,BASE!A:J,10,0)-I75</f>
        <v>#N/A</v>
      </c>
      <c r="S75" s="179">
        <v>0</v>
      </c>
      <c r="T75" s="179" t="e">
        <f>VLOOKUP(A75,BASE!A:K,11,0)+VLOOKUP(A75,BASE!A:L,12,0)-M75+(_xlfn.IFNA(VLOOKUP(A75,RED!A:M,13,0),0)+_xlfn.IFNA(VLOOKUP(A75,RED!A:N,14,0),0))</f>
        <v>#N/A</v>
      </c>
      <c r="U75" s="180" t="e">
        <f>VLOOKUP(VLOOKUP(A75,BASE!A:B,2,0),REGISTRATIONS!B:C,2,0)</f>
        <v>#N/A</v>
      </c>
      <c r="V75" s="180">
        <f t="shared" si="3"/>
        <v>0</v>
      </c>
      <c r="W75" s="181" t="e">
        <f t="shared" si="4"/>
        <v>#N/A</v>
      </c>
      <c r="X75" s="181" t="e">
        <f t="shared" si="5"/>
        <v>#N/A</v>
      </c>
    </row>
    <row r="76" spans="1:24" x14ac:dyDescent="0.3">
      <c r="A76" s="177"/>
      <c r="B76" s="177"/>
      <c r="C76" s="177"/>
      <c r="D76" s="178"/>
      <c r="E76" s="178"/>
      <c r="F76" s="178"/>
      <c r="G76" s="178"/>
      <c r="H76" s="120"/>
      <c r="I76" s="178"/>
      <c r="J76" s="178"/>
      <c r="K76" s="178"/>
      <c r="L76" s="177"/>
      <c r="M76" s="178"/>
      <c r="N76" s="253"/>
      <c r="O76" s="179" t="e">
        <f>VLOOKUP(A76,BASE!A:F,6,0)-E76+(_xlfn.IFNA(VLOOKUP(A76,RED!A:K,11,0),0))</f>
        <v>#N/A</v>
      </c>
      <c r="P76" s="179" t="e">
        <f>VLOOKUP(A76,BASE!A:I,9,0)-F76</f>
        <v>#N/A</v>
      </c>
      <c r="Q76" s="179" t="e">
        <f>VLOOKUP(A76,BASE!A:G,7,0)-H76+(_xlfn.IFNA(VLOOKUP(A76,RED!A:L,12,0),0))</f>
        <v>#N/A</v>
      </c>
      <c r="R76" s="179" t="e">
        <f>VLOOKUP(A76,BASE!A:J,10,0)-I76</f>
        <v>#N/A</v>
      </c>
      <c r="S76" s="179">
        <v>0</v>
      </c>
      <c r="T76" s="179" t="e">
        <f>VLOOKUP(A76,BASE!A:K,11,0)+VLOOKUP(A76,BASE!A:L,12,0)-M76+(_xlfn.IFNA(VLOOKUP(A76,RED!A:M,13,0),0)+_xlfn.IFNA(VLOOKUP(A76,RED!A:N,14,0),0))</f>
        <v>#N/A</v>
      </c>
      <c r="U76" s="180" t="e">
        <f>VLOOKUP(VLOOKUP(A76,BASE!A:B,2,0),REGISTRATIONS!B:C,2,0)</f>
        <v>#N/A</v>
      </c>
      <c r="V76" s="180">
        <f t="shared" si="3"/>
        <v>0</v>
      </c>
      <c r="W76" s="181" t="e">
        <f t="shared" si="4"/>
        <v>#N/A</v>
      </c>
      <c r="X76" s="181" t="e">
        <f t="shared" si="5"/>
        <v>#N/A</v>
      </c>
    </row>
    <row r="77" spans="1:24" x14ac:dyDescent="0.3">
      <c r="A77" s="177"/>
      <c r="B77" s="177"/>
      <c r="C77" s="177"/>
      <c r="D77" s="178"/>
      <c r="E77" s="178"/>
      <c r="F77" s="178"/>
      <c r="G77" s="178"/>
      <c r="H77" s="120"/>
      <c r="I77" s="178"/>
      <c r="J77" s="178"/>
      <c r="K77" s="178"/>
      <c r="L77" s="177"/>
      <c r="M77" s="178"/>
      <c r="N77" s="253"/>
      <c r="O77" s="179" t="e">
        <f>VLOOKUP(A77,BASE!A:F,6,0)-E77+(_xlfn.IFNA(VLOOKUP(A77,RED!A:K,11,0),0))</f>
        <v>#N/A</v>
      </c>
      <c r="P77" s="179" t="e">
        <f>VLOOKUP(A77,BASE!A:I,9,0)-F77</f>
        <v>#N/A</v>
      </c>
      <c r="Q77" s="179" t="e">
        <f>VLOOKUP(A77,BASE!A:G,7,0)-H77+(_xlfn.IFNA(VLOOKUP(A77,RED!A:L,12,0),0))</f>
        <v>#N/A</v>
      </c>
      <c r="R77" s="179" t="e">
        <f>VLOOKUP(A77,BASE!A:J,10,0)-I77</f>
        <v>#N/A</v>
      </c>
      <c r="S77" s="179">
        <v>0</v>
      </c>
      <c r="T77" s="179" t="e">
        <f>VLOOKUP(A77,BASE!A:K,11,0)+VLOOKUP(A77,BASE!A:L,12,0)-M77+(_xlfn.IFNA(VLOOKUP(A77,RED!A:M,13,0),0)+_xlfn.IFNA(VLOOKUP(A77,RED!A:N,14,0),0))</f>
        <v>#N/A</v>
      </c>
      <c r="U77" s="180" t="e">
        <f>VLOOKUP(VLOOKUP(A77,BASE!A:B,2,0),REGISTRATIONS!B:C,2,0)</f>
        <v>#N/A</v>
      </c>
      <c r="V77" s="180">
        <f t="shared" si="3"/>
        <v>0</v>
      </c>
      <c r="W77" s="181" t="e">
        <f t="shared" si="4"/>
        <v>#N/A</v>
      </c>
      <c r="X77" s="181" t="e">
        <f t="shared" si="5"/>
        <v>#N/A</v>
      </c>
    </row>
    <row r="78" spans="1:24" x14ac:dyDescent="0.3">
      <c r="A78" s="177"/>
      <c r="B78" s="177"/>
      <c r="C78" s="177"/>
      <c r="D78" s="178"/>
      <c r="E78" s="178"/>
      <c r="F78" s="178"/>
      <c r="G78" s="178"/>
      <c r="H78" s="120"/>
      <c r="I78" s="178"/>
      <c r="J78" s="178"/>
      <c r="K78" s="178"/>
      <c r="L78" s="177"/>
      <c r="M78" s="178"/>
      <c r="N78" s="253"/>
      <c r="O78" s="179" t="e">
        <f>VLOOKUP(A78,BASE!A:F,6,0)-E78+(_xlfn.IFNA(VLOOKUP(A78,RED!A:K,11,0),0))</f>
        <v>#N/A</v>
      </c>
      <c r="P78" s="179" t="e">
        <f>VLOOKUP(A78,BASE!A:I,9,0)-F78</f>
        <v>#N/A</v>
      </c>
      <c r="Q78" s="179" t="e">
        <f>VLOOKUP(A78,BASE!A:G,7,0)-H78+(_xlfn.IFNA(VLOOKUP(A78,RED!A:L,12,0),0))</f>
        <v>#N/A</v>
      </c>
      <c r="R78" s="179" t="e">
        <f>VLOOKUP(A78,BASE!A:J,10,0)-I78</f>
        <v>#N/A</v>
      </c>
      <c r="S78" s="179">
        <v>0</v>
      </c>
      <c r="T78" s="179" t="e">
        <f>VLOOKUP(A78,BASE!A:K,11,0)+VLOOKUP(A78,BASE!A:L,12,0)-M78+(_xlfn.IFNA(VLOOKUP(A78,RED!A:M,13,0),0)+_xlfn.IFNA(VLOOKUP(A78,RED!A:N,14,0),0))</f>
        <v>#N/A</v>
      </c>
      <c r="U78" s="180" t="e">
        <f>VLOOKUP(VLOOKUP(A78,BASE!A:B,2,0),REGISTRATIONS!B:C,2,0)</f>
        <v>#N/A</v>
      </c>
      <c r="V78" s="180">
        <f t="shared" si="3"/>
        <v>0</v>
      </c>
      <c r="W78" s="181" t="e">
        <f t="shared" si="4"/>
        <v>#N/A</v>
      </c>
      <c r="X78" s="181" t="e">
        <f t="shared" si="5"/>
        <v>#N/A</v>
      </c>
    </row>
    <row r="79" spans="1:24" x14ac:dyDescent="0.3">
      <c r="A79" s="177"/>
      <c r="B79" s="177"/>
      <c r="C79" s="177"/>
      <c r="D79" s="178"/>
      <c r="E79" s="178"/>
      <c r="F79" s="178"/>
      <c r="G79" s="178"/>
      <c r="H79" s="120"/>
      <c r="I79" s="178"/>
      <c r="J79" s="178"/>
      <c r="K79" s="178"/>
      <c r="L79" s="177"/>
      <c r="M79" s="178"/>
      <c r="N79" s="253"/>
      <c r="O79" s="179" t="e">
        <f>VLOOKUP(A79,BASE!A:F,6,0)-E79+(_xlfn.IFNA(VLOOKUP(A79,RED!A:K,11,0),0))</f>
        <v>#N/A</v>
      </c>
      <c r="P79" s="179" t="e">
        <f>VLOOKUP(A79,BASE!A:I,9,0)-F79</f>
        <v>#N/A</v>
      </c>
      <c r="Q79" s="179" t="e">
        <f>VLOOKUP(A79,BASE!A:G,7,0)-H79+(_xlfn.IFNA(VLOOKUP(A79,RED!A:L,12,0),0))</f>
        <v>#N/A</v>
      </c>
      <c r="R79" s="179" t="e">
        <f>VLOOKUP(A79,BASE!A:J,10,0)-I79</f>
        <v>#N/A</v>
      </c>
      <c r="S79" s="179">
        <v>0</v>
      </c>
      <c r="T79" s="179" t="e">
        <f>VLOOKUP(A79,BASE!A:K,11,0)+VLOOKUP(A79,BASE!A:L,12,0)-M79+(_xlfn.IFNA(VLOOKUP(A79,RED!A:M,13,0),0)+_xlfn.IFNA(VLOOKUP(A79,RED!A:N,14,0),0))</f>
        <v>#N/A</v>
      </c>
      <c r="U79" s="180" t="e">
        <f>VLOOKUP(VLOOKUP(A79,BASE!A:B,2,0),REGISTRATIONS!B:C,2,0)</f>
        <v>#N/A</v>
      </c>
      <c r="V79" s="180">
        <f t="shared" si="3"/>
        <v>0</v>
      </c>
      <c r="W79" s="181" t="e">
        <f t="shared" si="4"/>
        <v>#N/A</v>
      </c>
      <c r="X79" s="181" t="e">
        <f t="shared" si="5"/>
        <v>#N/A</v>
      </c>
    </row>
    <row r="80" spans="1:24" x14ac:dyDescent="0.3">
      <c r="A80" s="177"/>
      <c r="B80" s="177"/>
      <c r="C80" s="177"/>
      <c r="D80" s="178"/>
      <c r="E80" s="178"/>
      <c r="F80" s="178"/>
      <c r="G80" s="178"/>
      <c r="H80" s="120"/>
      <c r="I80" s="178"/>
      <c r="J80" s="178"/>
      <c r="K80" s="178"/>
      <c r="L80" s="177"/>
      <c r="M80" s="178"/>
      <c r="N80" s="253"/>
      <c r="O80" s="179" t="e">
        <f>VLOOKUP(A80,BASE!A:F,6,0)-E80+(_xlfn.IFNA(VLOOKUP(A80,RED!A:K,11,0),0))</f>
        <v>#N/A</v>
      </c>
      <c r="P80" s="179" t="e">
        <f>VLOOKUP(A80,BASE!A:I,9,0)-F80</f>
        <v>#N/A</v>
      </c>
      <c r="Q80" s="179" t="e">
        <f>VLOOKUP(A80,BASE!A:G,7,0)-H80+(_xlfn.IFNA(VLOOKUP(A80,RED!A:L,12,0),0))</f>
        <v>#N/A</v>
      </c>
      <c r="R80" s="179" t="e">
        <f>VLOOKUP(A80,BASE!A:J,10,0)-I80</f>
        <v>#N/A</v>
      </c>
      <c r="S80" s="179">
        <v>0</v>
      </c>
      <c r="T80" s="179" t="e">
        <f>VLOOKUP(A80,BASE!A:K,11,0)+VLOOKUP(A80,BASE!A:L,12,0)-M80+(_xlfn.IFNA(VLOOKUP(A80,RED!A:M,13,0),0)+_xlfn.IFNA(VLOOKUP(A80,RED!A:N,14,0),0))</f>
        <v>#N/A</v>
      </c>
      <c r="U80" s="180" t="e">
        <f>VLOOKUP(VLOOKUP(A80,BASE!A:B,2,0),REGISTRATIONS!B:C,2,0)</f>
        <v>#N/A</v>
      </c>
      <c r="V80" s="180">
        <f t="shared" si="3"/>
        <v>0</v>
      </c>
      <c r="W80" s="181" t="e">
        <f t="shared" si="4"/>
        <v>#N/A</v>
      </c>
      <c r="X80" s="181" t="e">
        <f t="shared" si="5"/>
        <v>#N/A</v>
      </c>
    </row>
    <row r="81" spans="1:24" x14ac:dyDescent="0.3">
      <c r="A81" s="177"/>
      <c r="B81" s="177"/>
      <c r="C81" s="177"/>
      <c r="D81" s="178"/>
      <c r="E81" s="178"/>
      <c r="F81" s="178"/>
      <c r="G81" s="178"/>
      <c r="H81" s="120"/>
      <c r="I81" s="178"/>
      <c r="J81" s="178"/>
      <c r="K81" s="178"/>
      <c r="L81" s="177"/>
      <c r="M81" s="178"/>
      <c r="N81" s="253"/>
      <c r="O81" s="179" t="e">
        <f>VLOOKUP(A81,BASE!A:F,6,0)-E81+(_xlfn.IFNA(VLOOKUP(A81,RED!A:K,11,0),0))</f>
        <v>#N/A</v>
      </c>
      <c r="P81" s="179" t="e">
        <f>VLOOKUP(A81,BASE!A:I,9,0)-F81</f>
        <v>#N/A</v>
      </c>
      <c r="Q81" s="179" t="e">
        <f>VLOOKUP(A81,BASE!A:G,7,0)-H81+(_xlfn.IFNA(VLOOKUP(A81,RED!A:L,12,0),0))</f>
        <v>#N/A</v>
      </c>
      <c r="R81" s="179" t="e">
        <f>VLOOKUP(A81,BASE!A:J,10,0)-I81</f>
        <v>#N/A</v>
      </c>
      <c r="S81" s="179">
        <v>0</v>
      </c>
      <c r="T81" s="179" t="e">
        <f>VLOOKUP(A81,BASE!A:K,11,0)+VLOOKUP(A81,BASE!A:L,12,0)-M81+(_xlfn.IFNA(VLOOKUP(A81,RED!A:M,13,0),0)+_xlfn.IFNA(VLOOKUP(A81,RED!A:N,14,0),0))</f>
        <v>#N/A</v>
      </c>
      <c r="U81" s="180" t="e">
        <f>VLOOKUP(VLOOKUP(A81,BASE!A:B,2,0),REGISTRATIONS!B:C,2,0)</f>
        <v>#N/A</v>
      </c>
      <c r="V81" s="180">
        <f t="shared" si="3"/>
        <v>0</v>
      </c>
      <c r="W81" s="181" t="e">
        <f t="shared" si="4"/>
        <v>#N/A</v>
      </c>
      <c r="X81" s="181" t="e">
        <f t="shared" si="5"/>
        <v>#N/A</v>
      </c>
    </row>
    <row r="82" spans="1:24" x14ac:dyDescent="0.3">
      <c r="A82" s="177"/>
      <c r="B82" s="177"/>
      <c r="C82" s="177"/>
      <c r="D82" s="178"/>
      <c r="E82" s="178"/>
      <c r="F82" s="178"/>
      <c r="G82" s="178"/>
      <c r="H82" s="120"/>
      <c r="I82" s="178"/>
      <c r="J82" s="178"/>
      <c r="K82" s="178"/>
      <c r="L82" s="177"/>
      <c r="M82" s="178"/>
      <c r="N82" s="253"/>
      <c r="O82" s="179" t="e">
        <f>VLOOKUP(A82,BASE!A:F,6,0)-E82+(_xlfn.IFNA(VLOOKUP(A82,RED!A:K,11,0),0))</f>
        <v>#N/A</v>
      </c>
      <c r="P82" s="179" t="e">
        <f>VLOOKUP(A82,BASE!A:I,9,0)-F82</f>
        <v>#N/A</v>
      </c>
      <c r="Q82" s="179" t="e">
        <f>VLOOKUP(A82,BASE!A:G,7,0)-H82+(_xlfn.IFNA(VLOOKUP(A82,RED!A:L,12,0),0))</f>
        <v>#N/A</v>
      </c>
      <c r="R82" s="179" t="e">
        <f>VLOOKUP(A82,BASE!A:J,10,0)-I82</f>
        <v>#N/A</v>
      </c>
      <c r="S82" s="179">
        <v>0</v>
      </c>
      <c r="T82" s="179" t="e">
        <f>VLOOKUP(A82,BASE!A:K,11,0)+VLOOKUP(A82,BASE!A:L,12,0)-M82+(_xlfn.IFNA(VLOOKUP(A82,RED!A:M,13,0),0)+_xlfn.IFNA(VLOOKUP(A82,RED!A:N,14,0),0))</f>
        <v>#N/A</v>
      </c>
      <c r="U82" s="180" t="e">
        <f>VLOOKUP(VLOOKUP(A82,BASE!A:B,2,0),REGISTRATIONS!B:C,2,0)</f>
        <v>#N/A</v>
      </c>
      <c r="V82" s="180">
        <f t="shared" si="3"/>
        <v>0</v>
      </c>
      <c r="W82" s="181" t="e">
        <f t="shared" si="4"/>
        <v>#N/A</v>
      </c>
      <c r="X82" s="181" t="e">
        <f t="shared" si="5"/>
        <v>#N/A</v>
      </c>
    </row>
    <row r="83" spans="1:24" x14ac:dyDescent="0.3">
      <c r="A83" s="177"/>
      <c r="B83" s="177"/>
      <c r="C83" s="177"/>
      <c r="D83" s="178"/>
      <c r="E83" s="178"/>
      <c r="F83" s="178"/>
      <c r="G83" s="178"/>
      <c r="H83" s="120"/>
      <c r="I83" s="178"/>
      <c r="J83" s="178"/>
      <c r="K83" s="178"/>
      <c r="L83" s="177"/>
      <c r="M83" s="178"/>
      <c r="N83" s="253"/>
      <c r="O83" s="179" t="e">
        <f>VLOOKUP(A83,BASE!A:F,6,0)-E83+(_xlfn.IFNA(VLOOKUP(A83,RED!A:K,11,0),0))</f>
        <v>#N/A</v>
      </c>
      <c r="P83" s="179" t="e">
        <f>VLOOKUP(A83,BASE!A:I,9,0)-F83</f>
        <v>#N/A</v>
      </c>
      <c r="Q83" s="179" t="e">
        <f>VLOOKUP(A83,BASE!A:G,7,0)-H83+(_xlfn.IFNA(VLOOKUP(A83,RED!A:L,12,0),0))</f>
        <v>#N/A</v>
      </c>
      <c r="R83" s="179" t="e">
        <f>VLOOKUP(A83,BASE!A:J,10,0)-I83</f>
        <v>#N/A</v>
      </c>
      <c r="S83" s="179">
        <v>0</v>
      </c>
      <c r="T83" s="179" t="e">
        <f>VLOOKUP(A83,BASE!A:K,11,0)+VLOOKUP(A83,BASE!A:L,12,0)-M83+(_xlfn.IFNA(VLOOKUP(A83,RED!A:M,13,0),0)+_xlfn.IFNA(VLOOKUP(A83,RED!A:N,14,0),0))</f>
        <v>#N/A</v>
      </c>
      <c r="U83" s="180" t="e">
        <f>VLOOKUP(VLOOKUP(A83,BASE!A:B,2,0),REGISTRATIONS!B:C,2,0)</f>
        <v>#N/A</v>
      </c>
      <c r="V83" s="180">
        <f t="shared" si="3"/>
        <v>0</v>
      </c>
      <c r="W83" s="181" t="e">
        <f t="shared" si="4"/>
        <v>#N/A</v>
      </c>
      <c r="X83" s="181" t="e">
        <f t="shared" si="5"/>
        <v>#N/A</v>
      </c>
    </row>
    <row r="84" spans="1:24" x14ac:dyDescent="0.3">
      <c r="A84" s="177"/>
      <c r="B84" s="177"/>
      <c r="C84" s="177"/>
      <c r="D84" s="178"/>
      <c r="E84" s="178"/>
      <c r="F84" s="178"/>
      <c r="G84" s="178"/>
      <c r="H84" s="120"/>
      <c r="I84" s="178"/>
      <c r="J84" s="178"/>
      <c r="K84" s="178"/>
      <c r="L84" s="177"/>
      <c r="M84" s="178"/>
      <c r="N84" s="253"/>
      <c r="O84" s="179" t="e">
        <f>VLOOKUP(A84,BASE!A:F,6,0)-E84+(_xlfn.IFNA(VLOOKUP(A84,RED!A:K,11,0),0))</f>
        <v>#N/A</v>
      </c>
      <c r="P84" s="179" t="e">
        <f>VLOOKUP(A84,BASE!A:I,9,0)-F84</f>
        <v>#N/A</v>
      </c>
      <c r="Q84" s="179" t="e">
        <f>VLOOKUP(A84,BASE!A:G,7,0)-H84+(_xlfn.IFNA(VLOOKUP(A84,RED!A:L,12,0),0))</f>
        <v>#N/A</v>
      </c>
      <c r="R84" s="179" t="e">
        <f>VLOOKUP(A84,BASE!A:J,10,0)-I84</f>
        <v>#N/A</v>
      </c>
      <c r="S84" s="179">
        <v>0</v>
      </c>
      <c r="T84" s="179" t="e">
        <f>VLOOKUP(A84,BASE!A:K,11,0)+VLOOKUP(A84,BASE!A:L,12,0)-M84+(_xlfn.IFNA(VLOOKUP(A84,RED!A:M,13,0),0)+_xlfn.IFNA(VLOOKUP(A84,RED!A:N,14,0),0))</f>
        <v>#N/A</v>
      </c>
      <c r="U84" s="180" t="e">
        <f>VLOOKUP(VLOOKUP(A84,BASE!A:B,2,0),REGISTRATIONS!B:C,2,0)</f>
        <v>#N/A</v>
      </c>
      <c r="V84" s="180">
        <f t="shared" si="3"/>
        <v>0</v>
      </c>
      <c r="W84" s="181" t="e">
        <f t="shared" si="4"/>
        <v>#N/A</v>
      </c>
      <c r="X84" s="181" t="e">
        <f t="shared" si="5"/>
        <v>#N/A</v>
      </c>
    </row>
    <row r="85" spans="1:24" x14ac:dyDescent="0.3">
      <c r="A85" s="177"/>
      <c r="B85" s="177"/>
      <c r="C85" s="177"/>
      <c r="D85" s="178"/>
      <c r="E85" s="178"/>
      <c r="F85" s="178"/>
      <c r="G85" s="178"/>
      <c r="H85" s="120"/>
      <c r="I85" s="178"/>
      <c r="J85" s="178"/>
      <c r="K85" s="178"/>
      <c r="L85" s="177"/>
      <c r="M85" s="178"/>
      <c r="N85" s="253"/>
      <c r="O85" s="179" t="e">
        <f>VLOOKUP(A85,BASE!A:F,6,0)-E85+(_xlfn.IFNA(VLOOKUP(A85,RED!A:K,11,0),0))</f>
        <v>#N/A</v>
      </c>
      <c r="P85" s="179" t="e">
        <f>VLOOKUP(A85,BASE!A:I,9,0)-F85</f>
        <v>#N/A</v>
      </c>
      <c r="Q85" s="179" t="e">
        <f>VLOOKUP(A85,BASE!A:G,7,0)-H85+(_xlfn.IFNA(VLOOKUP(A85,RED!A:L,12,0),0))</f>
        <v>#N/A</v>
      </c>
      <c r="R85" s="179" t="e">
        <f>VLOOKUP(A85,BASE!A:J,10,0)-I85</f>
        <v>#N/A</v>
      </c>
      <c r="S85" s="179">
        <v>0</v>
      </c>
      <c r="T85" s="179" t="e">
        <f>VLOOKUP(A85,BASE!A:K,11,0)+VLOOKUP(A85,BASE!A:L,12,0)-M85+(_xlfn.IFNA(VLOOKUP(A85,RED!A:M,13,0),0)+_xlfn.IFNA(VLOOKUP(A85,RED!A:N,14,0),0))</f>
        <v>#N/A</v>
      </c>
      <c r="U85" s="180" t="e">
        <f>VLOOKUP(VLOOKUP(A85,BASE!A:B,2,0),REGISTRATIONS!B:C,2,0)</f>
        <v>#N/A</v>
      </c>
      <c r="V85" s="180">
        <f t="shared" si="3"/>
        <v>0</v>
      </c>
      <c r="W85" s="181" t="e">
        <f t="shared" si="4"/>
        <v>#N/A</v>
      </c>
      <c r="X85" s="181" t="e">
        <f t="shared" si="5"/>
        <v>#N/A</v>
      </c>
    </row>
    <row r="86" spans="1:24" x14ac:dyDescent="0.3">
      <c r="A86" s="177"/>
      <c r="B86" s="177"/>
      <c r="C86" s="177"/>
      <c r="D86" s="178"/>
      <c r="E86" s="178"/>
      <c r="F86" s="178"/>
      <c r="G86" s="178"/>
      <c r="H86" s="120"/>
      <c r="I86" s="178"/>
      <c r="J86" s="178"/>
      <c r="K86" s="178"/>
      <c r="L86" s="177"/>
      <c r="M86" s="178"/>
      <c r="N86" s="253"/>
      <c r="O86" s="179" t="e">
        <f>VLOOKUP(A86,BASE!A:F,6,0)-E86+(_xlfn.IFNA(VLOOKUP(A86,RED!A:K,11,0),0))</f>
        <v>#N/A</v>
      </c>
      <c r="P86" s="179" t="e">
        <f>VLOOKUP(A86,BASE!A:I,9,0)-F86</f>
        <v>#N/A</v>
      </c>
      <c r="Q86" s="179" t="e">
        <f>VLOOKUP(A86,BASE!A:G,7,0)-H86+(_xlfn.IFNA(VLOOKUP(A86,RED!A:L,12,0),0))</f>
        <v>#N/A</v>
      </c>
      <c r="R86" s="179" t="e">
        <f>VLOOKUP(A86,BASE!A:J,10,0)-I86</f>
        <v>#N/A</v>
      </c>
      <c r="S86" s="179">
        <v>0</v>
      </c>
      <c r="T86" s="179" t="e">
        <f>VLOOKUP(A86,BASE!A:K,11,0)+VLOOKUP(A86,BASE!A:L,12,0)-M86+(_xlfn.IFNA(VLOOKUP(A86,RED!A:M,13,0),0)+_xlfn.IFNA(VLOOKUP(A86,RED!A:N,14,0),0))</f>
        <v>#N/A</v>
      </c>
      <c r="U86" s="180" t="e">
        <f>VLOOKUP(VLOOKUP(A86,BASE!A:B,2,0),REGISTRATIONS!B:C,2,0)</f>
        <v>#N/A</v>
      </c>
      <c r="V86" s="180">
        <f t="shared" si="3"/>
        <v>0</v>
      </c>
      <c r="W86" s="181" t="e">
        <f t="shared" si="4"/>
        <v>#N/A</v>
      </c>
      <c r="X86" s="181" t="e">
        <f t="shared" si="5"/>
        <v>#N/A</v>
      </c>
    </row>
    <row r="87" spans="1:24" x14ac:dyDescent="0.3">
      <c r="A87" s="177"/>
      <c r="B87" s="177"/>
      <c r="C87" s="177"/>
      <c r="D87" s="178"/>
      <c r="E87" s="178"/>
      <c r="F87" s="178"/>
      <c r="G87" s="178"/>
      <c r="H87" s="120"/>
      <c r="I87" s="178"/>
      <c r="J87" s="178"/>
      <c r="K87" s="178"/>
      <c r="L87" s="177"/>
      <c r="M87" s="178"/>
      <c r="N87" s="253"/>
      <c r="O87" s="179" t="e">
        <f>VLOOKUP(A87,BASE!A:F,6,0)-E87+(_xlfn.IFNA(VLOOKUP(A87,RED!A:K,11,0),0))</f>
        <v>#N/A</v>
      </c>
      <c r="P87" s="179" t="e">
        <f>VLOOKUP(A87,BASE!A:I,9,0)-F87</f>
        <v>#N/A</v>
      </c>
      <c r="Q87" s="179" t="e">
        <f>VLOOKUP(A87,BASE!A:G,7,0)-H87+(_xlfn.IFNA(VLOOKUP(A87,RED!A:L,12,0),0))</f>
        <v>#N/A</v>
      </c>
      <c r="R87" s="179" t="e">
        <f>VLOOKUP(A87,BASE!A:J,10,0)-I87</f>
        <v>#N/A</v>
      </c>
      <c r="S87" s="179">
        <v>0</v>
      </c>
      <c r="T87" s="179" t="e">
        <f>VLOOKUP(A87,BASE!A:K,11,0)+VLOOKUP(A87,BASE!A:L,12,0)-M87+(_xlfn.IFNA(VLOOKUP(A87,RED!A:M,13,0),0)+_xlfn.IFNA(VLOOKUP(A87,RED!A:N,14,0),0))</f>
        <v>#N/A</v>
      </c>
      <c r="U87" s="180" t="e">
        <f>VLOOKUP(VLOOKUP(A87,BASE!A:B,2,0),REGISTRATIONS!B:C,2,0)</f>
        <v>#N/A</v>
      </c>
      <c r="V87" s="180">
        <f t="shared" si="3"/>
        <v>0</v>
      </c>
      <c r="W87" s="181" t="e">
        <f t="shared" si="4"/>
        <v>#N/A</v>
      </c>
      <c r="X87" s="181" t="e">
        <f t="shared" si="5"/>
        <v>#N/A</v>
      </c>
    </row>
    <row r="88" spans="1:24" x14ac:dyDescent="0.3">
      <c r="A88" s="177"/>
      <c r="B88" s="177"/>
      <c r="C88" s="177"/>
      <c r="D88" s="178"/>
      <c r="E88" s="178"/>
      <c r="F88" s="178"/>
      <c r="G88" s="178"/>
      <c r="H88" s="120"/>
      <c r="I88" s="178"/>
      <c r="J88" s="178"/>
      <c r="K88" s="178"/>
      <c r="L88" s="177"/>
      <c r="M88" s="178"/>
      <c r="N88" s="253"/>
      <c r="O88" s="179" t="e">
        <f>VLOOKUP(A88,BASE!A:F,6,0)-E88+(_xlfn.IFNA(VLOOKUP(A88,RED!A:K,11,0),0))</f>
        <v>#N/A</v>
      </c>
      <c r="P88" s="179" t="e">
        <f>VLOOKUP(A88,BASE!A:I,9,0)-F88</f>
        <v>#N/A</v>
      </c>
      <c r="Q88" s="179" t="e">
        <f>VLOOKUP(A88,BASE!A:G,7,0)-H88+(_xlfn.IFNA(VLOOKUP(A88,RED!A:L,12,0),0))</f>
        <v>#N/A</v>
      </c>
      <c r="R88" s="179" t="e">
        <f>VLOOKUP(A88,BASE!A:J,10,0)-I88</f>
        <v>#N/A</v>
      </c>
      <c r="S88" s="179">
        <v>0</v>
      </c>
      <c r="T88" s="179" t="e">
        <f>VLOOKUP(A88,BASE!A:K,11,0)+VLOOKUP(A88,BASE!A:L,12,0)-M88+(_xlfn.IFNA(VLOOKUP(A88,RED!A:M,13,0),0)+_xlfn.IFNA(VLOOKUP(A88,RED!A:N,14,0),0))</f>
        <v>#N/A</v>
      </c>
      <c r="U88" s="180" t="e">
        <f>VLOOKUP(VLOOKUP(A88,BASE!A:B,2,0),REGISTRATIONS!B:C,2,0)</f>
        <v>#N/A</v>
      </c>
      <c r="V88" s="180">
        <f t="shared" si="3"/>
        <v>0</v>
      </c>
      <c r="W88" s="181" t="e">
        <f t="shared" si="4"/>
        <v>#N/A</v>
      </c>
      <c r="X88" s="181" t="e">
        <f t="shared" si="5"/>
        <v>#N/A</v>
      </c>
    </row>
    <row r="89" spans="1:24" x14ac:dyDescent="0.3">
      <c r="A89" s="177"/>
      <c r="B89" s="177"/>
      <c r="C89" s="177"/>
      <c r="D89" s="178"/>
      <c r="E89" s="178"/>
      <c r="F89" s="178"/>
      <c r="G89" s="178"/>
      <c r="H89" s="120"/>
      <c r="I89" s="178"/>
      <c r="J89" s="178"/>
      <c r="K89" s="178"/>
      <c r="L89" s="177"/>
      <c r="M89" s="178"/>
      <c r="N89" s="253"/>
      <c r="O89" s="179" t="e">
        <f>VLOOKUP(A89,BASE!A:F,6,0)-E89+(_xlfn.IFNA(VLOOKUP(A89,RED!A:K,11,0),0))</f>
        <v>#N/A</v>
      </c>
      <c r="P89" s="179" t="e">
        <f>VLOOKUP(A89,BASE!A:I,9,0)-F89</f>
        <v>#N/A</v>
      </c>
      <c r="Q89" s="179" t="e">
        <f>VLOOKUP(A89,BASE!A:G,7,0)-H89+(_xlfn.IFNA(VLOOKUP(A89,RED!A:L,12,0),0))</f>
        <v>#N/A</v>
      </c>
      <c r="R89" s="179" t="e">
        <f>VLOOKUP(A89,BASE!A:J,10,0)-I89</f>
        <v>#N/A</v>
      </c>
      <c r="S89" s="179">
        <v>0</v>
      </c>
      <c r="T89" s="179" t="e">
        <f>VLOOKUP(A89,BASE!A:K,11,0)+VLOOKUP(A89,BASE!A:L,12,0)-M89+(_xlfn.IFNA(VLOOKUP(A89,RED!A:M,13,0),0)+_xlfn.IFNA(VLOOKUP(A89,RED!A:N,14,0),0))</f>
        <v>#N/A</v>
      </c>
      <c r="U89" s="180" t="e">
        <f>VLOOKUP(VLOOKUP(A89,BASE!A:B,2,0),REGISTRATIONS!B:C,2,0)</f>
        <v>#N/A</v>
      </c>
      <c r="V89" s="180">
        <f t="shared" si="3"/>
        <v>0</v>
      </c>
      <c r="W89" s="181" t="e">
        <f t="shared" si="4"/>
        <v>#N/A</v>
      </c>
      <c r="X89" s="181" t="e">
        <f t="shared" si="5"/>
        <v>#N/A</v>
      </c>
    </row>
    <row r="90" spans="1:24" x14ac:dyDescent="0.3">
      <c r="A90" s="177"/>
      <c r="B90" s="177"/>
      <c r="C90" s="177"/>
      <c r="D90" s="178"/>
      <c r="E90" s="178"/>
      <c r="F90" s="178"/>
      <c r="G90" s="178"/>
      <c r="H90" s="120"/>
      <c r="I90" s="178"/>
      <c r="J90" s="178"/>
      <c r="K90" s="178"/>
      <c r="L90" s="177"/>
      <c r="M90" s="178"/>
      <c r="N90" s="253"/>
      <c r="O90" s="179" t="e">
        <f>VLOOKUP(A90,BASE!A:F,6,0)-E90+(_xlfn.IFNA(VLOOKUP(A90,RED!A:K,11,0),0))</f>
        <v>#N/A</v>
      </c>
      <c r="P90" s="179" t="e">
        <f>VLOOKUP(A90,BASE!A:I,9,0)-F90</f>
        <v>#N/A</v>
      </c>
      <c r="Q90" s="179" t="e">
        <f>VLOOKUP(A90,BASE!A:G,7,0)-H90+(_xlfn.IFNA(VLOOKUP(A90,RED!A:L,12,0),0))</f>
        <v>#N/A</v>
      </c>
      <c r="R90" s="179" t="e">
        <f>VLOOKUP(A90,BASE!A:J,10,0)-I90</f>
        <v>#N/A</v>
      </c>
      <c r="S90" s="179">
        <v>0</v>
      </c>
      <c r="T90" s="179" t="e">
        <f>VLOOKUP(A90,BASE!A:K,11,0)+VLOOKUP(A90,BASE!A:L,12,0)-M90+(_xlfn.IFNA(VLOOKUP(A90,RED!A:M,13,0),0)+_xlfn.IFNA(VLOOKUP(A90,RED!A:N,14,0),0))</f>
        <v>#N/A</v>
      </c>
      <c r="U90" s="180" t="e">
        <f>VLOOKUP(VLOOKUP(A90,BASE!A:B,2,0),REGISTRATIONS!B:C,2,0)</f>
        <v>#N/A</v>
      </c>
      <c r="V90" s="180">
        <f t="shared" si="3"/>
        <v>0</v>
      </c>
      <c r="W90" s="181" t="e">
        <f t="shared" si="4"/>
        <v>#N/A</v>
      </c>
      <c r="X90" s="181" t="e">
        <f t="shared" si="5"/>
        <v>#N/A</v>
      </c>
    </row>
    <row r="91" spans="1:24" x14ac:dyDescent="0.3">
      <c r="A91" s="177"/>
      <c r="B91" s="177"/>
      <c r="C91" s="177"/>
      <c r="D91" s="178"/>
      <c r="E91" s="178"/>
      <c r="F91" s="178"/>
      <c r="G91" s="178"/>
      <c r="H91" s="120"/>
      <c r="I91" s="178"/>
      <c r="J91" s="178"/>
      <c r="K91" s="178"/>
      <c r="L91" s="177"/>
      <c r="M91" s="178"/>
      <c r="N91" s="253"/>
      <c r="O91" s="179" t="e">
        <f>VLOOKUP(A91,BASE!A:F,6,0)-E91+(_xlfn.IFNA(VLOOKUP(A91,RED!A:K,11,0),0))</f>
        <v>#N/A</v>
      </c>
      <c r="P91" s="179" t="e">
        <f>VLOOKUP(A91,BASE!A:I,9,0)-F91</f>
        <v>#N/A</v>
      </c>
      <c r="Q91" s="179" t="e">
        <f>VLOOKUP(A91,BASE!A:G,7,0)-H91+(_xlfn.IFNA(VLOOKUP(A91,RED!A:L,12,0),0))</f>
        <v>#N/A</v>
      </c>
      <c r="R91" s="179" t="e">
        <f>VLOOKUP(A91,BASE!A:J,10,0)-I91</f>
        <v>#N/A</v>
      </c>
      <c r="S91" s="179">
        <v>0</v>
      </c>
      <c r="T91" s="179" t="e">
        <f>VLOOKUP(A91,BASE!A:K,11,0)+VLOOKUP(A91,BASE!A:L,12,0)-M91+(_xlfn.IFNA(VLOOKUP(A91,RED!A:M,13,0),0)+_xlfn.IFNA(VLOOKUP(A91,RED!A:N,14,0),0))</f>
        <v>#N/A</v>
      </c>
      <c r="U91" s="180" t="e">
        <f>VLOOKUP(VLOOKUP(A91,BASE!A:B,2,0),REGISTRATIONS!B:C,2,0)</f>
        <v>#N/A</v>
      </c>
      <c r="V91" s="180">
        <f t="shared" si="3"/>
        <v>0</v>
      </c>
      <c r="W91" s="181" t="e">
        <f t="shared" si="4"/>
        <v>#N/A</v>
      </c>
      <c r="X91" s="181" t="e">
        <f t="shared" si="5"/>
        <v>#N/A</v>
      </c>
    </row>
    <row r="92" spans="1:24" x14ac:dyDescent="0.3">
      <c r="A92" s="177"/>
      <c r="B92" s="177"/>
      <c r="C92" s="177"/>
      <c r="D92" s="178"/>
      <c r="E92" s="178"/>
      <c r="F92" s="178"/>
      <c r="G92" s="178"/>
      <c r="H92" s="120"/>
      <c r="I92" s="178"/>
      <c r="J92" s="178"/>
      <c r="K92" s="178"/>
      <c r="L92" s="177"/>
      <c r="M92" s="178"/>
      <c r="N92" s="253"/>
      <c r="O92" s="179" t="e">
        <f>VLOOKUP(A92,BASE!A:F,6,0)-E92+(_xlfn.IFNA(VLOOKUP(A92,RED!A:K,11,0),0))</f>
        <v>#N/A</v>
      </c>
      <c r="P92" s="179" t="e">
        <f>VLOOKUP(A92,BASE!A:I,9,0)-F92</f>
        <v>#N/A</v>
      </c>
      <c r="Q92" s="179" t="e">
        <f>VLOOKUP(A92,BASE!A:G,7,0)-H92+(_xlfn.IFNA(VLOOKUP(A92,RED!A:L,12,0),0))</f>
        <v>#N/A</v>
      </c>
      <c r="R92" s="179" t="e">
        <f>VLOOKUP(A92,BASE!A:J,10,0)-I92</f>
        <v>#N/A</v>
      </c>
      <c r="S92" s="179">
        <v>0</v>
      </c>
      <c r="T92" s="179" t="e">
        <f>VLOOKUP(A92,BASE!A:K,11,0)+VLOOKUP(A92,BASE!A:L,12,0)-M92+(_xlfn.IFNA(VLOOKUP(A92,RED!A:M,13,0),0)+_xlfn.IFNA(VLOOKUP(A92,RED!A:N,14,0),0))</f>
        <v>#N/A</v>
      </c>
      <c r="U92" s="180" t="e">
        <f>VLOOKUP(VLOOKUP(A92,BASE!A:B,2,0),REGISTRATIONS!B:C,2,0)</f>
        <v>#N/A</v>
      </c>
      <c r="V92" s="180">
        <f t="shared" si="3"/>
        <v>0</v>
      </c>
      <c r="W92" s="181" t="e">
        <f t="shared" si="4"/>
        <v>#N/A</v>
      </c>
      <c r="X92" s="181" t="e">
        <f t="shared" si="5"/>
        <v>#N/A</v>
      </c>
    </row>
    <row r="93" spans="1:24" x14ac:dyDescent="0.3">
      <c r="A93" s="177"/>
      <c r="B93" s="177"/>
      <c r="C93" s="177"/>
      <c r="D93" s="178"/>
      <c r="E93" s="178"/>
      <c r="F93" s="178"/>
      <c r="G93" s="178"/>
      <c r="H93" s="120"/>
      <c r="I93" s="178"/>
      <c r="J93" s="178"/>
      <c r="K93" s="178"/>
      <c r="L93" s="177"/>
      <c r="M93" s="178"/>
      <c r="N93" s="253"/>
      <c r="O93" s="179" t="e">
        <f>VLOOKUP(A93,BASE!A:F,6,0)-E93+(_xlfn.IFNA(VLOOKUP(A93,RED!A:K,11,0),0))</f>
        <v>#N/A</v>
      </c>
      <c r="P93" s="179" t="e">
        <f>VLOOKUP(A93,BASE!A:I,9,0)-F93</f>
        <v>#N/A</v>
      </c>
      <c r="Q93" s="179" t="e">
        <f>VLOOKUP(A93,BASE!A:G,7,0)-H93+(_xlfn.IFNA(VLOOKUP(A93,RED!A:L,12,0),0))</f>
        <v>#N/A</v>
      </c>
      <c r="R93" s="179" t="e">
        <f>VLOOKUP(A93,BASE!A:J,10,0)-I93</f>
        <v>#N/A</v>
      </c>
      <c r="S93" s="179">
        <v>0</v>
      </c>
      <c r="T93" s="179" t="e">
        <f>VLOOKUP(A93,BASE!A:K,11,0)+VLOOKUP(A93,BASE!A:L,12,0)-M93+(_xlfn.IFNA(VLOOKUP(A93,RED!A:M,13,0),0)+_xlfn.IFNA(VLOOKUP(A93,RED!A:N,14,0),0))</f>
        <v>#N/A</v>
      </c>
      <c r="U93" s="180" t="e">
        <f>VLOOKUP(VLOOKUP(A93,BASE!A:B,2,0),REGISTRATIONS!B:C,2,0)</f>
        <v>#N/A</v>
      </c>
      <c r="V93" s="180">
        <f t="shared" si="3"/>
        <v>0</v>
      </c>
      <c r="W93" s="181" t="e">
        <f t="shared" si="4"/>
        <v>#N/A</v>
      </c>
      <c r="X93" s="181" t="e">
        <f t="shared" si="5"/>
        <v>#N/A</v>
      </c>
    </row>
    <row r="94" spans="1:24" x14ac:dyDescent="0.3">
      <c r="A94" s="177"/>
      <c r="B94" s="177"/>
      <c r="C94" s="177"/>
      <c r="D94" s="178"/>
      <c r="E94" s="178"/>
      <c r="F94" s="178"/>
      <c r="G94" s="178"/>
      <c r="H94" s="120"/>
      <c r="I94" s="178"/>
      <c r="J94" s="178"/>
      <c r="K94" s="178"/>
      <c r="L94" s="177"/>
      <c r="M94" s="178"/>
      <c r="N94" s="253"/>
      <c r="O94" s="179" t="e">
        <f>VLOOKUP(A94,BASE!A:F,6,0)-E94+(_xlfn.IFNA(VLOOKUP(A94,RED!A:K,11,0),0))</f>
        <v>#N/A</v>
      </c>
      <c r="P94" s="179" t="e">
        <f>VLOOKUP(A94,BASE!A:I,9,0)-F94</f>
        <v>#N/A</v>
      </c>
      <c r="Q94" s="179" t="e">
        <f>VLOOKUP(A94,BASE!A:G,7,0)-H94+(_xlfn.IFNA(VLOOKUP(A94,RED!A:L,12,0),0))</f>
        <v>#N/A</v>
      </c>
      <c r="R94" s="179" t="e">
        <f>VLOOKUP(A94,BASE!A:J,10,0)-I94</f>
        <v>#N/A</v>
      </c>
      <c r="S94" s="179">
        <v>0</v>
      </c>
      <c r="T94" s="179" t="e">
        <f>VLOOKUP(A94,BASE!A:K,11,0)+VLOOKUP(A94,BASE!A:L,12,0)-M94+(_xlfn.IFNA(VLOOKUP(A94,RED!A:M,13,0),0)+_xlfn.IFNA(VLOOKUP(A94,RED!A:N,14,0),0))</f>
        <v>#N/A</v>
      </c>
      <c r="U94" s="180" t="e">
        <f>VLOOKUP(VLOOKUP(A94,BASE!A:B,2,0),REGISTRATIONS!B:C,2,0)</f>
        <v>#N/A</v>
      </c>
      <c r="V94" s="180">
        <f t="shared" si="3"/>
        <v>0</v>
      </c>
      <c r="W94" s="181" t="e">
        <f t="shared" si="4"/>
        <v>#N/A</v>
      </c>
      <c r="X94" s="181" t="e">
        <f t="shared" si="5"/>
        <v>#N/A</v>
      </c>
    </row>
    <row r="95" spans="1:24" x14ac:dyDescent="0.3">
      <c r="A95" s="177"/>
      <c r="B95" s="177"/>
      <c r="C95" s="177"/>
      <c r="D95" s="178"/>
      <c r="E95" s="178"/>
      <c r="F95" s="178"/>
      <c r="G95" s="178"/>
      <c r="H95" s="120"/>
      <c r="I95" s="178"/>
      <c r="J95" s="178"/>
      <c r="K95" s="178"/>
      <c r="L95" s="177"/>
      <c r="M95" s="178"/>
      <c r="N95" s="253"/>
      <c r="O95" s="179" t="e">
        <f>VLOOKUP(A95,BASE!A:F,6,0)-E95+(_xlfn.IFNA(VLOOKUP(A95,RED!A:K,11,0),0))</f>
        <v>#N/A</v>
      </c>
      <c r="P95" s="179" t="e">
        <f>VLOOKUP(A95,BASE!A:I,9,0)-F95</f>
        <v>#N/A</v>
      </c>
      <c r="Q95" s="179" t="e">
        <f>VLOOKUP(A95,BASE!A:G,7,0)-H95+(_xlfn.IFNA(VLOOKUP(A95,RED!A:L,12,0),0))</f>
        <v>#N/A</v>
      </c>
      <c r="R95" s="179" t="e">
        <f>VLOOKUP(A95,BASE!A:J,10,0)-I95</f>
        <v>#N/A</v>
      </c>
      <c r="S95" s="179">
        <v>0</v>
      </c>
      <c r="T95" s="179" t="e">
        <f>VLOOKUP(A95,BASE!A:K,11,0)+VLOOKUP(A95,BASE!A:L,12,0)-M95+(_xlfn.IFNA(VLOOKUP(A95,RED!A:M,13,0),0)+_xlfn.IFNA(VLOOKUP(A95,RED!A:N,14,0),0))</f>
        <v>#N/A</v>
      </c>
      <c r="U95" s="180" t="e">
        <f>VLOOKUP(VLOOKUP(A95,BASE!A:B,2,0),REGISTRATIONS!B:C,2,0)</f>
        <v>#N/A</v>
      </c>
      <c r="V95" s="180">
        <f t="shared" si="3"/>
        <v>0</v>
      </c>
      <c r="W95" s="181" t="e">
        <f t="shared" si="4"/>
        <v>#N/A</v>
      </c>
      <c r="X95" s="181" t="e">
        <f t="shared" si="5"/>
        <v>#N/A</v>
      </c>
    </row>
    <row r="96" spans="1:24" x14ac:dyDescent="0.3">
      <c r="A96" s="177"/>
      <c r="B96" s="177"/>
      <c r="C96" s="177"/>
      <c r="D96" s="178"/>
      <c r="E96" s="178"/>
      <c r="F96" s="178"/>
      <c r="G96" s="178"/>
      <c r="H96" s="120"/>
      <c r="I96" s="178"/>
      <c r="J96" s="178"/>
      <c r="K96" s="178"/>
      <c r="L96" s="177"/>
      <c r="M96" s="178"/>
      <c r="N96" s="253"/>
      <c r="O96" s="179" t="e">
        <f>VLOOKUP(A96,BASE!A:F,6,0)-E96+(_xlfn.IFNA(VLOOKUP(A96,RED!A:K,11,0),0))</f>
        <v>#N/A</v>
      </c>
      <c r="P96" s="179" t="e">
        <f>VLOOKUP(A96,BASE!A:I,9,0)-F96</f>
        <v>#N/A</v>
      </c>
      <c r="Q96" s="179" t="e">
        <f>VLOOKUP(A96,BASE!A:G,7,0)-H96+(_xlfn.IFNA(VLOOKUP(A96,RED!A:L,12,0),0))</f>
        <v>#N/A</v>
      </c>
      <c r="R96" s="179" t="e">
        <f>VLOOKUP(A96,BASE!A:J,10,0)-I96</f>
        <v>#N/A</v>
      </c>
      <c r="S96" s="179">
        <v>0</v>
      </c>
      <c r="T96" s="179" t="e">
        <f>VLOOKUP(A96,BASE!A:K,11,0)+VLOOKUP(A96,BASE!A:L,12,0)-M96+(_xlfn.IFNA(VLOOKUP(A96,RED!A:M,13,0),0)+_xlfn.IFNA(VLOOKUP(A96,RED!A:N,14,0),0))</f>
        <v>#N/A</v>
      </c>
      <c r="U96" s="180" t="e">
        <f>VLOOKUP(VLOOKUP(A96,BASE!A:B,2,0),REGISTRATIONS!B:C,2,0)</f>
        <v>#N/A</v>
      </c>
      <c r="V96" s="180">
        <f t="shared" ref="V96:V120" si="6">C96</f>
        <v>0</v>
      </c>
      <c r="W96" s="181" t="e">
        <f t="shared" ref="W96:W120" si="7">IF(U96=V96,0,"?")</f>
        <v>#N/A</v>
      </c>
      <c r="X96" s="181" t="e">
        <f t="shared" ref="X96:X120" si="8">IF(W96="?",A96,"-")</f>
        <v>#N/A</v>
      </c>
    </row>
    <row r="97" spans="1:24" x14ac:dyDescent="0.3">
      <c r="A97" s="177"/>
      <c r="B97" s="177"/>
      <c r="C97" s="177"/>
      <c r="D97" s="178"/>
      <c r="E97" s="178"/>
      <c r="F97" s="178"/>
      <c r="G97" s="178"/>
      <c r="H97" s="120"/>
      <c r="I97" s="178"/>
      <c r="J97" s="178"/>
      <c r="K97" s="178"/>
      <c r="L97" s="177"/>
      <c r="M97" s="178"/>
      <c r="N97" s="253"/>
      <c r="O97" s="179" t="e">
        <f>VLOOKUP(A97,BASE!A:F,6,0)-E97+(_xlfn.IFNA(VLOOKUP(A97,RED!A:K,11,0),0))</f>
        <v>#N/A</v>
      </c>
      <c r="P97" s="179" t="e">
        <f>VLOOKUP(A97,BASE!A:I,9,0)-F97</f>
        <v>#N/A</v>
      </c>
      <c r="Q97" s="179" t="e">
        <f>VLOOKUP(A97,BASE!A:G,7,0)-H97+(_xlfn.IFNA(VLOOKUP(A97,RED!A:L,12,0),0))</f>
        <v>#N/A</v>
      </c>
      <c r="R97" s="179" t="e">
        <f>VLOOKUP(A97,BASE!A:J,10,0)-I97</f>
        <v>#N/A</v>
      </c>
      <c r="S97" s="179">
        <v>0</v>
      </c>
      <c r="T97" s="179" t="e">
        <f>VLOOKUP(A97,BASE!A:K,11,0)+VLOOKUP(A97,BASE!A:L,12,0)-M97+(_xlfn.IFNA(VLOOKUP(A97,RED!A:M,13,0),0)+_xlfn.IFNA(VLOOKUP(A97,RED!A:N,14,0),0))</f>
        <v>#N/A</v>
      </c>
      <c r="U97" s="180" t="e">
        <f>VLOOKUP(VLOOKUP(A97,BASE!A:B,2,0),REGISTRATIONS!B:C,2,0)</f>
        <v>#N/A</v>
      </c>
      <c r="V97" s="180">
        <f t="shared" si="6"/>
        <v>0</v>
      </c>
      <c r="W97" s="181" t="e">
        <f t="shared" si="7"/>
        <v>#N/A</v>
      </c>
      <c r="X97" s="181" t="e">
        <f t="shared" si="8"/>
        <v>#N/A</v>
      </c>
    </row>
    <row r="98" spans="1:24" x14ac:dyDescent="0.3">
      <c r="A98" s="177"/>
      <c r="B98" s="177"/>
      <c r="C98" s="177"/>
      <c r="D98" s="178"/>
      <c r="E98" s="178"/>
      <c r="F98" s="178"/>
      <c r="G98" s="178"/>
      <c r="H98" s="120"/>
      <c r="I98" s="178"/>
      <c r="J98" s="178"/>
      <c r="K98" s="178"/>
      <c r="L98" s="177"/>
      <c r="M98" s="178"/>
      <c r="N98" s="253"/>
      <c r="O98" s="179" t="e">
        <f>VLOOKUP(A98,BASE!A:F,6,0)-E98+(_xlfn.IFNA(VLOOKUP(A98,RED!A:K,11,0),0))</f>
        <v>#N/A</v>
      </c>
      <c r="P98" s="179" t="e">
        <f>VLOOKUP(A98,BASE!A:I,9,0)-F98</f>
        <v>#N/A</v>
      </c>
      <c r="Q98" s="179" t="e">
        <f>VLOOKUP(A98,BASE!A:G,7,0)-H98+(_xlfn.IFNA(VLOOKUP(A98,RED!A:L,12,0),0))</f>
        <v>#N/A</v>
      </c>
      <c r="R98" s="179" t="e">
        <f>VLOOKUP(A98,BASE!A:J,10,0)-I98</f>
        <v>#N/A</v>
      </c>
      <c r="S98" s="179">
        <v>0</v>
      </c>
      <c r="T98" s="179" t="e">
        <f>VLOOKUP(A98,BASE!A:K,11,0)+VLOOKUP(A98,BASE!A:L,12,0)-M98+(_xlfn.IFNA(VLOOKUP(A98,RED!A:M,13,0),0)+_xlfn.IFNA(VLOOKUP(A98,RED!A:N,14,0),0))</f>
        <v>#N/A</v>
      </c>
      <c r="U98" s="180" t="e">
        <f>VLOOKUP(VLOOKUP(A98,BASE!A:B,2,0),REGISTRATIONS!B:C,2,0)</f>
        <v>#N/A</v>
      </c>
      <c r="V98" s="180">
        <f t="shared" si="6"/>
        <v>0</v>
      </c>
      <c r="W98" s="181" t="e">
        <f t="shared" si="7"/>
        <v>#N/A</v>
      </c>
      <c r="X98" s="181" t="e">
        <f t="shared" si="8"/>
        <v>#N/A</v>
      </c>
    </row>
    <row r="99" spans="1:24" x14ac:dyDescent="0.3">
      <c r="A99" s="177"/>
      <c r="B99" s="177"/>
      <c r="C99" s="177"/>
      <c r="D99" s="178"/>
      <c r="E99" s="178"/>
      <c r="F99" s="178"/>
      <c r="G99" s="178"/>
      <c r="H99" s="120"/>
      <c r="I99" s="178"/>
      <c r="J99" s="178"/>
      <c r="K99" s="178"/>
      <c r="L99" s="177"/>
      <c r="M99" s="178"/>
      <c r="N99" s="253"/>
      <c r="O99" s="179" t="e">
        <f>VLOOKUP(A99,BASE!A:F,6,0)-E99+(_xlfn.IFNA(VLOOKUP(A99,RED!A:K,11,0),0))</f>
        <v>#N/A</v>
      </c>
      <c r="P99" s="179" t="e">
        <f>VLOOKUP(A99,BASE!A:I,9,0)-F99</f>
        <v>#N/A</v>
      </c>
      <c r="Q99" s="179" t="e">
        <f>VLOOKUP(A99,BASE!A:G,7,0)-H99+(_xlfn.IFNA(VLOOKUP(A99,RED!A:L,12,0),0))</f>
        <v>#N/A</v>
      </c>
      <c r="R99" s="179" t="e">
        <f>VLOOKUP(A99,BASE!A:J,10,0)-I99</f>
        <v>#N/A</v>
      </c>
      <c r="S99" s="179">
        <v>0</v>
      </c>
      <c r="T99" s="179" t="e">
        <f>VLOOKUP(A99,BASE!A:K,11,0)+VLOOKUP(A99,BASE!A:L,12,0)-M99+(_xlfn.IFNA(VLOOKUP(A99,RED!A:M,13,0),0)+_xlfn.IFNA(VLOOKUP(A99,RED!A:N,14,0),0))</f>
        <v>#N/A</v>
      </c>
      <c r="U99" s="180" t="e">
        <f>VLOOKUP(VLOOKUP(A99,BASE!A:B,2,0),REGISTRATIONS!B:C,2,0)</f>
        <v>#N/A</v>
      </c>
      <c r="V99" s="180">
        <f t="shared" si="6"/>
        <v>0</v>
      </c>
      <c r="W99" s="181" t="e">
        <f t="shared" si="7"/>
        <v>#N/A</v>
      </c>
      <c r="X99" s="181" t="e">
        <f t="shared" si="8"/>
        <v>#N/A</v>
      </c>
    </row>
    <row r="100" spans="1:24" x14ac:dyDescent="0.3">
      <c r="A100" s="177"/>
      <c r="B100" s="177"/>
      <c r="C100" s="177"/>
      <c r="D100" s="178"/>
      <c r="E100" s="178"/>
      <c r="F100" s="178"/>
      <c r="G100" s="178"/>
      <c r="H100" s="120"/>
      <c r="I100" s="178"/>
      <c r="J100" s="178"/>
      <c r="K100" s="178"/>
      <c r="L100" s="177"/>
      <c r="M100" s="178"/>
      <c r="N100" s="253"/>
      <c r="O100" s="179" t="e">
        <f>VLOOKUP(A100,BASE!A:F,6,0)-E100+(_xlfn.IFNA(VLOOKUP(A100,RED!A:K,11,0),0))</f>
        <v>#N/A</v>
      </c>
      <c r="P100" s="179" t="e">
        <f>VLOOKUP(A100,BASE!A:I,9,0)-F100</f>
        <v>#N/A</v>
      </c>
      <c r="Q100" s="179" t="e">
        <f>VLOOKUP(A100,BASE!A:G,7,0)-H100+(_xlfn.IFNA(VLOOKUP(A100,RED!A:L,12,0),0))</f>
        <v>#N/A</v>
      </c>
      <c r="R100" s="179" t="e">
        <f>VLOOKUP(A100,BASE!A:J,10,0)-I100</f>
        <v>#N/A</v>
      </c>
      <c r="S100" s="179">
        <v>0</v>
      </c>
      <c r="T100" s="179" t="e">
        <f>VLOOKUP(A100,BASE!A:K,11,0)+VLOOKUP(A100,BASE!A:L,12,0)-M100+(_xlfn.IFNA(VLOOKUP(A100,RED!A:M,13,0),0)+_xlfn.IFNA(VLOOKUP(A100,RED!A:N,14,0),0))</f>
        <v>#N/A</v>
      </c>
      <c r="U100" s="180" t="e">
        <f>VLOOKUP(VLOOKUP(A100,BASE!A:B,2,0),REGISTRATIONS!B:C,2,0)</f>
        <v>#N/A</v>
      </c>
      <c r="V100" s="180">
        <f t="shared" si="6"/>
        <v>0</v>
      </c>
      <c r="W100" s="181" t="e">
        <f t="shared" si="7"/>
        <v>#N/A</v>
      </c>
      <c r="X100" s="181" t="e">
        <f t="shared" si="8"/>
        <v>#N/A</v>
      </c>
    </row>
    <row r="101" spans="1:24" x14ac:dyDescent="0.3">
      <c r="A101" s="177"/>
      <c r="B101" s="177"/>
      <c r="C101" s="177"/>
      <c r="D101" s="178"/>
      <c r="E101" s="178"/>
      <c r="F101" s="178"/>
      <c r="G101" s="178"/>
      <c r="H101" s="120"/>
      <c r="I101" s="178"/>
      <c r="J101" s="178"/>
      <c r="K101" s="178"/>
      <c r="L101" s="177"/>
      <c r="M101" s="178"/>
      <c r="N101" s="253"/>
      <c r="O101" s="179" t="e">
        <f>VLOOKUP(A101,BASE!A:F,6,0)-E101+(_xlfn.IFNA(VLOOKUP(A101,RED!A:K,11,0),0))</f>
        <v>#N/A</v>
      </c>
      <c r="P101" s="179" t="e">
        <f>VLOOKUP(A101,BASE!A:I,9,0)-F101</f>
        <v>#N/A</v>
      </c>
      <c r="Q101" s="179" t="e">
        <f>VLOOKUP(A101,BASE!A:G,7,0)-H101+(_xlfn.IFNA(VLOOKUP(A101,RED!A:L,12,0),0))</f>
        <v>#N/A</v>
      </c>
      <c r="R101" s="179" t="e">
        <f>VLOOKUP(A101,BASE!A:J,10,0)-I101</f>
        <v>#N/A</v>
      </c>
      <c r="S101" s="179">
        <v>0</v>
      </c>
      <c r="T101" s="179" t="e">
        <f>VLOOKUP(A101,BASE!A:K,11,0)+VLOOKUP(A101,BASE!A:L,12,0)-M101+(_xlfn.IFNA(VLOOKUP(A101,RED!A:M,13,0),0)+_xlfn.IFNA(VLOOKUP(A101,RED!A:N,14,0),0))</f>
        <v>#N/A</v>
      </c>
      <c r="U101" s="180" t="e">
        <f>VLOOKUP(VLOOKUP(A101,BASE!A:B,2,0),REGISTRATIONS!B:C,2,0)</f>
        <v>#N/A</v>
      </c>
      <c r="V101" s="180">
        <f t="shared" si="6"/>
        <v>0</v>
      </c>
      <c r="W101" s="181" t="e">
        <f t="shared" si="7"/>
        <v>#N/A</v>
      </c>
      <c r="X101" s="181" t="e">
        <f t="shared" si="8"/>
        <v>#N/A</v>
      </c>
    </row>
    <row r="102" spans="1:24" x14ac:dyDescent="0.3">
      <c r="A102" s="177"/>
      <c r="B102" s="177"/>
      <c r="C102" s="177"/>
      <c r="D102" s="178"/>
      <c r="E102" s="178"/>
      <c r="F102" s="178"/>
      <c r="G102" s="178"/>
      <c r="H102" s="120"/>
      <c r="I102" s="178"/>
      <c r="J102" s="178"/>
      <c r="K102" s="178"/>
      <c r="L102" s="177"/>
      <c r="M102" s="178"/>
      <c r="N102" s="253"/>
      <c r="O102" s="179" t="e">
        <f>VLOOKUP(A102,BASE!A:F,6,0)-E102+(_xlfn.IFNA(VLOOKUP(A102,RED!A:K,11,0),0))</f>
        <v>#N/A</v>
      </c>
      <c r="P102" s="179" t="e">
        <f>VLOOKUP(A102,BASE!A:I,9,0)-F102</f>
        <v>#N/A</v>
      </c>
      <c r="Q102" s="179" t="e">
        <f>VLOOKUP(A102,BASE!A:G,7,0)-H102+(_xlfn.IFNA(VLOOKUP(A102,RED!A:L,12,0),0))</f>
        <v>#N/A</v>
      </c>
      <c r="R102" s="179" t="e">
        <f>VLOOKUP(A102,BASE!A:J,10,0)-I102</f>
        <v>#N/A</v>
      </c>
      <c r="S102" s="179">
        <v>0</v>
      </c>
      <c r="T102" s="179" t="e">
        <f>VLOOKUP(A102,BASE!A:K,11,0)+VLOOKUP(A102,BASE!A:L,12,0)-M102+(_xlfn.IFNA(VLOOKUP(A102,RED!A:M,13,0),0)+_xlfn.IFNA(VLOOKUP(A102,RED!A:N,14,0),0))</f>
        <v>#N/A</v>
      </c>
      <c r="U102" s="180" t="e">
        <f>VLOOKUP(VLOOKUP(A102,BASE!A:B,2,0),REGISTRATIONS!B:C,2,0)</f>
        <v>#N/A</v>
      </c>
      <c r="V102" s="180">
        <f t="shared" si="6"/>
        <v>0</v>
      </c>
      <c r="W102" s="181" t="e">
        <f t="shared" si="7"/>
        <v>#N/A</v>
      </c>
      <c r="X102" s="181" t="e">
        <f t="shared" si="8"/>
        <v>#N/A</v>
      </c>
    </row>
    <row r="103" spans="1:24" x14ac:dyDescent="0.3">
      <c r="A103" s="177"/>
      <c r="B103" s="177"/>
      <c r="C103" s="177"/>
      <c r="D103" s="178"/>
      <c r="E103" s="178"/>
      <c r="F103" s="178"/>
      <c r="G103" s="178"/>
      <c r="H103" s="120"/>
      <c r="I103" s="178"/>
      <c r="J103" s="178"/>
      <c r="K103" s="178"/>
      <c r="L103" s="177"/>
      <c r="M103" s="178"/>
      <c r="N103" s="253"/>
      <c r="O103" s="179" t="e">
        <f>VLOOKUP(A103,BASE!A:F,6,0)-E103+(_xlfn.IFNA(VLOOKUP(A103,RED!A:K,11,0),0))</f>
        <v>#N/A</v>
      </c>
      <c r="P103" s="179" t="e">
        <f>VLOOKUP(A103,BASE!A:I,9,0)-F103</f>
        <v>#N/A</v>
      </c>
      <c r="Q103" s="179" t="e">
        <f>VLOOKUP(A103,BASE!A:G,7,0)-H103+(_xlfn.IFNA(VLOOKUP(A103,RED!A:L,12,0),0))</f>
        <v>#N/A</v>
      </c>
      <c r="R103" s="179" t="e">
        <f>VLOOKUP(A103,BASE!A:J,10,0)-I103</f>
        <v>#N/A</v>
      </c>
      <c r="S103" s="179">
        <v>0</v>
      </c>
      <c r="T103" s="179" t="e">
        <f>VLOOKUP(A103,BASE!A:K,11,0)+VLOOKUP(A103,BASE!A:L,12,0)-M103+(_xlfn.IFNA(VLOOKUP(A103,RED!A:M,13,0),0)+_xlfn.IFNA(VLOOKUP(A103,RED!A:N,14,0),0))</f>
        <v>#N/A</v>
      </c>
      <c r="U103" s="180" t="e">
        <f>VLOOKUP(VLOOKUP(A103,BASE!A:B,2,0),REGISTRATIONS!B:C,2,0)</f>
        <v>#N/A</v>
      </c>
      <c r="V103" s="180">
        <f t="shared" si="6"/>
        <v>0</v>
      </c>
      <c r="W103" s="181" t="e">
        <f t="shared" si="7"/>
        <v>#N/A</v>
      </c>
      <c r="X103" s="181" t="e">
        <f t="shared" si="8"/>
        <v>#N/A</v>
      </c>
    </row>
    <row r="104" spans="1:24" x14ac:dyDescent="0.3">
      <c r="A104" s="177"/>
      <c r="B104" s="177"/>
      <c r="C104" s="177"/>
      <c r="D104" s="178"/>
      <c r="E104" s="178"/>
      <c r="F104" s="178"/>
      <c r="G104" s="178"/>
      <c r="H104" s="120"/>
      <c r="I104" s="178"/>
      <c r="J104" s="178"/>
      <c r="K104" s="178"/>
      <c r="L104" s="177"/>
      <c r="M104" s="178"/>
      <c r="N104" s="253"/>
      <c r="O104" s="179" t="e">
        <f>VLOOKUP(A104,BASE!A:F,6,0)-E104+(_xlfn.IFNA(VLOOKUP(A104,RED!A:K,11,0),0))</f>
        <v>#N/A</v>
      </c>
      <c r="P104" s="179" t="e">
        <f>VLOOKUP(A104,BASE!A:I,9,0)-F104</f>
        <v>#N/A</v>
      </c>
      <c r="Q104" s="179" t="e">
        <f>VLOOKUP(A104,BASE!A:G,7,0)-H104+(_xlfn.IFNA(VLOOKUP(A104,RED!A:L,12,0),0))</f>
        <v>#N/A</v>
      </c>
      <c r="R104" s="179" t="e">
        <f>VLOOKUP(A104,BASE!A:J,10,0)-I104</f>
        <v>#N/A</v>
      </c>
      <c r="S104" s="179">
        <v>0</v>
      </c>
      <c r="T104" s="179" t="e">
        <f>VLOOKUP(A104,BASE!A:K,11,0)+VLOOKUP(A104,BASE!A:L,12,0)-M104+(_xlfn.IFNA(VLOOKUP(A104,RED!A:M,13,0),0)+_xlfn.IFNA(VLOOKUP(A104,RED!A:N,14,0),0))</f>
        <v>#N/A</v>
      </c>
      <c r="U104" s="180" t="e">
        <f>VLOOKUP(VLOOKUP(A104,BASE!A:B,2,0),REGISTRATIONS!B:C,2,0)</f>
        <v>#N/A</v>
      </c>
      <c r="V104" s="180">
        <f t="shared" si="6"/>
        <v>0</v>
      </c>
      <c r="W104" s="181" t="e">
        <f t="shared" si="7"/>
        <v>#N/A</v>
      </c>
      <c r="X104" s="181" t="e">
        <f t="shared" si="8"/>
        <v>#N/A</v>
      </c>
    </row>
    <row r="105" spans="1:24" x14ac:dyDescent="0.3">
      <c r="A105" s="177"/>
      <c r="B105" s="177"/>
      <c r="C105" s="177"/>
      <c r="D105" s="178"/>
      <c r="E105" s="178"/>
      <c r="F105" s="178"/>
      <c r="G105" s="178"/>
      <c r="H105" s="120"/>
      <c r="I105" s="178"/>
      <c r="J105" s="178"/>
      <c r="K105" s="178"/>
      <c r="L105" s="177"/>
      <c r="M105" s="178"/>
      <c r="N105" s="253"/>
      <c r="O105" s="179" t="e">
        <f>VLOOKUP(A105,BASE!A:F,6,0)-E105+(_xlfn.IFNA(VLOOKUP(A105,RED!A:K,11,0),0))</f>
        <v>#N/A</v>
      </c>
      <c r="P105" s="179" t="e">
        <f>VLOOKUP(A105,BASE!A:I,9,0)-F105</f>
        <v>#N/A</v>
      </c>
      <c r="Q105" s="179" t="e">
        <f>VLOOKUP(A105,BASE!A:G,7,0)-H105+(_xlfn.IFNA(VLOOKUP(A105,RED!A:L,12,0),0))</f>
        <v>#N/A</v>
      </c>
      <c r="R105" s="179" t="e">
        <f>VLOOKUP(A105,BASE!A:J,10,0)-I105</f>
        <v>#N/A</v>
      </c>
      <c r="S105" s="179">
        <v>0</v>
      </c>
      <c r="T105" s="179" t="e">
        <f>VLOOKUP(A105,BASE!A:K,11,0)+VLOOKUP(A105,BASE!A:L,12,0)-M105+(_xlfn.IFNA(VLOOKUP(A105,RED!A:M,13,0),0)+_xlfn.IFNA(VLOOKUP(A105,RED!A:N,14,0),0))</f>
        <v>#N/A</v>
      </c>
      <c r="U105" s="180" t="e">
        <f>VLOOKUP(VLOOKUP(A105,BASE!A:B,2,0),REGISTRATIONS!B:C,2,0)</f>
        <v>#N/A</v>
      </c>
      <c r="V105" s="180">
        <f t="shared" si="6"/>
        <v>0</v>
      </c>
      <c r="W105" s="181" t="e">
        <f t="shared" si="7"/>
        <v>#N/A</v>
      </c>
      <c r="X105" s="181" t="e">
        <f t="shared" si="8"/>
        <v>#N/A</v>
      </c>
    </row>
    <row r="106" spans="1:24" x14ac:dyDescent="0.3">
      <c r="A106" s="177"/>
      <c r="B106" s="177"/>
      <c r="C106" s="177"/>
      <c r="D106" s="178"/>
      <c r="E106" s="178"/>
      <c r="F106" s="178"/>
      <c r="G106" s="178"/>
      <c r="H106" s="120"/>
      <c r="I106" s="178"/>
      <c r="J106" s="178"/>
      <c r="K106" s="178"/>
      <c r="L106" s="177"/>
      <c r="M106" s="178"/>
      <c r="N106" s="253"/>
      <c r="O106" s="179" t="e">
        <f>VLOOKUP(A106,BASE!A:F,6,0)-E106+(_xlfn.IFNA(VLOOKUP(A106,RED!A:K,11,0),0))</f>
        <v>#N/A</v>
      </c>
      <c r="P106" s="179" t="e">
        <f>VLOOKUP(A106,BASE!A:I,9,0)-F106</f>
        <v>#N/A</v>
      </c>
      <c r="Q106" s="179" t="e">
        <f>VLOOKUP(A106,BASE!A:G,7,0)-H106+(_xlfn.IFNA(VLOOKUP(A106,RED!A:L,12,0),0))</f>
        <v>#N/A</v>
      </c>
      <c r="R106" s="179" t="e">
        <f>VLOOKUP(A106,BASE!A:J,10,0)-I106</f>
        <v>#N/A</v>
      </c>
      <c r="S106" s="179">
        <v>0</v>
      </c>
      <c r="T106" s="179" t="e">
        <f>VLOOKUP(A106,BASE!A:K,11,0)+VLOOKUP(A106,BASE!A:L,12,0)-M106+(_xlfn.IFNA(VLOOKUP(A106,RED!A:M,13,0),0)+_xlfn.IFNA(VLOOKUP(A106,RED!A:N,14,0),0))</f>
        <v>#N/A</v>
      </c>
      <c r="U106" s="180" t="e">
        <f>VLOOKUP(VLOOKUP(A106,BASE!A:B,2,0),REGISTRATIONS!B:C,2,0)</f>
        <v>#N/A</v>
      </c>
      <c r="V106" s="180">
        <f t="shared" si="6"/>
        <v>0</v>
      </c>
      <c r="W106" s="181" t="e">
        <f t="shared" si="7"/>
        <v>#N/A</v>
      </c>
      <c r="X106" s="181" t="e">
        <f t="shared" si="8"/>
        <v>#N/A</v>
      </c>
    </row>
    <row r="107" spans="1:24" x14ac:dyDescent="0.3">
      <c r="A107" s="177"/>
      <c r="B107" s="177"/>
      <c r="C107" s="177"/>
      <c r="D107" s="178"/>
      <c r="E107" s="178"/>
      <c r="F107" s="178"/>
      <c r="G107" s="178"/>
      <c r="H107" s="120"/>
      <c r="I107" s="178"/>
      <c r="J107" s="178"/>
      <c r="K107" s="178"/>
      <c r="L107" s="177"/>
      <c r="M107" s="178"/>
      <c r="N107" s="253"/>
      <c r="O107" s="179" t="e">
        <f>VLOOKUP(A107,BASE!A:F,6,0)-E107+(_xlfn.IFNA(VLOOKUP(A107,RED!A:K,11,0),0))</f>
        <v>#N/A</v>
      </c>
      <c r="P107" s="179" t="e">
        <f>VLOOKUP(A107,BASE!A:I,9,0)-F107</f>
        <v>#N/A</v>
      </c>
      <c r="Q107" s="179" t="e">
        <f>VLOOKUP(A107,BASE!A:G,7,0)-H107+(_xlfn.IFNA(VLOOKUP(A107,RED!A:L,12,0),0))</f>
        <v>#N/A</v>
      </c>
      <c r="R107" s="179" t="e">
        <f>VLOOKUP(A107,BASE!A:J,10,0)-I107</f>
        <v>#N/A</v>
      </c>
      <c r="S107" s="179">
        <v>0</v>
      </c>
      <c r="T107" s="179" t="e">
        <f>VLOOKUP(A107,BASE!A:K,11,0)+VLOOKUP(A107,BASE!A:L,12,0)-M107+(_xlfn.IFNA(VLOOKUP(A107,RED!A:M,13,0),0)+_xlfn.IFNA(VLOOKUP(A107,RED!A:N,14,0),0))</f>
        <v>#N/A</v>
      </c>
      <c r="U107" s="180" t="e">
        <f>VLOOKUP(VLOOKUP(A107,BASE!A:B,2,0),REGISTRATIONS!B:C,2,0)</f>
        <v>#N/A</v>
      </c>
      <c r="V107" s="180">
        <f t="shared" si="6"/>
        <v>0</v>
      </c>
      <c r="W107" s="181" t="e">
        <f t="shared" si="7"/>
        <v>#N/A</v>
      </c>
      <c r="X107" s="181" t="e">
        <f t="shared" si="8"/>
        <v>#N/A</v>
      </c>
    </row>
    <row r="108" spans="1:24" x14ac:dyDescent="0.3">
      <c r="A108" s="177"/>
      <c r="B108" s="177"/>
      <c r="C108" s="177"/>
      <c r="D108" s="178"/>
      <c r="E108" s="178"/>
      <c r="F108" s="178"/>
      <c r="G108" s="178"/>
      <c r="H108" s="120"/>
      <c r="I108" s="178"/>
      <c r="J108" s="178"/>
      <c r="K108" s="178"/>
      <c r="L108" s="177"/>
      <c r="M108" s="178"/>
      <c r="N108" s="253"/>
      <c r="O108" s="179" t="e">
        <f>VLOOKUP(A108,BASE!A:F,6,0)-E108+(_xlfn.IFNA(VLOOKUP(A108,RED!A:K,11,0),0))</f>
        <v>#N/A</v>
      </c>
      <c r="P108" s="179" t="e">
        <f>VLOOKUP(A108,BASE!A:I,9,0)-F108</f>
        <v>#N/A</v>
      </c>
      <c r="Q108" s="179" t="e">
        <f>VLOOKUP(A108,BASE!A:G,7,0)-H108+(_xlfn.IFNA(VLOOKUP(A108,RED!A:L,12,0),0))</f>
        <v>#N/A</v>
      </c>
      <c r="R108" s="179" t="e">
        <f>VLOOKUP(A108,BASE!A:J,10,0)-I108</f>
        <v>#N/A</v>
      </c>
      <c r="S108" s="179">
        <v>0</v>
      </c>
      <c r="T108" s="179" t="e">
        <f>VLOOKUP(A108,BASE!A:K,11,0)+VLOOKUP(A108,BASE!A:L,12,0)-M108+(_xlfn.IFNA(VLOOKUP(A108,RED!A:M,13,0),0)+_xlfn.IFNA(VLOOKUP(A108,RED!A:N,14,0),0))</f>
        <v>#N/A</v>
      </c>
      <c r="U108" s="180" t="e">
        <f>VLOOKUP(VLOOKUP(A108,BASE!A:B,2,0),REGISTRATIONS!B:C,2,0)</f>
        <v>#N/A</v>
      </c>
      <c r="V108" s="180">
        <f t="shared" si="6"/>
        <v>0</v>
      </c>
      <c r="W108" s="181" t="e">
        <f t="shared" si="7"/>
        <v>#N/A</v>
      </c>
      <c r="X108" s="181" t="e">
        <f t="shared" si="8"/>
        <v>#N/A</v>
      </c>
    </row>
    <row r="109" spans="1:24" x14ac:dyDescent="0.3">
      <c r="A109" s="177"/>
      <c r="B109" s="177"/>
      <c r="C109" s="177"/>
      <c r="D109" s="178"/>
      <c r="E109" s="178"/>
      <c r="F109" s="178"/>
      <c r="G109" s="178"/>
      <c r="H109" s="120"/>
      <c r="I109" s="178"/>
      <c r="J109" s="178"/>
      <c r="K109" s="178"/>
      <c r="L109" s="177"/>
      <c r="M109" s="178"/>
      <c r="N109" s="253"/>
      <c r="O109" s="179" t="e">
        <f>VLOOKUP(A109,BASE!A:F,6,0)-E109+(_xlfn.IFNA(VLOOKUP(A109,RED!A:K,11,0),0))</f>
        <v>#N/A</v>
      </c>
      <c r="P109" s="179" t="e">
        <f>VLOOKUP(A109,BASE!A:I,9,0)-F109</f>
        <v>#N/A</v>
      </c>
      <c r="Q109" s="179" t="e">
        <f>VLOOKUP(A109,BASE!A:G,7,0)-H109+(_xlfn.IFNA(VLOOKUP(A109,RED!A:L,12,0),0))</f>
        <v>#N/A</v>
      </c>
      <c r="R109" s="179" t="e">
        <f>VLOOKUP(A109,BASE!A:J,10,0)-I109</f>
        <v>#N/A</v>
      </c>
      <c r="S109" s="179">
        <v>0</v>
      </c>
      <c r="T109" s="179" t="e">
        <f>VLOOKUP(A109,BASE!A:K,11,0)+VLOOKUP(A109,BASE!A:L,12,0)-M109+(_xlfn.IFNA(VLOOKUP(A109,RED!A:M,13,0),0)+_xlfn.IFNA(VLOOKUP(A109,RED!A:N,14,0),0))</f>
        <v>#N/A</v>
      </c>
      <c r="U109" s="180" t="e">
        <f>VLOOKUP(VLOOKUP(A109,BASE!A:B,2,0),REGISTRATIONS!B:C,2,0)</f>
        <v>#N/A</v>
      </c>
      <c r="V109" s="180">
        <f t="shared" si="6"/>
        <v>0</v>
      </c>
      <c r="W109" s="181" t="e">
        <f t="shared" si="7"/>
        <v>#N/A</v>
      </c>
      <c r="X109" s="181" t="e">
        <f t="shared" si="8"/>
        <v>#N/A</v>
      </c>
    </row>
    <row r="110" spans="1:24" x14ac:dyDescent="0.3">
      <c r="A110" s="177"/>
      <c r="B110" s="177"/>
      <c r="C110" s="177"/>
      <c r="D110" s="178"/>
      <c r="E110" s="178"/>
      <c r="F110" s="178"/>
      <c r="G110" s="178"/>
      <c r="H110" s="120"/>
      <c r="I110" s="178"/>
      <c r="J110" s="178"/>
      <c r="K110" s="178"/>
      <c r="L110" s="177"/>
      <c r="M110" s="178"/>
      <c r="N110" s="253"/>
      <c r="O110" s="179" t="e">
        <f>VLOOKUP(A110,BASE!A:F,6,0)-E110+(_xlfn.IFNA(VLOOKUP(A110,RED!A:K,11,0),0))</f>
        <v>#N/A</v>
      </c>
      <c r="P110" s="179" t="e">
        <f>VLOOKUP(A110,BASE!A:I,9,0)-F110</f>
        <v>#N/A</v>
      </c>
      <c r="Q110" s="179" t="e">
        <f>VLOOKUP(A110,BASE!A:G,7,0)-H110+(_xlfn.IFNA(VLOOKUP(A110,RED!A:L,12,0),0))</f>
        <v>#N/A</v>
      </c>
      <c r="R110" s="179" t="e">
        <f>VLOOKUP(A110,BASE!A:J,10,0)-I110</f>
        <v>#N/A</v>
      </c>
      <c r="S110" s="179">
        <v>0</v>
      </c>
      <c r="T110" s="179" t="e">
        <f>VLOOKUP(A110,BASE!A:K,11,0)+VLOOKUP(A110,BASE!A:L,12,0)-M110+(_xlfn.IFNA(VLOOKUP(A110,RED!A:M,13,0),0)+_xlfn.IFNA(VLOOKUP(A110,RED!A:N,14,0),0))</f>
        <v>#N/A</v>
      </c>
      <c r="U110" s="180" t="e">
        <f>VLOOKUP(VLOOKUP(A110,BASE!A:B,2,0),REGISTRATIONS!B:C,2,0)</f>
        <v>#N/A</v>
      </c>
      <c r="V110" s="180">
        <f t="shared" si="6"/>
        <v>0</v>
      </c>
      <c r="W110" s="181" t="e">
        <f t="shared" si="7"/>
        <v>#N/A</v>
      </c>
      <c r="X110" s="181" t="e">
        <f t="shared" si="8"/>
        <v>#N/A</v>
      </c>
    </row>
    <row r="111" spans="1:24" x14ac:dyDescent="0.3">
      <c r="A111" s="177"/>
      <c r="B111" s="177"/>
      <c r="C111" s="177"/>
      <c r="D111" s="178"/>
      <c r="E111" s="178"/>
      <c r="F111" s="178"/>
      <c r="G111" s="178"/>
      <c r="H111" s="120"/>
      <c r="I111" s="178"/>
      <c r="J111" s="178"/>
      <c r="K111" s="178"/>
      <c r="L111" s="177"/>
      <c r="M111" s="178"/>
      <c r="N111" s="253"/>
      <c r="O111" s="179" t="e">
        <f>VLOOKUP(A111,BASE!A:F,6,0)-E111+(_xlfn.IFNA(VLOOKUP(A111,RED!A:K,11,0),0))</f>
        <v>#N/A</v>
      </c>
      <c r="P111" s="179" t="e">
        <f>VLOOKUP(A111,BASE!A:I,9,0)-F111</f>
        <v>#N/A</v>
      </c>
      <c r="Q111" s="179" t="e">
        <f>VLOOKUP(A111,BASE!A:G,7,0)-H111+(_xlfn.IFNA(VLOOKUP(A111,RED!A:L,12,0),0))</f>
        <v>#N/A</v>
      </c>
      <c r="R111" s="179" t="e">
        <f>VLOOKUP(A111,BASE!A:J,10,0)-I111</f>
        <v>#N/A</v>
      </c>
      <c r="S111" s="179">
        <v>0</v>
      </c>
      <c r="T111" s="179" t="e">
        <f>VLOOKUP(A111,BASE!A:K,11,0)+VLOOKUP(A111,BASE!A:L,12,0)-M111+(_xlfn.IFNA(VLOOKUP(A111,RED!A:M,13,0),0)+_xlfn.IFNA(VLOOKUP(A111,RED!A:N,14,0),0))</f>
        <v>#N/A</v>
      </c>
      <c r="U111" s="180" t="e">
        <f>VLOOKUP(VLOOKUP(A111,BASE!A:B,2,0),REGISTRATIONS!B:C,2,0)</f>
        <v>#N/A</v>
      </c>
      <c r="V111" s="180">
        <f t="shared" si="6"/>
        <v>0</v>
      </c>
      <c r="W111" s="181" t="e">
        <f t="shared" si="7"/>
        <v>#N/A</v>
      </c>
      <c r="X111" s="181" t="e">
        <f t="shared" si="8"/>
        <v>#N/A</v>
      </c>
    </row>
    <row r="112" spans="1:24" x14ac:dyDescent="0.3">
      <c r="A112" s="177"/>
      <c r="B112" s="177"/>
      <c r="C112" s="177"/>
      <c r="D112" s="178"/>
      <c r="E112" s="178"/>
      <c r="F112" s="178"/>
      <c r="G112" s="178"/>
      <c r="H112" s="120"/>
      <c r="I112" s="178"/>
      <c r="J112" s="178"/>
      <c r="K112" s="178"/>
      <c r="L112" s="177"/>
      <c r="M112" s="178"/>
      <c r="N112" s="253"/>
      <c r="O112" s="179" t="e">
        <f>VLOOKUP(A112,BASE!A:F,6,0)-E112+(_xlfn.IFNA(VLOOKUP(A112,RED!A:K,11,0),0))</f>
        <v>#N/A</v>
      </c>
      <c r="P112" s="179" t="e">
        <f>VLOOKUP(A112,BASE!A:I,9,0)-F112</f>
        <v>#N/A</v>
      </c>
      <c r="Q112" s="179" t="e">
        <f>VLOOKUP(A112,BASE!A:G,7,0)-H112+(_xlfn.IFNA(VLOOKUP(A112,RED!A:L,12,0),0))</f>
        <v>#N/A</v>
      </c>
      <c r="R112" s="179" t="e">
        <f>VLOOKUP(A112,BASE!A:J,10,0)-I112</f>
        <v>#N/A</v>
      </c>
      <c r="S112" s="179">
        <v>0</v>
      </c>
      <c r="T112" s="179" t="e">
        <f>VLOOKUP(A112,BASE!A:K,11,0)+VLOOKUP(A112,BASE!A:L,12,0)-M112+(_xlfn.IFNA(VLOOKUP(A112,RED!A:M,13,0),0)+_xlfn.IFNA(VLOOKUP(A112,RED!A:N,14,0),0))</f>
        <v>#N/A</v>
      </c>
      <c r="U112" s="180" t="e">
        <f>VLOOKUP(VLOOKUP(A112,BASE!A:B,2,0),REGISTRATIONS!B:C,2,0)</f>
        <v>#N/A</v>
      </c>
      <c r="V112" s="180">
        <f t="shared" si="6"/>
        <v>0</v>
      </c>
      <c r="W112" s="181" t="e">
        <f t="shared" si="7"/>
        <v>#N/A</v>
      </c>
      <c r="X112" s="181" t="e">
        <f t="shared" si="8"/>
        <v>#N/A</v>
      </c>
    </row>
    <row r="113" spans="1:24" x14ac:dyDescent="0.3">
      <c r="A113" s="177"/>
      <c r="B113" s="177"/>
      <c r="C113" s="177"/>
      <c r="D113" s="178"/>
      <c r="E113" s="178"/>
      <c r="F113" s="178"/>
      <c r="G113" s="178"/>
      <c r="H113" s="120"/>
      <c r="I113" s="178"/>
      <c r="J113" s="178"/>
      <c r="K113" s="178"/>
      <c r="L113" s="177"/>
      <c r="M113" s="178"/>
      <c r="N113" s="253"/>
      <c r="O113" s="179" t="e">
        <f>VLOOKUP(A113,BASE!A:F,6,0)-E113+(_xlfn.IFNA(VLOOKUP(A113,RED!A:K,11,0),0))</f>
        <v>#N/A</v>
      </c>
      <c r="P113" s="179" t="e">
        <f>VLOOKUP(A113,BASE!A:I,9,0)-F113</f>
        <v>#N/A</v>
      </c>
      <c r="Q113" s="179" t="e">
        <f>VLOOKUP(A113,BASE!A:G,7,0)-H113+(_xlfn.IFNA(VLOOKUP(A113,RED!A:L,12,0),0))</f>
        <v>#N/A</v>
      </c>
      <c r="R113" s="179" t="e">
        <f>VLOOKUP(A113,BASE!A:J,10,0)-I113</f>
        <v>#N/A</v>
      </c>
      <c r="S113" s="179">
        <v>0</v>
      </c>
      <c r="T113" s="179" t="e">
        <f>VLOOKUP(A113,BASE!A:K,11,0)+VLOOKUP(A113,BASE!A:L,12,0)-M113+(_xlfn.IFNA(VLOOKUP(A113,RED!A:M,13,0),0)+_xlfn.IFNA(VLOOKUP(A113,RED!A:N,14,0),0))</f>
        <v>#N/A</v>
      </c>
      <c r="U113" s="180" t="e">
        <f>VLOOKUP(VLOOKUP(A113,BASE!A:B,2,0),REGISTRATIONS!B:C,2,0)</f>
        <v>#N/A</v>
      </c>
      <c r="V113" s="180">
        <f t="shared" si="6"/>
        <v>0</v>
      </c>
      <c r="W113" s="181" t="e">
        <f t="shared" si="7"/>
        <v>#N/A</v>
      </c>
      <c r="X113" s="181" t="e">
        <f t="shared" si="8"/>
        <v>#N/A</v>
      </c>
    </row>
    <row r="114" spans="1:24" x14ac:dyDescent="0.3">
      <c r="A114" s="177"/>
      <c r="B114" s="177"/>
      <c r="C114" s="177"/>
      <c r="D114" s="178"/>
      <c r="E114" s="178"/>
      <c r="F114" s="178"/>
      <c r="G114" s="178"/>
      <c r="H114" s="120"/>
      <c r="I114" s="178"/>
      <c r="J114" s="178"/>
      <c r="K114" s="178"/>
      <c r="L114" s="177"/>
      <c r="M114" s="178"/>
      <c r="N114" s="253"/>
      <c r="O114" s="179" t="e">
        <f>VLOOKUP(A114,BASE!A:F,6,0)-E114+(_xlfn.IFNA(VLOOKUP(A114,RED!A:K,11,0),0))</f>
        <v>#N/A</v>
      </c>
      <c r="P114" s="179" t="e">
        <f>VLOOKUP(A114,BASE!A:I,9,0)-F114</f>
        <v>#N/A</v>
      </c>
      <c r="Q114" s="179" t="e">
        <f>VLOOKUP(A114,BASE!A:G,7,0)-H114+(_xlfn.IFNA(VLOOKUP(A114,RED!A:L,12,0),0))</f>
        <v>#N/A</v>
      </c>
      <c r="R114" s="179" t="e">
        <f>VLOOKUP(A114,BASE!A:J,10,0)-I114</f>
        <v>#N/A</v>
      </c>
      <c r="S114" s="179">
        <v>0</v>
      </c>
      <c r="T114" s="179" t="e">
        <f>VLOOKUP(A114,BASE!A:K,11,0)+VLOOKUP(A114,BASE!A:L,12,0)-M114+(_xlfn.IFNA(VLOOKUP(A114,RED!A:M,13,0),0)+_xlfn.IFNA(VLOOKUP(A114,RED!A:N,14,0),0))</f>
        <v>#N/A</v>
      </c>
      <c r="U114" s="180" t="e">
        <f>VLOOKUP(VLOOKUP(A114,BASE!A:B,2,0),REGISTRATIONS!B:C,2,0)</f>
        <v>#N/A</v>
      </c>
      <c r="V114" s="180">
        <f t="shared" si="6"/>
        <v>0</v>
      </c>
      <c r="W114" s="181" t="e">
        <f t="shared" si="7"/>
        <v>#N/A</v>
      </c>
      <c r="X114" s="181" t="e">
        <f t="shared" si="8"/>
        <v>#N/A</v>
      </c>
    </row>
    <row r="115" spans="1:24" x14ac:dyDescent="0.3">
      <c r="A115" s="177"/>
      <c r="B115" s="177"/>
      <c r="C115" s="177"/>
      <c r="D115" s="178"/>
      <c r="E115" s="178"/>
      <c r="F115" s="178"/>
      <c r="G115" s="178"/>
      <c r="H115" s="120"/>
      <c r="I115" s="178"/>
      <c r="J115" s="178"/>
      <c r="K115" s="178"/>
      <c r="L115" s="177"/>
      <c r="M115" s="178"/>
      <c r="N115" s="253"/>
      <c r="O115" s="179" t="e">
        <f>VLOOKUP(A115,BASE!A:F,6,0)-E115+(_xlfn.IFNA(VLOOKUP(A115,RED!A:K,11,0),0))</f>
        <v>#N/A</v>
      </c>
      <c r="P115" s="179" t="e">
        <f>VLOOKUP(A115,BASE!A:I,9,0)-F115</f>
        <v>#N/A</v>
      </c>
      <c r="Q115" s="179" t="e">
        <f>VLOOKUP(A115,BASE!A:G,7,0)-H115+(_xlfn.IFNA(VLOOKUP(A115,RED!A:L,12,0),0))</f>
        <v>#N/A</v>
      </c>
      <c r="R115" s="179" t="e">
        <f>VLOOKUP(A115,BASE!A:J,10,0)-I115</f>
        <v>#N/A</v>
      </c>
      <c r="S115" s="179">
        <v>0</v>
      </c>
      <c r="T115" s="179" t="e">
        <f>VLOOKUP(A115,BASE!A:K,11,0)+VLOOKUP(A115,BASE!A:L,12,0)-M115+(_xlfn.IFNA(VLOOKUP(A115,RED!A:M,13,0),0)+_xlfn.IFNA(VLOOKUP(A115,RED!A:N,14,0),0))</f>
        <v>#N/A</v>
      </c>
      <c r="U115" s="180" t="e">
        <f>VLOOKUP(VLOOKUP(A115,BASE!A:B,2,0),REGISTRATIONS!B:C,2,0)</f>
        <v>#N/A</v>
      </c>
      <c r="V115" s="180">
        <f t="shared" si="6"/>
        <v>0</v>
      </c>
      <c r="W115" s="181" t="e">
        <f t="shared" si="7"/>
        <v>#N/A</v>
      </c>
      <c r="X115" s="181" t="e">
        <f t="shared" si="8"/>
        <v>#N/A</v>
      </c>
    </row>
    <row r="116" spans="1:24" x14ac:dyDescent="0.3">
      <c r="A116" s="177"/>
      <c r="B116" s="177"/>
      <c r="C116" s="177"/>
      <c r="D116" s="178"/>
      <c r="E116" s="178"/>
      <c r="F116" s="178"/>
      <c r="G116" s="178"/>
      <c r="H116" s="120"/>
      <c r="I116" s="178"/>
      <c r="J116" s="178"/>
      <c r="K116" s="178"/>
      <c r="L116" s="177"/>
      <c r="M116" s="178"/>
      <c r="N116" s="253"/>
      <c r="O116" s="179" t="e">
        <f>VLOOKUP(A116,BASE!A:F,6,0)-E116+(_xlfn.IFNA(VLOOKUP(A116,RED!A:K,11,0),0))</f>
        <v>#N/A</v>
      </c>
      <c r="P116" s="179" t="e">
        <f>VLOOKUP(A116,BASE!A:I,9,0)-F116</f>
        <v>#N/A</v>
      </c>
      <c r="Q116" s="179" t="e">
        <f>VLOOKUP(A116,BASE!A:G,7,0)-H116+(_xlfn.IFNA(VLOOKUP(A116,RED!A:L,12,0),0))</f>
        <v>#N/A</v>
      </c>
      <c r="R116" s="179" t="e">
        <f>VLOOKUP(A116,BASE!A:J,10,0)-I116</f>
        <v>#N/A</v>
      </c>
      <c r="S116" s="179">
        <v>0</v>
      </c>
      <c r="T116" s="179" t="e">
        <f>VLOOKUP(A116,BASE!A:K,11,0)+VLOOKUP(A116,BASE!A:L,12,0)-M116+(_xlfn.IFNA(VLOOKUP(A116,RED!A:M,13,0),0)+_xlfn.IFNA(VLOOKUP(A116,RED!A:N,14,0),0))</f>
        <v>#N/A</v>
      </c>
      <c r="U116" s="180" t="e">
        <f>VLOOKUP(VLOOKUP(A116,BASE!A:B,2,0),REGISTRATIONS!B:C,2,0)</f>
        <v>#N/A</v>
      </c>
      <c r="V116" s="180">
        <f t="shared" si="6"/>
        <v>0</v>
      </c>
      <c r="W116" s="181" t="e">
        <f t="shared" si="7"/>
        <v>#N/A</v>
      </c>
      <c r="X116" s="181" t="e">
        <f t="shared" si="8"/>
        <v>#N/A</v>
      </c>
    </row>
    <row r="117" spans="1:24" x14ac:dyDescent="0.3">
      <c r="A117" s="177"/>
      <c r="B117" s="177"/>
      <c r="C117" s="177"/>
      <c r="D117" s="178"/>
      <c r="E117" s="178"/>
      <c r="F117" s="178"/>
      <c r="G117" s="178"/>
      <c r="H117" s="120"/>
      <c r="I117" s="178"/>
      <c r="J117" s="178"/>
      <c r="K117" s="178"/>
      <c r="L117" s="177"/>
      <c r="M117" s="178"/>
      <c r="N117" s="253"/>
      <c r="O117" s="179" t="e">
        <f>VLOOKUP(A117,BASE!A:F,6,0)-E117+(_xlfn.IFNA(VLOOKUP(A117,RED!A:K,11,0),0))</f>
        <v>#N/A</v>
      </c>
      <c r="P117" s="179" t="e">
        <f>VLOOKUP(A117,BASE!A:I,9,0)-F117</f>
        <v>#N/A</v>
      </c>
      <c r="Q117" s="179" t="e">
        <f>VLOOKUP(A117,BASE!A:G,7,0)-H117+(_xlfn.IFNA(VLOOKUP(A117,RED!A:L,12,0),0))</f>
        <v>#N/A</v>
      </c>
      <c r="R117" s="179" t="e">
        <f>VLOOKUP(A117,BASE!A:J,10,0)-I117</f>
        <v>#N/A</v>
      </c>
      <c r="S117" s="179">
        <v>0</v>
      </c>
      <c r="T117" s="179" t="e">
        <f>VLOOKUP(A117,BASE!A:K,11,0)+VLOOKUP(A117,BASE!A:L,12,0)-M117+(_xlfn.IFNA(VLOOKUP(A117,RED!A:M,13,0),0)+_xlfn.IFNA(VLOOKUP(A117,RED!A:N,14,0),0))</f>
        <v>#N/A</v>
      </c>
      <c r="U117" s="180" t="e">
        <f>VLOOKUP(VLOOKUP(A117,BASE!A:B,2,0),REGISTRATIONS!B:C,2,0)</f>
        <v>#N/A</v>
      </c>
      <c r="V117" s="180">
        <f t="shared" si="6"/>
        <v>0</v>
      </c>
      <c r="W117" s="181" t="e">
        <f t="shared" si="7"/>
        <v>#N/A</v>
      </c>
      <c r="X117" s="181" t="e">
        <f t="shared" si="8"/>
        <v>#N/A</v>
      </c>
    </row>
    <row r="118" spans="1:24" x14ac:dyDescent="0.3">
      <c r="A118" s="177"/>
      <c r="B118" s="177"/>
      <c r="C118" s="177"/>
      <c r="D118" s="178"/>
      <c r="E118" s="178"/>
      <c r="F118" s="178"/>
      <c r="G118" s="178"/>
      <c r="H118" s="120"/>
      <c r="I118" s="178"/>
      <c r="J118" s="178"/>
      <c r="K118" s="178"/>
      <c r="L118" s="177"/>
      <c r="M118" s="178"/>
      <c r="N118" s="253"/>
      <c r="O118" s="179" t="e">
        <f>VLOOKUP(A118,BASE!A:F,6,0)-E118+(_xlfn.IFNA(VLOOKUP(A118,RED!A:K,11,0),0))</f>
        <v>#N/A</v>
      </c>
      <c r="P118" s="179" t="e">
        <f>VLOOKUP(A118,BASE!A:I,9,0)-F118</f>
        <v>#N/A</v>
      </c>
      <c r="Q118" s="179" t="e">
        <f>VLOOKUP(A118,BASE!A:G,7,0)-H118+(_xlfn.IFNA(VLOOKUP(A118,RED!A:L,12,0),0))</f>
        <v>#N/A</v>
      </c>
      <c r="R118" s="179" t="e">
        <f>VLOOKUP(A118,BASE!A:J,10,0)-I118</f>
        <v>#N/A</v>
      </c>
      <c r="S118" s="179">
        <v>0</v>
      </c>
      <c r="T118" s="179" t="e">
        <f>VLOOKUP(A118,BASE!A:K,11,0)+VLOOKUP(A118,BASE!A:L,12,0)-M118+(_xlfn.IFNA(VLOOKUP(A118,RED!A:M,13,0),0)+_xlfn.IFNA(VLOOKUP(A118,RED!A:N,14,0),0))</f>
        <v>#N/A</v>
      </c>
      <c r="U118" s="180" t="e">
        <f>VLOOKUP(VLOOKUP(A118,BASE!A:B,2,0),REGISTRATIONS!B:C,2,0)</f>
        <v>#N/A</v>
      </c>
      <c r="V118" s="180">
        <f t="shared" si="6"/>
        <v>0</v>
      </c>
      <c r="W118" s="181" t="e">
        <f t="shared" si="7"/>
        <v>#N/A</v>
      </c>
      <c r="X118" s="181" t="e">
        <f t="shared" si="8"/>
        <v>#N/A</v>
      </c>
    </row>
    <row r="119" spans="1:24" x14ac:dyDescent="0.3">
      <c r="A119" s="177"/>
      <c r="B119" s="177"/>
      <c r="C119" s="177"/>
      <c r="D119" s="178"/>
      <c r="E119" s="178"/>
      <c r="F119" s="178"/>
      <c r="G119" s="178"/>
      <c r="H119" s="120"/>
      <c r="I119" s="178"/>
      <c r="J119" s="178"/>
      <c r="K119" s="178"/>
      <c r="L119" s="177"/>
      <c r="M119" s="178"/>
      <c r="N119" s="253"/>
      <c r="O119" s="179" t="e">
        <f>VLOOKUP(A119,BASE!A:F,6,0)-E119+(_xlfn.IFNA(VLOOKUP(A119,RED!A:K,11,0),0))</f>
        <v>#N/A</v>
      </c>
      <c r="P119" s="179" t="e">
        <f>VLOOKUP(A119,BASE!A:I,9,0)-F119</f>
        <v>#N/A</v>
      </c>
      <c r="Q119" s="179" t="e">
        <f>VLOOKUP(A119,BASE!A:G,7,0)-H119+(_xlfn.IFNA(VLOOKUP(A119,RED!A:L,12,0),0))</f>
        <v>#N/A</v>
      </c>
      <c r="R119" s="179" t="e">
        <f>VLOOKUP(A119,BASE!A:J,10,0)-I119</f>
        <v>#N/A</v>
      </c>
      <c r="S119" s="179">
        <v>0</v>
      </c>
      <c r="T119" s="179" t="e">
        <f>VLOOKUP(A119,BASE!A:K,11,0)+VLOOKUP(A119,BASE!A:L,12,0)-M119+(_xlfn.IFNA(VLOOKUP(A119,RED!A:M,13,0),0)+_xlfn.IFNA(VLOOKUP(A119,RED!A:N,14,0),0))</f>
        <v>#N/A</v>
      </c>
      <c r="U119" s="180" t="e">
        <f>VLOOKUP(VLOOKUP(A119,BASE!A:B,2,0),REGISTRATIONS!B:C,2,0)</f>
        <v>#N/A</v>
      </c>
      <c r="V119" s="180">
        <f t="shared" si="6"/>
        <v>0</v>
      </c>
      <c r="W119" s="181" t="e">
        <f t="shared" si="7"/>
        <v>#N/A</v>
      </c>
      <c r="X119" s="181" t="e">
        <f t="shared" si="8"/>
        <v>#N/A</v>
      </c>
    </row>
    <row r="120" spans="1:24" x14ac:dyDescent="0.3">
      <c r="A120" s="177"/>
      <c r="B120" s="177"/>
      <c r="C120" s="177"/>
      <c r="D120" s="178"/>
      <c r="E120" s="178"/>
      <c r="F120" s="178"/>
      <c r="G120" s="178"/>
      <c r="H120" s="120"/>
      <c r="I120" s="178"/>
      <c r="J120" s="178"/>
      <c r="K120" s="178"/>
      <c r="L120" s="177"/>
      <c r="M120" s="178"/>
      <c r="N120" s="253"/>
      <c r="O120" s="179" t="e">
        <f>VLOOKUP(A120,BASE!A:F,6,0)-E120+(_xlfn.IFNA(VLOOKUP(A120,RED!A:K,11,0),0))</f>
        <v>#N/A</v>
      </c>
      <c r="P120" s="179" t="e">
        <f>VLOOKUP(A120,BASE!A:I,9,0)-F120</f>
        <v>#N/A</v>
      </c>
      <c r="Q120" s="179" t="e">
        <f>VLOOKUP(A120,BASE!A:G,7,0)-H120+(_xlfn.IFNA(VLOOKUP(A120,RED!A:L,12,0),0))</f>
        <v>#N/A</v>
      </c>
      <c r="R120" s="179" t="e">
        <f>VLOOKUP(A120,BASE!A:J,10,0)-I120</f>
        <v>#N/A</v>
      </c>
      <c r="S120" s="179">
        <v>0</v>
      </c>
      <c r="T120" s="179" t="e">
        <f>VLOOKUP(A120,BASE!A:K,11,0)+VLOOKUP(A120,BASE!A:L,12,0)-M120+(_xlfn.IFNA(VLOOKUP(A120,RED!A:M,13,0),0)+_xlfn.IFNA(VLOOKUP(A120,RED!A:N,14,0),0))</f>
        <v>#N/A</v>
      </c>
      <c r="U120" s="180" t="e">
        <f>VLOOKUP(VLOOKUP(A120,BASE!A:B,2,0),REGISTRATIONS!B:C,2,0)</f>
        <v>#N/A</v>
      </c>
      <c r="V120" s="180">
        <f t="shared" si="6"/>
        <v>0</v>
      </c>
      <c r="W120" s="181" t="e">
        <f t="shared" si="7"/>
        <v>#N/A</v>
      </c>
      <c r="X120" s="181" t="e">
        <f t="shared" si="8"/>
        <v>#N/A</v>
      </c>
    </row>
  </sheetData>
  <mergeCells count="3">
    <mergeCell ref="O1:P1"/>
    <mergeCell ref="Q1:R1"/>
    <mergeCell ref="S1:T1"/>
  </mergeCells>
  <conditionalFormatting sqref="W121:X1048576 W1:X14 W20:X22 W41:X49">
    <cfRule type="cellIs" dxfId="108" priority="228" operator="equal">
      <formula>"?"</formula>
    </cfRule>
  </conditionalFormatting>
  <conditionalFormatting sqref="W15:X19">
    <cfRule type="cellIs" dxfId="107" priority="20" operator="equal">
      <formula>"?"</formula>
    </cfRule>
  </conditionalFormatting>
  <conditionalFormatting sqref="W23:X28">
    <cfRule type="cellIs" dxfId="106" priority="18" operator="equal">
      <formula>"?"</formula>
    </cfRule>
  </conditionalFormatting>
  <conditionalFormatting sqref="W29:X34">
    <cfRule type="cellIs" dxfId="105" priority="17" operator="equal">
      <formula>"?"</formula>
    </cfRule>
  </conditionalFormatting>
  <conditionalFormatting sqref="W35:X40">
    <cfRule type="cellIs" dxfId="104" priority="16" operator="equal">
      <formula>"?"</formula>
    </cfRule>
  </conditionalFormatting>
  <conditionalFormatting sqref="W50:X55">
    <cfRule type="cellIs" dxfId="103" priority="12" operator="equal">
      <formula>"?"</formula>
    </cfRule>
  </conditionalFormatting>
  <conditionalFormatting sqref="W56:X61">
    <cfRule type="cellIs" dxfId="102" priority="11" operator="equal">
      <formula>"?"</formula>
    </cfRule>
  </conditionalFormatting>
  <conditionalFormatting sqref="W62:X67">
    <cfRule type="cellIs" dxfId="101" priority="10" operator="equal">
      <formula>"?"</formula>
    </cfRule>
  </conditionalFormatting>
  <conditionalFormatting sqref="W68:X73">
    <cfRule type="cellIs" dxfId="100" priority="9" operator="equal">
      <formula>"?"</formula>
    </cfRule>
  </conditionalFormatting>
  <conditionalFormatting sqref="W74:X77">
    <cfRule type="cellIs" dxfId="99" priority="8" operator="equal">
      <formula>"?"</formula>
    </cfRule>
  </conditionalFormatting>
  <conditionalFormatting sqref="W82:X95">
    <cfRule type="cellIs" dxfId="98" priority="7" operator="equal">
      <formula>"?"</formula>
    </cfRule>
  </conditionalFormatting>
  <conditionalFormatting sqref="W78:X81">
    <cfRule type="cellIs" dxfId="97" priority="6" operator="equal">
      <formula>"?"</formula>
    </cfRule>
  </conditionalFormatting>
  <conditionalFormatting sqref="W96:X99">
    <cfRule type="cellIs" dxfId="96" priority="5" operator="equal">
      <formula>"?"</formula>
    </cfRule>
  </conditionalFormatting>
  <conditionalFormatting sqref="W100:X105">
    <cfRule type="cellIs" dxfId="95" priority="4" operator="equal">
      <formula>"?"</formula>
    </cfRule>
  </conditionalFormatting>
  <conditionalFormatting sqref="W106:X111">
    <cfRule type="cellIs" dxfId="94" priority="3" operator="equal">
      <formula>"?"</formula>
    </cfRule>
  </conditionalFormatting>
  <conditionalFormatting sqref="W112:X117">
    <cfRule type="cellIs" dxfId="93" priority="2" operator="equal">
      <formula>"?"</formula>
    </cfRule>
  </conditionalFormatting>
  <conditionalFormatting sqref="W118:X120">
    <cfRule type="cellIs" dxfId="92" priority="1" operator="equal">
      <formula>"?"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rgb="FFFFC000"/>
  </sheetPr>
  <dimension ref="A1:U181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ColWidth="9.109375" defaultRowHeight="16.8" x14ac:dyDescent="0.4"/>
  <cols>
    <col min="1" max="1" width="9.109375" style="74"/>
    <col min="2" max="2" width="10.5546875" style="74" bestFit="1" customWidth="1"/>
    <col min="3" max="3" width="15" style="74" bestFit="1" customWidth="1"/>
    <col min="4" max="4" width="20.33203125" style="74" bestFit="1" customWidth="1"/>
    <col min="5" max="12" width="7.109375" style="75" customWidth="1"/>
    <col min="13" max="16" width="9.109375" style="16"/>
    <col min="17" max="17" width="9.109375" style="16" customWidth="1"/>
    <col min="18" max="18" width="9.109375" style="16"/>
    <col min="19" max="19" width="9.109375" style="16" customWidth="1"/>
    <col min="20" max="20" width="9.109375" style="16"/>
    <col min="21" max="21" width="9.44140625" style="20" customWidth="1"/>
    <col min="22" max="16384" width="9.109375" style="162"/>
  </cols>
  <sheetData>
    <row r="1" spans="1:21" ht="16.5" customHeight="1" x14ac:dyDescent="0.35">
      <c r="A1" s="834" t="s">
        <v>1041</v>
      </c>
      <c r="B1" s="834" t="s">
        <v>1042</v>
      </c>
      <c r="C1" s="834" t="s">
        <v>1044</v>
      </c>
      <c r="D1" s="834" t="s">
        <v>1043</v>
      </c>
      <c r="E1" s="834" t="s">
        <v>1045</v>
      </c>
      <c r="F1" s="834"/>
      <c r="G1" s="834"/>
      <c r="H1" s="834" t="s">
        <v>153</v>
      </c>
      <c r="I1" s="834"/>
      <c r="J1" s="834"/>
      <c r="K1" s="834" t="s">
        <v>154</v>
      </c>
      <c r="L1" s="834"/>
      <c r="M1" s="835" t="s">
        <v>1046</v>
      </c>
      <c r="N1" s="835"/>
      <c r="O1" s="835" t="s">
        <v>1047</v>
      </c>
      <c r="P1" s="835"/>
      <c r="Q1" s="835" t="s">
        <v>1048</v>
      </c>
      <c r="R1" s="835"/>
      <c r="S1" s="835" t="s">
        <v>154</v>
      </c>
      <c r="T1" s="835"/>
      <c r="U1" s="833" t="s">
        <v>1049</v>
      </c>
    </row>
    <row r="2" spans="1:21" ht="15" x14ac:dyDescent="0.35">
      <c r="A2" s="834"/>
      <c r="B2" s="834"/>
      <c r="C2" s="834"/>
      <c r="D2" s="834"/>
      <c r="E2" s="163" t="s">
        <v>3</v>
      </c>
      <c r="F2" s="163" t="s">
        <v>897</v>
      </c>
      <c r="G2" s="163" t="s">
        <v>5</v>
      </c>
      <c r="H2" s="163" t="s">
        <v>3</v>
      </c>
      <c r="I2" s="163" t="s">
        <v>897</v>
      </c>
      <c r="J2" s="163" t="s">
        <v>5</v>
      </c>
      <c r="K2" s="163" t="s">
        <v>33</v>
      </c>
      <c r="L2" s="163" t="s">
        <v>32</v>
      </c>
      <c r="M2" s="169" t="s">
        <v>152</v>
      </c>
      <c r="N2" s="169" t="s">
        <v>153</v>
      </c>
      <c r="O2" s="169" t="s">
        <v>152</v>
      </c>
      <c r="P2" s="169" t="s">
        <v>153</v>
      </c>
      <c r="Q2" s="169" t="s">
        <v>152</v>
      </c>
      <c r="R2" s="169" t="s">
        <v>153</v>
      </c>
      <c r="S2" s="169" t="s">
        <v>33</v>
      </c>
      <c r="T2" s="169" t="s">
        <v>32</v>
      </c>
      <c r="U2" s="833"/>
    </row>
    <row r="3" spans="1:21" ht="14.4" x14ac:dyDescent="0.3">
      <c r="A3" s="164" t="s">
        <v>1835</v>
      </c>
      <c r="B3" s="164" t="s">
        <v>1679</v>
      </c>
      <c r="C3" s="158" t="s">
        <v>14</v>
      </c>
      <c r="D3" s="165">
        <v>44874</v>
      </c>
      <c r="E3" s="166">
        <v>0</v>
      </c>
      <c r="F3" s="166">
        <v>11</v>
      </c>
      <c r="G3" s="166">
        <v>114</v>
      </c>
      <c r="H3" s="166">
        <v>0</v>
      </c>
      <c r="I3" s="166">
        <v>2</v>
      </c>
      <c r="J3" s="166">
        <v>26</v>
      </c>
      <c r="K3" s="166">
        <v>2</v>
      </c>
      <c r="L3" s="166">
        <v>10</v>
      </c>
      <c r="M3" s="167">
        <f>VLOOKUP(A3,BASE!A:L,5,0)-E3</f>
        <v>0</v>
      </c>
      <c r="N3" s="167">
        <f>VLOOKUP(A3,BASE!A:L,8,0)-H3</f>
        <v>0</v>
      </c>
      <c r="O3" s="167">
        <f>VLOOKUP(A3,BASE!A:F,6,0)-F3</f>
        <v>0</v>
      </c>
      <c r="P3" s="167">
        <f>VLOOKUP(A3,BASE!A:J,9,0)-I3</f>
        <v>0</v>
      </c>
      <c r="Q3" s="167">
        <f>VLOOKUP(A3,BASE!A:G,7,0)-G3</f>
        <v>0</v>
      </c>
      <c r="R3" s="167">
        <f>VLOOKUP(A3,BASE!A:J,10,0)-J3</f>
        <v>0</v>
      </c>
      <c r="S3" s="167">
        <f>VLOOKUP(A3,BASE!A:L,11,0)-K3</f>
        <v>0</v>
      </c>
      <c r="T3" s="167">
        <f>VLOOKUP(A3,BASE!A:L,12,0)-L3</f>
        <v>0</v>
      </c>
      <c r="U3" s="168" t="str">
        <f>IF(VLOOKUP(A3,BASE!A:B,2,0)=C3,"","CHK")</f>
        <v/>
      </c>
    </row>
    <row r="4" spans="1:21" ht="14.4" x14ac:dyDescent="0.3">
      <c r="A4" s="158" t="s">
        <v>1836</v>
      </c>
      <c r="B4" s="158" t="s">
        <v>1680</v>
      </c>
      <c r="C4" s="158" t="s">
        <v>14</v>
      </c>
      <c r="D4" s="159">
        <v>44874</v>
      </c>
      <c r="E4" s="160">
        <v>0</v>
      </c>
      <c r="F4" s="160">
        <v>15</v>
      </c>
      <c r="G4" s="160">
        <v>76</v>
      </c>
      <c r="H4" s="160">
        <v>0</v>
      </c>
      <c r="I4" s="160">
        <v>5</v>
      </c>
      <c r="J4" s="160">
        <v>11</v>
      </c>
      <c r="K4" s="160">
        <v>2</v>
      </c>
      <c r="L4" s="160">
        <v>10</v>
      </c>
      <c r="M4" s="19">
        <f>VLOOKUP(A4,BASE!A:L,5,0)-E4</f>
        <v>0</v>
      </c>
      <c r="N4" s="19">
        <f>VLOOKUP(A4,BASE!A:L,8,0)-H4</f>
        <v>0</v>
      </c>
      <c r="O4" s="19">
        <f>VLOOKUP(A4,BASE!A:F,6,0)-F4</f>
        <v>0</v>
      </c>
      <c r="P4" s="19">
        <f>VLOOKUP(A4,BASE!A:J,9,0)-I4</f>
        <v>0</v>
      </c>
      <c r="Q4" s="19">
        <f>VLOOKUP(A4,BASE!A:G,7,0)-G4</f>
        <v>0</v>
      </c>
      <c r="R4" s="19">
        <f>VLOOKUP(A4,BASE!A:J,10,0)-J4</f>
        <v>0</v>
      </c>
      <c r="S4" s="19">
        <f>VLOOKUP(A4,BASE!A:L,11,0)-K4</f>
        <v>0</v>
      </c>
      <c r="T4" s="19">
        <f>VLOOKUP(A4,BASE!A:L,12,0)-L4</f>
        <v>0</v>
      </c>
      <c r="U4" s="168" t="str">
        <f>IF(VLOOKUP(A4,BASE!A:B,2,0)=C4,"","CHK")</f>
        <v/>
      </c>
    </row>
    <row r="5" spans="1:21" ht="14.4" x14ac:dyDescent="0.3">
      <c r="A5" s="158" t="s">
        <v>142</v>
      </c>
      <c r="B5" s="158" t="s">
        <v>1837</v>
      </c>
      <c r="C5" s="158" t="s">
        <v>25</v>
      </c>
      <c r="D5" s="159">
        <v>44874.020833333343</v>
      </c>
      <c r="E5" s="160">
        <v>0</v>
      </c>
      <c r="F5" s="160">
        <v>27</v>
      </c>
      <c r="G5" s="160">
        <v>256</v>
      </c>
      <c r="H5" s="160">
        <v>0</v>
      </c>
      <c r="I5" s="160">
        <v>2</v>
      </c>
      <c r="J5" s="160">
        <v>49</v>
      </c>
      <c r="K5" s="160">
        <v>3</v>
      </c>
      <c r="L5" s="160">
        <v>12</v>
      </c>
      <c r="M5" s="19">
        <f>VLOOKUP(A5,BASE!A:L,5,0)-E5</f>
        <v>0</v>
      </c>
      <c r="N5" s="19">
        <f>VLOOKUP(A5,BASE!A:L,8,0)-H5</f>
        <v>0</v>
      </c>
      <c r="O5" s="19">
        <f>VLOOKUP(A5,BASE!A:F,6,0)-F5</f>
        <v>0</v>
      </c>
      <c r="P5" s="19">
        <f>VLOOKUP(A5,BASE!A:J,9,0)-I5</f>
        <v>0</v>
      </c>
      <c r="Q5" s="19">
        <f>VLOOKUP(A5,BASE!A:G,7,0)-G5</f>
        <v>0</v>
      </c>
      <c r="R5" s="19">
        <f>VLOOKUP(A5,BASE!A:J,10,0)-J5</f>
        <v>0</v>
      </c>
      <c r="S5" s="19">
        <f>VLOOKUP(A5,BASE!A:L,11,0)-K5</f>
        <v>0</v>
      </c>
      <c r="T5" s="19">
        <f>VLOOKUP(A5,BASE!A:L,12,0)-L5</f>
        <v>0</v>
      </c>
      <c r="U5" s="168" t="str">
        <f>IF(VLOOKUP(A5,BASE!A:B,2,0)=C5,"","CHK")</f>
        <v/>
      </c>
    </row>
    <row r="6" spans="1:21" ht="14.4" x14ac:dyDescent="0.3">
      <c r="A6" s="158" t="s">
        <v>143</v>
      </c>
      <c r="B6" s="158" t="s">
        <v>1837</v>
      </c>
      <c r="C6" s="158" t="s">
        <v>25</v>
      </c>
      <c r="D6" s="159">
        <v>44874.020844907413</v>
      </c>
      <c r="E6" s="160">
        <v>0</v>
      </c>
      <c r="F6" s="160">
        <v>27</v>
      </c>
      <c r="G6" s="160">
        <v>269</v>
      </c>
      <c r="H6" s="160">
        <v>0</v>
      </c>
      <c r="I6" s="160">
        <v>2</v>
      </c>
      <c r="J6" s="160">
        <v>49</v>
      </c>
      <c r="K6" s="160">
        <v>3</v>
      </c>
      <c r="L6" s="160">
        <v>12</v>
      </c>
      <c r="M6" s="19">
        <f>VLOOKUP(A6,BASE!A:L,5,0)-E6</f>
        <v>0</v>
      </c>
      <c r="N6" s="19">
        <f>VLOOKUP(A6,BASE!A:L,8,0)-H6</f>
        <v>0</v>
      </c>
      <c r="O6" s="19">
        <f>VLOOKUP(A6,BASE!A:F,6,0)-F6</f>
        <v>0</v>
      </c>
      <c r="P6" s="19">
        <f>VLOOKUP(A6,BASE!A:J,9,0)-I6</f>
        <v>0</v>
      </c>
      <c r="Q6" s="19">
        <f>VLOOKUP(A6,BASE!A:G,7,0)-G6</f>
        <v>0</v>
      </c>
      <c r="R6" s="19">
        <f>VLOOKUP(A6,BASE!A:J,10,0)-J6</f>
        <v>0</v>
      </c>
      <c r="S6" s="19">
        <f>VLOOKUP(A6,BASE!A:L,11,0)-K6</f>
        <v>0</v>
      </c>
      <c r="T6" s="19">
        <f>VLOOKUP(A6,BASE!A:L,12,0)-L6</f>
        <v>0</v>
      </c>
      <c r="U6" s="168" t="str">
        <f>IF(VLOOKUP(A6,BASE!A:B,2,0)=C6,"","CHK")</f>
        <v/>
      </c>
    </row>
    <row r="7" spans="1:21" ht="14.4" x14ac:dyDescent="0.3">
      <c r="A7" s="158" t="s">
        <v>99</v>
      </c>
      <c r="B7" s="158" t="s">
        <v>1838</v>
      </c>
      <c r="C7" s="158" t="s">
        <v>12</v>
      </c>
      <c r="D7" s="159">
        <v>44874.052083333343</v>
      </c>
      <c r="E7" s="160">
        <v>0</v>
      </c>
      <c r="F7" s="160">
        <v>16</v>
      </c>
      <c r="G7" s="160">
        <v>143</v>
      </c>
      <c r="H7" s="160">
        <v>0</v>
      </c>
      <c r="I7" s="160">
        <v>0</v>
      </c>
      <c r="J7" s="160">
        <v>13</v>
      </c>
      <c r="K7" s="160">
        <v>2</v>
      </c>
      <c r="L7" s="160">
        <v>7</v>
      </c>
      <c r="M7" s="19">
        <f>VLOOKUP(A7,BASE!A:L,5,0)-E7</f>
        <v>0</v>
      </c>
      <c r="N7" s="19">
        <f>VLOOKUP(A7,BASE!A:L,8,0)-H7</f>
        <v>0</v>
      </c>
      <c r="O7" s="19">
        <f>VLOOKUP(A7,BASE!A:F,6,0)-F7</f>
        <v>0</v>
      </c>
      <c r="P7" s="19">
        <f>VLOOKUP(A7,BASE!A:J,9,0)-I7</f>
        <v>0</v>
      </c>
      <c r="Q7" s="19">
        <f>VLOOKUP(A7,BASE!A:G,7,0)-G7</f>
        <v>0</v>
      </c>
      <c r="R7" s="19">
        <f>VLOOKUP(A7,BASE!A:J,10,0)-J7</f>
        <v>0</v>
      </c>
      <c r="S7" s="19">
        <f>VLOOKUP(A7,BASE!A:L,11,0)-K7</f>
        <v>0</v>
      </c>
      <c r="T7" s="19">
        <f>VLOOKUP(A7,BASE!A:L,12,0)-L7</f>
        <v>0</v>
      </c>
      <c r="U7" s="168" t="str">
        <f>IF(VLOOKUP(A7,BASE!A:B,2,0)=C7,"","CHK")</f>
        <v/>
      </c>
    </row>
    <row r="8" spans="1:21" ht="14.4" x14ac:dyDescent="0.3">
      <c r="A8" s="158" t="s">
        <v>60</v>
      </c>
      <c r="B8" s="158" t="s">
        <v>1684</v>
      </c>
      <c r="C8" s="158" t="s">
        <v>39</v>
      </c>
      <c r="D8" s="159">
        <v>44874.055555555547</v>
      </c>
      <c r="E8" s="160">
        <v>0</v>
      </c>
      <c r="F8" s="160">
        <v>0</v>
      </c>
      <c r="G8" s="160">
        <v>127</v>
      </c>
      <c r="H8" s="160">
        <v>0</v>
      </c>
      <c r="I8" s="160">
        <v>0</v>
      </c>
      <c r="J8" s="160">
        <v>0</v>
      </c>
      <c r="K8" s="160">
        <v>2</v>
      </c>
      <c r="L8" s="160">
        <v>5</v>
      </c>
      <c r="M8" s="19">
        <f>VLOOKUP(A8,BASE!A:L,5,0)-E8</f>
        <v>0</v>
      </c>
      <c r="N8" s="19">
        <f>VLOOKUP(A8,BASE!A:L,8,0)-H8</f>
        <v>0</v>
      </c>
      <c r="O8" s="19">
        <f>VLOOKUP(A8,BASE!A:F,6,0)-F8</f>
        <v>0</v>
      </c>
      <c r="P8" s="19">
        <f>VLOOKUP(A8,BASE!A:J,9,0)-I8</f>
        <v>0</v>
      </c>
      <c r="Q8" s="19">
        <f>VLOOKUP(A8,BASE!A:G,7,0)-G8</f>
        <v>0</v>
      </c>
      <c r="R8" s="19">
        <f>VLOOKUP(A8,BASE!A:J,10,0)-J8</f>
        <v>0</v>
      </c>
      <c r="S8" s="19">
        <f>VLOOKUP(A8,BASE!A:L,11,0)-K8</f>
        <v>0</v>
      </c>
      <c r="T8" s="19">
        <f>VLOOKUP(A8,BASE!A:L,12,0)-L8</f>
        <v>0</v>
      </c>
      <c r="U8" s="168" t="str">
        <f>IF(VLOOKUP(A8,BASE!A:B,2,0)=C8,"","CHK")</f>
        <v/>
      </c>
    </row>
    <row r="9" spans="1:21" ht="14.4" x14ac:dyDescent="0.3">
      <c r="A9" s="158" t="s">
        <v>203</v>
      </c>
      <c r="B9" s="158" t="s">
        <v>1763</v>
      </c>
      <c r="C9" s="158" t="s">
        <v>10</v>
      </c>
      <c r="D9" s="159">
        <v>44874.055555555547</v>
      </c>
      <c r="E9" s="160">
        <v>0</v>
      </c>
      <c r="F9" s="160">
        <v>11</v>
      </c>
      <c r="G9" s="160">
        <v>102</v>
      </c>
      <c r="H9" s="160">
        <v>0</v>
      </c>
      <c r="I9" s="160">
        <v>6</v>
      </c>
      <c r="J9" s="160">
        <v>48</v>
      </c>
      <c r="K9" s="160">
        <v>2</v>
      </c>
      <c r="L9" s="160">
        <v>6</v>
      </c>
      <c r="M9" s="19">
        <f>VLOOKUP(A9,BASE!A:L,5,0)-E9</f>
        <v>0</v>
      </c>
      <c r="N9" s="19">
        <f>VLOOKUP(A9,BASE!A:L,8,0)-H9</f>
        <v>0</v>
      </c>
      <c r="O9" s="19">
        <f>VLOOKUP(A9,BASE!A:F,6,0)-F9</f>
        <v>0</v>
      </c>
      <c r="P9" s="19">
        <f>VLOOKUP(A9,BASE!A:J,9,0)-I9</f>
        <v>0</v>
      </c>
      <c r="Q9" s="19">
        <f>VLOOKUP(A9,BASE!A:G,7,0)-G9</f>
        <v>0</v>
      </c>
      <c r="R9" s="19">
        <f>VLOOKUP(A9,BASE!A:J,10,0)-J9</f>
        <v>0</v>
      </c>
      <c r="S9" s="19">
        <f>VLOOKUP(A9,BASE!A:L,11,0)-K9</f>
        <v>0</v>
      </c>
      <c r="T9" s="19">
        <f>VLOOKUP(A9,BASE!A:L,12,0)-L9</f>
        <v>0</v>
      </c>
      <c r="U9" s="168" t="str">
        <f>IF(VLOOKUP(A9,BASE!A:B,2,0)=C9,"","CHK")</f>
        <v/>
      </c>
    </row>
    <row r="10" spans="1:21" ht="14.4" x14ac:dyDescent="0.3">
      <c r="A10" s="158" t="s">
        <v>61</v>
      </c>
      <c r="B10" s="158" t="s">
        <v>1686</v>
      </c>
      <c r="C10" s="158" t="s">
        <v>9</v>
      </c>
      <c r="D10" s="159">
        <v>44874.059027777781</v>
      </c>
      <c r="E10" s="160">
        <v>0</v>
      </c>
      <c r="F10" s="160">
        <v>2</v>
      </c>
      <c r="G10" s="160">
        <v>75</v>
      </c>
      <c r="H10" s="160">
        <v>0</v>
      </c>
      <c r="I10" s="160">
        <v>0</v>
      </c>
      <c r="J10" s="160">
        <v>0</v>
      </c>
      <c r="K10" s="160">
        <v>2</v>
      </c>
      <c r="L10" s="160">
        <v>5</v>
      </c>
      <c r="M10" s="19">
        <f>VLOOKUP(A10,BASE!A:L,5,0)-E10</f>
        <v>0</v>
      </c>
      <c r="N10" s="19">
        <f>VLOOKUP(A10,BASE!A:L,8,0)-H10</f>
        <v>0</v>
      </c>
      <c r="O10" s="19">
        <f>VLOOKUP(A10,BASE!A:F,6,0)-F10</f>
        <v>0</v>
      </c>
      <c r="P10" s="19">
        <f>VLOOKUP(A10,BASE!A:J,9,0)-I10</f>
        <v>0</v>
      </c>
      <c r="Q10" s="19">
        <f>VLOOKUP(A10,BASE!A:G,7,0)-G10</f>
        <v>0</v>
      </c>
      <c r="R10" s="19">
        <f>VLOOKUP(A10,BASE!A:J,10,0)-J10</f>
        <v>0</v>
      </c>
      <c r="S10" s="19">
        <f>VLOOKUP(A10,BASE!A:L,11,0)-K10</f>
        <v>0</v>
      </c>
      <c r="T10" s="19">
        <f>VLOOKUP(A10,BASE!A:L,12,0)-L10</f>
        <v>0</v>
      </c>
      <c r="U10" s="168" t="str">
        <f>IF(VLOOKUP(A10,BASE!A:B,2,0)=C10,"","CHK")</f>
        <v/>
      </c>
    </row>
    <row r="11" spans="1:21" ht="14.4" x14ac:dyDescent="0.3">
      <c r="A11" s="158" t="s">
        <v>1118</v>
      </c>
      <c r="B11" s="158" t="s">
        <v>1689</v>
      </c>
      <c r="C11" s="158" t="s">
        <v>1891</v>
      </c>
      <c r="D11" s="159">
        <v>44874.079861111109</v>
      </c>
      <c r="E11" s="160">
        <v>0</v>
      </c>
      <c r="F11" s="160">
        <v>0</v>
      </c>
      <c r="G11" s="160">
        <v>151</v>
      </c>
      <c r="H11" s="160">
        <v>0</v>
      </c>
      <c r="I11" s="160">
        <v>0</v>
      </c>
      <c r="J11" s="160">
        <v>0</v>
      </c>
      <c r="K11" s="160">
        <v>2</v>
      </c>
      <c r="L11" s="160">
        <v>4</v>
      </c>
      <c r="M11" s="19">
        <f>VLOOKUP(A11,BASE!A:L,5,0)-E11</f>
        <v>0</v>
      </c>
      <c r="N11" s="19">
        <f>VLOOKUP(A11,BASE!A:L,8,0)-H11</f>
        <v>0</v>
      </c>
      <c r="O11" s="19">
        <f>VLOOKUP(A11,BASE!A:F,6,0)-F11</f>
        <v>0</v>
      </c>
      <c r="P11" s="19">
        <f>VLOOKUP(A11,BASE!A:J,9,0)-I11</f>
        <v>0</v>
      </c>
      <c r="Q11" s="19">
        <f>VLOOKUP(A11,BASE!A:G,7,0)-G11</f>
        <v>0</v>
      </c>
      <c r="R11" s="19">
        <f>VLOOKUP(A11,BASE!A:J,10,0)-J11</f>
        <v>0</v>
      </c>
      <c r="S11" s="19">
        <f>VLOOKUP(A11,BASE!A:L,11,0)-K11</f>
        <v>0</v>
      </c>
      <c r="T11" s="19">
        <f>VLOOKUP(A11,BASE!A:L,12,0)-L11</f>
        <v>0</v>
      </c>
      <c r="U11" s="168" t="str">
        <f>IF(VLOOKUP(A11,BASE!A:B,2,0)=C11,"","CHK")</f>
        <v/>
      </c>
    </row>
    <row r="12" spans="1:21" ht="14.4" x14ac:dyDescent="0.3">
      <c r="A12" s="158" t="s">
        <v>1119</v>
      </c>
      <c r="B12" s="158" t="s">
        <v>1689</v>
      </c>
      <c r="C12" s="158" t="s">
        <v>1690</v>
      </c>
      <c r="D12" s="159">
        <v>44874.121527777781</v>
      </c>
      <c r="E12" s="160">
        <v>5</v>
      </c>
      <c r="F12" s="160">
        <v>23</v>
      </c>
      <c r="G12" s="160">
        <v>291</v>
      </c>
      <c r="H12" s="160">
        <v>0</v>
      </c>
      <c r="I12" s="160">
        <v>0</v>
      </c>
      <c r="J12" s="160">
        <v>27</v>
      </c>
      <c r="K12" s="160">
        <v>2</v>
      </c>
      <c r="L12" s="160">
        <v>14</v>
      </c>
      <c r="M12" s="19">
        <f>VLOOKUP(A12,BASE!A:L,5,0)-E12</f>
        <v>0</v>
      </c>
      <c r="N12" s="19">
        <f>VLOOKUP(A12,BASE!A:L,8,0)-H12</f>
        <v>0</v>
      </c>
      <c r="O12" s="19">
        <f>VLOOKUP(A12,BASE!A:F,6,0)-F12</f>
        <v>0</v>
      </c>
      <c r="P12" s="19">
        <f>VLOOKUP(A12,BASE!A:J,9,0)-I12</f>
        <v>0</v>
      </c>
      <c r="Q12" s="19">
        <f>VLOOKUP(A12,BASE!A:G,7,0)-G12</f>
        <v>0</v>
      </c>
      <c r="R12" s="19">
        <f>VLOOKUP(A12,BASE!A:J,10,0)-J12</f>
        <v>0</v>
      </c>
      <c r="S12" s="19">
        <f>VLOOKUP(A12,BASE!A:L,11,0)-K12</f>
        <v>0</v>
      </c>
      <c r="T12" s="19">
        <f>VLOOKUP(A12,BASE!A:L,12,0)-L12</f>
        <v>0</v>
      </c>
      <c r="U12" s="168" t="str">
        <f>IF(VLOOKUP(A12,BASE!A:B,2,0)=C12,"","CHK")</f>
        <v/>
      </c>
    </row>
    <row r="13" spans="1:21" ht="14.4" x14ac:dyDescent="0.3">
      <c r="A13" s="158" t="s">
        <v>1757</v>
      </c>
      <c r="B13" s="158" t="s">
        <v>1839</v>
      </c>
      <c r="C13" s="158" t="s">
        <v>1840</v>
      </c>
      <c r="D13" s="159">
        <v>44874.208333333343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9">
        <f>VLOOKUP(A13,BASE!A:L,5,0)-E13</f>
        <v>0</v>
      </c>
      <c r="N13" s="19">
        <f>VLOOKUP(A13,BASE!A:L,8,0)-H13</f>
        <v>0</v>
      </c>
      <c r="O13" s="19">
        <f>VLOOKUP(A13,BASE!A:F,6,0)-F13</f>
        <v>0</v>
      </c>
      <c r="P13" s="19">
        <f>VLOOKUP(A13,BASE!A:J,9,0)-I13</f>
        <v>0</v>
      </c>
      <c r="Q13" s="19">
        <f>VLOOKUP(A13,BASE!A:G,7,0)-G13</f>
        <v>0</v>
      </c>
      <c r="R13" s="19">
        <f>VLOOKUP(A13,BASE!A:J,10,0)-J13</f>
        <v>0</v>
      </c>
      <c r="S13" s="19">
        <f>VLOOKUP(A13,BASE!A:L,11,0)-K13</f>
        <v>0</v>
      </c>
      <c r="T13" s="19">
        <f>VLOOKUP(A13,BASE!A:L,12,0)-L13</f>
        <v>0</v>
      </c>
      <c r="U13" s="168" t="str">
        <f>IF(VLOOKUP(A13,BASE!A:B,2,0)=C13,"","CHK")</f>
        <v/>
      </c>
    </row>
    <row r="14" spans="1:21" ht="14.4" x14ac:dyDescent="0.3">
      <c r="A14" s="158" t="s">
        <v>42</v>
      </c>
      <c r="B14" s="158" t="s">
        <v>1696</v>
      </c>
      <c r="C14" s="158" t="s">
        <v>21</v>
      </c>
      <c r="D14" s="159">
        <v>44874.305555555547</v>
      </c>
      <c r="E14" s="160">
        <v>0</v>
      </c>
      <c r="F14" s="160">
        <v>13</v>
      </c>
      <c r="G14" s="160">
        <v>156</v>
      </c>
      <c r="H14" s="160">
        <v>0</v>
      </c>
      <c r="I14" s="160">
        <v>1</v>
      </c>
      <c r="J14" s="160">
        <v>0</v>
      </c>
      <c r="K14" s="160">
        <v>2</v>
      </c>
      <c r="L14" s="160">
        <v>10</v>
      </c>
      <c r="M14" s="19">
        <f>VLOOKUP(A14,BASE!A:L,5,0)-E14</f>
        <v>0</v>
      </c>
      <c r="N14" s="19">
        <f>VLOOKUP(A14,BASE!A:L,8,0)-H14</f>
        <v>0</v>
      </c>
      <c r="O14" s="19">
        <f>VLOOKUP(A14,BASE!A:F,6,0)-F14</f>
        <v>0</v>
      </c>
      <c r="P14" s="19">
        <f>VLOOKUP(A14,BASE!A:J,9,0)-I14</f>
        <v>0</v>
      </c>
      <c r="Q14" s="19">
        <f>VLOOKUP(A14,BASE!A:G,7,0)-G14</f>
        <v>0</v>
      </c>
      <c r="R14" s="19">
        <f>VLOOKUP(A14,BASE!A:J,10,0)-J14</f>
        <v>0</v>
      </c>
      <c r="S14" s="19">
        <f>VLOOKUP(A14,BASE!A:L,11,0)-K14</f>
        <v>0</v>
      </c>
      <c r="T14" s="19">
        <f>VLOOKUP(A14,BASE!A:L,12,0)-L14</f>
        <v>0</v>
      </c>
      <c r="U14" s="168" t="str">
        <f>IF(VLOOKUP(A14,BASE!A:B,2,0)=C14,"","CHK")</f>
        <v/>
      </c>
    </row>
    <row r="15" spans="1:21" ht="14.4" x14ac:dyDescent="0.3">
      <c r="A15" s="158" t="s">
        <v>130</v>
      </c>
      <c r="B15" s="158" t="s">
        <v>1698</v>
      </c>
      <c r="C15" s="158" t="s">
        <v>21</v>
      </c>
      <c r="D15" s="159">
        <v>44874.305555555547</v>
      </c>
      <c r="E15" s="160">
        <v>0</v>
      </c>
      <c r="F15" s="160">
        <v>4</v>
      </c>
      <c r="G15" s="160">
        <v>50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9">
        <f>VLOOKUP(A15,BASE!A:L,5,0)-E15</f>
        <v>0</v>
      </c>
      <c r="N15" s="19">
        <f>VLOOKUP(A15,BASE!A:L,8,0)-H15</f>
        <v>0</v>
      </c>
      <c r="O15" s="19">
        <f>VLOOKUP(A15,BASE!A:F,6,0)-F15</f>
        <v>0</v>
      </c>
      <c r="P15" s="19">
        <f>VLOOKUP(A15,BASE!A:J,9,0)-I15</f>
        <v>0</v>
      </c>
      <c r="Q15" s="19">
        <f>VLOOKUP(A15,BASE!A:G,7,0)-G15</f>
        <v>0</v>
      </c>
      <c r="R15" s="19">
        <f>VLOOKUP(A15,BASE!A:J,10,0)-J15</f>
        <v>0</v>
      </c>
      <c r="S15" s="19">
        <f>VLOOKUP(A15,BASE!A:L,11,0)-K15</f>
        <v>0</v>
      </c>
      <c r="T15" s="19">
        <f>VLOOKUP(A15,BASE!A:L,12,0)-L15</f>
        <v>0</v>
      </c>
      <c r="U15" s="168" t="str">
        <f>IF(VLOOKUP(A15,BASE!A:B,2,0)=C15,"","CHK")</f>
        <v/>
      </c>
    </row>
    <row r="16" spans="1:21" ht="14.4" x14ac:dyDescent="0.3">
      <c r="A16" s="158" t="s">
        <v>41</v>
      </c>
      <c r="B16" s="158" t="s">
        <v>1684</v>
      </c>
      <c r="C16" s="158" t="s">
        <v>23</v>
      </c>
      <c r="D16" s="159">
        <v>44874.305555555547</v>
      </c>
      <c r="E16" s="160">
        <v>0</v>
      </c>
      <c r="F16" s="160">
        <v>8</v>
      </c>
      <c r="G16" s="160">
        <v>194</v>
      </c>
      <c r="H16" s="160">
        <v>0</v>
      </c>
      <c r="I16" s="160">
        <v>1</v>
      </c>
      <c r="J16" s="160">
        <v>0</v>
      </c>
      <c r="K16" s="160">
        <v>2</v>
      </c>
      <c r="L16" s="160">
        <v>10</v>
      </c>
      <c r="M16" s="19">
        <f>VLOOKUP(A16,BASE!A:L,5,0)-E16</f>
        <v>0</v>
      </c>
      <c r="N16" s="19">
        <f>VLOOKUP(A16,BASE!A:L,8,0)-H16</f>
        <v>0</v>
      </c>
      <c r="O16" s="19">
        <f>VLOOKUP(A16,BASE!A:F,6,0)-F16</f>
        <v>0</v>
      </c>
      <c r="P16" s="19">
        <f>VLOOKUP(A16,BASE!A:J,9,0)-I16</f>
        <v>0</v>
      </c>
      <c r="Q16" s="19">
        <f>VLOOKUP(A16,BASE!A:G,7,0)-G16</f>
        <v>0</v>
      </c>
      <c r="R16" s="19">
        <f>VLOOKUP(A16,BASE!A:J,10,0)-J16</f>
        <v>0</v>
      </c>
      <c r="S16" s="19">
        <f>VLOOKUP(A16,BASE!A:L,11,0)-K16</f>
        <v>0</v>
      </c>
      <c r="T16" s="19">
        <f>VLOOKUP(A16,BASE!A:L,12,0)-L16</f>
        <v>0</v>
      </c>
      <c r="U16" s="168" t="str">
        <f>IF(VLOOKUP(A16,BASE!A:B,2,0)=C16,"","CHK")</f>
        <v/>
      </c>
    </row>
    <row r="17" spans="1:21" ht="14.4" x14ac:dyDescent="0.3">
      <c r="A17" s="158" t="s">
        <v>83</v>
      </c>
      <c r="B17" s="158" t="s">
        <v>1699</v>
      </c>
      <c r="C17" s="158" t="s">
        <v>401</v>
      </c>
      <c r="D17" s="159">
        <v>44874.309027777781</v>
      </c>
      <c r="E17" s="160">
        <v>0</v>
      </c>
      <c r="F17" s="160">
        <v>15</v>
      </c>
      <c r="G17" s="160">
        <v>201</v>
      </c>
      <c r="H17" s="160">
        <v>0</v>
      </c>
      <c r="I17" s="160">
        <v>0</v>
      </c>
      <c r="J17" s="160">
        <v>3</v>
      </c>
      <c r="K17" s="160">
        <v>2</v>
      </c>
      <c r="L17" s="160">
        <v>12</v>
      </c>
      <c r="M17" s="19">
        <f>VLOOKUP(A17,BASE!A:L,5,0)-E17</f>
        <v>0</v>
      </c>
      <c r="N17" s="19">
        <f>VLOOKUP(A17,BASE!A:L,8,0)-H17</f>
        <v>0</v>
      </c>
      <c r="O17" s="19">
        <f>VLOOKUP(A17,BASE!A:F,6,0)-F17</f>
        <v>0</v>
      </c>
      <c r="P17" s="19">
        <f>VLOOKUP(A17,BASE!A:J,9,0)-I17</f>
        <v>0</v>
      </c>
      <c r="Q17" s="19">
        <f>VLOOKUP(A17,BASE!A:G,7,0)-G17</f>
        <v>0</v>
      </c>
      <c r="R17" s="19">
        <f>VLOOKUP(A17,BASE!A:J,10,0)-J17</f>
        <v>0</v>
      </c>
      <c r="S17" s="19">
        <f>VLOOKUP(A17,BASE!A:L,11,0)-K17</f>
        <v>0</v>
      </c>
      <c r="T17" s="19">
        <f>VLOOKUP(A17,BASE!A:L,12,0)-L17</f>
        <v>0</v>
      </c>
      <c r="U17" s="168" t="str">
        <f>IF(VLOOKUP(A17,BASE!A:B,2,0)=C17,"","CHK")</f>
        <v/>
      </c>
    </row>
    <row r="18" spans="1:21" ht="14.4" x14ac:dyDescent="0.3">
      <c r="A18" s="158" t="s">
        <v>85</v>
      </c>
      <c r="B18" s="158" t="s">
        <v>1700</v>
      </c>
      <c r="C18" s="158" t="s">
        <v>401</v>
      </c>
      <c r="D18" s="159">
        <v>44874.309027777781</v>
      </c>
      <c r="E18" s="160">
        <v>0</v>
      </c>
      <c r="F18" s="160">
        <v>16</v>
      </c>
      <c r="G18" s="160">
        <v>163</v>
      </c>
      <c r="H18" s="160">
        <v>0</v>
      </c>
      <c r="I18" s="160">
        <v>1</v>
      </c>
      <c r="J18" s="160">
        <v>7</v>
      </c>
      <c r="K18" s="160">
        <v>2</v>
      </c>
      <c r="L18" s="160">
        <v>12</v>
      </c>
      <c r="M18" s="19">
        <f>VLOOKUP(A18,BASE!A:L,5,0)-E18</f>
        <v>0</v>
      </c>
      <c r="N18" s="19">
        <f>VLOOKUP(A18,BASE!A:L,8,0)-H18</f>
        <v>0</v>
      </c>
      <c r="O18" s="19">
        <f>VLOOKUP(A18,BASE!A:F,6,0)-F18</f>
        <v>0</v>
      </c>
      <c r="P18" s="19">
        <f>VLOOKUP(A18,BASE!A:J,9,0)-I18</f>
        <v>0</v>
      </c>
      <c r="Q18" s="19">
        <f>VLOOKUP(A18,BASE!A:G,7,0)-G18</f>
        <v>0</v>
      </c>
      <c r="R18" s="19">
        <f>VLOOKUP(A18,BASE!A:J,10,0)-J18</f>
        <v>0</v>
      </c>
      <c r="S18" s="19">
        <f>VLOOKUP(A18,BASE!A:L,11,0)-K18</f>
        <v>0</v>
      </c>
      <c r="T18" s="19">
        <f>VLOOKUP(A18,BASE!A:L,12,0)-L18</f>
        <v>0</v>
      </c>
      <c r="U18" s="168" t="str">
        <f>IF(VLOOKUP(A18,BASE!A:B,2,0)=C18,"","CHK")</f>
        <v/>
      </c>
    </row>
    <row r="19" spans="1:21" ht="14.4" x14ac:dyDescent="0.3">
      <c r="A19" s="158" t="s">
        <v>43</v>
      </c>
      <c r="B19" s="158" t="s">
        <v>1701</v>
      </c>
      <c r="C19" s="158" t="s">
        <v>9</v>
      </c>
      <c r="D19" s="159">
        <v>44874.336805555547</v>
      </c>
      <c r="E19" s="160">
        <v>0</v>
      </c>
      <c r="F19" s="160">
        <v>0</v>
      </c>
      <c r="G19" s="160">
        <v>77</v>
      </c>
      <c r="H19" s="160">
        <v>0</v>
      </c>
      <c r="I19" s="160">
        <v>0</v>
      </c>
      <c r="J19" s="160">
        <v>0</v>
      </c>
      <c r="K19" s="160">
        <v>2</v>
      </c>
      <c r="L19" s="160">
        <v>5</v>
      </c>
      <c r="M19" s="19">
        <f>VLOOKUP(A19,BASE!A:L,5,0)-E19</f>
        <v>0</v>
      </c>
      <c r="N19" s="19">
        <f>VLOOKUP(A19,BASE!A:L,8,0)-H19</f>
        <v>0</v>
      </c>
      <c r="O19" s="19">
        <f>VLOOKUP(A19,BASE!A:F,6,0)-F19</f>
        <v>0</v>
      </c>
      <c r="P19" s="19">
        <f>VLOOKUP(A19,BASE!A:J,9,0)-I19</f>
        <v>0</v>
      </c>
      <c r="Q19" s="19">
        <f>VLOOKUP(A19,BASE!A:G,7,0)-G19</f>
        <v>0</v>
      </c>
      <c r="R19" s="19">
        <f>VLOOKUP(A19,BASE!A:J,10,0)-J19</f>
        <v>0</v>
      </c>
      <c r="S19" s="19">
        <f>VLOOKUP(A19,BASE!A:L,11,0)-K19</f>
        <v>0</v>
      </c>
      <c r="T19" s="19">
        <f>VLOOKUP(A19,BASE!A:L,12,0)-L19</f>
        <v>0</v>
      </c>
      <c r="U19" s="168" t="str">
        <f>IF(VLOOKUP(A19,BASE!A:B,2,0)=C19,"","CHK")</f>
        <v/>
      </c>
    </row>
    <row r="20" spans="1:21" ht="14.4" x14ac:dyDescent="0.3">
      <c r="A20" s="158" t="s">
        <v>116</v>
      </c>
      <c r="B20" s="158" t="s">
        <v>1703</v>
      </c>
      <c r="C20" s="158" t="s">
        <v>9</v>
      </c>
      <c r="D20" s="159">
        <v>44874.336805555547</v>
      </c>
      <c r="E20" s="160">
        <v>0</v>
      </c>
      <c r="F20" s="160">
        <v>4</v>
      </c>
      <c r="G20" s="160">
        <v>107</v>
      </c>
      <c r="H20" s="160">
        <v>0</v>
      </c>
      <c r="I20" s="160">
        <v>2</v>
      </c>
      <c r="J20" s="160">
        <v>0</v>
      </c>
      <c r="K20" s="160">
        <v>0</v>
      </c>
      <c r="L20" s="160">
        <v>0</v>
      </c>
      <c r="M20" s="19">
        <f>VLOOKUP(A20,BASE!A:L,5,0)-E20</f>
        <v>0</v>
      </c>
      <c r="N20" s="19">
        <f>VLOOKUP(A20,BASE!A:L,8,0)-H20</f>
        <v>0</v>
      </c>
      <c r="O20" s="19">
        <f>VLOOKUP(A20,BASE!A:F,6,0)-F20</f>
        <v>0</v>
      </c>
      <c r="P20" s="19">
        <f>VLOOKUP(A20,BASE!A:J,9,0)-I20</f>
        <v>0</v>
      </c>
      <c r="Q20" s="19">
        <f>VLOOKUP(A20,BASE!A:G,7,0)-G20</f>
        <v>0</v>
      </c>
      <c r="R20" s="19">
        <f>VLOOKUP(A20,BASE!A:J,10,0)-J20</f>
        <v>0</v>
      </c>
      <c r="S20" s="19">
        <f>VLOOKUP(A20,BASE!A:L,11,0)-K20</f>
        <v>0</v>
      </c>
      <c r="T20" s="19">
        <f>VLOOKUP(A20,BASE!A:L,12,0)-L20</f>
        <v>0</v>
      </c>
      <c r="U20" s="168" t="str">
        <f>IF(VLOOKUP(A20,BASE!A:B,2,0)=C20,"","CHK")</f>
        <v/>
      </c>
    </row>
    <row r="21" spans="1:21" ht="14.4" x14ac:dyDescent="0.3">
      <c r="A21" s="158" t="s">
        <v>44</v>
      </c>
      <c r="B21" s="158" t="s">
        <v>1705</v>
      </c>
      <c r="C21" s="158" t="s">
        <v>141</v>
      </c>
      <c r="D21" s="159">
        <v>44874.340277777781</v>
      </c>
      <c r="E21" s="160">
        <v>0</v>
      </c>
      <c r="F21" s="160">
        <v>1</v>
      </c>
      <c r="G21" s="160">
        <v>86</v>
      </c>
      <c r="H21" s="160">
        <v>0</v>
      </c>
      <c r="I21" s="160">
        <v>1</v>
      </c>
      <c r="J21" s="160">
        <v>0</v>
      </c>
      <c r="K21" s="160">
        <v>3</v>
      </c>
      <c r="L21" s="160">
        <v>6</v>
      </c>
      <c r="M21" s="19">
        <f>VLOOKUP(A21,BASE!A:L,5,0)-E21</f>
        <v>0</v>
      </c>
      <c r="N21" s="19">
        <f>VLOOKUP(A21,BASE!A:L,8,0)-H21</f>
        <v>0</v>
      </c>
      <c r="O21" s="19">
        <f>VLOOKUP(A21,BASE!A:F,6,0)-F21</f>
        <v>0</v>
      </c>
      <c r="P21" s="19">
        <f>VLOOKUP(A21,BASE!A:J,9,0)-I21</f>
        <v>0</v>
      </c>
      <c r="Q21" s="19">
        <f>VLOOKUP(A21,BASE!A:G,7,0)-G21</f>
        <v>0</v>
      </c>
      <c r="R21" s="19">
        <f>VLOOKUP(A21,BASE!A:J,10,0)-J21</f>
        <v>0</v>
      </c>
      <c r="S21" s="19">
        <f>VLOOKUP(A21,BASE!A:L,11,0)-K21</f>
        <v>0</v>
      </c>
      <c r="T21" s="19">
        <f>VLOOKUP(A21,BASE!A:L,12,0)-L21</f>
        <v>0</v>
      </c>
      <c r="U21" s="168" t="str">
        <f>IF(VLOOKUP(A21,BASE!A:B,2,0)=C21,"","CHK")</f>
        <v/>
      </c>
    </row>
    <row r="22" spans="1:21" ht="14.4" x14ac:dyDescent="0.3">
      <c r="A22" s="158" t="s">
        <v>120</v>
      </c>
      <c r="B22" s="158" t="s">
        <v>1706</v>
      </c>
      <c r="C22" s="158" t="s">
        <v>141</v>
      </c>
      <c r="D22" s="159">
        <v>44874.340277777781</v>
      </c>
      <c r="E22" s="160">
        <v>0</v>
      </c>
      <c r="F22" s="160">
        <v>0</v>
      </c>
      <c r="G22" s="160">
        <v>70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9">
        <f>VLOOKUP(A22,BASE!A:L,5,0)-E22</f>
        <v>0</v>
      </c>
      <c r="N22" s="19">
        <f>VLOOKUP(A22,BASE!A:L,8,0)-H22</f>
        <v>0</v>
      </c>
      <c r="O22" s="19">
        <f>VLOOKUP(A22,BASE!A:F,6,0)-F22</f>
        <v>0</v>
      </c>
      <c r="P22" s="19">
        <f>VLOOKUP(A22,BASE!A:J,9,0)-I22</f>
        <v>0</v>
      </c>
      <c r="Q22" s="19">
        <f>VLOOKUP(A22,BASE!A:G,7,0)-G22</f>
        <v>0</v>
      </c>
      <c r="R22" s="19">
        <f>VLOOKUP(A22,BASE!A:J,10,0)-J22</f>
        <v>0</v>
      </c>
      <c r="S22" s="19">
        <f>VLOOKUP(A22,BASE!A:L,11,0)-K22</f>
        <v>0</v>
      </c>
      <c r="T22" s="19">
        <f>VLOOKUP(A22,BASE!A:L,12,0)-L22</f>
        <v>0</v>
      </c>
      <c r="U22" s="168" t="str">
        <f>IF(VLOOKUP(A22,BASE!A:B,2,0)=C22,"","CHK")</f>
        <v/>
      </c>
    </row>
    <row r="23" spans="1:21" ht="14.4" x14ac:dyDescent="0.3">
      <c r="A23" s="158" t="s">
        <v>631</v>
      </c>
      <c r="B23" s="158" t="s">
        <v>1709</v>
      </c>
      <c r="C23" s="158" t="s">
        <v>8</v>
      </c>
      <c r="D23" s="159">
        <v>44874.371527777781</v>
      </c>
      <c r="E23" s="160">
        <v>0</v>
      </c>
      <c r="F23" s="160">
        <v>1</v>
      </c>
      <c r="G23" s="160">
        <v>102</v>
      </c>
      <c r="H23" s="160">
        <v>0</v>
      </c>
      <c r="I23" s="160">
        <v>0</v>
      </c>
      <c r="J23" s="160">
        <v>8</v>
      </c>
      <c r="K23" s="160">
        <v>3</v>
      </c>
      <c r="L23" s="160">
        <v>6</v>
      </c>
      <c r="M23" s="19">
        <f>VLOOKUP(A23,BASE!A:L,5,0)-E23</f>
        <v>0</v>
      </c>
      <c r="N23" s="19">
        <f>VLOOKUP(A23,BASE!A:L,8,0)-H23</f>
        <v>0</v>
      </c>
      <c r="O23" s="19">
        <f>VLOOKUP(A23,BASE!A:F,6,0)-F23</f>
        <v>0</v>
      </c>
      <c r="P23" s="19">
        <f>VLOOKUP(A23,BASE!A:J,9,0)-I23</f>
        <v>0</v>
      </c>
      <c r="Q23" s="19">
        <f>VLOOKUP(A23,BASE!A:G,7,0)-G23</f>
        <v>0</v>
      </c>
      <c r="R23" s="19">
        <f>VLOOKUP(A23,BASE!A:J,10,0)-J23</f>
        <v>0</v>
      </c>
      <c r="S23" s="19">
        <f>VLOOKUP(A23,BASE!A:L,11,0)-K23</f>
        <v>0</v>
      </c>
      <c r="T23" s="19">
        <f>VLOOKUP(A23,BASE!A:L,12,0)-L23</f>
        <v>0</v>
      </c>
      <c r="U23" s="168" t="str">
        <f>IF(VLOOKUP(A23,BASE!A:B,2,0)=C23,"","CHK")</f>
        <v/>
      </c>
    </row>
    <row r="24" spans="1:21" ht="14.4" x14ac:dyDescent="0.3">
      <c r="A24" s="158" t="s">
        <v>632</v>
      </c>
      <c r="B24" s="158" t="s">
        <v>1710</v>
      </c>
      <c r="C24" s="158" t="s">
        <v>8</v>
      </c>
      <c r="D24" s="159">
        <v>44874.371527777781</v>
      </c>
      <c r="E24" s="160">
        <v>0</v>
      </c>
      <c r="F24" s="160">
        <v>16</v>
      </c>
      <c r="G24" s="160">
        <v>120</v>
      </c>
      <c r="H24" s="160">
        <v>0</v>
      </c>
      <c r="I24" s="160">
        <v>0</v>
      </c>
      <c r="J24" s="160">
        <v>9</v>
      </c>
      <c r="K24" s="160">
        <v>3</v>
      </c>
      <c r="L24" s="160">
        <v>6</v>
      </c>
      <c r="M24" s="19">
        <f>VLOOKUP(A24,BASE!A:L,5,0)-E24</f>
        <v>0</v>
      </c>
      <c r="N24" s="19">
        <f>VLOOKUP(A24,BASE!A:L,8,0)-H24</f>
        <v>0</v>
      </c>
      <c r="O24" s="19">
        <f>VLOOKUP(A24,BASE!A:F,6,0)-F24</f>
        <v>0</v>
      </c>
      <c r="P24" s="19">
        <f>VLOOKUP(A24,BASE!A:J,9,0)-I24</f>
        <v>0</v>
      </c>
      <c r="Q24" s="19">
        <f>VLOOKUP(A24,BASE!A:G,7,0)-G24</f>
        <v>0</v>
      </c>
      <c r="R24" s="19">
        <f>VLOOKUP(A24,BASE!A:J,10,0)-J24</f>
        <v>0</v>
      </c>
      <c r="S24" s="19">
        <f>VLOOKUP(A24,BASE!A:L,11,0)-K24</f>
        <v>0</v>
      </c>
      <c r="T24" s="19">
        <f>VLOOKUP(A24,BASE!A:L,12,0)-L24</f>
        <v>0</v>
      </c>
      <c r="U24" s="168" t="str">
        <f>IF(VLOOKUP(A24,BASE!A:B,2,0)=C24,"","CHK")</f>
        <v/>
      </c>
    </row>
    <row r="25" spans="1:21" ht="14.4" x14ac:dyDescent="0.3">
      <c r="A25" s="158" t="s">
        <v>45</v>
      </c>
      <c r="B25" s="158" t="s">
        <v>1711</v>
      </c>
      <c r="C25" s="158" t="s">
        <v>105</v>
      </c>
      <c r="D25" s="159">
        <v>44874.430555555547</v>
      </c>
      <c r="E25" s="160">
        <v>0</v>
      </c>
      <c r="F25" s="160">
        <v>6</v>
      </c>
      <c r="G25" s="160">
        <v>176</v>
      </c>
      <c r="H25" s="160">
        <v>0</v>
      </c>
      <c r="I25" s="160">
        <v>0</v>
      </c>
      <c r="J25" s="160">
        <v>2</v>
      </c>
      <c r="K25" s="160">
        <v>2</v>
      </c>
      <c r="L25" s="160">
        <v>7</v>
      </c>
      <c r="M25" s="19">
        <f>VLOOKUP(A25,BASE!A:L,5,0)-E25</f>
        <v>0</v>
      </c>
      <c r="N25" s="19">
        <f>VLOOKUP(A25,BASE!A:L,8,0)-H25</f>
        <v>0</v>
      </c>
      <c r="O25" s="19">
        <f>VLOOKUP(A25,BASE!A:F,6,0)-F25</f>
        <v>0</v>
      </c>
      <c r="P25" s="19">
        <f>VLOOKUP(A25,BASE!A:J,9,0)-I25</f>
        <v>0</v>
      </c>
      <c r="Q25" s="19">
        <f>VLOOKUP(A25,BASE!A:G,7,0)-G25</f>
        <v>0</v>
      </c>
      <c r="R25" s="19">
        <f>VLOOKUP(A25,BASE!A:J,10,0)-J25</f>
        <v>0</v>
      </c>
      <c r="S25" s="19">
        <f>VLOOKUP(A25,BASE!A:L,11,0)-K25</f>
        <v>0</v>
      </c>
      <c r="T25" s="19">
        <f>VLOOKUP(A25,BASE!A:L,12,0)-L25</f>
        <v>0</v>
      </c>
      <c r="U25" s="168" t="str">
        <f>IF(VLOOKUP(A25,BASE!A:B,2,0)=C25,"","CHK")</f>
        <v/>
      </c>
    </row>
    <row r="26" spans="1:21" ht="14.4" x14ac:dyDescent="0.3">
      <c r="A26" s="158" t="s">
        <v>1841</v>
      </c>
      <c r="B26" s="158" t="s">
        <v>1711</v>
      </c>
      <c r="C26" s="158" t="s">
        <v>105</v>
      </c>
      <c r="D26" s="159">
        <v>44874.430567129632</v>
      </c>
      <c r="E26" s="160">
        <v>0</v>
      </c>
      <c r="F26" s="160">
        <v>6</v>
      </c>
      <c r="G26" s="160">
        <v>176</v>
      </c>
      <c r="H26" s="160">
        <v>0</v>
      </c>
      <c r="I26" s="160">
        <v>0</v>
      </c>
      <c r="J26" s="160">
        <v>2</v>
      </c>
      <c r="K26" s="160">
        <v>2</v>
      </c>
      <c r="L26" s="160">
        <v>7</v>
      </c>
      <c r="M26" s="19" t="e">
        <f>VLOOKUP(A26,BASE!A:L,5,0)-E26</f>
        <v>#N/A</v>
      </c>
      <c r="N26" s="19" t="e">
        <f>VLOOKUP(A26,BASE!A:L,8,0)-H26</f>
        <v>#N/A</v>
      </c>
      <c r="O26" s="19" t="e">
        <f>VLOOKUP(A26,BASE!A:F,6,0)-F26</f>
        <v>#N/A</v>
      </c>
      <c r="P26" s="19" t="e">
        <f>VLOOKUP(A26,BASE!A:J,9,0)-I26</f>
        <v>#N/A</v>
      </c>
      <c r="Q26" s="19" t="e">
        <f>VLOOKUP(A26,BASE!A:G,7,0)-G26</f>
        <v>#N/A</v>
      </c>
      <c r="R26" s="19" t="e">
        <f>VLOOKUP(A26,BASE!A:J,10,0)-J26</f>
        <v>#N/A</v>
      </c>
      <c r="S26" s="19" t="e">
        <f>VLOOKUP(A26,BASE!A:L,11,0)-K26</f>
        <v>#N/A</v>
      </c>
      <c r="T26" s="19" t="e">
        <f>VLOOKUP(A26,BASE!A:L,12,0)-L26</f>
        <v>#N/A</v>
      </c>
      <c r="U26" s="168" t="e">
        <f>IF(VLOOKUP(A26,BASE!A:B,2,0)=C26,"","CHK")</f>
        <v>#N/A</v>
      </c>
    </row>
    <row r="27" spans="1:21" ht="14.4" x14ac:dyDescent="0.3">
      <c r="A27" s="158" t="s">
        <v>103</v>
      </c>
      <c r="B27" s="158" t="s">
        <v>1712</v>
      </c>
      <c r="C27" s="158" t="s">
        <v>105</v>
      </c>
      <c r="D27" s="159">
        <v>44874.430578703701</v>
      </c>
      <c r="E27" s="160">
        <v>0</v>
      </c>
      <c r="F27" s="160">
        <v>8</v>
      </c>
      <c r="G27" s="160">
        <v>174</v>
      </c>
      <c r="H27" s="160">
        <v>0</v>
      </c>
      <c r="I27" s="160">
        <v>0</v>
      </c>
      <c r="J27" s="160">
        <v>11</v>
      </c>
      <c r="K27" s="160">
        <v>2</v>
      </c>
      <c r="L27" s="160">
        <v>7</v>
      </c>
      <c r="M27" s="19">
        <f>VLOOKUP(A27,BASE!A:L,5,0)-E27</f>
        <v>0</v>
      </c>
      <c r="N27" s="19">
        <f>VLOOKUP(A27,BASE!A:L,8,0)-H27</f>
        <v>0</v>
      </c>
      <c r="O27" s="19">
        <f>VLOOKUP(A27,BASE!A:F,6,0)-F27</f>
        <v>0</v>
      </c>
      <c r="P27" s="19">
        <f>VLOOKUP(A27,BASE!A:J,9,0)-I27</f>
        <v>0</v>
      </c>
      <c r="Q27" s="19">
        <f>VLOOKUP(A27,BASE!A:G,7,0)-G27</f>
        <v>0</v>
      </c>
      <c r="R27" s="19">
        <f>VLOOKUP(A27,BASE!A:J,10,0)-J27</f>
        <v>0</v>
      </c>
      <c r="S27" s="19">
        <f>VLOOKUP(A27,BASE!A:L,11,0)-K27</f>
        <v>0</v>
      </c>
      <c r="T27" s="19">
        <f>VLOOKUP(A27,BASE!A:L,12,0)-L27</f>
        <v>0</v>
      </c>
      <c r="U27" s="168" t="str">
        <f>IF(VLOOKUP(A27,BASE!A:B,2,0)=C27,"","CHK")</f>
        <v/>
      </c>
    </row>
    <row r="28" spans="1:21" ht="14.4" x14ac:dyDescent="0.3">
      <c r="A28" s="158" t="s">
        <v>46</v>
      </c>
      <c r="B28" s="158" t="s">
        <v>1707</v>
      </c>
      <c r="C28" s="158" t="s">
        <v>371</v>
      </c>
      <c r="D28" s="159">
        <v>44874.434027777781</v>
      </c>
      <c r="E28" s="160">
        <v>0</v>
      </c>
      <c r="F28" s="160">
        <v>4</v>
      </c>
      <c r="G28" s="160">
        <v>115</v>
      </c>
      <c r="H28" s="160">
        <v>0</v>
      </c>
      <c r="I28" s="160">
        <v>1</v>
      </c>
      <c r="J28" s="160">
        <v>0</v>
      </c>
      <c r="K28" s="160">
        <v>3</v>
      </c>
      <c r="L28" s="160">
        <v>6</v>
      </c>
      <c r="M28" s="19">
        <f>VLOOKUP(A28,BASE!A:L,5,0)-E28</f>
        <v>0</v>
      </c>
      <c r="N28" s="19">
        <f>VLOOKUP(A28,BASE!A:L,8,0)-H28</f>
        <v>0</v>
      </c>
      <c r="O28" s="19">
        <f>VLOOKUP(A28,BASE!A:F,6,0)-F28</f>
        <v>0</v>
      </c>
      <c r="P28" s="19">
        <f>VLOOKUP(A28,BASE!A:J,9,0)-I28</f>
        <v>0</v>
      </c>
      <c r="Q28" s="19">
        <f>VLOOKUP(A28,BASE!A:G,7,0)-G28</f>
        <v>0</v>
      </c>
      <c r="R28" s="19">
        <f>VLOOKUP(A28,BASE!A:J,10,0)-J28</f>
        <v>0</v>
      </c>
      <c r="S28" s="19">
        <f>VLOOKUP(A28,BASE!A:L,11,0)-K28</f>
        <v>0</v>
      </c>
      <c r="T28" s="19">
        <f>VLOOKUP(A28,BASE!A:L,12,0)-L28</f>
        <v>0</v>
      </c>
      <c r="U28" s="168" t="str">
        <f>IF(VLOOKUP(A28,BASE!A:B,2,0)=C28,"","CHK")</f>
        <v/>
      </c>
    </row>
    <row r="29" spans="1:21" ht="14.4" x14ac:dyDescent="0.3">
      <c r="A29" s="158" t="s">
        <v>117</v>
      </c>
      <c r="B29" s="158" t="s">
        <v>1708</v>
      </c>
      <c r="C29" s="158" t="s">
        <v>371</v>
      </c>
      <c r="D29" s="159">
        <v>44874.434027777781</v>
      </c>
      <c r="E29" s="160">
        <v>0</v>
      </c>
      <c r="F29" s="160">
        <v>0</v>
      </c>
      <c r="G29" s="160">
        <v>71</v>
      </c>
      <c r="H29" s="160">
        <v>0</v>
      </c>
      <c r="I29" s="160">
        <v>0</v>
      </c>
      <c r="J29" s="160">
        <v>0</v>
      </c>
      <c r="K29" s="160">
        <v>0</v>
      </c>
      <c r="L29" s="160">
        <v>0</v>
      </c>
      <c r="M29" s="19">
        <f>VLOOKUP(A29,BASE!A:L,5,0)-E29</f>
        <v>0</v>
      </c>
      <c r="N29" s="19">
        <f>VLOOKUP(A29,BASE!A:L,8,0)-H29</f>
        <v>0</v>
      </c>
      <c r="O29" s="19">
        <f>VLOOKUP(A29,BASE!A:F,6,0)-F29</f>
        <v>0</v>
      </c>
      <c r="P29" s="19">
        <f>VLOOKUP(A29,BASE!A:J,9,0)-I29</f>
        <v>0</v>
      </c>
      <c r="Q29" s="19">
        <f>VLOOKUP(A29,BASE!A:G,7,0)-G29</f>
        <v>0</v>
      </c>
      <c r="R29" s="19">
        <f>VLOOKUP(A29,BASE!A:J,10,0)-J29</f>
        <v>0</v>
      </c>
      <c r="S29" s="19">
        <f>VLOOKUP(A29,BASE!A:L,11,0)-K29</f>
        <v>0</v>
      </c>
      <c r="T29" s="19">
        <f>VLOOKUP(A29,BASE!A:L,12,0)-L29</f>
        <v>0</v>
      </c>
      <c r="U29" s="168" t="str">
        <f>IF(VLOOKUP(A29,BASE!A:B,2,0)=C29,"","CHK")</f>
        <v/>
      </c>
    </row>
    <row r="30" spans="1:21" ht="14.4" x14ac:dyDescent="0.3">
      <c r="A30" s="158" t="s">
        <v>91</v>
      </c>
      <c r="B30" s="158" t="s">
        <v>1693</v>
      </c>
      <c r="C30" s="158" t="s">
        <v>19</v>
      </c>
      <c r="D30" s="159">
        <v>44874.434039351851</v>
      </c>
      <c r="E30" s="160">
        <v>0</v>
      </c>
      <c r="F30" s="160">
        <v>6</v>
      </c>
      <c r="G30" s="160">
        <v>259</v>
      </c>
      <c r="H30" s="160">
        <v>0</v>
      </c>
      <c r="I30" s="160">
        <v>1</v>
      </c>
      <c r="J30" s="160">
        <v>16</v>
      </c>
      <c r="K30" s="160">
        <v>2</v>
      </c>
      <c r="L30" s="160">
        <v>12</v>
      </c>
      <c r="M30" s="19">
        <f>VLOOKUP(A30,BASE!A:L,5,0)-E30</f>
        <v>0</v>
      </c>
      <c r="N30" s="19">
        <f>VLOOKUP(A30,BASE!A:L,8,0)-H30</f>
        <v>0</v>
      </c>
      <c r="O30" s="19">
        <f>VLOOKUP(A30,BASE!A:F,6,0)-F30</f>
        <v>0</v>
      </c>
      <c r="P30" s="19">
        <f>VLOOKUP(A30,BASE!A:J,9,0)-I30</f>
        <v>0</v>
      </c>
      <c r="Q30" s="19">
        <f>VLOOKUP(A30,BASE!A:G,7,0)-G30</f>
        <v>0</v>
      </c>
      <c r="R30" s="19">
        <f>VLOOKUP(A30,BASE!A:J,10,0)-J30</f>
        <v>0</v>
      </c>
      <c r="S30" s="19">
        <f>VLOOKUP(A30,BASE!A:L,11,0)-K30</f>
        <v>0</v>
      </c>
      <c r="T30" s="19">
        <f>VLOOKUP(A30,BASE!A:L,12,0)-L30</f>
        <v>0</v>
      </c>
      <c r="U30" s="168" t="str">
        <f>IF(VLOOKUP(A30,BASE!A:B,2,0)=C30,"","CHK")</f>
        <v/>
      </c>
    </row>
    <row r="31" spans="1:21" ht="14.4" x14ac:dyDescent="0.3">
      <c r="A31" s="158" t="s">
        <v>1842</v>
      </c>
      <c r="B31" s="158" t="s">
        <v>1693</v>
      </c>
      <c r="C31" s="158" t="s">
        <v>19</v>
      </c>
      <c r="D31" s="159">
        <v>44874.434039351851</v>
      </c>
      <c r="E31" s="160">
        <v>0</v>
      </c>
      <c r="F31" s="160">
        <v>6</v>
      </c>
      <c r="G31" s="160">
        <v>259</v>
      </c>
      <c r="H31" s="160">
        <v>0</v>
      </c>
      <c r="I31" s="160">
        <v>1</v>
      </c>
      <c r="J31" s="160">
        <v>16</v>
      </c>
      <c r="K31" s="160">
        <v>2</v>
      </c>
      <c r="L31" s="160">
        <v>12</v>
      </c>
      <c r="M31" s="19" t="e">
        <f>VLOOKUP(A31,BASE!A:L,5,0)-E31</f>
        <v>#N/A</v>
      </c>
      <c r="N31" s="19" t="e">
        <f>VLOOKUP(A31,BASE!A:L,8,0)-H31</f>
        <v>#N/A</v>
      </c>
      <c r="O31" s="19" t="e">
        <f>VLOOKUP(A31,BASE!A:F,6,0)-F31</f>
        <v>#N/A</v>
      </c>
      <c r="P31" s="19" t="e">
        <f>VLOOKUP(A31,BASE!A:J,9,0)-I31</f>
        <v>#N/A</v>
      </c>
      <c r="Q31" s="19" t="e">
        <f>VLOOKUP(A31,BASE!A:G,7,0)-G31</f>
        <v>#N/A</v>
      </c>
      <c r="R31" s="19" t="e">
        <f>VLOOKUP(A31,BASE!A:J,10,0)-J31</f>
        <v>#N/A</v>
      </c>
      <c r="S31" s="19" t="e">
        <f>VLOOKUP(A31,BASE!A:L,11,0)-K31</f>
        <v>#N/A</v>
      </c>
      <c r="T31" s="19" t="e">
        <f>VLOOKUP(A31,BASE!A:L,12,0)-L31</f>
        <v>#N/A</v>
      </c>
      <c r="U31" s="168" t="e">
        <f>IF(VLOOKUP(A31,BASE!A:B,2,0)=C31,"","CHK")</f>
        <v>#N/A</v>
      </c>
    </row>
    <row r="32" spans="1:21" ht="14.4" x14ac:dyDescent="0.3">
      <c r="A32" s="158" t="s">
        <v>89</v>
      </c>
      <c r="B32" s="158" t="s">
        <v>1694</v>
      </c>
      <c r="C32" s="158" t="s">
        <v>19</v>
      </c>
      <c r="D32" s="159">
        <v>44874.434050925927</v>
      </c>
      <c r="E32" s="160">
        <v>0</v>
      </c>
      <c r="F32" s="160">
        <v>28</v>
      </c>
      <c r="G32" s="160">
        <v>269</v>
      </c>
      <c r="H32" s="160">
        <v>0</v>
      </c>
      <c r="I32" s="160">
        <v>0</v>
      </c>
      <c r="J32" s="160">
        <v>1</v>
      </c>
      <c r="K32" s="160">
        <v>2</v>
      </c>
      <c r="L32" s="160">
        <v>12</v>
      </c>
      <c r="M32" s="19">
        <f>VLOOKUP(A32,BASE!A:L,5,0)-E32</f>
        <v>0</v>
      </c>
      <c r="N32" s="19">
        <f>VLOOKUP(A32,BASE!A:L,8,0)-H32</f>
        <v>0</v>
      </c>
      <c r="O32" s="19">
        <f>VLOOKUP(A32,BASE!A:F,6,0)-F32</f>
        <v>0</v>
      </c>
      <c r="P32" s="19">
        <f>VLOOKUP(A32,BASE!A:J,9,0)-I32</f>
        <v>0</v>
      </c>
      <c r="Q32" s="19">
        <f>VLOOKUP(A32,BASE!A:G,7,0)-G32</f>
        <v>0</v>
      </c>
      <c r="R32" s="19">
        <f>VLOOKUP(A32,BASE!A:J,10,0)-J32</f>
        <v>0</v>
      </c>
      <c r="S32" s="19">
        <f>VLOOKUP(A32,BASE!A:L,11,0)-K32</f>
        <v>0</v>
      </c>
      <c r="T32" s="19">
        <f>VLOOKUP(A32,BASE!A:L,12,0)-L32</f>
        <v>0</v>
      </c>
      <c r="U32" s="168" t="str">
        <f>IF(VLOOKUP(A32,BASE!A:B,2,0)=C32,"","CHK")</f>
        <v/>
      </c>
    </row>
    <row r="33" spans="1:21" ht="14.4" x14ac:dyDescent="0.3">
      <c r="A33" s="158" t="s">
        <v>1373</v>
      </c>
      <c r="B33" s="158" t="s">
        <v>1713</v>
      </c>
      <c r="C33" s="158" t="s">
        <v>22</v>
      </c>
      <c r="D33" s="159">
        <v>44874.454861111109</v>
      </c>
      <c r="E33" s="160">
        <v>0</v>
      </c>
      <c r="F33" s="160">
        <v>6</v>
      </c>
      <c r="G33" s="160">
        <v>78</v>
      </c>
      <c r="H33" s="160">
        <v>0</v>
      </c>
      <c r="I33" s="160">
        <v>2</v>
      </c>
      <c r="J33" s="160">
        <v>25</v>
      </c>
      <c r="K33" s="160">
        <v>2</v>
      </c>
      <c r="L33" s="160">
        <v>14</v>
      </c>
      <c r="M33" s="19">
        <f>VLOOKUP(A33,BASE!A:L,5,0)-E33</f>
        <v>0</v>
      </c>
      <c r="N33" s="19">
        <f>VLOOKUP(A33,BASE!A:L,8,0)-H33</f>
        <v>0</v>
      </c>
      <c r="O33" s="19">
        <f>VLOOKUP(A33,BASE!A:F,6,0)-F33</f>
        <v>0</v>
      </c>
      <c r="P33" s="19">
        <f>VLOOKUP(A33,BASE!A:J,9,0)-I33</f>
        <v>0</v>
      </c>
      <c r="Q33" s="19">
        <f>VLOOKUP(A33,BASE!A:G,7,0)-G33</f>
        <v>0</v>
      </c>
      <c r="R33" s="19">
        <f>VLOOKUP(A33,BASE!A:J,10,0)-J33</f>
        <v>0</v>
      </c>
      <c r="S33" s="19">
        <f>VLOOKUP(A33,BASE!A:L,11,0)-K33</f>
        <v>0</v>
      </c>
      <c r="T33" s="19">
        <f>VLOOKUP(A33,BASE!A:L,12,0)-L33</f>
        <v>0</v>
      </c>
      <c r="U33" s="168" t="str">
        <f>IF(VLOOKUP(A33,BASE!A:B,2,0)=C33,"","CHK")</f>
        <v/>
      </c>
    </row>
    <row r="34" spans="1:21" ht="14.4" x14ac:dyDescent="0.3">
      <c r="A34" s="158" t="s">
        <v>1286</v>
      </c>
      <c r="B34" s="158" t="s">
        <v>1716</v>
      </c>
      <c r="C34" s="158" t="s">
        <v>1715</v>
      </c>
      <c r="D34" s="159">
        <v>44874.510416666657</v>
      </c>
      <c r="E34" s="160">
        <v>0</v>
      </c>
      <c r="F34" s="160">
        <v>9</v>
      </c>
      <c r="G34" s="160">
        <v>187</v>
      </c>
      <c r="H34" s="160">
        <v>0</v>
      </c>
      <c r="I34" s="160">
        <v>0</v>
      </c>
      <c r="J34" s="160">
        <v>0</v>
      </c>
      <c r="K34" s="160">
        <v>2</v>
      </c>
      <c r="L34" s="160">
        <v>9</v>
      </c>
      <c r="M34" s="19">
        <f>VLOOKUP(A34,BASE!A:L,5,0)-E34</f>
        <v>0</v>
      </c>
      <c r="N34" s="19">
        <f>VLOOKUP(A34,BASE!A:L,8,0)-H34</f>
        <v>0</v>
      </c>
      <c r="O34" s="19">
        <f>VLOOKUP(A34,BASE!A:F,6,0)-F34</f>
        <v>0</v>
      </c>
      <c r="P34" s="19">
        <f>VLOOKUP(A34,BASE!A:J,9,0)-I34</f>
        <v>0</v>
      </c>
      <c r="Q34" s="19">
        <f>VLOOKUP(A34,BASE!A:G,7,0)-G34</f>
        <v>0</v>
      </c>
      <c r="R34" s="19">
        <f>VLOOKUP(A34,BASE!A:J,10,0)-J34</f>
        <v>0</v>
      </c>
      <c r="S34" s="19">
        <f>VLOOKUP(A34,BASE!A:L,11,0)-K34</f>
        <v>0</v>
      </c>
      <c r="T34" s="19">
        <f>VLOOKUP(A34,BASE!A:L,12,0)-L34</f>
        <v>0</v>
      </c>
      <c r="U34" s="168" t="str">
        <f>IF(VLOOKUP(A34,BASE!A:B,2,0)=C34,"","CHK")</f>
        <v/>
      </c>
    </row>
    <row r="35" spans="1:21" ht="14.4" x14ac:dyDescent="0.3">
      <c r="A35" s="158" t="s">
        <v>96</v>
      </c>
      <c r="B35" s="158" t="s">
        <v>1759</v>
      </c>
      <c r="C35" s="158" t="s">
        <v>23</v>
      </c>
      <c r="D35" s="159">
        <v>44874.538194444453</v>
      </c>
      <c r="E35" s="160">
        <v>0</v>
      </c>
      <c r="F35" s="160">
        <v>4</v>
      </c>
      <c r="G35" s="160">
        <v>217</v>
      </c>
      <c r="H35" s="160">
        <v>0</v>
      </c>
      <c r="I35" s="160">
        <v>0</v>
      </c>
      <c r="J35" s="160">
        <v>14</v>
      </c>
      <c r="K35" s="160">
        <v>3</v>
      </c>
      <c r="L35" s="160">
        <v>12</v>
      </c>
      <c r="M35" s="19">
        <f>VLOOKUP(A35,BASE!A:L,5,0)-E35</f>
        <v>0</v>
      </c>
      <c r="N35" s="19">
        <f>VLOOKUP(A35,BASE!A:L,8,0)-H35</f>
        <v>0</v>
      </c>
      <c r="O35" s="19">
        <f>VLOOKUP(A35,BASE!A:F,6,0)-F35</f>
        <v>0</v>
      </c>
      <c r="P35" s="19">
        <f>VLOOKUP(A35,BASE!A:J,9,0)-I35</f>
        <v>0</v>
      </c>
      <c r="Q35" s="19">
        <f>VLOOKUP(A35,BASE!A:G,7,0)-G35</f>
        <v>0</v>
      </c>
      <c r="R35" s="19">
        <f>VLOOKUP(A35,BASE!A:J,10,0)-J35</f>
        <v>0</v>
      </c>
      <c r="S35" s="19">
        <f>VLOOKUP(A35,BASE!A:L,11,0)-K35</f>
        <v>0</v>
      </c>
      <c r="T35" s="19">
        <f>VLOOKUP(A35,BASE!A:L,12,0)-L35</f>
        <v>0</v>
      </c>
      <c r="U35" s="168" t="str">
        <f>IF(VLOOKUP(A35,BASE!A:B,2,0)=C35,"","CHK")</f>
        <v/>
      </c>
    </row>
    <row r="36" spans="1:21" ht="14.4" x14ac:dyDescent="0.3">
      <c r="A36" s="158" t="s">
        <v>97</v>
      </c>
      <c r="B36" s="158" t="s">
        <v>1759</v>
      </c>
      <c r="C36" s="158" t="s">
        <v>23</v>
      </c>
      <c r="D36" s="159">
        <v>44874.538194444453</v>
      </c>
      <c r="E36" s="160">
        <v>0</v>
      </c>
      <c r="F36" s="160">
        <v>4</v>
      </c>
      <c r="G36" s="160">
        <v>217</v>
      </c>
      <c r="H36" s="160">
        <v>0</v>
      </c>
      <c r="I36" s="160">
        <v>0</v>
      </c>
      <c r="J36" s="160">
        <v>14</v>
      </c>
      <c r="K36" s="160">
        <v>3</v>
      </c>
      <c r="L36" s="160">
        <v>12</v>
      </c>
      <c r="M36" s="19">
        <f>VLOOKUP(A36,BASE!A:L,5,0)-E36</f>
        <v>0</v>
      </c>
      <c r="N36" s="19">
        <f>VLOOKUP(A36,BASE!A:L,8,0)-H36</f>
        <v>0</v>
      </c>
      <c r="O36" s="19">
        <f>VLOOKUP(A36,BASE!A:F,6,0)-F36</f>
        <v>0</v>
      </c>
      <c r="P36" s="19">
        <f>VLOOKUP(A36,BASE!A:J,9,0)-I36</f>
        <v>0</v>
      </c>
      <c r="Q36" s="19">
        <f>VLOOKUP(A36,BASE!A:G,7,0)-G36</f>
        <v>0</v>
      </c>
      <c r="R36" s="19">
        <f>VLOOKUP(A36,BASE!A:J,10,0)-J36</f>
        <v>0</v>
      </c>
      <c r="S36" s="19">
        <f>VLOOKUP(A36,BASE!A:L,11,0)-K36</f>
        <v>0</v>
      </c>
      <c r="T36" s="19">
        <f>VLOOKUP(A36,BASE!A:L,12,0)-L36</f>
        <v>0</v>
      </c>
      <c r="U36" s="168" t="str">
        <f>IF(VLOOKUP(A36,BASE!A:B,2,0)=C36,"","CHK")</f>
        <v/>
      </c>
    </row>
    <row r="37" spans="1:21" ht="14.4" x14ac:dyDescent="0.3">
      <c r="A37" s="158" t="s">
        <v>1718</v>
      </c>
      <c r="B37" s="158" t="s">
        <v>1696</v>
      </c>
      <c r="C37" s="158" t="s">
        <v>1760</v>
      </c>
      <c r="D37" s="159">
        <v>44874.559027777781</v>
      </c>
      <c r="E37" s="160">
        <v>0</v>
      </c>
      <c r="F37" s="160">
        <v>2</v>
      </c>
      <c r="G37" s="160">
        <v>90</v>
      </c>
      <c r="H37" s="160">
        <v>0</v>
      </c>
      <c r="I37" s="160">
        <v>0</v>
      </c>
      <c r="J37" s="160">
        <v>0</v>
      </c>
      <c r="K37" s="160">
        <v>2</v>
      </c>
      <c r="L37" s="160">
        <v>4</v>
      </c>
      <c r="M37" s="19">
        <f>VLOOKUP(A37,BASE!A:L,5,0)-E37</f>
        <v>0</v>
      </c>
      <c r="N37" s="19">
        <f>VLOOKUP(A37,BASE!A:L,8,0)-H37</f>
        <v>0</v>
      </c>
      <c r="O37" s="19">
        <f>VLOOKUP(A37,BASE!A:F,6,0)-F37</f>
        <v>0</v>
      </c>
      <c r="P37" s="19">
        <f>VLOOKUP(A37,BASE!A:J,9,0)-I37</f>
        <v>0</v>
      </c>
      <c r="Q37" s="19">
        <f>VLOOKUP(A37,BASE!A:G,7,0)-G37</f>
        <v>0</v>
      </c>
      <c r="R37" s="19">
        <f>VLOOKUP(A37,BASE!A:J,10,0)-J37</f>
        <v>0</v>
      </c>
      <c r="S37" s="19">
        <f>VLOOKUP(A37,BASE!A:L,11,0)-K37</f>
        <v>0</v>
      </c>
      <c r="T37" s="19">
        <f>VLOOKUP(A37,BASE!A:L,12,0)-L37</f>
        <v>0</v>
      </c>
      <c r="U37" s="168" t="str">
        <f>IF(VLOOKUP(A37,BASE!A:B,2,0)=C37,"","CHK")</f>
        <v/>
      </c>
    </row>
    <row r="38" spans="1:21" ht="14.4" x14ac:dyDescent="0.3">
      <c r="A38" s="158" t="s">
        <v>50</v>
      </c>
      <c r="B38" s="158" t="s">
        <v>1696</v>
      </c>
      <c r="C38" s="158" t="s">
        <v>21</v>
      </c>
      <c r="D38" s="159">
        <v>44874.5625</v>
      </c>
      <c r="E38" s="160">
        <v>0</v>
      </c>
      <c r="F38" s="160">
        <v>9</v>
      </c>
      <c r="G38" s="160">
        <v>103</v>
      </c>
      <c r="H38" s="160">
        <v>0</v>
      </c>
      <c r="I38" s="160">
        <v>0</v>
      </c>
      <c r="J38" s="160">
        <v>0</v>
      </c>
      <c r="K38" s="160">
        <v>2</v>
      </c>
      <c r="L38" s="160">
        <v>10</v>
      </c>
      <c r="M38" s="19">
        <f>VLOOKUP(A38,BASE!A:L,5,0)-E38</f>
        <v>0</v>
      </c>
      <c r="N38" s="19">
        <f>VLOOKUP(A38,BASE!A:L,8,0)-H38</f>
        <v>0</v>
      </c>
      <c r="O38" s="19">
        <f>VLOOKUP(A38,BASE!A:F,6,0)-F38</f>
        <v>0</v>
      </c>
      <c r="P38" s="19">
        <f>VLOOKUP(A38,BASE!A:J,9,0)-I38</f>
        <v>0</v>
      </c>
      <c r="Q38" s="19">
        <f>VLOOKUP(A38,BASE!A:G,7,0)-G38</f>
        <v>0</v>
      </c>
      <c r="R38" s="19">
        <f>VLOOKUP(A38,BASE!A:J,10,0)-J38</f>
        <v>0</v>
      </c>
      <c r="S38" s="19">
        <f>VLOOKUP(A38,BASE!A:L,11,0)-K38</f>
        <v>0</v>
      </c>
      <c r="T38" s="19">
        <f>VLOOKUP(A38,BASE!A:L,12,0)-L38</f>
        <v>0</v>
      </c>
      <c r="U38" s="168" t="str">
        <f>IF(VLOOKUP(A38,BASE!A:B,2,0)=C38,"","CHK")</f>
        <v/>
      </c>
    </row>
    <row r="39" spans="1:21" ht="14.4" x14ac:dyDescent="0.3">
      <c r="A39" s="158" t="s">
        <v>127</v>
      </c>
      <c r="B39" s="158" t="s">
        <v>1698</v>
      </c>
      <c r="C39" s="158" t="s">
        <v>21</v>
      </c>
      <c r="D39" s="159">
        <v>44874.5625</v>
      </c>
      <c r="E39" s="160">
        <v>0</v>
      </c>
      <c r="F39" s="160">
        <v>8</v>
      </c>
      <c r="G39" s="160">
        <v>76</v>
      </c>
      <c r="H39" s="160">
        <v>0</v>
      </c>
      <c r="I39" s="160">
        <v>0</v>
      </c>
      <c r="J39" s="160">
        <v>0</v>
      </c>
      <c r="K39" s="160">
        <v>0</v>
      </c>
      <c r="L39" s="160">
        <v>0</v>
      </c>
      <c r="M39" s="19">
        <f>VLOOKUP(A39,BASE!A:L,5,0)-E39</f>
        <v>0</v>
      </c>
      <c r="N39" s="19">
        <f>VLOOKUP(A39,BASE!A:L,8,0)-H39</f>
        <v>0</v>
      </c>
      <c r="O39" s="19">
        <f>VLOOKUP(A39,BASE!A:F,6,0)-F39</f>
        <v>0</v>
      </c>
      <c r="P39" s="19">
        <f>VLOOKUP(A39,BASE!A:J,9,0)-I39</f>
        <v>0</v>
      </c>
      <c r="Q39" s="19">
        <f>VLOOKUP(A39,BASE!A:G,7,0)-G39</f>
        <v>0</v>
      </c>
      <c r="R39" s="19">
        <f>VLOOKUP(A39,BASE!A:J,10,0)-J39</f>
        <v>0</v>
      </c>
      <c r="S39" s="19">
        <f>VLOOKUP(A39,BASE!A:L,11,0)-K39</f>
        <v>0</v>
      </c>
      <c r="T39" s="19">
        <f>VLOOKUP(A39,BASE!A:L,12,0)-L39</f>
        <v>0</v>
      </c>
      <c r="U39" s="168" t="str">
        <f>IF(VLOOKUP(A39,BASE!A:B,2,0)=C39,"","CHK")</f>
        <v/>
      </c>
    </row>
    <row r="40" spans="1:21" ht="14.4" x14ac:dyDescent="0.3">
      <c r="A40" s="158" t="s">
        <v>52</v>
      </c>
      <c r="B40" s="158" t="s">
        <v>1761</v>
      </c>
      <c r="C40" s="158" t="s">
        <v>9</v>
      </c>
      <c r="D40" s="159">
        <v>44874.569444444453</v>
      </c>
      <c r="E40" s="160">
        <v>0</v>
      </c>
      <c r="F40" s="160">
        <v>1</v>
      </c>
      <c r="G40" s="160">
        <v>40</v>
      </c>
      <c r="H40" s="160">
        <v>0</v>
      </c>
      <c r="I40" s="160">
        <v>0</v>
      </c>
      <c r="J40" s="160">
        <v>0</v>
      </c>
      <c r="K40" s="160">
        <v>2</v>
      </c>
      <c r="L40" s="160">
        <v>5</v>
      </c>
      <c r="M40" s="19">
        <f>VLOOKUP(A40,BASE!A:L,5,0)-E40</f>
        <v>0</v>
      </c>
      <c r="N40" s="19">
        <f>VLOOKUP(A40,BASE!A:L,8,0)-H40</f>
        <v>0</v>
      </c>
      <c r="O40" s="19">
        <f>VLOOKUP(A40,BASE!A:F,6,0)-F40</f>
        <v>0</v>
      </c>
      <c r="P40" s="19">
        <f>VLOOKUP(A40,BASE!A:J,9,0)-I40</f>
        <v>0</v>
      </c>
      <c r="Q40" s="19">
        <f>VLOOKUP(A40,BASE!A:G,7,0)-G40</f>
        <v>0</v>
      </c>
      <c r="R40" s="19">
        <f>VLOOKUP(A40,BASE!A:J,10,0)-J40</f>
        <v>0</v>
      </c>
      <c r="S40" s="19">
        <f>VLOOKUP(A40,BASE!A:L,11,0)-K40</f>
        <v>0</v>
      </c>
      <c r="T40" s="19">
        <f>VLOOKUP(A40,BASE!A:L,12,0)-L40</f>
        <v>0</v>
      </c>
      <c r="U40" s="168" t="str">
        <f>IF(VLOOKUP(A40,BASE!A:B,2,0)=C40,"","CHK")</f>
        <v/>
      </c>
    </row>
    <row r="41" spans="1:21" ht="14.4" x14ac:dyDescent="0.3">
      <c r="A41" s="158" t="s">
        <v>118</v>
      </c>
      <c r="B41" s="158" t="s">
        <v>1762</v>
      </c>
      <c r="C41" s="158" t="s">
        <v>9</v>
      </c>
      <c r="D41" s="159">
        <v>44874.569444444453</v>
      </c>
      <c r="E41" s="160">
        <v>0</v>
      </c>
      <c r="F41" s="160">
        <v>1</v>
      </c>
      <c r="G41" s="160">
        <v>120</v>
      </c>
      <c r="H41" s="160">
        <v>0</v>
      </c>
      <c r="I41" s="160">
        <v>1</v>
      </c>
      <c r="J41" s="160">
        <v>0</v>
      </c>
      <c r="K41" s="160">
        <v>0</v>
      </c>
      <c r="L41" s="160">
        <v>0</v>
      </c>
      <c r="M41" s="19">
        <f>VLOOKUP(A41,BASE!A:L,5,0)-E41</f>
        <v>0</v>
      </c>
      <c r="N41" s="19">
        <f>VLOOKUP(A41,BASE!A:L,8,0)-H41</f>
        <v>0</v>
      </c>
      <c r="O41" s="19">
        <f>VLOOKUP(A41,BASE!A:F,6,0)-F41</f>
        <v>0</v>
      </c>
      <c r="P41" s="19">
        <f>VLOOKUP(A41,BASE!A:J,9,0)-I41</f>
        <v>0</v>
      </c>
      <c r="Q41" s="19">
        <f>VLOOKUP(A41,BASE!A:G,7,0)-G41</f>
        <v>0</v>
      </c>
      <c r="R41" s="19">
        <f>VLOOKUP(A41,BASE!A:J,10,0)-J41</f>
        <v>0</v>
      </c>
      <c r="S41" s="19">
        <f>VLOOKUP(A41,BASE!A:L,11,0)-K41</f>
        <v>0</v>
      </c>
      <c r="T41" s="19">
        <f>VLOOKUP(A41,BASE!A:L,12,0)-L41</f>
        <v>0</v>
      </c>
      <c r="U41" s="168" t="str">
        <f>IF(VLOOKUP(A41,BASE!A:B,2,0)=C41,"","CHK")</f>
        <v/>
      </c>
    </row>
    <row r="42" spans="1:21" ht="14.4" x14ac:dyDescent="0.3">
      <c r="A42" s="158" t="s">
        <v>51</v>
      </c>
      <c r="B42" s="158" t="s">
        <v>1684</v>
      </c>
      <c r="C42" s="158" t="s">
        <v>141</v>
      </c>
      <c r="D42" s="159">
        <v>44874.572916666657</v>
      </c>
      <c r="E42" s="160">
        <v>0</v>
      </c>
      <c r="F42" s="160">
        <v>2</v>
      </c>
      <c r="G42" s="160">
        <v>113</v>
      </c>
      <c r="H42" s="160">
        <v>0</v>
      </c>
      <c r="I42" s="160">
        <v>0</v>
      </c>
      <c r="J42" s="160">
        <v>0</v>
      </c>
      <c r="K42" s="160">
        <v>3</v>
      </c>
      <c r="L42" s="160">
        <v>6</v>
      </c>
      <c r="M42" s="19">
        <f>VLOOKUP(A42,BASE!A:L,5,0)-E42</f>
        <v>0</v>
      </c>
      <c r="N42" s="19">
        <f>VLOOKUP(A42,BASE!A:L,8,0)-H42</f>
        <v>0</v>
      </c>
      <c r="O42" s="19">
        <f>VLOOKUP(A42,BASE!A:F,6,0)-F42</f>
        <v>0</v>
      </c>
      <c r="P42" s="19">
        <f>VLOOKUP(A42,BASE!A:J,9,0)-I42</f>
        <v>0</v>
      </c>
      <c r="Q42" s="19">
        <f>VLOOKUP(A42,BASE!A:G,7,0)-G42</f>
        <v>0</v>
      </c>
      <c r="R42" s="19">
        <f>VLOOKUP(A42,BASE!A:J,10,0)-J42</f>
        <v>0</v>
      </c>
      <c r="S42" s="19">
        <f>VLOOKUP(A42,BASE!A:L,11,0)-K42</f>
        <v>0</v>
      </c>
      <c r="T42" s="19">
        <f>VLOOKUP(A42,BASE!A:L,12,0)-L42</f>
        <v>0</v>
      </c>
      <c r="U42" s="168" t="str">
        <f>IF(VLOOKUP(A42,BASE!A:B,2,0)=C42,"","CHK")</f>
        <v/>
      </c>
    </row>
    <row r="43" spans="1:21" ht="14.4" x14ac:dyDescent="0.3">
      <c r="A43" s="158" t="s">
        <v>54</v>
      </c>
      <c r="B43" s="158" t="s">
        <v>1763</v>
      </c>
      <c r="C43" s="158" t="s">
        <v>12</v>
      </c>
      <c r="D43" s="159">
        <v>44874.583333333343</v>
      </c>
      <c r="E43" s="160">
        <v>0</v>
      </c>
      <c r="F43" s="160">
        <v>1</v>
      </c>
      <c r="G43" s="160">
        <v>69</v>
      </c>
      <c r="H43" s="160">
        <v>0</v>
      </c>
      <c r="I43" s="160">
        <v>0</v>
      </c>
      <c r="J43" s="160">
        <v>14</v>
      </c>
      <c r="K43" s="160">
        <v>2</v>
      </c>
      <c r="L43" s="160">
        <v>7</v>
      </c>
      <c r="M43" s="19">
        <f>VLOOKUP(A43,BASE!A:L,5,0)-E43</f>
        <v>0</v>
      </c>
      <c r="N43" s="19">
        <f>VLOOKUP(A43,BASE!A:L,8,0)-H43</f>
        <v>0</v>
      </c>
      <c r="O43" s="19">
        <f>VLOOKUP(A43,BASE!A:F,6,0)-F43</f>
        <v>0</v>
      </c>
      <c r="P43" s="19">
        <f>VLOOKUP(A43,BASE!A:J,9,0)-I43</f>
        <v>0</v>
      </c>
      <c r="Q43" s="19">
        <f>VLOOKUP(A43,BASE!A:G,7,0)-G43</f>
        <v>0</v>
      </c>
      <c r="R43" s="19">
        <f>VLOOKUP(A43,BASE!A:J,10,0)-J43</f>
        <v>0</v>
      </c>
      <c r="S43" s="19">
        <f>VLOOKUP(A43,BASE!A:L,11,0)-K43</f>
        <v>0</v>
      </c>
      <c r="T43" s="19">
        <f>VLOOKUP(A43,BASE!A:L,12,0)-L43</f>
        <v>0</v>
      </c>
      <c r="U43" s="168" t="str">
        <f>IF(VLOOKUP(A43,BASE!A:B,2,0)=C43,"","CHK")</f>
        <v/>
      </c>
    </row>
    <row r="44" spans="1:21" ht="14.4" x14ac:dyDescent="0.3">
      <c r="A44" s="158" t="s">
        <v>1120</v>
      </c>
      <c r="B44" s="158" t="s">
        <v>1696</v>
      </c>
      <c r="C44" s="158" t="s">
        <v>1809</v>
      </c>
      <c r="D44" s="159">
        <v>44874.708333333343</v>
      </c>
      <c r="E44" s="160">
        <v>0</v>
      </c>
      <c r="F44" s="160">
        <v>1</v>
      </c>
      <c r="G44" s="160">
        <v>128</v>
      </c>
      <c r="H44" s="160">
        <v>0</v>
      </c>
      <c r="I44" s="160">
        <v>0</v>
      </c>
      <c r="J44" s="160">
        <v>2</v>
      </c>
      <c r="K44" s="160">
        <v>2</v>
      </c>
      <c r="L44" s="160">
        <v>4</v>
      </c>
      <c r="M44" s="19">
        <f>VLOOKUP(A44,BASE!A:L,5,0)-E44</f>
        <v>0</v>
      </c>
      <c r="N44" s="19">
        <f>VLOOKUP(A44,BASE!A:L,8,0)-H44</f>
        <v>0</v>
      </c>
      <c r="O44" s="19">
        <f>VLOOKUP(A44,BASE!A:F,6,0)-F44</f>
        <v>0</v>
      </c>
      <c r="P44" s="19">
        <f>VLOOKUP(A44,BASE!A:J,9,0)-I44</f>
        <v>0</v>
      </c>
      <c r="Q44" s="19">
        <f>VLOOKUP(A44,BASE!A:G,7,0)-G44</f>
        <v>0</v>
      </c>
      <c r="R44" s="19">
        <f>VLOOKUP(A44,BASE!A:J,10,0)-J44</f>
        <v>0</v>
      </c>
      <c r="S44" s="19">
        <f>VLOOKUP(A44,BASE!A:L,11,0)-K44</f>
        <v>0</v>
      </c>
      <c r="T44" s="19">
        <f>VLOOKUP(A44,BASE!A:L,12,0)-L44</f>
        <v>0</v>
      </c>
      <c r="U44" s="168" t="str">
        <f>IF(VLOOKUP(A44,BASE!A:B,2,0)=C44,"","CHK")</f>
        <v/>
      </c>
    </row>
    <row r="45" spans="1:21" ht="14.4" x14ac:dyDescent="0.3">
      <c r="A45" s="158" t="s">
        <v>1121</v>
      </c>
      <c r="B45" s="158" t="s">
        <v>1730</v>
      </c>
      <c r="C45" s="158" t="s">
        <v>1809</v>
      </c>
      <c r="D45" s="159">
        <v>44874.708344907413</v>
      </c>
      <c r="E45" s="160">
        <v>0</v>
      </c>
      <c r="F45" s="160">
        <v>10</v>
      </c>
      <c r="G45" s="160">
        <v>145</v>
      </c>
      <c r="H45" s="160">
        <v>0</v>
      </c>
      <c r="I45" s="160">
        <v>0</v>
      </c>
      <c r="J45" s="160">
        <v>2</v>
      </c>
      <c r="K45" s="160">
        <v>2</v>
      </c>
      <c r="L45" s="160">
        <v>4</v>
      </c>
      <c r="M45" s="19">
        <f>VLOOKUP(A45,BASE!A:L,5,0)-E45</f>
        <v>0</v>
      </c>
      <c r="N45" s="19">
        <f>VLOOKUP(A45,BASE!A:L,8,0)-H45</f>
        <v>0</v>
      </c>
      <c r="O45" s="19">
        <f>VLOOKUP(A45,BASE!A:F,6,0)-F45</f>
        <v>0</v>
      </c>
      <c r="P45" s="19">
        <f>VLOOKUP(A45,BASE!A:J,9,0)-I45</f>
        <v>0</v>
      </c>
      <c r="Q45" s="19">
        <f>VLOOKUP(A45,BASE!A:G,7,0)-G45</f>
        <v>0</v>
      </c>
      <c r="R45" s="19">
        <f>VLOOKUP(A45,BASE!A:J,10,0)-J45</f>
        <v>0</v>
      </c>
      <c r="S45" s="19">
        <f>VLOOKUP(A45,BASE!A:L,11,0)-K45</f>
        <v>0</v>
      </c>
      <c r="T45" s="19">
        <f>VLOOKUP(A45,BASE!A:L,12,0)-L45</f>
        <v>0</v>
      </c>
      <c r="U45" s="168" t="str">
        <f>IF(VLOOKUP(A45,BASE!A:B,2,0)=C45,"","CHK")</f>
        <v/>
      </c>
    </row>
    <row r="46" spans="1:21" ht="14.4" x14ac:dyDescent="0.3">
      <c r="A46" s="158" t="s">
        <v>925</v>
      </c>
      <c r="B46" s="158" t="s">
        <v>1732</v>
      </c>
      <c r="C46" s="158" t="s">
        <v>371</v>
      </c>
      <c r="D46" s="159">
        <v>44874.711805555547</v>
      </c>
      <c r="E46" s="160">
        <v>0</v>
      </c>
      <c r="F46" s="160">
        <v>5</v>
      </c>
      <c r="G46" s="160">
        <v>135</v>
      </c>
      <c r="H46" s="160">
        <v>0</v>
      </c>
      <c r="I46" s="160">
        <v>4</v>
      </c>
      <c r="J46" s="160">
        <v>6</v>
      </c>
      <c r="K46" s="160">
        <v>2</v>
      </c>
      <c r="L46" s="160">
        <v>7</v>
      </c>
      <c r="M46" s="19">
        <f>VLOOKUP(A46,BASE!A:L,5,0)-E46</f>
        <v>0</v>
      </c>
      <c r="N46" s="19">
        <f>VLOOKUP(A46,BASE!A:L,8,0)-H46</f>
        <v>0</v>
      </c>
      <c r="O46" s="19">
        <f>VLOOKUP(A46,BASE!A:F,6,0)-F46</f>
        <v>0</v>
      </c>
      <c r="P46" s="19">
        <f>VLOOKUP(A46,BASE!A:J,9,0)-I46</f>
        <v>0</v>
      </c>
      <c r="Q46" s="19">
        <f>VLOOKUP(A46,BASE!A:G,7,0)-G46</f>
        <v>0</v>
      </c>
      <c r="R46" s="19">
        <f>VLOOKUP(A46,BASE!A:J,10,0)-J46</f>
        <v>0</v>
      </c>
      <c r="S46" s="19">
        <f>VLOOKUP(A46,BASE!A:L,11,0)-K46</f>
        <v>0</v>
      </c>
      <c r="T46" s="19">
        <f>VLOOKUP(A46,BASE!A:L,12,0)-L46</f>
        <v>0</v>
      </c>
      <c r="U46" s="168" t="str">
        <f>IF(VLOOKUP(A46,BASE!A:B,2,0)=C46,"","CHK")</f>
        <v/>
      </c>
    </row>
    <row r="47" spans="1:21" ht="14.4" x14ac:dyDescent="0.3">
      <c r="A47" s="158" t="s">
        <v>963</v>
      </c>
      <c r="B47" s="158" t="s">
        <v>1741</v>
      </c>
      <c r="C47" s="158" t="s">
        <v>8</v>
      </c>
      <c r="D47" s="159">
        <v>44874.770833333343</v>
      </c>
      <c r="E47" s="160">
        <v>0</v>
      </c>
      <c r="F47" s="160">
        <v>10</v>
      </c>
      <c r="G47" s="160">
        <v>64</v>
      </c>
      <c r="H47" s="160">
        <v>0</v>
      </c>
      <c r="I47" s="160">
        <v>4</v>
      </c>
      <c r="J47" s="160">
        <v>0</v>
      </c>
      <c r="K47" s="160">
        <v>2</v>
      </c>
      <c r="L47" s="160">
        <v>5</v>
      </c>
      <c r="M47" s="19">
        <f>VLOOKUP(A47,BASE!A:L,5,0)-E47</f>
        <v>0</v>
      </c>
      <c r="N47" s="19">
        <f>VLOOKUP(A47,BASE!A:L,8,0)-H47</f>
        <v>0</v>
      </c>
      <c r="O47" s="19">
        <f>VLOOKUP(A47,BASE!A:F,6,0)-F47</f>
        <v>0</v>
      </c>
      <c r="P47" s="19">
        <f>VLOOKUP(A47,BASE!A:J,9,0)-I47</f>
        <v>0</v>
      </c>
      <c r="Q47" s="19">
        <f>VLOOKUP(A47,BASE!A:G,7,0)-G47</f>
        <v>0</v>
      </c>
      <c r="R47" s="19">
        <f>VLOOKUP(A47,BASE!A:J,10,0)-J47</f>
        <v>0</v>
      </c>
      <c r="S47" s="19">
        <f>VLOOKUP(A47,BASE!A:L,11,0)-K47</f>
        <v>0</v>
      </c>
      <c r="T47" s="19">
        <f>VLOOKUP(A47,BASE!A:L,12,0)-L47</f>
        <v>0</v>
      </c>
      <c r="U47" s="168" t="str">
        <f>IF(VLOOKUP(A47,BASE!A:B,2,0)=C47,"","CHK")</f>
        <v/>
      </c>
    </row>
    <row r="48" spans="1:21" ht="14.4" x14ac:dyDescent="0.3">
      <c r="A48" s="158" t="s">
        <v>966</v>
      </c>
      <c r="B48" s="158" t="s">
        <v>1742</v>
      </c>
      <c r="C48" s="158" t="s">
        <v>8</v>
      </c>
      <c r="D48" s="159">
        <v>44874.770833333343</v>
      </c>
      <c r="E48" s="160">
        <v>0</v>
      </c>
      <c r="F48" s="160">
        <v>8</v>
      </c>
      <c r="G48" s="160">
        <v>45</v>
      </c>
      <c r="H48" s="160">
        <v>0</v>
      </c>
      <c r="I48" s="160">
        <v>3</v>
      </c>
      <c r="J48" s="160">
        <v>0</v>
      </c>
      <c r="K48" s="160">
        <v>0</v>
      </c>
      <c r="L48" s="160">
        <v>0</v>
      </c>
      <c r="M48" s="19">
        <f>VLOOKUP(A48,BASE!A:L,5,0)-E48</f>
        <v>0</v>
      </c>
      <c r="N48" s="19">
        <f>VLOOKUP(A48,BASE!A:L,8,0)-H48</f>
        <v>0</v>
      </c>
      <c r="O48" s="19">
        <f>VLOOKUP(A48,BASE!A:F,6,0)-F48</f>
        <v>0</v>
      </c>
      <c r="P48" s="19">
        <f>VLOOKUP(A48,BASE!A:J,9,0)-I48</f>
        <v>0</v>
      </c>
      <c r="Q48" s="19">
        <f>VLOOKUP(A48,BASE!A:G,7,0)-G48</f>
        <v>0</v>
      </c>
      <c r="R48" s="19">
        <f>VLOOKUP(A48,BASE!A:J,10,0)-J48</f>
        <v>0</v>
      </c>
      <c r="S48" s="19">
        <f>VLOOKUP(A48,BASE!A:L,11,0)-K48</f>
        <v>0</v>
      </c>
      <c r="T48" s="19">
        <f>VLOOKUP(A48,BASE!A:L,12,0)-L48</f>
        <v>0</v>
      </c>
      <c r="U48" s="168" t="str">
        <f>IF(VLOOKUP(A48,BASE!A:B,2,0)=C48,"","CHK")</f>
        <v/>
      </c>
    </row>
    <row r="49" spans="1:21" ht="14.4" x14ac:dyDescent="0.3">
      <c r="A49" s="158" t="s">
        <v>72</v>
      </c>
      <c r="B49" s="158" t="s">
        <v>1743</v>
      </c>
      <c r="C49" s="158" t="s">
        <v>14</v>
      </c>
      <c r="D49" s="159">
        <v>44874.777777777781</v>
      </c>
      <c r="E49" s="160">
        <v>0</v>
      </c>
      <c r="F49" s="160">
        <v>4</v>
      </c>
      <c r="G49" s="160">
        <v>235</v>
      </c>
      <c r="H49" s="160">
        <v>0</v>
      </c>
      <c r="I49" s="160">
        <v>2</v>
      </c>
      <c r="J49" s="160">
        <v>8</v>
      </c>
      <c r="K49" s="160">
        <v>2</v>
      </c>
      <c r="L49" s="160">
        <v>12</v>
      </c>
      <c r="M49" s="19">
        <f>VLOOKUP(A49,BASE!A:L,5,0)-E49</f>
        <v>0</v>
      </c>
      <c r="N49" s="19">
        <f>VLOOKUP(A49,BASE!A:L,8,0)-H49</f>
        <v>0</v>
      </c>
      <c r="O49" s="19">
        <f>VLOOKUP(A49,BASE!A:F,6,0)-F49</f>
        <v>0</v>
      </c>
      <c r="P49" s="19">
        <f>VLOOKUP(A49,BASE!A:J,9,0)-I49</f>
        <v>0</v>
      </c>
      <c r="Q49" s="19">
        <f>VLOOKUP(A49,BASE!A:G,7,0)-G49</f>
        <v>0</v>
      </c>
      <c r="R49" s="19">
        <f>VLOOKUP(A49,BASE!A:J,10,0)-J49</f>
        <v>0</v>
      </c>
      <c r="S49" s="19">
        <f>VLOOKUP(A49,BASE!A:L,11,0)-K49</f>
        <v>0</v>
      </c>
      <c r="T49" s="19">
        <f>VLOOKUP(A49,BASE!A:L,12,0)-L49</f>
        <v>0</v>
      </c>
      <c r="U49" s="168" t="str">
        <f>IF(VLOOKUP(A49,BASE!A:B,2,0)=C49,"","CHK")</f>
        <v/>
      </c>
    </row>
    <row r="50" spans="1:21" ht="14.4" x14ac:dyDescent="0.3">
      <c r="A50" s="158" t="s">
        <v>74</v>
      </c>
      <c r="B50" s="158" t="s">
        <v>1744</v>
      </c>
      <c r="C50" s="158" t="s">
        <v>14</v>
      </c>
      <c r="D50" s="159">
        <v>44874.777789351851</v>
      </c>
      <c r="E50" s="160">
        <v>0</v>
      </c>
      <c r="F50" s="160">
        <v>12</v>
      </c>
      <c r="G50" s="160">
        <v>251</v>
      </c>
      <c r="H50" s="160">
        <v>0</v>
      </c>
      <c r="I50" s="160">
        <v>0</v>
      </c>
      <c r="J50" s="160">
        <v>0</v>
      </c>
      <c r="K50" s="160">
        <v>2</v>
      </c>
      <c r="L50" s="160">
        <v>12</v>
      </c>
      <c r="M50" s="19">
        <f>VLOOKUP(A50,BASE!A:L,5,0)-E50</f>
        <v>0</v>
      </c>
      <c r="N50" s="19">
        <f>VLOOKUP(A50,BASE!A:L,8,0)-H50</f>
        <v>0</v>
      </c>
      <c r="O50" s="19">
        <f>VLOOKUP(A50,BASE!A:F,6,0)-F50</f>
        <v>0</v>
      </c>
      <c r="P50" s="19">
        <f>VLOOKUP(A50,BASE!A:J,9,0)-I50</f>
        <v>0</v>
      </c>
      <c r="Q50" s="19">
        <f>VLOOKUP(A50,BASE!A:G,7,0)-G50</f>
        <v>0</v>
      </c>
      <c r="R50" s="19">
        <f>VLOOKUP(A50,BASE!A:J,10,0)-J50</f>
        <v>0</v>
      </c>
      <c r="S50" s="19">
        <f>VLOOKUP(A50,BASE!A:L,11,0)-K50</f>
        <v>0</v>
      </c>
      <c r="T50" s="19">
        <f>VLOOKUP(A50,BASE!A:L,12,0)-L50</f>
        <v>0</v>
      </c>
      <c r="U50" s="168" t="str">
        <f>IF(VLOOKUP(A50,BASE!A:B,2,0)=C50,"","CHK")</f>
        <v/>
      </c>
    </row>
    <row r="51" spans="1:21" ht="14.4" x14ac:dyDescent="0.3">
      <c r="A51" s="158" t="s">
        <v>64</v>
      </c>
      <c r="B51" s="158" t="s">
        <v>1811</v>
      </c>
      <c r="C51" s="158" t="s">
        <v>141</v>
      </c>
      <c r="D51" s="159">
        <v>44874.777777777781</v>
      </c>
      <c r="E51" s="160">
        <v>0</v>
      </c>
      <c r="F51" s="160">
        <v>2</v>
      </c>
      <c r="G51" s="160">
        <v>173</v>
      </c>
      <c r="H51" s="160">
        <v>0</v>
      </c>
      <c r="I51" s="160">
        <v>0</v>
      </c>
      <c r="J51" s="160">
        <v>10</v>
      </c>
      <c r="K51" s="160">
        <v>2</v>
      </c>
      <c r="L51" s="160">
        <v>8</v>
      </c>
      <c r="M51" s="19">
        <f>VLOOKUP(A51,BASE!A:L,5,0)-E51</f>
        <v>0</v>
      </c>
      <c r="N51" s="19">
        <f>VLOOKUP(A51,BASE!A:L,8,0)-H51</f>
        <v>0</v>
      </c>
      <c r="O51" s="19">
        <f>VLOOKUP(A51,BASE!A:F,6,0)-F51</f>
        <v>0</v>
      </c>
      <c r="P51" s="19">
        <f>VLOOKUP(A51,BASE!A:J,9,0)-I51</f>
        <v>0</v>
      </c>
      <c r="Q51" s="19">
        <f>VLOOKUP(A51,BASE!A:G,7,0)-G51</f>
        <v>0</v>
      </c>
      <c r="R51" s="19">
        <f>VLOOKUP(A51,BASE!A:J,10,0)-J51</f>
        <v>0</v>
      </c>
      <c r="S51" s="19">
        <f>VLOOKUP(A51,BASE!A:L,11,0)-K51</f>
        <v>0</v>
      </c>
      <c r="T51" s="19">
        <f>VLOOKUP(A51,BASE!A:L,12,0)-L51</f>
        <v>0</v>
      </c>
      <c r="U51" s="168" t="str">
        <f>IF(VLOOKUP(A51,BASE!A:B,2,0)=C51,"","CHK")</f>
        <v/>
      </c>
    </row>
    <row r="52" spans="1:21" ht="14.4" x14ac:dyDescent="0.3">
      <c r="A52" s="158" t="s">
        <v>69</v>
      </c>
      <c r="B52" s="158" t="s">
        <v>1812</v>
      </c>
      <c r="C52" s="158" t="s">
        <v>141</v>
      </c>
      <c r="D52" s="159">
        <v>44874.777777777781</v>
      </c>
      <c r="E52" s="160">
        <v>0</v>
      </c>
      <c r="F52" s="160">
        <v>4</v>
      </c>
      <c r="G52" s="160">
        <v>121</v>
      </c>
      <c r="H52" s="160">
        <v>0</v>
      </c>
      <c r="I52" s="160">
        <v>0</v>
      </c>
      <c r="J52" s="160">
        <v>3</v>
      </c>
      <c r="K52" s="160">
        <v>2</v>
      </c>
      <c r="L52" s="160">
        <v>7</v>
      </c>
      <c r="M52" s="19">
        <f>VLOOKUP(A52,BASE!A:L,5,0)-E52</f>
        <v>0</v>
      </c>
      <c r="N52" s="19">
        <f>VLOOKUP(A52,BASE!A:L,8,0)-H52</f>
        <v>0</v>
      </c>
      <c r="O52" s="19">
        <f>VLOOKUP(A52,BASE!A:F,6,0)-F52</f>
        <v>0</v>
      </c>
      <c r="P52" s="19">
        <f>VLOOKUP(A52,BASE!A:J,9,0)-I52</f>
        <v>0</v>
      </c>
      <c r="Q52" s="19">
        <f>VLOOKUP(A52,BASE!A:G,7,0)-G52</f>
        <v>0</v>
      </c>
      <c r="R52" s="19">
        <f>VLOOKUP(A52,BASE!A:J,10,0)-J52</f>
        <v>0</v>
      </c>
      <c r="S52" s="19">
        <f>VLOOKUP(A52,BASE!A:L,11,0)-K52</f>
        <v>0</v>
      </c>
      <c r="T52" s="19">
        <f>VLOOKUP(A52,BASE!A:L,12,0)-L52</f>
        <v>0</v>
      </c>
      <c r="U52" s="168" t="str">
        <f>IF(VLOOKUP(A52,BASE!A:B,2,0)=C52,"","CHK")</f>
        <v/>
      </c>
    </row>
    <row r="53" spans="1:21" ht="14.4" x14ac:dyDescent="0.3">
      <c r="A53" s="158" t="s">
        <v>57</v>
      </c>
      <c r="B53" s="158" t="s">
        <v>1719</v>
      </c>
      <c r="C53" s="158" t="s">
        <v>24</v>
      </c>
      <c r="D53" s="159">
        <v>44874.784722222219</v>
      </c>
      <c r="E53" s="160">
        <v>0</v>
      </c>
      <c r="F53" s="160">
        <v>0</v>
      </c>
      <c r="G53" s="160">
        <v>85</v>
      </c>
      <c r="H53" s="160">
        <v>0</v>
      </c>
      <c r="I53" s="160">
        <v>0</v>
      </c>
      <c r="J53" s="160">
        <v>0</v>
      </c>
      <c r="K53" s="160">
        <v>2</v>
      </c>
      <c r="L53" s="160">
        <v>10</v>
      </c>
      <c r="M53" s="19">
        <f>VLOOKUP(A53,BASE!A:L,5,0)-E53</f>
        <v>0</v>
      </c>
      <c r="N53" s="19">
        <f>VLOOKUP(A53,BASE!A:L,8,0)-H53</f>
        <v>0</v>
      </c>
      <c r="O53" s="19">
        <f>VLOOKUP(A53,BASE!A:F,6,0)-F53</f>
        <v>0</v>
      </c>
      <c r="P53" s="19">
        <f>VLOOKUP(A53,BASE!A:J,9,0)-I53</f>
        <v>0</v>
      </c>
      <c r="Q53" s="19">
        <f>VLOOKUP(A53,BASE!A:G,7,0)-G53</f>
        <v>0</v>
      </c>
      <c r="R53" s="19">
        <f>VLOOKUP(A53,BASE!A:J,10,0)-J53</f>
        <v>0</v>
      </c>
      <c r="S53" s="19">
        <f>VLOOKUP(A53,BASE!A:L,11,0)-K53</f>
        <v>0</v>
      </c>
      <c r="T53" s="19">
        <f>VLOOKUP(A53,BASE!A:L,12,0)-L53</f>
        <v>0</v>
      </c>
      <c r="U53" s="168" t="str">
        <f>IF(VLOOKUP(A53,BASE!A:B,2,0)=C53,"","CHK")</f>
        <v/>
      </c>
    </row>
    <row r="54" spans="1:21" ht="14.4" x14ac:dyDescent="0.3">
      <c r="A54" s="158" t="s">
        <v>129</v>
      </c>
      <c r="B54" s="158" t="s">
        <v>1747</v>
      </c>
      <c r="C54" s="158" t="s">
        <v>24</v>
      </c>
      <c r="D54" s="159">
        <v>44874.784722222219</v>
      </c>
      <c r="E54" s="160">
        <v>0</v>
      </c>
      <c r="F54" s="160">
        <v>2</v>
      </c>
      <c r="G54" s="160">
        <v>80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9">
        <f>VLOOKUP(A54,BASE!A:L,5,0)-E54</f>
        <v>0</v>
      </c>
      <c r="N54" s="19">
        <f>VLOOKUP(A54,BASE!A:L,8,0)-H54</f>
        <v>0</v>
      </c>
      <c r="O54" s="19">
        <f>VLOOKUP(A54,BASE!A:F,6,0)-F54</f>
        <v>0</v>
      </c>
      <c r="P54" s="19">
        <f>VLOOKUP(A54,BASE!A:J,9,0)-I54</f>
        <v>0</v>
      </c>
      <c r="Q54" s="19">
        <f>VLOOKUP(A54,BASE!A:G,7,0)-G54</f>
        <v>0</v>
      </c>
      <c r="R54" s="19">
        <f>VLOOKUP(A54,BASE!A:J,10,0)-J54</f>
        <v>0</v>
      </c>
      <c r="S54" s="19">
        <f>VLOOKUP(A54,BASE!A:L,11,0)-K54</f>
        <v>0</v>
      </c>
      <c r="T54" s="19">
        <f>VLOOKUP(A54,BASE!A:L,12,0)-L54</f>
        <v>0</v>
      </c>
      <c r="U54" s="168" t="str">
        <f>IF(VLOOKUP(A54,BASE!A:B,2,0)=C54,"","CHK")</f>
        <v/>
      </c>
    </row>
    <row r="55" spans="1:21" ht="14.4" x14ac:dyDescent="0.3">
      <c r="A55" s="158" t="s">
        <v>62</v>
      </c>
      <c r="B55" s="158" t="s">
        <v>1737</v>
      </c>
      <c r="C55" s="158" t="s">
        <v>105</v>
      </c>
      <c r="D55" s="159">
        <v>44874.795138888891</v>
      </c>
      <c r="E55" s="160">
        <v>0</v>
      </c>
      <c r="F55" s="160">
        <v>4</v>
      </c>
      <c r="G55" s="160">
        <v>167</v>
      </c>
      <c r="H55" s="160">
        <v>0</v>
      </c>
      <c r="I55" s="160">
        <v>0</v>
      </c>
      <c r="J55" s="160">
        <v>1</v>
      </c>
      <c r="K55" s="160">
        <v>2</v>
      </c>
      <c r="L55" s="160">
        <v>7</v>
      </c>
      <c r="M55" s="19">
        <f>VLOOKUP(A55,BASE!A:L,5,0)-E55</f>
        <v>0</v>
      </c>
      <c r="N55" s="19">
        <f>VLOOKUP(A55,BASE!A:L,8,0)-H55</f>
        <v>0</v>
      </c>
      <c r="O55" s="19">
        <f>VLOOKUP(A55,BASE!A:F,6,0)-F55</f>
        <v>0</v>
      </c>
      <c r="P55" s="19">
        <f>VLOOKUP(A55,BASE!A:J,9,0)-I55</f>
        <v>0</v>
      </c>
      <c r="Q55" s="19">
        <f>VLOOKUP(A55,BASE!A:G,7,0)-G55</f>
        <v>0</v>
      </c>
      <c r="R55" s="19">
        <f>VLOOKUP(A55,BASE!A:J,10,0)-J55</f>
        <v>0</v>
      </c>
      <c r="S55" s="19">
        <f>VLOOKUP(A55,BASE!A:L,11,0)-K55</f>
        <v>0</v>
      </c>
      <c r="T55" s="19">
        <f>VLOOKUP(A55,BASE!A:L,12,0)-L55</f>
        <v>0</v>
      </c>
      <c r="U55" s="168" t="str">
        <f>IF(VLOOKUP(A55,BASE!A:B,2,0)=C55,"","CHK")</f>
        <v/>
      </c>
    </row>
    <row r="56" spans="1:21" ht="14.4" x14ac:dyDescent="0.3">
      <c r="A56" s="158" t="s">
        <v>66</v>
      </c>
      <c r="B56" s="158" t="s">
        <v>1739</v>
      </c>
      <c r="C56" s="158" t="s">
        <v>105</v>
      </c>
      <c r="D56" s="159">
        <v>44874.79515046296</v>
      </c>
      <c r="E56" s="160">
        <v>0</v>
      </c>
      <c r="F56" s="160">
        <v>6</v>
      </c>
      <c r="G56" s="160">
        <v>176</v>
      </c>
      <c r="H56" s="160">
        <v>0</v>
      </c>
      <c r="I56" s="160">
        <v>0</v>
      </c>
      <c r="J56" s="160">
        <v>5</v>
      </c>
      <c r="K56" s="160">
        <v>2</v>
      </c>
      <c r="L56" s="160">
        <v>7</v>
      </c>
      <c r="M56" s="19">
        <f>VLOOKUP(A56,BASE!A:L,5,0)-E56</f>
        <v>0</v>
      </c>
      <c r="N56" s="19">
        <f>VLOOKUP(A56,BASE!A:L,8,0)-H56</f>
        <v>0</v>
      </c>
      <c r="O56" s="19">
        <f>VLOOKUP(A56,BASE!A:F,6,0)-F56</f>
        <v>0</v>
      </c>
      <c r="P56" s="19">
        <f>VLOOKUP(A56,BASE!A:J,9,0)-I56</f>
        <v>0</v>
      </c>
      <c r="Q56" s="19">
        <f>VLOOKUP(A56,BASE!A:G,7,0)-G56</f>
        <v>0</v>
      </c>
      <c r="R56" s="19">
        <f>VLOOKUP(A56,BASE!A:J,10,0)-J56</f>
        <v>0</v>
      </c>
      <c r="S56" s="19">
        <f>VLOOKUP(A56,BASE!A:L,11,0)-K56</f>
        <v>0</v>
      </c>
      <c r="T56" s="19">
        <f>VLOOKUP(A56,BASE!A:L,12,0)-L56</f>
        <v>0</v>
      </c>
      <c r="U56" s="168" t="str">
        <f>IF(VLOOKUP(A56,BASE!A:B,2,0)=C56,"","CHK")</f>
        <v/>
      </c>
    </row>
    <row r="57" spans="1:21" ht="14.4" x14ac:dyDescent="0.3">
      <c r="A57" s="158" t="s">
        <v>1749</v>
      </c>
      <c r="B57" s="158" t="s">
        <v>1696</v>
      </c>
      <c r="C57" s="158" t="s">
        <v>1810</v>
      </c>
      <c r="D57" s="159">
        <v>44874.833333333343</v>
      </c>
      <c r="E57" s="160">
        <v>0</v>
      </c>
      <c r="F57" s="160">
        <v>0</v>
      </c>
      <c r="G57" s="160">
        <v>0</v>
      </c>
      <c r="H57" s="160">
        <v>0</v>
      </c>
      <c r="I57" s="160">
        <v>0</v>
      </c>
      <c r="J57" s="160">
        <v>0</v>
      </c>
      <c r="K57" s="160">
        <v>2</v>
      </c>
      <c r="L57" s="160">
        <v>1</v>
      </c>
      <c r="M57" s="19">
        <f>VLOOKUP(A57,BASE!A:L,5,0)-E57</f>
        <v>0</v>
      </c>
      <c r="N57" s="19">
        <f>VLOOKUP(A57,BASE!A:L,8,0)-H57</f>
        <v>0</v>
      </c>
      <c r="O57" s="19">
        <f>VLOOKUP(A57,BASE!A:F,6,0)-F57</f>
        <v>0</v>
      </c>
      <c r="P57" s="19">
        <f>VLOOKUP(A57,BASE!A:J,9,0)-I57</f>
        <v>0</v>
      </c>
      <c r="Q57" s="19">
        <f>VLOOKUP(A57,BASE!A:G,7,0)-G57</f>
        <v>0</v>
      </c>
      <c r="R57" s="19">
        <f>VLOOKUP(A57,BASE!A:J,10,0)-J57</f>
        <v>0</v>
      </c>
      <c r="S57" s="19">
        <f>VLOOKUP(A57,BASE!A:L,11,0)-K57</f>
        <v>0</v>
      </c>
      <c r="T57" s="19">
        <f>VLOOKUP(A57,BASE!A:L,12,0)-L57</f>
        <v>0</v>
      </c>
      <c r="U57" s="168" t="str">
        <f>IF(VLOOKUP(A57,BASE!A:B,2,0)=C57,"","CHK")</f>
        <v/>
      </c>
    </row>
    <row r="58" spans="1:21" ht="14.4" x14ac:dyDescent="0.3">
      <c r="A58" s="158" t="s">
        <v>1124</v>
      </c>
      <c r="B58" s="158" t="s">
        <v>1696</v>
      </c>
      <c r="C58" s="158" t="s">
        <v>1813</v>
      </c>
      <c r="D58" s="159">
        <v>44874.84375</v>
      </c>
      <c r="E58" s="160">
        <v>0</v>
      </c>
      <c r="F58" s="160">
        <v>4</v>
      </c>
      <c r="G58" s="160">
        <v>194</v>
      </c>
      <c r="H58" s="160">
        <v>0</v>
      </c>
      <c r="I58" s="160">
        <v>0</v>
      </c>
      <c r="J58" s="160">
        <v>9</v>
      </c>
      <c r="K58" s="160">
        <v>2</v>
      </c>
      <c r="L58" s="160">
        <v>14</v>
      </c>
      <c r="M58" s="19">
        <f>VLOOKUP(A58,BASE!A:L,5,0)-E58</f>
        <v>0</v>
      </c>
      <c r="N58" s="19">
        <f>VLOOKUP(A58,BASE!A:L,8,0)-H58</f>
        <v>0</v>
      </c>
      <c r="O58" s="19">
        <f>VLOOKUP(A58,BASE!A:F,6,0)-F58</f>
        <v>0</v>
      </c>
      <c r="P58" s="19">
        <f>VLOOKUP(A58,BASE!A:J,9,0)-I58</f>
        <v>0</v>
      </c>
      <c r="Q58" s="19">
        <f>VLOOKUP(A58,BASE!A:G,7,0)-G58</f>
        <v>0</v>
      </c>
      <c r="R58" s="19">
        <f>VLOOKUP(A58,BASE!A:J,10,0)-J58</f>
        <v>0</v>
      </c>
      <c r="S58" s="19">
        <f>VLOOKUP(A58,BASE!A:L,11,0)-K58</f>
        <v>0</v>
      </c>
      <c r="T58" s="19">
        <f>VLOOKUP(A58,BASE!A:L,12,0)-L58</f>
        <v>0</v>
      </c>
      <c r="U58" s="168" t="str">
        <f>IF(VLOOKUP(A58,BASE!A:B,2,0)=C58,"","CHK")</f>
        <v/>
      </c>
    </row>
    <row r="59" spans="1:21" ht="14.4" x14ac:dyDescent="0.3">
      <c r="A59" s="158" t="s">
        <v>1125</v>
      </c>
      <c r="B59" s="158" t="s">
        <v>1751</v>
      </c>
      <c r="C59" s="158" t="s">
        <v>1813</v>
      </c>
      <c r="D59" s="159">
        <v>44874.843761574077</v>
      </c>
      <c r="E59" s="160">
        <v>5</v>
      </c>
      <c r="F59" s="160">
        <v>28</v>
      </c>
      <c r="G59" s="160">
        <v>305</v>
      </c>
      <c r="H59" s="160">
        <v>0</v>
      </c>
      <c r="I59" s="160">
        <v>0</v>
      </c>
      <c r="J59" s="160">
        <v>20</v>
      </c>
      <c r="K59" s="160">
        <v>2</v>
      </c>
      <c r="L59" s="160">
        <v>14</v>
      </c>
      <c r="M59" s="19">
        <f>VLOOKUP(A59,BASE!A:L,5,0)-E59</f>
        <v>0</v>
      </c>
      <c r="N59" s="19">
        <f>VLOOKUP(A59,BASE!A:L,8,0)-H59</f>
        <v>0</v>
      </c>
      <c r="O59" s="19">
        <f>VLOOKUP(A59,BASE!A:F,6,0)-F59</f>
        <v>0</v>
      </c>
      <c r="P59" s="19">
        <f>VLOOKUP(A59,BASE!A:J,9,0)-I59</f>
        <v>0</v>
      </c>
      <c r="Q59" s="19">
        <f>VLOOKUP(A59,BASE!A:G,7,0)-G59</f>
        <v>0</v>
      </c>
      <c r="R59" s="19">
        <f>VLOOKUP(A59,BASE!A:J,10,0)-J59</f>
        <v>0</v>
      </c>
      <c r="S59" s="19">
        <f>VLOOKUP(A59,BASE!A:L,11,0)-K59</f>
        <v>0</v>
      </c>
      <c r="T59" s="19">
        <f>VLOOKUP(A59,BASE!A:L,12,0)-L59</f>
        <v>0</v>
      </c>
      <c r="U59" s="168" t="str">
        <f>IF(VLOOKUP(A59,BASE!A:B,2,0)=C59,"","CHK")</f>
        <v/>
      </c>
    </row>
    <row r="60" spans="1:21" ht="14.4" x14ac:dyDescent="0.3">
      <c r="A60" s="158" t="s">
        <v>70</v>
      </c>
      <c r="B60" s="158" t="s">
        <v>1745</v>
      </c>
      <c r="C60" s="158" t="s">
        <v>10</v>
      </c>
      <c r="D60" s="159">
        <v>44874.871527777781</v>
      </c>
      <c r="E60" s="160">
        <v>0</v>
      </c>
      <c r="F60" s="160">
        <v>5</v>
      </c>
      <c r="G60" s="160">
        <v>116</v>
      </c>
      <c r="H60" s="160">
        <v>0</v>
      </c>
      <c r="I60" s="160">
        <v>0</v>
      </c>
      <c r="J60" s="160">
        <v>1</v>
      </c>
      <c r="K60" s="160">
        <v>2</v>
      </c>
      <c r="L60" s="160">
        <v>6</v>
      </c>
      <c r="M60" s="19">
        <f>VLOOKUP(A60,BASE!A:L,5,0)-E60</f>
        <v>0</v>
      </c>
      <c r="N60" s="19">
        <f>VLOOKUP(A60,BASE!A:L,8,0)-H60</f>
        <v>0</v>
      </c>
      <c r="O60" s="19">
        <f>VLOOKUP(A60,BASE!A:F,6,0)-F60</f>
        <v>0</v>
      </c>
      <c r="P60" s="19">
        <f>VLOOKUP(A60,BASE!A:J,9,0)-I60</f>
        <v>0</v>
      </c>
      <c r="Q60" s="19">
        <f>VLOOKUP(A60,BASE!A:G,7,0)-G60</f>
        <v>0</v>
      </c>
      <c r="R60" s="19">
        <f>VLOOKUP(A60,BASE!A:J,10,0)-J60</f>
        <v>0</v>
      </c>
      <c r="S60" s="19">
        <f>VLOOKUP(A60,BASE!A:L,11,0)-K60</f>
        <v>0</v>
      </c>
      <c r="T60" s="19">
        <f>VLOOKUP(A60,BASE!A:L,12,0)-L60</f>
        <v>0</v>
      </c>
      <c r="U60" s="168" t="str">
        <f>IF(VLOOKUP(A60,BASE!A:B,2,0)=C60,"","CHK")</f>
        <v/>
      </c>
    </row>
    <row r="61" spans="1:21" ht="14.4" x14ac:dyDescent="0.3">
      <c r="A61" s="158" t="s">
        <v>73</v>
      </c>
      <c r="B61" s="158" t="s">
        <v>1746</v>
      </c>
      <c r="C61" s="158" t="s">
        <v>10</v>
      </c>
      <c r="D61" s="159">
        <v>44874.871539351851</v>
      </c>
      <c r="E61" s="160">
        <v>0</v>
      </c>
      <c r="F61" s="160">
        <v>12</v>
      </c>
      <c r="G61" s="160">
        <v>120</v>
      </c>
      <c r="H61" s="160">
        <v>0</v>
      </c>
      <c r="I61" s="160">
        <v>1</v>
      </c>
      <c r="J61" s="160">
        <v>1</v>
      </c>
      <c r="K61" s="160">
        <v>2</v>
      </c>
      <c r="L61" s="160">
        <v>6</v>
      </c>
      <c r="M61" s="19">
        <f>VLOOKUP(A61,BASE!A:L,5,0)-E61</f>
        <v>0</v>
      </c>
      <c r="N61" s="19">
        <f>VLOOKUP(A61,BASE!A:L,8,0)-H61</f>
        <v>0</v>
      </c>
      <c r="O61" s="19">
        <f>VLOOKUP(A61,BASE!A:F,6,0)-F61</f>
        <v>0</v>
      </c>
      <c r="P61" s="19">
        <f>VLOOKUP(A61,BASE!A:J,9,0)-I61</f>
        <v>0</v>
      </c>
      <c r="Q61" s="19">
        <f>VLOOKUP(A61,BASE!A:G,7,0)-G61</f>
        <v>0</v>
      </c>
      <c r="R61" s="19">
        <f>VLOOKUP(A61,BASE!A:J,10,0)-J61</f>
        <v>0</v>
      </c>
      <c r="S61" s="19">
        <f>VLOOKUP(A61,BASE!A:L,11,0)-K61</f>
        <v>0</v>
      </c>
      <c r="T61" s="19">
        <f>VLOOKUP(A61,BASE!A:L,12,0)-L61</f>
        <v>0</v>
      </c>
      <c r="U61" s="168" t="str">
        <f>IF(VLOOKUP(A61,BASE!A:B,2,0)=C61,"","CHK")</f>
        <v/>
      </c>
    </row>
    <row r="62" spans="1:21" ht="14.4" x14ac:dyDescent="0.3">
      <c r="A62" s="158" t="s">
        <v>71</v>
      </c>
      <c r="B62" s="158" t="s">
        <v>1691</v>
      </c>
      <c r="C62" s="158" t="s">
        <v>401</v>
      </c>
      <c r="D62" s="159">
        <v>44874.871527777781</v>
      </c>
      <c r="E62" s="160">
        <v>0</v>
      </c>
      <c r="F62" s="160">
        <v>18</v>
      </c>
      <c r="G62" s="160">
        <v>251</v>
      </c>
      <c r="H62" s="160">
        <v>0</v>
      </c>
      <c r="I62" s="160">
        <v>0</v>
      </c>
      <c r="J62" s="160">
        <v>8</v>
      </c>
      <c r="K62" s="160">
        <v>2</v>
      </c>
      <c r="L62" s="160">
        <v>12</v>
      </c>
      <c r="M62" s="19">
        <f>VLOOKUP(A62,BASE!A:L,5,0)-E62</f>
        <v>0</v>
      </c>
      <c r="N62" s="19">
        <f>VLOOKUP(A62,BASE!A:L,8,0)-H62</f>
        <v>0</v>
      </c>
      <c r="O62" s="19">
        <f>VLOOKUP(A62,BASE!A:F,6,0)-F62</f>
        <v>0</v>
      </c>
      <c r="P62" s="19">
        <f>VLOOKUP(A62,BASE!A:J,9,0)-I62</f>
        <v>0</v>
      </c>
      <c r="Q62" s="19">
        <f>VLOOKUP(A62,BASE!A:G,7,0)-G62</f>
        <v>0</v>
      </c>
      <c r="R62" s="19">
        <f>VLOOKUP(A62,BASE!A:J,10,0)-J62</f>
        <v>0</v>
      </c>
      <c r="S62" s="19">
        <f>VLOOKUP(A62,BASE!A:L,11,0)-K62</f>
        <v>0</v>
      </c>
      <c r="T62" s="19">
        <f>VLOOKUP(A62,BASE!A:L,12,0)-L62</f>
        <v>0</v>
      </c>
      <c r="U62" s="168" t="str">
        <f>IF(VLOOKUP(A62,BASE!A:B,2,0)=C62,"","CHK")</f>
        <v/>
      </c>
    </row>
    <row r="63" spans="1:21" ht="14.4" x14ac:dyDescent="0.3">
      <c r="A63" s="158" t="s">
        <v>75</v>
      </c>
      <c r="B63" s="158" t="s">
        <v>1740</v>
      </c>
      <c r="C63" s="158" t="s">
        <v>401</v>
      </c>
      <c r="D63" s="159">
        <v>44874.871539351851</v>
      </c>
      <c r="E63" s="160">
        <v>0</v>
      </c>
      <c r="F63" s="160">
        <v>7</v>
      </c>
      <c r="G63" s="160">
        <v>251</v>
      </c>
      <c r="H63" s="160">
        <v>0</v>
      </c>
      <c r="I63" s="160">
        <v>1</v>
      </c>
      <c r="J63" s="160">
        <v>6</v>
      </c>
      <c r="K63" s="160">
        <v>2</v>
      </c>
      <c r="L63" s="160">
        <v>12</v>
      </c>
      <c r="M63" s="19">
        <f>VLOOKUP(A63,BASE!A:L,5,0)-E63</f>
        <v>0</v>
      </c>
      <c r="N63" s="19">
        <f>VLOOKUP(A63,BASE!A:L,8,0)-H63</f>
        <v>0</v>
      </c>
      <c r="O63" s="19">
        <f>VLOOKUP(A63,BASE!A:F,6,0)-F63</f>
        <v>0</v>
      </c>
      <c r="P63" s="19">
        <f>VLOOKUP(A63,BASE!A:J,9,0)-I63</f>
        <v>0</v>
      </c>
      <c r="Q63" s="19">
        <f>VLOOKUP(A63,BASE!A:G,7,0)-G63</f>
        <v>0</v>
      </c>
      <c r="R63" s="19">
        <f>VLOOKUP(A63,BASE!A:J,10,0)-J63</f>
        <v>0</v>
      </c>
      <c r="S63" s="19">
        <f>VLOOKUP(A63,BASE!A:L,11,0)-K63</f>
        <v>0</v>
      </c>
      <c r="T63" s="19">
        <f>VLOOKUP(A63,BASE!A:L,12,0)-L63</f>
        <v>0</v>
      </c>
      <c r="U63" s="168" t="str">
        <f>IF(VLOOKUP(A63,BASE!A:B,2,0)=C63,"","CHK")</f>
        <v/>
      </c>
    </row>
    <row r="64" spans="1:21" ht="14.4" x14ac:dyDescent="0.3">
      <c r="A64" s="158" t="s">
        <v>65</v>
      </c>
      <c r="B64" s="158" t="s">
        <v>1814</v>
      </c>
      <c r="C64" s="158" t="s">
        <v>21</v>
      </c>
      <c r="D64" s="159">
        <v>44874.871527777781</v>
      </c>
      <c r="E64" s="160">
        <v>0</v>
      </c>
      <c r="F64" s="160">
        <v>10</v>
      </c>
      <c r="G64" s="160">
        <v>269</v>
      </c>
      <c r="H64" s="160">
        <v>0</v>
      </c>
      <c r="I64" s="160">
        <v>0</v>
      </c>
      <c r="J64" s="160">
        <v>2</v>
      </c>
      <c r="K64" s="160">
        <v>2</v>
      </c>
      <c r="L64" s="160">
        <v>12</v>
      </c>
      <c r="M64" s="19">
        <f>VLOOKUP(A64,BASE!A:L,5,0)-E64</f>
        <v>0</v>
      </c>
      <c r="N64" s="19">
        <f>VLOOKUP(A64,BASE!A:L,8,0)-H64</f>
        <v>0</v>
      </c>
      <c r="O64" s="19">
        <f>VLOOKUP(A64,BASE!A:F,6,0)-F64</f>
        <v>0</v>
      </c>
      <c r="P64" s="19">
        <f>VLOOKUP(A64,BASE!A:J,9,0)-I64</f>
        <v>0</v>
      </c>
      <c r="Q64" s="19">
        <f>VLOOKUP(A64,BASE!A:G,7,0)-G64</f>
        <v>0</v>
      </c>
      <c r="R64" s="19">
        <f>VLOOKUP(A64,BASE!A:J,10,0)-J64</f>
        <v>0</v>
      </c>
      <c r="S64" s="19">
        <f>VLOOKUP(A64,BASE!A:L,11,0)-K64</f>
        <v>0</v>
      </c>
      <c r="T64" s="19">
        <f>VLOOKUP(A64,BASE!A:L,12,0)-L64</f>
        <v>0</v>
      </c>
      <c r="U64" s="168" t="str">
        <f>IF(VLOOKUP(A64,BASE!A:B,2,0)=C64,"","CHK")</f>
        <v/>
      </c>
    </row>
    <row r="65" spans="1:21" ht="14.4" x14ac:dyDescent="0.3">
      <c r="A65" s="158" t="s">
        <v>68</v>
      </c>
      <c r="B65" s="158" t="s">
        <v>1815</v>
      </c>
      <c r="C65" s="158" t="s">
        <v>21</v>
      </c>
      <c r="D65" s="159">
        <v>44874.871527777781</v>
      </c>
      <c r="E65" s="160">
        <v>0</v>
      </c>
      <c r="F65" s="160">
        <v>20</v>
      </c>
      <c r="G65" s="160">
        <v>269</v>
      </c>
      <c r="H65" s="160">
        <v>0</v>
      </c>
      <c r="I65" s="160">
        <v>1</v>
      </c>
      <c r="J65" s="160">
        <v>2</v>
      </c>
      <c r="K65" s="160">
        <v>2</v>
      </c>
      <c r="L65" s="160">
        <v>12</v>
      </c>
      <c r="M65" s="19">
        <f>VLOOKUP(A65,BASE!A:L,5,0)-E65</f>
        <v>0</v>
      </c>
      <c r="N65" s="19">
        <f>VLOOKUP(A65,BASE!A:L,8,0)-H65</f>
        <v>0</v>
      </c>
      <c r="O65" s="19">
        <f>VLOOKUP(A65,BASE!A:F,6,0)-F65</f>
        <v>0</v>
      </c>
      <c r="P65" s="19">
        <f>VLOOKUP(A65,BASE!A:J,9,0)-I65</f>
        <v>0</v>
      </c>
      <c r="Q65" s="19">
        <f>VLOOKUP(A65,BASE!A:G,7,0)-G65</f>
        <v>0</v>
      </c>
      <c r="R65" s="19">
        <f>VLOOKUP(A65,BASE!A:J,10,0)-J65</f>
        <v>0</v>
      </c>
      <c r="S65" s="19">
        <f>VLOOKUP(A65,BASE!A:L,11,0)-K65</f>
        <v>0</v>
      </c>
      <c r="T65" s="19">
        <f>VLOOKUP(A65,BASE!A:L,12,0)-L65</f>
        <v>0</v>
      </c>
      <c r="U65" s="168" t="str">
        <f>IF(VLOOKUP(A65,BASE!A:B,2,0)=C65,"","CHK")</f>
        <v/>
      </c>
    </row>
    <row r="66" spans="1:21" ht="14.4" x14ac:dyDescent="0.3">
      <c r="A66" s="158" t="s">
        <v>1831</v>
      </c>
      <c r="B66" s="158" t="s">
        <v>1843</v>
      </c>
      <c r="C66" s="158" t="s">
        <v>1844</v>
      </c>
      <c r="D66" s="159">
        <v>44874.875</v>
      </c>
      <c r="E66" s="160">
        <v>0</v>
      </c>
      <c r="F66" s="160">
        <v>1</v>
      </c>
      <c r="G66" s="160">
        <v>0</v>
      </c>
      <c r="H66" s="160">
        <v>0</v>
      </c>
      <c r="I66" s="160">
        <v>0</v>
      </c>
      <c r="J66" s="160">
        <v>0</v>
      </c>
      <c r="K66" s="160">
        <v>0</v>
      </c>
      <c r="L66" s="160">
        <v>0</v>
      </c>
      <c r="M66" s="19">
        <f>VLOOKUP(A66,BASE!A:L,5,0)-E66</f>
        <v>0</v>
      </c>
      <c r="N66" s="19">
        <f>VLOOKUP(A66,BASE!A:L,8,0)-H66</f>
        <v>0</v>
      </c>
      <c r="O66" s="19">
        <f>VLOOKUP(A66,BASE!A:F,6,0)-F66</f>
        <v>0</v>
      </c>
      <c r="P66" s="19">
        <f>VLOOKUP(A66,BASE!A:J,9,0)-I66</f>
        <v>0</v>
      </c>
      <c r="Q66" s="19">
        <f>VLOOKUP(A66,BASE!A:G,7,0)-G66</f>
        <v>0</v>
      </c>
      <c r="R66" s="19">
        <f>VLOOKUP(A66,BASE!A:J,10,0)-J66</f>
        <v>0</v>
      </c>
      <c r="S66" s="19">
        <f>VLOOKUP(A66,BASE!A:L,11,0)-K66</f>
        <v>0</v>
      </c>
      <c r="T66" s="19">
        <f>VLOOKUP(A66,BASE!A:L,12,0)-L66</f>
        <v>0</v>
      </c>
      <c r="U66" s="168" t="str">
        <f>IF(VLOOKUP(A66,BASE!A:B,2,0)=C66,"","CHK")</f>
        <v/>
      </c>
    </row>
    <row r="67" spans="1:21" ht="14.4" x14ac:dyDescent="0.3">
      <c r="A67" s="158" t="s">
        <v>87</v>
      </c>
      <c r="B67" s="158" t="s">
        <v>1748</v>
      </c>
      <c r="C67" s="158" t="s">
        <v>19</v>
      </c>
      <c r="D67" s="159">
        <v>44874.885416666657</v>
      </c>
      <c r="E67" s="160">
        <v>0</v>
      </c>
      <c r="F67" s="160">
        <v>10</v>
      </c>
      <c r="G67" s="160">
        <v>154</v>
      </c>
      <c r="H67" s="160">
        <v>0</v>
      </c>
      <c r="I67" s="160">
        <v>0</v>
      </c>
      <c r="J67" s="160">
        <v>12</v>
      </c>
      <c r="K67" s="160">
        <v>2</v>
      </c>
      <c r="L67" s="160">
        <v>13</v>
      </c>
      <c r="M67" s="19">
        <f>VLOOKUP(A67,BASE!A:L,5,0)-E67</f>
        <v>0</v>
      </c>
      <c r="N67" s="19">
        <f>VLOOKUP(A67,BASE!A:L,8,0)-H67</f>
        <v>0</v>
      </c>
      <c r="O67" s="19">
        <f>VLOOKUP(A67,BASE!A:F,6,0)-F67</f>
        <v>0</v>
      </c>
      <c r="P67" s="19">
        <f>VLOOKUP(A67,BASE!A:J,9,0)-I67</f>
        <v>0</v>
      </c>
      <c r="Q67" s="19">
        <f>VLOOKUP(A67,BASE!A:G,7,0)-G67</f>
        <v>0</v>
      </c>
      <c r="R67" s="19">
        <f>VLOOKUP(A67,BASE!A:J,10,0)-J67</f>
        <v>0</v>
      </c>
      <c r="S67" s="19">
        <f>VLOOKUP(A67,BASE!A:L,11,0)-K67</f>
        <v>0</v>
      </c>
      <c r="T67" s="19">
        <f>VLOOKUP(A67,BASE!A:L,12,0)-L67</f>
        <v>0</v>
      </c>
      <c r="U67" s="168" t="str">
        <f>IF(VLOOKUP(A67,BASE!A:B,2,0)=C67,"","CHK")</f>
        <v/>
      </c>
    </row>
    <row r="68" spans="1:21" ht="14.4" x14ac:dyDescent="0.3">
      <c r="A68" s="158" t="s">
        <v>88</v>
      </c>
      <c r="B68" s="158" t="s">
        <v>1748</v>
      </c>
      <c r="C68" s="158" t="s">
        <v>19</v>
      </c>
      <c r="D68" s="159">
        <v>44874.885416666657</v>
      </c>
      <c r="E68" s="160">
        <v>0</v>
      </c>
      <c r="F68" s="160">
        <v>10</v>
      </c>
      <c r="G68" s="160">
        <v>153</v>
      </c>
      <c r="H68" s="160">
        <v>0</v>
      </c>
      <c r="I68" s="160">
        <v>0</v>
      </c>
      <c r="J68" s="160">
        <v>11</v>
      </c>
      <c r="K68" s="160">
        <v>2</v>
      </c>
      <c r="L68" s="160">
        <v>13</v>
      </c>
      <c r="M68" s="19">
        <f>VLOOKUP(A68,BASE!A:L,5,0)-E68</f>
        <v>0</v>
      </c>
      <c r="N68" s="19">
        <f>VLOOKUP(A68,BASE!A:L,8,0)-H68</f>
        <v>0</v>
      </c>
      <c r="O68" s="19">
        <f>VLOOKUP(A68,BASE!A:F,6,0)-F68</f>
        <v>0</v>
      </c>
      <c r="P68" s="19">
        <f>VLOOKUP(A68,BASE!A:J,9,0)-I68</f>
        <v>0</v>
      </c>
      <c r="Q68" s="19">
        <f>VLOOKUP(A68,BASE!A:G,7,0)-G68</f>
        <v>0</v>
      </c>
      <c r="R68" s="19">
        <f>VLOOKUP(A68,BASE!A:J,10,0)-J68</f>
        <v>0</v>
      </c>
      <c r="S68" s="19">
        <f>VLOOKUP(A68,BASE!A:L,11,0)-K68</f>
        <v>0</v>
      </c>
      <c r="T68" s="19">
        <f>VLOOKUP(A68,BASE!A:L,12,0)-L68</f>
        <v>0</v>
      </c>
      <c r="U68" s="168" t="str">
        <f>IF(VLOOKUP(A68,BASE!A:B,2,0)=C68,"","CHK")</f>
        <v/>
      </c>
    </row>
    <row r="69" spans="1:21" ht="14.4" x14ac:dyDescent="0.3">
      <c r="A69" s="158" t="s">
        <v>1122</v>
      </c>
      <c r="B69" s="158" t="s">
        <v>1696</v>
      </c>
      <c r="C69" s="158" t="s">
        <v>1845</v>
      </c>
      <c r="D69" s="159">
        <v>44874.888888888891</v>
      </c>
      <c r="E69" s="160">
        <v>0</v>
      </c>
      <c r="F69" s="160">
        <v>1</v>
      </c>
      <c r="G69" s="160">
        <v>22</v>
      </c>
      <c r="H69" s="160">
        <v>0</v>
      </c>
      <c r="I69" s="160">
        <v>0</v>
      </c>
      <c r="J69" s="160">
        <v>0</v>
      </c>
      <c r="K69" s="160">
        <v>3</v>
      </c>
      <c r="L69" s="160">
        <v>11</v>
      </c>
      <c r="M69" s="19">
        <f>VLOOKUP(A69,BASE!A:L,5,0)-E69</f>
        <v>0</v>
      </c>
      <c r="N69" s="19">
        <f>VLOOKUP(A69,BASE!A:L,8,0)-H69</f>
        <v>0</v>
      </c>
      <c r="O69" s="19">
        <f>VLOOKUP(A69,BASE!A:F,6,0)-F69</f>
        <v>0</v>
      </c>
      <c r="P69" s="19">
        <f>VLOOKUP(A69,BASE!A:J,9,0)-I69</f>
        <v>0</v>
      </c>
      <c r="Q69" s="19">
        <f>VLOOKUP(A69,BASE!A:G,7,0)-G69</f>
        <v>0</v>
      </c>
      <c r="R69" s="19">
        <f>VLOOKUP(A69,BASE!A:J,10,0)-J69</f>
        <v>0</v>
      </c>
      <c r="S69" s="19">
        <f>VLOOKUP(A69,BASE!A:L,11,0)-K69</f>
        <v>0</v>
      </c>
      <c r="T69" s="19">
        <f>VLOOKUP(A69,BASE!A:L,12,0)-L69</f>
        <v>0</v>
      </c>
      <c r="U69" s="168" t="str">
        <f>IF(VLOOKUP(A69,BASE!A:B,2,0)=C69,"","CHK")</f>
        <v/>
      </c>
    </row>
    <row r="70" spans="1:21" ht="14.4" x14ac:dyDescent="0.3">
      <c r="A70" s="158" t="s">
        <v>1123</v>
      </c>
      <c r="B70" s="158" t="s">
        <v>1846</v>
      </c>
      <c r="C70" s="158" t="s">
        <v>1845</v>
      </c>
      <c r="D70" s="159">
        <v>44874.88890046296</v>
      </c>
      <c r="E70" s="160">
        <v>0</v>
      </c>
      <c r="F70" s="160">
        <v>24</v>
      </c>
      <c r="G70" s="160">
        <v>254</v>
      </c>
      <c r="H70" s="160">
        <v>0</v>
      </c>
      <c r="I70" s="160">
        <v>1</v>
      </c>
      <c r="J70" s="160">
        <v>5</v>
      </c>
      <c r="K70" s="160">
        <v>3</v>
      </c>
      <c r="L70" s="160">
        <v>11</v>
      </c>
      <c r="M70" s="19">
        <f>VLOOKUP(A70,BASE!A:L,5,0)-E70</f>
        <v>0</v>
      </c>
      <c r="N70" s="19">
        <f>VLOOKUP(A70,BASE!A:L,8,0)-H70</f>
        <v>0</v>
      </c>
      <c r="O70" s="19">
        <f>VLOOKUP(A70,BASE!A:F,6,0)-F70</f>
        <v>0</v>
      </c>
      <c r="P70" s="19">
        <f>VLOOKUP(A70,BASE!A:J,9,0)-I70</f>
        <v>0</v>
      </c>
      <c r="Q70" s="19">
        <f>VLOOKUP(A70,BASE!A:G,7,0)-G70</f>
        <v>0</v>
      </c>
      <c r="R70" s="19">
        <f>VLOOKUP(A70,BASE!A:J,10,0)-J70</f>
        <v>0</v>
      </c>
      <c r="S70" s="19">
        <f>VLOOKUP(A70,BASE!A:L,11,0)-K70</f>
        <v>0</v>
      </c>
      <c r="T70" s="19">
        <f>VLOOKUP(A70,BASE!A:L,12,0)-L70</f>
        <v>0</v>
      </c>
      <c r="U70" s="168" t="str">
        <f>IF(VLOOKUP(A70,BASE!A:B,2,0)=C70,"","CHK")</f>
        <v/>
      </c>
    </row>
    <row r="71" spans="1:21" ht="14.4" x14ac:dyDescent="0.3">
      <c r="A71" s="158" t="s">
        <v>59</v>
      </c>
      <c r="B71" s="158" t="s">
        <v>1755</v>
      </c>
      <c r="C71" s="158" t="s">
        <v>12</v>
      </c>
      <c r="D71" s="159">
        <v>44874.982638888891</v>
      </c>
      <c r="E71" s="160">
        <v>0</v>
      </c>
      <c r="F71" s="160">
        <v>4</v>
      </c>
      <c r="G71" s="160">
        <v>149</v>
      </c>
      <c r="H71" s="160">
        <v>0</v>
      </c>
      <c r="I71" s="160">
        <v>0</v>
      </c>
      <c r="J71" s="160">
        <v>25</v>
      </c>
      <c r="K71" s="160">
        <v>2</v>
      </c>
      <c r="L71" s="160">
        <v>7</v>
      </c>
      <c r="M71" s="19">
        <f>VLOOKUP(A71,BASE!A:L,5,0)-E71</f>
        <v>0</v>
      </c>
      <c r="N71" s="19">
        <f>VLOOKUP(A71,BASE!A:L,8,0)-H71</f>
        <v>0</v>
      </c>
      <c r="O71" s="19">
        <f>VLOOKUP(A71,BASE!A:F,6,0)-F71</f>
        <v>0</v>
      </c>
      <c r="P71" s="19">
        <f>VLOOKUP(A71,BASE!A:J,9,0)-I71</f>
        <v>0</v>
      </c>
      <c r="Q71" s="19">
        <f>VLOOKUP(A71,BASE!A:G,7,0)-G71</f>
        <v>0</v>
      </c>
      <c r="R71" s="19">
        <f>VLOOKUP(A71,BASE!A:J,10,0)-J71</f>
        <v>0</v>
      </c>
      <c r="S71" s="19">
        <f>VLOOKUP(A71,BASE!A:L,11,0)-K71</f>
        <v>0</v>
      </c>
      <c r="T71" s="19">
        <f>VLOOKUP(A71,BASE!A:L,12,0)-L71</f>
        <v>0</v>
      </c>
      <c r="U71" s="168" t="str">
        <f>IF(VLOOKUP(A71,BASE!A:B,2,0)=C71,"","CHK")</f>
        <v/>
      </c>
    </row>
    <row r="72" spans="1:21" ht="14.4" x14ac:dyDescent="0.3">
      <c r="A72" s="158"/>
      <c r="B72" s="158"/>
      <c r="C72" s="158"/>
      <c r="D72" s="158"/>
      <c r="E72" s="161"/>
      <c r="F72" s="161"/>
      <c r="G72" s="161"/>
      <c r="H72" s="161"/>
      <c r="I72" s="161"/>
      <c r="J72" s="161"/>
      <c r="K72" s="161"/>
      <c r="L72" s="161"/>
      <c r="M72" s="19" t="e">
        <f>VLOOKUP(A72,BASE!A:L,5,0)-E72</f>
        <v>#N/A</v>
      </c>
      <c r="N72" s="19" t="e">
        <f>VLOOKUP(A72,BASE!A:L,8,0)-H72</f>
        <v>#N/A</v>
      </c>
      <c r="O72" s="19" t="e">
        <f>VLOOKUP(A72,BASE!A:F,6,0)-F72</f>
        <v>#N/A</v>
      </c>
      <c r="P72" s="19" t="e">
        <f>VLOOKUP(A72,BASE!A:J,9,0)-I72</f>
        <v>#N/A</v>
      </c>
      <c r="Q72" s="19" t="e">
        <f>VLOOKUP(A72,BASE!A:G,7,0)-G72</f>
        <v>#N/A</v>
      </c>
      <c r="R72" s="19" t="e">
        <f>VLOOKUP(A72,BASE!A:J,10,0)-J72</f>
        <v>#N/A</v>
      </c>
      <c r="S72" s="19" t="e">
        <f>VLOOKUP(A72,BASE!A:L,11,0)-K72</f>
        <v>#N/A</v>
      </c>
      <c r="T72" s="19" t="e">
        <f>VLOOKUP(A72,BASE!A:L,12,0)-L72</f>
        <v>#N/A</v>
      </c>
      <c r="U72" s="168" t="e">
        <f>IF(VLOOKUP(A72,BASE!A:B,2,0)=C72,"","CHK")</f>
        <v>#N/A</v>
      </c>
    </row>
    <row r="73" spans="1:21" ht="14.4" x14ac:dyDescent="0.3">
      <c r="A73" s="158"/>
      <c r="B73" s="158"/>
      <c r="C73" s="158"/>
      <c r="D73" s="158"/>
      <c r="E73" s="161"/>
      <c r="F73" s="161"/>
      <c r="G73" s="161"/>
      <c r="H73" s="161"/>
      <c r="I73" s="161"/>
      <c r="J73" s="161"/>
      <c r="K73" s="161"/>
      <c r="L73" s="161"/>
      <c r="M73" s="19" t="e">
        <f>VLOOKUP(A73,BASE!A:L,5,0)-E73</f>
        <v>#N/A</v>
      </c>
      <c r="N73" s="19" t="e">
        <f>VLOOKUP(A73,BASE!A:L,8,0)-H73</f>
        <v>#N/A</v>
      </c>
      <c r="O73" s="19" t="e">
        <f>VLOOKUP(A73,BASE!A:F,6,0)-F73</f>
        <v>#N/A</v>
      </c>
      <c r="P73" s="19" t="e">
        <f>VLOOKUP(A73,BASE!A:J,9,0)-I73</f>
        <v>#N/A</v>
      </c>
      <c r="Q73" s="19" t="e">
        <f>VLOOKUP(A73,BASE!A:G,7,0)-G73</f>
        <v>#N/A</v>
      </c>
      <c r="R73" s="19" t="e">
        <f>VLOOKUP(A73,BASE!A:J,10,0)-J73</f>
        <v>#N/A</v>
      </c>
      <c r="S73" s="19" t="e">
        <f>VLOOKUP(A73,BASE!A:L,11,0)-K73</f>
        <v>#N/A</v>
      </c>
      <c r="T73" s="19" t="e">
        <f>VLOOKUP(A73,BASE!A:L,12,0)-L73</f>
        <v>#N/A</v>
      </c>
      <c r="U73" s="168" t="e">
        <f>IF(VLOOKUP(A73,BASE!A:B,2,0)=C73,"","CHK")</f>
        <v>#N/A</v>
      </c>
    </row>
    <row r="74" spans="1:21" ht="14.4" x14ac:dyDescent="0.3">
      <c r="A74" s="158"/>
      <c r="B74" s="158"/>
      <c r="C74" s="158"/>
      <c r="D74" s="158"/>
      <c r="E74" s="161"/>
      <c r="F74" s="161"/>
      <c r="G74" s="161"/>
      <c r="H74" s="161"/>
      <c r="I74" s="161"/>
      <c r="J74" s="161"/>
      <c r="K74" s="161"/>
      <c r="L74" s="161"/>
      <c r="M74" s="19" t="e">
        <f>VLOOKUP(A74,BASE!A:L,5,0)-E74</f>
        <v>#N/A</v>
      </c>
      <c r="N74" s="19" t="e">
        <f>VLOOKUP(A74,BASE!A:L,8,0)-H74</f>
        <v>#N/A</v>
      </c>
      <c r="O74" s="19" t="e">
        <f>VLOOKUP(A74,BASE!A:F,6,0)-F74</f>
        <v>#N/A</v>
      </c>
      <c r="P74" s="19" t="e">
        <f>VLOOKUP(A74,BASE!A:J,9,0)-I74</f>
        <v>#N/A</v>
      </c>
      <c r="Q74" s="19" t="e">
        <f>VLOOKUP(A74,BASE!A:G,7,0)-G74</f>
        <v>#N/A</v>
      </c>
      <c r="R74" s="19" t="e">
        <f>VLOOKUP(A74,BASE!A:J,10,0)-J74</f>
        <v>#N/A</v>
      </c>
      <c r="S74" s="19" t="e">
        <f>VLOOKUP(A74,BASE!A:L,11,0)-K74</f>
        <v>#N/A</v>
      </c>
      <c r="T74" s="19" t="e">
        <f>VLOOKUP(A74,BASE!A:L,12,0)-L74</f>
        <v>#N/A</v>
      </c>
      <c r="U74" s="168" t="e">
        <f>IF(VLOOKUP(A74,BASE!A:B,2,0)=C74,"","CHK")</f>
        <v>#N/A</v>
      </c>
    </row>
    <row r="75" spans="1:21" ht="14.4" x14ac:dyDescent="0.3">
      <c r="A75" s="158"/>
      <c r="B75" s="158"/>
      <c r="C75" s="158"/>
      <c r="D75" s="158"/>
      <c r="E75" s="161"/>
      <c r="F75" s="161"/>
      <c r="G75" s="161"/>
      <c r="H75" s="161"/>
      <c r="I75" s="161"/>
      <c r="J75" s="161"/>
      <c r="K75" s="161"/>
      <c r="L75" s="161"/>
      <c r="M75" s="19" t="e">
        <f>VLOOKUP(A75,BASE!A:L,5,0)-E75</f>
        <v>#N/A</v>
      </c>
      <c r="N75" s="19" t="e">
        <f>VLOOKUP(A75,BASE!A:L,8,0)-H75</f>
        <v>#N/A</v>
      </c>
      <c r="O75" s="19" t="e">
        <f>VLOOKUP(A75,BASE!A:F,6,0)-F75</f>
        <v>#N/A</v>
      </c>
      <c r="P75" s="19" t="e">
        <f>VLOOKUP(A75,BASE!A:J,9,0)-I75</f>
        <v>#N/A</v>
      </c>
      <c r="Q75" s="19" t="e">
        <f>VLOOKUP(A75,BASE!A:G,7,0)-G75</f>
        <v>#N/A</v>
      </c>
      <c r="R75" s="19" t="e">
        <f>VLOOKUP(A75,BASE!A:J,10,0)-J75</f>
        <v>#N/A</v>
      </c>
      <c r="S75" s="19" t="e">
        <f>VLOOKUP(A75,BASE!A:L,11,0)-K75</f>
        <v>#N/A</v>
      </c>
      <c r="T75" s="19" t="e">
        <f>VLOOKUP(A75,BASE!A:L,12,0)-L75</f>
        <v>#N/A</v>
      </c>
      <c r="U75" s="168" t="e">
        <f>IF(VLOOKUP(A75,BASE!A:B,2,0)=C75,"","CHK")</f>
        <v>#N/A</v>
      </c>
    </row>
    <row r="76" spans="1:21" ht="14.4" x14ac:dyDescent="0.3">
      <c r="A76" s="158"/>
      <c r="B76" s="158"/>
      <c r="C76" s="158"/>
      <c r="D76" s="158"/>
      <c r="E76" s="161"/>
      <c r="F76" s="161"/>
      <c r="G76" s="161"/>
      <c r="H76" s="161"/>
      <c r="I76" s="161"/>
      <c r="J76" s="161"/>
      <c r="K76" s="161"/>
      <c r="L76" s="161"/>
      <c r="M76" s="19" t="e">
        <f>VLOOKUP(A76,BASE!A:L,5,0)-E76</f>
        <v>#N/A</v>
      </c>
      <c r="N76" s="19" t="e">
        <f>VLOOKUP(A76,BASE!A:L,8,0)-H76</f>
        <v>#N/A</v>
      </c>
      <c r="O76" s="19" t="e">
        <f>VLOOKUP(A76,BASE!A:F,6,0)-F76</f>
        <v>#N/A</v>
      </c>
      <c r="P76" s="19" t="e">
        <f>VLOOKUP(A76,BASE!A:J,9,0)-I76</f>
        <v>#N/A</v>
      </c>
      <c r="Q76" s="19" t="e">
        <f>VLOOKUP(A76,BASE!A:G,7,0)-G76</f>
        <v>#N/A</v>
      </c>
      <c r="R76" s="19" t="e">
        <f>VLOOKUP(A76,BASE!A:J,10,0)-J76</f>
        <v>#N/A</v>
      </c>
      <c r="S76" s="19" t="e">
        <f>VLOOKUP(A76,BASE!A:L,11,0)-K76</f>
        <v>#N/A</v>
      </c>
      <c r="T76" s="19" t="e">
        <f>VLOOKUP(A76,BASE!A:L,12,0)-L76</f>
        <v>#N/A</v>
      </c>
      <c r="U76" s="168" t="e">
        <f>IF(VLOOKUP(A76,BASE!A:B,2,0)=C76,"","CHK")</f>
        <v>#N/A</v>
      </c>
    </row>
    <row r="77" spans="1:21" ht="14.4" x14ac:dyDescent="0.3">
      <c r="A77" s="158"/>
      <c r="B77" s="158"/>
      <c r="C77" s="158"/>
      <c r="D77" s="158"/>
      <c r="E77" s="161"/>
      <c r="F77" s="161"/>
      <c r="G77" s="161"/>
      <c r="H77" s="161"/>
      <c r="I77" s="161"/>
      <c r="J77" s="161"/>
      <c r="K77" s="161"/>
      <c r="L77" s="161"/>
      <c r="M77" s="19" t="e">
        <f>VLOOKUP(A77,BASE!A:L,5,0)-E77</f>
        <v>#N/A</v>
      </c>
      <c r="N77" s="19" t="e">
        <f>VLOOKUP(A77,BASE!A:L,8,0)-H77</f>
        <v>#N/A</v>
      </c>
      <c r="O77" s="19" t="e">
        <f>VLOOKUP(A77,BASE!A:F,6,0)-F77</f>
        <v>#N/A</v>
      </c>
      <c r="P77" s="19" t="e">
        <f>VLOOKUP(A77,BASE!A:J,9,0)-I77</f>
        <v>#N/A</v>
      </c>
      <c r="Q77" s="19" t="e">
        <f>VLOOKUP(A77,BASE!A:G,7,0)-G77</f>
        <v>#N/A</v>
      </c>
      <c r="R77" s="19" t="e">
        <f>VLOOKUP(A77,BASE!A:J,10,0)-J77</f>
        <v>#N/A</v>
      </c>
      <c r="S77" s="19" t="e">
        <f>VLOOKUP(A77,BASE!A:L,11,0)-K77</f>
        <v>#N/A</v>
      </c>
      <c r="T77" s="19" t="e">
        <f>VLOOKUP(A77,BASE!A:L,12,0)-L77</f>
        <v>#N/A</v>
      </c>
      <c r="U77" s="168" t="e">
        <f>IF(VLOOKUP(A77,BASE!A:B,2,0)=C77,"","CHK")</f>
        <v>#N/A</v>
      </c>
    </row>
    <row r="78" spans="1:21" ht="14.4" x14ac:dyDescent="0.3">
      <c r="A78" s="158"/>
      <c r="B78" s="158"/>
      <c r="C78" s="158"/>
      <c r="D78" s="158"/>
      <c r="E78" s="161"/>
      <c r="F78" s="161"/>
      <c r="G78" s="161"/>
      <c r="H78" s="161"/>
      <c r="I78" s="161"/>
      <c r="J78" s="161"/>
      <c r="K78" s="161"/>
      <c r="L78" s="161"/>
      <c r="M78" s="19" t="e">
        <f>VLOOKUP(A78,BASE!A:L,5,0)-E78</f>
        <v>#N/A</v>
      </c>
      <c r="N78" s="19" t="e">
        <f>VLOOKUP(A78,BASE!A:L,8,0)-H78</f>
        <v>#N/A</v>
      </c>
      <c r="O78" s="19" t="e">
        <f>VLOOKUP(A78,BASE!A:F,6,0)-F78</f>
        <v>#N/A</v>
      </c>
      <c r="P78" s="19" t="e">
        <f>VLOOKUP(A78,BASE!A:J,9,0)-I78</f>
        <v>#N/A</v>
      </c>
      <c r="Q78" s="19" t="e">
        <f>VLOOKUP(A78,BASE!A:G,7,0)-G78</f>
        <v>#N/A</v>
      </c>
      <c r="R78" s="19" t="e">
        <f>VLOOKUP(A78,BASE!A:J,10,0)-J78</f>
        <v>#N/A</v>
      </c>
      <c r="S78" s="19" t="e">
        <f>VLOOKUP(A78,BASE!A:L,11,0)-K78</f>
        <v>#N/A</v>
      </c>
      <c r="T78" s="19" t="e">
        <f>VLOOKUP(A78,BASE!A:L,12,0)-L78</f>
        <v>#N/A</v>
      </c>
      <c r="U78" s="168" t="e">
        <f>IF(VLOOKUP(A78,BASE!A:B,2,0)=C78,"","CHK")</f>
        <v>#N/A</v>
      </c>
    </row>
    <row r="79" spans="1:21" ht="14.4" x14ac:dyDescent="0.3">
      <c r="A79" s="158"/>
      <c r="B79" s="158"/>
      <c r="C79" s="158"/>
      <c r="D79" s="158"/>
      <c r="E79" s="161"/>
      <c r="F79" s="161"/>
      <c r="G79" s="161"/>
      <c r="H79" s="161"/>
      <c r="I79" s="161"/>
      <c r="J79" s="161"/>
      <c r="K79" s="161"/>
      <c r="L79" s="161"/>
      <c r="M79" s="19" t="e">
        <f>VLOOKUP(A79,BASE!A:L,5,0)-E79</f>
        <v>#N/A</v>
      </c>
      <c r="N79" s="19" t="e">
        <f>VLOOKUP(A79,BASE!A:L,8,0)-H79</f>
        <v>#N/A</v>
      </c>
      <c r="O79" s="19" t="e">
        <f>VLOOKUP(A79,BASE!A:F,6,0)-F79</f>
        <v>#N/A</v>
      </c>
      <c r="P79" s="19" t="e">
        <f>VLOOKUP(A79,BASE!A:J,9,0)-I79</f>
        <v>#N/A</v>
      </c>
      <c r="Q79" s="19" t="e">
        <f>VLOOKUP(A79,BASE!A:G,7,0)-G79</f>
        <v>#N/A</v>
      </c>
      <c r="R79" s="19" t="e">
        <f>VLOOKUP(A79,BASE!A:J,10,0)-J79</f>
        <v>#N/A</v>
      </c>
      <c r="S79" s="19" t="e">
        <f>VLOOKUP(A79,BASE!A:L,11,0)-K79</f>
        <v>#N/A</v>
      </c>
      <c r="T79" s="19" t="e">
        <f>VLOOKUP(A79,BASE!A:L,12,0)-L79</f>
        <v>#N/A</v>
      </c>
      <c r="U79" s="168" t="e">
        <f>IF(VLOOKUP(A79,BASE!A:B,2,0)=C79,"","CHK")</f>
        <v>#N/A</v>
      </c>
    </row>
    <row r="80" spans="1:21" ht="14.4" x14ac:dyDescent="0.3">
      <c r="A80" s="158"/>
      <c r="B80" s="158"/>
      <c r="C80" s="158"/>
      <c r="D80" s="158"/>
      <c r="E80" s="161"/>
      <c r="F80" s="161"/>
      <c r="G80" s="161"/>
      <c r="H80" s="161"/>
      <c r="I80" s="161"/>
      <c r="J80" s="161"/>
      <c r="K80" s="161"/>
      <c r="L80" s="161"/>
      <c r="M80" s="19" t="e">
        <f>VLOOKUP(A80,BASE!A:L,5,0)-E80</f>
        <v>#N/A</v>
      </c>
      <c r="N80" s="19" t="e">
        <f>VLOOKUP(A80,BASE!A:L,8,0)-H80</f>
        <v>#N/A</v>
      </c>
      <c r="O80" s="19" t="e">
        <f>VLOOKUP(A80,BASE!A:F,6,0)-F80</f>
        <v>#N/A</v>
      </c>
      <c r="P80" s="19" t="e">
        <f>VLOOKUP(A80,BASE!A:J,9,0)-I80</f>
        <v>#N/A</v>
      </c>
      <c r="Q80" s="19" t="e">
        <f>VLOOKUP(A80,BASE!A:G,7,0)-G80</f>
        <v>#N/A</v>
      </c>
      <c r="R80" s="19" t="e">
        <f>VLOOKUP(A80,BASE!A:J,10,0)-J80</f>
        <v>#N/A</v>
      </c>
      <c r="S80" s="19" t="e">
        <f>VLOOKUP(A80,BASE!A:L,11,0)-K80</f>
        <v>#N/A</v>
      </c>
      <c r="T80" s="19" t="e">
        <f>VLOOKUP(A80,BASE!A:L,12,0)-L80</f>
        <v>#N/A</v>
      </c>
      <c r="U80" s="168" t="e">
        <f>IF(VLOOKUP(A80,BASE!A:B,2,0)=C80,"","CHK")</f>
        <v>#N/A</v>
      </c>
    </row>
    <row r="81" spans="1:21" ht="14.4" x14ac:dyDescent="0.3">
      <c r="A81" s="158"/>
      <c r="B81" s="158"/>
      <c r="C81" s="158"/>
      <c r="D81" s="158"/>
      <c r="E81" s="161"/>
      <c r="F81" s="161"/>
      <c r="G81" s="161"/>
      <c r="H81" s="161"/>
      <c r="I81" s="161"/>
      <c r="J81" s="161"/>
      <c r="K81" s="161"/>
      <c r="L81" s="161"/>
      <c r="M81" s="19" t="e">
        <f>VLOOKUP(A81,BASE!A:L,5,0)-E81</f>
        <v>#N/A</v>
      </c>
      <c r="N81" s="19" t="e">
        <f>VLOOKUP(A81,BASE!A:L,8,0)-H81</f>
        <v>#N/A</v>
      </c>
      <c r="O81" s="19" t="e">
        <f>VLOOKUP(A81,BASE!A:F,6,0)-F81</f>
        <v>#N/A</v>
      </c>
      <c r="P81" s="19" t="e">
        <f>VLOOKUP(A81,BASE!A:J,9,0)-I81</f>
        <v>#N/A</v>
      </c>
      <c r="Q81" s="19" t="e">
        <f>VLOOKUP(A81,BASE!A:G,7,0)-G81</f>
        <v>#N/A</v>
      </c>
      <c r="R81" s="19" t="e">
        <f>VLOOKUP(A81,BASE!A:J,10,0)-J81</f>
        <v>#N/A</v>
      </c>
      <c r="S81" s="19" t="e">
        <f>VLOOKUP(A81,BASE!A:L,11,0)-K81</f>
        <v>#N/A</v>
      </c>
      <c r="T81" s="19" t="e">
        <f>VLOOKUP(A81,BASE!A:L,12,0)-L81</f>
        <v>#N/A</v>
      </c>
      <c r="U81" s="168" t="e">
        <f>IF(VLOOKUP(A81,BASE!A:B,2,0)=C81,"","CHK")</f>
        <v>#N/A</v>
      </c>
    </row>
    <row r="82" spans="1:21" ht="14.4" x14ac:dyDescent="0.3">
      <c r="A82" s="158"/>
      <c r="B82" s="158"/>
      <c r="C82" s="158"/>
      <c r="D82" s="158"/>
      <c r="E82" s="161"/>
      <c r="F82" s="161"/>
      <c r="G82" s="161"/>
      <c r="H82" s="161"/>
      <c r="I82" s="161"/>
      <c r="J82" s="161"/>
      <c r="K82" s="161"/>
      <c r="L82" s="161"/>
      <c r="M82" s="19" t="e">
        <f>VLOOKUP(A82,BASE!A:L,5,0)-E82</f>
        <v>#N/A</v>
      </c>
      <c r="N82" s="19" t="e">
        <f>VLOOKUP(A82,BASE!A:L,8,0)-H82</f>
        <v>#N/A</v>
      </c>
      <c r="O82" s="19" t="e">
        <f>VLOOKUP(A82,BASE!A:F,6,0)-F82</f>
        <v>#N/A</v>
      </c>
      <c r="P82" s="19" t="e">
        <f>VLOOKUP(A82,BASE!A:J,9,0)-I82</f>
        <v>#N/A</v>
      </c>
      <c r="Q82" s="19" t="e">
        <f>VLOOKUP(A82,BASE!A:G,7,0)-G82</f>
        <v>#N/A</v>
      </c>
      <c r="R82" s="19" t="e">
        <f>VLOOKUP(A82,BASE!A:J,10,0)-J82</f>
        <v>#N/A</v>
      </c>
      <c r="S82" s="19" t="e">
        <f>VLOOKUP(A82,BASE!A:L,11,0)-K82</f>
        <v>#N/A</v>
      </c>
      <c r="T82" s="19" t="e">
        <f>VLOOKUP(A82,BASE!A:L,12,0)-L82</f>
        <v>#N/A</v>
      </c>
      <c r="U82" s="168" t="e">
        <f>IF(VLOOKUP(A82,BASE!A:B,2,0)=C82,"","CHK")</f>
        <v>#N/A</v>
      </c>
    </row>
    <row r="83" spans="1:21" ht="14.4" x14ac:dyDescent="0.3">
      <c r="A83" s="158"/>
      <c r="B83" s="158"/>
      <c r="C83" s="158"/>
      <c r="D83" s="158"/>
      <c r="E83" s="161"/>
      <c r="F83" s="161"/>
      <c r="G83" s="161"/>
      <c r="H83" s="161"/>
      <c r="I83" s="161"/>
      <c r="J83" s="161"/>
      <c r="K83" s="161"/>
      <c r="L83" s="161"/>
      <c r="M83" s="19" t="e">
        <f>VLOOKUP(A83,BASE!A:L,5,0)-E83</f>
        <v>#N/A</v>
      </c>
      <c r="N83" s="19" t="e">
        <f>VLOOKUP(A83,BASE!A:L,8,0)-H83</f>
        <v>#N/A</v>
      </c>
      <c r="O83" s="19" t="e">
        <f>VLOOKUP(A83,BASE!A:F,6,0)-F83</f>
        <v>#N/A</v>
      </c>
      <c r="P83" s="19" t="e">
        <f>VLOOKUP(A83,BASE!A:J,9,0)-I83</f>
        <v>#N/A</v>
      </c>
      <c r="Q83" s="19" t="e">
        <f>VLOOKUP(A83,BASE!A:G,7,0)-G83</f>
        <v>#N/A</v>
      </c>
      <c r="R83" s="19" t="e">
        <f>VLOOKUP(A83,BASE!A:J,10,0)-J83</f>
        <v>#N/A</v>
      </c>
      <c r="S83" s="19" t="e">
        <f>VLOOKUP(A83,BASE!A:L,11,0)-K83</f>
        <v>#N/A</v>
      </c>
      <c r="T83" s="19" t="e">
        <f>VLOOKUP(A83,BASE!A:L,12,0)-L83</f>
        <v>#N/A</v>
      </c>
      <c r="U83" s="168" t="e">
        <f>IF(VLOOKUP(A83,BASE!A:B,2,0)=C83,"","CHK")</f>
        <v>#N/A</v>
      </c>
    </row>
    <row r="84" spans="1:21" ht="14.4" x14ac:dyDescent="0.3">
      <c r="A84" s="158"/>
      <c r="B84" s="158"/>
      <c r="C84" s="158"/>
      <c r="D84" s="158"/>
      <c r="E84" s="161"/>
      <c r="F84" s="161"/>
      <c r="G84" s="161"/>
      <c r="H84" s="161"/>
      <c r="I84" s="161"/>
      <c r="J84" s="161"/>
      <c r="K84" s="161"/>
      <c r="L84" s="161"/>
      <c r="M84" s="19" t="e">
        <f>VLOOKUP(A84,BASE!A:L,5,0)-E84</f>
        <v>#N/A</v>
      </c>
      <c r="N84" s="19" t="e">
        <f>VLOOKUP(A84,BASE!A:L,8,0)-H84</f>
        <v>#N/A</v>
      </c>
      <c r="O84" s="19" t="e">
        <f>VLOOKUP(A84,BASE!A:F,6,0)-F84</f>
        <v>#N/A</v>
      </c>
      <c r="P84" s="19" t="e">
        <f>VLOOKUP(A84,BASE!A:J,9,0)-I84</f>
        <v>#N/A</v>
      </c>
      <c r="Q84" s="19" t="e">
        <f>VLOOKUP(A84,BASE!A:G,7,0)-G84</f>
        <v>#N/A</v>
      </c>
      <c r="R84" s="19" t="e">
        <f>VLOOKUP(A84,BASE!A:J,10,0)-J84</f>
        <v>#N/A</v>
      </c>
      <c r="S84" s="19" t="e">
        <f>VLOOKUP(A84,BASE!A:L,11,0)-K84</f>
        <v>#N/A</v>
      </c>
      <c r="T84" s="19" t="e">
        <f>VLOOKUP(A84,BASE!A:L,12,0)-L84</f>
        <v>#N/A</v>
      </c>
      <c r="U84" s="168" t="e">
        <f>IF(VLOOKUP(A84,BASE!A:B,2,0)=C84,"","CHK")</f>
        <v>#N/A</v>
      </c>
    </row>
    <row r="85" spans="1:21" ht="14.4" x14ac:dyDescent="0.3">
      <c r="A85" s="158"/>
      <c r="B85" s="158"/>
      <c r="C85" s="158"/>
      <c r="D85" s="158"/>
      <c r="E85" s="161"/>
      <c r="F85" s="161"/>
      <c r="G85" s="161"/>
      <c r="H85" s="161"/>
      <c r="I85" s="161"/>
      <c r="J85" s="161"/>
      <c r="K85" s="161"/>
      <c r="L85" s="161"/>
      <c r="M85" s="19" t="e">
        <f>VLOOKUP(A85,BASE!A:L,5,0)-E85</f>
        <v>#N/A</v>
      </c>
      <c r="N85" s="19" t="e">
        <f>VLOOKUP(A85,BASE!A:L,8,0)-H85</f>
        <v>#N/A</v>
      </c>
      <c r="O85" s="19" t="e">
        <f>VLOOKUP(A85,BASE!A:F,6,0)-F85</f>
        <v>#N/A</v>
      </c>
      <c r="P85" s="19" t="e">
        <f>VLOOKUP(A85,BASE!A:J,9,0)-I85</f>
        <v>#N/A</v>
      </c>
      <c r="Q85" s="19" t="e">
        <f>VLOOKUP(A85,BASE!A:G,7,0)-G85</f>
        <v>#N/A</v>
      </c>
      <c r="R85" s="19" t="e">
        <f>VLOOKUP(A85,BASE!A:J,10,0)-J85</f>
        <v>#N/A</v>
      </c>
      <c r="S85" s="19" t="e">
        <f>VLOOKUP(A85,BASE!A:L,11,0)-K85</f>
        <v>#N/A</v>
      </c>
      <c r="T85" s="19" t="e">
        <f>VLOOKUP(A85,BASE!A:L,12,0)-L85</f>
        <v>#N/A</v>
      </c>
      <c r="U85" s="168" t="e">
        <f>IF(VLOOKUP(A85,BASE!A:B,2,0)=C85,"","CHK")</f>
        <v>#N/A</v>
      </c>
    </row>
    <row r="86" spans="1:21" ht="14.4" x14ac:dyDescent="0.3">
      <c r="A86" s="158"/>
      <c r="B86" s="158"/>
      <c r="C86" s="158"/>
      <c r="D86" s="158"/>
      <c r="E86" s="161"/>
      <c r="F86" s="161"/>
      <c r="G86" s="161"/>
      <c r="H86" s="161"/>
      <c r="I86" s="161"/>
      <c r="J86" s="161"/>
      <c r="K86" s="161"/>
      <c r="L86" s="161"/>
      <c r="M86" s="19" t="e">
        <f>VLOOKUP(A86,BASE!A:L,5,0)-E86</f>
        <v>#N/A</v>
      </c>
      <c r="N86" s="19" t="e">
        <f>VLOOKUP(A86,BASE!A:L,8,0)-H86</f>
        <v>#N/A</v>
      </c>
      <c r="O86" s="19" t="e">
        <f>VLOOKUP(A86,BASE!A:F,6,0)-F86</f>
        <v>#N/A</v>
      </c>
      <c r="P86" s="19" t="e">
        <f>VLOOKUP(A86,BASE!A:J,9,0)-I86</f>
        <v>#N/A</v>
      </c>
      <c r="Q86" s="19" t="e">
        <f>VLOOKUP(A86,BASE!A:G,7,0)-G86</f>
        <v>#N/A</v>
      </c>
      <c r="R86" s="19" t="e">
        <f>VLOOKUP(A86,BASE!A:J,10,0)-J86</f>
        <v>#N/A</v>
      </c>
      <c r="S86" s="19" t="e">
        <f>VLOOKUP(A86,BASE!A:L,11,0)-K86</f>
        <v>#N/A</v>
      </c>
      <c r="T86" s="19" t="e">
        <f>VLOOKUP(A86,BASE!A:L,12,0)-L86</f>
        <v>#N/A</v>
      </c>
      <c r="U86" s="168" t="e">
        <f>IF(VLOOKUP(A86,BASE!A:B,2,0)=C86,"","CHK")</f>
        <v>#N/A</v>
      </c>
    </row>
    <row r="87" spans="1:21" ht="14.4" x14ac:dyDescent="0.3">
      <c r="A87" s="158"/>
      <c r="B87" s="158"/>
      <c r="C87" s="158"/>
      <c r="D87" s="158"/>
      <c r="E87" s="161"/>
      <c r="F87" s="161"/>
      <c r="G87" s="161"/>
      <c r="H87" s="161"/>
      <c r="I87" s="161"/>
      <c r="J87" s="161"/>
      <c r="K87" s="161"/>
      <c r="L87" s="161"/>
      <c r="M87" s="19" t="e">
        <f>VLOOKUP(A87,BASE!A:L,5,0)-E87</f>
        <v>#N/A</v>
      </c>
      <c r="N87" s="19" t="e">
        <f>VLOOKUP(A87,BASE!A:L,8,0)-H87</f>
        <v>#N/A</v>
      </c>
      <c r="O87" s="19" t="e">
        <f>VLOOKUP(A87,BASE!A:F,6,0)-F87</f>
        <v>#N/A</v>
      </c>
      <c r="P87" s="19" t="e">
        <f>VLOOKUP(A87,BASE!A:J,9,0)-I87</f>
        <v>#N/A</v>
      </c>
      <c r="Q87" s="19" t="e">
        <f>VLOOKUP(A87,BASE!A:G,7,0)-G87</f>
        <v>#N/A</v>
      </c>
      <c r="R87" s="19" t="e">
        <f>VLOOKUP(A87,BASE!A:J,10,0)-J87</f>
        <v>#N/A</v>
      </c>
      <c r="S87" s="19" t="e">
        <f>VLOOKUP(A87,BASE!A:L,11,0)-K87</f>
        <v>#N/A</v>
      </c>
      <c r="T87" s="19" t="e">
        <f>VLOOKUP(A87,BASE!A:L,12,0)-L87</f>
        <v>#N/A</v>
      </c>
      <c r="U87" s="168" t="e">
        <f>IF(VLOOKUP(A87,BASE!A:B,2,0)=C87,"","CHK")</f>
        <v>#N/A</v>
      </c>
    </row>
    <row r="88" spans="1:21" ht="14.4" x14ac:dyDescent="0.3">
      <c r="A88" s="158"/>
      <c r="B88" s="158"/>
      <c r="C88" s="158"/>
      <c r="D88" s="158"/>
      <c r="E88" s="161"/>
      <c r="F88" s="161"/>
      <c r="G88" s="161"/>
      <c r="H88" s="161"/>
      <c r="I88" s="161"/>
      <c r="J88" s="161"/>
      <c r="K88" s="161"/>
      <c r="L88" s="161"/>
      <c r="M88" s="19" t="e">
        <f>VLOOKUP(A88,BASE!A:L,5,0)-E88</f>
        <v>#N/A</v>
      </c>
      <c r="N88" s="19" t="e">
        <f>VLOOKUP(A88,BASE!A:L,8,0)-H88</f>
        <v>#N/A</v>
      </c>
      <c r="O88" s="19" t="e">
        <f>VLOOKUP(A88,BASE!A:F,6,0)-F88</f>
        <v>#N/A</v>
      </c>
      <c r="P88" s="19" t="e">
        <f>VLOOKUP(A88,BASE!A:J,9,0)-I88</f>
        <v>#N/A</v>
      </c>
      <c r="Q88" s="19" t="e">
        <f>VLOOKUP(A88,BASE!A:G,7,0)-G88</f>
        <v>#N/A</v>
      </c>
      <c r="R88" s="19" t="e">
        <f>VLOOKUP(A88,BASE!A:J,10,0)-J88</f>
        <v>#N/A</v>
      </c>
      <c r="S88" s="19" t="e">
        <f>VLOOKUP(A88,BASE!A:L,11,0)-K88</f>
        <v>#N/A</v>
      </c>
      <c r="T88" s="19" t="e">
        <f>VLOOKUP(A88,BASE!A:L,12,0)-L88</f>
        <v>#N/A</v>
      </c>
      <c r="U88" s="168" t="e">
        <f>IF(VLOOKUP(A88,BASE!A:B,2,0)=C88,"","CHK")</f>
        <v>#N/A</v>
      </c>
    </row>
    <row r="89" spans="1:21" ht="14.4" x14ac:dyDescent="0.3">
      <c r="A89" s="158"/>
      <c r="B89" s="158"/>
      <c r="C89" s="158"/>
      <c r="D89" s="158"/>
      <c r="E89" s="161"/>
      <c r="F89" s="161"/>
      <c r="G89" s="161"/>
      <c r="H89" s="161"/>
      <c r="I89" s="161"/>
      <c r="J89" s="161"/>
      <c r="K89" s="161"/>
      <c r="L89" s="161"/>
      <c r="M89" s="19" t="e">
        <f>VLOOKUP(A89,BASE!A:L,5,0)-E89</f>
        <v>#N/A</v>
      </c>
      <c r="N89" s="19" t="e">
        <f>VLOOKUP(A89,BASE!A:L,8,0)-H89</f>
        <v>#N/A</v>
      </c>
      <c r="O89" s="19" t="e">
        <f>VLOOKUP(A89,BASE!A:F,6,0)-F89</f>
        <v>#N/A</v>
      </c>
      <c r="P89" s="19" t="e">
        <f>VLOOKUP(A89,BASE!A:J,9,0)-I89</f>
        <v>#N/A</v>
      </c>
      <c r="Q89" s="19" t="e">
        <f>VLOOKUP(A89,BASE!A:G,7,0)-G89</f>
        <v>#N/A</v>
      </c>
      <c r="R89" s="19" t="e">
        <f>VLOOKUP(A89,BASE!A:J,10,0)-J89</f>
        <v>#N/A</v>
      </c>
      <c r="S89" s="19" t="e">
        <f>VLOOKUP(A89,BASE!A:L,11,0)-K89</f>
        <v>#N/A</v>
      </c>
      <c r="T89" s="19" t="e">
        <f>VLOOKUP(A89,BASE!A:L,12,0)-L89</f>
        <v>#N/A</v>
      </c>
      <c r="U89" s="168" t="e">
        <f>IF(VLOOKUP(A89,BASE!A:B,2,0)=C89,"","CHK")</f>
        <v>#N/A</v>
      </c>
    </row>
    <row r="90" spans="1:21" ht="14.4" x14ac:dyDescent="0.3">
      <c r="A90" s="158"/>
      <c r="B90" s="158"/>
      <c r="C90" s="158"/>
      <c r="D90" s="158"/>
      <c r="E90" s="161"/>
      <c r="F90" s="161"/>
      <c r="G90" s="161"/>
      <c r="H90" s="161"/>
      <c r="I90" s="161"/>
      <c r="J90" s="161"/>
      <c r="K90" s="161"/>
      <c r="L90" s="161"/>
      <c r="M90" s="19" t="e">
        <f>VLOOKUP(A90,BASE!A:L,5,0)-E90</f>
        <v>#N/A</v>
      </c>
      <c r="N90" s="19" t="e">
        <f>VLOOKUP(A90,BASE!A:L,8,0)-H90</f>
        <v>#N/A</v>
      </c>
      <c r="O90" s="19" t="e">
        <f>VLOOKUP(A90,BASE!A:F,6,0)-F90</f>
        <v>#N/A</v>
      </c>
      <c r="P90" s="19" t="e">
        <f>VLOOKUP(A90,BASE!A:J,9,0)-I90</f>
        <v>#N/A</v>
      </c>
      <c r="Q90" s="19" t="e">
        <f>VLOOKUP(A90,BASE!A:G,7,0)-G90</f>
        <v>#N/A</v>
      </c>
      <c r="R90" s="19" t="e">
        <f>VLOOKUP(A90,BASE!A:J,10,0)-J90</f>
        <v>#N/A</v>
      </c>
      <c r="S90" s="19" t="e">
        <f>VLOOKUP(A90,BASE!A:L,11,0)-K90</f>
        <v>#N/A</v>
      </c>
      <c r="T90" s="19" t="e">
        <f>VLOOKUP(A90,BASE!A:L,12,0)-L90</f>
        <v>#N/A</v>
      </c>
      <c r="U90" s="168" t="e">
        <f>IF(VLOOKUP(A90,BASE!A:B,2,0)=C90,"","CHK")</f>
        <v>#N/A</v>
      </c>
    </row>
    <row r="91" spans="1:21" ht="14.4" x14ac:dyDescent="0.3">
      <c r="A91" s="158"/>
      <c r="B91" s="158"/>
      <c r="C91" s="158"/>
      <c r="D91" s="158"/>
      <c r="E91" s="161"/>
      <c r="F91" s="161"/>
      <c r="G91" s="161"/>
      <c r="H91" s="161"/>
      <c r="I91" s="161"/>
      <c r="J91" s="161"/>
      <c r="K91" s="161"/>
      <c r="L91" s="161"/>
      <c r="M91" s="19" t="e">
        <f>VLOOKUP(A91,BASE!A:L,5,0)-E91</f>
        <v>#N/A</v>
      </c>
      <c r="N91" s="19" t="e">
        <f>VLOOKUP(A91,BASE!A:L,8,0)-H91</f>
        <v>#N/A</v>
      </c>
      <c r="O91" s="19" t="e">
        <f>VLOOKUP(A91,BASE!A:F,6,0)-F91</f>
        <v>#N/A</v>
      </c>
      <c r="P91" s="19" t="e">
        <f>VLOOKUP(A91,BASE!A:J,9,0)-I91</f>
        <v>#N/A</v>
      </c>
      <c r="Q91" s="19" t="e">
        <f>VLOOKUP(A91,BASE!A:G,7,0)-G91</f>
        <v>#N/A</v>
      </c>
      <c r="R91" s="19" t="e">
        <f>VLOOKUP(A91,BASE!A:J,10,0)-J91</f>
        <v>#N/A</v>
      </c>
      <c r="S91" s="19" t="e">
        <f>VLOOKUP(A91,BASE!A:L,11,0)-K91</f>
        <v>#N/A</v>
      </c>
      <c r="T91" s="19" t="e">
        <f>VLOOKUP(A91,BASE!A:L,12,0)-L91</f>
        <v>#N/A</v>
      </c>
      <c r="U91" s="168" t="e">
        <f>IF(VLOOKUP(A91,BASE!A:B,2,0)=C91,"","CHK")</f>
        <v>#N/A</v>
      </c>
    </row>
    <row r="92" spans="1:21" ht="14.4" x14ac:dyDescent="0.3">
      <c r="A92" s="158"/>
      <c r="B92" s="158"/>
      <c r="C92" s="158"/>
      <c r="D92" s="158"/>
      <c r="E92" s="161"/>
      <c r="F92" s="161"/>
      <c r="G92" s="161"/>
      <c r="H92" s="161"/>
      <c r="I92" s="161"/>
      <c r="J92" s="161"/>
      <c r="K92" s="161"/>
      <c r="L92" s="161"/>
      <c r="M92" s="19" t="e">
        <f>VLOOKUP(A92,BASE!A:L,5,0)-E92</f>
        <v>#N/A</v>
      </c>
      <c r="N92" s="19" t="e">
        <f>VLOOKUP(A92,BASE!A:L,8,0)-H92</f>
        <v>#N/A</v>
      </c>
      <c r="O92" s="19" t="e">
        <f>VLOOKUP(A92,BASE!A:F,6,0)-F92</f>
        <v>#N/A</v>
      </c>
      <c r="P92" s="19" t="e">
        <f>VLOOKUP(A92,BASE!A:J,9,0)-I92</f>
        <v>#N/A</v>
      </c>
      <c r="Q92" s="19" t="e">
        <f>VLOOKUP(A92,BASE!A:G,7,0)-G92</f>
        <v>#N/A</v>
      </c>
      <c r="R92" s="19" t="e">
        <f>VLOOKUP(A92,BASE!A:J,10,0)-J92</f>
        <v>#N/A</v>
      </c>
      <c r="S92" s="19" t="e">
        <f>VLOOKUP(A92,BASE!A:L,11,0)-K92</f>
        <v>#N/A</v>
      </c>
      <c r="T92" s="19" t="e">
        <f>VLOOKUP(A92,BASE!A:L,12,0)-L92</f>
        <v>#N/A</v>
      </c>
      <c r="U92" s="168" t="e">
        <f>IF(VLOOKUP(A92,BASE!A:B,2,0)=C92,"","CHK")</f>
        <v>#N/A</v>
      </c>
    </row>
    <row r="93" spans="1:21" ht="14.4" x14ac:dyDescent="0.3">
      <c r="A93" s="158"/>
      <c r="B93" s="158"/>
      <c r="C93" s="158"/>
      <c r="D93" s="158"/>
      <c r="E93" s="161"/>
      <c r="F93" s="161"/>
      <c r="G93" s="161"/>
      <c r="H93" s="161"/>
      <c r="I93" s="161"/>
      <c r="J93" s="161"/>
      <c r="K93" s="161"/>
      <c r="L93" s="161"/>
      <c r="M93" s="19" t="e">
        <f>VLOOKUP(A93,BASE!A:L,5,0)-E93</f>
        <v>#N/A</v>
      </c>
      <c r="N93" s="19" t="e">
        <f>VLOOKUP(A93,BASE!A:L,8,0)-H93</f>
        <v>#N/A</v>
      </c>
      <c r="O93" s="19" t="e">
        <f>VLOOKUP(A93,BASE!A:F,6,0)-F93</f>
        <v>#N/A</v>
      </c>
      <c r="P93" s="19" t="e">
        <f>VLOOKUP(A93,BASE!A:J,9,0)-I93</f>
        <v>#N/A</v>
      </c>
      <c r="Q93" s="19" t="e">
        <f>VLOOKUP(A93,BASE!A:G,7,0)-G93</f>
        <v>#N/A</v>
      </c>
      <c r="R93" s="19" t="e">
        <f>VLOOKUP(A93,BASE!A:J,10,0)-J93</f>
        <v>#N/A</v>
      </c>
      <c r="S93" s="19" t="e">
        <f>VLOOKUP(A93,BASE!A:L,11,0)-K93</f>
        <v>#N/A</v>
      </c>
      <c r="T93" s="19" t="e">
        <f>VLOOKUP(A93,BASE!A:L,12,0)-L93</f>
        <v>#N/A</v>
      </c>
      <c r="U93" s="168" t="e">
        <f>IF(VLOOKUP(A93,BASE!A:B,2,0)=C93,"","CHK")</f>
        <v>#N/A</v>
      </c>
    </row>
    <row r="94" spans="1:21" ht="14.4" x14ac:dyDescent="0.3">
      <c r="A94" s="158"/>
      <c r="B94" s="158"/>
      <c r="C94" s="158"/>
      <c r="D94" s="158"/>
      <c r="E94" s="161"/>
      <c r="F94" s="161"/>
      <c r="G94" s="161"/>
      <c r="H94" s="161"/>
      <c r="I94" s="161"/>
      <c r="J94" s="161"/>
      <c r="K94" s="161"/>
      <c r="L94" s="161"/>
      <c r="M94" s="19" t="e">
        <f>VLOOKUP(A94,BASE!A:L,5,0)-E94</f>
        <v>#N/A</v>
      </c>
      <c r="N94" s="19" t="e">
        <f>VLOOKUP(A94,BASE!A:L,8,0)-H94</f>
        <v>#N/A</v>
      </c>
      <c r="O94" s="19" t="e">
        <f>VLOOKUP(A94,BASE!A:F,6,0)-F94</f>
        <v>#N/A</v>
      </c>
      <c r="P94" s="19" t="e">
        <f>VLOOKUP(A94,BASE!A:J,9,0)-I94</f>
        <v>#N/A</v>
      </c>
      <c r="Q94" s="19" t="e">
        <f>VLOOKUP(A94,BASE!A:G,7,0)-G94</f>
        <v>#N/A</v>
      </c>
      <c r="R94" s="19" t="e">
        <f>VLOOKUP(A94,BASE!A:J,10,0)-J94</f>
        <v>#N/A</v>
      </c>
      <c r="S94" s="19" t="e">
        <f>VLOOKUP(A94,BASE!A:L,11,0)-K94</f>
        <v>#N/A</v>
      </c>
      <c r="T94" s="19" t="e">
        <f>VLOOKUP(A94,BASE!A:L,12,0)-L94</f>
        <v>#N/A</v>
      </c>
      <c r="U94" s="168" t="e">
        <f>IF(VLOOKUP(A94,BASE!A:B,2,0)=C94,"","CHK")</f>
        <v>#N/A</v>
      </c>
    </row>
    <row r="95" spans="1:21" ht="14.4" x14ac:dyDescent="0.3">
      <c r="A95" s="158"/>
      <c r="B95" s="158"/>
      <c r="C95" s="158"/>
      <c r="D95" s="158"/>
      <c r="E95" s="161"/>
      <c r="F95" s="161"/>
      <c r="G95" s="161"/>
      <c r="H95" s="161"/>
      <c r="I95" s="161"/>
      <c r="J95" s="161"/>
      <c r="K95" s="161"/>
      <c r="L95" s="161"/>
      <c r="M95" s="19" t="e">
        <f>VLOOKUP(A95,BASE!A:L,5,0)-E95</f>
        <v>#N/A</v>
      </c>
      <c r="N95" s="19" t="e">
        <f>VLOOKUP(A95,BASE!A:L,8,0)-H95</f>
        <v>#N/A</v>
      </c>
      <c r="O95" s="19" t="e">
        <f>VLOOKUP(A95,BASE!A:F,6,0)-F95</f>
        <v>#N/A</v>
      </c>
      <c r="P95" s="19" t="e">
        <f>VLOOKUP(A95,BASE!A:J,9,0)-I95</f>
        <v>#N/A</v>
      </c>
      <c r="Q95" s="19" t="e">
        <f>VLOOKUP(A95,BASE!A:G,7,0)-G95</f>
        <v>#N/A</v>
      </c>
      <c r="R95" s="19" t="e">
        <f>VLOOKUP(A95,BASE!A:J,10,0)-J95</f>
        <v>#N/A</v>
      </c>
      <c r="S95" s="19" t="e">
        <f>VLOOKUP(A95,BASE!A:L,11,0)-K95</f>
        <v>#N/A</v>
      </c>
      <c r="T95" s="19" t="e">
        <f>VLOOKUP(A95,BASE!A:L,12,0)-L95</f>
        <v>#N/A</v>
      </c>
      <c r="U95" s="168" t="e">
        <f>IF(VLOOKUP(A95,BASE!A:B,2,0)=C95,"","CHK")</f>
        <v>#N/A</v>
      </c>
    </row>
    <row r="96" spans="1:21" ht="14.4" x14ac:dyDescent="0.3">
      <c r="A96" s="158"/>
      <c r="B96" s="158"/>
      <c r="C96" s="158"/>
      <c r="D96" s="158"/>
      <c r="E96" s="161"/>
      <c r="F96" s="161"/>
      <c r="G96" s="161"/>
      <c r="H96" s="161"/>
      <c r="I96" s="161"/>
      <c r="J96" s="161"/>
      <c r="K96" s="161"/>
      <c r="L96" s="161"/>
      <c r="M96" s="19" t="e">
        <f>VLOOKUP(A96,BASE!A:L,5,0)-E96</f>
        <v>#N/A</v>
      </c>
      <c r="N96" s="19" t="e">
        <f>VLOOKUP(A96,BASE!A:L,8,0)-H96</f>
        <v>#N/A</v>
      </c>
      <c r="O96" s="19" t="e">
        <f>VLOOKUP(A96,BASE!A:F,6,0)-F96</f>
        <v>#N/A</v>
      </c>
      <c r="P96" s="19" t="e">
        <f>VLOOKUP(A96,BASE!A:J,9,0)-I96</f>
        <v>#N/A</v>
      </c>
      <c r="Q96" s="19" t="e">
        <f>VLOOKUP(A96,BASE!A:G,7,0)-G96</f>
        <v>#N/A</v>
      </c>
      <c r="R96" s="19" t="e">
        <f>VLOOKUP(A96,BASE!A:J,10,0)-J96</f>
        <v>#N/A</v>
      </c>
      <c r="S96" s="19" t="e">
        <f>VLOOKUP(A96,BASE!A:L,11,0)-K96</f>
        <v>#N/A</v>
      </c>
      <c r="T96" s="19" t="e">
        <f>VLOOKUP(A96,BASE!A:L,12,0)-L96</f>
        <v>#N/A</v>
      </c>
      <c r="U96" s="168" t="e">
        <f>IF(VLOOKUP(A96,BASE!A:B,2,0)=C96,"","CHK")</f>
        <v>#N/A</v>
      </c>
    </row>
    <row r="97" spans="1:21" ht="14.4" x14ac:dyDescent="0.3">
      <c r="A97" s="158"/>
      <c r="B97" s="158"/>
      <c r="C97" s="158"/>
      <c r="D97" s="158"/>
      <c r="E97" s="161"/>
      <c r="F97" s="161"/>
      <c r="G97" s="161"/>
      <c r="H97" s="161"/>
      <c r="I97" s="161"/>
      <c r="J97" s="161"/>
      <c r="K97" s="161"/>
      <c r="L97" s="161"/>
      <c r="M97" s="19" t="e">
        <f>VLOOKUP(A97,BASE!A:L,5,0)-E97</f>
        <v>#N/A</v>
      </c>
      <c r="N97" s="19" t="e">
        <f>VLOOKUP(A97,BASE!A:L,8,0)-H97</f>
        <v>#N/A</v>
      </c>
      <c r="O97" s="19" t="e">
        <f>VLOOKUP(A97,BASE!A:F,6,0)-F97</f>
        <v>#N/A</v>
      </c>
      <c r="P97" s="19" t="e">
        <f>VLOOKUP(A97,BASE!A:J,9,0)-I97</f>
        <v>#N/A</v>
      </c>
      <c r="Q97" s="19" t="e">
        <f>VLOOKUP(A97,BASE!A:G,7,0)-G97</f>
        <v>#N/A</v>
      </c>
      <c r="R97" s="19" t="e">
        <f>VLOOKUP(A97,BASE!A:J,10,0)-J97</f>
        <v>#N/A</v>
      </c>
      <c r="S97" s="19" t="e">
        <f>VLOOKUP(A97,BASE!A:L,11,0)-K97</f>
        <v>#N/A</v>
      </c>
      <c r="T97" s="19" t="e">
        <f>VLOOKUP(A97,BASE!A:L,12,0)-L97</f>
        <v>#N/A</v>
      </c>
      <c r="U97" s="168" t="e">
        <f>IF(VLOOKUP(A97,BASE!A:B,2,0)=C97,"","CHK")</f>
        <v>#N/A</v>
      </c>
    </row>
    <row r="98" spans="1:21" ht="14.4" x14ac:dyDescent="0.3">
      <c r="A98" s="158"/>
      <c r="B98" s="158"/>
      <c r="C98" s="158"/>
      <c r="D98" s="158"/>
      <c r="E98" s="161"/>
      <c r="F98" s="161"/>
      <c r="G98" s="161"/>
      <c r="H98" s="161"/>
      <c r="I98" s="161"/>
      <c r="J98" s="161"/>
      <c r="K98" s="161"/>
      <c r="L98" s="161"/>
      <c r="M98" s="19" t="e">
        <f>VLOOKUP(A98,BASE!A:L,5,0)-E98</f>
        <v>#N/A</v>
      </c>
      <c r="N98" s="19" t="e">
        <f>VLOOKUP(A98,BASE!A:L,8,0)-H98</f>
        <v>#N/A</v>
      </c>
      <c r="O98" s="19" t="e">
        <f>VLOOKUP(A98,BASE!A:F,6,0)-F98</f>
        <v>#N/A</v>
      </c>
      <c r="P98" s="19" t="e">
        <f>VLOOKUP(A98,BASE!A:J,9,0)-I98</f>
        <v>#N/A</v>
      </c>
      <c r="Q98" s="19" t="e">
        <f>VLOOKUP(A98,BASE!A:G,7,0)-G98</f>
        <v>#N/A</v>
      </c>
      <c r="R98" s="19" t="e">
        <f>VLOOKUP(A98,BASE!A:J,10,0)-J98</f>
        <v>#N/A</v>
      </c>
      <c r="S98" s="19" t="e">
        <f>VLOOKUP(A98,BASE!A:L,11,0)-K98</f>
        <v>#N/A</v>
      </c>
      <c r="T98" s="19" t="e">
        <f>VLOOKUP(A98,BASE!A:L,12,0)-L98</f>
        <v>#N/A</v>
      </c>
      <c r="U98" s="168" t="e">
        <f>IF(VLOOKUP(A98,BASE!A:B,2,0)=C98,"","CHK")</f>
        <v>#N/A</v>
      </c>
    </row>
    <row r="99" spans="1:21" ht="14.4" x14ac:dyDescent="0.3">
      <c r="A99" s="158"/>
      <c r="B99" s="158"/>
      <c r="C99" s="158"/>
      <c r="D99" s="158"/>
      <c r="E99" s="161"/>
      <c r="F99" s="161"/>
      <c r="G99" s="161"/>
      <c r="H99" s="161"/>
      <c r="I99" s="161"/>
      <c r="J99" s="161"/>
      <c r="K99" s="161"/>
      <c r="L99" s="161"/>
      <c r="M99" s="19" t="e">
        <f>VLOOKUP(A99,BASE!A:L,5,0)-E99</f>
        <v>#N/A</v>
      </c>
      <c r="N99" s="19" t="e">
        <f>VLOOKUP(A99,BASE!A:L,8,0)-H99</f>
        <v>#N/A</v>
      </c>
      <c r="O99" s="19" t="e">
        <f>VLOOKUP(A99,BASE!A:F,6,0)-F99</f>
        <v>#N/A</v>
      </c>
      <c r="P99" s="19" t="e">
        <f>VLOOKUP(A99,BASE!A:J,9,0)-I99</f>
        <v>#N/A</v>
      </c>
      <c r="Q99" s="19" t="e">
        <f>VLOOKUP(A99,BASE!A:G,7,0)-G99</f>
        <v>#N/A</v>
      </c>
      <c r="R99" s="19" t="e">
        <f>VLOOKUP(A99,BASE!A:J,10,0)-J99</f>
        <v>#N/A</v>
      </c>
      <c r="S99" s="19" t="e">
        <f>VLOOKUP(A99,BASE!A:L,11,0)-K99</f>
        <v>#N/A</v>
      </c>
      <c r="T99" s="19" t="e">
        <f>VLOOKUP(A99,BASE!A:L,12,0)-L99</f>
        <v>#N/A</v>
      </c>
      <c r="U99" s="168" t="e">
        <f>IF(VLOOKUP(A99,BASE!A:B,2,0)=C99,"","CHK")</f>
        <v>#N/A</v>
      </c>
    </row>
    <row r="100" spans="1:21" ht="14.4" x14ac:dyDescent="0.3">
      <c r="A100" s="158"/>
      <c r="B100" s="158"/>
      <c r="C100" s="158"/>
      <c r="D100" s="158"/>
      <c r="E100" s="161"/>
      <c r="F100" s="161"/>
      <c r="G100" s="161"/>
      <c r="H100" s="161"/>
      <c r="I100" s="161"/>
      <c r="J100" s="161"/>
      <c r="K100" s="161"/>
      <c r="L100" s="161"/>
      <c r="M100" s="19" t="e">
        <f>VLOOKUP(A100,BASE!A:L,5,0)-E100</f>
        <v>#N/A</v>
      </c>
      <c r="N100" s="19" t="e">
        <f>VLOOKUP(A100,BASE!A:L,8,0)-H100</f>
        <v>#N/A</v>
      </c>
      <c r="O100" s="19" t="e">
        <f>VLOOKUP(A100,BASE!A:F,6,0)-F100</f>
        <v>#N/A</v>
      </c>
      <c r="P100" s="19" t="e">
        <f>VLOOKUP(A100,BASE!A:J,9,0)-I100</f>
        <v>#N/A</v>
      </c>
      <c r="Q100" s="19" t="e">
        <f>VLOOKUP(A100,BASE!A:G,7,0)-G100</f>
        <v>#N/A</v>
      </c>
      <c r="R100" s="19" t="e">
        <f>VLOOKUP(A100,BASE!A:J,10,0)-J100</f>
        <v>#N/A</v>
      </c>
      <c r="S100" s="19" t="e">
        <f>VLOOKUP(A100,BASE!A:L,11,0)-K100</f>
        <v>#N/A</v>
      </c>
      <c r="T100" s="19" t="e">
        <f>VLOOKUP(A100,BASE!A:L,12,0)-L100</f>
        <v>#N/A</v>
      </c>
      <c r="U100" s="168" t="e">
        <f>IF(VLOOKUP(A100,BASE!A:B,2,0)=C100,"","CHK")</f>
        <v>#N/A</v>
      </c>
    </row>
    <row r="101" spans="1:21" ht="14.4" x14ac:dyDescent="0.3">
      <c r="A101" s="158"/>
      <c r="B101" s="158"/>
      <c r="C101" s="158"/>
      <c r="D101" s="158"/>
      <c r="E101" s="161"/>
      <c r="F101" s="161"/>
      <c r="G101" s="161"/>
      <c r="H101" s="161"/>
      <c r="I101" s="161"/>
      <c r="J101" s="161"/>
      <c r="K101" s="161"/>
      <c r="L101" s="161"/>
      <c r="M101" s="19" t="e">
        <f>VLOOKUP(A101,BASE!A:L,5,0)-E101</f>
        <v>#N/A</v>
      </c>
      <c r="N101" s="19" t="e">
        <f>VLOOKUP(A101,BASE!A:L,8,0)-H101</f>
        <v>#N/A</v>
      </c>
      <c r="O101" s="19" t="e">
        <f>VLOOKUP(A101,BASE!A:F,6,0)-F101</f>
        <v>#N/A</v>
      </c>
      <c r="P101" s="19" t="e">
        <f>VLOOKUP(A101,BASE!A:J,9,0)-I101</f>
        <v>#N/A</v>
      </c>
      <c r="Q101" s="19" t="e">
        <f>VLOOKUP(A101,BASE!A:G,7,0)-G101</f>
        <v>#N/A</v>
      </c>
      <c r="R101" s="19" t="e">
        <f>VLOOKUP(A101,BASE!A:J,10,0)-J101</f>
        <v>#N/A</v>
      </c>
      <c r="S101" s="19" t="e">
        <f>VLOOKUP(A101,BASE!A:L,11,0)-K101</f>
        <v>#N/A</v>
      </c>
      <c r="T101" s="19" t="e">
        <f>VLOOKUP(A101,BASE!A:L,12,0)-L101</f>
        <v>#N/A</v>
      </c>
      <c r="U101" s="168" t="e">
        <f>IF(VLOOKUP(A101,BASE!A:B,2,0)=C101,"","CHK")</f>
        <v>#N/A</v>
      </c>
    </row>
    <row r="102" spans="1:21" ht="14.4" x14ac:dyDescent="0.3">
      <c r="A102" s="158"/>
      <c r="B102" s="158"/>
      <c r="C102" s="158"/>
      <c r="D102" s="158"/>
      <c r="E102" s="161"/>
      <c r="F102" s="161"/>
      <c r="G102" s="161"/>
      <c r="H102" s="161"/>
      <c r="I102" s="161"/>
      <c r="J102" s="161"/>
      <c r="K102" s="161"/>
      <c r="L102" s="161"/>
      <c r="M102" s="19" t="e">
        <f>VLOOKUP(A102,BASE!A:L,5,0)-E102</f>
        <v>#N/A</v>
      </c>
      <c r="N102" s="19" t="e">
        <f>VLOOKUP(A102,BASE!A:L,8,0)-H102</f>
        <v>#N/A</v>
      </c>
      <c r="O102" s="19" t="e">
        <f>VLOOKUP(A102,BASE!A:F,6,0)-F102</f>
        <v>#N/A</v>
      </c>
      <c r="P102" s="19" t="e">
        <f>VLOOKUP(A102,BASE!A:J,9,0)-I102</f>
        <v>#N/A</v>
      </c>
      <c r="Q102" s="19" t="e">
        <f>VLOOKUP(A102,BASE!A:G,7,0)-G102</f>
        <v>#N/A</v>
      </c>
      <c r="R102" s="19" t="e">
        <f>VLOOKUP(A102,BASE!A:J,10,0)-J102</f>
        <v>#N/A</v>
      </c>
      <c r="S102" s="19" t="e">
        <f>VLOOKUP(A102,BASE!A:L,11,0)-K102</f>
        <v>#N/A</v>
      </c>
      <c r="T102" s="19" t="e">
        <f>VLOOKUP(A102,BASE!A:L,12,0)-L102</f>
        <v>#N/A</v>
      </c>
      <c r="U102" s="168" t="e">
        <f>IF(VLOOKUP(A102,BASE!A:B,2,0)=C102,"","CHK")</f>
        <v>#N/A</v>
      </c>
    </row>
    <row r="103" spans="1:21" ht="14.4" x14ac:dyDescent="0.3">
      <c r="A103" s="158"/>
      <c r="B103" s="158"/>
      <c r="C103" s="158"/>
      <c r="D103" s="158"/>
      <c r="E103" s="161"/>
      <c r="F103" s="161"/>
      <c r="G103" s="161"/>
      <c r="H103" s="161"/>
      <c r="I103" s="161"/>
      <c r="J103" s="161"/>
      <c r="K103" s="161"/>
      <c r="L103" s="161"/>
      <c r="M103" s="19" t="e">
        <f>VLOOKUP(A103,BASE!A:L,5,0)-E103</f>
        <v>#N/A</v>
      </c>
      <c r="N103" s="19" t="e">
        <f>VLOOKUP(A103,BASE!A:L,8,0)-H103</f>
        <v>#N/A</v>
      </c>
      <c r="O103" s="19" t="e">
        <f>VLOOKUP(A103,BASE!A:F,6,0)-F103</f>
        <v>#N/A</v>
      </c>
      <c r="P103" s="19" t="e">
        <f>VLOOKUP(A103,BASE!A:J,9,0)-I103</f>
        <v>#N/A</v>
      </c>
      <c r="Q103" s="19" t="e">
        <f>VLOOKUP(A103,BASE!A:G,7,0)-G103</f>
        <v>#N/A</v>
      </c>
      <c r="R103" s="19" t="e">
        <f>VLOOKUP(A103,BASE!A:J,10,0)-J103</f>
        <v>#N/A</v>
      </c>
      <c r="S103" s="19" t="e">
        <f>VLOOKUP(A103,BASE!A:L,11,0)-K103</f>
        <v>#N/A</v>
      </c>
      <c r="T103" s="19" t="e">
        <f>VLOOKUP(A103,BASE!A:L,12,0)-L103</f>
        <v>#N/A</v>
      </c>
      <c r="U103" s="168" t="e">
        <f>IF(VLOOKUP(A103,BASE!A:B,2,0)=C103,"","CHK")</f>
        <v>#N/A</v>
      </c>
    </row>
    <row r="104" spans="1:21" ht="14.4" x14ac:dyDescent="0.3">
      <c r="A104" s="158"/>
      <c r="B104" s="158"/>
      <c r="C104" s="158"/>
      <c r="D104" s="158"/>
      <c r="E104" s="161"/>
      <c r="F104" s="161"/>
      <c r="G104" s="161"/>
      <c r="H104" s="161"/>
      <c r="I104" s="161"/>
      <c r="J104" s="161"/>
      <c r="K104" s="161"/>
      <c r="L104" s="161"/>
      <c r="M104" s="19" t="e">
        <f>VLOOKUP(A104,BASE!A:L,5,0)-E104</f>
        <v>#N/A</v>
      </c>
      <c r="N104" s="19" t="e">
        <f>VLOOKUP(A104,BASE!A:L,8,0)-H104</f>
        <v>#N/A</v>
      </c>
      <c r="O104" s="19" t="e">
        <f>VLOOKUP(A104,BASE!A:F,6,0)-F104</f>
        <v>#N/A</v>
      </c>
      <c r="P104" s="19" t="e">
        <f>VLOOKUP(A104,BASE!A:J,9,0)-I104</f>
        <v>#N/A</v>
      </c>
      <c r="Q104" s="19" t="e">
        <f>VLOOKUP(A104,BASE!A:G,7,0)-G104</f>
        <v>#N/A</v>
      </c>
      <c r="R104" s="19" t="e">
        <f>VLOOKUP(A104,BASE!A:J,10,0)-J104</f>
        <v>#N/A</v>
      </c>
      <c r="S104" s="19" t="e">
        <f>VLOOKUP(A104,BASE!A:L,11,0)-K104</f>
        <v>#N/A</v>
      </c>
      <c r="T104" s="19" t="e">
        <f>VLOOKUP(A104,BASE!A:L,12,0)-L104</f>
        <v>#N/A</v>
      </c>
      <c r="U104" s="168" t="e">
        <f>IF(VLOOKUP(A104,BASE!A:B,2,0)=C104,"","CHK")</f>
        <v>#N/A</v>
      </c>
    </row>
    <row r="105" spans="1:21" ht="14.4" x14ac:dyDescent="0.3">
      <c r="A105" s="158"/>
      <c r="B105" s="158"/>
      <c r="C105" s="158"/>
      <c r="D105" s="158"/>
      <c r="E105" s="161"/>
      <c r="F105" s="161"/>
      <c r="G105" s="161"/>
      <c r="H105" s="161"/>
      <c r="I105" s="161"/>
      <c r="J105" s="161"/>
      <c r="K105" s="161"/>
      <c r="L105" s="161"/>
      <c r="M105" s="19" t="e">
        <f>VLOOKUP(A105,BASE!A:L,5,0)-E105</f>
        <v>#N/A</v>
      </c>
      <c r="N105" s="19" t="e">
        <f>VLOOKUP(A105,BASE!A:L,8,0)-H105</f>
        <v>#N/A</v>
      </c>
      <c r="O105" s="19" t="e">
        <f>VLOOKUP(A105,BASE!A:F,6,0)-F105</f>
        <v>#N/A</v>
      </c>
      <c r="P105" s="19" t="e">
        <f>VLOOKUP(A105,BASE!A:J,9,0)-I105</f>
        <v>#N/A</v>
      </c>
      <c r="Q105" s="19" t="e">
        <f>VLOOKUP(A105,BASE!A:G,7,0)-G105</f>
        <v>#N/A</v>
      </c>
      <c r="R105" s="19" t="e">
        <f>VLOOKUP(A105,BASE!A:J,10,0)-J105</f>
        <v>#N/A</v>
      </c>
      <c r="S105" s="19" t="e">
        <f>VLOOKUP(A105,BASE!A:L,11,0)-K105</f>
        <v>#N/A</v>
      </c>
      <c r="T105" s="19" t="e">
        <f>VLOOKUP(A105,BASE!A:L,12,0)-L105</f>
        <v>#N/A</v>
      </c>
      <c r="U105" s="168" t="e">
        <f>IF(VLOOKUP(A105,BASE!A:B,2,0)=C105,"","CHK")</f>
        <v>#N/A</v>
      </c>
    </row>
    <row r="106" spans="1:21" ht="14.4" x14ac:dyDescent="0.3">
      <c r="A106" s="158"/>
      <c r="B106" s="158"/>
      <c r="C106" s="158"/>
      <c r="D106" s="158"/>
      <c r="E106" s="161"/>
      <c r="F106" s="161"/>
      <c r="G106" s="161"/>
      <c r="H106" s="161"/>
      <c r="I106" s="161"/>
      <c r="J106" s="161"/>
      <c r="K106" s="161"/>
      <c r="L106" s="161"/>
      <c r="M106" s="19" t="e">
        <f>VLOOKUP(A106,BASE!A:L,5,0)-E106</f>
        <v>#N/A</v>
      </c>
      <c r="N106" s="19" t="e">
        <f>VLOOKUP(A106,BASE!A:L,8,0)-H106</f>
        <v>#N/A</v>
      </c>
      <c r="O106" s="19" t="e">
        <f>VLOOKUP(A106,BASE!A:F,6,0)-F106</f>
        <v>#N/A</v>
      </c>
      <c r="P106" s="19" t="e">
        <f>VLOOKUP(A106,BASE!A:J,9,0)-I106</f>
        <v>#N/A</v>
      </c>
      <c r="Q106" s="19" t="e">
        <f>VLOOKUP(A106,BASE!A:G,7,0)-G106</f>
        <v>#N/A</v>
      </c>
      <c r="R106" s="19" t="e">
        <f>VLOOKUP(A106,BASE!A:J,10,0)-J106</f>
        <v>#N/A</v>
      </c>
      <c r="S106" s="19" t="e">
        <f>VLOOKUP(A106,BASE!A:L,11,0)-K106</f>
        <v>#N/A</v>
      </c>
      <c r="T106" s="19" t="e">
        <f>VLOOKUP(A106,BASE!A:L,12,0)-L106</f>
        <v>#N/A</v>
      </c>
      <c r="U106" s="168" t="e">
        <f>IF(VLOOKUP(A106,BASE!A:B,2,0)=C106,"","CHK")</f>
        <v>#N/A</v>
      </c>
    </row>
    <row r="107" spans="1:21" ht="14.4" x14ac:dyDescent="0.3">
      <c r="A107" s="158"/>
      <c r="B107" s="158"/>
      <c r="C107" s="158"/>
      <c r="D107" s="158"/>
      <c r="E107" s="161"/>
      <c r="F107" s="161"/>
      <c r="G107" s="161"/>
      <c r="H107" s="161"/>
      <c r="I107" s="161"/>
      <c r="J107" s="161"/>
      <c r="K107" s="161"/>
      <c r="L107" s="161"/>
      <c r="M107" s="19" t="e">
        <f>VLOOKUP(A107,BASE!A:L,5,0)-E107</f>
        <v>#N/A</v>
      </c>
      <c r="N107" s="19" t="e">
        <f>VLOOKUP(A107,BASE!A:L,8,0)-H107</f>
        <v>#N/A</v>
      </c>
      <c r="O107" s="19" t="e">
        <f>VLOOKUP(A107,BASE!A:F,6,0)-F107</f>
        <v>#N/A</v>
      </c>
      <c r="P107" s="19" t="e">
        <f>VLOOKUP(A107,BASE!A:J,9,0)-I107</f>
        <v>#N/A</v>
      </c>
      <c r="Q107" s="19" t="e">
        <f>VLOOKUP(A107,BASE!A:G,7,0)-G107</f>
        <v>#N/A</v>
      </c>
      <c r="R107" s="19" t="e">
        <f>VLOOKUP(A107,BASE!A:J,10,0)-J107</f>
        <v>#N/A</v>
      </c>
      <c r="S107" s="19" t="e">
        <f>VLOOKUP(A107,BASE!A:L,11,0)-K107</f>
        <v>#N/A</v>
      </c>
      <c r="T107" s="19" t="e">
        <f>VLOOKUP(A107,BASE!A:L,12,0)-L107</f>
        <v>#N/A</v>
      </c>
      <c r="U107" s="168" t="e">
        <f>IF(VLOOKUP(A107,BASE!A:B,2,0)=C107,"","CHK")</f>
        <v>#N/A</v>
      </c>
    </row>
    <row r="108" spans="1:21" ht="14.4" x14ac:dyDescent="0.3">
      <c r="A108" s="158"/>
      <c r="B108" s="158"/>
      <c r="C108" s="158"/>
      <c r="D108" s="158"/>
      <c r="E108" s="161"/>
      <c r="F108" s="161"/>
      <c r="G108" s="161"/>
      <c r="H108" s="161"/>
      <c r="I108" s="161"/>
      <c r="J108" s="161"/>
      <c r="K108" s="161"/>
      <c r="L108" s="161"/>
      <c r="M108" s="19" t="e">
        <f>VLOOKUP(A108,BASE!A:L,5,0)-E108</f>
        <v>#N/A</v>
      </c>
      <c r="N108" s="19" t="e">
        <f>VLOOKUP(A108,BASE!A:L,8,0)-H108</f>
        <v>#N/A</v>
      </c>
      <c r="O108" s="19" t="e">
        <f>VLOOKUP(A108,BASE!A:F,6,0)-F108</f>
        <v>#N/A</v>
      </c>
      <c r="P108" s="19" t="e">
        <f>VLOOKUP(A108,BASE!A:J,9,0)-I108</f>
        <v>#N/A</v>
      </c>
      <c r="Q108" s="19" t="e">
        <f>VLOOKUP(A108,BASE!A:G,7,0)-G108</f>
        <v>#N/A</v>
      </c>
      <c r="R108" s="19" t="e">
        <f>VLOOKUP(A108,BASE!A:J,10,0)-J108</f>
        <v>#N/A</v>
      </c>
      <c r="S108" s="19" t="e">
        <f>VLOOKUP(A108,BASE!A:L,11,0)-K108</f>
        <v>#N/A</v>
      </c>
      <c r="T108" s="19" t="e">
        <f>VLOOKUP(A108,BASE!A:L,12,0)-L108</f>
        <v>#N/A</v>
      </c>
      <c r="U108" s="168" t="e">
        <f>IF(VLOOKUP(A108,BASE!A:B,2,0)=C108,"","CHK")</f>
        <v>#N/A</v>
      </c>
    </row>
    <row r="109" spans="1:21" ht="14.4" x14ac:dyDescent="0.3">
      <c r="A109" s="158"/>
      <c r="B109" s="158"/>
      <c r="C109" s="158"/>
      <c r="D109" s="158"/>
      <c r="E109" s="161"/>
      <c r="F109" s="161"/>
      <c r="G109" s="161"/>
      <c r="H109" s="161"/>
      <c r="I109" s="161"/>
      <c r="J109" s="161"/>
      <c r="K109" s="161"/>
      <c r="L109" s="161"/>
      <c r="M109" s="19" t="e">
        <f>VLOOKUP(A109,BASE!A:L,5,0)-E109</f>
        <v>#N/A</v>
      </c>
      <c r="N109" s="19" t="e">
        <f>VLOOKUP(A109,BASE!A:L,8,0)-H109</f>
        <v>#N/A</v>
      </c>
      <c r="O109" s="19" t="e">
        <f>VLOOKUP(A109,BASE!A:F,6,0)-F109</f>
        <v>#N/A</v>
      </c>
      <c r="P109" s="19" t="e">
        <f>VLOOKUP(A109,BASE!A:J,9,0)-I109</f>
        <v>#N/A</v>
      </c>
      <c r="Q109" s="19" t="e">
        <f>VLOOKUP(A109,BASE!A:G,7,0)-G109</f>
        <v>#N/A</v>
      </c>
      <c r="R109" s="19" t="e">
        <f>VLOOKUP(A109,BASE!A:J,10,0)-J109</f>
        <v>#N/A</v>
      </c>
      <c r="S109" s="19" t="e">
        <f>VLOOKUP(A109,BASE!A:L,11,0)-K109</f>
        <v>#N/A</v>
      </c>
      <c r="T109" s="19" t="e">
        <f>VLOOKUP(A109,BASE!A:L,12,0)-L109</f>
        <v>#N/A</v>
      </c>
      <c r="U109" s="168" t="e">
        <f>IF(VLOOKUP(A109,BASE!A:B,2,0)=C109,"","CHK")</f>
        <v>#N/A</v>
      </c>
    </row>
    <row r="110" spans="1:21" ht="14.4" x14ac:dyDescent="0.3">
      <c r="A110" s="158"/>
      <c r="B110" s="158"/>
      <c r="C110" s="158"/>
      <c r="D110" s="158"/>
      <c r="E110" s="161"/>
      <c r="F110" s="161"/>
      <c r="G110" s="161"/>
      <c r="H110" s="161"/>
      <c r="I110" s="161"/>
      <c r="J110" s="161"/>
      <c r="K110" s="161"/>
      <c r="L110" s="161"/>
      <c r="M110" s="19" t="e">
        <f>VLOOKUP(A110,BASE!A:L,5,0)-E110</f>
        <v>#N/A</v>
      </c>
      <c r="N110" s="19" t="e">
        <f>VLOOKUP(A110,BASE!A:L,8,0)-H110</f>
        <v>#N/A</v>
      </c>
      <c r="O110" s="19" t="e">
        <f>VLOOKUP(A110,BASE!A:F,6,0)-F110</f>
        <v>#N/A</v>
      </c>
      <c r="P110" s="19" t="e">
        <f>VLOOKUP(A110,BASE!A:J,9,0)-I110</f>
        <v>#N/A</v>
      </c>
      <c r="Q110" s="19" t="e">
        <f>VLOOKUP(A110,BASE!A:G,7,0)-G110</f>
        <v>#N/A</v>
      </c>
      <c r="R110" s="19" t="e">
        <f>VLOOKUP(A110,BASE!A:J,10,0)-J110</f>
        <v>#N/A</v>
      </c>
      <c r="S110" s="19" t="e">
        <f>VLOOKUP(A110,BASE!A:L,11,0)-K110</f>
        <v>#N/A</v>
      </c>
      <c r="T110" s="19" t="e">
        <f>VLOOKUP(A110,BASE!A:L,12,0)-L110</f>
        <v>#N/A</v>
      </c>
      <c r="U110" s="168" t="e">
        <f>IF(VLOOKUP(A110,BASE!A:B,2,0)=C110,"","CHK")</f>
        <v>#N/A</v>
      </c>
    </row>
    <row r="111" spans="1:21" ht="14.4" x14ac:dyDescent="0.3">
      <c r="A111" s="158"/>
      <c r="B111" s="158"/>
      <c r="C111" s="158"/>
      <c r="D111" s="158"/>
      <c r="E111" s="161"/>
      <c r="F111" s="161"/>
      <c r="G111" s="161"/>
      <c r="H111" s="161"/>
      <c r="I111" s="161"/>
      <c r="J111" s="161"/>
      <c r="K111" s="161"/>
      <c r="L111" s="161"/>
      <c r="M111" s="19" t="e">
        <f>VLOOKUP(A111,BASE!A:L,5,0)-E111</f>
        <v>#N/A</v>
      </c>
      <c r="N111" s="19" t="e">
        <f>VLOOKUP(A111,BASE!A:L,8,0)-H111</f>
        <v>#N/A</v>
      </c>
      <c r="O111" s="19" t="e">
        <f>VLOOKUP(A111,BASE!A:F,6,0)-F111</f>
        <v>#N/A</v>
      </c>
      <c r="P111" s="19" t="e">
        <f>VLOOKUP(A111,BASE!A:J,9,0)-I111</f>
        <v>#N/A</v>
      </c>
      <c r="Q111" s="19" t="e">
        <f>VLOOKUP(A111,BASE!A:G,7,0)-G111</f>
        <v>#N/A</v>
      </c>
      <c r="R111" s="19" t="e">
        <f>VLOOKUP(A111,BASE!A:J,10,0)-J111</f>
        <v>#N/A</v>
      </c>
      <c r="S111" s="19" t="e">
        <f>VLOOKUP(A111,BASE!A:L,11,0)-K111</f>
        <v>#N/A</v>
      </c>
      <c r="T111" s="19" t="e">
        <f>VLOOKUP(A111,BASE!A:L,12,0)-L111</f>
        <v>#N/A</v>
      </c>
      <c r="U111" s="168" t="e">
        <f>IF(VLOOKUP(A111,BASE!A:B,2,0)=C111,"","CHK")</f>
        <v>#N/A</v>
      </c>
    </row>
    <row r="112" spans="1:21" ht="14.4" x14ac:dyDescent="0.3">
      <c r="A112" s="158"/>
      <c r="B112" s="158"/>
      <c r="C112" s="158"/>
      <c r="D112" s="158"/>
      <c r="E112" s="161"/>
      <c r="F112" s="161"/>
      <c r="G112" s="161"/>
      <c r="H112" s="161"/>
      <c r="I112" s="161"/>
      <c r="J112" s="161"/>
      <c r="K112" s="161"/>
      <c r="L112" s="161"/>
      <c r="M112" s="19" t="e">
        <f>VLOOKUP(A112,BASE!A:L,5,0)-E112</f>
        <v>#N/A</v>
      </c>
      <c r="N112" s="19" t="e">
        <f>VLOOKUP(A112,BASE!A:L,8,0)-H112</f>
        <v>#N/A</v>
      </c>
      <c r="O112" s="19" t="e">
        <f>VLOOKUP(A112,BASE!A:F,6,0)-F112</f>
        <v>#N/A</v>
      </c>
      <c r="P112" s="19" t="e">
        <f>VLOOKUP(A112,BASE!A:J,9,0)-I112</f>
        <v>#N/A</v>
      </c>
      <c r="Q112" s="19" t="e">
        <f>VLOOKUP(A112,BASE!A:G,7,0)-G112</f>
        <v>#N/A</v>
      </c>
      <c r="R112" s="19" t="e">
        <f>VLOOKUP(A112,BASE!A:J,10,0)-J112</f>
        <v>#N/A</v>
      </c>
      <c r="S112" s="19" t="e">
        <f>VLOOKUP(A112,BASE!A:L,11,0)-K112</f>
        <v>#N/A</v>
      </c>
      <c r="T112" s="19" t="e">
        <f>VLOOKUP(A112,BASE!A:L,12,0)-L112</f>
        <v>#N/A</v>
      </c>
      <c r="U112" s="168" t="e">
        <f>IF(VLOOKUP(A112,BASE!A:B,2,0)=C112,"","CHK")</f>
        <v>#N/A</v>
      </c>
    </row>
    <row r="113" spans="1:21" ht="14.4" x14ac:dyDescent="0.3">
      <c r="A113" s="158"/>
      <c r="B113" s="158"/>
      <c r="C113" s="158"/>
      <c r="D113" s="158"/>
      <c r="E113" s="161"/>
      <c r="F113" s="161"/>
      <c r="G113" s="161"/>
      <c r="H113" s="161"/>
      <c r="I113" s="161"/>
      <c r="J113" s="161"/>
      <c r="K113" s="161"/>
      <c r="L113" s="161"/>
      <c r="M113" s="19" t="e">
        <f>VLOOKUP(A113,BASE!A:L,5,0)-E113</f>
        <v>#N/A</v>
      </c>
      <c r="N113" s="19" t="e">
        <f>VLOOKUP(A113,BASE!A:L,8,0)-H113</f>
        <v>#N/A</v>
      </c>
      <c r="O113" s="19" t="e">
        <f>VLOOKUP(A113,BASE!A:F,6,0)-F113</f>
        <v>#N/A</v>
      </c>
      <c r="P113" s="19" t="e">
        <f>VLOOKUP(A113,BASE!A:J,9,0)-I113</f>
        <v>#N/A</v>
      </c>
      <c r="Q113" s="19" t="e">
        <f>VLOOKUP(A113,BASE!A:G,7,0)-G113</f>
        <v>#N/A</v>
      </c>
      <c r="R113" s="19" t="e">
        <f>VLOOKUP(A113,BASE!A:J,10,0)-J113</f>
        <v>#N/A</v>
      </c>
      <c r="S113" s="19" t="e">
        <f>VLOOKUP(A113,BASE!A:L,11,0)-K113</f>
        <v>#N/A</v>
      </c>
      <c r="T113" s="19" t="e">
        <f>VLOOKUP(A113,BASE!A:L,12,0)-L113</f>
        <v>#N/A</v>
      </c>
      <c r="U113" s="168" t="e">
        <f>IF(VLOOKUP(A113,BASE!A:B,2,0)=C113,"","CHK")</f>
        <v>#N/A</v>
      </c>
    </row>
    <row r="114" spans="1:21" ht="14.4" x14ac:dyDescent="0.3">
      <c r="A114" s="158"/>
      <c r="B114" s="158"/>
      <c r="C114" s="158"/>
      <c r="D114" s="158"/>
      <c r="E114" s="161"/>
      <c r="F114" s="161"/>
      <c r="G114" s="161"/>
      <c r="H114" s="161"/>
      <c r="I114" s="161"/>
      <c r="J114" s="161"/>
      <c r="K114" s="161"/>
      <c r="L114" s="161"/>
      <c r="M114" s="19" t="e">
        <f>VLOOKUP(A114,BASE!A:L,5,0)-E114</f>
        <v>#N/A</v>
      </c>
      <c r="N114" s="19" t="e">
        <f>VLOOKUP(A114,BASE!A:L,8,0)-H114</f>
        <v>#N/A</v>
      </c>
      <c r="O114" s="19" t="e">
        <f>VLOOKUP(A114,BASE!A:F,6,0)-F114</f>
        <v>#N/A</v>
      </c>
      <c r="P114" s="19" t="e">
        <f>VLOOKUP(A114,BASE!A:J,9,0)-I114</f>
        <v>#N/A</v>
      </c>
      <c r="Q114" s="19" t="e">
        <f>VLOOKUP(A114,BASE!A:G,7,0)-G114</f>
        <v>#N/A</v>
      </c>
      <c r="R114" s="19" t="e">
        <f>VLOOKUP(A114,BASE!A:J,10,0)-J114</f>
        <v>#N/A</v>
      </c>
      <c r="S114" s="19" t="e">
        <f>VLOOKUP(A114,BASE!A:L,11,0)-K114</f>
        <v>#N/A</v>
      </c>
      <c r="T114" s="19" t="e">
        <f>VLOOKUP(A114,BASE!A:L,12,0)-L114</f>
        <v>#N/A</v>
      </c>
      <c r="U114" s="168" t="e">
        <f>IF(VLOOKUP(A114,BASE!A:B,2,0)=C114,"","CHK")</f>
        <v>#N/A</v>
      </c>
    </row>
    <row r="115" spans="1:21" ht="14.4" x14ac:dyDescent="0.3">
      <c r="A115" s="158"/>
      <c r="B115" s="158"/>
      <c r="C115" s="158"/>
      <c r="D115" s="158"/>
      <c r="E115" s="161"/>
      <c r="F115" s="161"/>
      <c r="G115" s="161"/>
      <c r="H115" s="161"/>
      <c r="I115" s="161"/>
      <c r="J115" s="161"/>
      <c r="K115" s="161"/>
      <c r="L115" s="161"/>
      <c r="M115" s="19" t="e">
        <f>VLOOKUP(A115,BASE!A:L,5,0)-E115</f>
        <v>#N/A</v>
      </c>
      <c r="N115" s="19" t="e">
        <f>VLOOKUP(A115,BASE!A:L,8,0)-H115</f>
        <v>#N/A</v>
      </c>
      <c r="O115" s="19" t="e">
        <f>VLOOKUP(A115,BASE!A:F,6,0)-F115</f>
        <v>#N/A</v>
      </c>
      <c r="P115" s="19" t="e">
        <f>VLOOKUP(A115,BASE!A:J,9,0)-I115</f>
        <v>#N/A</v>
      </c>
      <c r="Q115" s="19" t="e">
        <f>VLOOKUP(A115,BASE!A:G,7,0)-G115</f>
        <v>#N/A</v>
      </c>
      <c r="R115" s="19" t="e">
        <f>VLOOKUP(A115,BASE!A:J,10,0)-J115</f>
        <v>#N/A</v>
      </c>
      <c r="S115" s="19" t="e">
        <f>VLOOKUP(A115,BASE!A:L,11,0)-K115</f>
        <v>#N/A</v>
      </c>
      <c r="T115" s="19" t="e">
        <f>VLOOKUP(A115,BASE!A:L,12,0)-L115</f>
        <v>#N/A</v>
      </c>
      <c r="U115" s="168" t="e">
        <f>IF(VLOOKUP(A115,BASE!A:B,2,0)=C115,"","CHK")</f>
        <v>#N/A</v>
      </c>
    </row>
    <row r="116" spans="1:21" ht="14.4" x14ac:dyDescent="0.3">
      <c r="A116" s="158"/>
      <c r="B116" s="158"/>
      <c r="C116" s="158"/>
      <c r="D116" s="158"/>
      <c r="E116" s="161"/>
      <c r="F116" s="161"/>
      <c r="G116" s="161"/>
      <c r="H116" s="161"/>
      <c r="I116" s="161"/>
      <c r="J116" s="161"/>
      <c r="K116" s="161"/>
      <c r="L116" s="161"/>
      <c r="M116" s="19" t="e">
        <f>VLOOKUP(A116,BASE!A:L,5,0)-E116</f>
        <v>#N/A</v>
      </c>
      <c r="N116" s="19" t="e">
        <f>VLOOKUP(A116,BASE!A:L,8,0)-H116</f>
        <v>#N/A</v>
      </c>
      <c r="O116" s="19" t="e">
        <f>VLOOKUP(A116,BASE!A:F,6,0)-F116</f>
        <v>#N/A</v>
      </c>
      <c r="P116" s="19" t="e">
        <f>VLOOKUP(A116,BASE!A:J,9,0)-I116</f>
        <v>#N/A</v>
      </c>
      <c r="Q116" s="19" t="e">
        <f>VLOOKUP(A116,BASE!A:G,7,0)-G116</f>
        <v>#N/A</v>
      </c>
      <c r="R116" s="19" t="e">
        <f>VLOOKUP(A116,BASE!A:J,10,0)-J116</f>
        <v>#N/A</v>
      </c>
      <c r="S116" s="19" t="e">
        <f>VLOOKUP(A116,BASE!A:L,11,0)-K116</f>
        <v>#N/A</v>
      </c>
      <c r="T116" s="19" t="e">
        <f>VLOOKUP(A116,BASE!A:L,12,0)-L116</f>
        <v>#N/A</v>
      </c>
      <c r="U116" s="168" t="e">
        <f>IF(VLOOKUP(A116,BASE!A:B,2,0)=C116,"","CHK")</f>
        <v>#N/A</v>
      </c>
    </row>
    <row r="117" spans="1:21" ht="14.4" x14ac:dyDescent="0.3">
      <c r="A117" s="158"/>
      <c r="B117" s="158"/>
      <c r="C117" s="158"/>
      <c r="D117" s="158"/>
      <c r="E117" s="161"/>
      <c r="F117" s="161"/>
      <c r="G117" s="161"/>
      <c r="H117" s="161"/>
      <c r="I117" s="161"/>
      <c r="J117" s="161"/>
      <c r="K117" s="161"/>
      <c r="L117" s="161"/>
      <c r="M117" s="19" t="e">
        <f>VLOOKUP(A117,BASE!A:L,5,0)-E117</f>
        <v>#N/A</v>
      </c>
      <c r="N117" s="19" t="e">
        <f>VLOOKUP(A117,BASE!A:L,8,0)-H117</f>
        <v>#N/A</v>
      </c>
      <c r="O117" s="19" t="e">
        <f>VLOOKUP(A117,BASE!A:F,6,0)-F117</f>
        <v>#N/A</v>
      </c>
      <c r="P117" s="19" t="e">
        <f>VLOOKUP(A117,BASE!A:J,9,0)-I117</f>
        <v>#N/A</v>
      </c>
      <c r="Q117" s="19" t="e">
        <f>VLOOKUP(A117,BASE!A:G,7,0)-G117</f>
        <v>#N/A</v>
      </c>
      <c r="R117" s="19" t="e">
        <f>VLOOKUP(A117,BASE!A:J,10,0)-J117</f>
        <v>#N/A</v>
      </c>
      <c r="S117" s="19" t="e">
        <f>VLOOKUP(A117,BASE!A:L,11,0)-K117</f>
        <v>#N/A</v>
      </c>
      <c r="T117" s="19" t="e">
        <f>VLOOKUP(A117,BASE!A:L,12,0)-L117</f>
        <v>#N/A</v>
      </c>
      <c r="U117" s="168" t="e">
        <f>IF(VLOOKUP(A117,BASE!A:B,2,0)=C117,"","CHK")</f>
        <v>#N/A</v>
      </c>
    </row>
    <row r="118" spans="1:21" ht="14.4" x14ac:dyDescent="0.3">
      <c r="A118" s="158"/>
      <c r="B118" s="158"/>
      <c r="C118" s="158"/>
      <c r="D118" s="158"/>
      <c r="E118" s="161"/>
      <c r="F118" s="161"/>
      <c r="G118" s="161"/>
      <c r="H118" s="161"/>
      <c r="I118" s="161"/>
      <c r="J118" s="161"/>
      <c r="K118" s="161"/>
      <c r="L118" s="161"/>
      <c r="M118" s="19" t="e">
        <f>VLOOKUP(A118,BASE!A:L,5,0)-E118</f>
        <v>#N/A</v>
      </c>
      <c r="N118" s="19" t="e">
        <f>VLOOKUP(A118,BASE!A:L,8,0)-H118</f>
        <v>#N/A</v>
      </c>
      <c r="O118" s="19" t="e">
        <f>VLOOKUP(A118,BASE!A:F,6,0)-F118</f>
        <v>#N/A</v>
      </c>
      <c r="P118" s="19" t="e">
        <f>VLOOKUP(A118,BASE!A:J,9,0)-I118</f>
        <v>#N/A</v>
      </c>
      <c r="Q118" s="19" t="e">
        <f>VLOOKUP(A118,BASE!A:G,7,0)-G118</f>
        <v>#N/A</v>
      </c>
      <c r="R118" s="19" t="e">
        <f>VLOOKUP(A118,BASE!A:J,10,0)-J118</f>
        <v>#N/A</v>
      </c>
      <c r="S118" s="19" t="e">
        <f>VLOOKUP(A118,BASE!A:L,11,0)-K118</f>
        <v>#N/A</v>
      </c>
      <c r="T118" s="19" t="e">
        <f>VLOOKUP(A118,BASE!A:L,12,0)-L118</f>
        <v>#N/A</v>
      </c>
      <c r="U118" s="168" t="e">
        <f>IF(VLOOKUP(A118,BASE!A:B,2,0)=C118,"","CHK")</f>
        <v>#N/A</v>
      </c>
    </row>
    <row r="119" spans="1:21" ht="14.4" x14ac:dyDescent="0.3">
      <c r="A119" s="158"/>
      <c r="B119" s="158"/>
      <c r="C119" s="158"/>
      <c r="D119" s="158"/>
      <c r="E119" s="161"/>
      <c r="F119" s="161"/>
      <c r="G119" s="161"/>
      <c r="H119" s="161"/>
      <c r="I119" s="161"/>
      <c r="J119" s="161"/>
      <c r="K119" s="161"/>
      <c r="L119" s="161"/>
      <c r="M119" s="19" t="e">
        <f>VLOOKUP(A119,BASE!A:L,5,0)-E119</f>
        <v>#N/A</v>
      </c>
      <c r="N119" s="19" t="e">
        <f>VLOOKUP(A119,BASE!A:L,8,0)-H119</f>
        <v>#N/A</v>
      </c>
      <c r="O119" s="19" t="e">
        <f>VLOOKUP(A119,BASE!A:F,6,0)-F119</f>
        <v>#N/A</v>
      </c>
      <c r="P119" s="19" t="e">
        <f>VLOOKUP(A119,BASE!A:J,9,0)-I119</f>
        <v>#N/A</v>
      </c>
      <c r="Q119" s="19" t="e">
        <f>VLOOKUP(A119,BASE!A:G,7,0)-G119</f>
        <v>#N/A</v>
      </c>
      <c r="R119" s="19" t="e">
        <f>VLOOKUP(A119,BASE!A:J,10,0)-J119</f>
        <v>#N/A</v>
      </c>
      <c r="S119" s="19" t="e">
        <f>VLOOKUP(A119,BASE!A:L,11,0)-K119</f>
        <v>#N/A</v>
      </c>
      <c r="T119" s="19" t="e">
        <f>VLOOKUP(A119,BASE!A:L,12,0)-L119</f>
        <v>#N/A</v>
      </c>
      <c r="U119" s="168" t="e">
        <f>IF(VLOOKUP(A119,BASE!A:B,2,0)=C119,"","CHK")</f>
        <v>#N/A</v>
      </c>
    </row>
    <row r="120" spans="1:21" ht="14.4" x14ac:dyDescent="0.3">
      <c r="A120" s="158"/>
      <c r="B120" s="158"/>
      <c r="C120" s="158"/>
      <c r="D120" s="158"/>
      <c r="E120" s="161"/>
      <c r="F120" s="161"/>
      <c r="G120" s="161"/>
      <c r="H120" s="161"/>
      <c r="I120" s="161"/>
      <c r="J120" s="161"/>
      <c r="K120" s="161"/>
      <c r="L120" s="161"/>
      <c r="M120" s="19" t="e">
        <f>VLOOKUP(A120,BASE!A:L,5,0)-E120</f>
        <v>#N/A</v>
      </c>
      <c r="N120" s="19" t="e">
        <f>VLOOKUP(A120,BASE!A:L,8,0)-H120</f>
        <v>#N/A</v>
      </c>
      <c r="O120" s="19" t="e">
        <f>VLOOKUP(A120,BASE!A:F,6,0)-F120</f>
        <v>#N/A</v>
      </c>
      <c r="P120" s="19" t="e">
        <f>VLOOKUP(A120,BASE!A:J,9,0)-I120</f>
        <v>#N/A</v>
      </c>
      <c r="Q120" s="19" t="e">
        <f>VLOOKUP(A120,BASE!A:G,7,0)-G120</f>
        <v>#N/A</v>
      </c>
      <c r="R120" s="19" t="e">
        <f>VLOOKUP(A120,BASE!A:J,10,0)-J120</f>
        <v>#N/A</v>
      </c>
      <c r="S120" s="19" t="e">
        <f>VLOOKUP(A120,BASE!A:L,11,0)-K120</f>
        <v>#N/A</v>
      </c>
      <c r="T120" s="19" t="e">
        <f>VLOOKUP(A120,BASE!A:L,12,0)-L120</f>
        <v>#N/A</v>
      </c>
      <c r="U120" s="168" t="e">
        <f>IF(VLOOKUP(A120,BASE!A:B,2,0)=C120,"","CHK")</f>
        <v>#N/A</v>
      </c>
    </row>
    <row r="121" spans="1:21" ht="14.4" x14ac:dyDescent="0.3">
      <c r="A121" s="158"/>
      <c r="B121" s="158"/>
      <c r="C121" s="158"/>
      <c r="D121" s="158"/>
      <c r="E121" s="161"/>
      <c r="F121" s="161"/>
      <c r="G121" s="161"/>
      <c r="H121" s="161"/>
      <c r="I121" s="161"/>
      <c r="J121" s="161"/>
      <c r="K121" s="161"/>
      <c r="L121" s="161"/>
      <c r="M121" s="19" t="e">
        <f>VLOOKUP(A121,BASE!A:L,5,0)-E121</f>
        <v>#N/A</v>
      </c>
      <c r="N121" s="19" t="e">
        <f>VLOOKUP(A121,BASE!A:L,8,0)-H121</f>
        <v>#N/A</v>
      </c>
      <c r="O121" s="19" t="e">
        <f>VLOOKUP(A121,BASE!A:F,6,0)-F121</f>
        <v>#N/A</v>
      </c>
      <c r="P121" s="19" t="e">
        <f>VLOOKUP(A121,BASE!A:J,9,0)-I121</f>
        <v>#N/A</v>
      </c>
      <c r="Q121" s="19" t="e">
        <f>VLOOKUP(A121,BASE!A:G,7,0)-G121</f>
        <v>#N/A</v>
      </c>
      <c r="R121" s="19" t="e">
        <f>VLOOKUP(A121,BASE!A:J,10,0)-J121</f>
        <v>#N/A</v>
      </c>
      <c r="S121" s="19" t="e">
        <f>VLOOKUP(A121,BASE!A:L,11,0)-K121</f>
        <v>#N/A</v>
      </c>
      <c r="T121" s="19" t="e">
        <f>VLOOKUP(A121,BASE!A:L,12,0)-L121</f>
        <v>#N/A</v>
      </c>
      <c r="U121" s="168" t="e">
        <f>IF(VLOOKUP(A121,BASE!A:B,2,0)=C121,"","CHK")</f>
        <v>#N/A</v>
      </c>
    </row>
    <row r="122" spans="1:21" ht="14.4" x14ac:dyDescent="0.3">
      <c r="A122" s="158"/>
      <c r="B122" s="158"/>
      <c r="C122" s="158"/>
      <c r="D122" s="158"/>
      <c r="E122" s="161"/>
      <c r="F122" s="161"/>
      <c r="G122" s="161"/>
      <c r="H122" s="161"/>
      <c r="I122" s="161"/>
      <c r="J122" s="161"/>
      <c r="K122" s="161"/>
      <c r="L122" s="161"/>
      <c r="M122" s="19" t="e">
        <f>VLOOKUP(A122,BASE!A:L,5,0)-E122</f>
        <v>#N/A</v>
      </c>
      <c r="N122" s="19" t="e">
        <f>VLOOKUP(A122,BASE!A:L,8,0)-H122</f>
        <v>#N/A</v>
      </c>
      <c r="O122" s="19" t="e">
        <f>VLOOKUP(A122,BASE!A:F,6,0)-F122</f>
        <v>#N/A</v>
      </c>
      <c r="P122" s="19" t="e">
        <f>VLOOKUP(A122,BASE!A:J,9,0)-I122</f>
        <v>#N/A</v>
      </c>
      <c r="Q122" s="19" t="e">
        <f>VLOOKUP(A122,BASE!A:G,7,0)-G122</f>
        <v>#N/A</v>
      </c>
      <c r="R122" s="19" t="e">
        <f>VLOOKUP(A122,BASE!A:J,10,0)-J122</f>
        <v>#N/A</v>
      </c>
      <c r="S122" s="19" t="e">
        <f>VLOOKUP(A122,BASE!A:L,11,0)-K122</f>
        <v>#N/A</v>
      </c>
      <c r="T122" s="19" t="e">
        <f>VLOOKUP(A122,BASE!A:L,12,0)-L122</f>
        <v>#N/A</v>
      </c>
      <c r="U122" s="168" t="e">
        <f>IF(VLOOKUP(A122,BASE!A:B,2,0)=C122,"","CHK")</f>
        <v>#N/A</v>
      </c>
    </row>
    <row r="123" spans="1:21" ht="14.4" x14ac:dyDescent="0.3">
      <c r="A123" s="158"/>
      <c r="B123" s="158"/>
      <c r="C123" s="158"/>
      <c r="D123" s="158"/>
      <c r="E123" s="161"/>
      <c r="F123" s="161"/>
      <c r="G123" s="161"/>
      <c r="H123" s="161"/>
      <c r="I123" s="161"/>
      <c r="J123" s="161"/>
      <c r="K123" s="161"/>
      <c r="L123" s="161"/>
      <c r="M123" s="19" t="e">
        <f>VLOOKUP(A123,BASE!A:L,5,0)-E123</f>
        <v>#N/A</v>
      </c>
      <c r="N123" s="19" t="e">
        <f>VLOOKUP(A123,BASE!A:L,8,0)-H123</f>
        <v>#N/A</v>
      </c>
      <c r="O123" s="19" t="e">
        <f>VLOOKUP(A123,BASE!A:F,6,0)-F123</f>
        <v>#N/A</v>
      </c>
      <c r="P123" s="19" t="e">
        <f>VLOOKUP(A123,BASE!A:J,9,0)-I123</f>
        <v>#N/A</v>
      </c>
      <c r="Q123" s="19" t="e">
        <f>VLOOKUP(A123,BASE!A:G,7,0)-G123</f>
        <v>#N/A</v>
      </c>
      <c r="R123" s="19" t="e">
        <f>VLOOKUP(A123,BASE!A:J,10,0)-J123</f>
        <v>#N/A</v>
      </c>
      <c r="S123" s="19" t="e">
        <f>VLOOKUP(A123,BASE!A:L,11,0)-K123</f>
        <v>#N/A</v>
      </c>
      <c r="T123" s="19" t="e">
        <f>VLOOKUP(A123,BASE!A:L,12,0)-L123</f>
        <v>#N/A</v>
      </c>
      <c r="U123" s="168" t="e">
        <f>IF(VLOOKUP(A123,BASE!A:B,2,0)=C123,"","CHK")</f>
        <v>#N/A</v>
      </c>
    </row>
    <row r="124" spans="1:21" ht="14.4" x14ac:dyDescent="0.3">
      <c r="A124" s="158"/>
      <c r="B124" s="158"/>
      <c r="C124" s="158"/>
      <c r="D124" s="158"/>
      <c r="E124" s="161"/>
      <c r="F124" s="161"/>
      <c r="G124" s="161"/>
      <c r="H124" s="161"/>
      <c r="I124" s="161"/>
      <c r="J124" s="161"/>
      <c r="K124" s="161"/>
      <c r="L124" s="161"/>
      <c r="M124" s="19" t="e">
        <f>VLOOKUP(A124,BASE!A:L,5,0)-E124</f>
        <v>#N/A</v>
      </c>
      <c r="N124" s="19" t="e">
        <f>VLOOKUP(A124,BASE!A:L,8,0)-H124</f>
        <v>#N/A</v>
      </c>
      <c r="O124" s="19" t="e">
        <f>VLOOKUP(A124,BASE!A:F,6,0)-F124</f>
        <v>#N/A</v>
      </c>
      <c r="P124" s="19" t="e">
        <f>VLOOKUP(A124,BASE!A:J,9,0)-I124</f>
        <v>#N/A</v>
      </c>
      <c r="Q124" s="19" t="e">
        <f>VLOOKUP(A124,BASE!A:G,7,0)-G124</f>
        <v>#N/A</v>
      </c>
      <c r="R124" s="19" t="e">
        <f>VLOOKUP(A124,BASE!A:J,10,0)-J124</f>
        <v>#N/A</v>
      </c>
      <c r="S124" s="19" t="e">
        <f>VLOOKUP(A124,BASE!A:L,11,0)-K124</f>
        <v>#N/A</v>
      </c>
      <c r="T124" s="19" t="e">
        <f>VLOOKUP(A124,BASE!A:L,12,0)-L124</f>
        <v>#N/A</v>
      </c>
      <c r="U124" s="168" t="e">
        <f>IF(VLOOKUP(A124,BASE!A:B,2,0)=C124,"","CHK")</f>
        <v>#N/A</v>
      </c>
    </row>
    <row r="125" spans="1:21" ht="14.4" x14ac:dyDescent="0.3">
      <c r="A125" s="158"/>
      <c r="B125" s="158"/>
      <c r="C125" s="158"/>
      <c r="D125" s="158"/>
      <c r="E125" s="161"/>
      <c r="F125" s="161"/>
      <c r="G125" s="161"/>
      <c r="H125" s="161"/>
      <c r="I125" s="161"/>
      <c r="J125" s="161"/>
      <c r="K125" s="161"/>
      <c r="L125" s="161"/>
      <c r="M125" s="19" t="e">
        <f>VLOOKUP(A125,BASE!A:L,5,0)-E125</f>
        <v>#N/A</v>
      </c>
      <c r="N125" s="19" t="e">
        <f>VLOOKUP(A125,BASE!A:L,8,0)-H125</f>
        <v>#N/A</v>
      </c>
      <c r="O125" s="19" t="e">
        <f>VLOOKUP(A125,BASE!A:F,6,0)-F125</f>
        <v>#N/A</v>
      </c>
      <c r="P125" s="19" t="e">
        <f>VLOOKUP(A125,BASE!A:J,9,0)-I125</f>
        <v>#N/A</v>
      </c>
      <c r="Q125" s="19" t="e">
        <f>VLOOKUP(A125,BASE!A:G,7,0)-G125</f>
        <v>#N/A</v>
      </c>
      <c r="R125" s="19" t="e">
        <f>VLOOKUP(A125,BASE!A:J,10,0)-J125</f>
        <v>#N/A</v>
      </c>
      <c r="S125" s="19" t="e">
        <f>VLOOKUP(A125,BASE!A:L,11,0)-K125</f>
        <v>#N/A</v>
      </c>
      <c r="T125" s="19" t="e">
        <f>VLOOKUP(A125,BASE!A:L,12,0)-L125</f>
        <v>#N/A</v>
      </c>
      <c r="U125" s="168" t="e">
        <f>IF(VLOOKUP(A125,BASE!A:B,2,0)=C125,"","CHK")</f>
        <v>#N/A</v>
      </c>
    </row>
    <row r="126" spans="1:21" ht="14.4" x14ac:dyDescent="0.3">
      <c r="A126" s="158"/>
      <c r="B126" s="158"/>
      <c r="C126" s="158"/>
      <c r="D126" s="158"/>
      <c r="E126" s="161"/>
      <c r="F126" s="161"/>
      <c r="G126" s="161"/>
      <c r="H126" s="161"/>
      <c r="I126" s="161"/>
      <c r="J126" s="161"/>
      <c r="K126" s="161"/>
      <c r="L126" s="161"/>
      <c r="M126" s="19" t="e">
        <f>VLOOKUP(A126,BASE!A:L,5,0)-E126</f>
        <v>#N/A</v>
      </c>
      <c r="N126" s="19" t="e">
        <f>VLOOKUP(A126,BASE!A:L,8,0)-H126</f>
        <v>#N/A</v>
      </c>
      <c r="O126" s="19" t="e">
        <f>VLOOKUP(A126,BASE!A:F,6,0)-F126</f>
        <v>#N/A</v>
      </c>
      <c r="P126" s="19" t="e">
        <f>VLOOKUP(A126,BASE!A:J,9,0)-I126</f>
        <v>#N/A</v>
      </c>
      <c r="Q126" s="19" t="e">
        <f>VLOOKUP(A126,BASE!A:G,7,0)-G126</f>
        <v>#N/A</v>
      </c>
      <c r="R126" s="19" t="e">
        <f>VLOOKUP(A126,BASE!A:J,10,0)-J126</f>
        <v>#N/A</v>
      </c>
      <c r="S126" s="19" t="e">
        <f>VLOOKUP(A126,BASE!A:L,11,0)-K126</f>
        <v>#N/A</v>
      </c>
      <c r="T126" s="19" t="e">
        <f>VLOOKUP(A126,BASE!A:L,12,0)-L126</f>
        <v>#N/A</v>
      </c>
      <c r="U126" s="168" t="e">
        <f>IF(VLOOKUP(A126,BASE!A:B,2,0)=C126,"","CHK")</f>
        <v>#N/A</v>
      </c>
    </row>
    <row r="127" spans="1:21" ht="14.4" x14ac:dyDescent="0.3">
      <c r="A127" s="158"/>
      <c r="B127" s="158"/>
      <c r="C127" s="158"/>
      <c r="D127" s="158"/>
      <c r="E127" s="161"/>
      <c r="F127" s="161"/>
      <c r="G127" s="161"/>
      <c r="H127" s="161"/>
      <c r="I127" s="161"/>
      <c r="J127" s="161"/>
      <c r="K127" s="161"/>
      <c r="L127" s="161"/>
      <c r="M127" s="19" t="e">
        <f>VLOOKUP(A127,BASE!A:L,5,0)-E127</f>
        <v>#N/A</v>
      </c>
      <c r="N127" s="19" t="e">
        <f>VLOOKUP(A127,BASE!A:L,8,0)-H127</f>
        <v>#N/A</v>
      </c>
      <c r="O127" s="19" t="e">
        <f>VLOOKUP(A127,BASE!A:F,6,0)-F127</f>
        <v>#N/A</v>
      </c>
      <c r="P127" s="19" t="e">
        <f>VLOOKUP(A127,BASE!A:J,9,0)-I127</f>
        <v>#N/A</v>
      </c>
      <c r="Q127" s="19" t="e">
        <f>VLOOKUP(A127,BASE!A:G,7,0)-G127</f>
        <v>#N/A</v>
      </c>
      <c r="R127" s="19" t="e">
        <f>VLOOKUP(A127,BASE!A:J,10,0)-J127</f>
        <v>#N/A</v>
      </c>
      <c r="S127" s="19" t="e">
        <f>VLOOKUP(A127,BASE!A:L,11,0)-K127</f>
        <v>#N/A</v>
      </c>
      <c r="T127" s="19" t="e">
        <f>VLOOKUP(A127,BASE!A:L,12,0)-L127</f>
        <v>#N/A</v>
      </c>
      <c r="U127" s="168" t="e">
        <f>IF(VLOOKUP(A127,BASE!A:B,2,0)=C127,"","CHK")</f>
        <v>#N/A</v>
      </c>
    </row>
    <row r="128" spans="1:21" ht="14.4" x14ac:dyDescent="0.3">
      <c r="A128" s="158"/>
      <c r="B128" s="158"/>
      <c r="C128" s="158"/>
      <c r="D128" s="158"/>
      <c r="E128" s="161"/>
      <c r="F128" s="161"/>
      <c r="G128" s="161"/>
      <c r="H128" s="161"/>
      <c r="I128" s="161"/>
      <c r="J128" s="161"/>
      <c r="K128" s="161"/>
      <c r="L128" s="161"/>
      <c r="M128" s="19" t="e">
        <f>VLOOKUP(A128,BASE!A:L,5,0)-E128</f>
        <v>#N/A</v>
      </c>
      <c r="N128" s="19" t="e">
        <f>VLOOKUP(A128,BASE!A:L,8,0)-H128</f>
        <v>#N/A</v>
      </c>
      <c r="O128" s="19" t="e">
        <f>VLOOKUP(A128,BASE!A:F,6,0)-F128</f>
        <v>#N/A</v>
      </c>
      <c r="P128" s="19" t="e">
        <f>VLOOKUP(A128,BASE!A:J,9,0)-I128</f>
        <v>#N/A</v>
      </c>
      <c r="Q128" s="19" t="e">
        <f>VLOOKUP(A128,BASE!A:G,7,0)-G128</f>
        <v>#N/A</v>
      </c>
      <c r="R128" s="19" t="e">
        <f>VLOOKUP(A128,BASE!A:J,10,0)-J128</f>
        <v>#N/A</v>
      </c>
      <c r="S128" s="19" t="e">
        <f>VLOOKUP(A128,BASE!A:L,11,0)-K128</f>
        <v>#N/A</v>
      </c>
      <c r="T128" s="19" t="e">
        <f>VLOOKUP(A128,BASE!A:L,12,0)-L128</f>
        <v>#N/A</v>
      </c>
      <c r="U128" s="168" t="e">
        <f>IF(VLOOKUP(A128,BASE!A:B,2,0)=C128,"","CHK")</f>
        <v>#N/A</v>
      </c>
    </row>
    <row r="129" spans="1:21" ht="14.4" x14ac:dyDescent="0.3">
      <c r="A129" s="158"/>
      <c r="B129" s="158"/>
      <c r="C129" s="158"/>
      <c r="D129" s="158"/>
      <c r="E129" s="161"/>
      <c r="F129" s="161"/>
      <c r="G129" s="161"/>
      <c r="H129" s="161"/>
      <c r="I129" s="161"/>
      <c r="J129" s="161"/>
      <c r="K129" s="161"/>
      <c r="L129" s="161"/>
      <c r="M129" s="19" t="e">
        <f>VLOOKUP(A129,BASE!A:L,5,0)-E129</f>
        <v>#N/A</v>
      </c>
      <c r="N129" s="19" t="e">
        <f>VLOOKUP(A129,BASE!A:L,8,0)-H129</f>
        <v>#N/A</v>
      </c>
      <c r="O129" s="19" t="e">
        <f>VLOOKUP(A129,BASE!A:F,6,0)-F129</f>
        <v>#N/A</v>
      </c>
      <c r="P129" s="19" t="e">
        <f>VLOOKUP(A129,BASE!A:J,9,0)-I129</f>
        <v>#N/A</v>
      </c>
      <c r="Q129" s="19" t="e">
        <f>VLOOKUP(A129,BASE!A:G,7,0)-G129</f>
        <v>#N/A</v>
      </c>
      <c r="R129" s="19" t="e">
        <f>VLOOKUP(A129,BASE!A:J,10,0)-J129</f>
        <v>#N/A</v>
      </c>
      <c r="S129" s="19" t="e">
        <f>VLOOKUP(A129,BASE!A:L,11,0)-K129</f>
        <v>#N/A</v>
      </c>
      <c r="T129" s="19" t="e">
        <f>VLOOKUP(A129,BASE!A:L,12,0)-L129</f>
        <v>#N/A</v>
      </c>
      <c r="U129" s="168" t="e">
        <f>IF(VLOOKUP(A129,BASE!A:B,2,0)=C129,"","CHK")</f>
        <v>#N/A</v>
      </c>
    </row>
    <row r="130" spans="1:21" ht="14.4" x14ac:dyDescent="0.3">
      <c r="A130" s="158"/>
      <c r="B130" s="158"/>
      <c r="C130" s="158"/>
      <c r="D130" s="158"/>
      <c r="E130" s="161"/>
      <c r="F130" s="161"/>
      <c r="G130" s="161"/>
      <c r="H130" s="161"/>
      <c r="I130" s="161"/>
      <c r="J130" s="161"/>
      <c r="K130" s="161"/>
      <c r="L130" s="161"/>
      <c r="M130" s="19" t="e">
        <f>VLOOKUP(A130,BASE!A:L,5,0)-E130</f>
        <v>#N/A</v>
      </c>
      <c r="N130" s="19" t="e">
        <f>VLOOKUP(A130,BASE!A:L,8,0)-H130</f>
        <v>#N/A</v>
      </c>
      <c r="O130" s="19" t="e">
        <f>VLOOKUP(A130,BASE!A:F,6,0)-F130</f>
        <v>#N/A</v>
      </c>
      <c r="P130" s="19" t="e">
        <f>VLOOKUP(A130,BASE!A:J,9,0)-I130</f>
        <v>#N/A</v>
      </c>
      <c r="Q130" s="19" t="e">
        <f>VLOOKUP(A130,BASE!A:G,7,0)-G130</f>
        <v>#N/A</v>
      </c>
      <c r="R130" s="19" t="e">
        <f>VLOOKUP(A130,BASE!A:J,10,0)-J130</f>
        <v>#N/A</v>
      </c>
      <c r="S130" s="19" t="e">
        <f>VLOOKUP(A130,BASE!A:L,11,0)-K130</f>
        <v>#N/A</v>
      </c>
      <c r="T130" s="19" t="e">
        <f>VLOOKUP(A130,BASE!A:L,12,0)-L130</f>
        <v>#N/A</v>
      </c>
      <c r="U130" s="168" t="e">
        <f>IF(VLOOKUP(A130,BASE!A:B,2,0)=C130,"","CHK")</f>
        <v>#N/A</v>
      </c>
    </row>
    <row r="131" spans="1:21" ht="14.4" x14ac:dyDescent="0.3">
      <c r="A131" s="158"/>
      <c r="B131" s="158"/>
      <c r="C131" s="158"/>
      <c r="D131" s="158"/>
      <c r="E131" s="161"/>
      <c r="F131" s="161"/>
      <c r="G131" s="161"/>
      <c r="H131" s="161"/>
      <c r="I131" s="161"/>
      <c r="J131" s="161"/>
      <c r="K131" s="161"/>
      <c r="L131" s="161"/>
      <c r="M131" s="19" t="e">
        <f>VLOOKUP(A131,BASE!A:L,5,0)-E131</f>
        <v>#N/A</v>
      </c>
      <c r="N131" s="19" t="e">
        <f>VLOOKUP(A131,BASE!A:L,8,0)-H131</f>
        <v>#N/A</v>
      </c>
      <c r="O131" s="19" t="e">
        <f>VLOOKUP(A131,BASE!A:F,6,0)-F131</f>
        <v>#N/A</v>
      </c>
      <c r="P131" s="19" t="e">
        <f>VLOOKUP(A131,BASE!A:J,9,0)-I131</f>
        <v>#N/A</v>
      </c>
      <c r="Q131" s="19" t="e">
        <f>VLOOKUP(A131,BASE!A:G,7,0)-G131</f>
        <v>#N/A</v>
      </c>
      <c r="R131" s="19" t="e">
        <f>VLOOKUP(A131,BASE!A:J,10,0)-J131</f>
        <v>#N/A</v>
      </c>
      <c r="S131" s="19" t="e">
        <f>VLOOKUP(A131,BASE!A:L,11,0)-K131</f>
        <v>#N/A</v>
      </c>
      <c r="T131" s="19" t="e">
        <f>VLOOKUP(A131,BASE!A:L,12,0)-L131</f>
        <v>#N/A</v>
      </c>
      <c r="U131" s="168" t="e">
        <f>IF(VLOOKUP(A131,BASE!A:B,2,0)=C131,"","CHK")</f>
        <v>#N/A</v>
      </c>
    </row>
    <row r="132" spans="1:21" ht="14.4" x14ac:dyDescent="0.3">
      <c r="A132" s="158"/>
      <c r="B132" s="158"/>
      <c r="C132" s="158"/>
      <c r="D132" s="158"/>
      <c r="E132" s="161"/>
      <c r="F132" s="161"/>
      <c r="G132" s="161"/>
      <c r="H132" s="161"/>
      <c r="I132" s="161"/>
      <c r="J132" s="161"/>
      <c r="K132" s="161"/>
      <c r="L132" s="161"/>
      <c r="M132" s="19" t="e">
        <f>VLOOKUP(A132,BASE!A:L,5,0)-E132</f>
        <v>#N/A</v>
      </c>
      <c r="N132" s="19" t="e">
        <f>VLOOKUP(A132,BASE!A:L,8,0)-H132</f>
        <v>#N/A</v>
      </c>
      <c r="O132" s="19" t="e">
        <f>VLOOKUP(A132,BASE!A:F,6,0)-F132</f>
        <v>#N/A</v>
      </c>
      <c r="P132" s="19" t="e">
        <f>VLOOKUP(A132,BASE!A:J,9,0)-I132</f>
        <v>#N/A</v>
      </c>
      <c r="Q132" s="19" t="e">
        <f>VLOOKUP(A132,BASE!A:G,7,0)-G132</f>
        <v>#N/A</v>
      </c>
      <c r="R132" s="19" t="e">
        <f>VLOOKUP(A132,BASE!A:J,10,0)-J132</f>
        <v>#N/A</v>
      </c>
      <c r="S132" s="19" t="e">
        <f>VLOOKUP(A132,BASE!A:L,11,0)-K132</f>
        <v>#N/A</v>
      </c>
      <c r="T132" s="19" t="e">
        <f>VLOOKUP(A132,BASE!A:L,12,0)-L132</f>
        <v>#N/A</v>
      </c>
      <c r="U132" s="168" t="e">
        <f>IF(VLOOKUP(A132,BASE!A:B,2,0)=C132,"","CHK")</f>
        <v>#N/A</v>
      </c>
    </row>
    <row r="133" spans="1:21" ht="14.4" x14ac:dyDescent="0.3">
      <c r="A133" s="158"/>
      <c r="B133" s="158"/>
      <c r="C133" s="158"/>
      <c r="D133" s="158"/>
      <c r="E133" s="161"/>
      <c r="F133" s="161"/>
      <c r="G133" s="161"/>
      <c r="H133" s="161"/>
      <c r="I133" s="161"/>
      <c r="J133" s="161"/>
      <c r="K133" s="161"/>
      <c r="L133" s="161"/>
      <c r="M133" s="19" t="e">
        <f>VLOOKUP(A133,BASE!A:L,5,0)-E133</f>
        <v>#N/A</v>
      </c>
      <c r="N133" s="19" t="e">
        <f>VLOOKUP(A133,BASE!A:L,8,0)-H133</f>
        <v>#N/A</v>
      </c>
      <c r="O133" s="19" t="e">
        <f>VLOOKUP(A133,BASE!A:F,6,0)-F133</f>
        <v>#N/A</v>
      </c>
      <c r="P133" s="19" t="e">
        <f>VLOOKUP(A133,BASE!A:J,9,0)-I133</f>
        <v>#N/A</v>
      </c>
      <c r="Q133" s="19" t="e">
        <f>VLOOKUP(A133,BASE!A:G,7,0)-G133</f>
        <v>#N/A</v>
      </c>
      <c r="R133" s="19" t="e">
        <f>VLOOKUP(A133,BASE!A:J,10,0)-J133</f>
        <v>#N/A</v>
      </c>
      <c r="S133" s="19" t="e">
        <f>VLOOKUP(A133,BASE!A:L,11,0)-K133</f>
        <v>#N/A</v>
      </c>
      <c r="T133" s="19" t="e">
        <f>VLOOKUP(A133,BASE!A:L,12,0)-L133</f>
        <v>#N/A</v>
      </c>
      <c r="U133" s="168" t="e">
        <f>IF(VLOOKUP(A133,BASE!A:B,2,0)=C133,"","CHK")</f>
        <v>#N/A</v>
      </c>
    </row>
    <row r="134" spans="1:21" ht="14.4" x14ac:dyDescent="0.3">
      <c r="A134" s="158"/>
      <c r="B134" s="158"/>
      <c r="C134" s="158"/>
      <c r="D134" s="158"/>
      <c r="E134" s="161"/>
      <c r="F134" s="161"/>
      <c r="G134" s="161"/>
      <c r="H134" s="161"/>
      <c r="I134" s="161"/>
      <c r="J134" s="161"/>
      <c r="K134" s="161"/>
      <c r="L134" s="161"/>
      <c r="M134" s="19" t="e">
        <f>VLOOKUP(A134,BASE!A:L,5,0)-E134</f>
        <v>#N/A</v>
      </c>
      <c r="N134" s="19" t="e">
        <f>VLOOKUP(A134,BASE!A:L,8,0)-H134</f>
        <v>#N/A</v>
      </c>
      <c r="O134" s="19" t="e">
        <f>VLOOKUP(A134,BASE!A:F,6,0)-F134</f>
        <v>#N/A</v>
      </c>
      <c r="P134" s="19" t="e">
        <f>VLOOKUP(A134,BASE!A:J,9,0)-I134</f>
        <v>#N/A</v>
      </c>
      <c r="Q134" s="19" t="e">
        <f>VLOOKUP(A134,BASE!A:G,7,0)-G134</f>
        <v>#N/A</v>
      </c>
      <c r="R134" s="19" t="e">
        <f>VLOOKUP(A134,BASE!A:J,10,0)-J134</f>
        <v>#N/A</v>
      </c>
      <c r="S134" s="19" t="e">
        <f>VLOOKUP(A134,BASE!A:L,11,0)-K134</f>
        <v>#N/A</v>
      </c>
      <c r="T134" s="19" t="e">
        <f>VLOOKUP(A134,BASE!A:L,12,0)-L134</f>
        <v>#N/A</v>
      </c>
      <c r="U134" s="168" t="e">
        <f>IF(VLOOKUP(A134,BASE!A:B,2,0)=C134,"","CHK")</f>
        <v>#N/A</v>
      </c>
    </row>
    <row r="135" spans="1:21" ht="14.4" x14ac:dyDescent="0.3">
      <c r="A135" s="158"/>
      <c r="B135" s="158"/>
      <c r="C135" s="158"/>
      <c r="D135" s="158"/>
      <c r="E135" s="161"/>
      <c r="F135" s="161"/>
      <c r="G135" s="161"/>
      <c r="H135" s="161"/>
      <c r="I135" s="161"/>
      <c r="J135" s="161"/>
      <c r="K135" s="161"/>
      <c r="L135" s="161"/>
      <c r="M135" s="19" t="e">
        <f>VLOOKUP(A135,BASE!A:L,5,0)-E135</f>
        <v>#N/A</v>
      </c>
      <c r="N135" s="19" t="e">
        <f>VLOOKUP(A135,BASE!A:L,8,0)-H135</f>
        <v>#N/A</v>
      </c>
      <c r="O135" s="19" t="e">
        <f>VLOOKUP(A135,BASE!A:F,6,0)-F135</f>
        <v>#N/A</v>
      </c>
      <c r="P135" s="19" t="e">
        <f>VLOOKUP(A135,BASE!A:J,9,0)-I135</f>
        <v>#N/A</v>
      </c>
      <c r="Q135" s="19" t="e">
        <f>VLOOKUP(A135,BASE!A:G,7,0)-G135</f>
        <v>#N/A</v>
      </c>
      <c r="R135" s="19" t="e">
        <f>VLOOKUP(A135,BASE!A:J,10,0)-J135</f>
        <v>#N/A</v>
      </c>
      <c r="S135" s="19" t="e">
        <f>VLOOKUP(A135,BASE!A:L,11,0)-K135</f>
        <v>#N/A</v>
      </c>
      <c r="T135" s="19" t="e">
        <f>VLOOKUP(A135,BASE!A:L,12,0)-L135</f>
        <v>#N/A</v>
      </c>
      <c r="U135" s="168" t="e">
        <f>IF(VLOOKUP(A135,BASE!A:B,2,0)=C135,"","CHK")</f>
        <v>#N/A</v>
      </c>
    </row>
    <row r="136" spans="1:21" ht="14.4" x14ac:dyDescent="0.3">
      <c r="A136" s="158"/>
      <c r="B136" s="158"/>
      <c r="C136" s="158"/>
      <c r="D136" s="158"/>
      <c r="E136" s="161"/>
      <c r="F136" s="161"/>
      <c r="G136" s="161"/>
      <c r="H136" s="161"/>
      <c r="I136" s="161"/>
      <c r="J136" s="161"/>
      <c r="K136" s="161"/>
      <c r="L136" s="161"/>
      <c r="M136" s="19" t="e">
        <f>VLOOKUP(A136,BASE!A:L,5,0)-E136</f>
        <v>#N/A</v>
      </c>
      <c r="N136" s="19" t="e">
        <f>VLOOKUP(A136,BASE!A:L,8,0)-H136</f>
        <v>#N/A</v>
      </c>
      <c r="O136" s="19" t="e">
        <f>VLOOKUP(A136,BASE!A:F,6,0)-F136</f>
        <v>#N/A</v>
      </c>
      <c r="P136" s="19" t="e">
        <f>VLOOKUP(A136,BASE!A:J,9,0)-I136</f>
        <v>#N/A</v>
      </c>
      <c r="Q136" s="19" t="e">
        <f>VLOOKUP(A136,BASE!A:G,7,0)-G136</f>
        <v>#N/A</v>
      </c>
      <c r="R136" s="19" t="e">
        <f>VLOOKUP(A136,BASE!A:J,10,0)-J136</f>
        <v>#N/A</v>
      </c>
      <c r="S136" s="19" t="e">
        <f>VLOOKUP(A136,BASE!A:L,11,0)-K136</f>
        <v>#N/A</v>
      </c>
      <c r="T136" s="19" t="e">
        <f>VLOOKUP(A136,BASE!A:L,12,0)-L136</f>
        <v>#N/A</v>
      </c>
      <c r="U136" s="168" t="e">
        <f>IF(VLOOKUP(A136,BASE!A:B,2,0)=C136,"","CHK")</f>
        <v>#N/A</v>
      </c>
    </row>
    <row r="137" spans="1:21" ht="14.4" x14ac:dyDescent="0.3">
      <c r="A137" s="158"/>
      <c r="B137" s="158"/>
      <c r="C137" s="158"/>
      <c r="D137" s="158"/>
      <c r="E137" s="161"/>
      <c r="F137" s="161"/>
      <c r="G137" s="161"/>
      <c r="H137" s="161"/>
      <c r="I137" s="161"/>
      <c r="J137" s="161"/>
      <c r="K137" s="161"/>
      <c r="L137" s="161"/>
      <c r="M137" s="19" t="e">
        <f>VLOOKUP(A137,BASE!A:L,5,0)-E137</f>
        <v>#N/A</v>
      </c>
      <c r="N137" s="19" t="e">
        <f>VLOOKUP(A137,BASE!A:L,8,0)-H137</f>
        <v>#N/A</v>
      </c>
      <c r="O137" s="19" t="e">
        <f>VLOOKUP(A137,BASE!A:F,6,0)-F137</f>
        <v>#N/A</v>
      </c>
      <c r="P137" s="19" t="e">
        <f>VLOOKUP(A137,BASE!A:J,9,0)-I137</f>
        <v>#N/A</v>
      </c>
      <c r="Q137" s="19" t="e">
        <f>VLOOKUP(A137,BASE!A:G,7,0)-G137</f>
        <v>#N/A</v>
      </c>
      <c r="R137" s="19" t="e">
        <f>VLOOKUP(A137,BASE!A:J,10,0)-J137</f>
        <v>#N/A</v>
      </c>
      <c r="S137" s="19" t="e">
        <f>VLOOKUP(A137,BASE!A:L,11,0)-K137</f>
        <v>#N/A</v>
      </c>
      <c r="T137" s="19" t="e">
        <f>VLOOKUP(A137,BASE!A:L,12,0)-L137</f>
        <v>#N/A</v>
      </c>
      <c r="U137" s="168" t="e">
        <f>IF(VLOOKUP(A137,BASE!A:B,2,0)=C137,"","CHK")</f>
        <v>#N/A</v>
      </c>
    </row>
    <row r="138" spans="1:21" ht="14.4" x14ac:dyDescent="0.3">
      <c r="A138" s="158"/>
      <c r="B138" s="158"/>
      <c r="C138" s="158"/>
      <c r="D138" s="158"/>
      <c r="E138" s="161"/>
      <c r="F138" s="161"/>
      <c r="G138" s="161"/>
      <c r="H138" s="161"/>
      <c r="I138" s="161"/>
      <c r="J138" s="161"/>
      <c r="K138" s="161"/>
      <c r="L138" s="161"/>
      <c r="M138" s="19" t="e">
        <f>VLOOKUP(A138,BASE!A:L,5,0)-E138</f>
        <v>#N/A</v>
      </c>
      <c r="N138" s="19" t="e">
        <f>VLOOKUP(A138,BASE!A:L,8,0)-H138</f>
        <v>#N/A</v>
      </c>
      <c r="O138" s="19" t="e">
        <f>VLOOKUP(A138,BASE!A:F,6,0)-F138</f>
        <v>#N/A</v>
      </c>
      <c r="P138" s="19" t="e">
        <f>VLOOKUP(A138,BASE!A:J,9,0)-I138</f>
        <v>#N/A</v>
      </c>
      <c r="Q138" s="19" t="e">
        <f>VLOOKUP(A138,BASE!A:G,7,0)-G138</f>
        <v>#N/A</v>
      </c>
      <c r="R138" s="19" t="e">
        <f>VLOOKUP(A138,BASE!A:J,10,0)-J138</f>
        <v>#N/A</v>
      </c>
      <c r="S138" s="19" t="e">
        <f>VLOOKUP(A138,BASE!A:L,11,0)-K138</f>
        <v>#N/A</v>
      </c>
      <c r="T138" s="19" t="e">
        <f>VLOOKUP(A138,BASE!A:L,12,0)-L138</f>
        <v>#N/A</v>
      </c>
      <c r="U138" s="168" t="e">
        <f>IF(VLOOKUP(A138,BASE!A:B,2,0)=C138,"","CHK")</f>
        <v>#N/A</v>
      </c>
    </row>
    <row r="139" spans="1:21" ht="14.4" x14ac:dyDescent="0.3">
      <c r="A139" s="158"/>
      <c r="B139" s="158"/>
      <c r="C139" s="158"/>
      <c r="D139" s="158"/>
      <c r="E139" s="161"/>
      <c r="F139" s="161"/>
      <c r="G139" s="161"/>
      <c r="H139" s="161"/>
      <c r="I139" s="161"/>
      <c r="J139" s="161"/>
      <c r="K139" s="161"/>
      <c r="L139" s="161"/>
      <c r="M139" s="19" t="e">
        <f>VLOOKUP(A139,BASE!A:L,5,0)-E139</f>
        <v>#N/A</v>
      </c>
      <c r="N139" s="19" t="e">
        <f>VLOOKUP(A139,BASE!A:L,8,0)-H139</f>
        <v>#N/A</v>
      </c>
      <c r="O139" s="19" t="e">
        <f>VLOOKUP(A139,BASE!A:F,6,0)-F139</f>
        <v>#N/A</v>
      </c>
      <c r="P139" s="19" t="e">
        <f>VLOOKUP(A139,BASE!A:J,9,0)-I139</f>
        <v>#N/A</v>
      </c>
      <c r="Q139" s="19" t="e">
        <f>VLOOKUP(A139,BASE!A:G,7,0)-G139</f>
        <v>#N/A</v>
      </c>
      <c r="R139" s="19" t="e">
        <f>VLOOKUP(A139,BASE!A:J,10,0)-J139</f>
        <v>#N/A</v>
      </c>
      <c r="S139" s="19" t="e">
        <f>VLOOKUP(A139,BASE!A:L,11,0)-K139</f>
        <v>#N/A</v>
      </c>
      <c r="T139" s="19" t="e">
        <f>VLOOKUP(A139,BASE!A:L,12,0)-L139</f>
        <v>#N/A</v>
      </c>
      <c r="U139" s="168" t="e">
        <f>IF(VLOOKUP(A139,BASE!A:B,2,0)=C139,"","CHK")</f>
        <v>#N/A</v>
      </c>
    </row>
    <row r="140" spans="1:21" ht="14.4" x14ac:dyDescent="0.3">
      <c r="A140" s="158"/>
      <c r="B140" s="158"/>
      <c r="C140" s="158"/>
      <c r="D140" s="158"/>
      <c r="E140" s="161"/>
      <c r="F140" s="161"/>
      <c r="G140" s="161"/>
      <c r="H140" s="161"/>
      <c r="I140" s="161"/>
      <c r="J140" s="161"/>
      <c r="K140" s="161"/>
      <c r="L140" s="161"/>
      <c r="M140" s="19" t="e">
        <f>VLOOKUP(A140,BASE!A:L,5,0)-E140</f>
        <v>#N/A</v>
      </c>
      <c r="N140" s="19" t="e">
        <f>VLOOKUP(A140,BASE!A:L,8,0)-H140</f>
        <v>#N/A</v>
      </c>
      <c r="O140" s="19" t="e">
        <f>VLOOKUP(A140,BASE!A:F,6,0)-F140</f>
        <v>#N/A</v>
      </c>
      <c r="P140" s="19" t="e">
        <f>VLOOKUP(A140,BASE!A:J,9,0)-I140</f>
        <v>#N/A</v>
      </c>
      <c r="Q140" s="19" t="e">
        <f>VLOOKUP(A140,BASE!A:G,7,0)-G140</f>
        <v>#N/A</v>
      </c>
      <c r="R140" s="19" t="e">
        <f>VLOOKUP(A140,BASE!A:J,10,0)-J140</f>
        <v>#N/A</v>
      </c>
      <c r="S140" s="19" t="e">
        <f>VLOOKUP(A140,BASE!A:L,11,0)-K140</f>
        <v>#N/A</v>
      </c>
      <c r="T140" s="19" t="e">
        <f>VLOOKUP(A140,BASE!A:L,12,0)-L140</f>
        <v>#N/A</v>
      </c>
      <c r="U140" s="168" t="e">
        <f>IF(VLOOKUP(A140,BASE!A:B,2,0)=C140,"","CHK")</f>
        <v>#N/A</v>
      </c>
    </row>
    <row r="141" spans="1:21" ht="14.4" x14ac:dyDescent="0.3">
      <c r="A141" s="158"/>
      <c r="B141" s="158"/>
      <c r="C141" s="158"/>
      <c r="D141" s="158"/>
      <c r="E141" s="161"/>
      <c r="F141" s="161"/>
      <c r="G141" s="161"/>
      <c r="H141" s="161"/>
      <c r="I141" s="161"/>
      <c r="J141" s="161"/>
      <c r="K141" s="161"/>
      <c r="L141" s="161"/>
      <c r="M141" s="19" t="e">
        <f>VLOOKUP(A141,BASE!A:L,5,0)-E141</f>
        <v>#N/A</v>
      </c>
      <c r="N141" s="19" t="e">
        <f>VLOOKUP(A141,BASE!A:L,8,0)-H141</f>
        <v>#N/A</v>
      </c>
      <c r="O141" s="19" t="e">
        <f>VLOOKUP(A141,BASE!A:F,6,0)-F141</f>
        <v>#N/A</v>
      </c>
      <c r="P141" s="19" t="e">
        <f>VLOOKUP(A141,BASE!A:J,9,0)-I141</f>
        <v>#N/A</v>
      </c>
      <c r="Q141" s="19" t="e">
        <f>VLOOKUP(A141,BASE!A:G,7,0)-G141</f>
        <v>#N/A</v>
      </c>
      <c r="R141" s="19" t="e">
        <f>VLOOKUP(A141,BASE!A:J,10,0)-J141</f>
        <v>#N/A</v>
      </c>
      <c r="S141" s="19" t="e">
        <f>VLOOKUP(A141,BASE!A:L,11,0)-K141</f>
        <v>#N/A</v>
      </c>
      <c r="T141" s="19" t="e">
        <f>VLOOKUP(A141,BASE!A:L,12,0)-L141</f>
        <v>#N/A</v>
      </c>
      <c r="U141" s="168" t="e">
        <f>IF(VLOOKUP(A141,BASE!A:B,2,0)=C141,"","CHK")</f>
        <v>#N/A</v>
      </c>
    </row>
    <row r="142" spans="1:21" ht="14.4" x14ac:dyDescent="0.3">
      <c r="A142" s="158"/>
      <c r="B142" s="158"/>
      <c r="C142" s="158"/>
      <c r="D142" s="158"/>
      <c r="E142" s="161"/>
      <c r="F142" s="161"/>
      <c r="G142" s="161"/>
      <c r="H142" s="161"/>
      <c r="I142" s="161"/>
      <c r="J142" s="161"/>
      <c r="K142" s="161"/>
      <c r="L142" s="161"/>
      <c r="M142" s="19" t="e">
        <f>VLOOKUP(A142,BASE!A:L,5,0)-E142</f>
        <v>#N/A</v>
      </c>
      <c r="N142" s="19" t="e">
        <f>VLOOKUP(A142,BASE!A:L,8,0)-H142</f>
        <v>#N/A</v>
      </c>
      <c r="O142" s="19" t="e">
        <f>VLOOKUP(A142,BASE!A:F,6,0)-F142</f>
        <v>#N/A</v>
      </c>
      <c r="P142" s="19" t="e">
        <f>VLOOKUP(A142,BASE!A:J,9,0)-I142</f>
        <v>#N/A</v>
      </c>
      <c r="Q142" s="19" t="e">
        <f>VLOOKUP(A142,BASE!A:G,7,0)-G142</f>
        <v>#N/A</v>
      </c>
      <c r="R142" s="19" t="e">
        <f>VLOOKUP(A142,BASE!A:J,10,0)-J142</f>
        <v>#N/A</v>
      </c>
      <c r="S142" s="19" t="e">
        <f>VLOOKUP(A142,BASE!A:L,11,0)-K142</f>
        <v>#N/A</v>
      </c>
      <c r="T142" s="19" t="e">
        <f>VLOOKUP(A142,BASE!A:L,12,0)-L142</f>
        <v>#N/A</v>
      </c>
      <c r="U142" s="168" t="e">
        <f>IF(VLOOKUP(A142,BASE!A:B,2,0)=C142,"","CHK")</f>
        <v>#N/A</v>
      </c>
    </row>
    <row r="143" spans="1:21" ht="14.4" x14ac:dyDescent="0.3">
      <c r="A143" s="158"/>
      <c r="B143" s="158"/>
      <c r="C143" s="158"/>
      <c r="D143" s="158"/>
      <c r="E143" s="161"/>
      <c r="F143" s="161"/>
      <c r="G143" s="161"/>
      <c r="H143" s="161"/>
      <c r="I143" s="161"/>
      <c r="J143" s="161"/>
      <c r="K143" s="161"/>
      <c r="L143" s="161"/>
      <c r="M143" s="19" t="e">
        <f>VLOOKUP(A143,BASE!A:L,5,0)-E143</f>
        <v>#N/A</v>
      </c>
      <c r="N143" s="19" t="e">
        <f>VLOOKUP(A143,BASE!A:L,8,0)-H143</f>
        <v>#N/A</v>
      </c>
      <c r="O143" s="19" t="e">
        <f>VLOOKUP(A143,BASE!A:F,6,0)-F143</f>
        <v>#N/A</v>
      </c>
      <c r="P143" s="19" t="e">
        <f>VLOOKUP(A143,BASE!A:J,9,0)-I143</f>
        <v>#N/A</v>
      </c>
      <c r="Q143" s="19" t="e">
        <f>VLOOKUP(A143,BASE!A:G,7,0)-G143</f>
        <v>#N/A</v>
      </c>
      <c r="R143" s="19" t="e">
        <f>VLOOKUP(A143,BASE!A:J,10,0)-J143</f>
        <v>#N/A</v>
      </c>
      <c r="S143" s="19" t="e">
        <f>VLOOKUP(A143,BASE!A:L,11,0)-K143</f>
        <v>#N/A</v>
      </c>
      <c r="T143" s="19" t="e">
        <f>VLOOKUP(A143,BASE!A:L,12,0)-L143</f>
        <v>#N/A</v>
      </c>
      <c r="U143" s="168" t="e">
        <f>IF(VLOOKUP(A143,BASE!A:B,2,0)=C143,"","CHK")</f>
        <v>#N/A</v>
      </c>
    </row>
    <row r="144" spans="1:21" ht="14.4" x14ac:dyDescent="0.3">
      <c r="A144" s="158"/>
      <c r="B144" s="158"/>
      <c r="C144" s="158"/>
      <c r="D144" s="158"/>
      <c r="E144" s="161"/>
      <c r="F144" s="161"/>
      <c r="G144" s="161"/>
      <c r="H144" s="161"/>
      <c r="I144" s="161"/>
      <c r="J144" s="161"/>
      <c r="K144" s="161"/>
      <c r="L144" s="161"/>
      <c r="M144" s="19" t="e">
        <f>VLOOKUP(A144,BASE!A:L,5,0)-E144</f>
        <v>#N/A</v>
      </c>
      <c r="N144" s="19" t="e">
        <f>VLOOKUP(A144,BASE!A:L,8,0)-H144</f>
        <v>#N/A</v>
      </c>
      <c r="O144" s="19" t="e">
        <f>VLOOKUP(A144,BASE!A:F,6,0)-F144</f>
        <v>#N/A</v>
      </c>
      <c r="P144" s="19" t="e">
        <f>VLOOKUP(A144,BASE!A:J,9,0)-I144</f>
        <v>#N/A</v>
      </c>
      <c r="Q144" s="19" t="e">
        <f>VLOOKUP(A144,BASE!A:G,7,0)-G144</f>
        <v>#N/A</v>
      </c>
      <c r="R144" s="19" t="e">
        <f>VLOOKUP(A144,BASE!A:J,10,0)-J144</f>
        <v>#N/A</v>
      </c>
      <c r="S144" s="19" t="e">
        <f>VLOOKUP(A144,BASE!A:L,11,0)-K144</f>
        <v>#N/A</v>
      </c>
      <c r="T144" s="19" t="e">
        <f>VLOOKUP(A144,BASE!A:L,12,0)-L144</f>
        <v>#N/A</v>
      </c>
      <c r="U144" s="168" t="e">
        <f>IF(VLOOKUP(A144,BASE!A:B,2,0)=C144,"","CHK")</f>
        <v>#N/A</v>
      </c>
    </row>
    <row r="145" spans="1:21" ht="14.4" x14ac:dyDescent="0.3">
      <c r="A145" s="158"/>
      <c r="B145" s="158"/>
      <c r="C145" s="158"/>
      <c r="D145" s="158"/>
      <c r="E145" s="161"/>
      <c r="F145" s="161"/>
      <c r="G145" s="161"/>
      <c r="H145" s="161"/>
      <c r="I145" s="161"/>
      <c r="J145" s="161"/>
      <c r="K145" s="161"/>
      <c r="L145" s="161"/>
      <c r="M145" s="19" t="e">
        <f>VLOOKUP(A145,BASE!A:L,5,0)-E145</f>
        <v>#N/A</v>
      </c>
      <c r="N145" s="19" t="e">
        <f>VLOOKUP(A145,BASE!A:L,8,0)-H145</f>
        <v>#N/A</v>
      </c>
      <c r="O145" s="19" t="e">
        <f>VLOOKUP(A145,BASE!A:F,6,0)-F145</f>
        <v>#N/A</v>
      </c>
      <c r="P145" s="19" t="e">
        <f>VLOOKUP(A145,BASE!A:J,9,0)-I145</f>
        <v>#N/A</v>
      </c>
      <c r="Q145" s="19" t="e">
        <f>VLOOKUP(A145,BASE!A:G,7,0)-G145</f>
        <v>#N/A</v>
      </c>
      <c r="R145" s="19" t="e">
        <f>VLOOKUP(A145,BASE!A:J,10,0)-J145</f>
        <v>#N/A</v>
      </c>
      <c r="S145" s="19" t="e">
        <f>VLOOKUP(A145,BASE!A:L,11,0)-K145</f>
        <v>#N/A</v>
      </c>
      <c r="T145" s="19" t="e">
        <f>VLOOKUP(A145,BASE!A:L,12,0)-L145</f>
        <v>#N/A</v>
      </c>
      <c r="U145" s="168" t="e">
        <f>IF(VLOOKUP(A145,BASE!A:B,2,0)=C145,"","CHK")</f>
        <v>#N/A</v>
      </c>
    </row>
    <row r="146" spans="1:21" ht="14.4" x14ac:dyDescent="0.3">
      <c r="A146" s="158"/>
      <c r="B146" s="158"/>
      <c r="C146" s="158"/>
      <c r="D146" s="158"/>
      <c r="E146" s="161"/>
      <c r="F146" s="161"/>
      <c r="G146" s="161"/>
      <c r="H146" s="161"/>
      <c r="I146" s="161"/>
      <c r="J146" s="161"/>
      <c r="K146" s="161"/>
      <c r="L146" s="161"/>
      <c r="M146" s="19" t="e">
        <f>VLOOKUP(A146,BASE!A:L,5,0)-E146</f>
        <v>#N/A</v>
      </c>
      <c r="N146" s="19" t="e">
        <f>VLOOKUP(A146,BASE!A:L,8,0)-H146</f>
        <v>#N/A</v>
      </c>
      <c r="O146" s="19" t="e">
        <f>VLOOKUP(A146,BASE!A:F,6,0)-F146</f>
        <v>#N/A</v>
      </c>
      <c r="P146" s="19" t="e">
        <f>VLOOKUP(A146,BASE!A:J,9,0)-I146</f>
        <v>#N/A</v>
      </c>
      <c r="Q146" s="19" t="e">
        <f>VLOOKUP(A146,BASE!A:G,7,0)-G146</f>
        <v>#N/A</v>
      </c>
      <c r="R146" s="19" t="e">
        <f>VLOOKUP(A146,BASE!A:J,10,0)-J146</f>
        <v>#N/A</v>
      </c>
      <c r="S146" s="19" t="e">
        <f>VLOOKUP(A146,BASE!A:L,11,0)-K146</f>
        <v>#N/A</v>
      </c>
      <c r="T146" s="19" t="e">
        <f>VLOOKUP(A146,BASE!A:L,12,0)-L146</f>
        <v>#N/A</v>
      </c>
      <c r="U146" s="168" t="e">
        <f>IF(VLOOKUP(A146,BASE!A:B,2,0)=C146,"","CHK")</f>
        <v>#N/A</v>
      </c>
    </row>
    <row r="147" spans="1:21" ht="14.4" x14ac:dyDescent="0.3">
      <c r="A147" s="158"/>
      <c r="B147" s="158"/>
      <c r="C147" s="158"/>
      <c r="D147" s="158"/>
      <c r="E147" s="161"/>
      <c r="F147" s="161"/>
      <c r="G147" s="161"/>
      <c r="H147" s="161"/>
      <c r="I147" s="161"/>
      <c r="J147" s="161"/>
      <c r="K147" s="161"/>
      <c r="L147" s="161"/>
      <c r="M147" s="19" t="e">
        <f>VLOOKUP(A147,BASE!A:L,5,0)-E147</f>
        <v>#N/A</v>
      </c>
      <c r="N147" s="19" t="e">
        <f>VLOOKUP(A147,BASE!A:L,8,0)-H147</f>
        <v>#N/A</v>
      </c>
      <c r="O147" s="19" t="e">
        <f>VLOOKUP(A147,BASE!A:F,6,0)-F147</f>
        <v>#N/A</v>
      </c>
      <c r="P147" s="19" t="e">
        <f>VLOOKUP(A147,BASE!A:J,9,0)-I147</f>
        <v>#N/A</v>
      </c>
      <c r="Q147" s="19" t="e">
        <f>VLOOKUP(A147,BASE!A:G,7,0)-G147</f>
        <v>#N/A</v>
      </c>
      <c r="R147" s="19" t="e">
        <f>VLOOKUP(A147,BASE!A:J,10,0)-J147</f>
        <v>#N/A</v>
      </c>
      <c r="S147" s="19" t="e">
        <f>VLOOKUP(A147,BASE!A:L,11,0)-K147</f>
        <v>#N/A</v>
      </c>
      <c r="T147" s="19" t="e">
        <f>VLOOKUP(A147,BASE!A:L,12,0)-L147</f>
        <v>#N/A</v>
      </c>
      <c r="U147" s="168" t="e">
        <f>IF(VLOOKUP(A147,BASE!A:B,2,0)=C147,"","CHK")</f>
        <v>#N/A</v>
      </c>
    </row>
    <row r="148" spans="1:21" ht="14.4" x14ac:dyDescent="0.3">
      <c r="A148" s="158"/>
      <c r="B148" s="158"/>
      <c r="C148" s="158"/>
      <c r="D148" s="158"/>
      <c r="E148" s="161"/>
      <c r="F148" s="161"/>
      <c r="G148" s="161"/>
      <c r="H148" s="161"/>
      <c r="I148" s="161"/>
      <c r="J148" s="161"/>
      <c r="K148" s="161"/>
      <c r="L148" s="161"/>
      <c r="M148" s="19" t="e">
        <f>VLOOKUP(A148,BASE!A:L,5,0)-E148</f>
        <v>#N/A</v>
      </c>
      <c r="N148" s="19" t="e">
        <f>VLOOKUP(A148,BASE!A:L,8,0)-H148</f>
        <v>#N/A</v>
      </c>
      <c r="O148" s="19" t="e">
        <f>VLOOKUP(A148,BASE!A:F,6,0)-F148</f>
        <v>#N/A</v>
      </c>
      <c r="P148" s="19" t="e">
        <f>VLOOKUP(A148,BASE!A:J,9,0)-I148</f>
        <v>#N/A</v>
      </c>
      <c r="Q148" s="19" t="e">
        <f>VLOOKUP(A148,BASE!A:G,7,0)-G148</f>
        <v>#N/A</v>
      </c>
      <c r="R148" s="19" t="e">
        <f>VLOOKUP(A148,BASE!A:J,10,0)-J148</f>
        <v>#N/A</v>
      </c>
      <c r="S148" s="19" t="e">
        <f>VLOOKUP(A148,BASE!A:L,11,0)-K148</f>
        <v>#N/A</v>
      </c>
      <c r="T148" s="19" t="e">
        <f>VLOOKUP(A148,BASE!A:L,12,0)-L148</f>
        <v>#N/A</v>
      </c>
      <c r="U148" s="168" t="e">
        <f>IF(VLOOKUP(A148,BASE!A:B,2,0)=C148,"","CHK")</f>
        <v>#N/A</v>
      </c>
    </row>
    <row r="149" spans="1:21" ht="14.4" x14ac:dyDescent="0.3">
      <c r="A149" s="158"/>
      <c r="B149" s="158"/>
      <c r="C149" s="158"/>
      <c r="D149" s="158"/>
      <c r="E149" s="161"/>
      <c r="F149" s="161"/>
      <c r="G149" s="161"/>
      <c r="H149" s="161"/>
      <c r="I149" s="161"/>
      <c r="J149" s="161"/>
      <c r="K149" s="161"/>
      <c r="L149" s="161"/>
      <c r="M149" s="19" t="e">
        <f>VLOOKUP(A149,BASE!A:L,5,0)-E149</f>
        <v>#N/A</v>
      </c>
      <c r="N149" s="19" t="e">
        <f>VLOOKUP(A149,BASE!A:L,8,0)-H149</f>
        <v>#N/A</v>
      </c>
      <c r="O149" s="19" t="e">
        <f>VLOOKUP(A149,BASE!A:F,6,0)-F149</f>
        <v>#N/A</v>
      </c>
      <c r="P149" s="19" t="e">
        <f>VLOOKUP(A149,BASE!A:J,9,0)-I149</f>
        <v>#N/A</v>
      </c>
      <c r="Q149" s="19" t="e">
        <f>VLOOKUP(A149,BASE!A:G,7,0)-G149</f>
        <v>#N/A</v>
      </c>
      <c r="R149" s="19" t="e">
        <f>VLOOKUP(A149,BASE!A:J,10,0)-J149</f>
        <v>#N/A</v>
      </c>
      <c r="S149" s="19" t="e">
        <f>VLOOKUP(A149,BASE!A:L,11,0)-K149</f>
        <v>#N/A</v>
      </c>
      <c r="T149" s="19" t="e">
        <f>VLOOKUP(A149,BASE!A:L,12,0)-L149</f>
        <v>#N/A</v>
      </c>
      <c r="U149" s="168" t="e">
        <f>IF(VLOOKUP(A149,BASE!A:B,2,0)=C149,"","CHK")</f>
        <v>#N/A</v>
      </c>
    </row>
    <row r="150" spans="1:21" ht="14.4" x14ac:dyDescent="0.3">
      <c r="A150" s="158"/>
      <c r="B150" s="158"/>
      <c r="C150" s="158"/>
      <c r="D150" s="158"/>
      <c r="E150" s="161"/>
      <c r="F150" s="161"/>
      <c r="G150" s="161"/>
      <c r="H150" s="161"/>
      <c r="I150" s="161"/>
      <c r="J150" s="161"/>
      <c r="K150" s="161"/>
      <c r="L150" s="161"/>
      <c r="M150" s="19" t="e">
        <f>VLOOKUP(A150,BASE!A:L,5,0)-E150</f>
        <v>#N/A</v>
      </c>
      <c r="N150" s="19" t="e">
        <f>VLOOKUP(A150,BASE!A:L,8,0)-H150</f>
        <v>#N/A</v>
      </c>
      <c r="O150" s="19" t="e">
        <f>VLOOKUP(A150,BASE!A:F,6,0)-F150</f>
        <v>#N/A</v>
      </c>
      <c r="P150" s="19" t="e">
        <f>VLOOKUP(A150,BASE!A:J,9,0)-I150</f>
        <v>#N/A</v>
      </c>
      <c r="Q150" s="19" t="e">
        <f>VLOOKUP(A150,BASE!A:G,7,0)-G150</f>
        <v>#N/A</v>
      </c>
      <c r="R150" s="19" t="e">
        <f>VLOOKUP(A150,BASE!A:J,10,0)-J150</f>
        <v>#N/A</v>
      </c>
      <c r="S150" s="19" t="e">
        <f>VLOOKUP(A150,BASE!A:L,11,0)-K150</f>
        <v>#N/A</v>
      </c>
      <c r="T150" s="19" t="e">
        <f>VLOOKUP(A150,BASE!A:L,12,0)-L150</f>
        <v>#N/A</v>
      </c>
      <c r="U150" s="168" t="e">
        <f>IF(VLOOKUP(A150,BASE!A:B,2,0)=C150,"","CHK")</f>
        <v>#N/A</v>
      </c>
    </row>
    <row r="151" spans="1:21" ht="14.4" x14ac:dyDescent="0.3">
      <c r="A151" s="158"/>
      <c r="B151" s="158"/>
      <c r="C151" s="158"/>
      <c r="D151" s="158"/>
      <c r="E151" s="161"/>
      <c r="F151" s="161"/>
      <c r="G151" s="161"/>
      <c r="H151" s="161"/>
      <c r="I151" s="161"/>
      <c r="J151" s="161"/>
      <c r="K151" s="161"/>
      <c r="L151" s="161"/>
      <c r="M151" s="19" t="e">
        <f>VLOOKUP(A151,BASE!A:L,5,0)-E151</f>
        <v>#N/A</v>
      </c>
      <c r="N151" s="19" t="e">
        <f>VLOOKUP(A151,BASE!A:L,8,0)-H151</f>
        <v>#N/A</v>
      </c>
      <c r="O151" s="19" t="e">
        <f>VLOOKUP(A151,BASE!A:F,6,0)-F151</f>
        <v>#N/A</v>
      </c>
      <c r="P151" s="19" t="e">
        <f>VLOOKUP(A151,BASE!A:J,9,0)-I151</f>
        <v>#N/A</v>
      </c>
      <c r="Q151" s="19" t="e">
        <f>VLOOKUP(A151,BASE!A:G,7,0)-G151</f>
        <v>#N/A</v>
      </c>
      <c r="R151" s="19" t="e">
        <f>VLOOKUP(A151,BASE!A:J,10,0)-J151</f>
        <v>#N/A</v>
      </c>
      <c r="S151" s="19" t="e">
        <f>VLOOKUP(A151,BASE!A:L,11,0)-K151</f>
        <v>#N/A</v>
      </c>
      <c r="T151" s="19" t="e">
        <f>VLOOKUP(A151,BASE!A:L,12,0)-L151</f>
        <v>#N/A</v>
      </c>
      <c r="U151" s="168" t="e">
        <f>IF(VLOOKUP(A151,BASE!A:B,2,0)=C151,"","CHK")</f>
        <v>#N/A</v>
      </c>
    </row>
    <row r="152" spans="1:21" ht="14.4" x14ac:dyDescent="0.3">
      <c r="A152" s="158"/>
      <c r="B152" s="158"/>
      <c r="C152" s="158"/>
      <c r="D152" s="158"/>
      <c r="E152" s="161"/>
      <c r="F152" s="161"/>
      <c r="G152" s="161"/>
      <c r="H152" s="161"/>
      <c r="I152" s="161"/>
      <c r="J152" s="161"/>
      <c r="K152" s="161"/>
      <c r="L152" s="161"/>
      <c r="M152" s="19" t="e">
        <f>VLOOKUP(A152,BASE!A:L,5,0)-E152</f>
        <v>#N/A</v>
      </c>
      <c r="N152" s="19" t="e">
        <f>VLOOKUP(A152,BASE!A:L,8,0)-H152</f>
        <v>#N/A</v>
      </c>
      <c r="O152" s="19" t="e">
        <f>VLOOKUP(A152,BASE!A:F,6,0)-F152</f>
        <v>#N/A</v>
      </c>
      <c r="P152" s="19" t="e">
        <f>VLOOKUP(A152,BASE!A:J,9,0)-I152</f>
        <v>#N/A</v>
      </c>
      <c r="Q152" s="19" t="e">
        <f>VLOOKUP(A152,BASE!A:G,7,0)-G152</f>
        <v>#N/A</v>
      </c>
      <c r="R152" s="19" t="e">
        <f>VLOOKUP(A152,BASE!A:J,10,0)-J152</f>
        <v>#N/A</v>
      </c>
      <c r="S152" s="19" t="e">
        <f>VLOOKUP(A152,BASE!A:L,11,0)-K152</f>
        <v>#N/A</v>
      </c>
      <c r="T152" s="19" t="e">
        <f>VLOOKUP(A152,BASE!A:L,12,0)-L152</f>
        <v>#N/A</v>
      </c>
      <c r="U152" s="168" t="e">
        <f>IF(VLOOKUP(A152,BASE!A:B,2,0)=C152,"","CHK")</f>
        <v>#N/A</v>
      </c>
    </row>
    <row r="153" spans="1:21" ht="14.4" x14ac:dyDescent="0.3">
      <c r="A153" s="158"/>
      <c r="B153" s="158"/>
      <c r="C153" s="158"/>
      <c r="D153" s="158"/>
      <c r="E153" s="161"/>
      <c r="F153" s="161"/>
      <c r="G153" s="161"/>
      <c r="H153" s="161"/>
      <c r="I153" s="161"/>
      <c r="J153" s="161"/>
      <c r="K153" s="161"/>
      <c r="L153" s="161"/>
      <c r="M153" s="19" t="e">
        <f>VLOOKUP(A153,BASE!A:L,5,0)-E153</f>
        <v>#N/A</v>
      </c>
      <c r="N153" s="19" t="e">
        <f>VLOOKUP(A153,BASE!A:L,8,0)-H153</f>
        <v>#N/A</v>
      </c>
      <c r="O153" s="19" t="e">
        <f>VLOOKUP(A153,BASE!A:F,6,0)-F153</f>
        <v>#N/A</v>
      </c>
      <c r="P153" s="19" t="e">
        <f>VLOOKUP(A153,BASE!A:J,9,0)-I153</f>
        <v>#N/A</v>
      </c>
      <c r="Q153" s="19" t="e">
        <f>VLOOKUP(A153,BASE!A:G,7,0)-G153</f>
        <v>#N/A</v>
      </c>
      <c r="R153" s="19" t="e">
        <f>VLOOKUP(A153,BASE!A:J,10,0)-J153</f>
        <v>#N/A</v>
      </c>
      <c r="S153" s="19" t="e">
        <f>VLOOKUP(A153,BASE!A:L,11,0)-K153</f>
        <v>#N/A</v>
      </c>
      <c r="T153" s="19" t="e">
        <f>VLOOKUP(A153,BASE!A:L,12,0)-L153</f>
        <v>#N/A</v>
      </c>
      <c r="U153" s="168" t="e">
        <f>IF(VLOOKUP(A153,BASE!A:B,2,0)=C153,"","CHK")</f>
        <v>#N/A</v>
      </c>
    </row>
    <row r="154" spans="1:21" ht="14.4" x14ac:dyDescent="0.3">
      <c r="A154" s="158"/>
      <c r="B154" s="158"/>
      <c r="C154" s="158"/>
      <c r="D154" s="158"/>
      <c r="E154" s="161"/>
      <c r="F154" s="161"/>
      <c r="G154" s="161"/>
      <c r="H154" s="161"/>
      <c r="I154" s="161"/>
      <c r="J154" s="161"/>
      <c r="K154" s="161"/>
      <c r="L154" s="161"/>
      <c r="M154" s="19" t="e">
        <f>VLOOKUP(A154,BASE!A:L,5,0)-E154</f>
        <v>#N/A</v>
      </c>
      <c r="N154" s="19" t="e">
        <f>VLOOKUP(A154,BASE!A:L,8,0)-H154</f>
        <v>#N/A</v>
      </c>
      <c r="O154" s="19" t="e">
        <f>VLOOKUP(A154,BASE!A:F,6,0)-F154</f>
        <v>#N/A</v>
      </c>
      <c r="P154" s="19" t="e">
        <f>VLOOKUP(A154,BASE!A:J,9,0)-I154</f>
        <v>#N/A</v>
      </c>
      <c r="Q154" s="19" t="e">
        <f>VLOOKUP(A154,BASE!A:G,7,0)-G154</f>
        <v>#N/A</v>
      </c>
      <c r="R154" s="19" t="e">
        <f>VLOOKUP(A154,BASE!A:J,10,0)-J154</f>
        <v>#N/A</v>
      </c>
      <c r="S154" s="19" t="e">
        <f>VLOOKUP(A154,BASE!A:L,11,0)-K154</f>
        <v>#N/A</v>
      </c>
      <c r="T154" s="19" t="e">
        <f>VLOOKUP(A154,BASE!A:L,12,0)-L154</f>
        <v>#N/A</v>
      </c>
      <c r="U154" s="168" t="e">
        <f>IF(VLOOKUP(A154,BASE!A:B,2,0)=C154,"","CHK")</f>
        <v>#N/A</v>
      </c>
    </row>
    <row r="155" spans="1:21" ht="14.4" x14ac:dyDescent="0.3">
      <c r="A155" s="158"/>
      <c r="B155" s="158"/>
      <c r="C155" s="158"/>
      <c r="D155" s="158"/>
      <c r="E155" s="161"/>
      <c r="F155" s="161"/>
      <c r="G155" s="161"/>
      <c r="H155" s="161"/>
      <c r="I155" s="161"/>
      <c r="J155" s="161"/>
      <c r="K155" s="161"/>
      <c r="L155" s="161"/>
      <c r="M155" s="19" t="e">
        <f>VLOOKUP(A155,BASE!A:L,5,0)-E155</f>
        <v>#N/A</v>
      </c>
      <c r="N155" s="19" t="e">
        <f>VLOOKUP(A155,BASE!A:L,8,0)-H155</f>
        <v>#N/A</v>
      </c>
      <c r="O155" s="19" t="e">
        <f>VLOOKUP(A155,BASE!A:F,6,0)-F155</f>
        <v>#N/A</v>
      </c>
      <c r="P155" s="19" t="e">
        <f>VLOOKUP(A155,BASE!A:J,9,0)-I155</f>
        <v>#N/A</v>
      </c>
      <c r="Q155" s="19" t="e">
        <f>VLOOKUP(A155,BASE!A:G,7,0)-G155</f>
        <v>#N/A</v>
      </c>
      <c r="R155" s="19" t="e">
        <f>VLOOKUP(A155,BASE!A:J,10,0)-J155</f>
        <v>#N/A</v>
      </c>
      <c r="S155" s="19" t="e">
        <f>VLOOKUP(A155,BASE!A:L,11,0)-K155</f>
        <v>#N/A</v>
      </c>
      <c r="T155" s="19" t="e">
        <f>VLOOKUP(A155,BASE!A:L,12,0)-L155</f>
        <v>#N/A</v>
      </c>
      <c r="U155" s="168" t="e">
        <f>IF(VLOOKUP(A155,BASE!A:B,2,0)=C155,"","CHK")</f>
        <v>#N/A</v>
      </c>
    </row>
    <row r="156" spans="1:21" ht="14.4" x14ac:dyDescent="0.3">
      <c r="A156" s="158"/>
      <c r="B156" s="158"/>
      <c r="C156" s="158"/>
      <c r="D156" s="158"/>
      <c r="E156" s="161"/>
      <c r="F156" s="161"/>
      <c r="G156" s="161"/>
      <c r="H156" s="161"/>
      <c r="I156" s="161"/>
      <c r="J156" s="161"/>
      <c r="K156" s="161"/>
      <c r="L156" s="161"/>
      <c r="M156" s="19" t="e">
        <f>VLOOKUP(A156,BASE!A:L,5,0)-E156</f>
        <v>#N/A</v>
      </c>
      <c r="N156" s="19" t="e">
        <f>VLOOKUP(A156,BASE!A:L,8,0)-H156</f>
        <v>#N/A</v>
      </c>
      <c r="O156" s="19" t="e">
        <f>VLOOKUP(A156,BASE!A:F,6,0)-F156</f>
        <v>#N/A</v>
      </c>
      <c r="P156" s="19" t="e">
        <f>VLOOKUP(A156,BASE!A:J,9,0)-I156</f>
        <v>#N/A</v>
      </c>
      <c r="Q156" s="19" t="e">
        <f>VLOOKUP(A156,BASE!A:G,7,0)-G156</f>
        <v>#N/A</v>
      </c>
      <c r="R156" s="19" t="e">
        <f>VLOOKUP(A156,BASE!A:J,10,0)-J156</f>
        <v>#N/A</v>
      </c>
      <c r="S156" s="19" t="e">
        <f>VLOOKUP(A156,BASE!A:L,11,0)-K156</f>
        <v>#N/A</v>
      </c>
      <c r="T156" s="19" t="e">
        <f>VLOOKUP(A156,BASE!A:L,12,0)-L156</f>
        <v>#N/A</v>
      </c>
      <c r="U156" s="168" t="e">
        <f>IF(VLOOKUP(A156,BASE!A:B,2,0)=C156,"","CHK")</f>
        <v>#N/A</v>
      </c>
    </row>
    <row r="157" spans="1:21" ht="14.4" x14ac:dyDescent="0.3">
      <c r="A157" s="158"/>
      <c r="B157" s="158"/>
      <c r="C157" s="158"/>
      <c r="D157" s="158"/>
      <c r="E157" s="161"/>
      <c r="F157" s="161"/>
      <c r="G157" s="161"/>
      <c r="H157" s="161"/>
      <c r="I157" s="161"/>
      <c r="J157" s="161"/>
      <c r="K157" s="161"/>
      <c r="L157" s="161"/>
      <c r="M157" s="19" t="e">
        <f>VLOOKUP(A157,BASE!A:L,5,0)-E157</f>
        <v>#N/A</v>
      </c>
      <c r="N157" s="19" t="e">
        <f>VLOOKUP(A157,BASE!A:L,8,0)-H157</f>
        <v>#N/A</v>
      </c>
      <c r="O157" s="19" t="e">
        <f>VLOOKUP(A157,BASE!A:F,6,0)-F157</f>
        <v>#N/A</v>
      </c>
      <c r="P157" s="19" t="e">
        <f>VLOOKUP(A157,BASE!A:J,9,0)-I157</f>
        <v>#N/A</v>
      </c>
      <c r="Q157" s="19" t="e">
        <f>VLOOKUP(A157,BASE!A:G,7,0)-G157</f>
        <v>#N/A</v>
      </c>
      <c r="R157" s="19" t="e">
        <f>VLOOKUP(A157,BASE!A:J,10,0)-J157</f>
        <v>#N/A</v>
      </c>
      <c r="S157" s="19" t="e">
        <f>VLOOKUP(A157,BASE!A:L,11,0)-K157</f>
        <v>#N/A</v>
      </c>
      <c r="T157" s="19" t="e">
        <f>VLOOKUP(A157,BASE!A:L,12,0)-L157</f>
        <v>#N/A</v>
      </c>
      <c r="U157" s="168" t="e">
        <f>IF(VLOOKUP(A157,BASE!A:B,2,0)=C157,"","CHK")</f>
        <v>#N/A</v>
      </c>
    </row>
    <row r="158" spans="1:21" ht="14.4" x14ac:dyDescent="0.3">
      <c r="A158" s="158"/>
      <c r="B158" s="158"/>
      <c r="C158" s="158"/>
      <c r="D158" s="158"/>
      <c r="E158" s="161"/>
      <c r="F158" s="161"/>
      <c r="G158" s="161"/>
      <c r="H158" s="161"/>
      <c r="I158" s="161"/>
      <c r="J158" s="161"/>
      <c r="K158" s="161"/>
      <c r="L158" s="161"/>
      <c r="M158" s="19" t="e">
        <f>VLOOKUP(A158,BASE!A:L,5,0)-E158</f>
        <v>#N/A</v>
      </c>
      <c r="N158" s="19" t="e">
        <f>VLOOKUP(A158,BASE!A:L,8,0)-H158</f>
        <v>#N/A</v>
      </c>
      <c r="O158" s="19" t="e">
        <f>VLOOKUP(A158,BASE!A:F,6,0)-F158</f>
        <v>#N/A</v>
      </c>
      <c r="P158" s="19" t="e">
        <f>VLOOKUP(A158,BASE!A:J,9,0)-I158</f>
        <v>#N/A</v>
      </c>
      <c r="Q158" s="19" t="e">
        <f>VLOOKUP(A158,BASE!A:G,7,0)-G158</f>
        <v>#N/A</v>
      </c>
      <c r="R158" s="19" t="e">
        <f>VLOOKUP(A158,BASE!A:J,10,0)-J158</f>
        <v>#N/A</v>
      </c>
      <c r="S158" s="19" t="e">
        <f>VLOOKUP(A158,BASE!A:L,11,0)-K158</f>
        <v>#N/A</v>
      </c>
      <c r="T158" s="19" t="e">
        <f>VLOOKUP(A158,BASE!A:L,12,0)-L158</f>
        <v>#N/A</v>
      </c>
      <c r="U158" s="168" t="e">
        <f>IF(VLOOKUP(A158,BASE!A:B,2,0)=C158,"","CHK")</f>
        <v>#N/A</v>
      </c>
    </row>
    <row r="159" spans="1:21" ht="14.4" x14ac:dyDescent="0.3">
      <c r="A159" s="158"/>
      <c r="B159" s="158"/>
      <c r="C159" s="158"/>
      <c r="D159" s="158"/>
      <c r="E159" s="161"/>
      <c r="F159" s="161"/>
      <c r="G159" s="161"/>
      <c r="H159" s="161"/>
      <c r="I159" s="161"/>
      <c r="J159" s="161"/>
      <c r="K159" s="161"/>
      <c r="L159" s="161"/>
      <c r="M159" s="19" t="e">
        <f>VLOOKUP(A159,BASE!A:L,5,0)-E159</f>
        <v>#N/A</v>
      </c>
      <c r="N159" s="19" t="e">
        <f>VLOOKUP(A159,BASE!A:L,8,0)-H159</f>
        <v>#N/A</v>
      </c>
      <c r="O159" s="19" t="e">
        <f>VLOOKUP(A159,BASE!A:F,6,0)-F159</f>
        <v>#N/A</v>
      </c>
      <c r="P159" s="19" t="e">
        <f>VLOOKUP(A159,BASE!A:J,9,0)-I159</f>
        <v>#N/A</v>
      </c>
      <c r="Q159" s="19" t="e">
        <f>VLOOKUP(A159,BASE!A:G,7,0)-G159</f>
        <v>#N/A</v>
      </c>
      <c r="R159" s="19" t="e">
        <f>VLOOKUP(A159,BASE!A:J,10,0)-J159</f>
        <v>#N/A</v>
      </c>
      <c r="S159" s="19" t="e">
        <f>VLOOKUP(A159,BASE!A:L,11,0)-K159</f>
        <v>#N/A</v>
      </c>
      <c r="T159" s="19" t="e">
        <f>VLOOKUP(A159,BASE!A:L,12,0)-L159</f>
        <v>#N/A</v>
      </c>
      <c r="U159" s="168" t="e">
        <f>IF(VLOOKUP(A159,BASE!A:B,2,0)=C159,"","CHK")</f>
        <v>#N/A</v>
      </c>
    </row>
    <row r="160" spans="1:21" ht="14.4" x14ac:dyDescent="0.3">
      <c r="A160" s="158"/>
      <c r="B160" s="158"/>
      <c r="C160" s="158"/>
      <c r="D160" s="158"/>
      <c r="E160" s="161"/>
      <c r="F160" s="161"/>
      <c r="G160" s="161"/>
      <c r="H160" s="161"/>
      <c r="I160" s="161"/>
      <c r="J160" s="161"/>
      <c r="K160" s="161"/>
      <c r="L160" s="161"/>
      <c r="M160" s="19" t="e">
        <f>VLOOKUP(A160,BASE!A:L,5,0)-E160</f>
        <v>#N/A</v>
      </c>
      <c r="N160" s="19" t="e">
        <f>VLOOKUP(A160,BASE!A:L,8,0)-H160</f>
        <v>#N/A</v>
      </c>
      <c r="O160" s="19" t="e">
        <f>VLOOKUP(A160,BASE!A:F,6,0)-F160</f>
        <v>#N/A</v>
      </c>
      <c r="P160" s="19" t="e">
        <f>VLOOKUP(A160,BASE!A:J,9,0)-I160</f>
        <v>#N/A</v>
      </c>
      <c r="Q160" s="19" t="e">
        <f>VLOOKUP(A160,BASE!A:G,7,0)-G160</f>
        <v>#N/A</v>
      </c>
      <c r="R160" s="19" t="e">
        <f>VLOOKUP(A160,BASE!A:J,10,0)-J160</f>
        <v>#N/A</v>
      </c>
      <c r="S160" s="19" t="e">
        <f>VLOOKUP(A160,BASE!A:L,11,0)-K160</f>
        <v>#N/A</v>
      </c>
      <c r="T160" s="19" t="e">
        <f>VLOOKUP(A160,BASE!A:L,12,0)-L160</f>
        <v>#N/A</v>
      </c>
      <c r="U160" s="168" t="e">
        <f>IF(VLOOKUP(A160,BASE!A:B,2,0)=C160,"","CHK")</f>
        <v>#N/A</v>
      </c>
    </row>
    <row r="161" spans="1:21" ht="14.4" x14ac:dyDescent="0.3">
      <c r="A161" s="158"/>
      <c r="B161" s="158"/>
      <c r="C161" s="158"/>
      <c r="D161" s="158"/>
      <c r="E161" s="161"/>
      <c r="F161" s="161"/>
      <c r="G161" s="161"/>
      <c r="H161" s="161"/>
      <c r="I161" s="161"/>
      <c r="J161" s="161"/>
      <c r="K161" s="161"/>
      <c r="L161" s="161"/>
      <c r="M161" s="19" t="e">
        <f>VLOOKUP(A161,BASE!A:L,5,0)-E161</f>
        <v>#N/A</v>
      </c>
      <c r="N161" s="19" t="e">
        <f>VLOOKUP(A161,BASE!A:L,8,0)-H161</f>
        <v>#N/A</v>
      </c>
      <c r="O161" s="19" t="e">
        <f>VLOOKUP(A161,BASE!A:F,6,0)-F161</f>
        <v>#N/A</v>
      </c>
      <c r="P161" s="19" t="e">
        <f>VLOOKUP(A161,BASE!A:J,9,0)-I161</f>
        <v>#N/A</v>
      </c>
      <c r="Q161" s="19" t="e">
        <f>VLOOKUP(A161,BASE!A:G,7,0)-G161</f>
        <v>#N/A</v>
      </c>
      <c r="R161" s="19" t="e">
        <f>VLOOKUP(A161,BASE!A:J,10,0)-J161</f>
        <v>#N/A</v>
      </c>
      <c r="S161" s="19" t="e">
        <f>VLOOKUP(A161,BASE!A:L,11,0)-K161</f>
        <v>#N/A</v>
      </c>
      <c r="T161" s="19" t="e">
        <f>VLOOKUP(A161,BASE!A:L,12,0)-L161</f>
        <v>#N/A</v>
      </c>
      <c r="U161" s="168" t="e">
        <f>IF(VLOOKUP(A161,BASE!A:B,2,0)=C161,"","CHK")</f>
        <v>#N/A</v>
      </c>
    </row>
    <row r="162" spans="1:21" ht="14.4" x14ac:dyDescent="0.3">
      <c r="A162" s="158"/>
      <c r="B162" s="158"/>
      <c r="C162" s="158"/>
      <c r="D162" s="158"/>
      <c r="E162" s="161"/>
      <c r="F162" s="161"/>
      <c r="G162" s="161"/>
      <c r="H162" s="161"/>
      <c r="I162" s="161"/>
      <c r="J162" s="161"/>
      <c r="K162" s="161"/>
      <c r="L162" s="161"/>
      <c r="M162" s="19" t="e">
        <f>VLOOKUP(A162,BASE!A:L,5,0)-E162</f>
        <v>#N/A</v>
      </c>
      <c r="N162" s="19" t="e">
        <f>VLOOKUP(A162,BASE!A:L,8,0)-H162</f>
        <v>#N/A</v>
      </c>
      <c r="O162" s="19" t="e">
        <f>VLOOKUP(A162,BASE!A:F,6,0)-F162</f>
        <v>#N/A</v>
      </c>
      <c r="P162" s="19" t="e">
        <f>VLOOKUP(A162,BASE!A:J,9,0)-I162</f>
        <v>#N/A</v>
      </c>
      <c r="Q162" s="19" t="e">
        <f>VLOOKUP(A162,BASE!A:G,7,0)-G162</f>
        <v>#N/A</v>
      </c>
      <c r="R162" s="19" t="e">
        <f>VLOOKUP(A162,BASE!A:J,10,0)-J162</f>
        <v>#N/A</v>
      </c>
      <c r="S162" s="19" t="e">
        <f>VLOOKUP(A162,BASE!A:L,11,0)-K162</f>
        <v>#N/A</v>
      </c>
      <c r="T162" s="19" t="e">
        <f>VLOOKUP(A162,BASE!A:L,12,0)-L162</f>
        <v>#N/A</v>
      </c>
      <c r="U162" s="168" t="e">
        <f>IF(VLOOKUP(A162,BASE!A:B,2,0)=C162,"","CHK")</f>
        <v>#N/A</v>
      </c>
    </row>
    <row r="163" spans="1:21" ht="14.4" x14ac:dyDescent="0.3">
      <c r="A163" s="158"/>
      <c r="B163" s="158"/>
      <c r="C163" s="158"/>
      <c r="D163" s="158"/>
      <c r="E163" s="161"/>
      <c r="F163" s="161"/>
      <c r="G163" s="161"/>
      <c r="H163" s="161"/>
      <c r="I163" s="161"/>
      <c r="J163" s="161"/>
      <c r="K163" s="161"/>
      <c r="L163" s="161"/>
      <c r="M163" s="19" t="e">
        <f>VLOOKUP(A163,BASE!A:L,5,0)-E163</f>
        <v>#N/A</v>
      </c>
      <c r="N163" s="19" t="e">
        <f>VLOOKUP(A163,BASE!A:L,8,0)-H163</f>
        <v>#N/A</v>
      </c>
      <c r="O163" s="19" t="e">
        <f>VLOOKUP(A163,BASE!A:F,6,0)-F163</f>
        <v>#N/A</v>
      </c>
      <c r="P163" s="19" t="e">
        <f>VLOOKUP(A163,BASE!A:J,9,0)-I163</f>
        <v>#N/A</v>
      </c>
      <c r="Q163" s="19" t="e">
        <f>VLOOKUP(A163,BASE!A:G,7,0)-G163</f>
        <v>#N/A</v>
      </c>
      <c r="R163" s="19" t="e">
        <f>VLOOKUP(A163,BASE!A:J,10,0)-J163</f>
        <v>#N/A</v>
      </c>
      <c r="S163" s="19" t="e">
        <f>VLOOKUP(A163,BASE!A:L,11,0)-K163</f>
        <v>#N/A</v>
      </c>
      <c r="T163" s="19" t="e">
        <f>VLOOKUP(A163,BASE!A:L,12,0)-L163</f>
        <v>#N/A</v>
      </c>
      <c r="U163" s="168" t="e">
        <f>IF(VLOOKUP(A163,BASE!A:B,2,0)=C163,"","CHK")</f>
        <v>#N/A</v>
      </c>
    </row>
    <row r="164" spans="1:21" ht="14.4" x14ac:dyDescent="0.3">
      <c r="A164" s="158"/>
      <c r="B164" s="158"/>
      <c r="C164" s="158"/>
      <c r="D164" s="158"/>
      <c r="E164" s="161"/>
      <c r="F164" s="161"/>
      <c r="G164" s="161"/>
      <c r="H164" s="161"/>
      <c r="I164" s="161"/>
      <c r="J164" s="161"/>
      <c r="K164" s="161"/>
      <c r="L164" s="161"/>
      <c r="M164" s="19" t="e">
        <f>VLOOKUP(A164,BASE!A:L,5,0)-E164</f>
        <v>#N/A</v>
      </c>
      <c r="N164" s="19" t="e">
        <f>VLOOKUP(A164,BASE!A:L,8,0)-H164</f>
        <v>#N/A</v>
      </c>
      <c r="O164" s="19" t="e">
        <f>VLOOKUP(A164,BASE!A:F,6,0)-F164</f>
        <v>#N/A</v>
      </c>
      <c r="P164" s="19" t="e">
        <f>VLOOKUP(A164,BASE!A:J,9,0)-I164</f>
        <v>#N/A</v>
      </c>
      <c r="Q164" s="19" t="e">
        <f>VLOOKUP(A164,BASE!A:G,7,0)-G164</f>
        <v>#N/A</v>
      </c>
      <c r="R164" s="19" t="e">
        <f>VLOOKUP(A164,BASE!A:J,10,0)-J164</f>
        <v>#N/A</v>
      </c>
      <c r="S164" s="19" t="e">
        <f>VLOOKUP(A164,BASE!A:L,11,0)-K164</f>
        <v>#N/A</v>
      </c>
      <c r="T164" s="19" t="e">
        <f>VLOOKUP(A164,BASE!A:L,12,0)-L164</f>
        <v>#N/A</v>
      </c>
      <c r="U164" s="168" t="e">
        <f>IF(VLOOKUP(A164,BASE!A:B,2,0)=C164,"","CHK")</f>
        <v>#N/A</v>
      </c>
    </row>
    <row r="165" spans="1:21" ht="14.4" x14ac:dyDescent="0.3">
      <c r="A165" s="158"/>
      <c r="B165" s="158"/>
      <c r="C165" s="158"/>
      <c r="D165" s="158"/>
      <c r="E165" s="161"/>
      <c r="F165" s="161"/>
      <c r="G165" s="161"/>
      <c r="H165" s="161"/>
      <c r="I165" s="161"/>
      <c r="J165" s="161"/>
      <c r="K165" s="161"/>
      <c r="L165" s="161"/>
      <c r="M165" s="19" t="e">
        <f>VLOOKUP(A165,BASE!A:L,5,0)-E165</f>
        <v>#N/A</v>
      </c>
      <c r="N165" s="19" t="e">
        <f>VLOOKUP(A165,BASE!A:L,8,0)-H165</f>
        <v>#N/A</v>
      </c>
      <c r="O165" s="19" t="e">
        <f>VLOOKUP(A165,BASE!A:F,6,0)-F165</f>
        <v>#N/A</v>
      </c>
      <c r="P165" s="19" t="e">
        <f>VLOOKUP(A165,BASE!A:J,9,0)-I165</f>
        <v>#N/A</v>
      </c>
      <c r="Q165" s="19" t="e">
        <f>VLOOKUP(A165,BASE!A:G,7,0)-G165</f>
        <v>#N/A</v>
      </c>
      <c r="R165" s="19" t="e">
        <f>VLOOKUP(A165,BASE!A:J,10,0)-J165</f>
        <v>#N/A</v>
      </c>
      <c r="S165" s="19" t="e">
        <f>VLOOKUP(A165,BASE!A:L,11,0)-K165</f>
        <v>#N/A</v>
      </c>
      <c r="T165" s="19" t="e">
        <f>VLOOKUP(A165,BASE!A:L,12,0)-L165</f>
        <v>#N/A</v>
      </c>
      <c r="U165" s="168" t="e">
        <f>IF(VLOOKUP(A165,BASE!A:B,2,0)=C165,"","CHK")</f>
        <v>#N/A</v>
      </c>
    </row>
    <row r="166" spans="1:21" ht="14.4" x14ac:dyDescent="0.3">
      <c r="A166" s="158"/>
      <c r="B166" s="158"/>
      <c r="C166" s="158"/>
      <c r="D166" s="158"/>
      <c r="E166" s="161"/>
      <c r="F166" s="161"/>
      <c r="G166" s="161"/>
      <c r="H166" s="161"/>
      <c r="I166" s="161"/>
      <c r="J166" s="161"/>
      <c r="K166" s="161"/>
      <c r="L166" s="161"/>
      <c r="M166" s="19" t="e">
        <f>VLOOKUP(A166,BASE!A:L,5,0)-E166</f>
        <v>#N/A</v>
      </c>
      <c r="N166" s="19" t="e">
        <f>VLOOKUP(A166,BASE!A:L,8,0)-H166</f>
        <v>#N/A</v>
      </c>
      <c r="O166" s="19" t="e">
        <f>VLOOKUP(A166,BASE!A:F,6,0)-F166</f>
        <v>#N/A</v>
      </c>
      <c r="P166" s="19" t="e">
        <f>VLOOKUP(A166,BASE!A:J,9,0)-I166</f>
        <v>#N/A</v>
      </c>
      <c r="Q166" s="19" t="e">
        <f>VLOOKUP(A166,BASE!A:G,7,0)-G166</f>
        <v>#N/A</v>
      </c>
      <c r="R166" s="19" t="e">
        <f>VLOOKUP(A166,BASE!A:J,10,0)-J166</f>
        <v>#N/A</v>
      </c>
      <c r="S166" s="19" t="e">
        <f>VLOOKUP(A166,BASE!A:L,11,0)-K166</f>
        <v>#N/A</v>
      </c>
      <c r="T166" s="19" t="e">
        <f>VLOOKUP(A166,BASE!A:L,12,0)-L166</f>
        <v>#N/A</v>
      </c>
      <c r="U166" s="168" t="e">
        <f>IF(VLOOKUP(A166,BASE!A:B,2,0)=C166,"","CHK")</f>
        <v>#N/A</v>
      </c>
    </row>
    <row r="167" spans="1:21" ht="14.4" x14ac:dyDescent="0.3">
      <c r="A167" s="158"/>
      <c r="B167" s="158"/>
      <c r="C167" s="158"/>
      <c r="D167" s="158"/>
      <c r="E167" s="161"/>
      <c r="F167" s="161"/>
      <c r="G167" s="161"/>
      <c r="H167" s="161"/>
      <c r="I167" s="161"/>
      <c r="J167" s="161"/>
      <c r="K167" s="161"/>
      <c r="L167" s="161"/>
      <c r="M167" s="19" t="e">
        <f>VLOOKUP(A167,BASE!A:L,5,0)-E167</f>
        <v>#N/A</v>
      </c>
      <c r="N167" s="19" t="e">
        <f>VLOOKUP(A167,BASE!A:L,8,0)-H167</f>
        <v>#N/A</v>
      </c>
      <c r="O167" s="19" t="e">
        <f>VLOOKUP(A167,BASE!A:F,6,0)-F167</f>
        <v>#N/A</v>
      </c>
      <c r="P167" s="19" t="e">
        <f>VLOOKUP(A167,BASE!A:J,9,0)-I167</f>
        <v>#N/A</v>
      </c>
      <c r="Q167" s="19" t="e">
        <f>VLOOKUP(A167,BASE!A:G,7,0)-G167</f>
        <v>#N/A</v>
      </c>
      <c r="R167" s="19" t="e">
        <f>VLOOKUP(A167,BASE!A:J,10,0)-J167</f>
        <v>#N/A</v>
      </c>
      <c r="S167" s="19" t="e">
        <f>VLOOKUP(A167,BASE!A:L,11,0)-K167</f>
        <v>#N/A</v>
      </c>
      <c r="T167" s="19" t="e">
        <f>VLOOKUP(A167,BASE!A:L,12,0)-L167</f>
        <v>#N/A</v>
      </c>
      <c r="U167" s="168" t="e">
        <f>IF(VLOOKUP(A167,BASE!A:B,2,0)=C167,"","CHK")</f>
        <v>#N/A</v>
      </c>
    </row>
    <row r="168" spans="1:21" ht="14.4" x14ac:dyDescent="0.3">
      <c r="A168" s="158"/>
      <c r="B168" s="158"/>
      <c r="C168" s="158"/>
      <c r="D168" s="158"/>
      <c r="E168" s="161"/>
      <c r="F168" s="161"/>
      <c r="G168" s="161"/>
      <c r="H168" s="161"/>
      <c r="I168" s="161"/>
      <c r="J168" s="161"/>
      <c r="K168" s="161"/>
      <c r="L168" s="161"/>
      <c r="M168" s="19" t="e">
        <f>VLOOKUP(A168,BASE!A:L,5,0)-E168</f>
        <v>#N/A</v>
      </c>
      <c r="N168" s="19" t="e">
        <f>VLOOKUP(A168,BASE!A:L,8,0)-H168</f>
        <v>#N/A</v>
      </c>
      <c r="O168" s="19" t="e">
        <f>VLOOKUP(A168,BASE!A:F,6,0)-F168</f>
        <v>#N/A</v>
      </c>
      <c r="P168" s="19" t="e">
        <f>VLOOKUP(A168,BASE!A:J,9,0)-I168</f>
        <v>#N/A</v>
      </c>
      <c r="Q168" s="19" t="e">
        <f>VLOOKUP(A168,BASE!A:G,7,0)-G168</f>
        <v>#N/A</v>
      </c>
      <c r="R168" s="19" t="e">
        <f>VLOOKUP(A168,BASE!A:J,10,0)-J168</f>
        <v>#N/A</v>
      </c>
      <c r="S168" s="19" t="e">
        <f>VLOOKUP(A168,BASE!A:L,11,0)-K168</f>
        <v>#N/A</v>
      </c>
      <c r="T168" s="19" t="e">
        <f>VLOOKUP(A168,BASE!A:L,12,0)-L168</f>
        <v>#N/A</v>
      </c>
      <c r="U168" s="168" t="e">
        <f>IF(VLOOKUP(A168,BASE!A:B,2,0)=C168,"","CHK")</f>
        <v>#N/A</v>
      </c>
    </row>
    <row r="169" spans="1:21" ht="14.4" x14ac:dyDescent="0.3">
      <c r="A169" s="158"/>
      <c r="B169" s="158"/>
      <c r="C169" s="158"/>
      <c r="D169" s="158"/>
      <c r="E169" s="161"/>
      <c r="F169" s="161"/>
      <c r="G169" s="161"/>
      <c r="H169" s="161"/>
      <c r="I169" s="161"/>
      <c r="J169" s="161"/>
      <c r="K169" s="161"/>
      <c r="L169" s="161"/>
      <c r="M169" s="19" t="e">
        <f>VLOOKUP(A169,BASE!A:L,5,0)-E169</f>
        <v>#N/A</v>
      </c>
      <c r="N169" s="19" t="e">
        <f>VLOOKUP(A169,BASE!A:L,8,0)-H169</f>
        <v>#N/A</v>
      </c>
      <c r="O169" s="19" t="e">
        <f>VLOOKUP(A169,BASE!A:F,6,0)-F169</f>
        <v>#N/A</v>
      </c>
      <c r="P169" s="19" t="e">
        <f>VLOOKUP(A169,BASE!A:J,9,0)-I169</f>
        <v>#N/A</v>
      </c>
      <c r="Q169" s="19" t="e">
        <f>VLOOKUP(A169,BASE!A:G,7,0)-G169</f>
        <v>#N/A</v>
      </c>
      <c r="R169" s="19" t="e">
        <f>VLOOKUP(A169,BASE!A:J,10,0)-J169</f>
        <v>#N/A</v>
      </c>
      <c r="S169" s="19" t="e">
        <f>VLOOKUP(A169,BASE!A:L,11,0)-K169</f>
        <v>#N/A</v>
      </c>
      <c r="T169" s="19" t="e">
        <f>VLOOKUP(A169,BASE!A:L,12,0)-L169</f>
        <v>#N/A</v>
      </c>
      <c r="U169" s="168" t="e">
        <f>IF(VLOOKUP(A169,BASE!A:B,2,0)=C169,"","CHK")</f>
        <v>#N/A</v>
      </c>
    </row>
    <row r="170" spans="1:21" ht="14.4" x14ac:dyDescent="0.3">
      <c r="A170" s="158"/>
      <c r="B170" s="158"/>
      <c r="C170" s="158"/>
      <c r="D170" s="158"/>
      <c r="E170" s="161"/>
      <c r="F170" s="161"/>
      <c r="G170" s="161"/>
      <c r="H170" s="161"/>
      <c r="I170" s="161"/>
      <c r="J170" s="161"/>
      <c r="K170" s="161"/>
      <c r="L170" s="161"/>
      <c r="M170" s="19" t="e">
        <f>VLOOKUP(A170,BASE!A:L,5,0)-E170</f>
        <v>#N/A</v>
      </c>
      <c r="N170" s="19" t="e">
        <f>VLOOKUP(A170,BASE!A:L,8,0)-H170</f>
        <v>#N/A</v>
      </c>
      <c r="O170" s="19" t="e">
        <f>VLOOKUP(A170,BASE!A:F,6,0)-F170</f>
        <v>#N/A</v>
      </c>
      <c r="P170" s="19" t="e">
        <f>VLOOKUP(A170,BASE!A:J,9,0)-I170</f>
        <v>#N/A</v>
      </c>
      <c r="Q170" s="19" t="e">
        <f>VLOOKUP(A170,BASE!A:G,7,0)-G170</f>
        <v>#N/A</v>
      </c>
      <c r="R170" s="19" t="e">
        <f>VLOOKUP(A170,BASE!A:J,10,0)-J170</f>
        <v>#N/A</v>
      </c>
      <c r="S170" s="19" t="e">
        <f>VLOOKUP(A170,BASE!A:L,11,0)-K170</f>
        <v>#N/A</v>
      </c>
      <c r="T170" s="19" t="e">
        <f>VLOOKUP(A170,BASE!A:L,12,0)-L170</f>
        <v>#N/A</v>
      </c>
      <c r="U170" s="168" t="e">
        <f>IF(VLOOKUP(A170,BASE!A:B,2,0)=C170,"","CHK")</f>
        <v>#N/A</v>
      </c>
    </row>
    <row r="171" spans="1:21" ht="14.4" x14ac:dyDescent="0.3">
      <c r="A171" s="158"/>
      <c r="B171" s="158"/>
      <c r="C171" s="158"/>
      <c r="D171" s="158"/>
      <c r="E171" s="161"/>
      <c r="F171" s="161"/>
      <c r="G171" s="161"/>
      <c r="H171" s="161"/>
      <c r="I171" s="161"/>
      <c r="J171" s="161"/>
      <c r="K171" s="161"/>
      <c r="L171" s="161"/>
      <c r="M171" s="19" t="e">
        <f>VLOOKUP(A171,BASE!A:L,5,0)-E171</f>
        <v>#N/A</v>
      </c>
      <c r="N171" s="19" t="e">
        <f>VLOOKUP(A171,BASE!A:L,8,0)-H171</f>
        <v>#N/A</v>
      </c>
      <c r="O171" s="19" t="e">
        <f>VLOOKUP(A171,BASE!A:F,6,0)-F171</f>
        <v>#N/A</v>
      </c>
      <c r="P171" s="19" t="e">
        <f>VLOOKUP(A171,BASE!A:J,9,0)-I171</f>
        <v>#N/A</v>
      </c>
      <c r="Q171" s="19" t="e">
        <f>VLOOKUP(A171,BASE!A:G,7,0)-G171</f>
        <v>#N/A</v>
      </c>
      <c r="R171" s="19" t="e">
        <f>VLOOKUP(A171,BASE!A:J,10,0)-J171</f>
        <v>#N/A</v>
      </c>
      <c r="S171" s="19" t="e">
        <f>VLOOKUP(A171,BASE!A:L,11,0)-K171</f>
        <v>#N/A</v>
      </c>
      <c r="T171" s="19" t="e">
        <f>VLOOKUP(A171,BASE!A:L,12,0)-L171</f>
        <v>#N/A</v>
      </c>
      <c r="U171" s="168" t="e">
        <f>IF(VLOOKUP(A171,BASE!A:B,2,0)=C171,"","CHK")</f>
        <v>#N/A</v>
      </c>
    </row>
    <row r="172" spans="1:21" ht="14.4" x14ac:dyDescent="0.3">
      <c r="A172" s="158"/>
      <c r="B172" s="158"/>
      <c r="C172" s="158"/>
      <c r="D172" s="158"/>
      <c r="E172" s="161"/>
      <c r="F172" s="161"/>
      <c r="G172" s="161"/>
      <c r="H172" s="161"/>
      <c r="I172" s="161"/>
      <c r="J172" s="161"/>
      <c r="K172" s="161"/>
      <c r="L172" s="161"/>
      <c r="M172" s="19" t="e">
        <f>VLOOKUP(A172,BASE!A:L,5,0)-E172</f>
        <v>#N/A</v>
      </c>
      <c r="N172" s="19" t="e">
        <f>VLOOKUP(A172,BASE!A:L,8,0)-H172</f>
        <v>#N/A</v>
      </c>
      <c r="O172" s="19" t="e">
        <f>VLOOKUP(A172,BASE!A:F,6,0)-F172</f>
        <v>#N/A</v>
      </c>
      <c r="P172" s="19" t="e">
        <f>VLOOKUP(A172,BASE!A:J,9,0)-I172</f>
        <v>#N/A</v>
      </c>
      <c r="Q172" s="19" t="e">
        <f>VLOOKUP(A172,BASE!A:G,7,0)-G172</f>
        <v>#N/A</v>
      </c>
      <c r="R172" s="19" t="e">
        <f>VLOOKUP(A172,BASE!A:J,10,0)-J172</f>
        <v>#N/A</v>
      </c>
      <c r="S172" s="19" t="e">
        <f>VLOOKUP(A172,BASE!A:L,11,0)-K172</f>
        <v>#N/A</v>
      </c>
      <c r="T172" s="19" t="e">
        <f>VLOOKUP(A172,BASE!A:L,12,0)-L172</f>
        <v>#N/A</v>
      </c>
      <c r="U172" s="168" t="e">
        <f>IF(VLOOKUP(A172,BASE!A:B,2,0)=C172,"","CHK")</f>
        <v>#N/A</v>
      </c>
    </row>
    <row r="173" spans="1:21" ht="14.4" x14ac:dyDescent="0.3">
      <c r="A173" s="158"/>
      <c r="B173" s="158"/>
      <c r="C173" s="158"/>
      <c r="D173" s="158"/>
      <c r="E173" s="161"/>
      <c r="F173" s="161"/>
      <c r="G173" s="161"/>
      <c r="H173" s="161"/>
      <c r="I173" s="161"/>
      <c r="J173" s="161"/>
      <c r="K173" s="161"/>
      <c r="L173" s="161"/>
      <c r="M173" s="19" t="e">
        <f>VLOOKUP(A173,BASE!A:L,5,0)-E173</f>
        <v>#N/A</v>
      </c>
      <c r="N173" s="19" t="e">
        <f>VLOOKUP(A173,BASE!A:L,8,0)-H173</f>
        <v>#N/A</v>
      </c>
      <c r="O173" s="19" t="e">
        <f>VLOOKUP(A173,BASE!A:F,6,0)-F173</f>
        <v>#N/A</v>
      </c>
      <c r="P173" s="19" t="e">
        <f>VLOOKUP(A173,BASE!A:J,9,0)-I173</f>
        <v>#N/A</v>
      </c>
      <c r="Q173" s="19" t="e">
        <f>VLOOKUP(A173,BASE!A:G,7,0)-G173</f>
        <v>#N/A</v>
      </c>
      <c r="R173" s="19" t="e">
        <f>VLOOKUP(A173,BASE!A:J,10,0)-J173</f>
        <v>#N/A</v>
      </c>
      <c r="S173" s="19" t="e">
        <f>VLOOKUP(A173,BASE!A:L,11,0)-K173</f>
        <v>#N/A</v>
      </c>
      <c r="T173" s="19" t="e">
        <f>VLOOKUP(A173,BASE!A:L,12,0)-L173</f>
        <v>#N/A</v>
      </c>
      <c r="U173" s="168" t="e">
        <f>IF(VLOOKUP(A173,BASE!A:B,2,0)=C173,"","CHK")</f>
        <v>#N/A</v>
      </c>
    </row>
    <row r="174" spans="1:21" ht="14.4" x14ac:dyDescent="0.3">
      <c r="A174" s="158"/>
      <c r="B174" s="158"/>
      <c r="C174" s="158"/>
      <c r="D174" s="158"/>
      <c r="E174" s="161"/>
      <c r="F174" s="161"/>
      <c r="G174" s="161"/>
      <c r="H174" s="161"/>
      <c r="I174" s="161"/>
      <c r="J174" s="161"/>
      <c r="K174" s="161"/>
      <c r="L174" s="161"/>
      <c r="M174" s="19" t="e">
        <f>VLOOKUP(A174,BASE!A:L,5,0)-E174</f>
        <v>#N/A</v>
      </c>
      <c r="N174" s="19" t="e">
        <f>VLOOKUP(A174,BASE!A:L,8,0)-H174</f>
        <v>#N/A</v>
      </c>
      <c r="O174" s="19" t="e">
        <f>VLOOKUP(A174,BASE!A:F,6,0)-F174</f>
        <v>#N/A</v>
      </c>
      <c r="P174" s="19" t="e">
        <f>VLOOKUP(A174,BASE!A:J,9,0)-I174</f>
        <v>#N/A</v>
      </c>
      <c r="Q174" s="19" t="e">
        <f>VLOOKUP(A174,BASE!A:G,7,0)-G174</f>
        <v>#N/A</v>
      </c>
      <c r="R174" s="19" t="e">
        <f>VLOOKUP(A174,BASE!A:J,10,0)-J174</f>
        <v>#N/A</v>
      </c>
      <c r="S174" s="19" t="e">
        <f>VLOOKUP(A174,BASE!A:L,11,0)-K174</f>
        <v>#N/A</v>
      </c>
      <c r="T174" s="19" t="e">
        <f>VLOOKUP(A174,BASE!A:L,12,0)-L174</f>
        <v>#N/A</v>
      </c>
      <c r="U174" s="168" t="e">
        <f>IF(VLOOKUP(A174,BASE!A:B,2,0)=C174,"","CHK")</f>
        <v>#N/A</v>
      </c>
    </row>
    <row r="175" spans="1:21" ht="14.4" x14ac:dyDescent="0.3">
      <c r="A175" s="158"/>
      <c r="B175" s="158"/>
      <c r="C175" s="158"/>
      <c r="D175" s="158"/>
      <c r="E175" s="161"/>
      <c r="F175" s="161"/>
      <c r="G175" s="161"/>
      <c r="H175" s="161"/>
      <c r="I175" s="161"/>
      <c r="J175" s="161"/>
      <c r="K175" s="161"/>
      <c r="L175" s="161"/>
      <c r="M175" s="19" t="e">
        <f>VLOOKUP(A175,BASE!A:L,5,0)-E175</f>
        <v>#N/A</v>
      </c>
      <c r="N175" s="19" t="e">
        <f>VLOOKUP(A175,BASE!A:L,8,0)-H175</f>
        <v>#N/A</v>
      </c>
      <c r="O175" s="19" t="e">
        <f>VLOOKUP(A175,BASE!A:F,6,0)-F175</f>
        <v>#N/A</v>
      </c>
      <c r="P175" s="19" t="e">
        <f>VLOOKUP(A175,BASE!A:J,9,0)-I175</f>
        <v>#N/A</v>
      </c>
      <c r="Q175" s="19" t="e">
        <f>VLOOKUP(A175,BASE!A:G,7,0)-G175</f>
        <v>#N/A</v>
      </c>
      <c r="R175" s="19" t="e">
        <f>VLOOKUP(A175,BASE!A:J,10,0)-J175</f>
        <v>#N/A</v>
      </c>
      <c r="S175" s="19" t="e">
        <f>VLOOKUP(A175,BASE!A:L,11,0)-K175</f>
        <v>#N/A</v>
      </c>
      <c r="T175" s="19" t="e">
        <f>VLOOKUP(A175,BASE!A:L,12,0)-L175</f>
        <v>#N/A</v>
      </c>
      <c r="U175" s="168" t="e">
        <f>IF(VLOOKUP(A175,BASE!A:B,2,0)=C175,"","CHK")</f>
        <v>#N/A</v>
      </c>
    </row>
    <row r="176" spans="1:21" ht="14.4" x14ac:dyDescent="0.3">
      <c r="A176" s="158"/>
      <c r="B176" s="158"/>
      <c r="C176" s="158"/>
      <c r="D176" s="158"/>
      <c r="E176" s="161"/>
      <c r="F176" s="161"/>
      <c r="G176" s="161"/>
      <c r="H176" s="161"/>
      <c r="I176" s="161"/>
      <c r="J176" s="161"/>
      <c r="K176" s="161"/>
      <c r="L176" s="161"/>
      <c r="M176" s="19" t="e">
        <f>VLOOKUP(A176,BASE!A:L,5,0)-E176</f>
        <v>#N/A</v>
      </c>
      <c r="N176" s="19" t="e">
        <f>VLOOKUP(A176,BASE!A:L,8,0)-H176</f>
        <v>#N/A</v>
      </c>
      <c r="O176" s="19" t="e">
        <f>VLOOKUP(A176,BASE!A:F,6,0)-F176</f>
        <v>#N/A</v>
      </c>
      <c r="P176" s="19" t="e">
        <f>VLOOKUP(A176,BASE!A:J,9,0)-I176</f>
        <v>#N/A</v>
      </c>
      <c r="Q176" s="19" t="e">
        <f>VLOOKUP(A176,BASE!A:G,7,0)-G176</f>
        <v>#N/A</v>
      </c>
      <c r="R176" s="19" t="e">
        <f>VLOOKUP(A176,BASE!A:J,10,0)-J176</f>
        <v>#N/A</v>
      </c>
      <c r="S176" s="19" t="e">
        <f>VLOOKUP(A176,BASE!A:L,11,0)-K176</f>
        <v>#N/A</v>
      </c>
      <c r="T176" s="19" t="e">
        <f>VLOOKUP(A176,BASE!A:L,12,0)-L176</f>
        <v>#N/A</v>
      </c>
      <c r="U176" s="168" t="e">
        <f>IF(VLOOKUP(A176,BASE!A:B,2,0)=C176,"","CHK")</f>
        <v>#N/A</v>
      </c>
    </row>
    <row r="177" spans="1:21" ht="14.4" x14ac:dyDescent="0.3">
      <c r="A177" s="158"/>
      <c r="B177" s="158"/>
      <c r="C177" s="158"/>
      <c r="D177" s="158"/>
      <c r="E177" s="161"/>
      <c r="F177" s="161"/>
      <c r="G177" s="161"/>
      <c r="H177" s="161"/>
      <c r="I177" s="161"/>
      <c r="J177" s="161"/>
      <c r="K177" s="161"/>
      <c r="L177" s="161"/>
      <c r="M177" s="19" t="e">
        <f>VLOOKUP(A177,BASE!A:L,5,0)-E177</f>
        <v>#N/A</v>
      </c>
      <c r="N177" s="19" t="e">
        <f>VLOOKUP(A177,BASE!A:L,8,0)-H177</f>
        <v>#N/A</v>
      </c>
      <c r="O177" s="19" t="e">
        <f>VLOOKUP(A177,BASE!A:F,6,0)-F177</f>
        <v>#N/A</v>
      </c>
      <c r="P177" s="19" t="e">
        <f>VLOOKUP(A177,BASE!A:J,9,0)-I177</f>
        <v>#N/A</v>
      </c>
      <c r="Q177" s="19" t="e">
        <f>VLOOKUP(A177,BASE!A:G,7,0)-G177</f>
        <v>#N/A</v>
      </c>
      <c r="R177" s="19" t="e">
        <f>VLOOKUP(A177,BASE!A:J,10,0)-J177</f>
        <v>#N/A</v>
      </c>
      <c r="S177" s="19" t="e">
        <f>VLOOKUP(A177,BASE!A:L,11,0)-K177</f>
        <v>#N/A</v>
      </c>
      <c r="T177" s="19" t="e">
        <f>VLOOKUP(A177,BASE!A:L,12,0)-L177</f>
        <v>#N/A</v>
      </c>
      <c r="U177" s="168" t="e">
        <f>IF(VLOOKUP(A177,BASE!A:B,2,0)=C177,"","CHK")</f>
        <v>#N/A</v>
      </c>
    </row>
    <row r="178" spans="1:21" ht="14.4" x14ac:dyDescent="0.3">
      <c r="A178" s="158"/>
      <c r="B178" s="158"/>
      <c r="C178" s="158"/>
      <c r="D178" s="158"/>
      <c r="E178" s="161"/>
      <c r="F178" s="161"/>
      <c r="G178" s="161"/>
      <c r="H178" s="161"/>
      <c r="I178" s="161"/>
      <c r="J178" s="161"/>
      <c r="K178" s="161"/>
      <c r="L178" s="161"/>
      <c r="M178" s="19" t="e">
        <f>VLOOKUP(A178,BASE!A:L,5,0)-E178</f>
        <v>#N/A</v>
      </c>
      <c r="N178" s="19" t="e">
        <f>VLOOKUP(A178,BASE!A:L,8,0)-H178</f>
        <v>#N/A</v>
      </c>
      <c r="O178" s="19" t="e">
        <f>VLOOKUP(A178,BASE!A:F,6,0)-F178</f>
        <v>#N/A</v>
      </c>
      <c r="P178" s="19" t="e">
        <f>VLOOKUP(A178,BASE!A:J,9,0)-I178</f>
        <v>#N/A</v>
      </c>
      <c r="Q178" s="19" t="e">
        <f>VLOOKUP(A178,BASE!A:G,7,0)-G178</f>
        <v>#N/A</v>
      </c>
      <c r="R178" s="19" t="e">
        <f>VLOOKUP(A178,BASE!A:J,10,0)-J178</f>
        <v>#N/A</v>
      </c>
      <c r="S178" s="19" t="e">
        <f>VLOOKUP(A178,BASE!A:L,11,0)-K178</f>
        <v>#N/A</v>
      </c>
      <c r="T178" s="19" t="e">
        <f>VLOOKUP(A178,BASE!A:L,12,0)-L178</f>
        <v>#N/A</v>
      </c>
      <c r="U178" s="168" t="e">
        <f>IF(VLOOKUP(A178,BASE!A:B,2,0)=C178,"","CHK")</f>
        <v>#N/A</v>
      </c>
    </row>
    <row r="179" spans="1:21" ht="14.4" x14ac:dyDescent="0.3">
      <c r="A179" s="158"/>
      <c r="B179" s="158"/>
      <c r="C179" s="158"/>
      <c r="D179" s="158"/>
      <c r="E179" s="161"/>
      <c r="F179" s="161"/>
      <c r="G179" s="161"/>
      <c r="H179" s="161"/>
      <c r="I179" s="161"/>
      <c r="J179" s="161"/>
      <c r="K179" s="161"/>
      <c r="L179" s="161"/>
      <c r="M179" s="19" t="e">
        <f>VLOOKUP(A179,BASE!A:L,5,0)-E179</f>
        <v>#N/A</v>
      </c>
      <c r="N179" s="19" t="e">
        <f>VLOOKUP(A179,BASE!A:L,8,0)-H179</f>
        <v>#N/A</v>
      </c>
      <c r="O179" s="19" t="e">
        <f>VLOOKUP(A179,BASE!A:F,6,0)-F179</f>
        <v>#N/A</v>
      </c>
      <c r="P179" s="19" t="e">
        <f>VLOOKUP(A179,BASE!A:J,9,0)-I179</f>
        <v>#N/A</v>
      </c>
      <c r="Q179" s="19" t="e">
        <f>VLOOKUP(A179,BASE!A:G,7,0)-G179</f>
        <v>#N/A</v>
      </c>
      <c r="R179" s="19" t="e">
        <f>VLOOKUP(A179,BASE!A:J,10,0)-J179</f>
        <v>#N/A</v>
      </c>
      <c r="S179" s="19" t="e">
        <f>VLOOKUP(A179,BASE!A:L,11,0)-K179</f>
        <v>#N/A</v>
      </c>
      <c r="T179" s="19" t="e">
        <f>VLOOKUP(A179,BASE!A:L,12,0)-L179</f>
        <v>#N/A</v>
      </c>
      <c r="U179" s="168" t="e">
        <f>IF(VLOOKUP(A179,BASE!A:B,2,0)=C179,"","CHK")</f>
        <v>#N/A</v>
      </c>
    </row>
    <row r="180" spans="1:21" ht="14.4" x14ac:dyDescent="0.3">
      <c r="A180" s="158"/>
      <c r="B180" s="158"/>
      <c r="C180" s="158"/>
      <c r="D180" s="158"/>
      <c r="E180" s="161"/>
      <c r="F180" s="161"/>
      <c r="G180" s="161"/>
      <c r="H180" s="161"/>
      <c r="I180" s="161"/>
      <c r="J180" s="161"/>
      <c r="K180" s="161"/>
      <c r="L180" s="161"/>
      <c r="M180" s="19" t="e">
        <f>VLOOKUP(A180,BASE!A:L,5,0)-E180</f>
        <v>#N/A</v>
      </c>
      <c r="N180" s="19" t="e">
        <f>VLOOKUP(A180,BASE!A:L,8,0)-H180</f>
        <v>#N/A</v>
      </c>
      <c r="O180" s="19" t="e">
        <f>VLOOKUP(A180,BASE!A:F,6,0)-F180</f>
        <v>#N/A</v>
      </c>
      <c r="P180" s="19" t="e">
        <f>VLOOKUP(A180,BASE!A:J,9,0)-I180</f>
        <v>#N/A</v>
      </c>
      <c r="Q180" s="19" t="e">
        <f>VLOOKUP(A180,BASE!A:G,7,0)-G180</f>
        <v>#N/A</v>
      </c>
      <c r="R180" s="19" t="e">
        <f>VLOOKUP(A180,BASE!A:J,10,0)-J180</f>
        <v>#N/A</v>
      </c>
      <c r="S180" s="19" t="e">
        <f>VLOOKUP(A180,BASE!A:L,11,0)-K180</f>
        <v>#N/A</v>
      </c>
      <c r="T180" s="19" t="e">
        <f>VLOOKUP(A180,BASE!A:L,12,0)-L180</f>
        <v>#N/A</v>
      </c>
      <c r="U180" s="168" t="e">
        <f>IF(VLOOKUP(A180,BASE!A:B,2,0)=C180,"","CHK")</f>
        <v>#N/A</v>
      </c>
    </row>
    <row r="181" spans="1:21" ht="14.4" x14ac:dyDescent="0.3">
      <c r="A181" s="158"/>
      <c r="B181" s="158"/>
      <c r="C181" s="158"/>
      <c r="D181" s="158"/>
      <c r="E181" s="161"/>
      <c r="F181" s="161"/>
      <c r="G181" s="161"/>
      <c r="H181" s="161"/>
      <c r="I181" s="161"/>
      <c r="J181" s="161"/>
      <c r="K181" s="161"/>
      <c r="L181" s="161"/>
      <c r="M181" s="19" t="e">
        <f>VLOOKUP(A181,BASE!A:L,5,0)-E181</f>
        <v>#N/A</v>
      </c>
      <c r="N181" s="19" t="e">
        <f>VLOOKUP(A181,BASE!A:L,8,0)-H181</f>
        <v>#N/A</v>
      </c>
      <c r="O181" s="19" t="e">
        <f>VLOOKUP(A181,BASE!A:F,6,0)-F181</f>
        <v>#N/A</v>
      </c>
      <c r="P181" s="19" t="e">
        <f>VLOOKUP(A181,BASE!A:J,9,0)-I181</f>
        <v>#N/A</v>
      </c>
      <c r="Q181" s="19" t="e">
        <f>VLOOKUP(A181,BASE!A:G,7,0)-G181</f>
        <v>#N/A</v>
      </c>
      <c r="R181" s="19" t="e">
        <f>VLOOKUP(A181,BASE!A:J,10,0)-J181</f>
        <v>#N/A</v>
      </c>
      <c r="S181" s="19" t="e">
        <f>VLOOKUP(A181,BASE!A:L,11,0)-K181</f>
        <v>#N/A</v>
      </c>
      <c r="T181" s="19" t="e">
        <f>VLOOKUP(A181,BASE!A:L,12,0)-L181</f>
        <v>#N/A</v>
      </c>
      <c r="U181" s="168" t="e">
        <f>IF(VLOOKUP(A181,BASE!A:B,2,0)=C181,"","CHK")</f>
        <v>#N/A</v>
      </c>
    </row>
  </sheetData>
  <mergeCells count="12">
    <mergeCell ref="A1:A2"/>
    <mergeCell ref="M1:N1"/>
    <mergeCell ref="O1:P1"/>
    <mergeCell ref="Q1:R1"/>
    <mergeCell ref="S1:T1"/>
    <mergeCell ref="C1:C2"/>
    <mergeCell ref="B1:B2"/>
    <mergeCell ref="U1:U2"/>
    <mergeCell ref="K1:L1"/>
    <mergeCell ref="H1:J1"/>
    <mergeCell ref="E1:G1"/>
    <mergeCell ref="D1:D2"/>
  </mergeCells>
  <conditionalFormatting sqref="U1:U1048576">
    <cfRule type="containsText" dxfId="91" priority="1" operator="containsText" text="CHK">
      <formula>NOT(ISERROR(SEARCH("CHK",U1)))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AJ842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ColWidth="8.6640625" defaultRowHeight="13.2" x14ac:dyDescent="0.25"/>
  <cols>
    <col min="1" max="1" width="8.6640625" style="240"/>
    <col min="2" max="2" width="26.109375" style="240" bestFit="1" customWidth="1"/>
    <col min="3" max="3" width="10.109375" style="240" bestFit="1" customWidth="1"/>
    <col min="4" max="4" width="3.88671875" style="246" bestFit="1" customWidth="1"/>
    <col min="5" max="5" width="4.5546875" style="240" bestFit="1" customWidth="1"/>
    <col min="6" max="6" width="8.6640625" style="240"/>
    <col min="7" max="7" width="8.88671875" style="240" bestFit="1" customWidth="1"/>
    <col min="8" max="8" width="28.44140625" style="240" customWidth="1"/>
    <col min="9" max="9" width="9.5546875" style="240" bestFit="1" customWidth="1"/>
    <col min="10" max="18" width="8.6640625" style="369"/>
    <col min="19" max="19" width="8.6640625" style="240"/>
    <col min="20" max="20" width="16.5546875" style="246" customWidth="1"/>
    <col min="21" max="24" width="8.6640625" style="240"/>
    <col min="25" max="25" width="16.5546875" style="240" bestFit="1" customWidth="1"/>
    <col min="26" max="26" width="16.5546875" style="240" hidden="1" customWidth="1"/>
    <col min="27" max="27" width="9.88671875" style="246" hidden="1" customWidth="1"/>
    <col min="28" max="36" width="8.6640625" style="240" hidden="1" customWidth="1"/>
    <col min="37" max="37" width="0" style="240" hidden="1" customWidth="1"/>
    <col min="38" max="16384" width="8.6640625" style="240"/>
  </cols>
  <sheetData>
    <row r="1" spans="1:36" ht="14.4" x14ac:dyDescent="0.3">
      <c r="A1" s="838" t="s">
        <v>151</v>
      </c>
      <c r="B1" s="838" t="s">
        <v>1104</v>
      </c>
      <c r="C1" s="838" t="s">
        <v>145</v>
      </c>
      <c r="D1" s="838" t="s">
        <v>147</v>
      </c>
      <c r="E1" s="838" t="s">
        <v>1105</v>
      </c>
      <c r="F1" s="838" t="s">
        <v>1106</v>
      </c>
      <c r="G1" s="838" t="s">
        <v>1107</v>
      </c>
      <c r="H1" s="838" t="s">
        <v>1104</v>
      </c>
      <c r="I1" s="838" t="s">
        <v>1108</v>
      </c>
      <c r="J1" s="836" t="s">
        <v>517</v>
      </c>
      <c r="K1" s="836" t="s">
        <v>434</v>
      </c>
      <c r="L1" s="836" t="s">
        <v>886</v>
      </c>
      <c r="M1" s="836" t="s">
        <v>169</v>
      </c>
      <c r="N1" s="836" t="s">
        <v>170</v>
      </c>
      <c r="O1" s="836" t="str">
        <f>'Extras -UL'!G4</f>
        <v>TCSW35</v>
      </c>
      <c r="P1" s="836" t="str">
        <f>'Extras -UL'!H4</f>
        <v>TCSW36</v>
      </c>
      <c r="Q1" s="836" t="str">
        <f>'Extras -UL'!I4</f>
        <v>CCSW35</v>
      </c>
      <c r="R1" s="836" t="str">
        <f>'Extras -UL'!J4</f>
        <v>CCSW36</v>
      </c>
      <c r="S1" s="247"/>
      <c r="T1" s="247"/>
      <c r="U1" s="247"/>
      <c r="V1" s="247"/>
      <c r="W1" s="247"/>
      <c r="X1" s="247"/>
      <c r="AA1" s="186" t="s">
        <v>1110</v>
      </c>
      <c r="AB1" s="186" t="s">
        <v>517</v>
      </c>
      <c r="AC1" s="187" t="s">
        <v>434</v>
      </c>
      <c r="AD1" s="186" t="s">
        <v>886</v>
      </c>
      <c r="AE1" s="186" t="s">
        <v>169</v>
      </c>
      <c r="AF1" s="186" t="s">
        <v>170</v>
      </c>
      <c r="AG1" s="186" t="str">
        <f>O1</f>
        <v>TCSW35</v>
      </c>
      <c r="AH1" s="186" t="str">
        <f>P1</f>
        <v>TCSW36</v>
      </c>
      <c r="AI1" s="186" t="str">
        <f>Q1</f>
        <v>CCSW35</v>
      </c>
      <c r="AJ1" s="186" t="str">
        <f>R1</f>
        <v>CCSW36</v>
      </c>
    </row>
    <row r="2" spans="1:36" ht="14.4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7"/>
      <c r="K2" s="837"/>
      <c r="L2" s="837"/>
      <c r="M2" s="837"/>
      <c r="N2" s="837"/>
      <c r="O2" s="837"/>
      <c r="P2" s="837"/>
      <c r="Q2" s="837"/>
      <c r="R2" s="837"/>
      <c r="S2" s="247"/>
      <c r="T2" s="247"/>
      <c r="U2" s="247"/>
      <c r="V2" s="247"/>
      <c r="W2" s="247"/>
      <c r="X2" s="247"/>
      <c r="AA2" s="243" t="s">
        <v>1109</v>
      </c>
      <c r="AB2" s="243">
        <v>2</v>
      </c>
      <c r="AC2" s="244">
        <v>3</v>
      </c>
      <c r="AD2" s="243">
        <v>4</v>
      </c>
      <c r="AE2" s="243">
        <v>5</v>
      </c>
      <c r="AF2" s="243">
        <v>6</v>
      </c>
      <c r="AG2" s="243">
        <v>7</v>
      </c>
      <c r="AH2" s="243">
        <v>8</v>
      </c>
      <c r="AI2" s="243">
        <v>9</v>
      </c>
      <c r="AJ2" s="243">
        <v>10</v>
      </c>
    </row>
    <row r="3" spans="1:36" x14ac:dyDescent="0.25">
      <c r="A3" s="249" t="s">
        <v>42</v>
      </c>
      <c r="B3" s="249" t="s">
        <v>1776</v>
      </c>
      <c r="C3" s="249" t="s">
        <v>1764</v>
      </c>
      <c r="D3" s="251" t="s">
        <v>897</v>
      </c>
      <c r="E3" s="249">
        <v>1</v>
      </c>
      <c r="F3" s="249" t="s">
        <v>1126</v>
      </c>
      <c r="G3" s="249" t="s">
        <v>517</v>
      </c>
      <c r="H3" s="249" t="s">
        <v>1777</v>
      </c>
      <c r="I3" s="329">
        <v>25</v>
      </c>
      <c r="J3" s="369">
        <f>IF(G3=$J$1,(VLOOKUP(A3,'Extras -UL'!$A$6:$J$109,HLOOKUP('Exras Inflair Vs. Base'!G3,'Extras -UL'!$A$4:$J$5,2,FALSE),FALSE)-I3),0)</f>
        <v>0</v>
      </c>
      <c r="K3" s="369">
        <f>IF(G3=$K$1,(VLOOKUP(A3,'Extras -UL'!$A$6:$J$109,HLOOKUP('Exras Inflair Vs. Base'!G3,'Extras -UL'!$A$4:$J$5,2,FALSE),FALSE)-I3),0)</f>
        <v>0</v>
      </c>
      <c r="L3" s="369">
        <f>IF(G3=$L$1,(VLOOKUP(A3,'Extras -UL'!$A$6:$J$109,HLOOKUP('Exras Inflair Vs. Base'!G3,'Extras -UL'!$A$4:$J$5,2,FALSE),FALSE)-I3),0)</f>
        <v>0</v>
      </c>
      <c r="M3" s="369">
        <f>IF(G3=$M$1,(VLOOKUP(A3,'Extras -UL'!$A$6:$J$109,HLOOKUP('Exras Inflair Vs. Base'!G3,'Extras -UL'!$A$4:$J$5,2,FALSE),FALSE)-I3),0)</f>
        <v>0</v>
      </c>
      <c r="N3" s="369">
        <f>IF(G3=$N$1,(VLOOKUP(A3,'Extras -UL'!$A$6:$J$109,HLOOKUP('Exras Inflair Vs. Base'!G3,'Extras -UL'!$A$4:$J$5,2,FALSE),FALSE)-I3),0)</f>
        <v>0</v>
      </c>
      <c r="O3" s="369">
        <f>IF(G3=$O$1,(VLOOKUP(A3,'Extras -UL'!$A$6:$J$109,HLOOKUP('Exras Inflair Vs. Base'!G3,'Extras -UL'!$A$4:$J$5,2,FALSE),FALSE)-I3),0)</f>
        <v>0</v>
      </c>
      <c r="P3" s="369">
        <f>IF(G3=$P$1,(VLOOKUP(A3,'Extras -UL'!$A$6:$J$109,HLOOKUP('Exras Inflair Vs. Base'!G3,'Extras -UL'!$A$4:$J$5,2,FALSE),FALSE)-I3),0)</f>
        <v>0</v>
      </c>
      <c r="Q3" s="369">
        <f>IF(G3=$Q$1,(VLOOKUP(A3,'Extras -UL'!$A$6:$J$109,HLOOKUP('Exras Inflair Vs. Base'!G3,'Extras -UL'!$A$4:$J$5,2,FALSE),FALSE)-I3),0)</f>
        <v>0</v>
      </c>
      <c r="R3" s="369">
        <f>IF(G3=$R$1,(VLOOKUP(A3,'Extras -UL'!$A$6:$J$109,HLOOKUP('Exras Inflair Vs. Base'!G3,'Extras -UL'!$A$4:$J$5,2,FALSE),FALSE)-I3),0)</f>
        <v>0</v>
      </c>
      <c r="S3" s="248"/>
      <c r="T3" s="256" t="str">
        <f>A3&amp;G3&amp;I3</f>
        <v>UL0101C6004825</v>
      </c>
      <c r="U3" s="248"/>
      <c r="V3" s="248"/>
      <c r="W3" s="248"/>
      <c r="X3" s="248"/>
      <c r="Y3" s="241"/>
      <c r="Z3" s="241" t="str">
        <f>A3&amp;G3&amp;I3</f>
        <v>UL0101C6004825</v>
      </c>
      <c r="AA3" s="245" t="str">
        <f t="shared" ref="AA3:AA66" si="0">A3</f>
        <v>UL0101</v>
      </c>
      <c r="AB3" s="242">
        <f>IF(G3=$J$1,(VLOOKUP(A3,'Extras -UL'!$A$6:$J$109,HLOOKUP('Exras Inflair Vs. Base'!G3,'Extras -UL'!$A$4:$J$5,2,FALSE),FALSE)),0)</f>
        <v>25</v>
      </c>
      <c r="AC3" s="242">
        <f>IF(G3=$K$1,(VLOOKUP(A3,'Extras -UL'!$A$6:$J$109,HLOOKUP('Exras Inflair Vs. Base'!G3,'Extras -UL'!$A$4:$J$5,2,FALSE),FALSE)),0)</f>
        <v>0</v>
      </c>
      <c r="AD3" s="242">
        <f>IF(G3=$L$1,(VLOOKUP(A3,'Extras -UL'!$A$6:$J$109,HLOOKUP('Exras Inflair Vs. Base'!G3,'Extras -UL'!$A$4:$J$5,2,FALSE),FALSE)),0)</f>
        <v>0</v>
      </c>
      <c r="AE3" s="242">
        <f>IF(G3=$M$1,(VLOOKUP(A3,'Extras -UL'!$A$6:$J$109,HLOOKUP('Exras Inflair Vs. Base'!G3,'Extras -UL'!$A$4:$J$5,2,FALSE),FALSE)),0)</f>
        <v>0</v>
      </c>
      <c r="AF3" s="242">
        <f>IF(G3=$N$1,(VLOOKUP(A3,'Extras -UL'!$A$6:$J$109,HLOOKUP('Exras Inflair Vs. Base'!G3,'Extras -UL'!$A$4:$J$5,2,FALSE),FALSE)-I3),0)</f>
        <v>0</v>
      </c>
      <c r="AG3" s="242">
        <f>IF(G3=$O$1,(VLOOKUP(A3,'Extras -UL'!$A$6:$J$109,HLOOKUP('Exras Inflair Vs. Base'!G3,'Extras -UL'!$A$4:$J$5,2,FALSE),FALSE)),0)</f>
        <v>0</v>
      </c>
      <c r="AH3" s="242">
        <f>IF(G3=$P$1,(VLOOKUP(A3,'Extras -UL'!$A$6:$J$109,HLOOKUP('Exras Inflair Vs. Base'!G3,'Extras -UL'!$A$4:$J$5,2,FALSE),FALSE)),0)</f>
        <v>0</v>
      </c>
      <c r="AI3" s="242">
        <f>IF(G3=$Q$1,(VLOOKUP(A3,'Extras -UL'!$A$6:$J$109,HLOOKUP('Exras Inflair Vs. Base'!G3,'Extras -UL'!$A$4:$J$5,2,FALSE),FALSE)),0)</f>
        <v>0</v>
      </c>
      <c r="AJ3" s="242">
        <f>IF(G3=$R$1,(VLOOKUP(A3,'Extras -UL'!$A$6:$J$109,HLOOKUP('Exras Inflair Vs. Base'!G3,'Extras -UL'!$A$4:$J$5,2,FALSE),FALSE)),0)</f>
        <v>0</v>
      </c>
    </row>
    <row r="4" spans="1:36" x14ac:dyDescent="0.25">
      <c r="A4" s="250" t="s">
        <v>42</v>
      </c>
      <c r="B4" s="250" t="s">
        <v>1776</v>
      </c>
      <c r="C4" s="250" t="s">
        <v>1764</v>
      </c>
      <c r="D4" s="252" t="s">
        <v>897</v>
      </c>
      <c r="E4" s="249">
        <v>2</v>
      </c>
      <c r="F4" s="249" t="s">
        <v>1126</v>
      </c>
      <c r="G4" s="249" t="s">
        <v>434</v>
      </c>
      <c r="H4" s="249" t="s">
        <v>1778</v>
      </c>
      <c r="I4" s="329">
        <v>25</v>
      </c>
      <c r="J4" s="369">
        <f>IF(G4=$J$1,(VLOOKUP(A4,'Extras -UL'!$A$6:$J$109,HLOOKUP('Exras Inflair Vs. Base'!G4,'Extras -UL'!$A$4:$J$5,2,FALSE),FALSE)-I4),0)</f>
        <v>0</v>
      </c>
      <c r="K4" s="369">
        <f>IF(G4=$K$1,(VLOOKUP(A4,'Extras -UL'!$A$6:$J$109,HLOOKUP('Exras Inflair Vs. Base'!G4,'Extras -UL'!$A$4:$J$5,2,FALSE),FALSE)-I4),0)</f>
        <v>0</v>
      </c>
      <c r="L4" s="369">
        <f>IF(G4=$L$1,(VLOOKUP(A4,'Extras -UL'!$A$6:$J$109,HLOOKUP('Exras Inflair Vs. Base'!G4,'Extras -UL'!$A$4:$J$5,2,FALSE),FALSE)-I4),0)</f>
        <v>0</v>
      </c>
      <c r="M4" s="369">
        <f>IF(G4=$M$1,(VLOOKUP(A4,'Extras -UL'!$A$6:$J$109,HLOOKUP('Exras Inflair Vs. Base'!G4,'Extras -UL'!$A$4:$J$5,2,FALSE),FALSE)-I4),0)</f>
        <v>0</v>
      </c>
      <c r="N4" s="369">
        <f>IF(G4=$N$1,(VLOOKUP(A4,'Extras -UL'!$A$6:$J$109,HLOOKUP('Exras Inflair Vs. Base'!G4,'Extras -UL'!$A$4:$J$5,2,FALSE),FALSE)-I4),0)</f>
        <v>0</v>
      </c>
      <c r="O4" s="369">
        <f>IF(G4=$O$1,(VLOOKUP(A4,'Extras -UL'!$A$6:$J$109,HLOOKUP('Exras Inflair Vs. Base'!G4,'Extras -UL'!$A$4:$J$5,2,FALSE),FALSE)-I4),0)</f>
        <v>0</v>
      </c>
      <c r="P4" s="369">
        <f>IF(G4=$P$1,(VLOOKUP(A4,'Extras -UL'!$A$6:$J$109,HLOOKUP('Exras Inflair Vs. Base'!G4,'Extras -UL'!$A$4:$J$5,2,FALSE),FALSE)-I4),0)</f>
        <v>0</v>
      </c>
      <c r="Q4" s="369">
        <f>IF(G4=$Q$1,(VLOOKUP(A4,'Extras -UL'!$A$6:$J$109,HLOOKUP('Exras Inflair Vs. Base'!G4,'Extras -UL'!$A$4:$J$5,2,FALSE),FALSE)-I4),0)</f>
        <v>0</v>
      </c>
      <c r="R4" s="369">
        <f>IF(G4=$R$1,(VLOOKUP(A4,'Extras -UL'!$A$6:$J$109,HLOOKUP('Exras Inflair Vs. Base'!G4,'Extras -UL'!$A$4:$J$5,2,FALSE),FALSE)-I4),0)</f>
        <v>0</v>
      </c>
      <c r="S4" s="248"/>
      <c r="T4" s="256" t="str">
        <f t="shared" ref="T4:T67" si="1">A4&amp;G4&amp;I4</f>
        <v>UL0101C6002225</v>
      </c>
      <c r="U4" s="248"/>
      <c r="V4" s="248"/>
      <c r="W4" s="248"/>
      <c r="X4" s="248"/>
      <c r="Y4" s="241"/>
      <c r="Z4" s="241" t="str">
        <f t="shared" ref="Z4:Z67" si="2">A4&amp;G4&amp;I4</f>
        <v>UL0101C6002225</v>
      </c>
      <c r="AA4" s="245" t="str">
        <f t="shared" si="0"/>
        <v>UL0101</v>
      </c>
      <c r="AB4" s="242">
        <f>IF(G4=$J$1,(VLOOKUP(A4,'Extras -UL'!$A$6:$J$109,HLOOKUP('Exras Inflair Vs. Base'!G4,'Extras -UL'!$A$4:$J$5,2,FALSE),FALSE)),0)</f>
        <v>0</v>
      </c>
      <c r="AC4" s="242">
        <f>IF(G4=$K$1,(VLOOKUP(A4,'Extras -UL'!$A$6:$J$109,HLOOKUP('Exras Inflair Vs. Base'!G4,'Extras -UL'!$A$4:$J$5,2,FALSE),FALSE)),0)</f>
        <v>25</v>
      </c>
      <c r="AD4" s="242">
        <f>IF(G4=$L$1,(VLOOKUP(A4,'Extras -UL'!$A$6:$J$109,HLOOKUP('Exras Inflair Vs. Base'!G4,'Extras -UL'!$A$4:$J$5,2,FALSE),FALSE)),0)</f>
        <v>0</v>
      </c>
      <c r="AE4" s="242">
        <f>IF(G4=$M$1,(VLOOKUP(A4,'Extras -UL'!$A$6:$J$109,HLOOKUP('Exras Inflair Vs. Base'!G4,'Extras -UL'!$A$4:$J$5,2,FALSE),FALSE)),0)</f>
        <v>0</v>
      </c>
      <c r="AF4" s="242">
        <f>IF(G4=$N$1,(VLOOKUP(A4,'Extras -UL'!$A$6:$J$109,HLOOKUP('Exras Inflair Vs. Base'!G4,'Extras -UL'!$A$4:$J$5,2,FALSE),FALSE)-I4),0)</f>
        <v>0</v>
      </c>
      <c r="AG4" s="242">
        <f>IF(G4=$O$1,(VLOOKUP(A4,'Extras -UL'!$A$6:$J$109,HLOOKUP('Exras Inflair Vs. Base'!G4,'Extras -UL'!$A$4:$J$5,2,FALSE),FALSE)),0)</f>
        <v>0</v>
      </c>
      <c r="AH4" s="242">
        <f>IF(G4=$P$1,(VLOOKUP(A4,'Extras -UL'!$A$6:$J$109,HLOOKUP('Exras Inflair Vs. Base'!G4,'Extras -UL'!$A$4:$J$5,2,FALSE),FALSE)),0)</f>
        <v>0</v>
      </c>
      <c r="AI4" s="242">
        <f>IF(G4=$Q$1,(VLOOKUP(A4,'Extras -UL'!$A$6:$J$109,HLOOKUP('Exras Inflair Vs. Base'!G4,'Extras -UL'!$A$4:$J$5,2,FALSE),FALSE)),0)</f>
        <v>0</v>
      </c>
      <c r="AJ4" s="242">
        <f>IF(G4=$R$1,(VLOOKUP(A4,'Extras -UL'!$A$6:$J$109,HLOOKUP('Exras Inflair Vs. Base'!G4,'Extras -UL'!$A$4:$J$5,2,FALSE),FALSE)),0)</f>
        <v>0</v>
      </c>
    </row>
    <row r="5" spans="1:36" x14ac:dyDescent="0.25">
      <c r="A5" s="250" t="s">
        <v>42</v>
      </c>
      <c r="B5" s="250" t="s">
        <v>1776</v>
      </c>
      <c r="C5" s="250" t="s">
        <v>1764</v>
      </c>
      <c r="D5" s="252" t="s">
        <v>897</v>
      </c>
      <c r="E5" s="249">
        <v>3</v>
      </c>
      <c r="F5" s="249" t="s">
        <v>1126</v>
      </c>
      <c r="G5" s="249" t="s">
        <v>886</v>
      </c>
      <c r="H5" s="249" t="s">
        <v>907</v>
      </c>
      <c r="I5" s="329">
        <v>4</v>
      </c>
      <c r="J5" s="369">
        <f>IF(G5=$J$1,(VLOOKUP(A5,'Extras -UL'!$A$6:$J$109,HLOOKUP('Exras Inflair Vs. Base'!G5,'Extras -UL'!$A$4:$J$5,2,FALSE),FALSE)-I5),0)</f>
        <v>0</v>
      </c>
      <c r="K5" s="369">
        <f>IF(G5=$K$1,(VLOOKUP(A5,'Extras -UL'!$A$6:$J$109,HLOOKUP('Exras Inflair Vs. Base'!G5,'Extras -UL'!$A$4:$J$5,2,FALSE),FALSE)-I5),0)</f>
        <v>0</v>
      </c>
      <c r="L5" s="369">
        <f>IF(G5=$L$1,(VLOOKUP(A5,'Extras -UL'!$A$6:$J$109,HLOOKUP('Exras Inflair Vs. Base'!G5,'Extras -UL'!$A$4:$J$5,2,FALSE),FALSE)-I5),0)</f>
        <v>0</v>
      </c>
      <c r="M5" s="369">
        <f>IF(G5=$M$1,(VLOOKUP(A5,'Extras -UL'!$A$6:$J$109,HLOOKUP('Exras Inflair Vs. Base'!G5,'Extras -UL'!$A$4:$J$5,2,FALSE),FALSE)-I5),0)</f>
        <v>0</v>
      </c>
      <c r="N5" s="369">
        <f>IF(G5=$N$1,(VLOOKUP(A5,'Extras -UL'!$A$6:$J$109,HLOOKUP('Exras Inflair Vs. Base'!G5,'Extras -UL'!$A$4:$J$5,2,FALSE),FALSE)-I5),0)</f>
        <v>0</v>
      </c>
      <c r="O5" s="369">
        <f>IF(G5=$O$1,(VLOOKUP(A5,'Extras -UL'!$A$6:$J$109,HLOOKUP('Exras Inflair Vs. Base'!G5,'Extras -UL'!$A$4:$J$5,2,FALSE),FALSE)-I5),0)</f>
        <v>0</v>
      </c>
      <c r="P5" s="369">
        <f>IF(G5=$P$1,(VLOOKUP(A5,'Extras -UL'!$A$6:$J$109,HLOOKUP('Exras Inflair Vs. Base'!G5,'Extras -UL'!$A$4:$J$5,2,FALSE),FALSE)-I5),0)</f>
        <v>0</v>
      </c>
      <c r="Q5" s="369">
        <f>IF(G5=$Q$1,(VLOOKUP(A5,'Extras -UL'!$A$6:$J$109,HLOOKUP('Exras Inflair Vs. Base'!G5,'Extras -UL'!$A$4:$J$5,2,FALSE),FALSE)-I5),0)</f>
        <v>0</v>
      </c>
      <c r="R5" s="369">
        <f>IF(G5=$R$1,(VLOOKUP(A5,'Extras -UL'!$A$6:$J$109,HLOOKUP('Exras Inflair Vs. Base'!G5,'Extras -UL'!$A$4:$J$5,2,FALSE),FALSE)-I5),0)</f>
        <v>0</v>
      </c>
      <c r="S5" s="248"/>
      <c r="T5" s="256" t="str">
        <f t="shared" si="1"/>
        <v>UL0101C600764</v>
      </c>
      <c r="U5" s="248"/>
      <c r="V5" s="248"/>
      <c r="W5" s="248"/>
      <c r="X5" s="248"/>
      <c r="Y5" s="241"/>
      <c r="Z5" s="241" t="str">
        <f t="shared" si="2"/>
        <v>UL0101C600764</v>
      </c>
      <c r="AA5" s="245" t="str">
        <f t="shared" si="0"/>
        <v>UL0101</v>
      </c>
      <c r="AB5" s="242">
        <f>IF(G5=$J$1,(VLOOKUP(A5,'Extras -UL'!$A$6:$J$109,HLOOKUP('Exras Inflair Vs. Base'!G5,'Extras -UL'!$A$4:$J$5,2,FALSE),FALSE)),0)</f>
        <v>0</v>
      </c>
      <c r="AC5" s="242">
        <f>IF(G5=$K$1,(VLOOKUP(A5,'Extras -UL'!$A$6:$J$109,HLOOKUP('Exras Inflair Vs. Base'!G5,'Extras -UL'!$A$4:$J$5,2,FALSE),FALSE)),0)</f>
        <v>0</v>
      </c>
      <c r="AD5" s="242">
        <f>IF(G5=$L$1,(VLOOKUP(A5,'Extras -UL'!$A$6:$J$109,HLOOKUP('Exras Inflair Vs. Base'!G5,'Extras -UL'!$A$4:$J$5,2,FALSE),FALSE)),0)</f>
        <v>4</v>
      </c>
      <c r="AE5" s="242">
        <f>IF(G5=$M$1,(VLOOKUP(A5,'Extras -UL'!$A$6:$J$109,HLOOKUP('Exras Inflair Vs. Base'!G5,'Extras -UL'!$A$4:$J$5,2,FALSE),FALSE)),0)</f>
        <v>0</v>
      </c>
      <c r="AF5" s="242">
        <f>IF(G5=$N$1,(VLOOKUP(A5,'Extras -UL'!$A$6:$J$109,HLOOKUP('Exras Inflair Vs. Base'!G5,'Extras -UL'!$A$4:$J$5,2,FALSE),FALSE)-I5),0)</f>
        <v>0</v>
      </c>
      <c r="AG5" s="242">
        <f>IF(G5=$O$1,(VLOOKUP(A5,'Extras -UL'!$A$6:$J$109,HLOOKUP('Exras Inflair Vs. Base'!G5,'Extras -UL'!$A$4:$J$5,2,FALSE),FALSE)),0)</f>
        <v>0</v>
      </c>
      <c r="AH5" s="242">
        <f>IF(G5=$P$1,(VLOOKUP(A5,'Extras -UL'!$A$6:$J$109,HLOOKUP('Exras Inflair Vs. Base'!G5,'Extras -UL'!$A$4:$J$5,2,FALSE),FALSE)),0)</f>
        <v>0</v>
      </c>
      <c r="AI5" s="242">
        <f>IF(G5=$Q$1,(VLOOKUP(A5,'Extras -UL'!$A$6:$J$109,HLOOKUP('Exras Inflair Vs. Base'!G5,'Extras -UL'!$A$4:$J$5,2,FALSE),FALSE)),0)</f>
        <v>0</v>
      </c>
      <c r="AJ5" s="242">
        <f>IF(G5=$R$1,(VLOOKUP(A5,'Extras -UL'!$A$6:$J$109,HLOOKUP('Exras Inflair Vs. Base'!G5,'Extras -UL'!$A$4:$J$5,2,FALSE),FALSE)),0)</f>
        <v>0</v>
      </c>
    </row>
    <row r="6" spans="1:36" x14ac:dyDescent="0.25">
      <c r="A6" s="250" t="s">
        <v>42</v>
      </c>
      <c r="B6" s="250" t="s">
        <v>1776</v>
      </c>
      <c r="C6" s="250" t="s">
        <v>1764</v>
      </c>
      <c r="D6" s="252" t="s">
        <v>897</v>
      </c>
      <c r="E6" s="249">
        <v>4</v>
      </c>
      <c r="F6" s="249" t="s">
        <v>1126</v>
      </c>
      <c r="G6" s="249" t="s">
        <v>169</v>
      </c>
      <c r="H6" s="249" t="s">
        <v>416</v>
      </c>
      <c r="I6" s="329">
        <v>2</v>
      </c>
      <c r="J6" s="369">
        <f>IF(G6=$J$1,(VLOOKUP(A6,'Extras -UL'!$A$6:$J$109,HLOOKUP('Exras Inflair Vs. Base'!G6,'Extras -UL'!$A$4:$J$5,2,FALSE),FALSE)-I6),0)</f>
        <v>0</v>
      </c>
      <c r="K6" s="369">
        <f>IF(G6=$K$1,(VLOOKUP(A6,'Extras -UL'!$A$6:$J$109,HLOOKUP('Exras Inflair Vs. Base'!G6,'Extras -UL'!$A$4:$J$5,2,FALSE),FALSE)-I6),0)</f>
        <v>0</v>
      </c>
      <c r="L6" s="369">
        <f>IF(G6=$L$1,(VLOOKUP(A6,'Extras -UL'!$A$6:$J$109,HLOOKUP('Exras Inflair Vs. Base'!G6,'Extras -UL'!$A$4:$J$5,2,FALSE),FALSE)-I6),0)</f>
        <v>0</v>
      </c>
      <c r="M6" s="369">
        <f>IF(G6=$M$1,(VLOOKUP(A6,'Extras -UL'!$A$6:$J$109,HLOOKUP('Exras Inflair Vs. Base'!G6,'Extras -UL'!$A$4:$J$5,2,FALSE),FALSE)-I6),0)</f>
        <v>0</v>
      </c>
      <c r="N6" s="369">
        <f>IF(G6=$N$1,(VLOOKUP(A6,'Extras -UL'!$A$6:$J$109,HLOOKUP('Exras Inflair Vs. Base'!G6,'Extras -UL'!$A$4:$J$5,2,FALSE),FALSE)-I6),0)</f>
        <v>0</v>
      </c>
      <c r="O6" s="369">
        <f>IF(G6=$O$1,(VLOOKUP(A6,'Extras -UL'!$A$6:$J$109,HLOOKUP('Exras Inflair Vs. Base'!G6,'Extras -UL'!$A$4:$J$5,2,FALSE),FALSE)-I6),0)</f>
        <v>0</v>
      </c>
      <c r="P6" s="369">
        <f>IF(G6=$P$1,(VLOOKUP(A6,'Extras -UL'!$A$6:$J$109,HLOOKUP('Exras Inflair Vs. Base'!G6,'Extras -UL'!$A$4:$J$5,2,FALSE),FALSE)-I6),0)</f>
        <v>0</v>
      </c>
      <c r="Q6" s="369">
        <f>IF(G6=$Q$1,(VLOOKUP(A6,'Extras -UL'!$A$6:$J$109,HLOOKUP('Exras Inflair Vs. Base'!G6,'Extras -UL'!$A$4:$J$5,2,FALSE),FALSE)-I6),0)</f>
        <v>0</v>
      </c>
      <c r="R6" s="369">
        <f>IF(G6=$R$1,(VLOOKUP(A6,'Extras -UL'!$A$6:$J$109,HLOOKUP('Exras Inflair Vs. Base'!G6,'Extras -UL'!$A$4:$J$5,2,FALSE),FALSE)-I6),0)</f>
        <v>0</v>
      </c>
      <c r="S6" s="248"/>
      <c r="T6" s="256" t="str">
        <f t="shared" si="1"/>
        <v>UL0101C600542</v>
      </c>
      <c r="U6" s="248"/>
      <c r="V6" s="248"/>
      <c r="W6" s="248"/>
      <c r="X6" s="248"/>
      <c r="Y6" s="241"/>
      <c r="Z6" s="241" t="str">
        <f t="shared" si="2"/>
        <v>UL0101C600542</v>
      </c>
      <c r="AA6" s="245" t="str">
        <f t="shared" si="0"/>
        <v>UL0101</v>
      </c>
      <c r="AB6" s="242">
        <f>IF(G6=$J$1,(VLOOKUP(A6,'Extras -UL'!$A$6:$J$109,HLOOKUP('Exras Inflair Vs. Base'!G6,'Extras -UL'!$A$4:$J$5,2,FALSE),FALSE)),0)</f>
        <v>0</v>
      </c>
      <c r="AC6" s="242">
        <f>IF(G6=$K$1,(VLOOKUP(A6,'Extras -UL'!$A$6:$J$109,HLOOKUP('Exras Inflair Vs. Base'!G6,'Extras -UL'!$A$4:$J$5,2,FALSE),FALSE)),0)</f>
        <v>0</v>
      </c>
      <c r="AD6" s="242">
        <f>IF(G6=$L$1,(VLOOKUP(A6,'Extras -UL'!$A$6:$J$109,HLOOKUP('Exras Inflair Vs. Base'!G6,'Extras -UL'!$A$4:$J$5,2,FALSE),FALSE)),0)</f>
        <v>0</v>
      </c>
      <c r="AE6" s="242">
        <f>IF(G6=$M$1,(VLOOKUP(A6,'Extras -UL'!$A$6:$J$109,HLOOKUP('Exras Inflair Vs. Base'!G6,'Extras -UL'!$A$4:$J$5,2,FALSE),FALSE)),0)</f>
        <v>2</v>
      </c>
      <c r="AF6" s="242">
        <f>IF(G6=$N$1,(VLOOKUP(A6,'Extras -UL'!$A$6:$J$109,HLOOKUP('Exras Inflair Vs. Base'!G6,'Extras -UL'!$A$4:$J$5,2,FALSE),FALSE)-I6),0)</f>
        <v>0</v>
      </c>
      <c r="AG6" s="242">
        <f>IF(G6=$O$1,(VLOOKUP(A6,'Extras -UL'!$A$6:$J$109,HLOOKUP('Exras Inflair Vs. Base'!G6,'Extras -UL'!$A$4:$J$5,2,FALSE),FALSE)),0)</f>
        <v>0</v>
      </c>
      <c r="AH6" s="242">
        <f>IF(G6=$P$1,(VLOOKUP(A6,'Extras -UL'!$A$6:$J$109,HLOOKUP('Exras Inflair Vs. Base'!G6,'Extras -UL'!$A$4:$J$5,2,FALSE),FALSE)),0)</f>
        <v>0</v>
      </c>
      <c r="AI6" s="242">
        <f>IF(G6=$Q$1,(VLOOKUP(A6,'Extras -UL'!$A$6:$J$109,HLOOKUP('Exras Inflair Vs. Base'!G6,'Extras -UL'!$A$4:$J$5,2,FALSE),FALSE)),0)</f>
        <v>0</v>
      </c>
      <c r="AJ6" s="242">
        <f>IF(G6=$R$1,(VLOOKUP(A6,'Extras -UL'!$A$6:$J$109,HLOOKUP('Exras Inflair Vs. Base'!G6,'Extras -UL'!$A$4:$J$5,2,FALSE),FALSE)),0)</f>
        <v>0</v>
      </c>
    </row>
    <row r="7" spans="1:36" x14ac:dyDescent="0.25">
      <c r="A7" s="250" t="s">
        <v>42</v>
      </c>
      <c r="B7" s="250" t="s">
        <v>1776</v>
      </c>
      <c r="C7" s="250" t="s">
        <v>1764</v>
      </c>
      <c r="D7" s="252" t="s">
        <v>897</v>
      </c>
      <c r="E7" s="249">
        <v>5</v>
      </c>
      <c r="F7" s="249" t="s">
        <v>1126</v>
      </c>
      <c r="G7" s="249" t="s">
        <v>530</v>
      </c>
      <c r="H7" s="249" t="s">
        <v>1779</v>
      </c>
      <c r="I7" s="329">
        <v>2</v>
      </c>
      <c r="J7" s="369">
        <f>IF(G7=$J$1,(VLOOKUP(A7,'Extras -UL'!$A$6:$J$109,HLOOKUP('Exras Inflair Vs. Base'!G7,'Extras -UL'!$A$4:$J$5,2,FALSE),FALSE)-I7),0)</f>
        <v>0</v>
      </c>
      <c r="K7" s="369">
        <f>IF(G7=$K$1,(VLOOKUP(A7,'Extras -UL'!$A$6:$J$109,HLOOKUP('Exras Inflair Vs. Base'!G7,'Extras -UL'!$A$4:$J$5,2,FALSE),FALSE)-I7),0)</f>
        <v>0</v>
      </c>
      <c r="L7" s="369">
        <f>IF(G7=$L$1,(VLOOKUP(A7,'Extras -UL'!$A$6:$J$109,HLOOKUP('Exras Inflair Vs. Base'!G7,'Extras -UL'!$A$4:$J$5,2,FALSE),FALSE)-I7),0)</f>
        <v>0</v>
      </c>
      <c r="M7" s="369">
        <f>IF(G7=$M$1,(VLOOKUP(A7,'Extras -UL'!$A$6:$J$109,HLOOKUP('Exras Inflair Vs. Base'!G7,'Extras -UL'!$A$4:$J$5,2,FALSE),FALSE)-I7),0)</f>
        <v>0</v>
      </c>
      <c r="N7" s="369">
        <f>IF(G7=$N$1,(VLOOKUP(A7,'Extras -UL'!$A$6:$J$109,HLOOKUP('Exras Inflair Vs. Base'!G7,'Extras -UL'!$A$4:$J$5,2,FALSE),FALSE)-I7),0)</f>
        <v>0</v>
      </c>
      <c r="O7" s="369">
        <f>IF(G7=$O$1,(VLOOKUP(A7,'Extras -UL'!$A$6:$J$109,HLOOKUP('Exras Inflair Vs. Base'!G7,'Extras -UL'!$A$4:$J$5,2,FALSE),FALSE)-I7),0)</f>
        <v>0</v>
      </c>
      <c r="P7" s="369">
        <f>IF(G7=$P$1,(VLOOKUP(A7,'Extras -UL'!$A$6:$J$109,HLOOKUP('Exras Inflair Vs. Base'!G7,'Extras -UL'!$A$4:$J$5,2,FALSE),FALSE)-I7),0)</f>
        <v>0</v>
      </c>
      <c r="Q7" s="369">
        <f>IF(G7=$Q$1,(VLOOKUP(A7,'Extras -UL'!$A$6:$J$109,HLOOKUP('Exras Inflair Vs. Base'!G7,'Extras -UL'!$A$4:$J$5,2,FALSE),FALSE)-I7),0)</f>
        <v>0</v>
      </c>
      <c r="R7" s="369">
        <f>IF(G7=$R$1,(VLOOKUP(A7,'Extras -UL'!$A$6:$J$109,HLOOKUP('Exras Inflair Vs. Base'!G7,'Extras -UL'!$A$4:$J$5,2,FALSE),FALSE)-I7),0)</f>
        <v>0</v>
      </c>
      <c r="S7" s="248"/>
      <c r="T7" s="256" t="str">
        <f t="shared" si="1"/>
        <v>UL0101TCSW352</v>
      </c>
      <c r="U7" s="248"/>
      <c r="V7" s="248"/>
      <c r="W7" s="248"/>
      <c r="X7" s="248"/>
      <c r="Y7" s="241"/>
      <c r="Z7" s="241" t="str">
        <f t="shared" si="2"/>
        <v>UL0101TCSW352</v>
      </c>
      <c r="AA7" s="245" t="str">
        <f t="shared" si="0"/>
        <v>UL0101</v>
      </c>
      <c r="AB7" s="242">
        <f>IF(G7=$J$1,(VLOOKUP(A7,'Extras -UL'!$A$6:$J$109,HLOOKUP('Exras Inflair Vs. Base'!G7,'Extras -UL'!$A$4:$J$5,2,FALSE),FALSE)),0)</f>
        <v>0</v>
      </c>
      <c r="AC7" s="242">
        <f>IF(G7=$K$1,(VLOOKUP(A7,'Extras -UL'!$A$6:$J$109,HLOOKUP('Exras Inflair Vs. Base'!G7,'Extras -UL'!$A$4:$J$5,2,FALSE),FALSE)),0)</f>
        <v>0</v>
      </c>
      <c r="AD7" s="242">
        <f>IF(G7=$L$1,(VLOOKUP(A7,'Extras -UL'!$A$6:$J$109,HLOOKUP('Exras Inflair Vs. Base'!G7,'Extras -UL'!$A$4:$J$5,2,FALSE),FALSE)),0)</f>
        <v>0</v>
      </c>
      <c r="AE7" s="242">
        <f>IF(G7=$M$1,(VLOOKUP(A7,'Extras -UL'!$A$6:$J$109,HLOOKUP('Exras Inflair Vs. Base'!G7,'Extras -UL'!$A$4:$J$5,2,FALSE),FALSE)),0)</f>
        <v>0</v>
      </c>
      <c r="AF7" s="242">
        <f>IF(G7=$N$1,(VLOOKUP(A7,'Extras -UL'!$A$6:$J$109,HLOOKUP('Exras Inflair Vs. Base'!G7,'Extras -UL'!$A$4:$J$5,2,FALSE),FALSE)-I7),0)</f>
        <v>0</v>
      </c>
      <c r="AG7" s="242">
        <f>IF(G7=$O$1,(VLOOKUP(A7,'Extras -UL'!$A$6:$J$109,HLOOKUP('Exras Inflair Vs. Base'!G7,'Extras -UL'!$A$4:$J$5,2,FALSE),FALSE)),0)</f>
        <v>2</v>
      </c>
      <c r="AH7" s="242">
        <f>IF(G7=$P$1,(VLOOKUP(A7,'Extras -UL'!$A$6:$J$109,HLOOKUP('Exras Inflair Vs. Base'!G7,'Extras -UL'!$A$4:$J$5,2,FALSE),FALSE)),0)</f>
        <v>0</v>
      </c>
      <c r="AI7" s="242">
        <f>IF(G7=$Q$1,(VLOOKUP(A7,'Extras -UL'!$A$6:$J$109,HLOOKUP('Exras Inflair Vs. Base'!G7,'Extras -UL'!$A$4:$J$5,2,FALSE),FALSE)),0)</f>
        <v>0</v>
      </c>
      <c r="AJ7" s="242">
        <f>IF(G7=$R$1,(VLOOKUP(A7,'Extras -UL'!$A$6:$J$109,HLOOKUP('Exras Inflair Vs. Base'!G7,'Extras -UL'!$A$4:$J$5,2,FALSE),FALSE)),0)</f>
        <v>0</v>
      </c>
    </row>
    <row r="8" spans="1:36" x14ac:dyDescent="0.25">
      <c r="A8" s="250" t="s">
        <v>42</v>
      </c>
      <c r="B8" s="250" t="s">
        <v>1776</v>
      </c>
      <c r="C8" s="250" t="s">
        <v>1764</v>
      </c>
      <c r="D8" s="252" t="s">
        <v>897</v>
      </c>
      <c r="E8" s="249">
        <v>6</v>
      </c>
      <c r="F8" s="249" t="s">
        <v>1126</v>
      </c>
      <c r="G8" s="249" t="s">
        <v>531</v>
      </c>
      <c r="H8" s="249" t="s">
        <v>1780</v>
      </c>
      <c r="I8" s="329">
        <v>2</v>
      </c>
      <c r="J8" s="369">
        <f>IF(G8=$J$1,(VLOOKUP(A8,'Extras -UL'!$A$6:$J$109,HLOOKUP('Exras Inflair Vs. Base'!G8,'Extras -UL'!$A$4:$J$5,2,FALSE),FALSE)-I8),0)</f>
        <v>0</v>
      </c>
      <c r="K8" s="369">
        <f>IF(G8=$K$1,(VLOOKUP(A8,'Extras -UL'!$A$6:$J$109,HLOOKUP('Exras Inflair Vs. Base'!G8,'Extras -UL'!$A$4:$J$5,2,FALSE),FALSE)-I8),0)</f>
        <v>0</v>
      </c>
      <c r="L8" s="369">
        <f>IF(G8=$L$1,(VLOOKUP(A8,'Extras -UL'!$A$6:$J$109,HLOOKUP('Exras Inflair Vs. Base'!G8,'Extras -UL'!$A$4:$J$5,2,FALSE),FALSE)-I8),0)</f>
        <v>0</v>
      </c>
      <c r="M8" s="369">
        <f>IF(G8=$M$1,(VLOOKUP(A8,'Extras -UL'!$A$6:$J$109,HLOOKUP('Exras Inflair Vs. Base'!G8,'Extras -UL'!$A$4:$J$5,2,FALSE),FALSE)-I8),0)</f>
        <v>0</v>
      </c>
      <c r="N8" s="369">
        <f>IF(G8=$N$1,(VLOOKUP(A8,'Extras -UL'!$A$6:$J$109,HLOOKUP('Exras Inflair Vs. Base'!G8,'Extras -UL'!$A$4:$J$5,2,FALSE),FALSE)-I8),0)</f>
        <v>0</v>
      </c>
      <c r="O8" s="369">
        <f>IF(G8=$O$1,(VLOOKUP(A8,'Extras -UL'!$A$6:$J$109,HLOOKUP('Exras Inflair Vs. Base'!G8,'Extras -UL'!$A$4:$J$5,2,FALSE),FALSE)-I8),0)</f>
        <v>0</v>
      </c>
      <c r="P8" s="369">
        <f>IF(G8=$P$1,(VLOOKUP(A8,'Extras -UL'!$A$6:$J$109,HLOOKUP('Exras Inflair Vs. Base'!G8,'Extras -UL'!$A$4:$J$5,2,FALSE),FALSE)-I8),0)</f>
        <v>0</v>
      </c>
      <c r="Q8" s="369">
        <f>IF(G8=$Q$1,(VLOOKUP(A8,'Extras -UL'!$A$6:$J$109,HLOOKUP('Exras Inflair Vs. Base'!G8,'Extras -UL'!$A$4:$J$5,2,FALSE),FALSE)-I8),0)</f>
        <v>0</v>
      </c>
      <c r="R8" s="369">
        <f>IF(G8=$R$1,(VLOOKUP(A8,'Extras -UL'!$A$6:$J$109,HLOOKUP('Exras Inflair Vs. Base'!G8,'Extras -UL'!$A$4:$J$5,2,FALSE),FALSE)-I8),0)</f>
        <v>0</v>
      </c>
      <c r="S8" s="248"/>
      <c r="T8" s="256" t="str">
        <f t="shared" si="1"/>
        <v>UL0101TCSW362</v>
      </c>
      <c r="U8" s="248"/>
      <c r="V8" s="248"/>
      <c r="W8" s="248"/>
      <c r="X8" s="248"/>
      <c r="Y8" s="241"/>
      <c r="Z8" s="241" t="str">
        <f t="shared" si="2"/>
        <v>UL0101TCSW362</v>
      </c>
      <c r="AA8" s="245" t="str">
        <f t="shared" si="0"/>
        <v>UL0101</v>
      </c>
      <c r="AB8" s="242">
        <f>IF(G8=$J$1,(VLOOKUP(A8,'Extras -UL'!$A$6:$J$109,HLOOKUP('Exras Inflair Vs. Base'!G8,'Extras -UL'!$A$4:$J$5,2,FALSE),FALSE)),0)</f>
        <v>0</v>
      </c>
      <c r="AC8" s="242">
        <f>IF(G8=$K$1,(VLOOKUP(A8,'Extras -UL'!$A$6:$J$109,HLOOKUP('Exras Inflair Vs. Base'!G8,'Extras -UL'!$A$4:$J$5,2,FALSE),FALSE)),0)</f>
        <v>0</v>
      </c>
      <c r="AD8" s="242">
        <f>IF(G8=$L$1,(VLOOKUP(A8,'Extras -UL'!$A$6:$J$109,HLOOKUP('Exras Inflair Vs. Base'!G8,'Extras -UL'!$A$4:$J$5,2,FALSE),FALSE)),0)</f>
        <v>0</v>
      </c>
      <c r="AE8" s="242">
        <f>IF(G8=$M$1,(VLOOKUP(A8,'Extras -UL'!$A$6:$J$109,HLOOKUP('Exras Inflair Vs. Base'!G8,'Extras -UL'!$A$4:$J$5,2,FALSE),FALSE)),0)</f>
        <v>0</v>
      </c>
      <c r="AF8" s="242">
        <f>IF(G8=$N$1,(VLOOKUP(A8,'Extras -UL'!$A$6:$J$109,HLOOKUP('Exras Inflair Vs. Base'!G8,'Extras -UL'!$A$4:$J$5,2,FALSE),FALSE)-I8),0)</f>
        <v>0</v>
      </c>
      <c r="AG8" s="242">
        <f>IF(G8=$O$1,(VLOOKUP(A8,'Extras -UL'!$A$6:$J$109,HLOOKUP('Exras Inflair Vs. Base'!G8,'Extras -UL'!$A$4:$J$5,2,FALSE),FALSE)),0)</f>
        <v>0</v>
      </c>
      <c r="AH8" s="242">
        <f>IF(G8=$P$1,(VLOOKUP(A8,'Extras -UL'!$A$6:$J$109,HLOOKUP('Exras Inflair Vs. Base'!G8,'Extras -UL'!$A$4:$J$5,2,FALSE),FALSE)),0)</f>
        <v>2</v>
      </c>
      <c r="AI8" s="242">
        <f>IF(G8=$Q$1,(VLOOKUP(A8,'Extras -UL'!$A$6:$J$109,HLOOKUP('Exras Inflair Vs. Base'!G8,'Extras -UL'!$A$4:$J$5,2,FALSE),FALSE)),0)</f>
        <v>0</v>
      </c>
      <c r="AJ8" s="242">
        <f>IF(G8=$R$1,(VLOOKUP(A8,'Extras -UL'!$A$6:$J$109,HLOOKUP('Exras Inflair Vs. Base'!G8,'Extras -UL'!$A$4:$J$5,2,FALSE),FALSE)),0)</f>
        <v>0</v>
      </c>
    </row>
    <row r="9" spans="1:36" x14ac:dyDescent="0.25">
      <c r="A9" s="250" t="s">
        <v>42</v>
      </c>
      <c r="B9" s="250" t="s">
        <v>1776</v>
      </c>
      <c r="C9" s="250" t="s">
        <v>1764</v>
      </c>
      <c r="D9" s="252" t="s">
        <v>897</v>
      </c>
      <c r="E9" s="249">
        <v>7</v>
      </c>
      <c r="F9" s="249" t="s">
        <v>1126</v>
      </c>
      <c r="G9" s="249" t="s">
        <v>532</v>
      </c>
      <c r="H9" s="249" t="s">
        <v>1781</v>
      </c>
      <c r="I9" s="329">
        <v>8</v>
      </c>
      <c r="J9" s="369">
        <f>IF(G9=$J$1,(VLOOKUP(A9,'Extras -UL'!$A$6:$J$109,HLOOKUP('Exras Inflair Vs. Base'!G9,'Extras -UL'!$A$4:$J$5,2,FALSE),FALSE)-I9),0)</f>
        <v>0</v>
      </c>
      <c r="K9" s="369">
        <f>IF(G9=$K$1,(VLOOKUP(A9,'Extras -UL'!$A$6:$J$109,HLOOKUP('Exras Inflair Vs. Base'!G9,'Extras -UL'!$A$4:$J$5,2,FALSE),FALSE)-I9),0)</f>
        <v>0</v>
      </c>
      <c r="L9" s="369">
        <f>IF(G9=$L$1,(VLOOKUP(A9,'Extras -UL'!$A$6:$J$109,HLOOKUP('Exras Inflair Vs. Base'!G9,'Extras -UL'!$A$4:$J$5,2,FALSE),FALSE)-I9),0)</f>
        <v>0</v>
      </c>
      <c r="M9" s="369">
        <f>IF(G9=$M$1,(VLOOKUP(A9,'Extras -UL'!$A$6:$J$109,HLOOKUP('Exras Inflair Vs. Base'!G9,'Extras -UL'!$A$4:$J$5,2,FALSE),FALSE)-I9),0)</f>
        <v>0</v>
      </c>
      <c r="N9" s="369">
        <f>IF(G9=$N$1,(VLOOKUP(A9,'Extras -UL'!$A$6:$J$109,HLOOKUP('Exras Inflair Vs. Base'!G9,'Extras -UL'!$A$4:$J$5,2,FALSE),FALSE)-I9),0)</f>
        <v>0</v>
      </c>
      <c r="O9" s="369">
        <f>IF(G9=$O$1,(VLOOKUP(A9,'Extras -UL'!$A$6:$J$109,HLOOKUP('Exras Inflair Vs. Base'!G9,'Extras -UL'!$A$4:$J$5,2,FALSE),FALSE)-I9),0)</f>
        <v>0</v>
      </c>
      <c r="P9" s="369">
        <f>IF(G9=$P$1,(VLOOKUP(A9,'Extras -UL'!$A$6:$J$109,HLOOKUP('Exras Inflair Vs. Base'!G9,'Extras -UL'!$A$4:$J$5,2,FALSE),FALSE)-I9),0)</f>
        <v>0</v>
      </c>
      <c r="Q9" s="369">
        <f>IF(G9=$Q$1,(VLOOKUP(A9,'Extras -UL'!$A$6:$J$109,HLOOKUP('Exras Inflair Vs. Base'!G9,'Extras -UL'!$A$4:$J$5,2,FALSE),FALSE)-I9),0)</f>
        <v>0</v>
      </c>
      <c r="R9" s="369">
        <f>IF(G9=$R$1,(VLOOKUP(A9,'Extras -UL'!$A$6:$J$109,HLOOKUP('Exras Inflair Vs. Base'!G9,'Extras -UL'!$A$4:$J$5,2,FALSE),FALSE)-I9),0)</f>
        <v>0</v>
      </c>
      <c r="S9" s="248"/>
      <c r="T9" s="256" t="str">
        <f t="shared" si="1"/>
        <v>UL0101CCSW358</v>
      </c>
      <c r="U9" s="248"/>
      <c r="V9" s="248"/>
      <c r="W9" s="248"/>
      <c r="X9" s="248"/>
      <c r="Y9" s="241"/>
      <c r="Z9" s="241" t="str">
        <f t="shared" si="2"/>
        <v>UL0101CCSW358</v>
      </c>
      <c r="AA9" s="245" t="str">
        <f t="shared" si="0"/>
        <v>UL0101</v>
      </c>
      <c r="AB9" s="242">
        <f>IF(G9=$J$1,(VLOOKUP(A9,'Extras -UL'!$A$6:$J$109,HLOOKUP('Exras Inflair Vs. Base'!G9,'Extras -UL'!$A$4:$J$5,2,FALSE),FALSE)),0)</f>
        <v>0</v>
      </c>
      <c r="AC9" s="242">
        <f>IF(G9=$K$1,(VLOOKUP(A9,'Extras -UL'!$A$6:$J$109,HLOOKUP('Exras Inflair Vs. Base'!G9,'Extras -UL'!$A$4:$J$5,2,FALSE),FALSE)),0)</f>
        <v>0</v>
      </c>
      <c r="AD9" s="242">
        <f>IF(G9=$L$1,(VLOOKUP(A9,'Extras -UL'!$A$6:$J$109,HLOOKUP('Exras Inflair Vs. Base'!G9,'Extras -UL'!$A$4:$J$5,2,FALSE),FALSE)),0)</f>
        <v>0</v>
      </c>
      <c r="AE9" s="242">
        <f>IF(G9=$M$1,(VLOOKUP(A9,'Extras -UL'!$A$6:$J$109,HLOOKUP('Exras Inflair Vs. Base'!G9,'Extras -UL'!$A$4:$J$5,2,FALSE),FALSE)),0)</f>
        <v>0</v>
      </c>
      <c r="AF9" s="242">
        <f>IF(G9=$N$1,(VLOOKUP(A9,'Extras -UL'!$A$6:$J$109,HLOOKUP('Exras Inflair Vs. Base'!G9,'Extras -UL'!$A$4:$J$5,2,FALSE),FALSE)-I9),0)</f>
        <v>0</v>
      </c>
      <c r="AG9" s="242">
        <f>IF(G9=$O$1,(VLOOKUP(A9,'Extras -UL'!$A$6:$J$109,HLOOKUP('Exras Inflair Vs. Base'!G9,'Extras -UL'!$A$4:$J$5,2,FALSE),FALSE)),0)</f>
        <v>0</v>
      </c>
      <c r="AH9" s="242">
        <f>IF(G9=$P$1,(VLOOKUP(A9,'Extras -UL'!$A$6:$J$109,HLOOKUP('Exras Inflair Vs. Base'!G9,'Extras -UL'!$A$4:$J$5,2,FALSE),FALSE)),0)</f>
        <v>0</v>
      </c>
      <c r="AI9" s="242">
        <f>IF(G9=$Q$1,(VLOOKUP(A9,'Extras -UL'!$A$6:$J$109,HLOOKUP('Exras Inflair Vs. Base'!G9,'Extras -UL'!$A$4:$J$5,2,FALSE),FALSE)),0)</f>
        <v>8</v>
      </c>
      <c r="AJ9" s="242">
        <f>IF(G9=$R$1,(VLOOKUP(A9,'Extras -UL'!$A$6:$J$109,HLOOKUP('Exras Inflair Vs. Base'!G9,'Extras -UL'!$A$4:$J$5,2,FALSE),FALSE)),0)</f>
        <v>0</v>
      </c>
    </row>
    <row r="10" spans="1:36" x14ac:dyDescent="0.25">
      <c r="A10" s="250" t="s">
        <v>42</v>
      </c>
      <c r="B10" s="250" t="s">
        <v>1776</v>
      </c>
      <c r="C10" s="250" t="s">
        <v>1764</v>
      </c>
      <c r="D10" s="252" t="s">
        <v>897</v>
      </c>
      <c r="E10" s="249">
        <v>8</v>
      </c>
      <c r="F10" s="249" t="s">
        <v>1126</v>
      </c>
      <c r="G10" s="249" t="s">
        <v>533</v>
      </c>
      <c r="H10" s="249" t="s">
        <v>1782</v>
      </c>
      <c r="I10" s="329">
        <v>8</v>
      </c>
      <c r="J10" s="369">
        <f>IF(G10=$J$1,(VLOOKUP(A10,'Extras -UL'!$A$6:$J$109,HLOOKUP('Exras Inflair Vs. Base'!G10,'Extras -UL'!$A$4:$J$5,2,FALSE),FALSE)-I10),0)</f>
        <v>0</v>
      </c>
      <c r="K10" s="369">
        <f>IF(G10=$K$1,(VLOOKUP(A10,'Extras -UL'!$A$6:$J$109,HLOOKUP('Exras Inflair Vs. Base'!G10,'Extras -UL'!$A$4:$J$5,2,FALSE),FALSE)-I10),0)</f>
        <v>0</v>
      </c>
      <c r="L10" s="369">
        <f>IF(G10=$L$1,(VLOOKUP(A10,'Extras -UL'!$A$6:$J$109,HLOOKUP('Exras Inflair Vs. Base'!G10,'Extras -UL'!$A$4:$J$5,2,FALSE),FALSE)-I10),0)</f>
        <v>0</v>
      </c>
      <c r="M10" s="369">
        <f>IF(G10=$M$1,(VLOOKUP(A10,'Extras -UL'!$A$6:$J$109,HLOOKUP('Exras Inflair Vs. Base'!G10,'Extras -UL'!$A$4:$J$5,2,FALSE),FALSE)-I10),0)</f>
        <v>0</v>
      </c>
      <c r="N10" s="369">
        <f>IF(G10=$N$1,(VLOOKUP(A10,'Extras -UL'!$A$6:$J$109,HLOOKUP('Exras Inflair Vs. Base'!G10,'Extras -UL'!$A$4:$J$5,2,FALSE),FALSE)-I10),0)</f>
        <v>0</v>
      </c>
      <c r="O10" s="369">
        <f>IF(G10=$O$1,(VLOOKUP(A10,'Extras -UL'!$A$6:$J$109,HLOOKUP('Exras Inflair Vs. Base'!G10,'Extras -UL'!$A$4:$J$5,2,FALSE),FALSE)-I10),0)</f>
        <v>0</v>
      </c>
      <c r="P10" s="369">
        <f>IF(G10=$P$1,(VLOOKUP(A10,'Extras -UL'!$A$6:$J$109,HLOOKUP('Exras Inflair Vs. Base'!G10,'Extras -UL'!$A$4:$J$5,2,FALSE),FALSE)-I10),0)</f>
        <v>0</v>
      </c>
      <c r="Q10" s="369">
        <f>IF(G10=$Q$1,(VLOOKUP(A10,'Extras -UL'!$A$6:$J$109,HLOOKUP('Exras Inflair Vs. Base'!G10,'Extras -UL'!$A$4:$J$5,2,FALSE),FALSE)-I10),0)</f>
        <v>0</v>
      </c>
      <c r="R10" s="369">
        <f>IF(G10=$R$1,(VLOOKUP(A10,'Extras -UL'!$A$6:$J$109,HLOOKUP('Exras Inflair Vs. Base'!G10,'Extras -UL'!$A$4:$J$5,2,FALSE),FALSE)-I10),0)</f>
        <v>0</v>
      </c>
      <c r="S10" s="248"/>
      <c r="T10" s="256" t="str">
        <f t="shared" si="1"/>
        <v>UL0101CCSW368</v>
      </c>
      <c r="U10" s="248"/>
      <c r="V10" s="248"/>
      <c r="W10" s="248"/>
      <c r="X10" s="248"/>
      <c r="Y10" s="241"/>
      <c r="Z10" s="241" t="str">
        <f t="shared" si="2"/>
        <v>UL0101CCSW368</v>
      </c>
      <c r="AA10" s="245" t="str">
        <f t="shared" si="0"/>
        <v>UL0101</v>
      </c>
      <c r="AB10" s="242">
        <f>IF(G10=$J$1,(VLOOKUP(A10,'Extras -UL'!$A$6:$J$109,HLOOKUP('Exras Inflair Vs. Base'!G10,'Extras -UL'!$A$4:$J$5,2,FALSE),FALSE)),0)</f>
        <v>0</v>
      </c>
      <c r="AC10" s="242">
        <f>IF(G10=$K$1,(VLOOKUP(A10,'Extras -UL'!$A$6:$J$109,HLOOKUP('Exras Inflair Vs. Base'!G10,'Extras -UL'!$A$4:$J$5,2,FALSE),FALSE)),0)</f>
        <v>0</v>
      </c>
      <c r="AD10" s="242">
        <f>IF(G10=$L$1,(VLOOKUP(A10,'Extras -UL'!$A$6:$J$109,HLOOKUP('Exras Inflair Vs. Base'!G10,'Extras -UL'!$A$4:$J$5,2,FALSE),FALSE)),0)</f>
        <v>0</v>
      </c>
      <c r="AE10" s="242">
        <f>IF(G10=$M$1,(VLOOKUP(A10,'Extras -UL'!$A$6:$J$109,HLOOKUP('Exras Inflair Vs. Base'!G10,'Extras -UL'!$A$4:$J$5,2,FALSE),FALSE)),0)</f>
        <v>0</v>
      </c>
      <c r="AF10" s="242">
        <f>IF(G10=$N$1,(VLOOKUP(A10,'Extras -UL'!$A$6:$J$109,HLOOKUP('Exras Inflair Vs. Base'!G10,'Extras -UL'!$A$4:$J$5,2,FALSE),FALSE)-I10),0)</f>
        <v>0</v>
      </c>
      <c r="AG10" s="242">
        <f>IF(G10=$O$1,(VLOOKUP(A10,'Extras -UL'!$A$6:$J$109,HLOOKUP('Exras Inflair Vs. Base'!G10,'Extras -UL'!$A$4:$J$5,2,FALSE),FALSE)),0)</f>
        <v>0</v>
      </c>
      <c r="AH10" s="242">
        <f>IF(G10=$P$1,(VLOOKUP(A10,'Extras -UL'!$A$6:$J$109,HLOOKUP('Exras Inflair Vs. Base'!G10,'Extras -UL'!$A$4:$J$5,2,FALSE),FALSE)),0)</f>
        <v>0</v>
      </c>
      <c r="AI10" s="242">
        <f>IF(G10=$Q$1,(VLOOKUP(A10,'Extras -UL'!$A$6:$J$109,HLOOKUP('Exras Inflair Vs. Base'!G10,'Extras -UL'!$A$4:$J$5,2,FALSE),FALSE)),0)</f>
        <v>0</v>
      </c>
      <c r="AJ10" s="242">
        <f>IF(G10=$R$1,(VLOOKUP(A10,'Extras -UL'!$A$6:$J$109,HLOOKUP('Exras Inflair Vs. Base'!G10,'Extras -UL'!$A$4:$J$5,2,FALSE),FALSE)),0)</f>
        <v>8</v>
      </c>
    </row>
    <row r="11" spans="1:36" x14ac:dyDescent="0.25">
      <c r="A11" s="249" t="s">
        <v>130</v>
      </c>
      <c r="B11" s="249" t="s">
        <v>1783</v>
      </c>
      <c r="C11" s="250" t="s">
        <v>1764</v>
      </c>
      <c r="D11" s="251" t="s">
        <v>897</v>
      </c>
      <c r="E11" s="249">
        <v>1</v>
      </c>
      <c r="F11" s="249" t="s">
        <v>1126</v>
      </c>
      <c r="G11" s="249" t="s">
        <v>517</v>
      </c>
      <c r="H11" s="249" t="s">
        <v>1777</v>
      </c>
      <c r="I11" s="329">
        <v>4</v>
      </c>
      <c r="J11" s="369">
        <f>IF(G11=$J$1,(VLOOKUP(A11,'Extras -UL'!$A$6:$J$109,HLOOKUP('Exras Inflair Vs. Base'!G11,'Extras -UL'!$A$4:$J$5,2,FALSE),FALSE)-I11),0)</f>
        <v>0</v>
      </c>
      <c r="K11" s="369">
        <f>IF(G11=$K$1,(VLOOKUP(A11,'Extras -UL'!$A$6:$J$109,HLOOKUP('Exras Inflair Vs. Base'!G11,'Extras -UL'!$A$4:$J$5,2,FALSE),FALSE)-I11),0)</f>
        <v>0</v>
      </c>
      <c r="L11" s="369">
        <f>IF(G11=$L$1,(VLOOKUP(A11,'Extras -UL'!$A$6:$J$109,HLOOKUP('Exras Inflair Vs. Base'!G11,'Extras -UL'!$A$4:$J$5,2,FALSE),FALSE)-I11),0)</f>
        <v>0</v>
      </c>
      <c r="M11" s="369">
        <f>IF(G11=$M$1,(VLOOKUP(A11,'Extras -UL'!$A$6:$J$109,HLOOKUP('Exras Inflair Vs. Base'!G11,'Extras -UL'!$A$4:$J$5,2,FALSE),FALSE)-I11),0)</f>
        <v>0</v>
      </c>
      <c r="N11" s="369">
        <f>IF(G11=$N$1,(VLOOKUP(A11,'Extras -UL'!$A$6:$J$109,HLOOKUP('Exras Inflair Vs. Base'!G11,'Extras -UL'!$A$4:$J$5,2,FALSE),FALSE)-I11),0)</f>
        <v>0</v>
      </c>
      <c r="O11" s="369">
        <f>IF(G11=$O$1,(VLOOKUP(A11,'Extras -UL'!$A$6:$J$109,HLOOKUP('Exras Inflair Vs. Base'!G11,'Extras -UL'!$A$4:$J$5,2,FALSE),FALSE)-I11),0)</f>
        <v>0</v>
      </c>
      <c r="P11" s="369">
        <f>IF(G11=$P$1,(VLOOKUP(A11,'Extras -UL'!$A$6:$J$109,HLOOKUP('Exras Inflair Vs. Base'!G11,'Extras -UL'!$A$4:$J$5,2,FALSE),FALSE)-I11),0)</f>
        <v>0</v>
      </c>
      <c r="Q11" s="369">
        <f>IF(G11=$Q$1,(VLOOKUP(A11,'Extras -UL'!$A$6:$J$109,HLOOKUP('Exras Inflair Vs. Base'!G11,'Extras -UL'!$A$4:$J$5,2,FALSE),FALSE)-I11),0)</f>
        <v>0</v>
      </c>
      <c r="R11" s="369">
        <f>IF(G11=$R$1,(VLOOKUP(A11,'Extras -UL'!$A$6:$J$109,HLOOKUP('Exras Inflair Vs. Base'!G11,'Extras -UL'!$A$4:$J$5,2,FALSE),FALSE)-I11),0)</f>
        <v>0</v>
      </c>
      <c r="S11" s="248"/>
      <c r="T11" s="256" t="str">
        <f t="shared" si="1"/>
        <v>UL0102C600484</v>
      </c>
      <c r="U11" s="248"/>
      <c r="V11" s="248"/>
      <c r="W11" s="248"/>
      <c r="X11" s="248"/>
      <c r="Y11" s="241"/>
      <c r="Z11" s="241" t="str">
        <f t="shared" si="2"/>
        <v>UL0102C600484</v>
      </c>
      <c r="AA11" s="245" t="str">
        <f t="shared" si="0"/>
        <v>UL0102</v>
      </c>
      <c r="AB11" s="242">
        <f>IF(G11=$J$1,(VLOOKUP(A11,'Extras -UL'!$A$6:$J$109,HLOOKUP('Exras Inflair Vs. Base'!G11,'Extras -UL'!$A$4:$J$5,2,FALSE),FALSE)),0)</f>
        <v>4</v>
      </c>
      <c r="AC11" s="242">
        <f>IF(G11=$K$1,(VLOOKUP(A11,'Extras -UL'!$A$6:$J$109,HLOOKUP('Exras Inflair Vs. Base'!G11,'Extras -UL'!$A$4:$J$5,2,FALSE),FALSE)),0)</f>
        <v>0</v>
      </c>
      <c r="AD11" s="242">
        <f>IF(G11=$L$1,(VLOOKUP(A11,'Extras -UL'!$A$6:$J$109,HLOOKUP('Exras Inflair Vs. Base'!G11,'Extras -UL'!$A$4:$J$5,2,FALSE),FALSE)),0)</f>
        <v>0</v>
      </c>
      <c r="AE11" s="242">
        <f>IF(G11=$M$1,(VLOOKUP(A11,'Extras -UL'!$A$6:$J$109,HLOOKUP('Exras Inflair Vs. Base'!G11,'Extras -UL'!$A$4:$J$5,2,FALSE),FALSE)),0)</f>
        <v>0</v>
      </c>
      <c r="AF11" s="242">
        <f>IF(G11=$N$1,(VLOOKUP(A11,'Extras -UL'!$A$6:$J$109,HLOOKUP('Exras Inflair Vs. Base'!G11,'Extras -UL'!$A$4:$J$5,2,FALSE),FALSE)-I11),0)</f>
        <v>0</v>
      </c>
      <c r="AG11" s="242">
        <f>IF(G11=$O$1,(VLOOKUP(A11,'Extras -UL'!$A$6:$J$109,HLOOKUP('Exras Inflair Vs. Base'!G11,'Extras -UL'!$A$4:$J$5,2,FALSE),FALSE)),0)</f>
        <v>0</v>
      </c>
      <c r="AH11" s="242">
        <f>IF(G11=$P$1,(VLOOKUP(A11,'Extras -UL'!$A$6:$J$109,HLOOKUP('Exras Inflair Vs. Base'!G11,'Extras -UL'!$A$4:$J$5,2,FALSE),FALSE)),0)</f>
        <v>0</v>
      </c>
      <c r="AI11" s="242">
        <f>IF(G11=$Q$1,(VLOOKUP(A11,'Extras -UL'!$A$6:$J$109,HLOOKUP('Exras Inflair Vs. Base'!G11,'Extras -UL'!$A$4:$J$5,2,FALSE),FALSE)),0)</f>
        <v>0</v>
      </c>
      <c r="AJ11" s="242">
        <f>IF(G11=$R$1,(VLOOKUP(A11,'Extras -UL'!$A$6:$J$109,HLOOKUP('Exras Inflair Vs. Base'!G11,'Extras -UL'!$A$4:$J$5,2,FALSE),FALSE)),0)</f>
        <v>0</v>
      </c>
    </row>
    <row r="12" spans="1:36" x14ac:dyDescent="0.25">
      <c r="A12" s="250" t="s">
        <v>130</v>
      </c>
      <c r="B12" s="250" t="s">
        <v>1783</v>
      </c>
      <c r="C12" s="250" t="s">
        <v>1764</v>
      </c>
      <c r="D12" s="252" t="s">
        <v>897</v>
      </c>
      <c r="E12" s="249">
        <v>2</v>
      </c>
      <c r="F12" s="249" t="s">
        <v>1126</v>
      </c>
      <c r="G12" s="249" t="s">
        <v>434</v>
      </c>
      <c r="H12" s="249" t="s">
        <v>1778</v>
      </c>
      <c r="I12" s="329">
        <v>4</v>
      </c>
      <c r="J12" s="369">
        <f>IF(G12=$J$1,(VLOOKUP(A12,'Extras -UL'!$A$6:$J$109,HLOOKUP('Exras Inflair Vs. Base'!G12,'Extras -UL'!$A$4:$J$5,2,FALSE),FALSE)-I12),0)</f>
        <v>0</v>
      </c>
      <c r="K12" s="369">
        <f>IF(G12=$K$1,(VLOOKUP(A12,'Extras -UL'!$A$6:$J$109,HLOOKUP('Exras Inflair Vs. Base'!G12,'Extras -UL'!$A$4:$J$5,2,FALSE),FALSE)-I12),0)</f>
        <v>0</v>
      </c>
      <c r="L12" s="369">
        <f>IF(G12=$L$1,(VLOOKUP(A12,'Extras -UL'!$A$6:$J$109,HLOOKUP('Exras Inflair Vs. Base'!G12,'Extras -UL'!$A$4:$J$5,2,FALSE),FALSE)-I12),0)</f>
        <v>0</v>
      </c>
      <c r="M12" s="369">
        <f>IF(G12=$M$1,(VLOOKUP(A12,'Extras -UL'!$A$6:$J$109,HLOOKUP('Exras Inflair Vs. Base'!G12,'Extras -UL'!$A$4:$J$5,2,FALSE),FALSE)-I12),0)</f>
        <v>0</v>
      </c>
      <c r="N12" s="369">
        <f>IF(G12=$N$1,(VLOOKUP(A12,'Extras -UL'!$A$6:$J$109,HLOOKUP('Exras Inflair Vs. Base'!G12,'Extras -UL'!$A$4:$J$5,2,FALSE),FALSE)-I12),0)</f>
        <v>0</v>
      </c>
      <c r="O12" s="369">
        <f>IF(G12=$O$1,(VLOOKUP(A12,'Extras -UL'!$A$6:$J$109,HLOOKUP('Exras Inflair Vs. Base'!G12,'Extras -UL'!$A$4:$J$5,2,FALSE),FALSE)-I12),0)</f>
        <v>0</v>
      </c>
      <c r="P12" s="369">
        <f>IF(G12=$P$1,(VLOOKUP(A12,'Extras -UL'!$A$6:$J$109,HLOOKUP('Exras Inflair Vs. Base'!G12,'Extras -UL'!$A$4:$J$5,2,FALSE),FALSE)-I12),0)</f>
        <v>0</v>
      </c>
      <c r="Q12" s="369">
        <f>IF(G12=$Q$1,(VLOOKUP(A12,'Extras -UL'!$A$6:$J$109,HLOOKUP('Exras Inflair Vs. Base'!G12,'Extras -UL'!$A$4:$J$5,2,FALSE),FALSE)-I12),0)</f>
        <v>0</v>
      </c>
      <c r="R12" s="369">
        <f>IF(G12=$R$1,(VLOOKUP(A12,'Extras -UL'!$A$6:$J$109,HLOOKUP('Exras Inflair Vs. Base'!G12,'Extras -UL'!$A$4:$J$5,2,FALSE),FALSE)-I12),0)</f>
        <v>0</v>
      </c>
      <c r="S12" s="248"/>
      <c r="T12" s="256" t="str">
        <f t="shared" si="1"/>
        <v>UL0102C600224</v>
      </c>
      <c r="U12" s="248"/>
      <c r="V12" s="248"/>
      <c r="W12" s="248"/>
      <c r="X12" s="248"/>
      <c r="Y12" s="241"/>
      <c r="Z12" s="241" t="str">
        <f t="shared" si="2"/>
        <v>UL0102C600224</v>
      </c>
      <c r="AA12" s="245" t="str">
        <f t="shared" si="0"/>
        <v>UL0102</v>
      </c>
      <c r="AB12" s="242">
        <f>IF(G12=$J$1,(VLOOKUP(A12,'Extras -UL'!$A$6:$J$109,HLOOKUP('Exras Inflair Vs. Base'!G12,'Extras -UL'!$A$4:$J$5,2,FALSE),FALSE)),0)</f>
        <v>0</v>
      </c>
      <c r="AC12" s="242">
        <f>IF(G12=$K$1,(VLOOKUP(A12,'Extras -UL'!$A$6:$J$109,HLOOKUP('Exras Inflair Vs. Base'!G12,'Extras -UL'!$A$4:$J$5,2,FALSE),FALSE)),0)</f>
        <v>4</v>
      </c>
      <c r="AD12" s="242">
        <f>IF(G12=$L$1,(VLOOKUP(A12,'Extras -UL'!$A$6:$J$109,HLOOKUP('Exras Inflair Vs. Base'!G12,'Extras -UL'!$A$4:$J$5,2,FALSE),FALSE)),0)</f>
        <v>0</v>
      </c>
      <c r="AE12" s="242">
        <f>IF(G12=$M$1,(VLOOKUP(A12,'Extras -UL'!$A$6:$J$109,HLOOKUP('Exras Inflair Vs. Base'!G12,'Extras -UL'!$A$4:$J$5,2,FALSE),FALSE)),0)</f>
        <v>0</v>
      </c>
      <c r="AF12" s="242">
        <f>IF(G12=$N$1,(VLOOKUP(A12,'Extras -UL'!$A$6:$J$109,HLOOKUP('Exras Inflair Vs. Base'!G12,'Extras -UL'!$A$4:$J$5,2,FALSE),FALSE)-I12),0)</f>
        <v>0</v>
      </c>
      <c r="AG12" s="242">
        <f>IF(G12=$O$1,(VLOOKUP(A12,'Extras -UL'!$A$6:$J$109,HLOOKUP('Exras Inflair Vs. Base'!G12,'Extras -UL'!$A$4:$J$5,2,FALSE),FALSE)),0)</f>
        <v>0</v>
      </c>
      <c r="AH12" s="242">
        <f>IF(G12=$P$1,(VLOOKUP(A12,'Extras -UL'!$A$6:$J$109,HLOOKUP('Exras Inflair Vs. Base'!G12,'Extras -UL'!$A$4:$J$5,2,FALSE),FALSE)),0)</f>
        <v>0</v>
      </c>
      <c r="AI12" s="242">
        <f>IF(G12=$Q$1,(VLOOKUP(A12,'Extras -UL'!$A$6:$J$109,HLOOKUP('Exras Inflair Vs. Base'!G12,'Extras -UL'!$A$4:$J$5,2,FALSE),FALSE)),0)</f>
        <v>0</v>
      </c>
      <c r="AJ12" s="242">
        <f>IF(G12=$R$1,(VLOOKUP(A12,'Extras -UL'!$A$6:$J$109,HLOOKUP('Exras Inflair Vs. Base'!G12,'Extras -UL'!$A$4:$J$5,2,FALSE),FALSE)),0)</f>
        <v>0</v>
      </c>
    </row>
    <row r="13" spans="1:36" x14ac:dyDescent="0.25">
      <c r="A13" s="250" t="s">
        <v>130</v>
      </c>
      <c r="B13" s="250" t="s">
        <v>1783</v>
      </c>
      <c r="C13" s="250" t="s">
        <v>1764</v>
      </c>
      <c r="D13" s="252" t="s">
        <v>897</v>
      </c>
      <c r="E13" s="249">
        <v>3</v>
      </c>
      <c r="F13" s="249" t="s">
        <v>1126</v>
      </c>
      <c r="G13" s="249" t="s">
        <v>886</v>
      </c>
      <c r="H13" s="249" t="s">
        <v>907</v>
      </c>
      <c r="I13" s="329">
        <v>4</v>
      </c>
      <c r="J13" s="369">
        <f>IF(G13=$J$1,(VLOOKUP(A13,'Extras -UL'!$A$6:$J$109,HLOOKUP('Exras Inflair Vs. Base'!G13,'Extras -UL'!$A$4:$J$5,2,FALSE),FALSE)-I13),0)</f>
        <v>0</v>
      </c>
      <c r="K13" s="369">
        <f>IF(G13=$K$1,(VLOOKUP(A13,'Extras -UL'!$A$6:$J$109,HLOOKUP('Exras Inflair Vs. Base'!G13,'Extras -UL'!$A$4:$J$5,2,FALSE),FALSE)-I13),0)</f>
        <v>0</v>
      </c>
      <c r="L13" s="369">
        <f>IF(G13=$L$1,(VLOOKUP(A13,'Extras -UL'!$A$6:$J$109,HLOOKUP('Exras Inflair Vs. Base'!G13,'Extras -UL'!$A$4:$J$5,2,FALSE),FALSE)-I13),0)</f>
        <v>0</v>
      </c>
      <c r="M13" s="369">
        <f>IF(G13=$M$1,(VLOOKUP(A13,'Extras -UL'!$A$6:$J$109,HLOOKUP('Exras Inflair Vs. Base'!G13,'Extras -UL'!$A$4:$J$5,2,FALSE),FALSE)-I13),0)</f>
        <v>0</v>
      </c>
      <c r="N13" s="369">
        <f>IF(G13=$N$1,(VLOOKUP(A13,'Extras -UL'!$A$6:$J$109,HLOOKUP('Exras Inflair Vs. Base'!G13,'Extras -UL'!$A$4:$J$5,2,FALSE),FALSE)-I13),0)</f>
        <v>0</v>
      </c>
      <c r="O13" s="369">
        <f>IF(G13=$O$1,(VLOOKUP(A13,'Extras -UL'!$A$6:$J$109,HLOOKUP('Exras Inflair Vs. Base'!G13,'Extras -UL'!$A$4:$J$5,2,FALSE),FALSE)-I13),0)</f>
        <v>0</v>
      </c>
      <c r="P13" s="369">
        <f>IF(G13=$P$1,(VLOOKUP(A13,'Extras -UL'!$A$6:$J$109,HLOOKUP('Exras Inflair Vs. Base'!G13,'Extras -UL'!$A$4:$J$5,2,FALSE),FALSE)-I13),0)</f>
        <v>0</v>
      </c>
      <c r="Q13" s="369">
        <f>IF(G13=$Q$1,(VLOOKUP(A13,'Extras -UL'!$A$6:$J$109,HLOOKUP('Exras Inflair Vs. Base'!G13,'Extras -UL'!$A$4:$J$5,2,FALSE),FALSE)-I13),0)</f>
        <v>0</v>
      </c>
      <c r="R13" s="369">
        <f>IF(G13=$R$1,(VLOOKUP(A13,'Extras -UL'!$A$6:$J$109,HLOOKUP('Exras Inflair Vs. Base'!G13,'Extras -UL'!$A$4:$J$5,2,FALSE),FALSE)-I13),0)</f>
        <v>0</v>
      </c>
      <c r="S13" s="248"/>
      <c r="T13" s="256" t="str">
        <f t="shared" si="1"/>
        <v>UL0102C600764</v>
      </c>
      <c r="U13" s="248"/>
      <c r="V13" s="248"/>
      <c r="W13" s="248"/>
      <c r="X13" s="248"/>
      <c r="Y13" s="241"/>
      <c r="Z13" s="241" t="str">
        <f t="shared" si="2"/>
        <v>UL0102C600764</v>
      </c>
      <c r="AA13" s="245" t="str">
        <f t="shared" si="0"/>
        <v>UL0102</v>
      </c>
      <c r="AB13" s="242">
        <f>IF(G13=$J$1,(VLOOKUP(A13,'Extras -UL'!$A$6:$J$109,HLOOKUP('Exras Inflair Vs. Base'!G13,'Extras -UL'!$A$4:$J$5,2,FALSE),FALSE)),0)</f>
        <v>0</v>
      </c>
      <c r="AC13" s="242">
        <f>IF(G13=$K$1,(VLOOKUP(A13,'Extras -UL'!$A$6:$J$109,HLOOKUP('Exras Inflair Vs. Base'!G13,'Extras -UL'!$A$4:$J$5,2,FALSE),FALSE)),0)</f>
        <v>0</v>
      </c>
      <c r="AD13" s="242">
        <f>IF(G13=$L$1,(VLOOKUP(A13,'Extras -UL'!$A$6:$J$109,HLOOKUP('Exras Inflair Vs. Base'!G13,'Extras -UL'!$A$4:$J$5,2,FALSE),FALSE)),0)</f>
        <v>4</v>
      </c>
      <c r="AE13" s="242">
        <f>IF(G13=$M$1,(VLOOKUP(A13,'Extras -UL'!$A$6:$J$109,HLOOKUP('Exras Inflair Vs. Base'!G13,'Extras -UL'!$A$4:$J$5,2,FALSE),FALSE)),0)</f>
        <v>0</v>
      </c>
      <c r="AF13" s="242">
        <f>IF(G13=$N$1,(VLOOKUP(A13,'Extras -UL'!$A$6:$J$109,HLOOKUP('Exras Inflair Vs. Base'!G13,'Extras -UL'!$A$4:$J$5,2,FALSE),FALSE)-I13),0)</f>
        <v>0</v>
      </c>
      <c r="AG13" s="242">
        <f>IF(G13=$O$1,(VLOOKUP(A13,'Extras -UL'!$A$6:$J$109,HLOOKUP('Exras Inflair Vs. Base'!G13,'Extras -UL'!$A$4:$J$5,2,FALSE),FALSE)),0)</f>
        <v>0</v>
      </c>
      <c r="AH13" s="242">
        <f>IF(G13=$P$1,(VLOOKUP(A13,'Extras -UL'!$A$6:$J$109,HLOOKUP('Exras Inflair Vs. Base'!G13,'Extras -UL'!$A$4:$J$5,2,FALSE),FALSE)),0)</f>
        <v>0</v>
      </c>
      <c r="AI13" s="242">
        <f>IF(G13=$Q$1,(VLOOKUP(A13,'Extras -UL'!$A$6:$J$109,HLOOKUP('Exras Inflair Vs. Base'!G13,'Extras -UL'!$A$4:$J$5,2,FALSE),FALSE)),0)</f>
        <v>0</v>
      </c>
      <c r="AJ13" s="242">
        <f>IF(G13=$R$1,(VLOOKUP(A13,'Extras -UL'!$A$6:$J$109,HLOOKUP('Exras Inflair Vs. Base'!G13,'Extras -UL'!$A$4:$J$5,2,FALSE),FALSE)),0)</f>
        <v>0</v>
      </c>
    </row>
    <row r="14" spans="1:36" x14ac:dyDescent="0.25">
      <c r="A14" s="250" t="s">
        <v>130</v>
      </c>
      <c r="B14" s="250" t="s">
        <v>1783</v>
      </c>
      <c r="C14" s="250" t="s">
        <v>1764</v>
      </c>
      <c r="D14" s="252" t="s">
        <v>897</v>
      </c>
      <c r="E14" s="249">
        <v>4</v>
      </c>
      <c r="F14" s="249" t="s">
        <v>1126</v>
      </c>
      <c r="G14" s="249" t="s">
        <v>169</v>
      </c>
      <c r="H14" s="249" t="s">
        <v>416</v>
      </c>
      <c r="I14" s="329">
        <v>2</v>
      </c>
      <c r="J14" s="369">
        <f>IF(G14=$J$1,(VLOOKUP(A14,'Extras -UL'!$A$6:$J$109,HLOOKUP('Exras Inflair Vs. Base'!G14,'Extras -UL'!$A$4:$J$5,2,FALSE),FALSE)-I14),0)</f>
        <v>0</v>
      </c>
      <c r="K14" s="369">
        <f>IF(G14=$K$1,(VLOOKUP(A14,'Extras -UL'!$A$6:$J$109,HLOOKUP('Exras Inflair Vs. Base'!G14,'Extras -UL'!$A$4:$J$5,2,FALSE),FALSE)-I14),0)</f>
        <v>0</v>
      </c>
      <c r="L14" s="369">
        <f>IF(G14=$L$1,(VLOOKUP(A14,'Extras -UL'!$A$6:$J$109,HLOOKUP('Exras Inflair Vs. Base'!G14,'Extras -UL'!$A$4:$J$5,2,FALSE),FALSE)-I14),0)</f>
        <v>0</v>
      </c>
      <c r="M14" s="369">
        <f>IF(G14=$M$1,(VLOOKUP(A14,'Extras -UL'!$A$6:$J$109,HLOOKUP('Exras Inflair Vs. Base'!G14,'Extras -UL'!$A$4:$J$5,2,FALSE),FALSE)-I14),0)</f>
        <v>0</v>
      </c>
      <c r="N14" s="369">
        <f>IF(G14=$N$1,(VLOOKUP(A14,'Extras -UL'!$A$6:$J$109,HLOOKUP('Exras Inflair Vs. Base'!G14,'Extras -UL'!$A$4:$J$5,2,FALSE),FALSE)-I14),0)</f>
        <v>0</v>
      </c>
      <c r="O14" s="369">
        <f>IF(G14=$O$1,(VLOOKUP(A14,'Extras -UL'!$A$6:$J$109,HLOOKUP('Exras Inflair Vs. Base'!G14,'Extras -UL'!$A$4:$J$5,2,FALSE),FALSE)-I14),0)</f>
        <v>0</v>
      </c>
      <c r="P14" s="369">
        <f>IF(G14=$P$1,(VLOOKUP(A14,'Extras -UL'!$A$6:$J$109,HLOOKUP('Exras Inflair Vs. Base'!G14,'Extras -UL'!$A$4:$J$5,2,FALSE),FALSE)-I14),0)</f>
        <v>0</v>
      </c>
      <c r="Q14" s="369">
        <f>IF(G14=$Q$1,(VLOOKUP(A14,'Extras -UL'!$A$6:$J$109,HLOOKUP('Exras Inflair Vs. Base'!G14,'Extras -UL'!$A$4:$J$5,2,FALSE),FALSE)-I14),0)</f>
        <v>0</v>
      </c>
      <c r="R14" s="369">
        <f>IF(G14=$R$1,(VLOOKUP(A14,'Extras -UL'!$A$6:$J$109,HLOOKUP('Exras Inflair Vs. Base'!G14,'Extras -UL'!$A$4:$J$5,2,FALSE),FALSE)-I14),0)</f>
        <v>0</v>
      </c>
      <c r="S14" s="248"/>
      <c r="T14" s="256" t="str">
        <f t="shared" si="1"/>
        <v>UL0102C600542</v>
      </c>
      <c r="U14" s="248"/>
      <c r="V14" s="248"/>
      <c r="W14" s="248"/>
      <c r="X14" s="248"/>
      <c r="Y14" s="241"/>
      <c r="Z14" s="241" t="str">
        <f t="shared" si="2"/>
        <v>UL0102C600542</v>
      </c>
      <c r="AA14" s="245" t="str">
        <f t="shared" si="0"/>
        <v>UL0102</v>
      </c>
      <c r="AB14" s="242">
        <f>IF(G14=$J$1,(VLOOKUP(A14,'Extras -UL'!$A$6:$J$109,HLOOKUP('Exras Inflair Vs. Base'!G14,'Extras -UL'!$A$4:$J$5,2,FALSE),FALSE)),0)</f>
        <v>0</v>
      </c>
      <c r="AC14" s="242">
        <f>IF(G14=$K$1,(VLOOKUP(A14,'Extras -UL'!$A$6:$J$109,HLOOKUP('Exras Inflair Vs. Base'!G14,'Extras -UL'!$A$4:$J$5,2,FALSE),FALSE)),0)</f>
        <v>0</v>
      </c>
      <c r="AD14" s="242">
        <f>IF(G14=$L$1,(VLOOKUP(A14,'Extras -UL'!$A$6:$J$109,HLOOKUP('Exras Inflair Vs. Base'!G14,'Extras -UL'!$A$4:$J$5,2,FALSE),FALSE)),0)</f>
        <v>0</v>
      </c>
      <c r="AE14" s="242">
        <f>IF(G14=$M$1,(VLOOKUP(A14,'Extras -UL'!$A$6:$J$109,HLOOKUP('Exras Inflair Vs. Base'!G14,'Extras -UL'!$A$4:$J$5,2,FALSE),FALSE)),0)</f>
        <v>2</v>
      </c>
      <c r="AF14" s="242">
        <f>IF(G14=$N$1,(VLOOKUP(A14,'Extras -UL'!$A$6:$J$109,HLOOKUP('Exras Inflair Vs. Base'!G14,'Extras -UL'!$A$4:$J$5,2,FALSE),FALSE)-I14),0)</f>
        <v>0</v>
      </c>
      <c r="AG14" s="242">
        <f>IF(G14=$O$1,(VLOOKUP(A14,'Extras -UL'!$A$6:$J$109,HLOOKUP('Exras Inflair Vs. Base'!G14,'Extras -UL'!$A$4:$J$5,2,FALSE),FALSE)),0)</f>
        <v>0</v>
      </c>
      <c r="AH14" s="242">
        <f>IF(G14=$P$1,(VLOOKUP(A14,'Extras -UL'!$A$6:$J$109,HLOOKUP('Exras Inflair Vs. Base'!G14,'Extras -UL'!$A$4:$J$5,2,FALSE),FALSE)),0)</f>
        <v>0</v>
      </c>
      <c r="AI14" s="242">
        <f>IF(G14=$Q$1,(VLOOKUP(A14,'Extras -UL'!$A$6:$J$109,HLOOKUP('Exras Inflair Vs. Base'!G14,'Extras -UL'!$A$4:$J$5,2,FALSE),FALSE)),0)</f>
        <v>0</v>
      </c>
      <c r="AJ14" s="242">
        <f>IF(G14=$R$1,(VLOOKUP(A14,'Extras -UL'!$A$6:$J$109,HLOOKUP('Exras Inflair Vs. Base'!G14,'Extras -UL'!$A$4:$J$5,2,FALSE),FALSE)),0)</f>
        <v>0</v>
      </c>
    </row>
    <row r="15" spans="1:36" x14ac:dyDescent="0.25">
      <c r="A15" s="250" t="s">
        <v>57</v>
      </c>
      <c r="B15" s="250" t="s">
        <v>1784</v>
      </c>
      <c r="C15" s="250" t="s">
        <v>1764</v>
      </c>
      <c r="D15" s="252" t="s">
        <v>897</v>
      </c>
      <c r="E15" s="249">
        <v>1</v>
      </c>
      <c r="F15" s="249" t="s">
        <v>1126</v>
      </c>
      <c r="G15" s="249" t="s">
        <v>517</v>
      </c>
      <c r="H15" s="249" t="s">
        <v>1777</v>
      </c>
      <c r="I15" s="329">
        <v>12</v>
      </c>
      <c r="J15" s="369">
        <f>IF(G15=$J$1,(VLOOKUP(A15,'Extras -UL'!$A$6:$J$109,HLOOKUP('Exras Inflair Vs. Base'!G15,'Extras -UL'!$A$4:$J$5,2,FALSE),FALSE)-I15),0)</f>
        <v>0</v>
      </c>
      <c r="K15" s="369">
        <f>IF(G15=$K$1,(VLOOKUP(A15,'Extras -UL'!$A$6:$J$109,HLOOKUP('Exras Inflair Vs. Base'!G15,'Extras -UL'!$A$4:$J$5,2,FALSE),FALSE)-I15),0)</f>
        <v>0</v>
      </c>
      <c r="L15" s="369">
        <f>IF(G15=$L$1,(VLOOKUP(A15,'Extras -UL'!$A$6:$J$109,HLOOKUP('Exras Inflair Vs. Base'!G15,'Extras -UL'!$A$4:$J$5,2,FALSE),FALSE)-I15),0)</f>
        <v>0</v>
      </c>
      <c r="M15" s="369">
        <f>IF(G15=$M$1,(VLOOKUP(A15,'Extras -UL'!$A$6:$J$109,HLOOKUP('Exras Inflair Vs. Base'!G15,'Extras -UL'!$A$4:$J$5,2,FALSE),FALSE)-I15),0)</f>
        <v>0</v>
      </c>
      <c r="N15" s="369">
        <f>IF(G15=$N$1,(VLOOKUP(A15,'Extras -UL'!$A$6:$J$109,HLOOKUP('Exras Inflair Vs. Base'!G15,'Extras -UL'!$A$4:$J$5,2,FALSE),FALSE)-I15),0)</f>
        <v>0</v>
      </c>
      <c r="O15" s="369">
        <f>IF(G15=$O$1,(VLOOKUP(A15,'Extras -UL'!$A$6:$J$109,HLOOKUP('Exras Inflair Vs. Base'!G15,'Extras -UL'!$A$4:$J$5,2,FALSE),FALSE)-I15),0)</f>
        <v>0</v>
      </c>
      <c r="P15" s="369">
        <f>IF(G15=$P$1,(VLOOKUP(A15,'Extras -UL'!$A$6:$J$109,HLOOKUP('Exras Inflair Vs. Base'!G15,'Extras -UL'!$A$4:$J$5,2,FALSE),FALSE)-I15),0)</f>
        <v>0</v>
      </c>
      <c r="Q15" s="369">
        <f>IF(G15=$Q$1,(VLOOKUP(A15,'Extras -UL'!$A$6:$J$109,HLOOKUP('Exras Inflair Vs. Base'!G15,'Extras -UL'!$A$4:$J$5,2,FALSE),FALSE)-I15),0)</f>
        <v>0</v>
      </c>
      <c r="R15" s="369">
        <f>IF(G15=$R$1,(VLOOKUP(A15,'Extras -UL'!$A$6:$J$109,HLOOKUP('Exras Inflair Vs. Base'!G15,'Extras -UL'!$A$4:$J$5,2,FALSE),FALSE)-I15),0)</f>
        <v>0</v>
      </c>
      <c r="S15" s="248"/>
      <c r="T15" s="256" t="str">
        <f t="shared" si="1"/>
        <v>UL0103C6004812</v>
      </c>
      <c r="U15" s="248"/>
      <c r="V15" s="248"/>
      <c r="W15" s="248"/>
      <c r="X15" s="248"/>
      <c r="Y15" s="241"/>
      <c r="Z15" s="241" t="str">
        <f t="shared" si="2"/>
        <v>UL0103C6004812</v>
      </c>
      <c r="AA15" s="245" t="str">
        <f t="shared" si="0"/>
        <v>UL0103</v>
      </c>
      <c r="AB15" s="242">
        <f>IF(G15=$J$1,(VLOOKUP(A15,'Extras -UL'!$A$6:$J$109,HLOOKUP('Exras Inflair Vs. Base'!G15,'Extras -UL'!$A$4:$J$5,2,FALSE),FALSE)),0)</f>
        <v>12</v>
      </c>
      <c r="AC15" s="242">
        <f>IF(G15=$K$1,(VLOOKUP(A15,'Extras -UL'!$A$6:$J$109,HLOOKUP('Exras Inflair Vs. Base'!G15,'Extras -UL'!$A$4:$J$5,2,FALSE),FALSE)),0)</f>
        <v>0</v>
      </c>
      <c r="AD15" s="242">
        <f>IF(G15=$L$1,(VLOOKUP(A15,'Extras -UL'!$A$6:$J$109,HLOOKUP('Exras Inflair Vs. Base'!G15,'Extras -UL'!$A$4:$J$5,2,FALSE),FALSE)),0)</f>
        <v>0</v>
      </c>
      <c r="AE15" s="242">
        <f>IF(G15=$M$1,(VLOOKUP(A15,'Extras -UL'!$A$6:$J$109,HLOOKUP('Exras Inflair Vs. Base'!G15,'Extras -UL'!$A$4:$J$5,2,FALSE),FALSE)),0)</f>
        <v>0</v>
      </c>
      <c r="AF15" s="242">
        <f>IF(G15=$N$1,(VLOOKUP(A15,'Extras -UL'!$A$6:$J$109,HLOOKUP('Exras Inflair Vs. Base'!G15,'Extras -UL'!$A$4:$J$5,2,FALSE),FALSE)-I15),0)</f>
        <v>0</v>
      </c>
      <c r="AG15" s="242">
        <f>IF(G15=$O$1,(VLOOKUP(A15,'Extras -UL'!$A$6:$J$109,HLOOKUP('Exras Inflair Vs. Base'!G15,'Extras -UL'!$A$4:$J$5,2,FALSE),FALSE)),0)</f>
        <v>0</v>
      </c>
      <c r="AH15" s="242">
        <f>IF(G15=$P$1,(VLOOKUP(A15,'Extras -UL'!$A$6:$J$109,HLOOKUP('Exras Inflair Vs. Base'!G15,'Extras -UL'!$A$4:$J$5,2,FALSE),FALSE)),0)</f>
        <v>0</v>
      </c>
      <c r="AI15" s="242">
        <f>IF(G15=$Q$1,(VLOOKUP(A15,'Extras -UL'!$A$6:$J$109,HLOOKUP('Exras Inflair Vs. Base'!G15,'Extras -UL'!$A$4:$J$5,2,FALSE),FALSE)),0)</f>
        <v>0</v>
      </c>
      <c r="AJ15" s="242">
        <f>IF(G15=$R$1,(VLOOKUP(A15,'Extras -UL'!$A$6:$J$109,HLOOKUP('Exras Inflair Vs. Base'!G15,'Extras -UL'!$A$4:$J$5,2,FALSE),FALSE)),0)</f>
        <v>0</v>
      </c>
    </row>
    <row r="16" spans="1:36" x14ac:dyDescent="0.25">
      <c r="A16" s="250" t="s">
        <v>57</v>
      </c>
      <c r="B16" s="250" t="s">
        <v>1784</v>
      </c>
      <c r="C16" s="250" t="s">
        <v>1764</v>
      </c>
      <c r="D16" s="252" t="s">
        <v>897</v>
      </c>
      <c r="E16" s="249">
        <v>2</v>
      </c>
      <c r="F16" s="249" t="s">
        <v>1126</v>
      </c>
      <c r="G16" s="249" t="s">
        <v>434</v>
      </c>
      <c r="H16" s="249" t="s">
        <v>1778</v>
      </c>
      <c r="I16" s="329">
        <v>12</v>
      </c>
      <c r="J16" s="369">
        <f>IF(G16=$J$1,(VLOOKUP(A16,'Extras -UL'!$A$6:$J$109,HLOOKUP('Exras Inflair Vs. Base'!G16,'Extras -UL'!$A$4:$J$5,2,FALSE),FALSE)-I16),0)</f>
        <v>0</v>
      </c>
      <c r="K16" s="369">
        <f>IF(G16=$K$1,(VLOOKUP(A16,'Extras -UL'!$A$6:$J$109,HLOOKUP('Exras Inflair Vs. Base'!G16,'Extras -UL'!$A$4:$J$5,2,FALSE),FALSE)-I16),0)</f>
        <v>0</v>
      </c>
      <c r="L16" s="369">
        <f>IF(G16=$L$1,(VLOOKUP(A16,'Extras -UL'!$A$6:$J$109,HLOOKUP('Exras Inflair Vs. Base'!G16,'Extras -UL'!$A$4:$J$5,2,FALSE),FALSE)-I16),0)</f>
        <v>0</v>
      </c>
      <c r="M16" s="369">
        <f>IF(G16=$M$1,(VLOOKUP(A16,'Extras -UL'!$A$6:$J$109,HLOOKUP('Exras Inflair Vs. Base'!G16,'Extras -UL'!$A$4:$J$5,2,FALSE),FALSE)-I16),0)</f>
        <v>0</v>
      </c>
      <c r="N16" s="369">
        <f>IF(G16=$N$1,(VLOOKUP(A16,'Extras -UL'!$A$6:$J$109,HLOOKUP('Exras Inflair Vs. Base'!G16,'Extras -UL'!$A$4:$J$5,2,FALSE),FALSE)-I16),0)</f>
        <v>0</v>
      </c>
      <c r="O16" s="369">
        <f>IF(G16=$O$1,(VLOOKUP(A16,'Extras -UL'!$A$6:$J$109,HLOOKUP('Exras Inflair Vs. Base'!G16,'Extras -UL'!$A$4:$J$5,2,FALSE),FALSE)-I16),0)</f>
        <v>0</v>
      </c>
      <c r="P16" s="369">
        <f>IF(G16=$P$1,(VLOOKUP(A16,'Extras -UL'!$A$6:$J$109,HLOOKUP('Exras Inflair Vs. Base'!G16,'Extras -UL'!$A$4:$J$5,2,FALSE),FALSE)-I16),0)</f>
        <v>0</v>
      </c>
      <c r="Q16" s="369">
        <f>IF(G16=$Q$1,(VLOOKUP(A16,'Extras -UL'!$A$6:$J$109,HLOOKUP('Exras Inflair Vs. Base'!G16,'Extras -UL'!$A$4:$J$5,2,FALSE),FALSE)-I16),0)</f>
        <v>0</v>
      </c>
      <c r="R16" s="369">
        <f>IF(G16=$R$1,(VLOOKUP(A16,'Extras -UL'!$A$6:$J$109,HLOOKUP('Exras Inflair Vs. Base'!G16,'Extras -UL'!$A$4:$J$5,2,FALSE),FALSE)-I16),0)</f>
        <v>0</v>
      </c>
      <c r="S16" s="248"/>
      <c r="T16" s="256" t="str">
        <f t="shared" si="1"/>
        <v>UL0103C6002212</v>
      </c>
      <c r="U16" s="248"/>
      <c r="V16" s="248"/>
      <c r="W16" s="248"/>
      <c r="X16" s="248"/>
      <c r="Y16" s="241"/>
      <c r="Z16" s="241" t="str">
        <f t="shared" si="2"/>
        <v>UL0103C6002212</v>
      </c>
      <c r="AA16" s="245" t="str">
        <f t="shared" si="0"/>
        <v>UL0103</v>
      </c>
      <c r="AB16" s="242">
        <f>IF(G16=$J$1,(VLOOKUP(A16,'Extras -UL'!$A$6:$J$109,HLOOKUP('Exras Inflair Vs. Base'!G16,'Extras -UL'!$A$4:$J$5,2,FALSE),FALSE)),0)</f>
        <v>0</v>
      </c>
      <c r="AC16" s="242">
        <f>IF(G16=$K$1,(VLOOKUP(A16,'Extras -UL'!$A$6:$J$109,HLOOKUP('Exras Inflair Vs. Base'!G16,'Extras -UL'!$A$4:$J$5,2,FALSE),FALSE)),0)</f>
        <v>12</v>
      </c>
      <c r="AD16" s="242">
        <f>IF(G16=$L$1,(VLOOKUP(A16,'Extras -UL'!$A$6:$J$109,HLOOKUP('Exras Inflair Vs. Base'!G16,'Extras -UL'!$A$4:$J$5,2,FALSE),FALSE)),0)</f>
        <v>0</v>
      </c>
      <c r="AE16" s="242">
        <f>IF(G16=$M$1,(VLOOKUP(A16,'Extras -UL'!$A$6:$J$109,HLOOKUP('Exras Inflair Vs. Base'!G16,'Extras -UL'!$A$4:$J$5,2,FALSE),FALSE)),0)</f>
        <v>0</v>
      </c>
      <c r="AF16" s="242">
        <f>IF(G16=$N$1,(VLOOKUP(A16,'Extras -UL'!$A$6:$J$109,HLOOKUP('Exras Inflair Vs. Base'!G16,'Extras -UL'!$A$4:$J$5,2,FALSE),FALSE)-I16),0)</f>
        <v>0</v>
      </c>
      <c r="AG16" s="242">
        <f>IF(G16=$O$1,(VLOOKUP(A16,'Extras -UL'!$A$6:$J$109,HLOOKUP('Exras Inflair Vs. Base'!G16,'Extras -UL'!$A$4:$J$5,2,FALSE),FALSE)),0)</f>
        <v>0</v>
      </c>
      <c r="AH16" s="242">
        <f>IF(G16=$P$1,(VLOOKUP(A16,'Extras -UL'!$A$6:$J$109,HLOOKUP('Exras Inflair Vs. Base'!G16,'Extras -UL'!$A$4:$J$5,2,FALSE),FALSE)),0)</f>
        <v>0</v>
      </c>
      <c r="AI16" s="242">
        <f>IF(G16=$Q$1,(VLOOKUP(A16,'Extras -UL'!$A$6:$J$109,HLOOKUP('Exras Inflair Vs. Base'!G16,'Extras -UL'!$A$4:$J$5,2,FALSE),FALSE)),0)</f>
        <v>0</v>
      </c>
      <c r="AJ16" s="242">
        <f>IF(G16=$R$1,(VLOOKUP(A16,'Extras -UL'!$A$6:$J$109,HLOOKUP('Exras Inflair Vs. Base'!G16,'Extras -UL'!$A$4:$J$5,2,FALSE),FALSE)),0)</f>
        <v>0</v>
      </c>
    </row>
    <row r="17" spans="1:36" x14ac:dyDescent="0.25">
      <c r="A17" s="250" t="s">
        <v>57</v>
      </c>
      <c r="B17" s="250" t="s">
        <v>1784</v>
      </c>
      <c r="C17" s="250" t="s">
        <v>1764</v>
      </c>
      <c r="D17" s="252" t="s">
        <v>897</v>
      </c>
      <c r="E17" s="249">
        <v>3</v>
      </c>
      <c r="F17" s="249" t="s">
        <v>1126</v>
      </c>
      <c r="G17" s="249" t="s">
        <v>886</v>
      </c>
      <c r="H17" s="249" t="s">
        <v>907</v>
      </c>
      <c r="I17" s="329">
        <v>2</v>
      </c>
      <c r="J17" s="369">
        <f>IF(G17=$J$1,(VLOOKUP(A17,'Extras -UL'!$A$6:$J$109,HLOOKUP('Exras Inflair Vs. Base'!G17,'Extras -UL'!$A$4:$J$5,2,FALSE),FALSE)-I17),0)</f>
        <v>0</v>
      </c>
      <c r="K17" s="369">
        <f>IF(G17=$K$1,(VLOOKUP(A17,'Extras -UL'!$A$6:$J$109,HLOOKUP('Exras Inflair Vs. Base'!G17,'Extras -UL'!$A$4:$J$5,2,FALSE),FALSE)-I17),0)</f>
        <v>0</v>
      </c>
      <c r="L17" s="369">
        <f>IF(G17=$L$1,(VLOOKUP(A17,'Extras -UL'!$A$6:$J$109,HLOOKUP('Exras Inflair Vs. Base'!G17,'Extras -UL'!$A$4:$J$5,2,FALSE),FALSE)-I17),0)</f>
        <v>0</v>
      </c>
      <c r="M17" s="369">
        <f>IF(G17=$M$1,(VLOOKUP(A17,'Extras -UL'!$A$6:$J$109,HLOOKUP('Exras Inflair Vs. Base'!G17,'Extras -UL'!$A$4:$J$5,2,FALSE),FALSE)-I17),0)</f>
        <v>0</v>
      </c>
      <c r="N17" s="369">
        <f>IF(G17=$N$1,(VLOOKUP(A17,'Extras -UL'!$A$6:$J$109,HLOOKUP('Exras Inflair Vs. Base'!G17,'Extras -UL'!$A$4:$J$5,2,FALSE),FALSE)-I17),0)</f>
        <v>0</v>
      </c>
      <c r="O17" s="369">
        <f>IF(G17=$O$1,(VLOOKUP(A17,'Extras -UL'!$A$6:$J$109,HLOOKUP('Exras Inflair Vs. Base'!G17,'Extras -UL'!$A$4:$J$5,2,FALSE),FALSE)-I17),0)</f>
        <v>0</v>
      </c>
      <c r="P17" s="369">
        <f>IF(G17=$P$1,(VLOOKUP(A17,'Extras -UL'!$A$6:$J$109,HLOOKUP('Exras Inflair Vs. Base'!G17,'Extras -UL'!$A$4:$J$5,2,FALSE),FALSE)-I17),0)</f>
        <v>0</v>
      </c>
      <c r="Q17" s="369">
        <f>IF(G17=$Q$1,(VLOOKUP(A17,'Extras -UL'!$A$6:$J$109,HLOOKUP('Exras Inflair Vs. Base'!G17,'Extras -UL'!$A$4:$J$5,2,FALSE),FALSE)-I17),0)</f>
        <v>0</v>
      </c>
      <c r="R17" s="369">
        <f>IF(G17=$R$1,(VLOOKUP(A17,'Extras -UL'!$A$6:$J$109,HLOOKUP('Exras Inflair Vs. Base'!G17,'Extras -UL'!$A$4:$J$5,2,FALSE),FALSE)-I17),0)</f>
        <v>0</v>
      </c>
      <c r="S17" s="248"/>
      <c r="T17" s="256" t="str">
        <f t="shared" si="1"/>
        <v>UL0103C600762</v>
      </c>
      <c r="U17" s="248"/>
      <c r="V17" s="248"/>
      <c r="W17" s="248"/>
      <c r="X17" s="248"/>
      <c r="Y17" s="241"/>
      <c r="Z17" s="241" t="str">
        <f t="shared" si="2"/>
        <v>UL0103C600762</v>
      </c>
      <c r="AA17" s="245" t="str">
        <f t="shared" si="0"/>
        <v>UL0103</v>
      </c>
      <c r="AB17" s="242">
        <f>IF(G17=$J$1,(VLOOKUP(A17,'Extras -UL'!$A$6:$J$109,HLOOKUP('Exras Inflair Vs. Base'!G17,'Extras -UL'!$A$4:$J$5,2,FALSE),FALSE)),0)</f>
        <v>0</v>
      </c>
      <c r="AC17" s="242">
        <f>IF(G17=$K$1,(VLOOKUP(A17,'Extras -UL'!$A$6:$J$109,HLOOKUP('Exras Inflair Vs. Base'!G17,'Extras -UL'!$A$4:$J$5,2,FALSE),FALSE)),0)</f>
        <v>0</v>
      </c>
      <c r="AD17" s="242">
        <f>IF(G17=$L$1,(VLOOKUP(A17,'Extras -UL'!$A$6:$J$109,HLOOKUP('Exras Inflair Vs. Base'!G17,'Extras -UL'!$A$4:$J$5,2,FALSE),FALSE)),0)</f>
        <v>2</v>
      </c>
      <c r="AE17" s="242">
        <f>IF(G17=$M$1,(VLOOKUP(A17,'Extras -UL'!$A$6:$J$109,HLOOKUP('Exras Inflair Vs. Base'!G17,'Extras -UL'!$A$4:$J$5,2,FALSE),FALSE)),0)</f>
        <v>0</v>
      </c>
      <c r="AF17" s="242">
        <f>IF(G17=$N$1,(VLOOKUP(A17,'Extras -UL'!$A$6:$J$109,HLOOKUP('Exras Inflair Vs. Base'!G17,'Extras -UL'!$A$4:$J$5,2,FALSE),FALSE)-I17),0)</f>
        <v>0</v>
      </c>
      <c r="AG17" s="242">
        <f>IF(G17=$O$1,(VLOOKUP(A17,'Extras -UL'!$A$6:$J$109,HLOOKUP('Exras Inflair Vs. Base'!G17,'Extras -UL'!$A$4:$J$5,2,FALSE),FALSE)),0)</f>
        <v>0</v>
      </c>
      <c r="AH17" s="242">
        <f>IF(G17=$P$1,(VLOOKUP(A17,'Extras -UL'!$A$6:$J$109,HLOOKUP('Exras Inflair Vs. Base'!G17,'Extras -UL'!$A$4:$J$5,2,FALSE),FALSE)),0)</f>
        <v>0</v>
      </c>
      <c r="AI17" s="242">
        <f>IF(G17=$Q$1,(VLOOKUP(A17,'Extras -UL'!$A$6:$J$109,HLOOKUP('Exras Inflair Vs. Base'!G17,'Extras -UL'!$A$4:$J$5,2,FALSE),FALSE)),0)</f>
        <v>0</v>
      </c>
      <c r="AJ17" s="242">
        <f>IF(G17=$R$1,(VLOOKUP(A17,'Extras -UL'!$A$6:$J$109,HLOOKUP('Exras Inflair Vs. Base'!G17,'Extras -UL'!$A$4:$J$5,2,FALSE),FALSE)),0)</f>
        <v>0</v>
      </c>
    </row>
    <row r="18" spans="1:36" x14ac:dyDescent="0.25">
      <c r="A18" s="250" t="s">
        <v>129</v>
      </c>
      <c r="B18" s="250" t="s">
        <v>1785</v>
      </c>
      <c r="C18" s="250" t="s">
        <v>1764</v>
      </c>
      <c r="D18" s="252" t="s">
        <v>897</v>
      </c>
      <c r="E18" s="249">
        <v>1</v>
      </c>
      <c r="F18" s="249" t="s">
        <v>1126</v>
      </c>
      <c r="G18" s="249" t="s">
        <v>517</v>
      </c>
      <c r="H18" s="249" t="s">
        <v>1777</v>
      </c>
      <c r="I18" s="329">
        <v>2</v>
      </c>
      <c r="J18" s="369">
        <f>IF(G18=$J$1,(VLOOKUP(A18,'Extras -UL'!$A$6:$J$109,HLOOKUP('Exras Inflair Vs. Base'!G18,'Extras -UL'!$A$4:$J$5,2,FALSE),FALSE)-I18),0)</f>
        <v>0</v>
      </c>
      <c r="K18" s="369">
        <f>IF(G18=$K$1,(VLOOKUP(A18,'Extras -UL'!$A$6:$J$109,HLOOKUP('Exras Inflair Vs. Base'!G18,'Extras -UL'!$A$4:$J$5,2,FALSE),FALSE)-I18),0)</f>
        <v>0</v>
      </c>
      <c r="L18" s="369">
        <f>IF(G18=$L$1,(VLOOKUP(A18,'Extras -UL'!$A$6:$J$109,HLOOKUP('Exras Inflair Vs. Base'!G18,'Extras -UL'!$A$4:$J$5,2,FALSE),FALSE)-I18),0)</f>
        <v>0</v>
      </c>
      <c r="M18" s="369">
        <f>IF(G18=$M$1,(VLOOKUP(A18,'Extras -UL'!$A$6:$J$109,HLOOKUP('Exras Inflair Vs. Base'!G18,'Extras -UL'!$A$4:$J$5,2,FALSE),FALSE)-I18),0)</f>
        <v>0</v>
      </c>
      <c r="N18" s="369">
        <f>IF(G18=$N$1,(VLOOKUP(A18,'Extras -UL'!$A$6:$J$109,HLOOKUP('Exras Inflair Vs. Base'!G18,'Extras -UL'!$A$4:$J$5,2,FALSE),FALSE)-I18),0)</f>
        <v>0</v>
      </c>
      <c r="O18" s="369">
        <f>IF(G18=$O$1,(VLOOKUP(A18,'Extras -UL'!$A$6:$J$109,HLOOKUP('Exras Inflair Vs. Base'!G18,'Extras -UL'!$A$4:$J$5,2,FALSE),FALSE)-I18),0)</f>
        <v>0</v>
      </c>
      <c r="P18" s="369">
        <f>IF(G18=$P$1,(VLOOKUP(A18,'Extras -UL'!$A$6:$J$109,HLOOKUP('Exras Inflair Vs. Base'!G18,'Extras -UL'!$A$4:$J$5,2,FALSE),FALSE)-I18),0)</f>
        <v>0</v>
      </c>
      <c r="Q18" s="369">
        <f>IF(G18=$Q$1,(VLOOKUP(A18,'Extras -UL'!$A$6:$J$109,HLOOKUP('Exras Inflair Vs. Base'!G18,'Extras -UL'!$A$4:$J$5,2,FALSE),FALSE)-I18),0)</f>
        <v>0</v>
      </c>
      <c r="R18" s="369">
        <f>IF(G18=$R$1,(VLOOKUP(A18,'Extras -UL'!$A$6:$J$109,HLOOKUP('Exras Inflair Vs. Base'!G18,'Extras -UL'!$A$4:$J$5,2,FALSE),FALSE)-I18),0)</f>
        <v>0</v>
      </c>
      <c r="S18" s="248"/>
      <c r="T18" s="256" t="str">
        <f t="shared" si="1"/>
        <v>UL0104C600482</v>
      </c>
      <c r="U18" s="248"/>
      <c r="V18" s="248"/>
      <c r="W18" s="248"/>
      <c r="X18" s="248"/>
      <c r="Y18" s="241"/>
      <c r="Z18" s="241" t="str">
        <f t="shared" si="2"/>
        <v>UL0104C600482</v>
      </c>
      <c r="AA18" s="245" t="str">
        <f t="shared" si="0"/>
        <v>UL0104</v>
      </c>
      <c r="AB18" s="242">
        <f>IF(G18=$J$1,(VLOOKUP(A18,'Extras -UL'!$A$6:$J$109,HLOOKUP('Exras Inflair Vs. Base'!G18,'Extras -UL'!$A$4:$J$5,2,FALSE),FALSE)),0)</f>
        <v>2</v>
      </c>
      <c r="AC18" s="242">
        <f>IF(G18=$K$1,(VLOOKUP(A18,'Extras -UL'!$A$6:$J$109,HLOOKUP('Exras Inflair Vs. Base'!G18,'Extras -UL'!$A$4:$J$5,2,FALSE),FALSE)),0)</f>
        <v>0</v>
      </c>
      <c r="AD18" s="242">
        <f>IF(G18=$L$1,(VLOOKUP(A18,'Extras -UL'!$A$6:$J$109,HLOOKUP('Exras Inflair Vs. Base'!G18,'Extras -UL'!$A$4:$J$5,2,FALSE),FALSE)),0)</f>
        <v>0</v>
      </c>
      <c r="AE18" s="242">
        <f>IF(G18=$M$1,(VLOOKUP(A18,'Extras -UL'!$A$6:$J$109,HLOOKUP('Exras Inflair Vs. Base'!G18,'Extras -UL'!$A$4:$J$5,2,FALSE),FALSE)),0)</f>
        <v>0</v>
      </c>
      <c r="AF18" s="242">
        <f>IF(G18=$N$1,(VLOOKUP(A18,'Extras -UL'!$A$6:$J$109,HLOOKUP('Exras Inflair Vs. Base'!G18,'Extras -UL'!$A$4:$J$5,2,FALSE),FALSE)-I18),0)</f>
        <v>0</v>
      </c>
      <c r="AG18" s="242">
        <f>IF(G18=$O$1,(VLOOKUP(A18,'Extras -UL'!$A$6:$J$109,HLOOKUP('Exras Inflair Vs. Base'!G18,'Extras -UL'!$A$4:$J$5,2,FALSE),FALSE)),0)</f>
        <v>0</v>
      </c>
      <c r="AH18" s="242">
        <f>IF(G18=$P$1,(VLOOKUP(A18,'Extras -UL'!$A$6:$J$109,HLOOKUP('Exras Inflair Vs. Base'!G18,'Extras -UL'!$A$4:$J$5,2,FALSE),FALSE)),0)</f>
        <v>0</v>
      </c>
      <c r="AI18" s="242">
        <f>IF(G18=$Q$1,(VLOOKUP(A18,'Extras -UL'!$A$6:$J$109,HLOOKUP('Exras Inflair Vs. Base'!G18,'Extras -UL'!$A$4:$J$5,2,FALSE),FALSE)),0)</f>
        <v>0</v>
      </c>
      <c r="AJ18" s="242">
        <f>IF(G18=$R$1,(VLOOKUP(A18,'Extras -UL'!$A$6:$J$109,HLOOKUP('Exras Inflair Vs. Base'!G18,'Extras -UL'!$A$4:$J$5,2,FALSE),FALSE)),0)</f>
        <v>0</v>
      </c>
    </row>
    <row r="19" spans="1:36" x14ac:dyDescent="0.25">
      <c r="A19" s="249" t="s">
        <v>129</v>
      </c>
      <c r="B19" s="249" t="s">
        <v>1785</v>
      </c>
      <c r="C19" s="250" t="s">
        <v>1764</v>
      </c>
      <c r="D19" s="251" t="s">
        <v>897</v>
      </c>
      <c r="E19" s="249">
        <v>2</v>
      </c>
      <c r="F19" s="249" t="s">
        <v>1126</v>
      </c>
      <c r="G19" s="249" t="s">
        <v>434</v>
      </c>
      <c r="H19" s="249" t="s">
        <v>1778</v>
      </c>
      <c r="I19" s="329">
        <v>2</v>
      </c>
      <c r="J19" s="369">
        <f>IF(G19=$J$1,(VLOOKUP(A19,'Extras -UL'!$A$6:$J$109,HLOOKUP('Exras Inflair Vs. Base'!G19,'Extras -UL'!$A$4:$J$5,2,FALSE),FALSE)-I19),0)</f>
        <v>0</v>
      </c>
      <c r="K19" s="369">
        <f>IF(G19=$K$1,(VLOOKUP(A19,'Extras -UL'!$A$6:$J$109,HLOOKUP('Exras Inflair Vs. Base'!G19,'Extras -UL'!$A$4:$J$5,2,FALSE),FALSE)-I19),0)</f>
        <v>0</v>
      </c>
      <c r="L19" s="369">
        <f>IF(G19=$L$1,(VLOOKUP(A19,'Extras -UL'!$A$6:$J$109,HLOOKUP('Exras Inflair Vs. Base'!G19,'Extras -UL'!$A$4:$J$5,2,FALSE),FALSE)-I19),0)</f>
        <v>0</v>
      </c>
      <c r="M19" s="369">
        <f>IF(G19=$M$1,(VLOOKUP(A19,'Extras -UL'!$A$6:$J$109,HLOOKUP('Exras Inflair Vs. Base'!G19,'Extras -UL'!$A$4:$J$5,2,FALSE),FALSE)-I19),0)</f>
        <v>0</v>
      </c>
      <c r="N19" s="369">
        <f>IF(G19=$N$1,(VLOOKUP(A19,'Extras -UL'!$A$6:$J$109,HLOOKUP('Exras Inflair Vs. Base'!G19,'Extras -UL'!$A$4:$J$5,2,FALSE),FALSE)-I19),0)</f>
        <v>0</v>
      </c>
      <c r="O19" s="369">
        <f>IF(G19=$O$1,(VLOOKUP(A19,'Extras -UL'!$A$6:$J$109,HLOOKUP('Exras Inflair Vs. Base'!G19,'Extras -UL'!$A$4:$J$5,2,FALSE),FALSE)-I19),0)</f>
        <v>0</v>
      </c>
      <c r="P19" s="369">
        <f>IF(G19=$P$1,(VLOOKUP(A19,'Extras -UL'!$A$6:$J$109,HLOOKUP('Exras Inflair Vs. Base'!G19,'Extras -UL'!$A$4:$J$5,2,FALSE),FALSE)-I19),0)</f>
        <v>0</v>
      </c>
      <c r="Q19" s="369">
        <f>IF(G19=$Q$1,(VLOOKUP(A19,'Extras -UL'!$A$6:$J$109,HLOOKUP('Exras Inflair Vs. Base'!G19,'Extras -UL'!$A$4:$J$5,2,FALSE),FALSE)-I19),0)</f>
        <v>0</v>
      </c>
      <c r="R19" s="369">
        <f>IF(G19=$R$1,(VLOOKUP(A19,'Extras -UL'!$A$6:$J$109,HLOOKUP('Exras Inflair Vs. Base'!G19,'Extras -UL'!$A$4:$J$5,2,FALSE),FALSE)-I19),0)</f>
        <v>0</v>
      </c>
      <c r="S19" s="248"/>
      <c r="T19" s="256" t="str">
        <f t="shared" si="1"/>
        <v>UL0104C600222</v>
      </c>
      <c r="U19" s="248"/>
      <c r="V19" s="248"/>
      <c r="W19" s="248"/>
      <c r="X19" s="248"/>
      <c r="Y19" s="241"/>
      <c r="Z19" s="241" t="str">
        <f t="shared" si="2"/>
        <v>UL0104C600222</v>
      </c>
      <c r="AA19" s="245" t="str">
        <f t="shared" si="0"/>
        <v>UL0104</v>
      </c>
      <c r="AB19" s="242">
        <f>IF(G19=$J$1,(VLOOKUP(A19,'Extras -UL'!$A$6:$J$109,HLOOKUP('Exras Inflair Vs. Base'!G19,'Extras -UL'!$A$4:$J$5,2,FALSE),FALSE)),0)</f>
        <v>0</v>
      </c>
      <c r="AC19" s="242">
        <f>IF(G19=$K$1,(VLOOKUP(A19,'Extras -UL'!$A$6:$J$109,HLOOKUP('Exras Inflair Vs. Base'!G19,'Extras -UL'!$A$4:$J$5,2,FALSE),FALSE)),0)</f>
        <v>2</v>
      </c>
      <c r="AD19" s="242">
        <f>IF(G19=$L$1,(VLOOKUP(A19,'Extras -UL'!$A$6:$J$109,HLOOKUP('Exras Inflair Vs. Base'!G19,'Extras -UL'!$A$4:$J$5,2,FALSE),FALSE)),0)</f>
        <v>0</v>
      </c>
      <c r="AE19" s="242">
        <f>IF(G19=$M$1,(VLOOKUP(A19,'Extras -UL'!$A$6:$J$109,HLOOKUP('Exras Inflair Vs. Base'!G19,'Extras -UL'!$A$4:$J$5,2,FALSE),FALSE)),0)</f>
        <v>0</v>
      </c>
      <c r="AF19" s="242">
        <f>IF(G19=$N$1,(VLOOKUP(A19,'Extras -UL'!$A$6:$J$109,HLOOKUP('Exras Inflair Vs. Base'!G19,'Extras -UL'!$A$4:$J$5,2,FALSE),FALSE)-I19),0)</f>
        <v>0</v>
      </c>
      <c r="AG19" s="242">
        <f>IF(G19=$O$1,(VLOOKUP(A19,'Extras -UL'!$A$6:$J$109,HLOOKUP('Exras Inflair Vs. Base'!G19,'Extras -UL'!$A$4:$J$5,2,FALSE),FALSE)),0)</f>
        <v>0</v>
      </c>
      <c r="AH19" s="242">
        <f>IF(G19=$P$1,(VLOOKUP(A19,'Extras -UL'!$A$6:$J$109,HLOOKUP('Exras Inflair Vs. Base'!G19,'Extras -UL'!$A$4:$J$5,2,FALSE),FALSE)),0)</f>
        <v>0</v>
      </c>
      <c r="AI19" s="242">
        <f>IF(G19=$Q$1,(VLOOKUP(A19,'Extras -UL'!$A$6:$J$109,HLOOKUP('Exras Inflair Vs. Base'!G19,'Extras -UL'!$A$4:$J$5,2,FALSE),FALSE)),0)</f>
        <v>0</v>
      </c>
      <c r="AJ19" s="242">
        <f>IF(G19=$R$1,(VLOOKUP(A19,'Extras -UL'!$A$6:$J$109,HLOOKUP('Exras Inflair Vs. Base'!G19,'Extras -UL'!$A$4:$J$5,2,FALSE),FALSE)),0)</f>
        <v>0</v>
      </c>
    </row>
    <row r="20" spans="1:36" x14ac:dyDescent="0.25">
      <c r="A20" s="250" t="s">
        <v>129</v>
      </c>
      <c r="B20" s="250" t="s">
        <v>1785</v>
      </c>
      <c r="C20" s="250" t="s">
        <v>1764</v>
      </c>
      <c r="D20" s="252" t="s">
        <v>897</v>
      </c>
      <c r="E20" s="249">
        <v>3</v>
      </c>
      <c r="F20" s="249" t="s">
        <v>1126</v>
      </c>
      <c r="G20" s="249" t="s">
        <v>886</v>
      </c>
      <c r="H20" s="249" t="s">
        <v>907</v>
      </c>
      <c r="I20" s="329">
        <v>4</v>
      </c>
      <c r="J20" s="369">
        <f>IF(G20=$J$1,(VLOOKUP(A20,'Extras -UL'!$A$6:$J$109,HLOOKUP('Exras Inflair Vs. Base'!G20,'Extras -UL'!$A$4:$J$5,2,FALSE),FALSE)-I20),0)</f>
        <v>0</v>
      </c>
      <c r="K20" s="369">
        <f>IF(G20=$K$1,(VLOOKUP(A20,'Extras -UL'!$A$6:$J$109,HLOOKUP('Exras Inflair Vs. Base'!G20,'Extras -UL'!$A$4:$J$5,2,FALSE),FALSE)-I20),0)</f>
        <v>0</v>
      </c>
      <c r="L20" s="369">
        <f>IF(G20=$L$1,(VLOOKUP(A20,'Extras -UL'!$A$6:$J$109,HLOOKUP('Exras Inflair Vs. Base'!G20,'Extras -UL'!$A$4:$J$5,2,FALSE),FALSE)-I20),0)</f>
        <v>0</v>
      </c>
      <c r="M20" s="369">
        <f>IF(G20=$M$1,(VLOOKUP(A20,'Extras -UL'!$A$6:$J$109,HLOOKUP('Exras Inflair Vs. Base'!G20,'Extras -UL'!$A$4:$J$5,2,FALSE),FALSE)-I20),0)</f>
        <v>0</v>
      </c>
      <c r="N20" s="369">
        <f>IF(G20=$N$1,(VLOOKUP(A20,'Extras -UL'!$A$6:$J$109,HLOOKUP('Exras Inflair Vs. Base'!G20,'Extras -UL'!$A$4:$J$5,2,FALSE),FALSE)-I20),0)</f>
        <v>0</v>
      </c>
      <c r="O20" s="369">
        <f>IF(G20=$O$1,(VLOOKUP(A20,'Extras -UL'!$A$6:$J$109,HLOOKUP('Exras Inflair Vs. Base'!G20,'Extras -UL'!$A$4:$J$5,2,FALSE),FALSE)-I20),0)</f>
        <v>0</v>
      </c>
      <c r="P20" s="369">
        <f>IF(G20=$P$1,(VLOOKUP(A20,'Extras -UL'!$A$6:$J$109,HLOOKUP('Exras Inflair Vs. Base'!G20,'Extras -UL'!$A$4:$J$5,2,FALSE),FALSE)-I20),0)</f>
        <v>0</v>
      </c>
      <c r="Q20" s="369">
        <f>IF(G20=$Q$1,(VLOOKUP(A20,'Extras -UL'!$A$6:$J$109,HLOOKUP('Exras Inflair Vs. Base'!G20,'Extras -UL'!$A$4:$J$5,2,FALSE),FALSE)-I20),0)</f>
        <v>0</v>
      </c>
      <c r="R20" s="369">
        <f>IF(G20=$R$1,(VLOOKUP(A20,'Extras -UL'!$A$6:$J$109,HLOOKUP('Exras Inflair Vs. Base'!G20,'Extras -UL'!$A$4:$J$5,2,FALSE),FALSE)-I20),0)</f>
        <v>0</v>
      </c>
      <c r="S20" s="248"/>
      <c r="T20" s="256" t="str">
        <f t="shared" si="1"/>
        <v>UL0104C600764</v>
      </c>
      <c r="U20" s="248"/>
      <c r="V20" s="248"/>
      <c r="W20" s="248"/>
      <c r="X20" s="248"/>
      <c r="Y20" s="241"/>
      <c r="Z20" s="241" t="str">
        <f t="shared" si="2"/>
        <v>UL0104C600764</v>
      </c>
      <c r="AA20" s="245" t="str">
        <f t="shared" si="0"/>
        <v>UL0104</v>
      </c>
      <c r="AB20" s="242">
        <f>IF(G20=$J$1,(VLOOKUP(A20,'Extras -UL'!$A$6:$J$109,HLOOKUP('Exras Inflair Vs. Base'!G20,'Extras -UL'!$A$4:$J$5,2,FALSE),FALSE)),0)</f>
        <v>0</v>
      </c>
      <c r="AC20" s="242">
        <f>IF(G20=$K$1,(VLOOKUP(A20,'Extras -UL'!$A$6:$J$109,HLOOKUP('Exras Inflair Vs. Base'!G20,'Extras -UL'!$A$4:$J$5,2,FALSE),FALSE)),0)</f>
        <v>0</v>
      </c>
      <c r="AD20" s="242">
        <f>IF(G20=$L$1,(VLOOKUP(A20,'Extras -UL'!$A$6:$J$109,HLOOKUP('Exras Inflair Vs. Base'!G20,'Extras -UL'!$A$4:$J$5,2,FALSE),FALSE)),0)</f>
        <v>4</v>
      </c>
      <c r="AE20" s="242">
        <f>IF(G20=$M$1,(VLOOKUP(A20,'Extras -UL'!$A$6:$J$109,HLOOKUP('Exras Inflair Vs. Base'!G20,'Extras -UL'!$A$4:$J$5,2,FALSE),FALSE)),0)</f>
        <v>0</v>
      </c>
      <c r="AF20" s="242">
        <f>IF(G20=$N$1,(VLOOKUP(A20,'Extras -UL'!$A$6:$J$109,HLOOKUP('Exras Inflair Vs. Base'!G20,'Extras -UL'!$A$4:$J$5,2,FALSE),FALSE)-I20),0)</f>
        <v>0</v>
      </c>
      <c r="AG20" s="242">
        <f>IF(G20=$O$1,(VLOOKUP(A20,'Extras -UL'!$A$6:$J$109,HLOOKUP('Exras Inflair Vs. Base'!G20,'Extras -UL'!$A$4:$J$5,2,FALSE),FALSE)),0)</f>
        <v>0</v>
      </c>
      <c r="AH20" s="242">
        <f>IF(G20=$P$1,(VLOOKUP(A20,'Extras -UL'!$A$6:$J$109,HLOOKUP('Exras Inflair Vs. Base'!G20,'Extras -UL'!$A$4:$J$5,2,FALSE),FALSE)),0)</f>
        <v>0</v>
      </c>
      <c r="AI20" s="242">
        <f>IF(G20=$Q$1,(VLOOKUP(A20,'Extras -UL'!$A$6:$J$109,HLOOKUP('Exras Inflair Vs. Base'!G20,'Extras -UL'!$A$4:$J$5,2,FALSE),FALSE)),0)</f>
        <v>0</v>
      </c>
      <c r="AJ20" s="242">
        <f>IF(G20=$R$1,(VLOOKUP(A20,'Extras -UL'!$A$6:$J$109,HLOOKUP('Exras Inflair Vs. Base'!G20,'Extras -UL'!$A$4:$J$5,2,FALSE),FALSE)),0)</f>
        <v>0</v>
      </c>
    </row>
    <row r="21" spans="1:36" x14ac:dyDescent="0.25">
      <c r="A21" s="250" t="s">
        <v>129</v>
      </c>
      <c r="B21" s="250" t="s">
        <v>1785</v>
      </c>
      <c r="C21" s="250" t="s">
        <v>1764</v>
      </c>
      <c r="D21" s="252" t="s">
        <v>897</v>
      </c>
      <c r="E21" s="249">
        <v>4</v>
      </c>
      <c r="F21" s="249" t="s">
        <v>1126</v>
      </c>
      <c r="G21" s="249" t="s">
        <v>169</v>
      </c>
      <c r="H21" s="249" t="s">
        <v>416</v>
      </c>
      <c r="I21" s="329">
        <v>2</v>
      </c>
      <c r="J21" s="369">
        <f>IF(G21=$J$1,(VLOOKUP(A21,'Extras -UL'!$A$6:$J$109,HLOOKUP('Exras Inflair Vs. Base'!G21,'Extras -UL'!$A$4:$J$5,2,FALSE),FALSE)-I21),0)</f>
        <v>0</v>
      </c>
      <c r="K21" s="369">
        <f>IF(G21=$K$1,(VLOOKUP(A21,'Extras -UL'!$A$6:$J$109,HLOOKUP('Exras Inflair Vs. Base'!G21,'Extras -UL'!$A$4:$J$5,2,FALSE),FALSE)-I21),0)</f>
        <v>0</v>
      </c>
      <c r="L21" s="369">
        <f>IF(G21=$L$1,(VLOOKUP(A21,'Extras -UL'!$A$6:$J$109,HLOOKUP('Exras Inflair Vs. Base'!G21,'Extras -UL'!$A$4:$J$5,2,FALSE),FALSE)-I21),0)</f>
        <v>0</v>
      </c>
      <c r="M21" s="369">
        <f>IF(G21=$M$1,(VLOOKUP(A21,'Extras -UL'!$A$6:$J$109,HLOOKUP('Exras Inflair Vs. Base'!G21,'Extras -UL'!$A$4:$J$5,2,FALSE),FALSE)-I21),0)</f>
        <v>0</v>
      </c>
      <c r="N21" s="369">
        <f>IF(G21=$N$1,(VLOOKUP(A21,'Extras -UL'!$A$6:$J$109,HLOOKUP('Exras Inflair Vs. Base'!G21,'Extras -UL'!$A$4:$J$5,2,FALSE),FALSE)-I21),0)</f>
        <v>0</v>
      </c>
      <c r="O21" s="369">
        <f>IF(G21=$O$1,(VLOOKUP(A21,'Extras -UL'!$A$6:$J$109,HLOOKUP('Exras Inflair Vs. Base'!G21,'Extras -UL'!$A$4:$J$5,2,FALSE),FALSE)-I21),0)</f>
        <v>0</v>
      </c>
      <c r="P21" s="369">
        <f>IF(G21=$P$1,(VLOOKUP(A21,'Extras -UL'!$A$6:$J$109,HLOOKUP('Exras Inflair Vs. Base'!G21,'Extras -UL'!$A$4:$J$5,2,FALSE),FALSE)-I21),0)</f>
        <v>0</v>
      </c>
      <c r="Q21" s="369">
        <f>IF(G21=$Q$1,(VLOOKUP(A21,'Extras -UL'!$A$6:$J$109,HLOOKUP('Exras Inflair Vs. Base'!G21,'Extras -UL'!$A$4:$J$5,2,FALSE),FALSE)-I21),0)</f>
        <v>0</v>
      </c>
      <c r="R21" s="369">
        <f>IF(G21=$R$1,(VLOOKUP(A21,'Extras -UL'!$A$6:$J$109,HLOOKUP('Exras Inflair Vs. Base'!G21,'Extras -UL'!$A$4:$J$5,2,FALSE),FALSE)-I21),0)</f>
        <v>0</v>
      </c>
      <c r="S21" s="248"/>
      <c r="T21" s="256" t="str">
        <f t="shared" si="1"/>
        <v>UL0104C600542</v>
      </c>
      <c r="U21" s="248"/>
      <c r="V21" s="248"/>
      <c r="W21" s="248"/>
      <c r="X21" s="248"/>
      <c r="Y21" s="241"/>
      <c r="Z21" s="241" t="str">
        <f t="shared" si="2"/>
        <v>UL0104C600542</v>
      </c>
      <c r="AA21" s="245" t="str">
        <f t="shared" si="0"/>
        <v>UL0104</v>
      </c>
      <c r="AB21" s="242">
        <f>IF(G21=$J$1,(VLOOKUP(A21,'Extras -UL'!$A$6:$J$109,HLOOKUP('Exras Inflair Vs. Base'!G21,'Extras -UL'!$A$4:$J$5,2,FALSE),FALSE)),0)</f>
        <v>0</v>
      </c>
      <c r="AC21" s="242">
        <f>IF(G21=$K$1,(VLOOKUP(A21,'Extras -UL'!$A$6:$J$109,HLOOKUP('Exras Inflair Vs. Base'!G21,'Extras -UL'!$A$4:$J$5,2,FALSE),FALSE)),0)</f>
        <v>0</v>
      </c>
      <c r="AD21" s="242">
        <f>IF(G21=$L$1,(VLOOKUP(A21,'Extras -UL'!$A$6:$J$109,HLOOKUP('Exras Inflair Vs. Base'!G21,'Extras -UL'!$A$4:$J$5,2,FALSE),FALSE)),0)</f>
        <v>0</v>
      </c>
      <c r="AE21" s="242">
        <f>IF(G21=$M$1,(VLOOKUP(A21,'Extras -UL'!$A$6:$J$109,HLOOKUP('Exras Inflair Vs. Base'!G21,'Extras -UL'!$A$4:$J$5,2,FALSE),FALSE)),0)</f>
        <v>2</v>
      </c>
      <c r="AF21" s="242">
        <f>IF(G21=$N$1,(VLOOKUP(A21,'Extras -UL'!$A$6:$J$109,HLOOKUP('Exras Inflair Vs. Base'!G21,'Extras -UL'!$A$4:$J$5,2,FALSE),FALSE)-I21),0)</f>
        <v>0</v>
      </c>
      <c r="AG21" s="242">
        <f>IF(G21=$O$1,(VLOOKUP(A21,'Extras -UL'!$A$6:$J$109,HLOOKUP('Exras Inflair Vs. Base'!G21,'Extras -UL'!$A$4:$J$5,2,FALSE),FALSE)),0)</f>
        <v>0</v>
      </c>
      <c r="AH21" s="242">
        <f>IF(G21=$P$1,(VLOOKUP(A21,'Extras -UL'!$A$6:$J$109,HLOOKUP('Exras Inflair Vs. Base'!G21,'Extras -UL'!$A$4:$J$5,2,FALSE),FALSE)),0)</f>
        <v>0</v>
      </c>
      <c r="AI21" s="242">
        <f>IF(G21=$Q$1,(VLOOKUP(A21,'Extras -UL'!$A$6:$J$109,HLOOKUP('Exras Inflair Vs. Base'!G21,'Extras -UL'!$A$4:$J$5,2,FALSE),FALSE)),0)</f>
        <v>0</v>
      </c>
      <c r="AJ21" s="242">
        <f>IF(G21=$R$1,(VLOOKUP(A21,'Extras -UL'!$A$6:$J$109,HLOOKUP('Exras Inflair Vs. Base'!G21,'Extras -UL'!$A$4:$J$5,2,FALSE),FALSE)),0)</f>
        <v>0</v>
      </c>
    </row>
    <row r="22" spans="1:36" x14ac:dyDescent="0.25">
      <c r="A22" s="250" t="s">
        <v>129</v>
      </c>
      <c r="B22" s="250" t="s">
        <v>1785</v>
      </c>
      <c r="C22" s="250" t="s">
        <v>1764</v>
      </c>
      <c r="D22" s="252" t="s">
        <v>897</v>
      </c>
      <c r="E22" s="249">
        <v>5</v>
      </c>
      <c r="F22" s="249" t="s">
        <v>1126</v>
      </c>
      <c r="G22" s="249" t="s">
        <v>170</v>
      </c>
      <c r="H22" s="249" t="s">
        <v>417</v>
      </c>
      <c r="I22" s="329">
        <v>1</v>
      </c>
      <c r="J22" s="369">
        <f>IF(G22=$J$1,(VLOOKUP(A22,'Extras -UL'!$A$6:$J$109,HLOOKUP('Exras Inflair Vs. Base'!G22,'Extras -UL'!$A$4:$J$5,2,FALSE),FALSE)-I22),0)</f>
        <v>0</v>
      </c>
      <c r="K22" s="369">
        <f>IF(G22=$K$1,(VLOOKUP(A22,'Extras -UL'!$A$6:$J$109,HLOOKUP('Exras Inflair Vs. Base'!G22,'Extras -UL'!$A$4:$J$5,2,FALSE),FALSE)-I22),0)</f>
        <v>0</v>
      </c>
      <c r="L22" s="369">
        <f>IF(G22=$L$1,(VLOOKUP(A22,'Extras -UL'!$A$6:$J$109,HLOOKUP('Exras Inflair Vs. Base'!G22,'Extras -UL'!$A$4:$J$5,2,FALSE),FALSE)-I22),0)</f>
        <v>0</v>
      </c>
      <c r="M22" s="369">
        <f>IF(G22=$M$1,(VLOOKUP(A22,'Extras -UL'!$A$6:$J$109,HLOOKUP('Exras Inflair Vs. Base'!G22,'Extras -UL'!$A$4:$J$5,2,FALSE),FALSE)-I22),0)</f>
        <v>0</v>
      </c>
      <c r="N22" s="369">
        <f>IF(G22=$N$1,(VLOOKUP(A22,'Extras -UL'!$A$6:$J$109,HLOOKUP('Exras Inflair Vs. Base'!G22,'Extras -UL'!$A$4:$J$5,2,FALSE),FALSE)-I22),0)</f>
        <v>0</v>
      </c>
      <c r="O22" s="369">
        <f>IF(G22=$O$1,(VLOOKUP(A22,'Extras -UL'!$A$6:$J$109,HLOOKUP('Exras Inflair Vs. Base'!G22,'Extras -UL'!$A$4:$J$5,2,FALSE),FALSE)-I22),0)</f>
        <v>0</v>
      </c>
      <c r="P22" s="369">
        <f>IF(G22=$P$1,(VLOOKUP(A22,'Extras -UL'!$A$6:$J$109,HLOOKUP('Exras Inflair Vs. Base'!G22,'Extras -UL'!$A$4:$J$5,2,FALSE),FALSE)-I22),0)</f>
        <v>0</v>
      </c>
      <c r="Q22" s="369">
        <f>IF(G22=$Q$1,(VLOOKUP(A22,'Extras -UL'!$A$6:$J$109,HLOOKUP('Exras Inflair Vs. Base'!G22,'Extras -UL'!$A$4:$J$5,2,FALSE),FALSE)-I22),0)</f>
        <v>0</v>
      </c>
      <c r="R22" s="369">
        <f>IF(G22=$R$1,(VLOOKUP(A22,'Extras -UL'!$A$6:$J$109,HLOOKUP('Exras Inflair Vs. Base'!G22,'Extras -UL'!$A$4:$J$5,2,FALSE),FALSE)-I22),0)</f>
        <v>0</v>
      </c>
      <c r="S22" s="248"/>
      <c r="T22" s="256" t="str">
        <f t="shared" si="1"/>
        <v>UL0104C600551</v>
      </c>
      <c r="U22" s="248"/>
      <c r="V22" s="248"/>
      <c r="W22" s="248"/>
      <c r="X22" s="248"/>
      <c r="Y22" s="241"/>
      <c r="Z22" s="241" t="str">
        <f t="shared" si="2"/>
        <v>UL0104C600551</v>
      </c>
      <c r="AA22" s="245" t="str">
        <f t="shared" si="0"/>
        <v>UL0104</v>
      </c>
      <c r="AB22" s="242">
        <f>IF(G22=$J$1,(VLOOKUP(A22,'Extras -UL'!$A$6:$J$109,HLOOKUP('Exras Inflair Vs. Base'!G22,'Extras -UL'!$A$4:$J$5,2,FALSE),FALSE)),0)</f>
        <v>0</v>
      </c>
      <c r="AC22" s="242">
        <f>IF(G22=$K$1,(VLOOKUP(A22,'Extras -UL'!$A$6:$J$109,HLOOKUP('Exras Inflair Vs. Base'!G22,'Extras -UL'!$A$4:$J$5,2,FALSE),FALSE)),0)</f>
        <v>0</v>
      </c>
      <c r="AD22" s="242">
        <f>IF(G22=$L$1,(VLOOKUP(A22,'Extras -UL'!$A$6:$J$109,HLOOKUP('Exras Inflair Vs. Base'!G22,'Extras -UL'!$A$4:$J$5,2,FALSE),FALSE)),0)</f>
        <v>0</v>
      </c>
      <c r="AE22" s="242">
        <f>IF(G22=$M$1,(VLOOKUP(A22,'Extras -UL'!$A$6:$J$109,HLOOKUP('Exras Inflair Vs. Base'!G22,'Extras -UL'!$A$4:$J$5,2,FALSE),FALSE)),0)</f>
        <v>0</v>
      </c>
      <c r="AF22" s="242">
        <f>IF(G22=$N$1,(VLOOKUP(A22,'Extras -UL'!$A$6:$J$109,HLOOKUP('Exras Inflair Vs. Base'!G22,'Extras -UL'!$A$4:$J$5,2,FALSE),FALSE)-I22),0)</f>
        <v>0</v>
      </c>
      <c r="AG22" s="242">
        <f>IF(G22=$O$1,(VLOOKUP(A22,'Extras -UL'!$A$6:$J$109,HLOOKUP('Exras Inflair Vs. Base'!G22,'Extras -UL'!$A$4:$J$5,2,FALSE),FALSE)),0)</f>
        <v>0</v>
      </c>
      <c r="AH22" s="242">
        <f>IF(G22=$P$1,(VLOOKUP(A22,'Extras -UL'!$A$6:$J$109,HLOOKUP('Exras Inflair Vs. Base'!G22,'Extras -UL'!$A$4:$J$5,2,FALSE),FALSE)),0)</f>
        <v>0</v>
      </c>
      <c r="AI22" s="242">
        <f>IF(G22=$Q$1,(VLOOKUP(A22,'Extras -UL'!$A$6:$J$109,HLOOKUP('Exras Inflair Vs. Base'!G22,'Extras -UL'!$A$4:$J$5,2,FALSE),FALSE)),0)</f>
        <v>0</v>
      </c>
      <c r="AJ22" s="242">
        <f>IF(G22=$R$1,(VLOOKUP(A22,'Extras -UL'!$A$6:$J$109,HLOOKUP('Exras Inflair Vs. Base'!G22,'Extras -UL'!$A$4:$J$5,2,FALSE),FALSE)),0)</f>
        <v>0</v>
      </c>
    </row>
    <row r="23" spans="1:36" x14ac:dyDescent="0.25">
      <c r="A23" s="250" t="s">
        <v>50</v>
      </c>
      <c r="B23" s="250" t="s">
        <v>1784</v>
      </c>
      <c r="C23" s="250" t="s">
        <v>1764</v>
      </c>
      <c r="D23" s="252" t="s">
        <v>897</v>
      </c>
      <c r="E23" s="249">
        <v>1</v>
      </c>
      <c r="F23" s="249" t="s">
        <v>1126</v>
      </c>
      <c r="G23" s="249" t="s">
        <v>517</v>
      </c>
      <c r="H23" s="249" t="s">
        <v>1777</v>
      </c>
      <c r="I23" s="329">
        <v>21</v>
      </c>
      <c r="J23" s="369">
        <f>IF(G23=$J$1,(VLOOKUP(A23,'Extras -UL'!$A$6:$J$109,HLOOKUP('Exras Inflair Vs. Base'!G23,'Extras -UL'!$A$4:$J$5,2,FALSE),FALSE)-I23),0)</f>
        <v>0</v>
      </c>
      <c r="K23" s="369">
        <f>IF(G23=$K$1,(VLOOKUP(A23,'Extras -UL'!$A$6:$J$109,HLOOKUP('Exras Inflair Vs. Base'!G23,'Extras -UL'!$A$4:$J$5,2,FALSE),FALSE)-I23),0)</f>
        <v>0</v>
      </c>
      <c r="L23" s="369">
        <f>IF(G23=$L$1,(VLOOKUP(A23,'Extras -UL'!$A$6:$J$109,HLOOKUP('Exras Inflair Vs. Base'!G23,'Extras -UL'!$A$4:$J$5,2,FALSE),FALSE)-I23),0)</f>
        <v>0</v>
      </c>
      <c r="M23" s="369">
        <f>IF(G23=$M$1,(VLOOKUP(A23,'Extras -UL'!$A$6:$J$109,HLOOKUP('Exras Inflair Vs. Base'!G23,'Extras -UL'!$A$4:$J$5,2,FALSE),FALSE)-I23),0)</f>
        <v>0</v>
      </c>
      <c r="N23" s="369">
        <f>IF(G23=$N$1,(VLOOKUP(A23,'Extras -UL'!$A$6:$J$109,HLOOKUP('Exras Inflair Vs. Base'!G23,'Extras -UL'!$A$4:$J$5,2,FALSE),FALSE)-I23),0)</f>
        <v>0</v>
      </c>
      <c r="O23" s="369">
        <f>IF(G23=$O$1,(VLOOKUP(A23,'Extras -UL'!$A$6:$J$109,HLOOKUP('Exras Inflair Vs. Base'!G23,'Extras -UL'!$A$4:$J$5,2,FALSE),FALSE)-I23),0)</f>
        <v>0</v>
      </c>
      <c r="P23" s="369">
        <f>IF(G23=$P$1,(VLOOKUP(A23,'Extras -UL'!$A$6:$J$109,HLOOKUP('Exras Inflair Vs. Base'!G23,'Extras -UL'!$A$4:$J$5,2,FALSE),FALSE)-I23),0)</f>
        <v>0</v>
      </c>
      <c r="Q23" s="369">
        <f>IF(G23=$Q$1,(VLOOKUP(A23,'Extras -UL'!$A$6:$J$109,HLOOKUP('Exras Inflair Vs. Base'!G23,'Extras -UL'!$A$4:$J$5,2,FALSE),FALSE)-I23),0)</f>
        <v>0</v>
      </c>
      <c r="R23" s="369">
        <f>IF(G23=$R$1,(VLOOKUP(A23,'Extras -UL'!$A$6:$J$109,HLOOKUP('Exras Inflair Vs. Base'!G23,'Extras -UL'!$A$4:$J$5,2,FALSE),FALSE)-I23),0)</f>
        <v>0</v>
      </c>
      <c r="S23" s="248"/>
      <c r="T23" s="256" t="str">
        <f t="shared" si="1"/>
        <v>UL0115C6004821</v>
      </c>
      <c r="U23" s="248"/>
      <c r="V23" s="248"/>
      <c r="W23" s="248"/>
      <c r="X23" s="248"/>
      <c r="Y23" s="241"/>
      <c r="Z23" s="241" t="str">
        <f t="shared" si="2"/>
        <v>UL0115C6004821</v>
      </c>
      <c r="AA23" s="245" t="str">
        <f t="shared" si="0"/>
        <v>UL0115</v>
      </c>
      <c r="AB23" s="242">
        <f>IF(G23=$J$1,(VLOOKUP(A23,'Extras -UL'!$A$6:$J$109,HLOOKUP('Exras Inflair Vs. Base'!G23,'Extras -UL'!$A$4:$J$5,2,FALSE),FALSE)),0)</f>
        <v>21</v>
      </c>
      <c r="AC23" s="242">
        <f>IF(G23=$K$1,(VLOOKUP(A23,'Extras -UL'!$A$6:$J$109,HLOOKUP('Exras Inflair Vs. Base'!G23,'Extras -UL'!$A$4:$J$5,2,FALSE),FALSE)),0)</f>
        <v>0</v>
      </c>
      <c r="AD23" s="242">
        <f>IF(G23=$L$1,(VLOOKUP(A23,'Extras -UL'!$A$6:$J$109,HLOOKUP('Exras Inflair Vs. Base'!G23,'Extras -UL'!$A$4:$J$5,2,FALSE),FALSE)),0)</f>
        <v>0</v>
      </c>
      <c r="AE23" s="242">
        <f>IF(G23=$M$1,(VLOOKUP(A23,'Extras -UL'!$A$6:$J$109,HLOOKUP('Exras Inflair Vs. Base'!G23,'Extras -UL'!$A$4:$J$5,2,FALSE),FALSE)),0)</f>
        <v>0</v>
      </c>
      <c r="AF23" s="242">
        <f>IF(G23=$N$1,(VLOOKUP(A23,'Extras -UL'!$A$6:$J$109,HLOOKUP('Exras Inflair Vs. Base'!G23,'Extras -UL'!$A$4:$J$5,2,FALSE),FALSE)-I23),0)</f>
        <v>0</v>
      </c>
      <c r="AG23" s="242">
        <f>IF(G23=$O$1,(VLOOKUP(A23,'Extras -UL'!$A$6:$J$109,HLOOKUP('Exras Inflair Vs. Base'!G23,'Extras -UL'!$A$4:$J$5,2,FALSE),FALSE)),0)</f>
        <v>0</v>
      </c>
      <c r="AH23" s="242">
        <f>IF(G23=$P$1,(VLOOKUP(A23,'Extras -UL'!$A$6:$J$109,HLOOKUP('Exras Inflair Vs. Base'!G23,'Extras -UL'!$A$4:$J$5,2,FALSE),FALSE)),0)</f>
        <v>0</v>
      </c>
      <c r="AI23" s="242">
        <f>IF(G23=$Q$1,(VLOOKUP(A23,'Extras -UL'!$A$6:$J$109,HLOOKUP('Exras Inflair Vs. Base'!G23,'Extras -UL'!$A$4:$J$5,2,FALSE),FALSE)),0)</f>
        <v>0</v>
      </c>
      <c r="AJ23" s="242">
        <f>IF(G23=$R$1,(VLOOKUP(A23,'Extras -UL'!$A$6:$J$109,HLOOKUP('Exras Inflair Vs. Base'!G23,'Extras -UL'!$A$4:$J$5,2,FALSE),FALSE)),0)</f>
        <v>0</v>
      </c>
    </row>
    <row r="24" spans="1:36" x14ac:dyDescent="0.25">
      <c r="A24" s="249" t="s">
        <v>50</v>
      </c>
      <c r="B24" s="249" t="s">
        <v>1784</v>
      </c>
      <c r="C24" s="250" t="s">
        <v>1764</v>
      </c>
      <c r="D24" s="251" t="s">
        <v>897</v>
      </c>
      <c r="E24" s="249">
        <v>2</v>
      </c>
      <c r="F24" s="249" t="s">
        <v>1126</v>
      </c>
      <c r="G24" s="249" t="s">
        <v>434</v>
      </c>
      <c r="H24" s="249" t="s">
        <v>1778</v>
      </c>
      <c r="I24" s="329">
        <v>21</v>
      </c>
      <c r="J24" s="369">
        <f>IF(G24=$J$1,(VLOOKUP(A24,'Extras -UL'!$A$6:$J$109,HLOOKUP('Exras Inflair Vs. Base'!G24,'Extras -UL'!$A$4:$J$5,2,FALSE),FALSE)-I24),0)</f>
        <v>0</v>
      </c>
      <c r="K24" s="369">
        <f>IF(G24=$K$1,(VLOOKUP(A24,'Extras -UL'!$A$6:$J$109,HLOOKUP('Exras Inflair Vs. Base'!G24,'Extras -UL'!$A$4:$J$5,2,FALSE),FALSE)-I24),0)</f>
        <v>0</v>
      </c>
      <c r="L24" s="369">
        <f>IF(G24=$L$1,(VLOOKUP(A24,'Extras -UL'!$A$6:$J$109,HLOOKUP('Exras Inflair Vs. Base'!G24,'Extras -UL'!$A$4:$J$5,2,FALSE),FALSE)-I24),0)</f>
        <v>0</v>
      </c>
      <c r="M24" s="369">
        <f>IF(G24=$M$1,(VLOOKUP(A24,'Extras -UL'!$A$6:$J$109,HLOOKUP('Exras Inflair Vs. Base'!G24,'Extras -UL'!$A$4:$J$5,2,FALSE),FALSE)-I24),0)</f>
        <v>0</v>
      </c>
      <c r="N24" s="369">
        <f>IF(G24=$N$1,(VLOOKUP(A24,'Extras -UL'!$A$6:$J$109,HLOOKUP('Exras Inflair Vs. Base'!G24,'Extras -UL'!$A$4:$J$5,2,FALSE),FALSE)-I24),0)</f>
        <v>0</v>
      </c>
      <c r="O24" s="369">
        <f>IF(G24=$O$1,(VLOOKUP(A24,'Extras -UL'!$A$6:$J$109,HLOOKUP('Exras Inflair Vs. Base'!G24,'Extras -UL'!$A$4:$J$5,2,FALSE),FALSE)-I24),0)</f>
        <v>0</v>
      </c>
      <c r="P24" s="369">
        <f>IF(G24=$P$1,(VLOOKUP(A24,'Extras -UL'!$A$6:$J$109,HLOOKUP('Exras Inflair Vs. Base'!G24,'Extras -UL'!$A$4:$J$5,2,FALSE),FALSE)-I24),0)</f>
        <v>0</v>
      </c>
      <c r="Q24" s="369">
        <f>IF(G24=$Q$1,(VLOOKUP(A24,'Extras -UL'!$A$6:$J$109,HLOOKUP('Exras Inflair Vs. Base'!G24,'Extras -UL'!$A$4:$J$5,2,FALSE),FALSE)-I24),0)</f>
        <v>0</v>
      </c>
      <c r="R24" s="369">
        <f>IF(G24=$R$1,(VLOOKUP(A24,'Extras -UL'!$A$6:$J$109,HLOOKUP('Exras Inflair Vs. Base'!G24,'Extras -UL'!$A$4:$J$5,2,FALSE),FALSE)-I24),0)</f>
        <v>0</v>
      </c>
      <c r="S24" s="248"/>
      <c r="T24" s="256" t="str">
        <f t="shared" si="1"/>
        <v>UL0115C6002221</v>
      </c>
      <c r="U24" s="248"/>
      <c r="V24" s="248"/>
      <c r="W24" s="248"/>
      <c r="X24" s="248"/>
      <c r="Y24" s="241"/>
      <c r="Z24" s="241" t="str">
        <f t="shared" si="2"/>
        <v>UL0115C6002221</v>
      </c>
      <c r="AA24" s="245" t="str">
        <f t="shared" si="0"/>
        <v>UL0115</v>
      </c>
      <c r="AB24" s="242">
        <f>IF(G24=$J$1,(VLOOKUP(A24,'Extras -UL'!$A$6:$J$109,HLOOKUP('Exras Inflair Vs. Base'!G24,'Extras -UL'!$A$4:$J$5,2,FALSE),FALSE)),0)</f>
        <v>0</v>
      </c>
      <c r="AC24" s="242">
        <f>IF(G24=$K$1,(VLOOKUP(A24,'Extras -UL'!$A$6:$J$109,HLOOKUP('Exras Inflair Vs. Base'!G24,'Extras -UL'!$A$4:$J$5,2,FALSE),FALSE)),0)</f>
        <v>21</v>
      </c>
      <c r="AD24" s="242">
        <f>IF(G24=$L$1,(VLOOKUP(A24,'Extras -UL'!$A$6:$J$109,HLOOKUP('Exras Inflair Vs. Base'!G24,'Extras -UL'!$A$4:$J$5,2,FALSE),FALSE)),0)</f>
        <v>0</v>
      </c>
      <c r="AE24" s="242">
        <f>IF(G24=$M$1,(VLOOKUP(A24,'Extras -UL'!$A$6:$J$109,HLOOKUP('Exras Inflair Vs. Base'!G24,'Extras -UL'!$A$4:$J$5,2,FALSE),FALSE)),0)</f>
        <v>0</v>
      </c>
      <c r="AF24" s="242">
        <f>IF(G24=$N$1,(VLOOKUP(A24,'Extras -UL'!$A$6:$J$109,HLOOKUP('Exras Inflair Vs. Base'!G24,'Extras -UL'!$A$4:$J$5,2,FALSE),FALSE)-I24),0)</f>
        <v>0</v>
      </c>
      <c r="AG24" s="242">
        <f>IF(G24=$O$1,(VLOOKUP(A24,'Extras -UL'!$A$6:$J$109,HLOOKUP('Exras Inflair Vs. Base'!G24,'Extras -UL'!$A$4:$J$5,2,FALSE),FALSE)),0)</f>
        <v>0</v>
      </c>
      <c r="AH24" s="242">
        <f>IF(G24=$P$1,(VLOOKUP(A24,'Extras -UL'!$A$6:$J$109,HLOOKUP('Exras Inflair Vs. Base'!G24,'Extras -UL'!$A$4:$J$5,2,FALSE),FALSE)),0)</f>
        <v>0</v>
      </c>
      <c r="AI24" s="242">
        <f>IF(G24=$Q$1,(VLOOKUP(A24,'Extras -UL'!$A$6:$J$109,HLOOKUP('Exras Inflair Vs. Base'!G24,'Extras -UL'!$A$4:$J$5,2,FALSE),FALSE)),0)</f>
        <v>0</v>
      </c>
      <c r="AJ24" s="242">
        <f>IF(G24=$R$1,(VLOOKUP(A24,'Extras -UL'!$A$6:$J$109,HLOOKUP('Exras Inflair Vs. Base'!G24,'Extras -UL'!$A$4:$J$5,2,FALSE),FALSE)),0)</f>
        <v>0</v>
      </c>
    </row>
    <row r="25" spans="1:36" x14ac:dyDescent="0.25">
      <c r="A25" s="250" t="s">
        <v>50</v>
      </c>
      <c r="B25" s="250" t="s">
        <v>1784</v>
      </c>
      <c r="C25" s="250" t="s">
        <v>1764</v>
      </c>
      <c r="D25" s="252" t="s">
        <v>897</v>
      </c>
      <c r="E25" s="249">
        <v>3</v>
      </c>
      <c r="F25" s="249" t="s">
        <v>1126</v>
      </c>
      <c r="G25" s="249" t="s">
        <v>886</v>
      </c>
      <c r="H25" s="249" t="s">
        <v>907</v>
      </c>
      <c r="I25" s="329">
        <v>4</v>
      </c>
      <c r="J25" s="369">
        <f>IF(G25=$J$1,(VLOOKUP(A25,'Extras -UL'!$A$6:$J$109,HLOOKUP('Exras Inflair Vs. Base'!G25,'Extras -UL'!$A$4:$J$5,2,FALSE),FALSE)-I25),0)</f>
        <v>0</v>
      </c>
      <c r="K25" s="369">
        <f>IF(G25=$K$1,(VLOOKUP(A25,'Extras -UL'!$A$6:$J$109,HLOOKUP('Exras Inflair Vs. Base'!G25,'Extras -UL'!$A$4:$J$5,2,FALSE),FALSE)-I25),0)</f>
        <v>0</v>
      </c>
      <c r="L25" s="369">
        <f>IF(G25=$L$1,(VLOOKUP(A25,'Extras -UL'!$A$6:$J$109,HLOOKUP('Exras Inflair Vs. Base'!G25,'Extras -UL'!$A$4:$J$5,2,FALSE),FALSE)-I25),0)</f>
        <v>0</v>
      </c>
      <c r="M25" s="369">
        <f>IF(G25=$M$1,(VLOOKUP(A25,'Extras -UL'!$A$6:$J$109,HLOOKUP('Exras Inflair Vs. Base'!G25,'Extras -UL'!$A$4:$J$5,2,FALSE),FALSE)-I25),0)</f>
        <v>0</v>
      </c>
      <c r="N25" s="369">
        <f>IF(G25=$N$1,(VLOOKUP(A25,'Extras -UL'!$A$6:$J$109,HLOOKUP('Exras Inflair Vs. Base'!G25,'Extras -UL'!$A$4:$J$5,2,FALSE),FALSE)-I25),0)</f>
        <v>0</v>
      </c>
      <c r="O25" s="369">
        <f>IF(G25=$O$1,(VLOOKUP(A25,'Extras -UL'!$A$6:$J$109,HLOOKUP('Exras Inflair Vs. Base'!G25,'Extras -UL'!$A$4:$J$5,2,FALSE),FALSE)-I25),0)</f>
        <v>0</v>
      </c>
      <c r="P25" s="369">
        <f>IF(G25=$P$1,(VLOOKUP(A25,'Extras -UL'!$A$6:$J$109,HLOOKUP('Exras Inflair Vs. Base'!G25,'Extras -UL'!$A$4:$J$5,2,FALSE),FALSE)-I25),0)</f>
        <v>0</v>
      </c>
      <c r="Q25" s="369">
        <f>IF(G25=$Q$1,(VLOOKUP(A25,'Extras -UL'!$A$6:$J$109,HLOOKUP('Exras Inflair Vs. Base'!G25,'Extras -UL'!$A$4:$J$5,2,FALSE),FALSE)-I25),0)</f>
        <v>0</v>
      </c>
      <c r="R25" s="369">
        <f>IF(G25=$R$1,(VLOOKUP(A25,'Extras -UL'!$A$6:$J$109,HLOOKUP('Exras Inflair Vs. Base'!G25,'Extras -UL'!$A$4:$J$5,2,FALSE),FALSE)-I25),0)</f>
        <v>0</v>
      </c>
      <c r="S25" s="248"/>
      <c r="T25" s="256" t="str">
        <f t="shared" si="1"/>
        <v>UL0115C600764</v>
      </c>
      <c r="U25" s="248"/>
      <c r="V25" s="248"/>
      <c r="W25" s="248"/>
      <c r="X25" s="248"/>
      <c r="Y25" s="241"/>
      <c r="Z25" s="241" t="str">
        <f t="shared" si="2"/>
        <v>UL0115C600764</v>
      </c>
      <c r="AA25" s="245" t="str">
        <f t="shared" si="0"/>
        <v>UL0115</v>
      </c>
      <c r="AB25" s="242">
        <f>IF(G25=$J$1,(VLOOKUP(A25,'Extras -UL'!$A$6:$J$109,HLOOKUP('Exras Inflair Vs. Base'!G25,'Extras -UL'!$A$4:$J$5,2,FALSE),FALSE)),0)</f>
        <v>0</v>
      </c>
      <c r="AC25" s="242">
        <f>IF(G25=$K$1,(VLOOKUP(A25,'Extras -UL'!$A$6:$J$109,HLOOKUP('Exras Inflair Vs. Base'!G25,'Extras -UL'!$A$4:$J$5,2,FALSE),FALSE)),0)</f>
        <v>0</v>
      </c>
      <c r="AD25" s="242">
        <f>IF(G25=$L$1,(VLOOKUP(A25,'Extras -UL'!$A$6:$J$109,HLOOKUP('Exras Inflair Vs. Base'!G25,'Extras -UL'!$A$4:$J$5,2,FALSE),FALSE)),0)</f>
        <v>4</v>
      </c>
      <c r="AE25" s="242">
        <f>IF(G25=$M$1,(VLOOKUP(A25,'Extras -UL'!$A$6:$J$109,HLOOKUP('Exras Inflair Vs. Base'!G25,'Extras -UL'!$A$4:$J$5,2,FALSE),FALSE)),0)</f>
        <v>0</v>
      </c>
      <c r="AF25" s="242">
        <f>IF(G25=$N$1,(VLOOKUP(A25,'Extras -UL'!$A$6:$J$109,HLOOKUP('Exras Inflair Vs. Base'!G25,'Extras -UL'!$A$4:$J$5,2,FALSE),FALSE)-I25),0)</f>
        <v>0</v>
      </c>
      <c r="AG25" s="242">
        <f>IF(G25=$O$1,(VLOOKUP(A25,'Extras -UL'!$A$6:$J$109,HLOOKUP('Exras Inflair Vs. Base'!G25,'Extras -UL'!$A$4:$J$5,2,FALSE),FALSE)),0)</f>
        <v>0</v>
      </c>
      <c r="AH25" s="242">
        <f>IF(G25=$P$1,(VLOOKUP(A25,'Extras -UL'!$A$6:$J$109,HLOOKUP('Exras Inflair Vs. Base'!G25,'Extras -UL'!$A$4:$J$5,2,FALSE),FALSE)),0)</f>
        <v>0</v>
      </c>
      <c r="AI25" s="242">
        <f>IF(G25=$Q$1,(VLOOKUP(A25,'Extras -UL'!$A$6:$J$109,HLOOKUP('Exras Inflair Vs. Base'!G25,'Extras -UL'!$A$4:$J$5,2,FALSE),FALSE)),0)</f>
        <v>0</v>
      </c>
      <c r="AJ25" s="242">
        <f>IF(G25=$R$1,(VLOOKUP(A25,'Extras -UL'!$A$6:$J$109,HLOOKUP('Exras Inflair Vs. Base'!G25,'Extras -UL'!$A$4:$J$5,2,FALSE),FALSE)),0)</f>
        <v>0</v>
      </c>
    </row>
    <row r="26" spans="1:36" x14ac:dyDescent="0.25">
      <c r="A26" s="250" t="s">
        <v>50</v>
      </c>
      <c r="B26" s="250" t="s">
        <v>1784</v>
      </c>
      <c r="C26" s="250" t="s">
        <v>1764</v>
      </c>
      <c r="D26" s="252" t="s">
        <v>897</v>
      </c>
      <c r="E26" s="249">
        <v>4</v>
      </c>
      <c r="F26" s="249" t="s">
        <v>1126</v>
      </c>
      <c r="G26" s="249" t="s">
        <v>169</v>
      </c>
      <c r="H26" s="249" t="s">
        <v>416</v>
      </c>
      <c r="I26" s="329">
        <v>2</v>
      </c>
      <c r="J26" s="369">
        <f>IF(G26=$J$1,(VLOOKUP(A26,'Extras -UL'!$A$6:$J$109,HLOOKUP('Exras Inflair Vs. Base'!G26,'Extras -UL'!$A$4:$J$5,2,FALSE),FALSE)-I26),0)</f>
        <v>0</v>
      </c>
      <c r="K26" s="369">
        <f>IF(G26=$K$1,(VLOOKUP(A26,'Extras -UL'!$A$6:$J$109,HLOOKUP('Exras Inflair Vs. Base'!G26,'Extras -UL'!$A$4:$J$5,2,FALSE),FALSE)-I26),0)</f>
        <v>0</v>
      </c>
      <c r="L26" s="369">
        <f>IF(G26=$L$1,(VLOOKUP(A26,'Extras -UL'!$A$6:$J$109,HLOOKUP('Exras Inflair Vs. Base'!G26,'Extras -UL'!$A$4:$J$5,2,FALSE),FALSE)-I26),0)</f>
        <v>0</v>
      </c>
      <c r="M26" s="369">
        <f>IF(G26=$M$1,(VLOOKUP(A26,'Extras -UL'!$A$6:$J$109,HLOOKUP('Exras Inflair Vs. Base'!G26,'Extras -UL'!$A$4:$J$5,2,FALSE),FALSE)-I26),0)</f>
        <v>0</v>
      </c>
      <c r="N26" s="369">
        <f>IF(G26=$N$1,(VLOOKUP(A26,'Extras -UL'!$A$6:$J$109,HLOOKUP('Exras Inflair Vs. Base'!G26,'Extras -UL'!$A$4:$J$5,2,FALSE),FALSE)-I26),0)</f>
        <v>0</v>
      </c>
      <c r="O26" s="369">
        <f>IF(G26=$O$1,(VLOOKUP(A26,'Extras -UL'!$A$6:$J$109,HLOOKUP('Exras Inflair Vs. Base'!G26,'Extras -UL'!$A$4:$J$5,2,FALSE),FALSE)-I26),0)</f>
        <v>0</v>
      </c>
      <c r="P26" s="369">
        <f>IF(G26=$P$1,(VLOOKUP(A26,'Extras -UL'!$A$6:$J$109,HLOOKUP('Exras Inflair Vs. Base'!G26,'Extras -UL'!$A$4:$J$5,2,FALSE),FALSE)-I26),0)</f>
        <v>0</v>
      </c>
      <c r="Q26" s="369">
        <f>IF(G26=$Q$1,(VLOOKUP(A26,'Extras -UL'!$A$6:$J$109,HLOOKUP('Exras Inflair Vs. Base'!G26,'Extras -UL'!$A$4:$J$5,2,FALSE),FALSE)-I26),0)</f>
        <v>0</v>
      </c>
      <c r="R26" s="369">
        <f>IF(G26=$R$1,(VLOOKUP(A26,'Extras -UL'!$A$6:$J$109,HLOOKUP('Exras Inflair Vs. Base'!G26,'Extras -UL'!$A$4:$J$5,2,FALSE),FALSE)-I26),0)</f>
        <v>0</v>
      </c>
      <c r="S26" s="248"/>
      <c r="T26" s="256" t="str">
        <f t="shared" si="1"/>
        <v>UL0115C600542</v>
      </c>
      <c r="U26" s="248"/>
      <c r="V26" s="248"/>
      <c r="W26" s="248"/>
      <c r="X26" s="248"/>
      <c r="Y26" s="241"/>
      <c r="Z26" s="241" t="str">
        <f t="shared" si="2"/>
        <v>UL0115C600542</v>
      </c>
      <c r="AA26" s="245" t="str">
        <f t="shared" si="0"/>
        <v>UL0115</v>
      </c>
      <c r="AB26" s="242">
        <f>IF(G26=$J$1,(VLOOKUP(A26,'Extras -UL'!$A$6:$J$109,HLOOKUP('Exras Inflair Vs. Base'!G26,'Extras -UL'!$A$4:$J$5,2,FALSE),FALSE)),0)</f>
        <v>0</v>
      </c>
      <c r="AC26" s="242">
        <f>IF(G26=$K$1,(VLOOKUP(A26,'Extras -UL'!$A$6:$J$109,HLOOKUP('Exras Inflair Vs. Base'!G26,'Extras -UL'!$A$4:$J$5,2,FALSE),FALSE)),0)</f>
        <v>0</v>
      </c>
      <c r="AD26" s="242">
        <f>IF(G26=$L$1,(VLOOKUP(A26,'Extras -UL'!$A$6:$J$109,HLOOKUP('Exras Inflair Vs. Base'!G26,'Extras -UL'!$A$4:$J$5,2,FALSE),FALSE)),0)</f>
        <v>0</v>
      </c>
      <c r="AE26" s="242">
        <f>IF(G26=$M$1,(VLOOKUP(A26,'Extras -UL'!$A$6:$J$109,HLOOKUP('Exras Inflair Vs. Base'!G26,'Extras -UL'!$A$4:$J$5,2,FALSE),FALSE)),0)</f>
        <v>2</v>
      </c>
      <c r="AF26" s="242">
        <f>IF(G26=$N$1,(VLOOKUP(A26,'Extras -UL'!$A$6:$J$109,HLOOKUP('Exras Inflair Vs. Base'!G26,'Extras -UL'!$A$4:$J$5,2,FALSE),FALSE)-I26),0)</f>
        <v>0</v>
      </c>
      <c r="AG26" s="242">
        <f>IF(G26=$O$1,(VLOOKUP(A26,'Extras -UL'!$A$6:$J$109,HLOOKUP('Exras Inflair Vs. Base'!G26,'Extras -UL'!$A$4:$J$5,2,FALSE),FALSE)),0)</f>
        <v>0</v>
      </c>
      <c r="AH26" s="242">
        <f>IF(G26=$P$1,(VLOOKUP(A26,'Extras -UL'!$A$6:$J$109,HLOOKUP('Exras Inflair Vs. Base'!G26,'Extras -UL'!$A$4:$J$5,2,FALSE),FALSE)),0)</f>
        <v>0</v>
      </c>
      <c r="AI26" s="242">
        <f>IF(G26=$Q$1,(VLOOKUP(A26,'Extras -UL'!$A$6:$J$109,HLOOKUP('Exras Inflair Vs. Base'!G26,'Extras -UL'!$A$4:$J$5,2,FALSE),FALSE)),0)</f>
        <v>0</v>
      </c>
      <c r="AJ26" s="242">
        <f>IF(G26=$R$1,(VLOOKUP(A26,'Extras -UL'!$A$6:$J$109,HLOOKUP('Exras Inflair Vs. Base'!G26,'Extras -UL'!$A$4:$J$5,2,FALSE),FALSE)),0)</f>
        <v>0</v>
      </c>
    </row>
    <row r="27" spans="1:36" x14ac:dyDescent="0.25">
      <c r="A27" s="250" t="s">
        <v>50</v>
      </c>
      <c r="B27" s="250" t="s">
        <v>1784</v>
      </c>
      <c r="C27" s="250" t="s">
        <v>1764</v>
      </c>
      <c r="D27" s="252" t="s">
        <v>897</v>
      </c>
      <c r="E27" s="249">
        <v>5</v>
      </c>
      <c r="F27" s="249" t="s">
        <v>1126</v>
      </c>
      <c r="G27" s="249" t="s">
        <v>170</v>
      </c>
      <c r="H27" s="249" t="s">
        <v>417</v>
      </c>
      <c r="I27" s="329">
        <v>1</v>
      </c>
      <c r="J27" s="369">
        <f>IF(G27=$J$1,(VLOOKUP(A27,'Extras -UL'!$A$6:$J$109,HLOOKUP('Exras Inflair Vs. Base'!G27,'Extras -UL'!$A$4:$J$5,2,FALSE),FALSE)-I27),0)</f>
        <v>0</v>
      </c>
      <c r="K27" s="369">
        <f>IF(G27=$K$1,(VLOOKUP(A27,'Extras -UL'!$A$6:$J$109,HLOOKUP('Exras Inflair Vs. Base'!G27,'Extras -UL'!$A$4:$J$5,2,FALSE),FALSE)-I27),0)</f>
        <v>0</v>
      </c>
      <c r="L27" s="369">
        <f>IF(G27=$L$1,(VLOOKUP(A27,'Extras -UL'!$A$6:$J$109,HLOOKUP('Exras Inflair Vs. Base'!G27,'Extras -UL'!$A$4:$J$5,2,FALSE),FALSE)-I27),0)</f>
        <v>0</v>
      </c>
      <c r="M27" s="369">
        <f>IF(G27=$M$1,(VLOOKUP(A27,'Extras -UL'!$A$6:$J$109,HLOOKUP('Exras Inflair Vs. Base'!G27,'Extras -UL'!$A$4:$J$5,2,FALSE),FALSE)-I27),0)</f>
        <v>0</v>
      </c>
      <c r="N27" s="369">
        <f>IF(G27=$N$1,(VLOOKUP(A27,'Extras -UL'!$A$6:$J$109,HLOOKUP('Exras Inflair Vs. Base'!G27,'Extras -UL'!$A$4:$J$5,2,FALSE),FALSE)-I27),0)</f>
        <v>0</v>
      </c>
      <c r="O27" s="369">
        <f>IF(G27=$O$1,(VLOOKUP(A27,'Extras -UL'!$A$6:$J$109,HLOOKUP('Exras Inflair Vs. Base'!G27,'Extras -UL'!$A$4:$J$5,2,FALSE),FALSE)-I27),0)</f>
        <v>0</v>
      </c>
      <c r="P27" s="369">
        <f>IF(G27=$P$1,(VLOOKUP(A27,'Extras -UL'!$A$6:$J$109,HLOOKUP('Exras Inflair Vs. Base'!G27,'Extras -UL'!$A$4:$J$5,2,FALSE),FALSE)-I27),0)</f>
        <v>0</v>
      </c>
      <c r="Q27" s="369">
        <f>IF(G27=$Q$1,(VLOOKUP(A27,'Extras -UL'!$A$6:$J$109,HLOOKUP('Exras Inflair Vs. Base'!G27,'Extras -UL'!$A$4:$J$5,2,FALSE),FALSE)-I27),0)</f>
        <v>0</v>
      </c>
      <c r="R27" s="369">
        <f>IF(G27=$R$1,(VLOOKUP(A27,'Extras -UL'!$A$6:$J$109,HLOOKUP('Exras Inflair Vs. Base'!G27,'Extras -UL'!$A$4:$J$5,2,FALSE),FALSE)-I27),0)</f>
        <v>0</v>
      </c>
      <c r="S27" s="248"/>
      <c r="T27" s="256" t="str">
        <f t="shared" si="1"/>
        <v>UL0115C600551</v>
      </c>
      <c r="U27" s="248"/>
      <c r="V27" s="248"/>
      <c r="W27" s="248"/>
      <c r="X27" s="248"/>
      <c r="Y27" s="241"/>
      <c r="Z27" s="241" t="str">
        <f t="shared" si="2"/>
        <v>UL0115C600551</v>
      </c>
      <c r="AA27" s="245" t="str">
        <f t="shared" si="0"/>
        <v>UL0115</v>
      </c>
      <c r="AB27" s="242">
        <f>IF(G27=$J$1,(VLOOKUP(A27,'Extras -UL'!$A$6:$J$109,HLOOKUP('Exras Inflair Vs. Base'!G27,'Extras -UL'!$A$4:$J$5,2,FALSE),FALSE)),0)</f>
        <v>0</v>
      </c>
      <c r="AC27" s="242">
        <f>IF(G27=$K$1,(VLOOKUP(A27,'Extras -UL'!$A$6:$J$109,HLOOKUP('Exras Inflair Vs. Base'!G27,'Extras -UL'!$A$4:$J$5,2,FALSE),FALSE)),0)</f>
        <v>0</v>
      </c>
      <c r="AD27" s="242">
        <f>IF(G27=$L$1,(VLOOKUP(A27,'Extras -UL'!$A$6:$J$109,HLOOKUP('Exras Inflair Vs. Base'!G27,'Extras -UL'!$A$4:$J$5,2,FALSE),FALSE)),0)</f>
        <v>0</v>
      </c>
      <c r="AE27" s="242">
        <f>IF(G27=$M$1,(VLOOKUP(A27,'Extras -UL'!$A$6:$J$109,HLOOKUP('Exras Inflair Vs. Base'!G27,'Extras -UL'!$A$4:$J$5,2,FALSE),FALSE)),0)</f>
        <v>0</v>
      </c>
      <c r="AF27" s="242">
        <f>IF(G27=$N$1,(VLOOKUP(A27,'Extras -UL'!$A$6:$J$109,HLOOKUP('Exras Inflair Vs. Base'!G27,'Extras -UL'!$A$4:$J$5,2,FALSE),FALSE)-I27),0)</f>
        <v>0</v>
      </c>
      <c r="AG27" s="242">
        <f>IF(G27=$O$1,(VLOOKUP(A27,'Extras -UL'!$A$6:$J$109,HLOOKUP('Exras Inflair Vs. Base'!G27,'Extras -UL'!$A$4:$J$5,2,FALSE),FALSE)),0)</f>
        <v>0</v>
      </c>
      <c r="AH27" s="242">
        <f>IF(G27=$P$1,(VLOOKUP(A27,'Extras -UL'!$A$6:$J$109,HLOOKUP('Exras Inflair Vs. Base'!G27,'Extras -UL'!$A$4:$J$5,2,FALSE),FALSE)),0)</f>
        <v>0</v>
      </c>
      <c r="AI27" s="242">
        <f>IF(G27=$Q$1,(VLOOKUP(A27,'Extras -UL'!$A$6:$J$109,HLOOKUP('Exras Inflair Vs. Base'!G27,'Extras -UL'!$A$4:$J$5,2,FALSE),FALSE)),0)</f>
        <v>0</v>
      </c>
      <c r="AJ27" s="242">
        <f>IF(G27=$R$1,(VLOOKUP(A27,'Extras -UL'!$A$6:$J$109,HLOOKUP('Exras Inflair Vs. Base'!G27,'Extras -UL'!$A$4:$J$5,2,FALSE),FALSE)),0)</f>
        <v>0</v>
      </c>
    </row>
    <row r="28" spans="1:36" x14ac:dyDescent="0.25">
      <c r="A28" s="250" t="s">
        <v>127</v>
      </c>
      <c r="B28" s="250" t="s">
        <v>1785</v>
      </c>
      <c r="C28" s="250" t="s">
        <v>1764</v>
      </c>
      <c r="D28" s="252" t="s">
        <v>897</v>
      </c>
      <c r="E28" s="249">
        <v>1</v>
      </c>
      <c r="F28" s="249" t="s">
        <v>1126</v>
      </c>
      <c r="G28" s="249" t="s">
        <v>517</v>
      </c>
      <c r="H28" s="249" t="s">
        <v>1777</v>
      </c>
      <c r="I28" s="329">
        <v>8</v>
      </c>
      <c r="J28" s="369">
        <f>IF(G28=$J$1,(VLOOKUP(A28,'Extras -UL'!$A$6:$J$109,HLOOKUP('Exras Inflair Vs. Base'!G28,'Extras -UL'!$A$4:$J$5,2,FALSE),FALSE)-I28),0)</f>
        <v>0</v>
      </c>
      <c r="K28" s="369">
        <f>IF(G28=$K$1,(VLOOKUP(A28,'Extras -UL'!$A$6:$J$109,HLOOKUP('Exras Inflair Vs. Base'!G28,'Extras -UL'!$A$4:$J$5,2,FALSE),FALSE)-I28),0)</f>
        <v>0</v>
      </c>
      <c r="L28" s="369">
        <f>IF(G28=$L$1,(VLOOKUP(A28,'Extras -UL'!$A$6:$J$109,HLOOKUP('Exras Inflair Vs. Base'!G28,'Extras -UL'!$A$4:$J$5,2,FALSE),FALSE)-I28),0)</f>
        <v>0</v>
      </c>
      <c r="M28" s="369">
        <f>IF(G28=$M$1,(VLOOKUP(A28,'Extras -UL'!$A$6:$J$109,HLOOKUP('Exras Inflair Vs. Base'!G28,'Extras -UL'!$A$4:$J$5,2,FALSE),FALSE)-I28),0)</f>
        <v>0</v>
      </c>
      <c r="N28" s="369">
        <f>IF(G28=$N$1,(VLOOKUP(A28,'Extras -UL'!$A$6:$J$109,HLOOKUP('Exras Inflair Vs. Base'!G28,'Extras -UL'!$A$4:$J$5,2,FALSE),FALSE)-I28),0)</f>
        <v>0</v>
      </c>
      <c r="O28" s="369">
        <f>IF(G28=$O$1,(VLOOKUP(A28,'Extras -UL'!$A$6:$J$109,HLOOKUP('Exras Inflair Vs. Base'!G28,'Extras -UL'!$A$4:$J$5,2,FALSE),FALSE)-I28),0)</f>
        <v>0</v>
      </c>
      <c r="P28" s="369">
        <f>IF(G28=$P$1,(VLOOKUP(A28,'Extras -UL'!$A$6:$J$109,HLOOKUP('Exras Inflair Vs. Base'!G28,'Extras -UL'!$A$4:$J$5,2,FALSE),FALSE)-I28),0)</f>
        <v>0</v>
      </c>
      <c r="Q28" s="369">
        <f>IF(G28=$Q$1,(VLOOKUP(A28,'Extras -UL'!$A$6:$J$109,HLOOKUP('Exras Inflair Vs. Base'!G28,'Extras -UL'!$A$4:$J$5,2,FALSE),FALSE)-I28),0)</f>
        <v>0</v>
      </c>
      <c r="R28" s="369">
        <f>IF(G28=$R$1,(VLOOKUP(A28,'Extras -UL'!$A$6:$J$109,HLOOKUP('Exras Inflair Vs. Base'!G28,'Extras -UL'!$A$4:$J$5,2,FALSE),FALSE)-I28),0)</f>
        <v>0</v>
      </c>
      <c r="S28" s="248"/>
      <c r="T28" s="256" t="str">
        <f t="shared" si="1"/>
        <v>UL0116C600488</v>
      </c>
      <c r="U28" s="248"/>
      <c r="V28" s="248"/>
      <c r="W28" s="248"/>
      <c r="X28" s="248"/>
      <c r="Y28" s="241"/>
      <c r="Z28" s="241" t="str">
        <f t="shared" si="2"/>
        <v>UL0116C600488</v>
      </c>
      <c r="AA28" s="245" t="str">
        <f t="shared" si="0"/>
        <v>UL0116</v>
      </c>
      <c r="AB28" s="242">
        <f>IF(G28=$J$1,(VLOOKUP(A28,'Extras -UL'!$A$6:$J$109,HLOOKUP('Exras Inflair Vs. Base'!G28,'Extras -UL'!$A$4:$J$5,2,FALSE),FALSE)),0)</f>
        <v>8</v>
      </c>
      <c r="AC28" s="242">
        <f>IF(G28=$K$1,(VLOOKUP(A28,'Extras -UL'!$A$6:$J$109,HLOOKUP('Exras Inflair Vs. Base'!G28,'Extras -UL'!$A$4:$J$5,2,FALSE),FALSE)),0)</f>
        <v>0</v>
      </c>
      <c r="AD28" s="242">
        <f>IF(G28=$L$1,(VLOOKUP(A28,'Extras -UL'!$A$6:$J$109,HLOOKUP('Exras Inflair Vs. Base'!G28,'Extras -UL'!$A$4:$J$5,2,FALSE),FALSE)),0)</f>
        <v>0</v>
      </c>
      <c r="AE28" s="242">
        <f>IF(G28=$M$1,(VLOOKUP(A28,'Extras -UL'!$A$6:$J$109,HLOOKUP('Exras Inflair Vs. Base'!G28,'Extras -UL'!$A$4:$J$5,2,FALSE),FALSE)),0)</f>
        <v>0</v>
      </c>
      <c r="AF28" s="242">
        <f>IF(G28=$N$1,(VLOOKUP(A28,'Extras -UL'!$A$6:$J$109,HLOOKUP('Exras Inflair Vs. Base'!G28,'Extras -UL'!$A$4:$J$5,2,FALSE),FALSE)-I28),0)</f>
        <v>0</v>
      </c>
      <c r="AG28" s="242">
        <f>IF(G28=$O$1,(VLOOKUP(A28,'Extras -UL'!$A$6:$J$109,HLOOKUP('Exras Inflair Vs. Base'!G28,'Extras -UL'!$A$4:$J$5,2,FALSE),FALSE)),0)</f>
        <v>0</v>
      </c>
      <c r="AH28" s="242">
        <f>IF(G28=$P$1,(VLOOKUP(A28,'Extras -UL'!$A$6:$J$109,HLOOKUP('Exras Inflair Vs. Base'!G28,'Extras -UL'!$A$4:$J$5,2,FALSE),FALSE)),0)</f>
        <v>0</v>
      </c>
      <c r="AI28" s="242">
        <f>IF(G28=$Q$1,(VLOOKUP(A28,'Extras -UL'!$A$6:$J$109,HLOOKUP('Exras Inflair Vs. Base'!G28,'Extras -UL'!$A$4:$J$5,2,FALSE),FALSE)),0)</f>
        <v>0</v>
      </c>
      <c r="AJ28" s="242">
        <f>IF(G28=$R$1,(VLOOKUP(A28,'Extras -UL'!$A$6:$J$109,HLOOKUP('Exras Inflair Vs. Base'!G28,'Extras -UL'!$A$4:$J$5,2,FALSE),FALSE)),0)</f>
        <v>0</v>
      </c>
    </row>
    <row r="29" spans="1:36" x14ac:dyDescent="0.25">
      <c r="A29" s="249" t="s">
        <v>127</v>
      </c>
      <c r="B29" s="249" t="s">
        <v>1785</v>
      </c>
      <c r="C29" s="250" t="s">
        <v>1764</v>
      </c>
      <c r="D29" s="251" t="s">
        <v>897</v>
      </c>
      <c r="E29" s="249">
        <v>2</v>
      </c>
      <c r="F29" s="249" t="s">
        <v>1126</v>
      </c>
      <c r="G29" s="249" t="s">
        <v>434</v>
      </c>
      <c r="H29" s="249" t="s">
        <v>1778</v>
      </c>
      <c r="I29" s="329">
        <v>8</v>
      </c>
      <c r="J29" s="369">
        <f>IF(G29=$J$1,(VLOOKUP(A29,'Extras -UL'!$A$6:$J$109,HLOOKUP('Exras Inflair Vs. Base'!G29,'Extras -UL'!$A$4:$J$5,2,FALSE),FALSE)-I29),0)</f>
        <v>0</v>
      </c>
      <c r="K29" s="369">
        <f>IF(G29=$K$1,(VLOOKUP(A29,'Extras -UL'!$A$6:$J$109,HLOOKUP('Exras Inflair Vs. Base'!G29,'Extras -UL'!$A$4:$J$5,2,FALSE),FALSE)-I29),0)</f>
        <v>0</v>
      </c>
      <c r="L29" s="369">
        <f>IF(G29=$L$1,(VLOOKUP(A29,'Extras -UL'!$A$6:$J$109,HLOOKUP('Exras Inflair Vs. Base'!G29,'Extras -UL'!$A$4:$J$5,2,FALSE),FALSE)-I29),0)</f>
        <v>0</v>
      </c>
      <c r="M29" s="369">
        <f>IF(G29=$M$1,(VLOOKUP(A29,'Extras -UL'!$A$6:$J$109,HLOOKUP('Exras Inflair Vs. Base'!G29,'Extras -UL'!$A$4:$J$5,2,FALSE),FALSE)-I29),0)</f>
        <v>0</v>
      </c>
      <c r="N29" s="369">
        <f>IF(G29=$N$1,(VLOOKUP(A29,'Extras -UL'!$A$6:$J$109,HLOOKUP('Exras Inflair Vs. Base'!G29,'Extras -UL'!$A$4:$J$5,2,FALSE),FALSE)-I29),0)</f>
        <v>0</v>
      </c>
      <c r="O29" s="369">
        <f>IF(G29=$O$1,(VLOOKUP(A29,'Extras -UL'!$A$6:$J$109,HLOOKUP('Exras Inflair Vs. Base'!G29,'Extras -UL'!$A$4:$J$5,2,FALSE),FALSE)-I29),0)</f>
        <v>0</v>
      </c>
      <c r="P29" s="369">
        <f>IF(G29=$P$1,(VLOOKUP(A29,'Extras -UL'!$A$6:$J$109,HLOOKUP('Exras Inflair Vs. Base'!G29,'Extras -UL'!$A$4:$J$5,2,FALSE),FALSE)-I29),0)</f>
        <v>0</v>
      </c>
      <c r="Q29" s="369">
        <f>IF(G29=$Q$1,(VLOOKUP(A29,'Extras -UL'!$A$6:$J$109,HLOOKUP('Exras Inflair Vs. Base'!G29,'Extras -UL'!$A$4:$J$5,2,FALSE),FALSE)-I29),0)</f>
        <v>0</v>
      </c>
      <c r="R29" s="369">
        <f>IF(G29=$R$1,(VLOOKUP(A29,'Extras -UL'!$A$6:$J$109,HLOOKUP('Exras Inflair Vs. Base'!G29,'Extras -UL'!$A$4:$J$5,2,FALSE),FALSE)-I29),0)</f>
        <v>0</v>
      </c>
      <c r="S29" s="248"/>
      <c r="T29" s="256" t="str">
        <f t="shared" si="1"/>
        <v>UL0116C600228</v>
      </c>
      <c r="U29" s="248"/>
      <c r="V29" s="248"/>
      <c r="W29" s="248"/>
      <c r="X29" s="248"/>
      <c r="Y29" s="241"/>
      <c r="Z29" s="241" t="str">
        <f t="shared" si="2"/>
        <v>UL0116C600228</v>
      </c>
      <c r="AA29" s="245" t="str">
        <f t="shared" si="0"/>
        <v>UL0116</v>
      </c>
      <c r="AB29" s="242">
        <f>IF(G29=$J$1,(VLOOKUP(A29,'Extras -UL'!$A$6:$J$109,HLOOKUP('Exras Inflair Vs. Base'!G29,'Extras -UL'!$A$4:$J$5,2,FALSE),FALSE)),0)</f>
        <v>0</v>
      </c>
      <c r="AC29" s="242">
        <f>IF(G29=$K$1,(VLOOKUP(A29,'Extras -UL'!$A$6:$J$109,HLOOKUP('Exras Inflair Vs. Base'!G29,'Extras -UL'!$A$4:$J$5,2,FALSE),FALSE)),0)</f>
        <v>8</v>
      </c>
      <c r="AD29" s="242">
        <f>IF(G29=$L$1,(VLOOKUP(A29,'Extras -UL'!$A$6:$J$109,HLOOKUP('Exras Inflair Vs. Base'!G29,'Extras -UL'!$A$4:$J$5,2,FALSE),FALSE)),0)</f>
        <v>0</v>
      </c>
      <c r="AE29" s="242">
        <f>IF(G29=$M$1,(VLOOKUP(A29,'Extras -UL'!$A$6:$J$109,HLOOKUP('Exras Inflair Vs. Base'!G29,'Extras -UL'!$A$4:$J$5,2,FALSE),FALSE)),0)</f>
        <v>0</v>
      </c>
      <c r="AF29" s="242">
        <f>IF(G29=$N$1,(VLOOKUP(A29,'Extras -UL'!$A$6:$J$109,HLOOKUP('Exras Inflair Vs. Base'!G29,'Extras -UL'!$A$4:$J$5,2,FALSE),FALSE)-I29),0)</f>
        <v>0</v>
      </c>
      <c r="AG29" s="242">
        <f>IF(G29=$O$1,(VLOOKUP(A29,'Extras -UL'!$A$6:$J$109,HLOOKUP('Exras Inflair Vs. Base'!G29,'Extras -UL'!$A$4:$J$5,2,FALSE),FALSE)),0)</f>
        <v>0</v>
      </c>
      <c r="AH29" s="242">
        <f>IF(G29=$P$1,(VLOOKUP(A29,'Extras -UL'!$A$6:$J$109,HLOOKUP('Exras Inflair Vs. Base'!G29,'Extras -UL'!$A$4:$J$5,2,FALSE),FALSE)),0)</f>
        <v>0</v>
      </c>
      <c r="AI29" s="242">
        <f>IF(G29=$Q$1,(VLOOKUP(A29,'Extras -UL'!$A$6:$J$109,HLOOKUP('Exras Inflair Vs. Base'!G29,'Extras -UL'!$A$4:$J$5,2,FALSE),FALSE)),0)</f>
        <v>0</v>
      </c>
      <c r="AJ29" s="242">
        <f>IF(G29=$R$1,(VLOOKUP(A29,'Extras -UL'!$A$6:$J$109,HLOOKUP('Exras Inflair Vs. Base'!G29,'Extras -UL'!$A$4:$J$5,2,FALSE),FALSE)),0)</f>
        <v>0</v>
      </c>
    </row>
    <row r="30" spans="1:36" x14ac:dyDescent="0.25">
      <c r="A30" s="250" t="s">
        <v>127</v>
      </c>
      <c r="B30" s="250" t="s">
        <v>1785</v>
      </c>
      <c r="C30" s="250" t="s">
        <v>1764</v>
      </c>
      <c r="D30" s="252" t="s">
        <v>897</v>
      </c>
      <c r="E30" s="249">
        <v>3</v>
      </c>
      <c r="F30" s="249" t="s">
        <v>1126</v>
      </c>
      <c r="G30" s="249" t="s">
        <v>886</v>
      </c>
      <c r="H30" s="249" t="s">
        <v>907</v>
      </c>
      <c r="I30" s="329">
        <v>4</v>
      </c>
      <c r="J30" s="369">
        <f>IF(G30=$J$1,(VLOOKUP(A30,'Extras -UL'!$A$6:$J$109,HLOOKUP('Exras Inflair Vs. Base'!G30,'Extras -UL'!$A$4:$J$5,2,FALSE),FALSE)-I30),0)</f>
        <v>0</v>
      </c>
      <c r="K30" s="369">
        <f>IF(G30=$K$1,(VLOOKUP(A30,'Extras -UL'!$A$6:$J$109,HLOOKUP('Exras Inflair Vs. Base'!G30,'Extras -UL'!$A$4:$J$5,2,FALSE),FALSE)-I30),0)</f>
        <v>0</v>
      </c>
      <c r="L30" s="369">
        <f>IF(G30=$L$1,(VLOOKUP(A30,'Extras -UL'!$A$6:$J$109,HLOOKUP('Exras Inflair Vs. Base'!G30,'Extras -UL'!$A$4:$J$5,2,FALSE),FALSE)-I30),0)</f>
        <v>0</v>
      </c>
      <c r="M30" s="369">
        <f>IF(G30=$M$1,(VLOOKUP(A30,'Extras -UL'!$A$6:$J$109,HLOOKUP('Exras Inflair Vs. Base'!G30,'Extras -UL'!$A$4:$J$5,2,FALSE),FALSE)-I30),0)</f>
        <v>0</v>
      </c>
      <c r="N30" s="369">
        <f>IF(G30=$N$1,(VLOOKUP(A30,'Extras -UL'!$A$6:$J$109,HLOOKUP('Exras Inflair Vs. Base'!G30,'Extras -UL'!$A$4:$J$5,2,FALSE),FALSE)-I30),0)</f>
        <v>0</v>
      </c>
      <c r="O30" s="369">
        <f>IF(G30=$O$1,(VLOOKUP(A30,'Extras -UL'!$A$6:$J$109,HLOOKUP('Exras Inflair Vs. Base'!G30,'Extras -UL'!$A$4:$J$5,2,FALSE),FALSE)-I30),0)</f>
        <v>0</v>
      </c>
      <c r="P30" s="369">
        <f>IF(G30=$P$1,(VLOOKUP(A30,'Extras -UL'!$A$6:$J$109,HLOOKUP('Exras Inflair Vs. Base'!G30,'Extras -UL'!$A$4:$J$5,2,FALSE),FALSE)-I30),0)</f>
        <v>0</v>
      </c>
      <c r="Q30" s="369">
        <f>IF(G30=$Q$1,(VLOOKUP(A30,'Extras -UL'!$A$6:$J$109,HLOOKUP('Exras Inflair Vs. Base'!G30,'Extras -UL'!$A$4:$J$5,2,FALSE),FALSE)-I30),0)</f>
        <v>0</v>
      </c>
      <c r="R30" s="369">
        <f>IF(G30=$R$1,(VLOOKUP(A30,'Extras -UL'!$A$6:$J$109,HLOOKUP('Exras Inflair Vs. Base'!G30,'Extras -UL'!$A$4:$J$5,2,FALSE),FALSE)-I30),0)</f>
        <v>0</v>
      </c>
      <c r="S30" s="248"/>
      <c r="T30" s="256" t="str">
        <f t="shared" si="1"/>
        <v>UL0116C600764</v>
      </c>
      <c r="U30" s="248"/>
      <c r="V30" s="248"/>
      <c r="W30" s="248"/>
      <c r="X30" s="248"/>
      <c r="Y30" s="241"/>
      <c r="Z30" s="241" t="str">
        <f t="shared" si="2"/>
        <v>UL0116C600764</v>
      </c>
      <c r="AA30" s="245" t="str">
        <f t="shared" si="0"/>
        <v>UL0116</v>
      </c>
      <c r="AB30" s="242">
        <f>IF(G30=$J$1,(VLOOKUP(A30,'Extras -UL'!$A$6:$J$109,HLOOKUP('Exras Inflair Vs. Base'!G30,'Extras -UL'!$A$4:$J$5,2,FALSE),FALSE)),0)</f>
        <v>0</v>
      </c>
      <c r="AC30" s="242">
        <f>IF(G30=$K$1,(VLOOKUP(A30,'Extras -UL'!$A$6:$J$109,HLOOKUP('Exras Inflair Vs. Base'!G30,'Extras -UL'!$A$4:$J$5,2,FALSE),FALSE)),0)</f>
        <v>0</v>
      </c>
      <c r="AD30" s="242">
        <f>IF(G30=$L$1,(VLOOKUP(A30,'Extras -UL'!$A$6:$J$109,HLOOKUP('Exras Inflair Vs. Base'!G30,'Extras -UL'!$A$4:$J$5,2,FALSE),FALSE)),0)</f>
        <v>4</v>
      </c>
      <c r="AE30" s="242">
        <f>IF(G30=$M$1,(VLOOKUP(A30,'Extras -UL'!$A$6:$J$109,HLOOKUP('Exras Inflair Vs. Base'!G30,'Extras -UL'!$A$4:$J$5,2,FALSE),FALSE)),0)</f>
        <v>0</v>
      </c>
      <c r="AF30" s="242">
        <f>IF(G30=$N$1,(VLOOKUP(A30,'Extras -UL'!$A$6:$J$109,HLOOKUP('Exras Inflair Vs. Base'!G30,'Extras -UL'!$A$4:$J$5,2,FALSE),FALSE)-I30),0)</f>
        <v>0</v>
      </c>
      <c r="AG30" s="242">
        <f>IF(G30=$O$1,(VLOOKUP(A30,'Extras -UL'!$A$6:$J$109,HLOOKUP('Exras Inflair Vs. Base'!G30,'Extras -UL'!$A$4:$J$5,2,FALSE),FALSE)),0)</f>
        <v>0</v>
      </c>
      <c r="AH30" s="242">
        <f>IF(G30=$P$1,(VLOOKUP(A30,'Extras -UL'!$A$6:$J$109,HLOOKUP('Exras Inflair Vs. Base'!G30,'Extras -UL'!$A$4:$J$5,2,FALSE),FALSE)),0)</f>
        <v>0</v>
      </c>
      <c r="AI30" s="242">
        <f>IF(G30=$Q$1,(VLOOKUP(A30,'Extras -UL'!$A$6:$J$109,HLOOKUP('Exras Inflair Vs. Base'!G30,'Extras -UL'!$A$4:$J$5,2,FALSE),FALSE)),0)</f>
        <v>0</v>
      </c>
      <c r="AJ30" s="242">
        <f>IF(G30=$R$1,(VLOOKUP(A30,'Extras -UL'!$A$6:$J$109,HLOOKUP('Exras Inflair Vs. Base'!G30,'Extras -UL'!$A$4:$J$5,2,FALSE),FALSE)),0)</f>
        <v>0</v>
      </c>
    </row>
    <row r="31" spans="1:36" x14ac:dyDescent="0.25">
      <c r="A31" s="250" t="s">
        <v>127</v>
      </c>
      <c r="B31" s="250" t="s">
        <v>1785</v>
      </c>
      <c r="C31" s="250" t="s">
        <v>1764</v>
      </c>
      <c r="D31" s="252" t="s">
        <v>897</v>
      </c>
      <c r="E31" s="249">
        <v>4</v>
      </c>
      <c r="F31" s="249" t="s">
        <v>1126</v>
      </c>
      <c r="G31" s="249" t="s">
        <v>169</v>
      </c>
      <c r="H31" s="249" t="s">
        <v>416</v>
      </c>
      <c r="I31" s="329">
        <v>2</v>
      </c>
      <c r="J31" s="369">
        <f>IF(G31=$J$1,(VLOOKUP(A31,'Extras -UL'!$A$6:$J$109,HLOOKUP('Exras Inflair Vs. Base'!G31,'Extras -UL'!$A$4:$J$5,2,FALSE),FALSE)-I31),0)</f>
        <v>0</v>
      </c>
      <c r="K31" s="369">
        <f>IF(G31=$K$1,(VLOOKUP(A31,'Extras -UL'!$A$6:$J$109,HLOOKUP('Exras Inflair Vs. Base'!G31,'Extras -UL'!$A$4:$J$5,2,FALSE),FALSE)-I31),0)</f>
        <v>0</v>
      </c>
      <c r="L31" s="369">
        <f>IF(G31=$L$1,(VLOOKUP(A31,'Extras -UL'!$A$6:$J$109,HLOOKUP('Exras Inflair Vs. Base'!G31,'Extras -UL'!$A$4:$J$5,2,FALSE),FALSE)-I31),0)</f>
        <v>0</v>
      </c>
      <c r="M31" s="369">
        <f>IF(G31=$M$1,(VLOOKUP(A31,'Extras -UL'!$A$6:$J$109,HLOOKUP('Exras Inflair Vs. Base'!G31,'Extras -UL'!$A$4:$J$5,2,FALSE),FALSE)-I31),0)</f>
        <v>0</v>
      </c>
      <c r="N31" s="369">
        <f>IF(G31=$N$1,(VLOOKUP(A31,'Extras -UL'!$A$6:$J$109,HLOOKUP('Exras Inflair Vs. Base'!G31,'Extras -UL'!$A$4:$J$5,2,FALSE),FALSE)-I31),0)</f>
        <v>0</v>
      </c>
      <c r="O31" s="369">
        <f>IF(G31=$O$1,(VLOOKUP(A31,'Extras -UL'!$A$6:$J$109,HLOOKUP('Exras Inflair Vs. Base'!G31,'Extras -UL'!$A$4:$J$5,2,FALSE),FALSE)-I31),0)</f>
        <v>0</v>
      </c>
      <c r="P31" s="369">
        <f>IF(G31=$P$1,(VLOOKUP(A31,'Extras -UL'!$A$6:$J$109,HLOOKUP('Exras Inflair Vs. Base'!G31,'Extras -UL'!$A$4:$J$5,2,FALSE),FALSE)-I31),0)</f>
        <v>0</v>
      </c>
      <c r="Q31" s="369">
        <f>IF(G31=$Q$1,(VLOOKUP(A31,'Extras -UL'!$A$6:$J$109,HLOOKUP('Exras Inflair Vs. Base'!G31,'Extras -UL'!$A$4:$J$5,2,FALSE),FALSE)-I31),0)</f>
        <v>0</v>
      </c>
      <c r="R31" s="369">
        <f>IF(G31=$R$1,(VLOOKUP(A31,'Extras -UL'!$A$6:$J$109,HLOOKUP('Exras Inflair Vs. Base'!G31,'Extras -UL'!$A$4:$J$5,2,FALSE),FALSE)-I31),0)</f>
        <v>0</v>
      </c>
      <c r="S31" s="248"/>
      <c r="T31" s="256" t="str">
        <f t="shared" si="1"/>
        <v>UL0116C600542</v>
      </c>
      <c r="U31" s="248"/>
      <c r="V31" s="248"/>
      <c r="W31" s="248"/>
      <c r="X31" s="248"/>
      <c r="Y31" s="241"/>
      <c r="Z31" s="241" t="str">
        <f t="shared" si="2"/>
        <v>UL0116C600542</v>
      </c>
      <c r="AA31" s="245" t="str">
        <f t="shared" si="0"/>
        <v>UL0116</v>
      </c>
      <c r="AB31" s="242">
        <f>IF(G31=$J$1,(VLOOKUP(A31,'Extras -UL'!$A$6:$J$109,HLOOKUP('Exras Inflair Vs. Base'!G31,'Extras -UL'!$A$4:$J$5,2,FALSE),FALSE)),0)</f>
        <v>0</v>
      </c>
      <c r="AC31" s="242">
        <f>IF(G31=$K$1,(VLOOKUP(A31,'Extras -UL'!$A$6:$J$109,HLOOKUP('Exras Inflair Vs. Base'!G31,'Extras -UL'!$A$4:$J$5,2,FALSE),FALSE)),0)</f>
        <v>0</v>
      </c>
      <c r="AD31" s="242">
        <f>IF(G31=$L$1,(VLOOKUP(A31,'Extras -UL'!$A$6:$J$109,HLOOKUP('Exras Inflair Vs. Base'!G31,'Extras -UL'!$A$4:$J$5,2,FALSE),FALSE)),0)</f>
        <v>0</v>
      </c>
      <c r="AE31" s="242">
        <f>IF(G31=$M$1,(VLOOKUP(A31,'Extras -UL'!$A$6:$J$109,HLOOKUP('Exras Inflair Vs. Base'!G31,'Extras -UL'!$A$4:$J$5,2,FALSE),FALSE)),0)</f>
        <v>2</v>
      </c>
      <c r="AF31" s="242">
        <f>IF(G31=$N$1,(VLOOKUP(A31,'Extras -UL'!$A$6:$J$109,HLOOKUP('Exras Inflair Vs. Base'!G31,'Extras -UL'!$A$4:$J$5,2,FALSE),FALSE)-I31),0)</f>
        <v>0</v>
      </c>
      <c r="AG31" s="242">
        <f>IF(G31=$O$1,(VLOOKUP(A31,'Extras -UL'!$A$6:$J$109,HLOOKUP('Exras Inflair Vs. Base'!G31,'Extras -UL'!$A$4:$J$5,2,FALSE),FALSE)),0)</f>
        <v>0</v>
      </c>
      <c r="AH31" s="242">
        <f>IF(G31=$P$1,(VLOOKUP(A31,'Extras -UL'!$A$6:$J$109,HLOOKUP('Exras Inflair Vs. Base'!G31,'Extras -UL'!$A$4:$J$5,2,FALSE),FALSE)),0)</f>
        <v>0</v>
      </c>
      <c r="AI31" s="242">
        <f>IF(G31=$Q$1,(VLOOKUP(A31,'Extras -UL'!$A$6:$J$109,HLOOKUP('Exras Inflair Vs. Base'!G31,'Extras -UL'!$A$4:$J$5,2,FALSE),FALSE)),0)</f>
        <v>0</v>
      </c>
      <c r="AJ31" s="242">
        <f>IF(G31=$R$1,(VLOOKUP(A31,'Extras -UL'!$A$6:$J$109,HLOOKUP('Exras Inflair Vs. Base'!G31,'Extras -UL'!$A$4:$J$5,2,FALSE),FALSE)),0)</f>
        <v>0</v>
      </c>
    </row>
    <row r="32" spans="1:36" x14ac:dyDescent="0.25">
      <c r="A32" s="250" t="s">
        <v>127</v>
      </c>
      <c r="B32" s="250" t="s">
        <v>1785</v>
      </c>
      <c r="C32" s="250" t="s">
        <v>1764</v>
      </c>
      <c r="D32" s="252" t="s">
        <v>897</v>
      </c>
      <c r="E32" s="249">
        <v>5</v>
      </c>
      <c r="F32" s="249" t="s">
        <v>1126</v>
      </c>
      <c r="G32" s="249" t="s">
        <v>170</v>
      </c>
      <c r="H32" s="249" t="s">
        <v>417</v>
      </c>
      <c r="I32" s="329">
        <v>1</v>
      </c>
      <c r="J32" s="369">
        <f>IF(G32=$J$1,(VLOOKUP(A32,'Extras -UL'!$A$6:$J$109,HLOOKUP('Exras Inflair Vs. Base'!G32,'Extras -UL'!$A$4:$J$5,2,FALSE),FALSE)-I32),0)</f>
        <v>0</v>
      </c>
      <c r="K32" s="369">
        <f>IF(G32=$K$1,(VLOOKUP(A32,'Extras -UL'!$A$6:$J$109,HLOOKUP('Exras Inflair Vs. Base'!G32,'Extras -UL'!$A$4:$J$5,2,FALSE),FALSE)-I32),0)</f>
        <v>0</v>
      </c>
      <c r="L32" s="369">
        <f>IF(G32=$L$1,(VLOOKUP(A32,'Extras -UL'!$A$6:$J$109,HLOOKUP('Exras Inflair Vs. Base'!G32,'Extras -UL'!$A$4:$J$5,2,FALSE),FALSE)-I32),0)</f>
        <v>0</v>
      </c>
      <c r="M32" s="369">
        <f>IF(G32=$M$1,(VLOOKUP(A32,'Extras -UL'!$A$6:$J$109,HLOOKUP('Exras Inflair Vs. Base'!G32,'Extras -UL'!$A$4:$J$5,2,FALSE),FALSE)-I32),0)</f>
        <v>0</v>
      </c>
      <c r="N32" s="369">
        <f>IF(G32=$N$1,(VLOOKUP(A32,'Extras -UL'!$A$6:$J$109,HLOOKUP('Exras Inflair Vs. Base'!G32,'Extras -UL'!$A$4:$J$5,2,FALSE),FALSE)-I32),0)</f>
        <v>0</v>
      </c>
      <c r="O32" s="369">
        <f>IF(G32=$O$1,(VLOOKUP(A32,'Extras -UL'!$A$6:$J$109,HLOOKUP('Exras Inflair Vs. Base'!G32,'Extras -UL'!$A$4:$J$5,2,FALSE),FALSE)-I32),0)</f>
        <v>0</v>
      </c>
      <c r="P32" s="369">
        <f>IF(G32=$P$1,(VLOOKUP(A32,'Extras -UL'!$A$6:$J$109,HLOOKUP('Exras Inflair Vs. Base'!G32,'Extras -UL'!$A$4:$J$5,2,FALSE),FALSE)-I32),0)</f>
        <v>0</v>
      </c>
      <c r="Q32" s="369">
        <f>IF(G32=$Q$1,(VLOOKUP(A32,'Extras -UL'!$A$6:$J$109,HLOOKUP('Exras Inflair Vs. Base'!G32,'Extras -UL'!$A$4:$J$5,2,FALSE),FALSE)-I32),0)</f>
        <v>0</v>
      </c>
      <c r="R32" s="369">
        <f>IF(G32=$R$1,(VLOOKUP(A32,'Extras -UL'!$A$6:$J$109,HLOOKUP('Exras Inflair Vs. Base'!G32,'Extras -UL'!$A$4:$J$5,2,FALSE),FALSE)-I32),0)</f>
        <v>0</v>
      </c>
      <c r="S32" s="248"/>
      <c r="T32" s="256" t="str">
        <f t="shared" si="1"/>
        <v>UL0116C600551</v>
      </c>
      <c r="U32" s="248"/>
      <c r="V32" s="248"/>
      <c r="W32" s="248"/>
      <c r="X32" s="248"/>
      <c r="Y32" s="241"/>
      <c r="Z32" s="241" t="str">
        <f t="shared" si="2"/>
        <v>UL0116C600551</v>
      </c>
      <c r="AA32" s="245" t="str">
        <f t="shared" si="0"/>
        <v>UL0116</v>
      </c>
      <c r="AB32" s="242">
        <f>IF(G32=$J$1,(VLOOKUP(A32,'Extras -UL'!$A$6:$J$109,HLOOKUP('Exras Inflair Vs. Base'!G32,'Extras -UL'!$A$4:$J$5,2,FALSE),FALSE)),0)</f>
        <v>0</v>
      </c>
      <c r="AC32" s="242">
        <f>IF(G32=$K$1,(VLOOKUP(A32,'Extras -UL'!$A$6:$J$109,HLOOKUP('Exras Inflair Vs. Base'!G32,'Extras -UL'!$A$4:$J$5,2,FALSE),FALSE)),0)</f>
        <v>0</v>
      </c>
      <c r="AD32" s="242">
        <f>IF(G32=$L$1,(VLOOKUP(A32,'Extras -UL'!$A$6:$J$109,HLOOKUP('Exras Inflair Vs. Base'!G32,'Extras -UL'!$A$4:$J$5,2,FALSE),FALSE)),0)</f>
        <v>0</v>
      </c>
      <c r="AE32" s="242">
        <f>IF(G32=$M$1,(VLOOKUP(A32,'Extras -UL'!$A$6:$J$109,HLOOKUP('Exras Inflair Vs. Base'!G32,'Extras -UL'!$A$4:$J$5,2,FALSE),FALSE)),0)</f>
        <v>0</v>
      </c>
      <c r="AF32" s="242">
        <f>IF(G32=$N$1,(VLOOKUP(A32,'Extras -UL'!$A$6:$J$109,HLOOKUP('Exras Inflair Vs. Base'!G32,'Extras -UL'!$A$4:$J$5,2,FALSE),FALSE)-I32),0)</f>
        <v>0</v>
      </c>
      <c r="AG32" s="242">
        <f>IF(G32=$O$1,(VLOOKUP(A32,'Extras -UL'!$A$6:$J$109,HLOOKUP('Exras Inflair Vs. Base'!G32,'Extras -UL'!$A$4:$J$5,2,FALSE),FALSE)),0)</f>
        <v>0</v>
      </c>
      <c r="AH32" s="242">
        <f>IF(G32=$P$1,(VLOOKUP(A32,'Extras -UL'!$A$6:$J$109,HLOOKUP('Exras Inflair Vs. Base'!G32,'Extras -UL'!$A$4:$J$5,2,FALSE),FALSE)),0)</f>
        <v>0</v>
      </c>
      <c r="AI32" s="242">
        <f>IF(G32=$Q$1,(VLOOKUP(A32,'Extras -UL'!$A$6:$J$109,HLOOKUP('Exras Inflair Vs. Base'!G32,'Extras -UL'!$A$4:$J$5,2,FALSE),FALSE)),0)</f>
        <v>0</v>
      </c>
      <c r="AJ32" s="242">
        <f>IF(G32=$R$1,(VLOOKUP(A32,'Extras -UL'!$A$6:$J$109,HLOOKUP('Exras Inflair Vs. Base'!G32,'Extras -UL'!$A$4:$J$5,2,FALSE),FALSE)),0)</f>
        <v>0</v>
      </c>
    </row>
    <row r="33" spans="1:36" x14ac:dyDescent="0.25">
      <c r="A33" s="250" t="s">
        <v>41</v>
      </c>
      <c r="B33" s="250" t="s">
        <v>1786</v>
      </c>
      <c r="C33" s="250" t="s">
        <v>1764</v>
      </c>
      <c r="D33" s="252" t="s">
        <v>897</v>
      </c>
      <c r="E33" s="249">
        <v>1</v>
      </c>
      <c r="F33" s="249" t="s">
        <v>1126</v>
      </c>
      <c r="G33" s="249" t="s">
        <v>517</v>
      </c>
      <c r="H33" s="249" t="s">
        <v>1777</v>
      </c>
      <c r="I33" s="329">
        <v>20</v>
      </c>
      <c r="J33" s="369">
        <f>IF(G33=$J$1,(VLOOKUP(A33,'Extras -UL'!$A$6:$J$109,HLOOKUP('Exras Inflair Vs. Base'!G33,'Extras -UL'!$A$4:$J$5,2,FALSE),FALSE)-I33),0)</f>
        <v>0</v>
      </c>
      <c r="K33" s="369">
        <f>IF(G33=$K$1,(VLOOKUP(A33,'Extras -UL'!$A$6:$J$109,HLOOKUP('Exras Inflair Vs. Base'!G33,'Extras -UL'!$A$4:$J$5,2,FALSE),FALSE)-I33),0)</f>
        <v>0</v>
      </c>
      <c r="L33" s="369">
        <f>IF(G33=$L$1,(VLOOKUP(A33,'Extras -UL'!$A$6:$J$109,HLOOKUP('Exras Inflair Vs. Base'!G33,'Extras -UL'!$A$4:$J$5,2,FALSE),FALSE)-I33),0)</f>
        <v>0</v>
      </c>
      <c r="M33" s="369">
        <f>IF(G33=$M$1,(VLOOKUP(A33,'Extras -UL'!$A$6:$J$109,HLOOKUP('Exras Inflair Vs. Base'!G33,'Extras -UL'!$A$4:$J$5,2,FALSE),FALSE)-I33),0)</f>
        <v>0</v>
      </c>
      <c r="N33" s="369">
        <f>IF(G33=$N$1,(VLOOKUP(A33,'Extras -UL'!$A$6:$J$109,HLOOKUP('Exras Inflair Vs. Base'!G33,'Extras -UL'!$A$4:$J$5,2,FALSE),FALSE)-I33),0)</f>
        <v>0</v>
      </c>
      <c r="O33" s="369">
        <f>IF(G33=$O$1,(VLOOKUP(A33,'Extras -UL'!$A$6:$J$109,HLOOKUP('Exras Inflair Vs. Base'!G33,'Extras -UL'!$A$4:$J$5,2,FALSE),FALSE)-I33),0)</f>
        <v>0</v>
      </c>
      <c r="P33" s="369">
        <f>IF(G33=$P$1,(VLOOKUP(A33,'Extras -UL'!$A$6:$J$109,HLOOKUP('Exras Inflair Vs. Base'!G33,'Extras -UL'!$A$4:$J$5,2,FALSE),FALSE)-I33),0)</f>
        <v>0</v>
      </c>
      <c r="Q33" s="369">
        <f>IF(G33=$Q$1,(VLOOKUP(A33,'Extras -UL'!$A$6:$J$109,HLOOKUP('Exras Inflair Vs. Base'!G33,'Extras -UL'!$A$4:$J$5,2,FALSE),FALSE)-I33),0)</f>
        <v>0</v>
      </c>
      <c r="R33" s="369">
        <f>IF(G33=$R$1,(VLOOKUP(A33,'Extras -UL'!$A$6:$J$109,HLOOKUP('Exras Inflair Vs. Base'!G33,'Extras -UL'!$A$4:$J$5,2,FALSE),FALSE)-I33),0)</f>
        <v>0</v>
      </c>
      <c r="S33" s="248"/>
      <c r="T33" s="256" t="str">
        <f t="shared" si="1"/>
        <v>UL0121C6004820</v>
      </c>
      <c r="U33" s="248"/>
      <c r="V33" s="248"/>
      <c r="W33" s="248"/>
      <c r="X33" s="248"/>
      <c r="Y33" s="241"/>
      <c r="Z33" s="241" t="str">
        <f t="shared" si="2"/>
        <v>UL0121C6004820</v>
      </c>
      <c r="AA33" s="245" t="str">
        <f t="shared" si="0"/>
        <v>UL0121</v>
      </c>
      <c r="AB33" s="242">
        <f>IF(G33=$J$1,(VLOOKUP(A33,'Extras -UL'!$A$6:$J$109,HLOOKUP('Exras Inflair Vs. Base'!G33,'Extras -UL'!$A$4:$J$5,2,FALSE),FALSE)),0)</f>
        <v>20</v>
      </c>
      <c r="AC33" s="242">
        <f>IF(G33=$K$1,(VLOOKUP(A33,'Extras -UL'!$A$6:$J$109,HLOOKUP('Exras Inflair Vs. Base'!G33,'Extras -UL'!$A$4:$J$5,2,FALSE),FALSE)),0)</f>
        <v>0</v>
      </c>
      <c r="AD33" s="242">
        <f>IF(G33=$L$1,(VLOOKUP(A33,'Extras -UL'!$A$6:$J$109,HLOOKUP('Exras Inflair Vs. Base'!G33,'Extras -UL'!$A$4:$J$5,2,FALSE),FALSE)),0)</f>
        <v>0</v>
      </c>
      <c r="AE33" s="242">
        <f>IF(G33=$M$1,(VLOOKUP(A33,'Extras -UL'!$A$6:$J$109,HLOOKUP('Exras Inflair Vs. Base'!G33,'Extras -UL'!$A$4:$J$5,2,FALSE),FALSE)),0)</f>
        <v>0</v>
      </c>
      <c r="AF33" s="242">
        <f>IF(G33=$N$1,(VLOOKUP(A33,'Extras -UL'!$A$6:$J$109,HLOOKUP('Exras Inflair Vs. Base'!G33,'Extras -UL'!$A$4:$J$5,2,FALSE),FALSE)-I33),0)</f>
        <v>0</v>
      </c>
      <c r="AG33" s="242">
        <f>IF(G33=$O$1,(VLOOKUP(A33,'Extras -UL'!$A$6:$J$109,HLOOKUP('Exras Inflair Vs. Base'!G33,'Extras -UL'!$A$4:$J$5,2,FALSE),FALSE)),0)</f>
        <v>0</v>
      </c>
      <c r="AH33" s="242">
        <f>IF(G33=$P$1,(VLOOKUP(A33,'Extras -UL'!$A$6:$J$109,HLOOKUP('Exras Inflair Vs. Base'!G33,'Extras -UL'!$A$4:$J$5,2,FALSE),FALSE)),0)</f>
        <v>0</v>
      </c>
      <c r="AI33" s="242">
        <f>IF(G33=$Q$1,(VLOOKUP(A33,'Extras -UL'!$A$6:$J$109,HLOOKUP('Exras Inflair Vs. Base'!G33,'Extras -UL'!$A$4:$J$5,2,FALSE),FALSE)),0)</f>
        <v>0</v>
      </c>
      <c r="AJ33" s="242">
        <f>IF(G33=$R$1,(VLOOKUP(A33,'Extras -UL'!$A$6:$J$109,HLOOKUP('Exras Inflair Vs. Base'!G33,'Extras -UL'!$A$4:$J$5,2,FALSE),FALSE)),0)</f>
        <v>0</v>
      </c>
    </row>
    <row r="34" spans="1:36" x14ac:dyDescent="0.25">
      <c r="A34" s="250" t="s">
        <v>41</v>
      </c>
      <c r="B34" s="250" t="s">
        <v>1786</v>
      </c>
      <c r="C34" s="250" t="s">
        <v>1764</v>
      </c>
      <c r="D34" s="252" t="s">
        <v>897</v>
      </c>
      <c r="E34" s="249">
        <v>2</v>
      </c>
      <c r="F34" s="249" t="s">
        <v>1126</v>
      </c>
      <c r="G34" s="249" t="s">
        <v>434</v>
      </c>
      <c r="H34" s="249" t="s">
        <v>1778</v>
      </c>
      <c r="I34" s="329">
        <v>20</v>
      </c>
      <c r="J34" s="369">
        <f>IF(G34=$J$1,(VLOOKUP(A34,'Extras -UL'!$A$6:$J$109,HLOOKUP('Exras Inflair Vs. Base'!G34,'Extras -UL'!$A$4:$J$5,2,FALSE),FALSE)-I34),0)</f>
        <v>0</v>
      </c>
      <c r="K34" s="369">
        <f>IF(G34=$K$1,(VLOOKUP(A34,'Extras -UL'!$A$6:$J$109,HLOOKUP('Exras Inflair Vs. Base'!G34,'Extras -UL'!$A$4:$J$5,2,FALSE),FALSE)-I34),0)</f>
        <v>0</v>
      </c>
      <c r="L34" s="369">
        <f>IF(G34=$L$1,(VLOOKUP(A34,'Extras -UL'!$A$6:$J$109,HLOOKUP('Exras Inflair Vs. Base'!G34,'Extras -UL'!$A$4:$J$5,2,FALSE),FALSE)-I34),0)</f>
        <v>0</v>
      </c>
      <c r="M34" s="369">
        <f>IF(G34=$M$1,(VLOOKUP(A34,'Extras -UL'!$A$6:$J$109,HLOOKUP('Exras Inflair Vs. Base'!G34,'Extras -UL'!$A$4:$J$5,2,FALSE),FALSE)-I34),0)</f>
        <v>0</v>
      </c>
      <c r="N34" s="369">
        <f>IF(G34=$N$1,(VLOOKUP(A34,'Extras -UL'!$A$6:$J$109,HLOOKUP('Exras Inflair Vs. Base'!G34,'Extras -UL'!$A$4:$J$5,2,FALSE),FALSE)-I34),0)</f>
        <v>0</v>
      </c>
      <c r="O34" s="369">
        <f>IF(G34=$O$1,(VLOOKUP(A34,'Extras -UL'!$A$6:$J$109,HLOOKUP('Exras Inflair Vs. Base'!G34,'Extras -UL'!$A$4:$J$5,2,FALSE),FALSE)-I34),0)</f>
        <v>0</v>
      </c>
      <c r="P34" s="369">
        <f>IF(G34=$P$1,(VLOOKUP(A34,'Extras -UL'!$A$6:$J$109,HLOOKUP('Exras Inflair Vs. Base'!G34,'Extras -UL'!$A$4:$J$5,2,FALSE),FALSE)-I34),0)</f>
        <v>0</v>
      </c>
      <c r="Q34" s="369">
        <f>IF(G34=$Q$1,(VLOOKUP(A34,'Extras -UL'!$A$6:$J$109,HLOOKUP('Exras Inflair Vs. Base'!G34,'Extras -UL'!$A$4:$J$5,2,FALSE),FALSE)-I34),0)</f>
        <v>0</v>
      </c>
      <c r="R34" s="369">
        <f>IF(G34=$R$1,(VLOOKUP(A34,'Extras -UL'!$A$6:$J$109,HLOOKUP('Exras Inflair Vs. Base'!G34,'Extras -UL'!$A$4:$J$5,2,FALSE),FALSE)-I34),0)</f>
        <v>0</v>
      </c>
      <c r="S34" s="248"/>
      <c r="T34" s="256" t="str">
        <f t="shared" si="1"/>
        <v>UL0121C6002220</v>
      </c>
      <c r="U34" s="248"/>
      <c r="V34" s="248"/>
      <c r="W34" s="248"/>
      <c r="X34" s="248"/>
      <c r="Y34" s="241"/>
      <c r="Z34" s="241" t="str">
        <f t="shared" si="2"/>
        <v>UL0121C6002220</v>
      </c>
      <c r="AA34" s="245" t="str">
        <f t="shared" si="0"/>
        <v>UL0121</v>
      </c>
      <c r="AB34" s="242">
        <f>IF(G34=$J$1,(VLOOKUP(A34,'Extras -UL'!$A$6:$J$109,HLOOKUP('Exras Inflair Vs. Base'!G34,'Extras -UL'!$A$4:$J$5,2,FALSE),FALSE)),0)</f>
        <v>0</v>
      </c>
      <c r="AC34" s="242">
        <f>IF(G34=$K$1,(VLOOKUP(A34,'Extras -UL'!$A$6:$J$109,HLOOKUP('Exras Inflair Vs. Base'!G34,'Extras -UL'!$A$4:$J$5,2,FALSE),FALSE)),0)</f>
        <v>20</v>
      </c>
      <c r="AD34" s="242">
        <f>IF(G34=$L$1,(VLOOKUP(A34,'Extras -UL'!$A$6:$J$109,HLOOKUP('Exras Inflair Vs. Base'!G34,'Extras -UL'!$A$4:$J$5,2,FALSE),FALSE)),0)</f>
        <v>0</v>
      </c>
      <c r="AE34" s="242">
        <f>IF(G34=$M$1,(VLOOKUP(A34,'Extras -UL'!$A$6:$J$109,HLOOKUP('Exras Inflair Vs. Base'!G34,'Extras -UL'!$A$4:$J$5,2,FALSE),FALSE)),0)</f>
        <v>0</v>
      </c>
      <c r="AF34" s="242">
        <f>IF(G34=$N$1,(VLOOKUP(A34,'Extras -UL'!$A$6:$J$109,HLOOKUP('Exras Inflair Vs. Base'!G34,'Extras -UL'!$A$4:$J$5,2,FALSE),FALSE)-I34),0)</f>
        <v>0</v>
      </c>
      <c r="AG34" s="242">
        <f>IF(G34=$O$1,(VLOOKUP(A34,'Extras -UL'!$A$6:$J$109,HLOOKUP('Exras Inflair Vs. Base'!G34,'Extras -UL'!$A$4:$J$5,2,FALSE),FALSE)),0)</f>
        <v>0</v>
      </c>
      <c r="AH34" s="242">
        <f>IF(G34=$P$1,(VLOOKUP(A34,'Extras -UL'!$A$6:$J$109,HLOOKUP('Exras Inflair Vs. Base'!G34,'Extras -UL'!$A$4:$J$5,2,FALSE),FALSE)),0)</f>
        <v>0</v>
      </c>
      <c r="AI34" s="242">
        <f>IF(G34=$Q$1,(VLOOKUP(A34,'Extras -UL'!$A$6:$J$109,HLOOKUP('Exras Inflair Vs. Base'!G34,'Extras -UL'!$A$4:$J$5,2,FALSE),FALSE)),0)</f>
        <v>0</v>
      </c>
      <c r="AJ34" s="242">
        <f>IF(G34=$R$1,(VLOOKUP(A34,'Extras -UL'!$A$6:$J$109,HLOOKUP('Exras Inflair Vs. Base'!G34,'Extras -UL'!$A$4:$J$5,2,FALSE),FALSE)),0)</f>
        <v>0</v>
      </c>
    </row>
    <row r="35" spans="1:36" x14ac:dyDescent="0.25">
      <c r="A35" s="250" t="s">
        <v>41</v>
      </c>
      <c r="B35" s="250" t="s">
        <v>1786</v>
      </c>
      <c r="C35" s="250" t="s">
        <v>1764</v>
      </c>
      <c r="D35" s="252" t="s">
        <v>897</v>
      </c>
      <c r="E35" s="249">
        <v>3</v>
      </c>
      <c r="F35" s="249" t="s">
        <v>1126</v>
      </c>
      <c r="G35" s="249" t="s">
        <v>886</v>
      </c>
      <c r="H35" s="249" t="s">
        <v>907</v>
      </c>
      <c r="I35" s="329">
        <v>4</v>
      </c>
      <c r="J35" s="369">
        <f>IF(G35=$J$1,(VLOOKUP(A35,'Extras -UL'!$A$6:$J$109,HLOOKUP('Exras Inflair Vs. Base'!G35,'Extras -UL'!$A$4:$J$5,2,FALSE),FALSE)-I35),0)</f>
        <v>0</v>
      </c>
      <c r="K35" s="369">
        <f>IF(G35=$K$1,(VLOOKUP(A35,'Extras -UL'!$A$6:$J$109,HLOOKUP('Exras Inflair Vs. Base'!G35,'Extras -UL'!$A$4:$J$5,2,FALSE),FALSE)-I35),0)</f>
        <v>0</v>
      </c>
      <c r="L35" s="369">
        <f>IF(G35=$L$1,(VLOOKUP(A35,'Extras -UL'!$A$6:$J$109,HLOOKUP('Exras Inflair Vs. Base'!G35,'Extras -UL'!$A$4:$J$5,2,FALSE),FALSE)-I35),0)</f>
        <v>0</v>
      </c>
      <c r="M35" s="369">
        <f>IF(G35=$M$1,(VLOOKUP(A35,'Extras -UL'!$A$6:$J$109,HLOOKUP('Exras Inflair Vs. Base'!G35,'Extras -UL'!$A$4:$J$5,2,FALSE),FALSE)-I35),0)</f>
        <v>0</v>
      </c>
      <c r="N35" s="369">
        <f>IF(G35=$N$1,(VLOOKUP(A35,'Extras -UL'!$A$6:$J$109,HLOOKUP('Exras Inflair Vs. Base'!G35,'Extras -UL'!$A$4:$J$5,2,FALSE),FALSE)-I35),0)</f>
        <v>0</v>
      </c>
      <c r="O35" s="369">
        <f>IF(G35=$O$1,(VLOOKUP(A35,'Extras -UL'!$A$6:$J$109,HLOOKUP('Exras Inflair Vs. Base'!G35,'Extras -UL'!$A$4:$J$5,2,FALSE),FALSE)-I35),0)</f>
        <v>0</v>
      </c>
      <c r="P35" s="369">
        <f>IF(G35=$P$1,(VLOOKUP(A35,'Extras -UL'!$A$6:$J$109,HLOOKUP('Exras Inflair Vs. Base'!G35,'Extras -UL'!$A$4:$J$5,2,FALSE),FALSE)-I35),0)</f>
        <v>0</v>
      </c>
      <c r="Q35" s="369">
        <f>IF(G35=$Q$1,(VLOOKUP(A35,'Extras -UL'!$A$6:$J$109,HLOOKUP('Exras Inflair Vs. Base'!G35,'Extras -UL'!$A$4:$J$5,2,FALSE),FALSE)-I35),0)</f>
        <v>0</v>
      </c>
      <c r="R35" s="369">
        <f>IF(G35=$R$1,(VLOOKUP(A35,'Extras -UL'!$A$6:$J$109,HLOOKUP('Exras Inflair Vs. Base'!G35,'Extras -UL'!$A$4:$J$5,2,FALSE),FALSE)-I35),0)</f>
        <v>0</v>
      </c>
      <c r="S35" s="248"/>
      <c r="T35" s="256" t="str">
        <f t="shared" si="1"/>
        <v>UL0121C600764</v>
      </c>
      <c r="U35" s="248"/>
      <c r="V35" s="248"/>
      <c r="W35" s="248"/>
      <c r="X35" s="248"/>
      <c r="Y35" s="241"/>
      <c r="Z35" s="241" t="str">
        <f t="shared" si="2"/>
        <v>UL0121C600764</v>
      </c>
      <c r="AA35" s="245" t="str">
        <f t="shared" si="0"/>
        <v>UL0121</v>
      </c>
      <c r="AB35" s="242">
        <f>IF(G35=$J$1,(VLOOKUP(A35,'Extras -UL'!$A$6:$J$109,HLOOKUP('Exras Inflair Vs. Base'!G35,'Extras -UL'!$A$4:$J$5,2,FALSE),FALSE)),0)</f>
        <v>0</v>
      </c>
      <c r="AC35" s="242">
        <f>IF(G35=$K$1,(VLOOKUP(A35,'Extras -UL'!$A$6:$J$109,HLOOKUP('Exras Inflair Vs. Base'!G35,'Extras -UL'!$A$4:$J$5,2,FALSE),FALSE)),0)</f>
        <v>0</v>
      </c>
      <c r="AD35" s="242">
        <f>IF(G35=$L$1,(VLOOKUP(A35,'Extras -UL'!$A$6:$J$109,HLOOKUP('Exras Inflair Vs. Base'!G35,'Extras -UL'!$A$4:$J$5,2,FALSE),FALSE)),0)</f>
        <v>4</v>
      </c>
      <c r="AE35" s="242">
        <f>IF(G35=$M$1,(VLOOKUP(A35,'Extras -UL'!$A$6:$J$109,HLOOKUP('Exras Inflair Vs. Base'!G35,'Extras -UL'!$A$4:$J$5,2,FALSE),FALSE)),0)</f>
        <v>0</v>
      </c>
      <c r="AF35" s="242">
        <f>IF(G35=$N$1,(VLOOKUP(A35,'Extras -UL'!$A$6:$J$109,HLOOKUP('Exras Inflair Vs. Base'!G35,'Extras -UL'!$A$4:$J$5,2,FALSE),FALSE)-I35),0)</f>
        <v>0</v>
      </c>
      <c r="AG35" s="242">
        <f>IF(G35=$O$1,(VLOOKUP(A35,'Extras -UL'!$A$6:$J$109,HLOOKUP('Exras Inflair Vs. Base'!G35,'Extras -UL'!$A$4:$J$5,2,FALSE),FALSE)),0)</f>
        <v>0</v>
      </c>
      <c r="AH35" s="242">
        <f>IF(G35=$P$1,(VLOOKUP(A35,'Extras -UL'!$A$6:$J$109,HLOOKUP('Exras Inflair Vs. Base'!G35,'Extras -UL'!$A$4:$J$5,2,FALSE),FALSE)),0)</f>
        <v>0</v>
      </c>
      <c r="AI35" s="242">
        <f>IF(G35=$Q$1,(VLOOKUP(A35,'Extras -UL'!$A$6:$J$109,HLOOKUP('Exras Inflair Vs. Base'!G35,'Extras -UL'!$A$4:$J$5,2,FALSE),FALSE)),0)</f>
        <v>0</v>
      </c>
      <c r="AJ35" s="242">
        <f>IF(G35=$R$1,(VLOOKUP(A35,'Extras -UL'!$A$6:$J$109,HLOOKUP('Exras Inflair Vs. Base'!G35,'Extras -UL'!$A$4:$J$5,2,FALSE),FALSE)),0)</f>
        <v>0</v>
      </c>
    </row>
    <row r="36" spans="1:36" x14ac:dyDescent="0.25">
      <c r="A36" s="250" t="s">
        <v>41</v>
      </c>
      <c r="B36" s="250" t="s">
        <v>1786</v>
      </c>
      <c r="C36" s="250" t="s">
        <v>1764</v>
      </c>
      <c r="D36" s="252" t="s">
        <v>897</v>
      </c>
      <c r="E36" s="249">
        <v>4</v>
      </c>
      <c r="F36" s="249" t="s">
        <v>1126</v>
      </c>
      <c r="G36" s="249" t="s">
        <v>169</v>
      </c>
      <c r="H36" s="249" t="s">
        <v>416</v>
      </c>
      <c r="I36" s="329">
        <v>2</v>
      </c>
      <c r="J36" s="369">
        <f>IF(G36=$J$1,(VLOOKUP(A36,'Extras -UL'!$A$6:$J$109,HLOOKUP('Exras Inflair Vs. Base'!G36,'Extras -UL'!$A$4:$J$5,2,FALSE),FALSE)-I36),0)</f>
        <v>0</v>
      </c>
      <c r="K36" s="369">
        <f>IF(G36=$K$1,(VLOOKUP(A36,'Extras -UL'!$A$6:$J$109,HLOOKUP('Exras Inflair Vs. Base'!G36,'Extras -UL'!$A$4:$J$5,2,FALSE),FALSE)-I36),0)</f>
        <v>0</v>
      </c>
      <c r="L36" s="369">
        <f>IF(G36=$L$1,(VLOOKUP(A36,'Extras -UL'!$A$6:$J$109,HLOOKUP('Exras Inflair Vs. Base'!G36,'Extras -UL'!$A$4:$J$5,2,FALSE),FALSE)-I36),0)</f>
        <v>0</v>
      </c>
      <c r="M36" s="369">
        <f>IF(G36=$M$1,(VLOOKUP(A36,'Extras -UL'!$A$6:$J$109,HLOOKUP('Exras Inflair Vs. Base'!G36,'Extras -UL'!$A$4:$J$5,2,FALSE),FALSE)-I36),0)</f>
        <v>0</v>
      </c>
      <c r="N36" s="369">
        <f>IF(G36=$N$1,(VLOOKUP(A36,'Extras -UL'!$A$6:$J$109,HLOOKUP('Exras Inflair Vs. Base'!G36,'Extras -UL'!$A$4:$J$5,2,FALSE),FALSE)-I36),0)</f>
        <v>0</v>
      </c>
      <c r="O36" s="369">
        <f>IF(G36=$O$1,(VLOOKUP(A36,'Extras -UL'!$A$6:$J$109,HLOOKUP('Exras Inflair Vs. Base'!G36,'Extras -UL'!$A$4:$J$5,2,FALSE),FALSE)-I36),0)</f>
        <v>0</v>
      </c>
      <c r="P36" s="369">
        <f>IF(G36=$P$1,(VLOOKUP(A36,'Extras -UL'!$A$6:$J$109,HLOOKUP('Exras Inflair Vs. Base'!G36,'Extras -UL'!$A$4:$J$5,2,FALSE),FALSE)-I36),0)</f>
        <v>0</v>
      </c>
      <c r="Q36" s="369">
        <f>IF(G36=$Q$1,(VLOOKUP(A36,'Extras -UL'!$A$6:$J$109,HLOOKUP('Exras Inflair Vs. Base'!G36,'Extras -UL'!$A$4:$J$5,2,FALSE),FALSE)-I36),0)</f>
        <v>0</v>
      </c>
      <c r="R36" s="369">
        <f>IF(G36=$R$1,(VLOOKUP(A36,'Extras -UL'!$A$6:$J$109,HLOOKUP('Exras Inflair Vs. Base'!G36,'Extras -UL'!$A$4:$J$5,2,FALSE),FALSE)-I36),0)</f>
        <v>0</v>
      </c>
      <c r="S36" s="248"/>
      <c r="T36" s="256" t="str">
        <f t="shared" si="1"/>
        <v>UL0121C600542</v>
      </c>
      <c r="U36" s="248"/>
      <c r="V36" s="248"/>
      <c r="W36" s="248"/>
      <c r="X36" s="248"/>
      <c r="Y36" s="241"/>
      <c r="Z36" s="241" t="str">
        <f t="shared" si="2"/>
        <v>UL0121C600542</v>
      </c>
      <c r="AA36" s="245" t="str">
        <f t="shared" si="0"/>
        <v>UL0121</v>
      </c>
      <c r="AB36" s="242">
        <f>IF(G36=$J$1,(VLOOKUP(A36,'Extras -UL'!$A$6:$J$109,HLOOKUP('Exras Inflair Vs. Base'!G36,'Extras -UL'!$A$4:$J$5,2,FALSE),FALSE)),0)</f>
        <v>0</v>
      </c>
      <c r="AC36" s="242">
        <f>IF(G36=$K$1,(VLOOKUP(A36,'Extras -UL'!$A$6:$J$109,HLOOKUP('Exras Inflair Vs. Base'!G36,'Extras -UL'!$A$4:$J$5,2,FALSE),FALSE)),0)</f>
        <v>0</v>
      </c>
      <c r="AD36" s="242">
        <f>IF(G36=$L$1,(VLOOKUP(A36,'Extras -UL'!$A$6:$J$109,HLOOKUP('Exras Inflair Vs. Base'!G36,'Extras -UL'!$A$4:$J$5,2,FALSE),FALSE)),0)</f>
        <v>0</v>
      </c>
      <c r="AE36" s="242">
        <f>IF(G36=$M$1,(VLOOKUP(A36,'Extras -UL'!$A$6:$J$109,HLOOKUP('Exras Inflair Vs. Base'!G36,'Extras -UL'!$A$4:$J$5,2,FALSE),FALSE)),0)</f>
        <v>2</v>
      </c>
      <c r="AF36" s="242">
        <f>IF(G36=$N$1,(VLOOKUP(A36,'Extras -UL'!$A$6:$J$109,HLOOKUP('Exras Inflair Vs. Base'!G36,'Extras -UL'!$A$4:$J$5,2,FALSE),FALSE)-I36),0)</f>
        <v>0</v>
      </c>
      <c r="AG36" s="242">
        <f>IF(G36=$O$1,(VLOOKUP(A36,'Extras -UL'!$A$6:$J$109,HLOOKUP('Exras Inflair Vs. Base'!G36,'Extras -UL'!$A$4:$J$5,2,FALSE),FALSE)),0)</f>
        <v>0</v>
      </c>
      <c r="AH36" s="242">
        <f>IF(G36=$P$1,(VLOOKUP(A36,'Extras -UL'!$A$6:$J$109,HLOOKUP('Exras Inflair Vs. Base'!G36,'Extras -UL'!$A$4:$J$5,2,FALSE),FALSE)),0)</f>
        <v>0</v>
      </c>
      <c r="AI36" s="242">
        <f>IF(G36=$Q$1,(VLOOKUP(A36,'Extras -UL'!$A$6:$J$109,HLOOKUP('Exras Inflair Vs. Base'!G36,'Extras -UL'!$A$4:$J$5,2,FALSE),FALSE)),0)</f>
        <v>0</v>
      </c>
      <c r="AJ36" s="242">
        <f>IF(G36=$R$1,(VLOOKUP(A36,'Extras -UL'!$A$6:$J$109,HLOOKUP('Exras Inflair Vs. Base'!G36,'Extras -UL'!$A$4:$J$5,2,FALSE),FALSE)),0)</f>
        <v>0</v>
      </c>
    </row>
    <row r="37" spans="1:36" x14ac:dyDescent="0.25">
      <c r="A37" s="249" t="s">
        <v>41</v>
      </c>
      <c r="B37" s="249" t="s">
        <v>1786</v>
      </c>
      <c r="C37" s="250" t="s">
        <v>1764</v>
      </c>
      <c r="D37" s="251" t="s">
        <v>897</v>
      </c>
      <c r="E37" s="249">
        <v>5</v>
      </c>
      <c r="F37" s="249" t="s">
        <v>1126</v>
      </c>
      <c r="G37" s="249" t="s">
        <v>530</v>
      </c>
      <c r="H37" s="249" t="s">
        <v>1779</v>
      </c>
      <c r="I37" s="329">
        <v>2</v>
      </c>
      <c r="J37" s="369">
        <f>IF(G37=$J$1,(VLOOKUP(A37,'Extras -UL'!$A$6:$J$109,HLOOKUP('Exras Inflair Vs. Base'!G37,'Extras -UL'!$A$4:$J$5,2,FALSE),FALSE)-I37),0)</f>
        <v>0</v>
      </c>
      <c r="K37" s="369">
        <f>IF(G37=$K$1,(VLOOKUP(A37,'Extras -UL'!$A$6:$J$109,HLOOKUP('Exras Inflair Vs. Base'!G37,'Extras -UL'!$A$4:$J$5,2,FALSE),FALSE)-I37),0)</f>
        <v>0</v>
      </c>
      <c r="L37" s="369">
        <f>IF(G37=$L$1,(VLOOKUP(A37,'Extras -UL'!$A$6:$J$109,HLOOKUP('Exras Inflair Vs. Base'!G37,'Extras -UL'!$A$4:$J$5,2,FALSE),FALSE)-I37),0)</f>
        <v>0</v>
      </c>
      <c r="M37" s="369">
        <f>IF(G37=$M$1,(VLOOKUP(A37,'Extras -UL'!$A$6:$J$109,HLOOKUP('Exras Inflair Vs. Base'!G37,'Extras -UL'!$A$4:$J$5,2,FALSE),FALSE)-I37),0)</f>
        <v>0</v>
      </c>
      <c r="N37" s="369">
        <f>IF(G37=$N$1,(VLOOKUP(A37,'Extras -UL'!$A$6:$J$109,HLOOKUP('Exras Inflair Vs. Base'!G37,'Extras -UL'!$A$4:$J$5,2,FALSE),FALSE)-I37),0)</f>
        <v>0</v>
      </c>
      <c r="O37" s="369">
        <f>IF(G37=$O$1,(VLOOKUP(A37,'Extras -UL'!$A$6:$J$109,HLOOKUP('Exras Inflair Vs. Base'!G37,'Extras -UL'!$A$4:$J$5,2,FALSE),FALSE)-I37),0)</f>
        <v>0</v>
      </c>
      <c r="P37" s="369">
        <f>IF(G37=$P$1,(VLOOKUP(A37,'Extras -UL'!$A$6:$J$109,HLOOKUP('Exras Inflair Vs. Base'!G37,'Extras -UL'!$A$4:$J$5,2,FALSE),FALSE)-I37),0)</f>
        <v>0</v>
      </c>
      <c r="Q37" s="369">
        <f>IF(G37=$Q$1,(VLOOKUP(A37,'Extras -UL'!$A$6:$J$109,HLOOKUP('Exras Inflair Vs. Base'!G37,'Extras -UL'!$A$4:$J$5,2,FALSE),FALSE)-I37),0)</f>
        <v>0</v>
      </c>
      <c r="R37" s="369">
        <f>IF(G37=$R$1,(VLOOKUP(A37,'Extras -UL'!$A$6:$J$109,HLOOKUP('Exras Inflair Vs. Base'!G37,'Extras -UL'!$A$4:$J$5,2,FALSE),FALSE)-I37),0)</f>
        <v>0</v>
      </c>
      <c r="S37" s="248"/>
      <c r="T37" s="256" t="str">
        <f t="shared" si="1"/>
        <v>UL0121TCSW352</v>
      </c>
      <c r="U37" s="248"/>
      <c r="V37" s="248"/>
      <c r="W37" s="248"/>
      <c r="X37" s="248"/>
      <c r="Y37" s="241"/>
      <c r="Z37" s="241" t="str">
        <f t="shared" si="2"/>
        <v>UL0121TCSW352</v>
      </c>
      <c r="AA37" s="245" t="str">
        <f t="shared" si="0"/>
        <v>UL0121</v>
      </c>
      <c r="AB37" s="242">
        <f>IF(G37=$J$1,(VLOOKUP(A37,'Extras -UL'!$A$6:$J$109,HLOOKUP('Exras Inflair Vs. Base'!G37,'Extras -UL'!$A$4:$J$5,2,FALSE),FALSE)),0)</f>
        <v>0</v>
      </c>
      <c r="AC37" s="242">
        <f>IF(G37=$K$1,(VLOOKUP(A37,'Extras -UL'!$A$6:$J$109,HLOOKUP('Exras Inflair Vs. Base'!G37,'Extras -UL'!$A$4:$J$5,2,FALSE),FALSE)),0)</f>
        <v>0</v>
      </c>
      <c r="AD37" s="242">
        <f>IF(G37=$L$1,(VLOOKUP(A37,'Extras -UL'!$A$6:$J$109,HLOOKUP('Exras Inflair Vs. Base'!G37,'Extras -UL'!$A$4:$J$5,2,FALSE),FALSE)),0)</f>
        <v>0</v>
      </c>
      <c r="AE37" s="242">
        <f>IF(G37=$M$1,(VLOOKUP(A37,'Extras -UL'!$A$6:$J$109,HLOOKUP('Exras Inflair Vs. Base'!G37,'Extras -UL'!$A$4:$J$5,2,FALSE),FALSE)),0)</f>
        <v>0</v>
      </c>
      <c r="AF37" s="242">
        <f>IF(G37=$N$1,(VLOOKUP(A37,'Extras -UL'!$A$6:$J$109,HLOOKUP('Exras Inflair Vs. Base'!G37,'Extras -UL'!$A$4:$J$5,2,FALSE),FALSE)-I37),0)</f>
        <v>0</v>
      </c>
      <c r="AG37" s="242">
        <f>IF(G37=$O$1,(VLOOKUP(A37,'Extras -UL'!$A$6:$J$109,HLOOKUP('Exras Inflair Vs. Base'!G37,'Extras -UL'!$A$4:$J$5,2,FALSE),FALSE)),0)</f>
        <v>2</v>
      </c>
      <c r="AH37" s="242">
        <f>IF(G37=$P$1,(VLOOKUP(A37,'Extras -UL'!$A$6:$J$109,HLOOKUP('Exras Inflair Vs. Base'!G37,'Extras -UL'!$A$4:$J$5,2,FALSE),FALSE)),0)</f>
        <v>0</v>
      </c>
      <c r="AI37" s="242">
        <f>IF(G37=$Q$1,(VLOOKUP(A37,'Extras -UL'!$A$6:$J$109,HLOOKUP('Exras Inflair Vs. Base'!G37,'Extras -UL'!$A$4:$J$5,2,FALSE),FALSE)),0)</f>
        <v>0</v>
      </c>
      <c r="AJ37" s="242">
        <f>IF(G37=$R$1,(VLOOKUP(A37,'Extras -UL'!$A$6:$J$109,HLOOKUP('Exras Inflair Vs. Base'!G37,'Extras -UL'!$A$4:$J$5,2,FALSE),FALSE)),0)</f>
        <v>0</v>
      </c>
    </row>
    <row r="38" spans="1:36" x14ac:dyDescent="0.25">
      <c r="A38" s="250" t="s">
        <v>41</v>
      </c>
      <c r="B38" s="250" t="s">
        <v>1786</v>
      </c>
      <c r="C38" s="250" t="s">
        <v>1764</v>
      </c>
      <c r="D38" s="252" t="s">
        <v>897</v>
      </c>
      <c r="E38" s="249">
        <v>6</v>
      </c>
      <c r="F38" s="249" t="s">
        <v>1126</v>
      </c>
      <c r="G38" s="249" t="s">
        <v>531</v>
      </c>
      <c r="H38" s="249" t="s">
        <v>1780</v>
      </c>
      <c r="I38" s="329">
        <v>2</v>
      </c>
      <c r="J38" s="369">
        <f>IF(G38=$J$1,(VLOOKUP(A38,'Extras -UL'!$A$6:$J$109,HLOOKUP('Exras Inflair Vs. Base'!G38,'Extras -UL'!$A$4:$J$5,2,FALSE),FALSE)-I38),0)</f>
        <v>0</v>
      </c>
      <c r="K38" s="369">
        <f>IF(G38=$K$1,(VLOOKUP(A38,'Extras -UL'!$A$6:$J$109,HLOOKUP('Exras Inflair Vs. Base'!G38,'Extras -UL'!$A$4:$J$5,2,FALSE),FALSE)-I38),0)</f>
        <v>0</v>
      </c>
      <c r="L38" s="369">
        <f>IF(G38=$L$1,(VLOOKUP(A38,'Extras -UL'!$A$6:$J$109,HLOOKUP('Exras Inflair Vs. Base'!G38,'Extras -UL'!$A$4:$J$5,2,FALSE),FALSE)-I38),0)</f>
        <v>0</v>
      </c>
      <c r="M38" s="369">
        <f>IF(G38=$M$1,(VLOOKUP(A38,'Extras -UL'!$A$6:$J$109,HLOOKUP('Exras Inflair Vs. Base'!G38,'Extras -UL'!$A$4:$J$5,2,FALSE),FALSE)-I38),0)</f>
        <v>0</v>
      </c>
      <c r="N38" s="369">
        <f>IF(G38=$N$1,(VLOOKUP(A38,'Extras -UL'!$A$6:$J$109,HLOOKUP('Exras Inflair Vs. Base'!G38,'Extras -UL'!$A$4:$J$5,2,FALSE),FALSE)-I38),0)</f>
        <v>0</v>
      </c>
      <c r="O38" s="369">
        <f>IF(G38=$O$1,(VLOOKUP(A38,'Extras -UL'!$A$6:$J$109,HLOOKUP('Exras Inflair Vs. Base'!G38,'Extras -UL'!$A$4:$J$5,2,FALSE),FALSE)-I38),0)</f>
        <v>0</v>
      </c>
      <c r="P38" s="369">
        <f>IF(G38=$P$1,(VLOOKUP(A38,'Extras -UL'!$A$6:$J$109,HLOOKUP('Exras Inflair Vs. Base'!G38,'Extras -UL'!$A$4:$J$5,2,FALSE),FALSE)-I38),0)</f>
        <v>0</v>
      </c>
      <c r="Q38" s="369">
        <f>IF(G38=$Q$1,(VLOOKUP(A38,'Extras -UL'!$A$6:$J$109,HLOOKUP('Exras Inflair Vs. Base'!G38,'Extras -UL'!$A$4:$J$5,2,FALSE),FALSE)-I38),0)</f>
        <v>0</v>
      </c>
      <c r="R38" s="369">
        <f>IF(G38=$R$1,(VLOOKUP(A38,'Extras -UL'!$A$6:$J$109,HLOOKUP('Exras Inflair Vs. Base'!G38,'Extras -UL'!$A$4:$J$5,2,FALSE),FALSE)-I38),0)</f>
        <v>0</v>
      </c>
      <c r="S38" s="248"/>
      <c r="T38" s="256" t="str">
        <f t="shared" si="1"/>
        <v>UL0121TCSW362</v>
      </c>
      <c r="U38" s="248"/>
      <c r="V38" s="248"/>
      <c r="W38" s="248"/>
      <c r="X38" s="248"/>
      <c r="Y38" s="241"/>
      <c r="Z38" s="241" t="str">
        <f t="shared" si="2"/>
        <v>UL0121TCSW362</v>
      </c>
      <c r="AA38" s="245" t="str">
        <f t="shared" si="0"/>
        <v>UL0121</v>
      </c>
      <c r="AB38" s="242">
        <f>IF(G38=$J$1,(VLOOKUP(A38,'Extras -UL'!$A$6:$J$109,HLOOKUP('Exras Inflair Vs. Base'!G38,'Extras -UL'!$A$4:$J$5,2,FALSE),FALSE)),0)</f>
        <v>0</v>
      </c>
      <c r="AC38" s="242">
        <f>IF(G38=$K$1,(VLOOKUP(A38,'Extras -UL'!$A$6:$J$109,HLOOKUP('Exras Inflair Vs. Base'!G38,'Extras -UL'!$A$4:$J$5,2,FALSE),FALSE)),0)</f>
        <v>0</v>
      </c>
      <c r="AD38" s="242">
        <f>IF(G38=$L$1,(VLOOKUP(A38,'Extras -UL'!$A$6:$J$109,HLOOKUP('Exras Inflair Vs. Base'!G38,'Extras -UL'!$A$4:$J$5,2,FALSE),FALSE)),0)</f>
        <v>0</v>
      </c>
      <c r="AE38" s="242">
        <f>IF(G38=$M$1,(VLOOKUP(A38,'Extras -UL'!$A$6:$J$109,HLOOKUP('Exras Inflair Vs. Base'!G38,'Extras -UL'!$A$4:$J$5,2,FALSE),FALSE)),0)</f>
        <v>0</v>
      </c>
      <c r="AF38" s="242">
        <f>IF(G38=$N$1,(VLOOKUP(A38,'Extras -UL'!$A$6:$J$109,HLOOKUP('Exras Inflair Vs. Base'!G38,'Extras -UL'!$A$4:$J$5,2,FALSE),FALSE)-I38),0)</f>
        <v>0</v>
      </c>
      <c r="AG38" s="242">
        <f>IF(G38=$O$1,(VLOOKUP(A38,'Extras -UL'!$A$6:$J$109,HLOOKUP('Exras Inflair Vs. Base'!G38,'Extras -UL'!$A$4:$J$5,2,FALSE),FALSE)),0)</f>
        <v>0</v>
      </c>
      <c r="AH38" s="242">
        <f>IF(G38=$P$1,(VLOOKUP(A38,'Extras -UL'!$A$6:$J$109,HLOOKUP('Exras Inflair Vs. Base'!G38,'Extras -UL'!$A$4:$J$5,2,FALSE),FALSE)),0)</f>
        <v>2</v>
      </c>
      <c r="AI38" s="242">
        <f>IF(G38=$Q$1,(VLOOKUP(A38,'Extras -UL'!$A$6:$J$109,HLOOKUP('Exras Inflair Vs. Base'!G38,'Extras -UL'!$A$4:$J$5,2,FALSE),FALSE)),0)</f>
        <v>0</v>
      </c>
      <c r="AJ38" s="242">
        <f>IF(G38=$R$1,(VLOOKUP(A38,'Extras -UL'!$A$6:$J$109,HLOOKUP('Exras Inflair Vs. Base'!G38,'Extras -UL'!$A$4:$J$5,2,FALSE),FALSE)),0)</f>
        <v>0</v>
      </c>
    </row>
    <row r="39" spans="1:36" x14ac:dyDescent="0.25">
      <c r="A39" s="250" t="s">
        <v>41</v>
      </c>
      <c r="B39" s="250" t="s">
        <v>1786</v>
      </c>
      <c r="C39" s="250" t="s">
        <v>1764</v>
      </c>
      <c r="D39" s="252" t="s">
        <v>897</v>
      </c>
      <c r="E39" s="249">
        <v>7</v>
      </c>
      <c r="F39" s="249" t="s">
        <v>1126</v>
      </c>
      <c r="G39" s="249" t="s">
        <v>532</v>
      </c>
      <c r="H39" s="249" t="s">
        <v>1781</v>
      </c>
      <c r="I39" s="329">
        <v>8</v>
      </c>
      <c r="J39" s="369">
        <f>IF(G39=$J$1,(VLOOKUP(A39,'Extras -UL'!$A$6:$J$109,HLOOKUP('Exras Inflair Vs. Base'!G39,'Extras -UL'!$A$4:$J$5,2,FALSE),FALSE)-I39),0)</f>
        <v>0</v>
      </c>
      <c r="K39" s="369">
        <f>IF(G39=$K$1,(VLOOKUP(A39,'Extras -UL'!$A$6:$J$109,HLOOKUP('Exras Inflair Vs. Base'!G39,'Extras -UL'!$A$4:$J$5,2,FALSE),FALSE)-I39),0)</f>
        <v>0</v>
      </c>
      <c r="L39" s="369">
        <f>IF(G39=$L$1,(VLOOKUP(A39,'Extras -UL'!$A$6:$J$109,HLOOKUP('Exras Inflair Vs. Base'!G39,'Extras -UL'!$A$4:$J$5,2,FALSE),FALSE)-I39),0)</f>
        <v>0</v>
      </c>
      <c r="M39" s="369">
        <f>IF(G39=$M$1,(VLOOKUP(A39,'Extras -UL'!$A$6:$J$109,HLOOKUP('Exras Inflair Vs. Base'!G39,'Extras -UL'!$A$4:$J$5,2,FALSE),FALSE)-I39),0)</f>
        <v>0</v>
      </c>
      <c r="N39" s="369">
        <f>IF(G39=$N$1,(VLOOKUP(A39,'Extras -UL'!$A$6:$J$109,HLOOKUP('Exras Inflair Vs. Base'!G39,'Extras -UL'!$A$4:$J$5,2,FALSE),FALSE)-I39),0)</f>
        <v>0</v>
      </c>
      <c r="O39" s="369">
        <f>IF(G39=$O$1,(VLOOKUP(A39,'Extras -UL'!$A$6:$J$109,HLOOKUP('Exras Inflair Vs. Base'!G39,'Extras -UL'!$A$4:$J$5,2,FALSE),FALSE)-I39),0)</f>
        <v>0</v>
      </c>
      <c r="P39" s="369">
        <f>IF(G39=$P$1,(VLOOKUP(A39,'Extras -UL'!$A$6:$J$109,HLOOKUP('Exras Inflair Vs. Base'!G39,'Extras -UL'!$A$4:$J$5,2,FALSE),FALSE)-I39),0)</f>
        <v>0</v>
      </c>
      <c r="Q39" s="369">
        <f>IF(G39=$Q$1,(VLOOKUP(A39,'Extras -UL'!$A$6:$J$109,HLOOKUP('Exras Inflair Vs. Base'!G39,'Extras -UL'!$A$4:$J$5,2,FALSE),FALSE)-I39),0)</f>
        <v>0</v>
      </c>
      <c r="R39" s="369">
        <f>IF(G39=$R$1,(VLOOKUP(A39,'Extras -UL'!$A$6:$J$109,HLOOKUP('Exras Inflair Vs. Base'!G39,'Extras -UL'!$A$4:$J$5,2,FALSE),FALSE)-I39),0)</f>
        <v>0</v>
      </c>
      <c r="S39" s="248"/>
      <c r="T39" s="256" t="str">
        <f t="shared" si="1"/>
        <v>UL0121CCSW358</v>
      </c>
      <c r="U39" s="248"/>
      <c r="V39" s="248"/>
      <c r="W39" s="248"/>
      <c r="X39" s="248"/>
      <c r="Y39" s="241"/>
      <c r="Z39" s="241" t="str">
        <f t="shared" si="2"/>
        <v>UL0121CCSW358</v>
      </c>
      <c r="AA39" s="245" t="str">
        <f t="shared" si="0"/>
        <v>UL0121</v>
      </c>
      <c r="AB39" s="242">
        <f>IF(G39=$J$1,(VLOOKUP(A39,'Extras -UL'!$A$6:$J$109,HLOOKUP('Exras Inflair Vs. Base'!G39,'Extras -UL'!$A$4:$J$5,2,FALSE),FALSE)),0)</f>
        <v>0</v>
      </c>
      <c r="AC39" s="242">
        <f>IF(G39=$K$1,(VLOOKUP(A39,'Extras -UL'!$A$6:$J$109,HLOOKUP('Exras Inflair Vs. Base'!G39,'Extras -UL'!$A$4:$J$5,2,FALSE),FALSE)),0)</f>
        <v>0</v>
      </c>
      <c r="AD39" s="242">
        <f>IF(G39=$L$1,(VLOOKUP(A39,'Extras -UL'!$A$6:$J$109,HLOOKUP('Exras Inflair Vs. Base'!G39,'Extras -UL'!$A$4:$J$5,2,FALSE),FALSE)),0)</f>
        <v>0</v>
      </c>
      <c r="AE39" s="242">
        <f>IF(G39=$M$1,(VLOOKUP(A39,'Extras -UL'!$A$6:$J$109,HLOOKUP('Exras Inflair Vs. Base'!G39,'Extras -UL'!$A$4:$J$5,2,FALSE),FALSE)),0)</f>
        <v>0</v>
      </c>
      <c r="AF39" s="242">
        <f>IF(G39=$N$1,(VLOOKUP(A39,'Extras -UL'!$A$6:$J$109,HLOOKUP('Exras Inflair Vs. Base'!G39,'Extras -UL'!$A$4:$J$5,2,FALSE),FALSE)-I39),0)</f>
        <v>0</v>
      </c>
      <c r="AG39" s="242">
        <f>IF(G39=$O$1,(VLOOKUP(A39,'Extras -UL'!$A$6:$J$109,HLOOKUP('Exras Inflair Vs. Base'!G39,'Extras -UL'!$A$4:$J$5,2,FALSE),FALSE)),0)</f>
        <v>0</v>
      </c>
      <c r="AH39" s="242">
        <f>IF(G39=$P$1,(VLOOKUP(A39,'Extras -UL'!$A$6:$J$109,HLOOKUP('Exras Inflair Vs. Base'!G39,'Extras -UL'!$A$4:$J$5,2,FALSE),FALSE)),0)</f>
        <v>0</v>
      </c>
      <c r="AI39" s="242">
        <f>IF(G39=$Q$1,(VLOOKUP(A39,'Extras -UL'!$A$6:$J$109,HLOOKUP('Exras Inflair Vs. Base'!G39,'Extras -UL'!$A$4:$J$5,2,FALSE),FALSE)),0)</f>
        <v>8</v>
      </c>
      <c r="AJ39" s="242">
        <f>IF(G39=$R$1,(VLOOKUP(A39,'Extras -UL'!$A$6:$J$109,HLOOKUP('Exras Inflair Vs. Base'!G39,'Extras -UL'!$A$4:$J$5,2,FALSE),FALSE)),0)</f>
        <v>0</v>
      </c>
    </row>
    <row r="40" spans="1:36" x14ac:dyDescent="0.25">
      <c r="A40" s="250" t="s">
        <v>41</v>
      </c>
      <c r="B40" s="250" t="s">
        <v>1786</v>
      </c>
      <c r="C40" s="250" t="s">
        <v>1764</v>
      </c>
      <c r="D40" s="252" t="s">
        <v>897</v>
      </c>
      <c r="E40" s="249">
        <v>8</v>
      </c>
      <c r="F40" s="249" t="s">
        <v>1126</v>
      </c>
      <c r="G40" s="249" t="s">
        <v>533</v>
      </c>
      <c r="H40" s="249" t="s">
        <v>1782</v>
      </c>
      <c r="I40" s="329">
        <v>8</v>
      </c>
      <c r="J40" s="369">
        <f>IF(G40=$J$1,(VLOOKUP(A40,'Extras -UL'!$A$6:$J$109,HLOOKUP('Exras Inflair Vs. Base'!G40,'Extras -UL'!$A$4:$J$5,2,FALSE),FALSE)-I40),0)</f>
        <v>0</v>
      </c>
      <c r="K40" s="369">
        <f>IF(G40=$K$1,(VLOOKUP(A40,'Extras -UL'!$A$6:$J$109,HLOOKUP('Exras Inflair Vs. Base'!G40,'Extras -UL'!$A$4:$J$5,2,FALSE),FALSE)-I40),0)</f>
        <v>0</v>
      </c>
      <c r="L40" s="369">
        <f>IF(G40=$L$1,(VLOOKUP(A40,'Extras -UL'!$A$6:$J$109,HLOOKUP('Exras Inflair Vs. Base'!G40,'Extras -UL'!$A$4:$J$5,2,FALSE),FALSE)-I40),0)</f>
        <v>0</v>
      </c>
      <c r="M40" s="369">
        <f>IF(G40=$M$1,(VLOOKUP(A40,'Extras -UL'!$A$6:$J$109,HLOOKUP('Exras Inflair Vs. Base'!G40,'Extras -UL'!$A$4:$J$5,2,FALSE),FALSE)-I40),0)</f>
        <v>0</v>
      </c>
      <c r="N40" s="369">
        <f>IF(G40=$N$1,(VLOOKUP(A40,'Extras -UL'!$A$6:$J$109,HLOOKUP('Exras Inflair Vs. Base'!G40,'Extras -UL'!$A$4:$J$5,2,FALSE),FALSE)-I40),0)</f>
        <v>0</v>
      </c>
      <c r="O40" s="369">
        <f>IF(G40=$O$1,(VLOOKUP(A40,'Extras -UL'!$A$6:$J$109,HLOOKUP('Exras Inflair Vs. Base'!G40,'Extras -UL'!$A$4:$J$5,2,FALSE),FALSE)-I40),0)</f>
        <v>0</v>
      </c>
      <c r="P40" s="369">
        <f>IF(G40=$P$1,(VLOOKUP(A40,'Extras -UL'!$A$6:$J$109,HLOOKUP('Exras Inflair Vs. Base'!G40,'Extras -UL'!$A$4:$J$5,2,FALSE),FALSE)-I40),0)</f>
        <v>0</v>
      </c>
      <c r="Q40" s="369">
        <f>IF(G40=$Q$1,(VLOOKUP(A40,'Extras -UL'!$A$6:$J$109,HLOOKUP('Exras Inflair Vs. Base'!G40,'Extras -UL'!$A$4:$J$5,2,FALSE),FALSE)-I40),0)</f>
        <v>0</v>
      </c>
      <c r="R40" s="369">
        <f>IF(G40=$R$1,(VLOOKUP(A40,'Extras -UL'!$A$6:$J$109,HLOOKUP('Exras Inflair Vs. Base'!G40,'Extras -UL'!$A$4:$J$5,2,FALSE),FALSE)-I40),0)</f>
        <v>0</v>
      </c>
      <c r="S40" s="248"/>
      <c r="T40" s="256" t="str">
        <f t="shared" si="1"/>
        <v>UL0121CCSW368</v>
      </c>
      <c r="U40" s="248"/>
      <c r="V40" s="248"/>
      <c r="W40" s="248"/>
      <c r="X40" s="248"/>
      <c r="Y40" s="241"/>
      <c r="Z40" s="241" t="str">
        <f t="shared" si="2"/>
        <v>UL0121CCSW368</v>
      </c>
      <c r="AA40" s="245" t="str">
        <f t="shared" si="0"/>
        <v>UL0121</v>
      </c>
      <c r="AB40" s="242">
        <f>IF(G40=$J$1,(VLOOKUP(A40,'Extras -UL'!$A$6:$J$109,HLOOKUP('Exras Inflair Vs. Base'!G40,'Extras -UL'!$A$4:$J$5,2,FALSE),FALSE)),0)</f>
        <v>0</v>
      </c>
      <c r="AC40" s="242">
        <f>IF(G40=$K$1,(VLOOKUP(A40,'Extras -UL'!$A$6:$J$109,HLOOKUP('Exras Inflair Vs. Base'!G40,'Extras -UL'!$A$4:$J$5,2,FALSE),FALSE)),0)</f>
        <v>0</v>
      </c>
      <c r="AD40" s="242">
        <f>IF(G40=$L$1,(VLOOKUP(A40,'Extras -UL'!$A$6:$J$109,HLOOKUP('Exras Inflair Vs. Base'!G40,'Extras -UL'!$A$4:$J$5,2,FALSE),FALSE)),0)</f>
        <v>0</v>
      </c>
      <c r="AE40" s="242">
        <f>IF(G40=$M$1,(VLOOKUP(A40,'Extras -UL'!$A$6:$J$109,HLOOKUP('Exras Inflair Vs. Base'!G40,'Extras -UL'!$A$4:$J$5,2,FALSE),FALSE)),0)</f>
        <v>0</v>
      </c>
      <c r="AF40" s="242">
        <f>IF(G40=$N$1,(VLOOKUP(A40,'Extras -UL'!$A$6:$J$109,HLOOKUP('Exras Inflair Vs. Base'!G40,'Extras -UL'!$A$4:$J$5,2,FALSE),FALSE)-I40),0)</f>
        <v>0</v>
      </c>
      <c r="AG40" s="242">
        <f>IF(G40=$O$1,(VLOOKUP(A40,'Extras -UL'!$A$6:$J$109,HLOOKUP('Exras Inflair Vs. Base'!G40,'Extras -UL'!$A$4:$J$5,2,FALSE),FALSE)),0)</f>
        <v>0</v>
      </c>
      <c r="AH40" s="242">
        <f>IF(G40=$P$1,(VLOOKUP(A40,'Extras -UL'!$A$6:$J$109,HLOOKUP('Exras Inflair Vs. Base'!G40,'Extras -UL'!$A$4:$J$5,2,FALSE),FALSE)),0)</f>
        <v>0</v>
      </c>
      <c r="AI40" s="242">
        <f>IF(G40=$Q$1,(VLOOKUP(A40,'Extras -UL'!$A$6:$J$109,HLOOKUP('Exras Inflair Vs. Base'!G40,'Extras -UL'!$A$4:$J$5,2,FALSE),FALSE)),0)</f>
        <v>0</v>
      </c>
      <c r="AJ40" s="242">
        <f>IF(G40=$R$1,(VLOOKUP(A40,'Extras -UL'!$A$6:$J$109,HLOOKUP('Exras Inflair Vs. Base'!G40,'Extras -UL'!$A$4:$J$5,2,FALSE),FALSE)),0)</f>
        <v>8</v>
      </c>
    </row>
    <row r="41" spans="1:36" x14ac:dyDescent="0.25">
      <c r="A41" s="250" t="s">
        <v>60</v>
      </c>
      <c r="B41" s="250" t="s">
        <v>1787</v>
      </c>
      <c r="C41" s="250" t="s">
        <v>1764</v>
      </c>
      <c r="D41" s="252" t="s">
        <v>897</v>
      </c>
      <c r="E41" s="249">
        <v>1</v>
      </c>
      <c r="F41" s="249" t="s">
        <v>1126</v>
      </c>
      <c r="G41" s="249" t="s">
        <v>517</v>
      </c>
      <c r="H41" s="249" t="s">
        <v>1777</v>
      </c>
      <c r="I41" s="329">
        <v>7</v>
      </c>
      <c r="J41" s="369">
        <f>IF(G41=$J$1,(VLOOKUP(A41,'Extras -UL'!$A$6:$J$109,HLOOKUP('Exras Inflair Vs. Base'!G41,'Extras -UL'!$A$4:$J$5,2,FALSE),FALSE)-I41),0)</f>
        <v>0</v>
      </c>
      <c r="K41" s="369">
        <f>IF(G41=$K$1,(VLOOKUP(A41,'Extras -UL'!$A$6:$J$109,HLOOKUP('Exras Inflair Vs. Base'!G41,'Extras -UL'!$A$4:$J$5,2,FALSE),FALSE)-I41),0)</f>
        <v>0</v>
      </c>
      <c r="L41" s="369">
        <f>IF(G41=$L$1,(VLOOKUP(A41,'Extras -UL'!$A$6:$J$109,HLOOKUP('Exras Inflair Vs. Base'!G41,'Extras -UL'!$A$4:$J$5,2,FALSE),FALSE)-I41),0)</f>
        <v>0</v>
      </c>
      <c r="M41" s="369">
        <f>IF(G41=$M$1,(VLOOKUP(A41,'Extras -UL'!$A$6:$J$109,HLOOKUP('Exras Inflair Vs. Base'!G41,'Extras -UL'!$A$4:$J$5,2,FALSE),FALSE)-I41),0)</f>
        <v>0</v>
      </c>
      <c r="N41" s="369">
        <f>IF(G41=$N$1,(VLOOKUP(A41,'Extras -UL'!$A$6:$J$109,HLOOKUP('Exras Inflair Vs. Base'!G41,'Extras -UL'!$A$4:$J$5,2,FALSE),FALSE)-I41),0)</f>
        <v>0</v>
      </c>
      <c r="O41" s="369">
        <f>IF(G41=$O$1,(VLOOKUP(A41,'Extras -UL'!$A$6:$J$109,HLOOKUP('Exras Inflair Vs. Base'!G41,'Extras -UL'!$A$4:$J$5,2,FALSE),FALSE)-I41),0)</f>
        <v>0</v>
      </c>
      <c r="P41" s="369">
        <f>IF(G41=$P$1,(VLOOKUP(A41,'Extras -UL'!$A$6:$J$109,HLOOKUP('Exras Inflair Vs. Base'!G41,'Extras -UL'!$A$4:$J$5,2,FALSE),FALSE)-I41),0)</f>
        <v>0</v>
      </c>
      <c r="Q41" s="369">
        <f>IF(G41=$Q$1,(VLOOKUP(A41,'Extras -UL'!$A$6:$J$109,HLOOKUP('Exras Inflair Vs. Base'!G41,'Extras -UL'!$A$4:$J$5,2,FALSE),FALSE)-I41),0)</f>
        <v>0</v>
      </c>
      <c r="R41" s="369">
        <f>IF(G41=$R$1,(VLOOKUP(A41,'Extras -UL'!$A$6:$J$109,HLOOKUP('Exras Inflair Vs. Base'!G41,'Extras -UL'!$A$4:$J$5,2,FALSE),FALSE)-I41),0)</f>
        <v>0</v>
      </c>
      <c r="S41" s="248"/>
      <c r="T41" s="256" t="str">
        <f t="shared" si="1"/>
        <v>UL0125C600487</v>
      </c>
      <c r="U41" s="248"/>
      <c r="V41" s="248"/>
      <c r="W41" s="248"/>
      <c r="X41" s="248"/>
      <c r="Y41" s="241"/>
      <c r="Z41" s="241" t="str">
        <f t="shared" si="2"/>
        <v>UL0125C600487</v>
      </c>
      <c r="AA41" s="245" t="str">
        <f t="shared" si="0"/>
        <v>UL0125</v>
      </c>
      <c r="AB41" s="242">
        <f>IF(G41=$J$1,(VLOOKUP(A41,'Extras -UL'!$A$6:$J$109,HLOOKUP('Exras Inflair Vs. Base'!G41,'Extras -UL'!$A$4:$J$5,2,FALSE),FALSE)),0)</f>
        <v>7</v>
      </c>
      <c r="AC41" s="242">
        <f>IF(G41=$K$1,(VLOOKUP(A41,'Extras -UL'!$A$6:$J$109,HLOOKUP('Exras Inflair Vs. Base'!G41,'Extras -UL'!$A$4:$J$5,2,FALSE),FALSE)),0)</f>
        <v>0</v>
      </c>
      <c r="AD41" s="242">
        <f>IF(G41=$L$1,(VLOOKUP(A41,'Extras -UL'!$A$6:$J$109,HLOOKUP('Exras Inflair Vs. Base'!G41,'Extras -UL'!$A$4:$J$5,2,FALSE),FALSE)),0)</f>
        <v>0</v>
      </c>
      <c r="AE41" s="242">
        <f>IF(G41=$M$1,(VLOOKUP(A41,'Extras -UL'!$A$6:$J$109,HLOOKUP('Exras Inflair Vs. Base'!G41,'Extras -UL'!$A$4:$J$5,2,FALSE),FALSE)),0)</f>
        <v>0</v>
      </c>
      <c r="AF41" s="242">
        <f>IF(G41=$N$1,(VLOOKUP(A41,'Extras -UL'!$A$6:$J$109,HLOOKUP('Exras Inflair Vs. Base'!G41,'Extras -UL'!$A$4:$J$5,2,FALSE),FALSE)-I41),0)</f>
        <v>0</v>
      </c>
      <c r="AG41" s="242">
        <f>IF(G41=$O$1,(VLOOKUP(A41,'Extras -UL'!$A$6:$J$109,HLOOKUP('Exras Inflair Vs. Base'!G41,'Extras -UL'!$A$4:$J$5,2,FALSE),FALSE)),0)</f>
        <v>0</v>
      </c>
      <c r="AH41" s="242">
        <f>IF(G41=$P$1,(VLOOKUP(A41,'Extras -UL'!$A$6:$J$109,HLOOKUP('Exras Inflair Vs. Base'!G41,'Extras -UL'!$A$4:$J$5,2,FALSE),FALSE)),0)</f>
        <v>0</v>
      </c>
      <c r="AI41" s="242">
        <f>IF(G41=$Q$1,(VLOOKUP(A41,'Extras -UL'!$A$6:$J$109,HLOOKUP('Exras Inflair Vs. Base'!G41,'Extras -UL'!$A$4:$J$5,2,FALSE),FALSE)),0)</f>
        <v>0</v>
      </c>
      <c r="AJ41" s="242">
        <f>IF(G41=$R$1,(VLOOKUP(A41,'Extras -UL'!$A$6:$J$109,HLOOKUP('Exras Inflair Vs. Base'!G41,'Extras -UL'!$A$4:$J$5,2,FALSE),FALSE)),0)</f>
        <v>0</v>
      </c>
    </row>
    <row r="42" spans="1:36" x14ac:dyDescent="0.25">
      <c r="A42" s="249" t="s">
        <v>60</v>
      </c>
      <c r="B42" s="249" t="s">
        <v>1787</v>
      </c>
      <c r="C42" s="250" t="s">
        <v>1764</v>
      </c>
      <c r="D42" s="251" t="s">
        <v>897</v>
      </c>
      <c r="E42" s="249">
        <v>2</v>
      </c>
      <c r="F42" s="249" t="s">
        <v>1126</v>
      </c>
      <c r="G42" s="249" t="s">
        <v>434</v>
      </c>
      <c r="H42" s="249" t="s">
        <v>1778</v>
      </c>
      <c r="I42" s="329">
        <v>7</v>
      </c>
      <c r="J42" s="369">
        <f>IF(G42=$J$1,(VLOOKUP(A42,'Extras -UL'!$A$6:$J$109,HLOOKUP('Exras Inflair Vs. Base'!G42,'Extras -UL'!$A$4:$J$5,2,FALSE),FALSE)-I42),0)</f>
        <v>0</v>
      </c>
      <c r="K42" s="369">
        <f>IF(G42=$K$1,(VLOOKUP(A42,'Extras -UL'!$A$6:$J$109,HLOOKUP('Exras Inflair Vs. Base'!G42,'Extras -UL'!$A$4:$J$5,2,FALSE),FALSE)-I42),0)</f>
        <v>0</v>
      </c>
      <c r="L42" s="369">
        <f>IF(G42=$L$1,(VLOOKUP(A42,'Extras -UL'!$A$6:$J$109,HLOOKUP('Exras Inflair Vs. Base'!G42,'Extras -UL'!$A$4:$J$5,2,FALSE),FALSE)-I42),0)</f>
        <v>0</v>
      </c>
      <c r="M42" s="369">
        <f>IF(G42=$M$1,(VLOOKUP(A42,'Extras -UL'!$A$6:$J$109,HLOOKUP('Exras Inflair Vs. Base'!G42,'Extras -UL'!$A$4:$J$5,2,FALSE),FALSE)-I42),0)</f>
        <v>0</v>
      </c>
      <c r="N42" s="369">
        <f>IF(G42=$N$1,(VLOOKUP(A42,'Extras -UL'!$A$6:$J$109,HLOOKUP('Exras Inflair Vs. Base'!G42,'Extras -UL'!$A$4:$J$5,2,FALSE),FALSE)-I42),0)</f>
        <v>0</v>
      </c>
      <c r="O42" s="369">
        <f>IF(G42=$O$1,(VLOOKUP(A42,'Extras -UL'!$A$6:$J$109,HLOOKUP('Exras Inflair Vs. Base'!G42,'Extras -UL'!$A$4:$J$5,2,FALSE),FALSE)-I42),0)</f>
        <v>0</v>
      </c>
      <c r="P42" s="369">
        <f>IF(G42=$P$1,(VLOOKUP(A42,'Extras -UL'!$A$6:$J$109,HLOOKUP('Exras Inflair Vs. Base'!G42,'Extras -UL'!$A$4:$J$5,2,FALSE),FALSE)-I42),0)</f>
        <v>0</v>
      </c>
      <c r="Q42" s="369">
        <f>IF(G42=$Q$1,(VLOOKUP(A42,'Extras -UL'!$A$6:$J$109,HLOOKUP('Exras Inflair Vs. Base'!G42,'Extras -UL'!$A$4:$J$5,2,FALSE),FALSE)-I42),0)</f>
        <v>0</v>
      </c>
      <c r="R42" s="369">
        <f>IF(G42=$R$1,(VLOOKUP(A42,'Extras -UL'!$A$6:$J$109,HLOOKUP('Exras Inflair Vs. Base'!G42,'Extras -UL'!$A$4:$J$5,2,FALSE),FALSE)-I42),0)</f>
        <v>0</v>
      </c>
      <c r="S42" s="248"/>
      <c r="T42" s="256" t="str">
        <f t="shared" si="1"/>
        <v>UL0125C600227</v>
      </c>
      <c r="U42" s="248"/>
      <c r="V42" s="248"/>
      <c r="W42" s="248"/>
      <c r="X42" s="248"/>
      <c r="Y42" s="241"/>
      <c r="Z42" s="241" t="str">
        <f t="shared" si="2"/>
        <v>UL0125C600227</v>
      </c>
      <c r="AA42" s="245" t="str">
        <f t="shared" si="0"/>
        <v>UL0125</v>
      </c>
      <c r="AB42" s="242">
        <f>IF(G42=$J$1,(VLOOKUP(A42,'Extras -UL'!$A$6:$J$109,HLOOKUP('Exras Inflair Vs. Base'!G42,'Extras -UL'!$A$4:$J$5,2,FALSE),FALSE)),0)</f>
        <v>0</v>
      </c>
      <c r="AC42" s="242">
        <f>IF(G42=$K$1,(VLOOKUP(A42,'Extras -UL'!$A$6:$J$109,HLOOKUP('Exras Inflair Vs. Base'!G42,'Extras -UL'!$A$4:$J$5,2,FALSE),FALSE)),0)</f>
        <v>7</v>
      </c>
      <c r="AD42" s="242">
        <f>IF(G42=$L$1,(VLOOKUP(A42,'Extras -UL'!$A$6:$J$109,HLOOKUP('Exras Inflair Vs. Base'!G42,'Extras -UL'!$A$4:$J$5,2,FALSE),FALSE)),0)</f>
        <v>0</v>
      </c>
      <c r="AE42" s="242">
        <f>IF(G42=$M$1,(VLOOKUP(A42,'Extras -UL'!$A$6:$J$109,HLOOKUP('Exras Inflair Vs. Base'!G42,'Extras -UL'!$A$4:$J$5,2,FALSE),FALSE)),0)</f>
        <v>0</v>
      </c>
      <c r="AF42" s="242">
        <f>IF(G42=$N$1,(VLOOKUP(A42,'Extras -UL'!$A$6:$J$109,HLOOKUP('Exras Inflair Vs. Base'!G42,'Extras -UL'!$A$4:$J$5,2,FALSE),FALSE)-I42),0)</f>
        <v>0</v>
      </c>
      <c r="AG42" s="242">
        <f>IF(G42=$O$1,(VLOOKUP(A42,'Extras -UL'!$A$6:$J$109,HLOOKUP('Exras Inflair Vs. Base'!G42,'Extras -UL'!$A$4:$J$5,2,FALSE),FALSE)),0)</f>
        <v>0</v>
      </c>
      <c r="AH42" s="242">
        <f>IF(G42=$P$1,(VLOOKUP(A42,'Extras -UL'!$A$6:$J$109,HLOOKUP('Exras Inflair Vs. Base'!G42,'Extras -UL'!$A$4:$J$5,2,FALSE),FALSE)),0)</f>
        <v>0</v>
      </c>
      <c r="AI42" s="242">
        <f>IF(G42=$Q$1,(VLOOKUP(A42,'Extras -UL'!$A$6:$J$109,HLOOKUP('Exras Inflair Vs. Base'!G42,'Extras -UL'!$A$4:$J$5,2,FALSE),FALSE)),0)</f>
        <v>0</v>
      </c>
      <c r="AJ42" s="242">
        <f>IF(G42=$R$1,(VLOOKUP(A42,'Extras -UL'!$A$6:$J$109,HLOOKUP('Exras Inflair Vs. Base'!G42,'Extras -UL'!$A$4:$J$5,2,FALSE),FALSE)),0)</f>
        <v>0</v>
      </c>
    </row>
    <row r="43" spans="1:36" x14ac:dyDescent="0.25">
      <c r="A43" s="250" t="s">
        <v>60</v>
      </c>
      <c r="B43" s="250" t="s">
        <v>1787</v>
      </c>
      <c r="C43" s="250" t="s">
        <v>1764</v>
      </c>
      <c r="D43" s="252" t="s">
        <v>897</v>
      </c>
      <c r="E43" s="249">
        <v>3</v>
      </c>
      <c r="F43" s="249" t="s">
        <v>1126</v>
      </c>
      <c r="G43" s="249" t="s">
        <v>886</v>
      </c>
      <c r="H43" s="249" t="s">
        <v>907</v>
      </c>
      <c r="I43" s="329">
        <v>0.5</v>
      </c>
      <c r="J43" s="369">
        <f>IF(G43=$J$1,(VLOOKUP(A43,'Extras -UL'!$A$6:$J$109,HLOOKUP('Exras Inflair Vs. Base'!G43,'Extras -UL'!$A$4:$J$5,2,FALSE),FALSE)-I43),0)</f>
        <v>0</v>
      </c>
      <c r="K43" s="369">
        <f>IF(G43=$K$1,(VLOOKUP(A43,'Extras -UL'!$A$6:$J$109,HLOOKUP('Exras Inflair Vs. Base'!G43,'Extras -UL'!$A$4:$J$5,2,FALSE),FALSE)-I43),0)</f>
        <v>0</v>
      </c>
      <c r="L43" s="369">
        <f>IF(G43=$L$1,(VLOOKUP(A43,'Extras -UL'!$A$6:$J$109,HLOOKUP('Exras Inflair Vs. Base'!G43,'Extras -UL'!$A$4:$J$5,2,FALSE),FALSE)-I43),0)</f>
        <v>0</v>
      </c>
      <c r="M43" s="369">
        <f>IF(G43=$M$1,(VLOOKUP(A43,'Extras -UL'!$A$6:$J$109,HLOOKUP('Exras Inflair Vs. Base'!G43,'Extras -UL'!$A$4:$J$5,2,FALSE),FALSE)-I43),0)</f>
        <v>0</v>
      </c>
      <c r="N43" s="369">
        <f>IF(G43=$N$1,(VLOOKUP(A43,'Extras -UL'!$A$6:$J$109,HLOOKUP('Exras Inflair Vs. Base'!G43,'Extras -UL'!$A$4:$J$5,2,FALSE),FALSE)-I43),0)</f>
        <v>0</v>
      </c>
      <c r="O43" s="369">
        <f>IF(G43=$O$1,(VLOOKUP(A43,'Extras -UL'!$A$6:$J$109,HLOOKUP('Exras Inflair Vs. Base'!G43,'Extras -UL'!$A$4:$J$5,2,FALSE),FALSE)-I43),0)</f>
        <v>0</v>
      </c>
      <c r="P43" s="369">
        <f>IF(G43=$P$1,(VLOOKUP(A43,'Extras -UL'!$A$6:$J$109,HLOOKUP('Exras Inflair Vs. Base'!G43,'Extras -UL'!$A$4:$J$5,2,FALSE),FALSE)-I43),0)</f>
        <v>0</v>
      </c>
      <c r="Q43" s="369">
        <f>IF(G43=$Q$1,(VLOOKUP(A43,'Extras -UL'!$A$6:$J$109,HLOOKUP('Exras Inflair Vs. Base'!G43,'Extras -UL'!$A$4:$J$5,2,FALSE),FALSE)-I43),0)</f>
        <v>0</v>
      </c>
      <c r="R43" s="369">
        <f>IF(G43=$R$1,(VLOOKUP(A43,'Extras -UL'!$A$6:$J$109,HLOOKUP('Exras Inflair Vs. Base'!G43,'Extras -UL'!$A$4:$J$5,2,FALSE),FALSE)-I43),0)</f>
        <v>0</v>
      </c>
      <c r="S43" s="248"/>
      <c r="T43" s="256" t="str">
        <f t="shared" si="1"/>
        <v>UL0125C600760.5</v>
      </c>
      <c r="U43" s="248"/>
      <c r="V43" s="248"/>
      <c r="W43" s="248"/>
      <c r="X43" s="248"/>
      <c r="Y43" s="241"/>
      <c r="Z43" s="241" t="str">
        <f t="shared" si="2"/>
        <v>UL0125C600760.5</v>
      </c>
      <c r="AA43" s="245" t="str">
        <f t="shared" si="0"/>
        <v>UL0125</v>
      </c>
      <c r="AB43" s="242">
        <f>IF(G43=$J$1,(VLOOKUP(A43,'Extras -UL'!$A$6:$J$109,HLOOKUP('Exras Inflair Vs. Base'!G43,'Extras -UL'!$A$4:$J$5,2,FALSE),FALSE)),0)</f>
        <v>0</v>
      </c>
      <c r="AC43" s="242">
        <f>IF(G43=$K$1,(VLOOKUP(A43,'Extras -UL'!$A$6:$J$109,HLOOKUP('Exras Inflair Vs. Base'!G43,'Extras -UL'!$A$4:$J$5,2,FALSE),FALSE)),0)</f>
        <v>0</v>
      </c>
      <c r="AD43" s="242">
        <f>IF(G43=$L$1,(VLOOKUP(A43,'Extras -UL'!$A$6:$J$109,HLOOKUP('Exras Inflair Vs. Base'!G43,'Extras -UL'!$A$4:$J$5,2,FALSE),FALSE)),0)</f>
        <v>0.5</v>
      </c>
      <c r="AE43" s="242">
        <f>IF(G43=$M$1,(VLOOKUP(A43,'Extras -UL'!$A$6:$J$109,HLOOKUP('Exras Inflair Vs. Base'!G43,'Extras -UL'!$A$4:$J$5,2,FALSE),FALSE)),0)</f>
        <v>0</v>
      </c>
      <c r="AF43" s="242">
        <f>IF(G43=$N$1,(VLOOKUP(A43,'Extras -UL'!$A$6:$J$109,HLOOKUP('Exras Inflair Vs. Base'!G43,'Extras -UL'!$A$4:$J$5,2,FALSE),FALSE)-I43),0)</f>
        <v>0</v>
      </c>
      <c r="AG43" s="242">
        <f>IF(G43=$O$1,(VLOOKUP(A43,'Extras -UL'!$A$6:$J$109,HLOOKUP('Exras Inflair Vs. Base'!G43,'Extras -UL'!$A$4:$J$5,2,FALSE),FALSE)),0)</f>
        <v>0</v>
      </c>
      <c r="AH43" s="242">
        <f>IF(G43=$P$1,(VLOOKUP(A43,'Extras -UL'!$A$6:$J$109,HLOOKUP('Exras Inflair Vs. Base'!G43,'Extras -UL'!$A$4:$J$5,2,FALSE),FALSE)),0)</f>
        <v>0</v>
      </c>
      <c r="AI43" s="242">
        <f>IF(G43=$Q$1,(VLOOKUP(A43,'Extras -UL'!$A$6:$J$109,HLOOKUP('Exras Inflair Vs. Base'!G43,'Extras -UL'!$A$4:$J$5,2,FALSE),FALSE)),0)</f>
        <v>0</v>
      </c>
      <c r="AJ43" s="242">
        <f>IF(G43=$R$1,(VLOOKUP(A43,'Extras -UL'!$A$6:$J$109,HLOOKUP('Exras Inflair Vs. Base'!G43,'Extras -UL'!$A$4:$J$5,2,FALSE),FALSE)),0)</f>
        <v>0</v>
      </c>
    </row>
    <row r="44" spans="1:36" x14ac:dyDescent="0.25">
      <c r="A44" s="250" t="s">
        <v>51</v>
      </c>
      <c r="B44" s="250" t="s">
        <v>1788</v>
      </c>
      <c r="C44" s="250" t="s">
        <v>1764</v>
      </c>
      <c r="D44" s="252" t="s">
        <v>897</v>
      </c>
      <c r="E44" s="249">
        <v>1</v>
      </c>
      <c r="F44" s="249" t="s">
        <v>1126</v>
      </c>
      <c r="G44" s="249" t="s">
        <v>517</v>
      </c>
      <c r="H44" s="249" t="s">
        <v>1777</v>
      </c>
      <c r="I44" s="329">
        <v>11</v>
      </c>
      <c r="J44" s="369">
        <f>IF(G44=$J$1,(VLOOKUP(A44,'Extras -UL'!$A$6:$J$109,HLOOKUP('Exras Inflair Vs. Base'!G44,'Extras -UL'!$A$4:$J$5,2,FALSE),FALSE)-I44),0)</f>
        <v>0</v>
      </c>
      <c r="K44" s="369">
        <f>IF(G44=$K$1,(VLOOKUP(A44,'Extras -UL'!$A$6:$J$109,HLOOKUP('Exras Inflair Vs. Base'!G44,'Extras -UL'!$A$4:$J$5,2,FALSE),FALSE)-I44),0)</f>
        <v>0</v>
      </c>
      <c r="L44" s="369">
        <f>IF(G44=$L$1,(VLOOKUP(A44,'Extras -UL'!$A$6:$J$109,HLOOKUP('Exras Inflair Vs. Base'!G44,'Extras -UL'!$A$4:$J$5,2,FALSE),FALSE)-I44),0)</f>
        <v>0</v>
      </c>
      <c r="M44" s="369">
        <f>IF(G44=$M$1,(VLOOKUP(A44,'Extras -UL'!$A$6:$J$109,HLOOKUP('Exras Inflair Vs. Base'!G44,'Extras -UL'!$A$4:$J$5,2,FALSE),FALSE)-I44),0)</f>
        <v>0</v>
      </c>
      <c r="N44" s="369">
        <f>IF(G44=$N$1,(VLOOKUP(A44,'Extras -UL'!$A$6:$J$109,HLOOKUP('Exras Inflair Vs. Base'!G44,'Extras -UL'!$A$4:$J$5,2,FALSE),FALSE)-I44),0)</f>
        <v>0</v>
      </c>
      <c r="O44" s="369">
        <f>IF(G44=$O$1,(VLOOKUP(A44,'Extras -UL'!$A$6:$J$109,HLOOKUP('Exras Inflair Vs. Base'!G44,'Extras -UL'!$A$4:$J$5,2,FALSE),FALSE)-I44),0)</f>
        <v>0</v>
      </c>
      <c r="P44" s="369">
        <f>IF(G44=$P$1,(VLOOKUP(A44,'Extras -UL'!$A$6:$J$109,HLOOKUP('Exras Inflair Vs. Base'!G44,'Extras -UL'!$A$4:$J$5,2,FALSE),FALSE)-I44),0)</f>
        <v>0</v>
      </c>
      <c r="Q44" s="369">
        <f>IF(G44=$Q$1,(VLOOKUP(A44,'Extras -UL'!$A$6:$J$109,HLOOKUP('Exras Inflair Vs. Base'!G44,'Extras -UL'!$A$4:$J$5,2,FALSE),FALSE)-I44),0)</f>
        <v>0</v>
      </c>
      <c r="R44" s="369">
        <f>IF(G44=$R$1,(VLOOKUP(A44,'Extras -UL'!$A$6:$J$109,HLOOKUP('Exras Inflair Vs. Base'!G44,'Extras -UL'!$A$4:$J$5,2,FALSE),FALSE)-I44),0)</f>
        <v>0</v>
      </c>
      <c r="S44" s="248"/>
      <c r="T44" s="256" t="str">
        <f t="shared" si="1"/>
        <v>UL0127C6004811</v>
      </c>
      <c r="U44" s="248"/>
      <c r="V44" s="248"/>
      <c r="W44" s="248"/>
      <c r="X44" s="248"/>
      <c r="Y44" s="241"/>
      <c r="Z44" s="241" t="str">
        <f t="shared" si="2"/>
        <v>UL0127C6004811</v>
      </c>
      <c r="AA44" s="245" t="str">
        <f t="shared" si="0"/>
        <v>UL0127</v>
      </c>
      <c r="AB44" s="242">
        <f>IF(G44=$J$1,(VLOOKUP(A44,'Extras -UL'!$A$6:$J$109,HLOOKUP('Exras Inflair Vs. Base'!G44,'Extras -UL'!$A$4:$J$5,2,FALSE),FALSE)),0)</f>
        <v>11</v>
      </c>
      <c r="AC44" s="242">
        <f>IF(G44=$K$1,(VLOOKUP(A44,'Extras -UL'!$A$6:$J$109,HLOOKUP('Exras Inflair Vs. Base'!G44,'Extras -UL'!$A$4:$J$5,2,FALSE),FALSE)),0)</f>
        <v>0</v>
      </c>
      <c r="AD44" s="242">
        <f>IF(G44=$L$1,(VLOOKUP(A44,'Extras -UL'!$A$6:$J$109,HLOOKUP('Exras Inflair Vs. Base'!G44,'Extras -UL'!$A$4:$J$5,2,FALSE),FALSE)),0)</f>
        <v>0</v>
      </c>
      <c r="AE44" s="242">
        <f>IF(G44=$M$1,(VLOOKUP(A44,'Extras -UL'!$A$6:$J$109,HLOOKUP('Exras Inflair Vs. Base'!G44,'Extras -UL'!$A$4:$J$5,2,FALSE),FALSE)),0)</f>
        <v>0</v>
      </c>
      <c r="AF44" s="242">
        <f>IF(G44=$N$1,(VLOOKUP(A44,'Extras -UL'!$A$6:$J$109,HLOOKUP('Exras Inflair Vs. Base'!G44,'Extras -UL'!$A$4:$J$5,2,FALSE),FALSE)-I44),0)</f>
        <v>0</v>
      </c>
      <c r="AG44" s="242">
        <f>IF(G44=$O$1,(VLOOKUP(A44,'Extras -UL'!$A$6:$J$109,HLOOKUP('Exras Inflair Vs. Base'!G44,'Extras -UL'!$A$4:$J$5,2,FALSE),FALSE)),0)</f>
        <v>0</v>
      </c>
      <c r="AH44" s="242">
        <f>IF(G44=$P$1,(VLOOKUP(A44,'Extras -UL'!$A$6:$J$109,HLOOKUP('Exras Inflair Vs. Base'!G44,'Extras -UL'!$A$4:$J$5,2,FALSE),FALSE)),0)</f>
        <v>0</v>
      </c>
      <c r="AI44" s="242">
        <f>IF(G44=$Q$1,(VLOOKUP(A44,'Extras -UL'!$A$6:$J$109,HLOOKUP('Exras Inflair Vs. Base'!G44,'Extras -UL'!$A$4:$J$5,2,FALSE),FALSE)),0)</f>
        <v>0</v>
      </c>
      <c r="AJ44" s="242">
        <f>IF(G44=$R$1,(VLOOKUP(A44,'Extras -UL'!$A$6:$J$109,HLOOKUP('Exras Inflair Vs. Base'!G44,'Extras -UL'!$A$4:$J$5,2,FALSE),FALSE)),0)</f>
        <v>0</v>
      </c>
    </row>
    <row r="45" spans="1:36" x14ac:dyDescent="0.25">
      <c r="A45" s="250" t="s">
        <v>51</v>
      </c>
      <c r="B45" s="250" t="s">
        <v>1788</v>
      </c>
      <c r="C45" s="250" t="s">
        <v>1764</v>
      </c>
      <c r="D45" s="252" t="s">
        <v>897</v>
      </c>
      <c r="E45" s="249">
        <v>2</v>
      </c>
      <c r="F45" s="249" t="s">
        <v>1126</v>
      </c>
      <c r="G45" s="249" t="s">
        <v>434</v>
      </c>
      <c r="H45" s="249" t="s">
        <v>1778</v>
      </c>
      <c r="I45" s="329">
        <v>11</v>
      </c>
      <c r="J45" s="369">
        <f>IF(G45=$J$1,(VLOOKUP(A45,'Extras -UL'!$A$6:$J$109,HLOOKUP('Exras Inflair Vs. Base'!G45,'Extras -UL'!$A$4:$J$5,2,FALSE),FALSE)-I45),0)</f>
        <v>0</v>
      </c>
      <c r="K45" s="369">
        <f>IF(G45=$K$1,(VLOOKUP(A45,'Extras -UL'!$A$6:$J$109,HLOOKUP('Exras Inflair Vs. Base'!G45,'Extras -UL'!$A$4:$J$5,2,FALSE),FALSE)-I45),0)</f>
        <v>0</v>
      </c>
      <c r="L45" s="369">
        <f>IF(G45=$L$1,(VLOOKUP(A45,'Extras -UL'!$A$6:$J$109,HLOOKUP('Exras Inflair Vs. Base'!G45,'Extras -UL'!$A$4:$J$5,2,FALSE),FALSE)-I45),0)</f>
        <v>0</v>
      </c>
      <c r="M45" s="369">
        <f>IF(G45=$M$1,(VLOOKUP(A45,'Extras -UL'!$A$6:$J$109,HLOOKUP('Exras Inflair Vs. Base'!G45,'Extras -UL'!$A$4:$J$5,2,FALSE),FALSE)-I45),0)</f>
        <v>0</v>
      </c>
      <c r="N45" s="369">
        <f>IF(G45=$N$1,(VLOOKUP(A45,'Extras -UL'!$A$6:$J$109,HLOOKUP('Exras Inflair Vs. Base'!G45,'Extras -UL'!$A$4:$J$5,2,FALSE),FALSE)-I45),0)</f>
        <v>0</v>
      </c>
      <c r="O45" s="369">
        <f>IF(G45=$O$1,(VLOOKUP(A45,'Extras -UL'!$A$6:$J$109,HLOOKUP('Exras Inflair Vs. Base'!G45,'Extras -UL'!$A$4:$J$5,2,FALSE),FALSE)-I45),0)</f>
        <v>0</v>
      </c>
      <c r="P45" s="369">
        <f>IF(G45=$P$1,(VLOOKUP(A45,'Extras -UL'!$A$6:$J$109,HLOOKUP('Exras Inflair Vs. Base'!G45,'Extras -UL'!$A$4:$J$5,2,FALSE),FALSE)-I45),0)</f>
        <v>0</v>
      </c>
      <c r="Q45" s="369">
        <f>IF(G45=$Q$1,(VLOOKUP(A45,'Extras -UL'!$A$6:$J$109,HLOOKUP('Exras Inflair Vs. Base'!G45,'Extras -UL'!$A$4:$J$5,2,FALSE),FALSE)-I45),0)</f>
        <v>0</v>
      </c>
      <c r="R45" s="369">
        <f>IF(G45=$R$1,(VLOOKUP(A45,'Extras -UL'!$A$6:$J$109,HLOOKUP('Exras Inflair Vs. Base'!G45,'Extras -UL'!$A$4:$J$5,2,FALSE),FALSE)-I45),0)</f>
        <v>0</v>
      </c>
      <c r="S45" s="248"/>
      <c r="T45" s="256" t="str">
        <f t="shared" si="1"/>
        <v>UL0127C6002211</v>
      </c>
      <c r="U45" s="248"/>
      <c r="V45" s="248"/>
      <c r="W45" s="248"/>
      <c r="X45" s="248"/>
      <c r="Y45" s="241"/>
      <c r="Z45" s="241" t="str">
        <f t="shared" si="2"/>
        <v>UL0127C6002211</v>
      </c>
      <c r="AA45" s="245" t="str">
        <f t="shared" si="0"/>
        <v>UL0127</v>
      </c>
      <c r="AB45" s="242">
        <f>IF(G45=$J$1,(VLOOKUP(A45,'Extras -UL'!$A$6:$J$109,HLOOKUP('Exras Inflair Vs. Base'!G45,'Extras -UL'!$A$4:$J$5,2,FALSE),FALSE)),0)</f>
        <v>0</v>
      </c>
      <c r="AC45" s="242">
        <f>IF(G45=$K$1,(VLOOKUP(A45,'Extras -UL'!$A$6:$J$109,HLOOKUP('Exras Inflair Vs. Base'!G45,'Extras -UL'!$A$4:$J$5,2,FALSE),FALSE)),0)</f>
        <v>11</v>
      </c>
      <c r="AD45" s="242">
        <f>IF(G45=$L$1,(VLOOKUP(A45,'Extras -UL'!$A$6:$J$109,HLOOKUP('Exras Inflair Vs. Base'!G45,'Extras -UL'!$A$4:$J$5,2,FALSE),FALSE)),0)</f>
        <v>0</v>
      </c>
      <c r="AE45" s="242">
        <f>IF(G45=$M$1,(VLOOKUP(A45,'Extras -UL'!$A$6:$J$109,HLOOKUP('Exras Inflair Vs. Base'!G45,'Extras -UL'!$A$4:$J$5,2,FALSE),FALSE)),0)</f>
        <v>0</v>
      </c>
      <c r="AF45" s="242">
        <f>IF(G45=$N$1,(VLOOKUP(A45,'Extras -UL'!$A$6:$J$109,HLOOKUP('Exras Inflair Vs. Base'!G45,'Extras -UL'!$A$4:$J$5,2,FALSE),FALSE)-I45),0)</f>
        <v>0</v>
      </c>
      <c r="AG45" s="242">
        <f>IF(G45=$O$1,(VLOOKUP(A45,'Extras -UL'!$A$6:$J$109,HLOOKUP('Exras Inflair Vs. Base'!G45,'Extras -UL'!$A$4:$J$5,2,FALSE),FALSE)),0)</f>
        <v>0</v>
      </c>
      <c r="AH45" s="242">
        <f>IF(G45=$P$1,(VLOOKUP(A45,'Extras -UL'!$A$6:$J$109,HLOOKUP('Exras Inflair Vs. Base'!G45,'Extras -UL'!$A$4:$J$5,2,FALSE),FALSE)),0)</f>
        <v>0</v>
      </c>
      <c r="AI45" s="242">
        <f>IF(G45=$Q$1,(VLOOKUP(A45,'Extras -UL'!$A$6:$J$109,HLOOKUP('Exras Inflair Vs. Base'!G45,'Extras -UL'!$A$4:$J$5,2,FALSE),FALSE)),0)</f>
        <v>0</v>
      </c>
      <c r="AJ45" s="242">
        <f>IF(G45=$R$1,(VLOOKUP(A45,'Extras -UL'!$A$6:$J$109,HLOOKUP('Exras Inflair Vs. Base'!G45,'Extras -UL'!$A$4:$J$5,2,FALSE),FALSE)),0)</f>
        <v>0</v>
      </c>
    </row>
    <row r="46" spans="1:36" x14ac:dyDescent="0.25">
      <c r="A46" s="250" t="s">
        <v>51</v>
      </c>
      <c r="B46" s="250" t="s">
        <v>1788</v>
      </c>
      <c r="C46" s="250" t="s">
        <v>1764</v>
      </c>
      <c r="D46" s="252" t="s">
        <v>897</v>
      </c>
      <c r="E46" s="249">
        <v>3</v>
      </c>
      <c r="F46" s="249" t="s">
        <v>1126</v>
      </c>
      <c r="G46" s="249" t="s">
        <v>886</v>
      </c>
      <c r="H46" s="249" t="s">
        <v>907</v>
      </c>
      <c r="I46" s="329">
        <v>3</v>
      </c>
      <c r="J46" s="369">
        <f>IF(G46=$J$1,(VLOOKUP(A46,'Extras -UL'!$A$6:$J$109,HLOOKUP('Exras Inflair Vs. Base'!G46,'Extras -UL'!$A$4:$J$5,2,FALSE),FALSE)-I46),0)</f>
        <v>0</v>
      </c>
      <c r="K46" s="369">
        <f>IF(G46=$K$1,(VLOOKUP(A46,'Extras -UL'!$A$6:$J$109,HLOOKUP('Exras Inflair Vs. Base'!G46,'Extras -UL'!$A$4:$J$5,2,FALSE),FALSE)-I46),0)</f>
        <v>0</v>
      </c>
      <c r="L46" s="369">
        <f>IF(G46=$L$1,(VLOOKUP(A46,'Extras -UL'!$A$6:$J$109,HLOOKUP('Exras Inflair Vs. Base'!G46,'Extras -UL'!$A$4:$J$5,2,FALSE),FALSE)-I46),0)</f>
        <v>0</v>
      </c>
      <c r="M46" s="369">
        <f>IF(G46=$M$1,(VLOOKUP(A46,'Extras -UL'!$A$6:$J$109,HLOOKUP('Exras Inflair Vs. Base'!G46,'Extras -UL'!$A$4:$J$5,2,FALSE),FALSE)-I46),0)</f>
        <v>0</v>
      </c>
      <c r="N46" s="369">
        <f>IF(G46=$N$1,(VLOOKUP(A46,'Extras -UL'!$A$6:$J$109,HLOOKUP('Exras Inflair Vs. Base'!G46,'Extras -UL'!$A$4:$J$5,2,FALSE),FALSE)-I46),0)</f>
        <v>0</v>
      </c>
      <c r="O46" s="369">
        <f>IF(G46=$O$1,(VLOOKUP(A46,'Extras -UL'!$A$6:$J$109,HLOOKUP('Exras Inflair Vs. Base'!G46,'Extras -UL'!$A$4:$J$5,2,FALSE),FALSE)-I46),0)</f>
        <v>0</v>
      </c>
      <c r="P46" s="369">
        <f>IF(G46=$P$1,(VLOOKUP(A46,'Extras -UL'!$A$6:$J$109,HLOOKUP('Exras Inflair Vs. Base'!G46,'Extras -UL'!$A$4:$J$5,2,FALSE),FALSE)-I46),0)</f>
        <v>0</v>
      </c>
      <c r="Q46" s="369">
        <f>IF(G46=$Q$1,(VLOOKUP(A46,'Extras -UL'!$A$6:$J$109,HLOOKUP('Exras Inflair Vs. Base'!G46,'Extras -UL'!$A$4:$J$5,2,FALSE),FALSE)-I46),0)</f>
        <v>0</v>
      </c>
      <c r="R46" s="369">
        <f>IF(G46=$R$1,(VLOOKUP(A46,'Extras -UL'!$A$6:$J$109,HLOOKUP('Exras Inflair Vs. Base'!G46,'Extras -UL'!$A$4:$J$5,2,FALSE),FALSE)-I46),0)</f>
        <v>0</v>
      </c>
      <c r="S46" s="248"/>
      <c r="T46" s="256" t="str">
        <f t="shared" si="1"/>
        <v>UL0127C600763</v>
      </c>
      <c r="U46" s="248"/>
      <c r="V46" s="248"/>
      <c r="W46" s="248"/>
      <c r="X46" s="248"/>
      <c r="Y46" s="241"/>
      <c r="Z46" s="241" t="str">
        <f t="shared" si="2"/>
        <v>UL0127C600763</v>
      </c>
      <c r="AA46" s="245" t="str">
        <f t="shared" si="0"/>
        <v>UL0127</v>
      </c>
      <c r="AB46" s="242">
        <f>IF(G46=$J$1,(VLOOKUP(A46,'Extras -UL'!$A$6:$J$109,HLOOKUP('Exras Inflair Vs. Base'!G46,'Extras -UL'!$A$4:$J$5,2,FALSE),FALSE)),0)</f>
        <v>0</v>
      </c>
      <c r="AC46" s="242">
        <f>IF(G46=$K$1,(VLOOKUP(A46,'Extras -UL'!$A$6:$J$109,HLOOKUP('Exras Inflair Vs. Base'!G46,'Extras -UL'!$A$4:$J$5,2,FALSE),FALSE)),0)</f>
        <v>0</v>
      </c>
      <c r="AD46" s="242">
        <f>IF(G46=$L$1,(VLOOKUP(A46,'Extras -UL'!$A$6:$J$109,HLOOKUP('Exras Inflair Vs. Base'!G46,'Extras -UL'!$A$4:$J$5,2,FALSE),FALSE)),0)</f>
        <v>3</v>
      </c>
      <c r="AE46" s="242">
        <f>IF(G46=$M$1,(VLOOKUP(A46,'Extras -UL'!$A$6:$J$109,HLOOKUP('Exras Inflair Vs. Base'!G46,'Extras -UL'!$A$4:$J$5,2,FALSE),FALSE)),0)</f>
        <v>0</v>
      </c>
      <c r="AF46" s="242">
        <f>IF(G46=$N$1,(VLOOKUP(A46,'Extras -UL'!$A$6:$J$109,HLOOKUP('Exras Inflair Vs. Base'!G46,'Extras -UL'!$A$4:$J$5,2,FALSE),FALSE)-I46),0)</f>
        <v>0</v>
      </c>
      <c r="AG46" s="242">
        <f>IF(G46=$O$1,(VLOOKUP(A46,'Extras -UL'!$A$6:$J$109,HLOOKUP('Exras Inflair Vs. Base'!G46,'Extras -UL'!$A$4:$J$5,2,FALSE),FALSE)),0)</f>
        <v>0</v>
      </c>
      <c r="AH46" s="242">
        <f>IF(G46=$P$1,(VLOOKUP(A46,'Extras -UL'!$A$6:$J$109,HLOOKUP('Exras Inflair Vs. Base'!G46,'Extras -UL'!$A$4:$J$5,2,FALSE),FALSE)),0)</f>
        <v>0</v>
      </c>
      <c r="AI46" s="242">
        <f>IF(G46=$Q$1,(VLOOKUP(A46,'Extras -UL'!$A$6:$J$109,HLOOKUP('Exras Inflair Vs. Base'!G46,'Extras -UL'!$A$4:$J$5,2,FALSE),FALSE)),0)</f>
        <v>0</v>
      </c>
      <c r="AJ46" s="242">
        <f>IF(G46=$R$1,(VLOOKUP(A46,'Extras -UL'!$A$6:$J$109,HLOOKUP('Exras Inflair Vs. Base'!G46,'Extras -UL'!$A$4:$J$5,2,FALSE),FALSE)),0)</f>
        <v>0</v>
      </c>
    </row>
    <row r="47" spans="1:36" x14ac:dyDescent="0.25">
      <c r="A47" s="249" t="s">
        <v>51</v>
      </c>
      <c r="B47" s="249" t="s">
        <v>1788</v>
      </c>
      <c r="C47" s="250" t="s">
        <v>1764</v>
      </c>
      <c r="D47" s="251" t="s">
        <v>897</v>
      </c>
      <c r="E47" s="249">
        <v>4</v>
      </c>
      <c r="F47" s="249" t="s">
        <v>1126</v>
      </c>
      <c r="G47" s="249" t="s">
        <v>169</v>
      </c>
      <c r="H47" s="249" t="s">
        <v>416</v>
      </c>
      <c r="I47" s="329">
        <v>1</v>
      </c>
      <c r="J47" s="369">
        <f>IF(G47=$J$1,(VLOOKUP(A47,'Extras -UL'!$A$6:$J$109,HLOOKUP('Exras Inflair Vs. Base'!G47,'Extras -UL'!$A$4:$J$5,2,FALSE),FALSE)-I47),0)</f>
        <v>0</v>
      </c>
      <c r="K47" s="369">
        <f>IF(G47=$K$1,(VLOOKUP(A47,'Extras -UL'!$A$6:$J$109,HLOOKUP('Exras Inflair Vs. Base'!G47,'Extras -UL'!$A$4:$J$5,2,FALSE),FALSE)-I47),0)</f>
        <v>0</v>
      </c>
      <c r="L47" s="369">
        <f>IF(G47=$L$1,(VLOOKUP(A47,'Extras -UL'!$A$6:$J$109,HLOOKUP('Exras Inflair Vs. Base'!G47,'Extras -UL'!$A$4:$J$5,2,FALSE),FALSE)-I47),0)</f>
        <v>0</v>
      </c>
      <c r="M47" s="369">
        <f>IF(G47=$M$1,(VLOOKUP(A47,'Extras -UL'!$A$6:$J$109,HLOOKUP('Exras Inflair Vs. Base'!G47,'Extras -UL'!$A$4:$J$5,2,FALSE),FALSE)-I47),0)</f>
        <v>0</v>
      </c>
      <c r="N47" s="369">
        <f>IF(G47=$N$1,(VLOOKUP(A47,'Extras -UL'!$A$6:$J$109,HLOOKUP('Exras Inflair Vs. Base'!G47,'Extras -UL'!$A$4:$J$5,2,FALSE),FALSE)-I47),0)</f>
        <v>0</v>
      </c>
      <c r="O47" s="369">
        <f>IF(G47=$O$1,(VLOOKUP(A47,'Extras -UL'!$A$6:$J$109,HLOOKUP('Exras Inflair Vs. Base'!G47,'Extras -UL'!$A$4:$J$5,2,FALSE),FALSE)-I47),0)</f>
        <v>0</v>
      </c>
      <c r="P47" s="369">
        <f>IF(G47=$P$1,(VLOOKUP(A47,'Extras -UL'!$A$6:$J$109,HLOOKUP('Exras Inflair Vs. Base'!G47,'Extras -UL'!$A$4:$J$5,2,FALSE),FALSE)-I47),0)</f>
        <v>0</v>
      </c>
      <c r="Q47" s="369">
        <f>IF(G47=$Q$1,(VLOOKUP(A47,'Extras -UL'!$A$6:$J$109,HLOOKUP('Exras Inflair Vs. Base'!G47,'Extras -UL'!$A$4:$J$5,2,FALSE),FALSE)-I47),0)</f>
        <v>0</v>
      </c>
      <c r="R47" s="369">
        <f>IF(G47=$R$1,(VLOOKUP(A47,'Extras -UL'!$A$6:$J$109,HLOOKUP('Exras Inflair Vs. Base'!G47,'Extras -UL'!$A$4:$J$5,2,FALSE),FALSE)-I47),0)</f>
        <v>0</v>
      </c>
      <c r="S47" s="248"/>
      <c r="T47" s="256" t="str">
        <f t="shared" si="1"/>
        <v>UL0127C600541</v>
      </c>
      <c r="U47" s="248"/>
      <c r="V47" s="248"/>
      <c r="W47" s="248"/>
      <c r="X47" s="248"/>
      <c r="Y47" s="241"/>
      <c r="Z47" s="241" t="str">
        <f t="shared" si="2"/>
        <v>UL0127C600541</v>
      </c>
      <c r="AA47" s="245" t="str">
        <f t="shared" si="0"/>
        <v>UL0127</v>
      </c>
      <c r="AB47" s="242">
        <f>IF(G47=$J$1,(VLOOKUP(A47,'Extras -UL'!$A$6:$J$109,HLOOKUP('Exras Inflair Vs. Base'!G47,'Extras -UL'!$A$4:$J$5,2,FALSE),FALSE)),0)</f>
        <v>0</v>
      </c>
      <c r="AC47" s="242">
        <f>IF(G47=$K$1,(VLOOKUP(A47,'Extras -UL'!$A$6:$J$109,HLOOKUP('Exras Inflair Vs. Base'!G47,'Extras -UL'!$A$4:$J$5,2,FALSE),FALSE)),0)</f>
        <v>0</v>
      </c>
      <c r="AD47" s="242">
        <f>IF(G47=$L$1,(VLOOKUP(A47,'Extras -UL'!$A$6:$J$109,HLOOKUP('Exras Inflair Vs. Base'!G47,'Extras -UL'!$A$4:$J$5,2,FALSE),FALSE)),0)</f>
        <v>0</v>
      </c>
      <c r="AE47" s="242">
        <f>IF(G47=$M$1,(VLOOKUP(A47,'Extras -UL'!$A$6:$J$109,HLOOKUP('Exras Inflair Vs. Base'!G47,'Extras -UL'!$A$4:$J$5,2,FALSE),FALSE)),0)</f>
        <v>1</v>
      </c>
      <c r="AF47" s="242">
        <f>IF(G47=$N$1,(VLOOKUP(A47,'Extras -UL'!$A$6:$J$109,HLOOKUP('Exras Inflair Vs. Base'!G47,'Extras -UL'!$A$4:$J$5,2,FALSE),FALSE)-I47),0)</f>
        <v>0</v>
      </c>
      <c r="AG47" s="242">
        <f>IF(G47=$O$1,(VLOOKUP(A47,'Extras -UL'!$A$6:$J$109,HLOOKUP('Exras Inflair Vs. Base'!G47,'Extras -UL'!$A$4:$J$5,2,FALSE),FALSE)),0)</f>
        <v>0</v>
      </c>
      <c r="AH47" s="242">
        <f>IF(G47=$P$1,(VLOOKUP(A47,'Extras -UL'!$A$6:$J$109,HLOOKUP('Exras Inflair Vs. Base'!G47,'Extras -UL'!$A$4:$J$5,2,FALSE),FALSE)),0)</f>
        <v>0</v>
      </c>
      <c r="AI47" s="242">
        <f>IF(G47=$Q$1,(VLOOKUP(A47,'Extras -UL'!$A$6:$J$109,HLOOKUP('Exras Inflair Vs. Base'!G47,'Extras -UL'!$A$4:$J$5,2,FALSE),FALSE)),0)</f>
        <v>0</v>
      </c>
      <c r="AJ47" s="242">
        <f>IF(G47=$R$1,(VLOOKUP(A47,'Extras -UL'!$A$6:$J$109,HLOOKUP('Exras Inflair Vs. Base'!G47,'Extras -UL'!$A$4:$J$5,2,FALSE),FALSE)),0)</f>
        <v>0</v>
      </c>
    </row>
    <row r="48" spans="1:36" x14ac:dyDescent="0.25">
      <c r="A48" s="250" t="s">
        <v>51</v>
      </c>
      <c r="B48" s="250" t="s">
        <v>1788</v>
      </c>
      <c r="C48" s="250" t="s">
        <v>1764</v>
      </c>
      <c r="D48" s="252" t="s">
        <v>897</v>
      </c>
      <c r="E48" s="249">
        <v>5</v>
      </c>
      <c r="F48" s="249" t="s">
        <v>1126</v>
      </c>
      <c r="G48" s="249" t="s">
        <v>170</v>
      </c>
      <c r="H48" s="249" t="s">
        <v>417</v>
      </c>
      <c r="I48" s="329">
        <v>1</v>
      </c>
      <c r="J48" s="369">
        <f>IF(G48=$J$1,(VLOOKUP(A48,'Extras -UL'!$A$6:$J$109,HLOOKUP('Exras Inflair Vs. Base'!G48,'Extras -UL'!$A$4:$J$5,2,FALSE),FALSE)-I48),0)</f>
        <v>0</v>
      </c>
      <c r="K48" s="369">
        <f>IF(G48=$K$1,(VLOOKUP(A48,'Extras -UL'!$A$6:$J$109,HLOOKUP('Exras Inflair Vs. Base'!G48,'Extras -UL'!$A$4:$J$5,2,FALSE),FALSE)-I48),0)</f>
        <v>0</v>
      </c>
      <c r="L48" s="369">
        <f>IF(G48=$L$1,(VLOOKUP(A48,'Extras -UL'!$A$6:$J$109,HLOOKUP('Exras Inflair Vs. Base'!G48,'Extras -UL'!$A$4:$J$5,2,FALSE),FALSE)-I48),0)</f>
        <v>0</v>
      </c>
      <c r="M48" s="369">
        <f>IF(G48=$M$1,(VLOOKUP(A48,'Extras -UL'!$A$6:$J$109,HLOOKUP('Exras Inflair Vs. Base'!G48,'Extras -UL'!$A$4:$J$5,2,FALSE),FALSE)-I48),0)</f>
        <v>0</v>
      </c>
      <c r="N48" s="369">
        <f>IF(G48=$N$1,(VLOOKUP(A48,'Extras -UL'!$A$6:$J$109,HLOOKUP('Exras Inflair Vs. Base'!G48,'Extras -UL'!$A$4:$J$5,2,FALSE),FALSE)-I48),0)</f>
        <v>0</v>
      </c>
      <c r="O48" s="369">
        <f>IF(G48=$O$1,(VLOOKUP(A48,'Extras -UL'!$A$6:$J$109,HLOOKUP('Exras Inflair Vs. Base'!G48,'Extras -UL'!$A$4:$J$5,2,FALSE),FALSE)-I48),0)</f>
        <v>0</v>
      </c>
      <c r="P48" s="369">
        <f>IF(G48=$P$1,(VLOOKUP(A48,'Extras -UL'!$A$6:$J$109,HLOOKUP('Exras Inflair Vs. Base'!G48,'Extras -UL'!$A$4:$J$5,2,FALSE),FALSE)-I48),0)</f>
        <v>0</v>
      </c>
      <c r="Q48" s="369">
        <f>IF(G48=$Q$1,(VLOOKUP(A48,'Extras -UL'!$A$6:$J$109,HLOOKUP('Exras Inflair Vs. Base'!G48,'Extras -UL'!$A$4:$J$5,2,FALSE),FALSE)-I48),0)</f>
        <v>0</v>
      </c>
      <c r="R48" s="369">
        <f>IF(G48=$R$1,(VLOOKUP(A48,'Extras -UL'!$A$6:$J$109,HLOOKUP('Exras Inflair Vs. Base'!G48,'Extras -UL'!$A$4:$J$5,2,FALSE),FALSE)-I48),0)</f>
        <v>0</v>
      </c>
      <c r="S48" s="248"/>
      <c r="T48" s="256" t="str">
        <f t="shared" si="1"/>
        <v>UL0127C600551</v>
      </c>
      <c r="U48" s="248"/>
      <c r="V48" s="248"/>
      <c r="W48" s="248"/>
      <c r="X48" s="248"/>
      <c r="Y48" s="241"/>
      <c r="Z48" s="241" t="str">
        <f t="shared" si="2"/>
        <v>UL0127C600551</v>
      </c>
      <c r="AA48" s="245" t="str">
        <f t="shared" si="0"/>
        <v>UL0127</v>
      </c>
      <c r="AB48" s="242">
        <f>IF(G48=$J$1,(VLOOKUP(A48,'Extras -UL'!$A$6:$J$109,HLOOKUP('Exras Inflair Vs. Base'!G48,'Extras -UL'!$A$4:$J$5,2,FALSE),FALSE)),0)</f>
        <v>0</v>
      </c>
      <c r="AC48" s="242">
        <f>IF(G48=$K$1,(VLOOKUP(A48,'Extras -UL'!$A$6:$J$109,HLOOKUP('Exras Inflair Vs. Base'!G48,'Extras -UL'!$A$4:$J$5,2,FALSE),FALSE)),0)</f>
        <v>0</v>
      </c>
      <c r="AD48" s="242">
        <f>IF(G48=$L$1,(VLOOKUP(A48,'Extras -UL'!$A$6:$J$109,HLOOKUP('Exras Inflair Vs. Base'!G48,'Extras -UL'!$A$4:$J$5,2,FALSE),FALSE)),0)</f>
        <v>0</v>
      </c>
      <c r="AE48" s="242">
        <f>IF(G48=$M$1,(VLOOKUP(A48,'Extras -UL'!$A$6:$J$109,HLOOKUP('Exras Inflair Vs. Base'!G48,'Extras -UL'!$A$4:$J$5,2,FALSE),FALSE)),0)</f>
        <v>0</v>
      </c>
      <c r="AF48" s="242">
        <f>IF(G48=$N$1,(VLOOKUP(A48,'Extras -UL'!$A$6:$J$109,HLOOKUP('Exras Inflair Vs. Base'!G48,'Extras -UL'!$A$4:$J$5,2,FALSE),FALSE)-I48),0)</f>
        <v>0</v>
      </c>
      <c r="AG48" s="242">
        <f>IF(G48=$O$1,(VLOOKUP(A48,'Extras -UL'!$A$6:$J$109,HLOOKUP('Exras Inflair Vs. Base'!G48,'Extras -UL'!$A$4:$J$5,2,FALSE),FALSE)),0)</f>
        <v>0</v>
      </c>
      <c r="AH48" s="242">
        <f>IF(G48=$P$1,(VLOOKUP(A48,'Extras -UL'!$A$6:$J$109,HLOOKUP('Exras Inflair Vs. Base'!G48,'Extras -UL'!$A$4:$J$5,2,FALSE),FALSE)),0)</f>
        <v>0</v>
      </c>
      <c r="AI48" s="242">
        <f>IF(G48=$Q$1,(VLOOKUP(A48,'Extras -UL'!$A$6:$J$109,HLOOKUP('Exras Inflair Vs. Base'!G48,'Extras -UL'!$A$4:$J$5,2,FALSE),FALSE)),0)</f>
        <v>0</v>
      </c>
      <c r="AJ48" s="242">
        <f>IF(G48=$R$1,(VLOOKUP(A48,'Extras -UL'!$A$6:$J$109,HLOOKUP('Exras Inflair Vs. Base'!G48,'Extras -UL'!$A$4:$J$5,2,FALSE),FALSE)),0)</f>
        <v>0</v>
      </c>
    </row>
    <row r="49" spans="1:36" x14ac:dyDescent="0.25">
      <c r="A49" s="250" t="s">
        <v>44</v>
      </c>
      <c r="B49" s="250" t="s">
        <v>1789</v>
      </c>
      <c r="C49" s="250" t="s">
        <v>1764</v>
      </c>
      <c r="D49" s="252" t="s">
        <v>897</v>
      </c>
      <c r="E49" s="249">
        <v>1</v>
      </c>
      <c r="F49" s="249" t="s">
        <v>1126</v>
      </c>
      <c r="G49" s="249" t="s">
        <v>517</v>
      </c>
      <c r="H49" s="249" t="s">
        <v>1777</v>
      </c>
      <c r="I49" s="329">
        <v>10</v>
      </c>
      <c r="J49" s="369">
        <f>IF(G49=$J$1,(VLOOKUP(A49,'Extras -UL'!$A$6:$J$109,HLOOKUP('Exras Inflair Vs. Base'!G49,'Extras -UL'!$A$4:$J$5,2,FALSE),FALSE)-I49),0)</f>
        <v>0</v>
      </c>
      <c r="K49" s="369">
        <f>IF(G49=$K$1,(VLOOKUP(A49,'Extras -UL'!$A$6:$J$109,HLOOKUP('Exras Inflair Vs. Base'!G49,'Extras -UL'!$A$4:$J$5,2,FALSE),FALSE)-I49),0)</f>
        <v>0</v>
      </c>
      <c r="L49" s="369">
        <f>IF(G49=$L$1,(VLOOKUP(A49,'Extras -UL'!$A$6:$J$109,HLOOKUP('Exras Inflair Vs. Base'!G49,'Extras -UL'!$A$4:$J$5,2,FALSE),FALSE)-I49),0)</f>
        <v>0</v>
      </c>
      <c r="M49" s="369">
        <f>IF(G49=$M$1,(VLOOKUP(A49,'Extras -UL'!$A$6:$J$109,HLOOKUP('Exras Inflair Vs. Base'!G49,'Extras -UL'!$A$4:$J$5,2,FALSE),FALSE)-I49),0)</f>
        <v>0</v>
      </c>
      <c r="N49" s="369">
        <f>IF(G49=$N$1,(VLOOKUP(A49,'Extras -UL'!$A$6:$J$109,HLOOKUP('Exras Inflair Vs. Base'!G49,'Extras -UL'!$A$4:$J$5,2,FALSE),FALSE)-I49),0)</f>
        <v>0</v>
      </c>
      <c r="O49" s="369">
        <f>IF(G49=$O$1,(VLOOKUP(A49,'Extras -UL'!$A$6:$J$109,HLOOKUP('Exras Inflair Vs. Base'!G49,'Extras -UL'!$A$4:$J$5,2,FALSE),FALSE)-I49),0)</f>
        <v>0</v>
      </c>
      <c r="P49" s="369">
        <f>IF(G49=$P$1,(VLOOKUP(A49,'Extras -UL'!$A$6:$J$109,HLOOKUP('Exras Inflair Vs. Base'!G49,'Extras -UL'!$A$4:$J$5,2,FALSE),FALSE)-I49),0)</f>
        <v>0</v>
      </c>
      <c r="Q49" s="369">
        <f>IF(G49=$Q$1,(VLOOKUP(A49,'Extras -UL'!$A$6:$J$109,HLOOKUP('Exras Inflair Vs. Base'!G49,'Extras -UL'!$A$4:$J$5,2,FALSE),FALSE)-I49),0)</f>
        <v>0</v>
      </c>
      <c r="R49" s="369">
        <f>IF(G49=$R$1,(VLOOKUP(A49,'Extras -UL'!$A$6:$J$109,HLOOKUP('Exras Inflair Vs. Base'!G49,'Extras -UL'!$A$4:$J$5,2,FALSE),FALSE)-I49),0)</f>
        <v>0</v>
      </c>
      <c r="S49" s="248"/>
      <c r="T49" s="256" t="str">
        <f t="shared" si="1"/>
        <v>UL0131C6004810</v>
      </c>
      <c r="U49" s="248"/>
      <c r="V49" s="248"/>
      <c r="W49" s="248"/>
      <c r="X49" s="248"/>
      <c r="Y49" s="241"/>
      <c r="Z49" s="241" t="str">
        <f t="shared" si="2"/>
        <v>UL0131C6004810</v>
      </c>
      <c r="AA49" s="245" t="str">
        <f t="shared" si="0"/>
        <v>UL0131</v>
      </c>
      <c r="AB49" s="242">
        <f>IF(G49=$J$1,(VLOOKUP(A49,'Extras -UL'!$A$6:$J$109,HLOOKUP('Exras Inflair Vs. Base'!G49,'Extras -UL'!$A$4:$J$5,2,FALSE),FALSE)),0)</f>
        <v>10</v>
      </c>
      <c r="AC49" s="242">
        <f>IF(G49=$K$1,(VLOOKUP(A49,'Extras -UL'!$A$6:$J$109,HLOOKUP('Exras Inflair Vs. Base'!G49,'Extras -UL'!$A$4:$J$5,2,FALSE),FALSE)),0)</f>
        <v>0</v>
      </c>
      <c r="AD49" s="242">
        <f>IF(G49=$L$1,(VLOOKUP(A49,'Extras -UL'!$A$6:$J$109,HLOOKUP('Exras Inflair Vs. Base'!G49,'Extras -UL'!$A$4:$J$5,2,FALSE),FALSE)),0)</f>
        <v>0</v>
      </c>
      <c r="AE49" s="242">
        <f>IF(G49=$M$1,(VLOOKUP(A49,'Extras -UL'!$A$6:$J$109,HLOOKUP('Exras Inflair Vs. Base'!G49,'Extras -UL'!$A$4:$J$5,2,FALSE),FALSE)),0)</f>
        <v>0</v>
      </c>
      <c r="AF49" s="242">
        <f>IF(G49=$N$1,(VLOOKUP(A49,'Extras -UL'!$A$6:$J$109,HLOOKUP('Exras Inflair Vs. Base'!G49,'Extras -UL'!$A$4:$J$5,2,FALSE),FALSE)-I49),0)</f>
        <v>0</v>
      </c>
      <c r="AG49" s="242">
        <f>IF(G49=$O$1,(VLOOKUP(A49,'Extras -UL'!$A$6:$J$109,HLOOKUP('Exras Inflair Vs. Base'!G49,'Extras -UL'!$A$4:$J$5,2,FALSE),FALSE)),0)</f>
        <v>0</v>
      </c>
      <c r="AH49" s="242">
        <f>IF(G49=$P$1,(VLOOKUP(A49,'Extras -UL'!$A$6:$J$109,HLOOKUP('Exras Inflair Vs. Base'!G49,'Extras -UL'!$A$4:$J$5,2,FALSE),FALSE)),0)</f>
        <v>0</v>
      </c>
      <c r="AI49" s="242">
        <f>IF(G49=$Q$1,(VLOOKUP(A49,'Extras -UL'!$A$6:$J$109,HLOOKUP('Exras Inflair Vs. Base'!G49,'Extras -UL'!$A$4:$J$5,2,FALSE),FALSE)),0)</f>
        <v>0</v>
      </c>
      <c r="AJ49" s="242">
        <f>IF(G49=$R$1,(VLOOKUP(A49,'Extras -UL'!$A$6:$J$109,HLOOKUP('Exras Inflair Vs. Base'!G49,'Extras -UL'!$A$4:$J$5,2,FALSE),FALSE)),0)</f>
        <v>0</v>
      </c>
    </row>
    <row r="50" spans="1:36" x14ac:dyDescent="0.25">
      <c r="A50" s="250" t="s">
        <v>44</v>
      </c>
      <c r="B50" s="250" t="s">
        <v>1789</v>
      </c>
      <c r="C50" s="250" t="s">
        <v>1764</v>
      </c>
      <c r="D50" s="252" t="s">
        <v>897</v>
      </c>
      <c r="E50" s="249">
        <v>2</v>
      </c>
      <c r="F50" s="249" t="s">
        <v>1126</v>
      </c>
      <c r="G50" s="249" t="s">
        <v>434</v>
      </c>
      <c r="H50" s="249" t="s">
        <v>1778</v>
      </c>
      <c r="I50" s="329">
        <v>10</v>
      </c>
      <c r="J50" s="369">
        <f>IF(G50=$J$1,(VLOOKUP(A50,'Extras -UL'!$A$6:$J$109,HLOOKUP('Exras Inflair Vs. Base'!G50,'Extras -UL'!$A$4:$J$5,2,FALSE),FALSE)-I50),0)</f>
        <v>0</v>
      </c>
      <c r="K50" s="369">
        <f>IF(G50=$K$1,(VLOOKUP(A50,'Extras -UL'!$A$6:$J$109,HLOOKUP('Exras Inflair Vs. Base'!G50,'Extras -UL'!$A$4:$J$5,2,FALSE),FALSE)-I50),0)</f>
        <v>0</v>
      </c>
      <c r="L50" s="369">
        <f>IF(G50=$L$1,(VLOOKUP(A50,'Extras -UL'!$A$6:$J$109,HLOOKUP('Exras Inflair Vs. Base'!G50,'Extras -UL'!$A$4:$J$5,2,FALSE),FALSE)-I50),0)</f>
        <v>0</v>
      </c>
      <c r="M50" s="369">
        <f>IF(G50=$M$1,(VLOOKUP(A50,'Extras -UL'!$A$6:$J$109,HLOOKUP('Exras Inflair Vs. Base'!G50,'Extras -UL'!$A$4:$J$5,2,FALSE),FALSE)-I50),0)</f>
        <v>0</v>
      </c>
      <c r="N50" s="369">
        <f>IF(G50=$N$1,(VLOOKUP(A50,'Extras -UL'!$A$6:$J$109,HLOOKUP('Exras Inflair Vs. Base'!G50,'Extras -UL'!$A$4:$J$5,2,FALSE),FALSE)-I50),0)</f>
        <v>0</v>
      </c>
      <c r="O50" s="369">
        <f>IF(G50=$O$1,(VLOOKUP(A50,'Extras -UL'!$A$6:$J$109,HLOOKUP('Exras Inflair Vs. Base'!G50,'Extras -UL'!$A$4:$J$5,2,FALSE),FALSE)-I50),0)</f>
        <v>0</v>
      </c>
      <c r="P50" s="369">
        <f>IF(G50=$P$1,(VLOOKUP(A50,'Extras -UL'!$A$6:$J$109,HLOOKUP('Exras Inflair Vs. Base'!G50,'Extras -UL'!$A$4:$J$5,2,FALSE),FALSE)-I50),0)</f>
        <v>0</v>
      </c>
      <c r="Q50" s="369">
        <f>IF(G50=$Q$1,(VLOOKUP(A50,'Extras -UL'!$A$6:$J$109,HLOOKUP('Exras Inflair Vs. Base'!G50,'Extras -UL'!$A$4:$J$5,2,FALSE),FALSE)-I50),0)</f>
        <v>0</v>
      </c>
      <c r="R50" s="369">
        <f>IF(G50=$R$1,(VLOOKUP(A50,'Extras -UL'!$A$6:$J$109,HLOOKUP('Exras Inflair Vs. Base'!G50,'Extras -UL'!$A$4:$J$5,2,FALSE),FALSE)-I50),0)</f>
        <v>0</v>
      </c>
      <c r="S50" s="248"/>
      <c r="T50" s="256" t="str">
        <f t="shared" si="1"/>
        <v>UL0131C6002210</v>
      </c>
      <c r="U50" s="248"/>
      <c r="V50" s="248"/>
      <c r="W50" s="248"/>
      <c r="X50" s="248"/>
      <c r="Y50" s="241"/>
      <c r="Z50" s="241" t="str">
        <f t="shared" si="2"/>
        <v>UL0131C6002210</v>
      </c>
      <c r="AA50" s="245" t="str">
        <f t="shared" si="0"/>
        <v>UL0131</v>
      </c>
      <c r="AB50" s="242">
        <f>IF(G50=$J$1,(VLOOKUP(A50,'Extras -UL'!$A$6:$J$109,HLOOKUP('Exras Inflair Vs. Base'!G50,'Extras -UL'!$A$4:$J$5,2,FALSE),FALSE)),0)</f>
        <v>0</v>
      </c>
      <c r="AC50" s="242">
        <f>IF(G50=$K$1,(VLOOKUP(A50,'Extras -UL'!$A$6:$J$109,HLOOKUP('Exras Inflair Vs. Base'!G50,'Extras -UL'!$A$4:$J$5,2,FALSE),FALSE)),0)</f>
        <v>10</v>
      </c>
      <c r="AD50" s="242">
        <f>IF(G50=$L$1,(VLOOKUP(A50,'Extras -UL'!$A$6:$J$109,HLOOKUP('Exras Inflair Vs. Base'!G50,'Extras -UL'!$A$4:$J$5,2,FALSE),FALSE)),0)</f>
        <v>0</v>
      </c>
      <c r="AE50" s="242">
        <f>IF(G50=$M$1,(VLOOKUP(A50,'Extras -UL'!$A$6:$J$109,HLOOKUP('Exras Inflair Vs. Base'!G50,'Extras -UL'!$A$4:$J$5,2,FALSE),FALSE)),0)</f>
        <v>0</v>
      </c>
      <c r="AF50" s="242">
        <f>IF(G50=$N$1,(VLOOKUP(A50,'Extras -UL'!$A$6:$J$109,HLOOKUP('Exras Inflair Vs. Base'!G50,'Extras -UL'!$A$4:$J$5,2,FALSE),FALSE)-I50),0)</f>
        <v>0</v>
      </c>
      <c r="AG50" s="242">
        <f>IF(G50=$O$1,(VLOOKUP(A50,'Extras -UL'!$A$6:$J$109,HLOOKUP('Exras Inflair Vs. Base'!G50,'Extras -UL'!$A$4:$J$5,2,FALSE),FALSE)),0)</f>
        <v>0</v>
      </c>
      <c r="AH50" s="242">
        <f>IF(G50=$P$1,(VLOOKUP(A50,'Extras -UL'!$A$6:$J$109,HLOOKUP('Exras Inflair Vs. Base'!G50,'Extras -UL'!$A$4:$J$5,2,FALSE),FALSE)),0)</f>
        <v>0</v>
      </c>
      <c r="AI50" s="242">
        <f>IF(G50=$Q$1,(VLOOKUP(A50,'Extras -UL'!$A$6:$J$109,HLOOKUP('Exras Inflair Vs. Base'!G50,'Extras -UL'!$A$4:$J$5,2,FALSE),FALSE)),0)</f>
        <v>0</v>
      </c>
      <c r="AJ50" s="242">
        <f>IF(G50=$R$1,(VLOOKUP(A50,'Extras -UL'!$A$6:$J$109,HLOOKUP('Exras Inflair Vs. Base'!G50,'Extras -UL'!$A$4:$J$5,2,FALSE),FALSE)),0)</f>
        <v>0</v>
      </c>
    </row>
    <row r="51" spans="1:36" x14ac:dyDescent="0.25">
      <c r="A51" s="250" t="s">
        <v>44</v>
      </c>
      <c r="B51" s="250" t="s">
        <v>1789</v>
      </c>
      <c r="C51" s="250" t="s">
        <v>1764</v>
      </c>
      <c r="D51" s="252" t="s">
        <v>897</v>
      </c>
      <c r="E51" s="249">
        <v>3</v>
      </c>
      <c r="F51" s="249" t="s">
        <v>1126</v>
      </c>
      <c r="G51" s="249" t="s">
        <v>886</v>
      </c>
      <c r="H51" s="249" t="s">
        <v>907</v>
      </c>
      <c r="I51" s="329">
        <v>2</v>
      </c>
      <c r="J51" s="369">
        <f>IF(G51=$J$1,(VLOOKUP(A51,'Extras -UL'!$A$6:$J$109,HLOOKUP('Exras Inflair Vs. Base'!G51,'Extras -UL'!$A$4:$J$5,2,FALSE),FALSE)-I51),0)</f>
        <v>0</v>
      </c>
      <c r="K51" s="369">
        <f>IF(G51=$K$1,(VLOOKUP(A51,'Extras -UL'!$A$6:$J$109,HLOOKUP('Exras Inflair Vs. Base'!G51,'Extras -UL'!$A$4:$J$5,2,FALSE),FALSE)-I51),0)</f>
        <v>0</v>
      </c>
      <c r="L51" s="369">
        <f>IF(G51=$L$1,(VLOOKUP(A51,'Extras -UL'!$A$6:$J$109,HLOOKUP('Exras Inflair Vs. Base'!G51,'Extras -UL'!$A$4:$J$5,2,FALSE),FALSE)-I51),0)</f>
        <v>0</v>
      </c>
      <c r="M51" s="369">
        <f>IF(G51=$M$1,(VLOOKUP(A51,'Extras -UL'!$A$6:$J$109,HLOOKUP('Exras Inflair Vs. Base'!G51,'Extras -UL'!$A$4:$J$5,2,FALSE),FALSE)-I51),0)</f>
        <v>0</v>
      </c>
      <c r="N51" s="369">
        <f>IF(G51=$N$1,(VLOOKUP(A51,'Extras -UL'!$A$6:$J$109,HLOOKUP('Exras Inflair Vs. Base'!G51,'Extras -UL'!$A$4:$J$5,2,FALSE),FALSE)-I51),0)</f>
        <v>0</v>
      </c>
      <c r="O51" s="369">
        <f>IF(G51=$O$1,(VLOOKUP(A51,'Extras -UL'!$A$6:$J$109,HLOOKUP('Exras Inflair Vs. Base'!G51,'Extras -UL'!$A$4:$J$5,2,FALSE),FALSE)-I51),0)</f>
        <v>0</v>
      </c>
      <c r="P51" s="369">
        <f>IF(G51=$P$1,(VLOOKUP(A51,'Extras -UL'!$A$6:$J$109,HLOOKUP('Exras Inflair Vs. Base'!G51,'Extras -UL'!$A$4:$J$5,2,FALSE),FALSE)-I51),0)</f>
        <v>0</v>
      </c>
      <c r="Q51" s="369">
        <f>IF(G51=$Q$1,(VLOOKUP(A51,'Extras -UL'!$A$6:$J$109,HLOOKUP('Exras Inflair Vs. Base'!G51,'Extras -UL'!$A$4:$J$5,2,FALSE),FALSE)-I51),0)</f>
        <v>0</v>
      </c>
      <c r="R51" s="369">
        <f>IF(G51=$R$1,(VLOOKUP(A51,'Extras -UL'!$A$6:$J$109,HLOOKUP('Exras Inflair Vs. Base'!G51,'Extras -UL'!$A$4:$J$5,2,FALSE),FALSE)-I51),0)</f>
        <v>0</v>
      </c>
      <c r="S51" s="248"/>
      <c r="T51" s="256" t="str">
        <f t="shared" si="1"/>
        <v>UL0131C600762</v>
      </c>
      <c r="U51" s="248"/>
      <c r="V51" s="248"/>
      <c r="W51" s="248"/>
      <c r="X51" s="248"/>
      <c r="Y51" s="241"/>
      <c r="Z51" s="241" t="str">
        <f t="shared" si="2"/>
        <v>UL0131C600762</v>
      </c>
      <c r="AA51" s="245" t="str">
        <f t="shared" si="0"/>
        <v>UL0131</v>
      </c>
      <c r="AB51" s="242">
        <f>IF(G51=$J$1,(VLOOKUP(A51,'Extras -UL'!$A$6:$J$109,HLOOKUP('Exras Inflair Vs. Base'!G51,'Extras -UL'!$A$4:$J$5,2,FALSE),FALSE)),0)</f>
        <v>0</v>
      </c>
      <c r="AC51" s="242">
        <f>IF(G51=$K$1,(VLOOKUP(A51,'Extras -UL'!$A$6:$J$109,HLOOKUP('Exras Inflair Vs. Base'!G51,'Extras -UL'!$A$4:$J$5,2,FALSE),FALSE)),0)</f>
        <v>0</v>
      </c>
      <c r="AD51" s="242">
        <f>IF(G51=$L$1,(VLOOKUP(A51,'Extras -UL'!$A$6:$J$109,HLOOKUP('Exras Inflair Vs. Base'!G51,'Extras -UL'!$A$4:$J$5,2,FALSE),FALSE)),0)</f>
        <v>2</v>
      </c>
      <c r="AE51" s="242">
        <f>IF(G51=$M$1,(VLOOKUP(A51,'Extras -UL'!$A$6:$J$109,HLOOKUP('Exras Inflair Vs. Base'!G51,'Extras -UL'!$A$4:$J$5,2,FALSE),FALSE)),0)</f>
        <v>0</v>
      </c>
      <c r="AF51" s="242">
        <f>IF(G51=$N$1,(VLOOKUP(A51,'Extras -UL'!$A$6:$J$109,HLOOKUP('Exras Inflair Vs. Base'!G51,'Extras -UL'!$A$4:$J$5,2,FALSE),FALSE)-I51),0)</f>
        <v>0</v>
      </c>
      <c r="AG51" s="242">
        <f>IF(G51=$O$1,(VLOOKUP(A51,'Extras -UL'!$A$6:$J$109,HLOOKUP('Exras Inflair Vs. Base'!G51,'Extras -UL'!$A$4:$J$5,2,FALSE),FALSE)),0)</f>
        <v>0</v>
      </c>
      <c r="AH51" s="242">
        <f>IF(G51=$P$1,(VLOOKUP(A51,'Extras -UL'!$A$6:$J$109,HLOOKUP('Exras Inflair Vs. Base'!G51,'Extras -UL'!$A$4:$J$5,2,FALSE),FALSE)),0)</f>
        <v>0</v>
      </c>
      <c r="AI51" s="242">
        <f>IF(G51=$Q$1,(VLOOKUP(A51,'Extras -UL'!$A$6:$J$109,HLOOKUP('Exras Inflair Vs. Base'!G51,'Extras -UL'!$A$4:$J$5,2,FALSE),FALSE)),0)</f>
        <v>0</v>
      </c>
      <c r="AJ51" s="242">
        <f>IF(G51=$R$1,(VLOOKUP(A51,'Extras -UL'!$A$6:$J$109,HLOOKUP('Exras Inflair Vs. Base'!G51,'Extras -UL'!$A$4:$J$5,2,FALSE),FALSE)),0)</f>
        <v>0</v>
      </c>
    </row>
    <row r="52" spans="1:36" x14ac:dyDescent="0.25">
      <c r="A52" s="250" t="s">
        <v>44</v>
      </c>
      <c r="B52" s="250" t="s">
        <v>1789</v>
      </c>
      <c r="C52" s="250" t="s">
        <v>1764</v>
      </c>
      <c r="D52" s="252" t="s">
        <v>897</v>
      </c>
      <c r="E52" s="249">
        <v>4</v>
      </c>
      <c r="F52" s="249" t="s">
        <v>1126</v>
      </c>
      <c r="G52" s="249" t="s">
        <v>169</v>
      </c>
      <c r="H52" s="249" t="s">
        <v>416</v>
      </c>
      <c r="I52" s="329">
        <v>1</v>
      </c>
      <c r="J52" s="369">
        <f>IF(G52=$J$1,(VLOOKUP(A52,'Extras -UL'!$A$6:$J$109,HLOOKUP('Exras Inflair Vs. Base'!G52,'Extras -UL'!$A$4:$J$5,2,FALSE),FALSE)-I52),0)</f>
        <v>0</v>
      </c>
      <c r="K52" s="369">
        <f>IF(G52=$K$1,(VLOOKUP(A52,'Extras -UL'!$A$6:$J$109,HLOOKUP('Exras Inflair Vs. Base'!G52,'Extras -UL'!$A$4:$J$5,2,FALSE),FALSE)-I52),0)</f>
        <v>0</v>
      </c>
      <c r="L52" s="369">
        <f>IF(G52=$L$1,(VLOOKUP(A52,'Extras -UL'!$A$6:$J$109,HLOOKUP('Exras Inflair Vs. Base'!G52,'Extras -UL'!$A$4:$J$5,2,FALSE),FALSE)-I52),0)</f>
        <v>0</v>
      </c>
      <c r="M52" s="369">
        <f>IF(G52=$M$1,(VLOOKUP(A52,'Extras -UL'!$A$6:$J$109,HLOOKUP('Exras Inflair Vs. Base'!G52,'Extras -UL'!$A$4:$J$5,2,FALSE),FALSE)-I52),0)</f>
        <v>0</v>
      </c>
      <c r="N52" s="369">
        <f>IF(G52=$N$1,(VLOOKUP(A52,'Extras -UL'!$A$6:$J$109,HLOOKUP('Exras Inflair Vs. Base'!G52,'Extras -UL'!$A$4:$J$5,2,FALSE),FALSE)-I52),0)</f>
        <v>0</v>
      </c>
      <c r="O52" s="369">
        <f>IF(G52=$O$1,(VLOOKUP(A52,'Extras -UL'!$A$6:$J$109,HLOOKUP('Exras Inflair Vs. Base'!G52,'Extras -UL'!$A$4:$J$5,2,FALSE),FALSE)-I52),0)</f>
        <v>0</v>
      </c>
      <c r="P52" s="369">
        <f>IF(G52=$P$1,(VLOOKUP(A52,'Extras -UL'!$A$6:$J$109,HLOOKUP('Exras Inflair Vs. Base'!G52,'Extras -UL'!$A$4:$J$5,2,FALSE),FALSE)-I52),0)</f>
        <v>0</v>
      </c>
      <c r="Q52" s="369">
        <f>IF(G52=$Q$1,(VLOOKUP(A52,'Extras -UL'!$A$6:$J$109,HLOOKUP('Exras Inflair Vs. Base'!G52,'Extras -UL'!$A$4:$J$5,2,FALSE),FALSE)-I52),0)</f>
        <v>0</v>
      </c>
      <c r="R52" s="369">
        <f>IF(G52=$R$1,(VLOOKUP(A52,'Extras -UL'!$A$6:$J$109,HLOOKUP('Exras Inflair Vs. Base'!G52,'Extras -UL'!$A$4:$J$5,2,FALSE),FALSE)-I52),0)</f>
        <v>0</v>
      </c>
      <c r="S52" s="248"/>
      <c r="T52" s="256" t="str">
        <f t="shared" si="1"/>
        <v>UL0131C600541</v>
      </c>
      <c r="U52" s="248"/>
      <c r="V52" s="248"/>
      <c r="W52" s="248"/>
      <c r="X52" s="248"/>
      <c r="Y52" s="241"/>
      <c r="Z52" s="241" t="str">
        <f t="shared" si="2"/>
        <v>UL0131C600541</v>
      </c>
      <c r="AA52" s="245" t="str">
        <f t="shared" si="0"/>
        <v>UL0131</v>
      </c>
      <c r="AB52" s="242">
        <f>IF(G52=$J$1,(VLOOKUP(A52,'Extras -UL'!$A$6:$J$109,HLOOKUP('Exras Inflair Vs. Base'!G52,'Extras -UL'!$A$4:$J$5,2,FALSE),FALSE)),0)</f>
        <v>0</v>
      </c>
      <c r="AC52" s="242">
        <f>IF(G52=$K$1,(VLOOKUP(A52,'Extras -UL'!$A$6:$J$109,HLOOKUP('Exras Inflair Vs. Base'!G52,'Extras -UL'!$A$4:$J$5,2,FALSE),FALSE)),0)</f>
        <v>0</v>
      </c>
      <c r="AD52" s="242">
        <f>IF(G52=$L$1,(VLOOKUP(A52,'Extras -UL'!$A$6:$J$109,HLOOKUP('Exras Inflair Vs. Base'!G52,'Extras -UL'!$A$4:$J$5,2,FALSE),FALSE)),0)</f>
        <v>0</v>
      </c>
      <c r="AE52" s="242">
        <f>IF(G52=$M$1,(VLOOKUP(A52,'Extras -UL'!$A$6:$J$109,HLOOKUP('Exras Inflair Vs. Base'!G52,'Extras -UL'!$A$4:$J$5,2,FALSE),FALSE)),0)</f>
        <v>1</v>
      </c>
      <c r="AF52" s="242">
        <f>IF(G52=$N$1,(VLOOKUP(A52,'Extras -UL'!$A$6:$J$109,HLOOKUP('Exras Inflair Vs. Base'!G52,'Extras -UL'!$A$4:$J$5,2,FALSE),FALSE)-I52),0)</f>
        <v>0</v>
      </c>
      <c r="AG52" s="242">
        <f>IF(G52=$O$1,(VLOOKUP(A52,'Extras -UL'!$A$6:$J$109,HLOOKUP('Exras Inflair Vs. Base'!G52,'Extras -UL'!$A$4:$J$5,2,FALSE),FALSE)),0)</f>
        <v>0</v>
      </c>
      <c r="AH52" s="242">
        <f>IF(G52=$P$1,(VLOOKUP(A52,'Extras -UL'!$A$6:$J$109,HLOOKUP('Exras Inflair Vs. Base'!G52,'Extras -UL'!$A$4:$J$5,2,FALSE),FALSE)),0)</f>
        <v>0</v>
      </c>
      <c r="AI52" s="242">
        <f>IF(G52=$Q$1,(VLOOKUP(A52,'Extras -UL'!$A$6:$J$109,HLOOKUP('Exras Inflair Vs. Base'!G52,'Extras -UL'!$A$4:$J$5,2,FALSE),FALSE)),0)</f>
        <v>0</v>
      </c>
      <c r="AJ52" s="242">
        <f>IF(G52=$R$1,(VLOOKUP(A52,'Extras -UL'!$A$6:$J$109,HLOOKUP('Exras Inflair Vs. Base'!G52,'Extras -UL'!$A$4:$J$5,2,FALSE),FALSE)),0)</f>
        <v>0</v>
      </c>
    </row>
    <row r="53" spans="1:36" x14ac:dyDescent="0.25">
      <c r="A53" s="249" t="s">
        <v>44</v>
      </c>
      <c r="B53" s="249" t="s">
        <v>1789</v>
      </c>
      <c r="C53" s="249" t="s">
        <v>1764</v>
      </c>
      <c r="D53" s="251" t="s">
        <v>897</v>
      </c>
      <c r="E53" s="249">
        <v>5</v>
      </c>
      <c r="F53" s="249" t="s">
        <v>1126</v>
      </c>
      <c r="G53" s="249" t="s">
        <v>530</v>
      </c>
      <c r="H53" s="249" t="s">
        <v>1779</v>
      </c>
      <c r="I53" s="329">
        <v>3</v>
      </c>
      <c r="J53" s="369">
        <f>IF(G53=$J$1,(VLOOKUP(A53,'Extras -UL'!$A$6:$J$109,HLOOKUP('Exras Inflair Vs. Base'!G53,'Extras -UL'!$A$4:$J$5,2,FALSE),FALSE)-I53),0)</f>
        <v>0</v>
      </c>
      <c r="K53" s="369">
        <f>IF(G53=$K$1,(VLOOKUP(A53,'Extras -UL'!$A$6:$J$109,HLOOKUP('Exras Inflair Vs. Base'!G53,'Extras -UL'!$A$4:$J$5,2,FALSE),FALSE)-I53),0)</f>
        <v>0</v>
      </c>
      <c r="L53" s="369">
        <f>IF(G53=$L$1,(VLOOKUP(A53,'Extras -UL'!$A$6:$J$109,HLOOKUP('Exras Inflair Vs. Base'!G53,'Extras -UL'!$A$4:$J$5,2,FALSE),FALSE)-I53),0)</f>
        <v>0</v>
      </c>
      <c r="M53" s="369">
        <f>IF(G53=$M$1,(VLOOKUP(A53,'Extras -UL'!$A$6:$J$109,HLOOKUP('Exras Inflair Vs. Base'!G53,'Extras -UL'!$A$4:$J$5,2,FALSE),FALSE)-I53),0)</f>
        <v>0</v>
      </c>
      <c r="N53" s="369">
        <f>IF(G53=$N$1,(VLOOKUP(A53,'Extras -UL'!$A$6:$J$109,HLOOKUP('Exras Inflair Vs. Base'!G53,'Extras -UL'!$A$4:$J$5,2,FALSE),FALSE)-I53),0)</f>
        <v>0</v>
      </c>
      <c r="O53" s="369">
        <f>IF(G53=$O$1,(VLOOKUP(A53,'Extras -UL'!$A$6:$J$109,HLOOKUP('Exras Inflair Vs. Base'!G53,'Extras -UL'!$A$4:$J$5,2,FALSE),FALSE)-I53),0)</f>
        <v>0</v>
      </c>
      <c r="P53" s="369">
        <f>IF(G53=$P$1,(VLOOKUP(A53,'Extras -UL'!$A$6:$J$109,HLOOKUP('Exras Inflair Vs. Base'!G53,'Extras -UL'!$A$4:$J$5,2,FALSE),FALSE)-I53),0)</f>
        <v>0</v>
      </c>
      <c r="Q53" s="369">
        <f>IF(G53=$Q$1,(VLOOKUP(A53,'Extras -UL'!$A$6:$J$109,HLOOKUP('Exras Inflair Vs. Base'!G53,'Extras -UL'!$A$4:$J$5,2,FALSE),FALSE)-I53),0)</f>
        <v>0</v>
      </c>
      <c r="R53" s="369">
        <f>IF(G53=$R$1,(VLOOKUP(A53,'Extras -UL'!$A$6:$J$109,HLOOKUP('Exras Inflair Vs. Base'!G53,'Extras -UL'!$A$4:$J$5,2,FALSE),FALSE)-I53),0)</f>
        <v>0</v>
      </c>
      <c r="S53" s="248"/>
      <c r="T53" s="256" t="str">
        <f t="shared" si="1"/>
        <v>UL0131TCSW353</v>
      </c>
      <c r="U53" s="248"/>
      <c r="V53" s="248"/>
      <c r="W53" s="248"/>
      <c r="X53" s="248"/>
      <c r="Y53" s="241"/>
      <c r="Z53" s="241" t="str">
        <f t="shared" si="2"/>
        <v>UL0131TCSW353</v>
      </c>
      <c r="AA53" s="245" t="str">
        <f t="shared" si="0"/>
        <v>UL0131</v>
      </c>
      <c r="AB53" s="242">
        <f>IF(G53=$J$1,(VLOOKUP(A53,'Extras -UL'!$A$6:$J$109,HLOOKUP('Exras Inflair Vs. Base'!G53,'Extras -UL'!$A$4:$J$5,2,FALSE),FALSE)),0)</f>
        <v>0</v>
      </c>
      <c r="AC53" s="242">
        <f>IF(G53=$K$1,(VLOOKUP(A53,'Extras -UL'!$A$6:$J$109,HLOOKUP('Exras Inflair Vs. Base'!G53,'Extras -UL'!$A$4:$J$5,2,FALSE),FALSE)),0)</f>
        <v>0</v>
      </c>
      <c r="AD53" s="242">
        <f>IF(G53=$L$1,(VLOOKUP(A53,'Extras -UL'!$A$6:$J$109,HLOOKUP('Exras Inflair Vs. Base'!G53,'Extras -UL'!$A$4:$J$5,2,FALSE),FALSE)),0)</f>
        <v>0</v>
      </c>
      <c r="AE53" s="242">
        <f>IF(G53=$M$1,(VLOOKUP(A53,'Extras -UL'!$A$6:$J$109,HLOOKUP('Exras Inflair Vs. Base'!G53,'Extras -UL'!$A$4:$J$5,2,FALSE),FALSE)),0)</f>
        <v>0</v>
      </c>
      <c r="AF53" s="242">
        <f>IF(G53=$N$1,(VLOOKUP(A53,'Extras -UL'!$A$6:$J$109,HLOOKUP('Exras Inflair Vs. Base'!G53,'Extras -UL'!$A$4:$J$5,2,FALSE),FALSE)-I53),0)</f>
        <v>0</v>
      </c>
      <c r="AG53" s="242">
        <f>IF(G53=$O$1,(VLOOKUP(A53,'Extras -UL'!$A$6:$J$109,HLOOKUP('Exras Inflair Vs. Base'!G53,'Extras -UL'!$A$4:$J$5,2,FALSE),FALSE)),0)</f>
        <v>3</v>
      </c>
      <c r="AH53" s="242">
        <f>IF(G53=$P$1,(VLOOKUP(A53,'Extras -UL'!$A$6:$J$109,HLOOKUP('Exras Inflair Vs. Base'!G53,'Extras -UL'!$A$4:$J$5,2,FALSE),FALSE)),0)</f>
        <v>0</v>
      </c>
      <c r="AI53" s="242">
        <f>IF(G53=$Q$1,(VLOOKUP(A53,'Extras -UL'!$A$6:$J$109,HLOOKUP('Exras Inflair Vs. Base'!G53,'Extras -UL'!$A$4:$J$5,2,FALSE),FALSE)),0)</f>
        <v>0</v>
      </c>
      <c r="AJ53" s="242">
        <f>IF(G53=$R$1,(VLOOKUP(A53,'Extras -UL'!$A$6:$J$109,HLOOKUP('Exras Inflair Vs. Base'!G53,'Extras -UL'!$A$4:$J$5,2,FALSE),FALSE)),0)</f>
        <v>0</v>
      </c>
    </row>
    <row r="54" spans="1:36" x14ac:dyDescent="0.25">
      <c r="A54" s="250" t="s">
        <v>44</v>
      </c>
      <c r="B54" s="250" t="s">
        <v>1789</v>
      </c>
      <c r="C54" s="250" t="s">
        <v>1764</v>
      </c>
      <c r="D54" s="252" t="s">
        <v>897</v>
      </c>
      <c r="E54" s="249">
        <v>6</v>
      </c>
      <c r="F54" s="249" t="s">
        <v>1126</v>
      </c>
      <c r="G54" s="249" t="s">
        <v>531</v>
      </c>
      <c r="H54" s="249" t="s">
        <v>1780</v>
      </c>
      <c r="I54" s="329">
        <v>3</v>
      </c>
      <c r="J54" s="369">
        <f>IF(G54=$J$1,(VLOOKUP(A54,'Extras -UL'!$A$6:$J$109,HLOOKUP('Exras Inflair Vs. Base'!G54,'Extras -UL'!$A$4:$J$5,2,FALSE),FALSE)-I54),0)</f>
        <v>0</v>
      </c>
      <c r="K54" s="369">
        <f>IF(G54=$K$1,(VLOOKUP(A54,'Extras -UL'!$A$6:$J$109,HLOOKUP('Exras Inflair Vs. Base'!G54,'Extras -UL'!$A$4:$J$5,2,FALSE),FALSE)-I54),0)</f>
        <v>0</v>
      </c>
      <c r="L54" s="369">
        <f>IF(G54=$L$1,(VLOOKUP(A54,'Extras -UL'!$A$6:$J$109,HLOOKUP('Exras Inflair Vs. Base'!G54,'Extras -UL'!$A$4:$J$5,2,FALSE),FALSE)-I54),0)</f>
        <v>0</v>
      </c>
      <c r="M54" s="369">
        <f>IF(G54=$M$1,(VLOOKUP(A54,'Extras -UL'!$A$6:$J$109,HLOOKUP('Exras Inflair Vs. Base'!G54,'Extras -UL'!$A$4:$J$5,2,FALSE),FALSE)-I54),0)</f>
        <v>0</v>
      </c>
      <c r="N54" s="369">
        <f>IF(G54=$N$1,(VLOOKUP(A54,'Extras -UL'!$A$6:$J$109,HLOOKUP('Exras Inflair Vs. Base'!G54,'Extras -UL'!$A$4:$J$5,2,FALSE),FALSE)-I54),0)</f>
        <v>0</v>
      </c>
      <c r="O54" s="369">
        <f>IF(G54=$O$1,(VLOOKUP(A54,'Extras -UL'!$A$6:$J$109,HLOOKUP('Exras Inflair Vs. Base'!G54,'Extras -UL'!$A$4:$J$5,2,FALSE),FALSE)-I54),0)</f>
        <v>0</v>
      </c>
      <c r="P54" s="369">
        <f>IF(G54=$P$1,(VLOOKUP(A54,'Extras -UL'!$A$6:$J$109,HLOOKUP('Exras Inflair Vs. Base'!G54,'Extras -UL'!$A$4:$J$5,2,FALSE),FALSE)-I54),0)</f>
        <v>0</v>
      </c>
      <c r="Q54" s="369">
        <f>IF(G54=$Q$1,(VLOOKUP(A54,'Extras -UL'!$A$6:$J$109,HLOOKUP('Exras Inflair Vs. Base'!G54,'Extras -UL'!$A$4:$J$5,2,FALSE),FALSE)-I54),0)</f>
        <v>0</v>
      </c>
      <c r="R54" s="369">
        <f>IF(G54=$R$1,(VLOOKUP(A54,'Extras -UL'!$A$6:$J$109,HLOOKUP('Exras Inflair Vs. Base'!G54,'Extras -UL'!$A$4:$J$5,2,FALSE),FALSE)-I54),0)</f>
        <v>0</v>
      </c>
      <c r="S54" s="248"/>
      <c r="T54" s="256" t="str">
        <f t="shared" si="1"/>
        <v>UL0131TCSW363</v>
      </c>
      <c r="U54" s="248"/>
      <c r="V54" s="248"/>
      <c r="W54" s="248"/>
      <c r="X54" s="248"/>
      <c r="Y54" s="241"/>
      <c r="Z54" s="241" t="str">
        <f t="shared" si="2"/>
        <v>UL0131TCSW363</v>
      </c>
      <c r="AA54" s="245" t="str">
        <f t="shared" si="0"/>
        <v>UL0131</v>
      </c>
      <c r="AB54" s="242">
        <f>IF(G54=$J$1,(VLOOKUP(A54,'Extras -UL'!$A$6:$J$109,HLOOKUP('Exras Inflair Vs. Base'!G54,'Extras -UL'!$A$4:$J$5,2,FALSE),FALSE)),0)</f>
        <v>0</v>
      </c>
      <c r="AC54" s="242">
        <f>IF(G54=$K$1,(VLOOKUP(A54,'Extras -UL'!$A$6:$J$109,HLOOKUP('Exras Inflair Vs. Base'!G54,'Extras -UL'!$A$4:$J$5,2,FALSE),FALSE)),0)</f>
        <v>0</v>
      </c>
      <c r="AD54" s="242">
        <f>IF(G54=$L$1,(VLOOKUP(A54,'Extras -UL'!$A$6:$J$109,HLOOKUP('Exras Inflair Vs. Base'!G54,'Extras -UL'!$A$4:$J$5,2,FALSE),FALSE)),0)</f>
        <v>0</v>
      </c>
      <c r="AE54" s="242">
        <f>IF(G54=$M$1,(VLOOKUP(A54,'Extras -UL'!$A$6:$J$109,HLOOKUP('Exras Inflair Vs. Base'!G54,'Extras -UL'!$A$4:$J$5,2,FALSE),FALSE)),0)</f>
        <v>0</v>
      </c>
      <c r="AF54" s="242">
        <f>IF(G54=$N$1,(VLOOKUP(A54,'Extras -UL'!$A$6:$J$109,HLOOKUP('Exras Inflair Vs. Base'!G54,'Extras -UL'!$A$4:$J$5,2,FALSE),FALSE)-I54),0)</f>
        <v>0</v>
      </c>
      <c r="AG54" s="242">
        <f>IF(G54=$O$1,(VLOOKUP(A54,'Extras -UL'!$A$6:$J$109,HLOOKUP('Exras Inflair Vs. Base'!G54,'Extras -UL'!$A$4:$J$5,2,FALSE),FALSE)),0)</f>
        <v>0</v>
      </c>
      <c r="AH54" s="242">
        <f>IF(G54=$P$1,(VLOOKUP(A54,'Extras -UL'!$A$6:$J$109,HLOOKUP('Exras Inflair Vs. Base'!G54,'Extras -UL'!$A$4:$J$5,2,FALSE),FALSE)),0)</f>
        <v>3</v>
      </c>
      <c r="AI54" s="242">
        <f>IF(G54=$Q$1,(VLOOKUP(A54,'Extras -UL'!$A$6:$J$109,HLOOKUP('Exras Inflair Vs. Base'!G54,'Extras -UL'!$A$4:$J$5,2,FALSE),FALSE)),0)</f>
        <v>0</v>
      </c>
      <c r="AJ54" s="242">
        <f>IF(G54=$R$1,(VLOOKUP(A54,'Extras -UL'!$A$6:$J$109,HLOOKUP('Exras Inflair Vs. Base'!G54,'Extras -UL'!$A$4:$J$5,2,FALSE),FALSE)),0)</f>
        <v>0</v>
      </c>
    </row>
    <row r="55" spans="1:36" x14ac:dyDescent="0.25">
      <c r="A55" s="250" t="s">
        <v>44</v>
      </c>
      <c r="B55" s="250" t="s">
        <v>1789</v>
      </c>
      <c r="C55" s="250" t="s">
        <v>1764</v>
      </c>
      <c r="D55" s="252" t="s">
        <v>897</v>
      </c>
      <c r="E55" s="249">
        <v>7</v>
      </c>
      <c r="F55" s="249" t="s">
        <v>1126</v>
      </c>
      <c r="G55" s="249" t="s">
        <v>532</v>
      </c>
      <c r="H55" s="249" t="s">
        <v>1781</v>
      </c>
      <c r="I55" s="329">
        <v>6</v>
      </c>
      <c r="J55" s="369">
        <f>IF(G55=$J$1,(VLOOKUP(A55,'Extras -UL'!$A$6:$J$109,HLOOKUP('Exras Inflair Vs. Base'!G55,'Extras -UL'!$A$4:$J$5,2,FALSE),FALSE)-I55),0)</f>
        <v>0</v>
      </c>
      <c r="K55" s="369">
        <f>IF(G55=$K$1,(VLOOKUP(A55,'Extras -UL'!$A$6:$J$109,HLOOKUP('Exras Inflair Vs. Base'!G55,'Extras -UL'!$A$4:$J$5,2,FALSE),FALSE)-I55),0)</f>
        <v>0</v>
      </c>
      <c r="L55" s="369">
        <f>IF(G55=$L$1,(VLOOKUP(A55,'Extras -UL'!$A$6:$J$109,HLOOKUP('Exras Inflair Vs. Base'!G55,'Extras -UL'!$A$4:$J$5,2,FALSE),FALSE)-I55),0)</f>
        <v>0</v>
      </c>
      <c r="M55" s="369">
        <f>IF(G55=$M$1,(VLOOKUP(A55,'Extras -UL'!$A$6:$J$109,HLOOKUP('Exras Inflair Vs. Base'!G55,'Extras -UL'!$A$4:$J$5,2,FALSE),FALSE)-I55),0)</f>
        <v>0</v>
      </c>
      <c r="N55" s="369">
        <f>IF(G55=$N$1,(VLOOKUP(A55,'Extras -UL'!$A$6:$J$109,HLOOKUP('Exras Inflair Vs. Base'!G55,'Extras -UL'!$A$4:$J$5,2,FALSE),FALSE)-I55),0)</f>
        <v>0</v>
      </c>
      <c r="O55" s="369">
        <f>IF(G55=$O$1,(VLOOKUP(A55,'Extras -UL'!$A$6:$J$109,HLOOKUP('Exras Inflair Vs. Base'!G55,'Extras -UL'!$A$4:$J$5,2,FALSE),FALSE)-I55),0)</f>
        <v>0</v>
      </c>
      <c r="P55" s="369">
        <f>IF(G55=$P$1,(VLOOKUP(A55,'Extras -UL'!$A$6:$J$109,HLOOKUP('Exras Inflair Vs. Base'!G55,'Extras -UL'!$A$4:$J$5,2,FALSE),FALSE)-I55),0)</f>
        <v>0</v>
      </c>
      <c r="Q55" s="369">
        <f>IF(G55=$Q$1,(VLOOKUP(A55,'Extras -UL'!$A$6:$J$109,HLOOKUP('Exras Inflair Vs. Base'!G55,'Extras -UL'!$A$4:$J$5,2,FALSE),FALSE)-I55),0)</f>
        <v>0</v>
      </c>
      <c r="R55" s="369">
        <f>IF(G55=$R$1,(VLOOKUP(A55,'Extras -UL'!$A$6:$J$109,HLOOKUP('Exras Inflair Vs. Base'!G55,'Extras -UL'!$A$4:$J$5,2,FALSE),FALSE)-I55),0)</f>
        <v>0</v>
      </c>
      <c r="S55" s="248"/>
      <c r="T55" s="256" t="str">
        <f t="shared" si="1"/>
        <v>UL0131CCSW356</v>
      </c>
      <c r="U55" s="248"/>
      <c r="V55" s="248"/>
      <c r="W55" s="248"/>
      <c r="X55" s="248"/>
      <c r="Y55" s="241"/>
      <c r="Z55" s="241" t="str">
        <f t="shared" si="2"/>
        <v>UL0131CCSW356</v>
      </c>
      <c r="AA55" s="245" t="str">
        <f t="shared" si="0"/>
        <v>UL0131</v>
      </c>
      <c r="AB55" s="242">
        <f>IF(G55=$J$1,(VLOOKUP(A55,'Extras -UL'!$A$6:$J$109,HLOOKUP('Exras Inflair Vs. Base'!G55,'Extras -UL'!$A$4:$J$5,2,FALSE),FALSE)),0)</f>
        <v>0</v>
      </c>
      <c r="AC55" s="242">
        <f>IF(G55=$K$1,(VLOOKUP(A55,'Extras -UL'!$A$6:$J$109,HLOOKUP('Exras Inflair Vs. Base'!G55,'Extras -UL'!$A$4:$J$5,2,FALSE),FALSE)),0)</f>
        <v>0</v>
      </c>
      <c r="AD55" s="242">
        <f>IF(G55=$L$1,(VLOOKUP(A55,'Extras -UL'!$A$6:$J$109,HLOOKUP('Exras Inflair Vs. Base'!G55,'Extras -UL'!$A$4:$J$5,2,FALSE),FALSE)),0)</f>
        <v>0</v>
      </c>
      <c r="AE55" s="242">
        <f>IF(G55=$M$1,(VLOOKUP(A55,'Extras -UL'!$A$6:$J$109,HLOOKUP('Exras Inflair Vs. Base'!G55,'Extras -UL'!$A$4:$J$5,2,FALSE),FALSE)),0)</f>
        <v>0</v>
      </c>
      <c r="AF55" s="242">
        <f>IF(G55=$N$1,(VLOOKUP(A55,'Extras -UL'!$A$6:$J$109,HLOOKUP('Exras Inflair Vs. Base'!G55,'Extras -UL'!$A$4:$J$5,2,FALSE),FALSE)-I55),0)</f>
        <v>0</v>
      </c>
      <c r="AG55" s="242">
        <f>IF(G55=$O$1,(VLOOKUP(A55,'Extras -UL'!$A$6:$J$109,HLOOKUP('Exras Inflair Vs. Base'!G55,'Extras -UL'!$A$4:$J$5,2,FALSE),FALSE)),0)</f>
        <v>0</v>
      </c>
      <c r="AH55" s="242">
        <f>IF(G55=$P$1,(VLOOKUP(A55,'Extras -UL'!$A$6:$J$109,HLOOKUP('Exras Inflair Vs. Base'!G55,'Extras -UL'!$A$4:$J$5,2,FALSE),FALSE)),0)</f>
        <v>0</v>
      </c>
      <c r="AI55" s="242">
        <f>IF(G55=$Q$1,(VLOOKUP(A55,'Extras -UL'!$A$6:$J$109,HLOOKUP('Exras Inflair Vs. Base'!G55,'Extras -UL'!$A$4:$J$5,2,FALSE),FALSE)),0)</f>
        <v>6</v>
      </c>
      <c r="AJ55" s="242">
        <f>IF(G55=$R$1,(VLOOKUP(A55,'Extras -UL'!$A$6:$J$109,HLOOKUP('Exras Inflair Vs. Base'!G55,'Extras -UL'!$A$4:$J$5,2,FALSE),FALSE)),0)</f>
        <v>0</v>
      </c>
    </row>
    <row r="56" spans="1:36" x14ac:dyDescent="0.25">
      <c r="A56" s="250" t="s">
        <v>44</v>
      </c>
      <c r="B56" s="250" t="s">
        <v>1789</v>
      </c>
      <c r="C56" s="250" t="s">
        <v>1764</v>
      </c>
      <c r="D56" s="252" t="s">
        <v>897</v>
      </c>
      <c r="E56" s="249">
        <v>8</v>
      </c>
      <c r="F56" s="249" t="s">
        <v>1126</v>
      </c>
      <c r="G56" s="249" t="s">
        <v>533</v>
      </c>
      <c r="H56" s="249" t="s">
        <v>1782</v>
      </c>
      <c r="I56" s="329">
        <v>6</v>
      </c>
      <c r="J56" s="369">
        <f>IF(G56=$J$1,(VLOOKUP(A56,'Extras -UL'!$A$6:$J$109,HLOOKUP('Exras Inflair Vs. Base'!G56,'Extras -UL'!$A$4:$J$5,2,FALSE),FALSE)-I56),0)</f>
        <v>0</v>
      </c>
      <c r="K56" s="369">
        <f>IF(G56=$K$1,(VLOOKUP(A56,'Extras -UL'!$A$6:$J$109,HLOOKUP('Exras Inflair Vs. Base'!G56,'Extras -UL'!$A$4:$J$5,2,FALSE),FALSE)-I56),0)</f>
        <v>0</v>
      </c>
      <c r="L56" s="369">
        <f>IF(G56=$L$1,(VLOOKUP(A56,'Extras -UL'!$A$6:$J$109,HLOOKUP('Exras Inflair Vs. Base'!G56,'Extras -UL'!$A$4:$J$5,2,FALSE),FALSE)-I56),0)</f>
        <v>0</v>
      </c>
      <c r="M56" s="369">
        <f>IF(G56=$M$1,(VLOOKUP(A56,'Extras -UL'!$A$6:$J$109,HLOOKUP('Exras Inflair Vs. Base'!G56,'Extras -UL'!$A$4:$J$5,2,FALSE),FALSE)-I56),0)</f>
        <v>0</v>
      </c>
      <c r="N56" s="369">
        <f>IF(G56=$N$1,(VLOOKUP(A56,'Extras -UL'!$A$6:$J$109,HLOOKUP('Exras Inflair Vs. Base'!G56,'Extras -UL'!$A$4:$J$5,2,FALSE),FALSE)-I56),0)</f>
        <v>0</v>
      </c>
      <c r="O56" s="369">
        <f>IF(G56=$O$1,(VLOOKUP(A56,'Extras -UL'!$A$6:$J$109,HLOOKUP('Exras Inflair Vs. Base'!G56,'Extras -UL'!$A$4:$J$5,2,FALSE),FALSE)-I56),0)</f>
        <v>0</v>
      </c>
      <c r="P56" s="369">
        <f>IF(G56=$P$1,(VLOOKUP(A56,'Extras -UL'!$A$6:$J$109,HLOOKUP('Exras Inflair Vs. Base'!G56,'Extras -UL'!$A$4:$J$5,2,FALSE),FALSE)-I56),0)</f>
        <v>0</v>
      </c>
      <c r="Q56" s="369">
        <f>IF(G56=$Q$1,(VLOOKUP(A56,'Extras -UL'!$A$6:$J$109,HLOOKUP('Exras Inflair Vs. Base'!G56,'Extras -UL'!$A$4:$J$5,2,FALSE),FALSE)-I56),0)</f>
        <v>0</v>
      </c>
      <c r="R56" s="369">
        <f>IF(G56=$R$1,(VLOOKUP(A56,'Extras -UL'!$A$6:$J$109,HLOOKUP('Exras Inflair Vs. Base'!G56,'Extras -UL'!$A$4:$J$5,2,FALSE),FALSE)-I56),0)</f>
        <v>0</v>
      </c>
      <c r="S56" s="248"/>
      <c r="T56" s="256" t="str">
        <f t="shared" si="1"/>
        <v>UL0131CCSW366</v>
      </c>
      <c r="U56" s="248"/>
      <c r="V56" s="248"/>
      <c r="W56" s="248"/>
      <c r="X56" s="248"/>
      <c r="Y56" s="241"/>
      <c r="Z56" s="241" t="str">
        <f t="shared" si="2"/>
        <v>UL0131CCSW366</v>
      </c>
      <c r="AA56" s="245" t="str">
        <f t="shared" si="0"/>
        <v>UL0131</v>
      </c>
      <c r="AB56" s="242">
        <f>IF(G56=$J$1,(VLOOKUP(A56,'Extras -UL'!$A$6:$J$109,HLOOKUP('Exras Inflair Vs. Base'!G56,'Extras -UL'!$A$4:$J$5,2,FALSE),FALSE)),0)</f>
        <v>0</v>
      </c>
      <c r="AC56" s="242">
        <f>IF(G56=$K$1,(VLOOKUP(A56,'Extras -UL'!$A$6:$J$109,HLOOKUP('Exras Inflair Vs. Base'!G56,'Extras -UL'!$A$4:$J$5,2,FALSE),FALSE)),0)</f>
        <v>0</v>
      </c>
      <c r="AD56" s="242">
        <f>IF(G56=$L$1,(VLOOKUP(A56,'Extras -UL'!$A$6:$J$109,HLOOKUP('Exras Inflair Vs. Base'!G56,'Extras -UL'!$A$4:$J$5,2,FALSE),FALSE)),0)</f>
        <v>0</v>
      </c>
      <c r="AE56" s="242">
        <f>IF(G56=$M$1,(VLOOKUP(A56,'Extras -UL'!$A$6:$J$109,HLOOKUP('Exras Inflair Vs. Base'!G56,'Extras -UL'!$A$4:$J$5,2,FALSE),FALSE)),0)</f>
        <v>0</v>
      </c>
      <c r="AF56" s="242">
        <f>IF(G56=$N$1,(VLOOKUP(A56,'Extras -UL'!$A$6:$J$109,HLOOKUP('Exras Inflair Vs. Base'!G56,'Extras -UL'!$A$4:$J$5,2,FALSE),FALSE)-I56),0)</f>
        <v>0</v>
      </c>
      <c r="AG56" s="242">
        <f>IF(G56=$O$1,(VLOOKUP(A56,'Extras -UL'!$A$6:$J$109,HLOOKUP('Exras Inflair Vs. Base'!G56,'Extras -UL'!$A$4:$J$5,2,FALSE),FALSE)),0)</f>
        <v>0</v>
      </c>
      <c r="AH56" s="242">
        <f>IF(G56=$P$1,(VLOOKUP(A56,'Extras -UL'!$A$6:$J$109,HLOOKUP('Exras Inflair Vs. Base'!G56,'Extras -UL'!$A$4:$J$5,2,FALSE),FALSE)),0)</f>
        <v>0</v>
      </c>
      <c r="AI56" s="242">
        <f>IF(G56=$Q$1,(VLOOKUP(A56,'Extras -UL'!$A$6:$J$109,HLOOKUP('Exras Inflair Vs. Base'!G56,'Extras -UL'!$A$4:$J$5,2,FALSE),FALSE)),0)</f>
        <v>0</v>
      </c>
      <c r="AJ56" s="242">
        <f>IF(G56=$R$1,(VLOOKUP(A56,'Extras -UL'!$A$6:$J$109,HLOOKUP('Exras Inflair Vs. Base'!G56,'Extras -UL'!$A$4:$J$5,2,FALSE),FALSE)),0)</f>
        <v>6</v>
      </c>
    </row>
    <row r="57" spans="1:36" x14ac:dyDescent="0.25">
      <c r="A57" s="249" t="s">
        <v>120</v>
      </c>
      <c r="B57" s="249" t="s">
        <v>1790</v>
      </c>
      <c r="C57" s="249" t="s">
        <v>1764</v>
      </c>
      <c r="D57" s="251" t="s">
        <v>897</v>
      </c>
      <c r="E57" s="249">
        <v>1</v>
      </c>
      <c r="F57" s="249" t="s">
        <v>1126</v>
      </c>
      <c r="G57" s="249" t="s">
        <v>886</v>
      </c>
      <c r="H57" s="249" t="s">
        <v>907</v>
      </c>
      <c r="I57" s="329">
        <v>1</v>
      </c>
      <c r="J57" s="369">
        <f>IF(G57=$J$1,(VLOOKUP(A57,'Extras -UL'!$A$6:$J$109,HLOOKUP('Exras Inflair Vs. Base'!G57,'Extras -UL'!$A$4:$J$5,2,FALSE),FALSE)-I57),0)</f>
        <v>0</v>
      </c>
      <c r="K57" s="369">
        <f>IF(G57=$K$1,(VLOOKUP(A57,'Extras -UL'!$A$6:$J$109,HLOOKUP('Exras Inflair Vs. Base'!G57,'Extras -UL'!$A$4:$J$5,2,FALSE),FALSE)-I57),0)</f>
        <v>0</v>
      </c>
      <c r="L57" s="369">
        <f>IF(G57=$L$1,(VLOOKUP(A57,'Extras -UL'!$A$6:$J$109,HLOOKUP('Exras Inflair Vs. Base'!G57,'Extras -UL'!$A$4:$J$5,2,FALSE),FALSE)-I57),0)</f>
        <v>0</v>
      </c>
      <c r="M57" s="369">
        <f>IF(G57=$M$1,(VLOOKUP(A57,'Extras -UL'!$A$6:$J$109,HLOOKUP('Exras Inflair Vs. Base'!G57,'Extras -UL'!$A$4:$J$5,2,FALSE),FALSE)-I57),0)</f>
        <v>0</v>
      </c>
      <c r="N57" s="369">
        <f>IF(G57=$N$1,(VLOOKUP(A57,'Extras -UL'!$A$6:$J$109,HLOOKUP('Exras Inflair Vs. Base'!G57,'Extras -UL'!$A$4:$J$5,2,FALSE),FALSE)-I57),0)</f>
        <v>0</v>
      </c>
      <c r="O57" s="369">
        <f>IF(G57=$O$1,(VLOOKUP(A57,'Extras -UL'!$A$6:$J$109,HLOOKUP('Exras Inflair Vs. Base'!G57,'Extras -UL'!$A$4:$J$5,2,FALSE),FALSE)-I57),0)</f>
        <v>0</v>
      </c>
      <c r="P57" s="369">
        <f>IF(G57=$P$1,(VLOOKUP(A57,'Extras -UL'!$A$6:$J$109,HLOOKUP('Exras Inflair Vs. Base'!G57,'Extras -UL'!$A$4:$J$5,2,FALSE),FALSE)-I57),0)</f>
        <v>0</v>
      </c>
      <c r="Q57" s="369">
        <f>IF(G57=$Q$1,(VLOOKUP(A57,'Extras -UL'!$A$6:$J$109,HLOOKUP('Exras Inflair Vs. Base'!G57,'Extras -UL'!$A$4:$J$5,2,FALSE),FALSE)-I57),0)</f>
        <v>0</v>
      </c>
      <c r="R57" s="369">
        <f>IF(G57=$R$1,(VLOOKUP(A57,'Extras -UL'!$A$6:$J$109,HLOOKUP('Exras Inflair Vs. Base'!G57,'Extras -UL'!$A$4:$J$5,2,FALSE),FALSE)-I57),0)</f>
        <v>0</v>
      </c>
      <c r="S57" s="248"/>
      <c r="T57" s="256" t="str">
        <f t="shared" si="1"/>
        <v>UL0132C600761</v>
      </c>
      <c r="U57" s="248"/>
      <c r="V57" s="248"/>
      <c r="W57" s="248"/>
      <c r="X57" s="248"/>
      <c r="Y57" s="241"/>
      <c r="Z57" s="241" t="str">
        <f t="shared" si="2"/>
        <v>UL0132C600761</v>
      </c>
      <c r="AA57" s="245" t="str">
        <f t="shared" si="0"/>
        <v>UL0132</v>
      </c>
      <c r="AB57" s="242">
        <f>IF(G57=$J$1,(VLOOKUP(A57,'Extras -UL'!$A$6:$J$109,HLOOKUP('Exras Inflair Vs. Base'!G57,'Extras -UL'!$A$4:$J$5,2,FALSE),FALSE)),0)</f>
        <v>0</v>
      </c>
      <c r="AC57" s="242">
        <f>IF(G57=$K$1,(VLOOKUP(A57,'Extras -UL'!$A$6:$J$109,HLOOKUP('Exras Inflair Vs. Base'!G57,'Extras -UL'!$A$4:$J$5,2,FALSE),FALSE)),0)</f>
        <v>0</v>
      </c>
      <c r="AD57" s="242">
        <f>IF(G57=$L$1,(VLOOKUP(A57,'Extras -UL'!$A$6:$J$109,HLOOKUP('Exras Inflair Vs. Base'!G57,'Extras -UL'!$A$4:$J$5,2,FALSE),FALSE)),0)</f>
        <v>1</v>
      </c>
      <c r="AE57" s="242">
        <f>IF(G57=$M$1,(VLOOKUP(A57,'Extras -UL'!$A$6:$J$109,HLOOKUP('Exras Inflair Vs. Base'!G57,'Extras -UL'!$A$4:$J$5,2,FALSE),FALSE)),0)</f>
        <v>0</v>
      </c>
      <c r="AF57" s="242">
        <f>IF(G57=$N$1,(VLOOKUP(A57,'Extras -UL'!$A$6:$J$109,HLOOKUP('Exras Inflair Vs. Base'!G57,'Extras -UL'!$A$4:$J$5,2,FALSE),FALSE)-I57),0)</f>
        <v>0</v>
      </c>
      <c r="AG57" s="242">
        <f>IF(G57=$O$1,(VLOOKUP(A57,'Extras -UL'!$A$6:$J$109,HLOOKUP('Exras Inflair Vs. Base'!G57,'Extras -UL'!$A$4:$J$5,2,FALSE),FALSE)),0)</f>
        <v>0</v>
      </c>
      <c r="AH57" s="242">
        <f>IF(G57=$P$1,(VLOOKUP(A57,'Extras -UL'!$A$6:$J$109,HLOOKUP('Exras Inflair Vs. Base'!G57,'Extras -UL'!$A$4:$J$5,2,FALSE),FALSE)),0)</f>
        <v>0</v>
      </c>
      <c r="AI57" s="242">
        <f>IF(G57=$Q$1,(VLOOKUP(A57,'Extras -UL'!$A$6:$J$109,HLOOKUP('Exras Inflair Vs. Base'!G57,'Extras -UL'!$A$4:$J$5,2,FALSE),FALSE)),0)</f>
        <v>0</v>
      </c>
      <c r="AJ57" s="242">
        <f>IF(G57=$R$1,(VLOOKUP(A57,'Extras -UL'!$A$6:$J$109,HLOOKUP('Exras Inflair Vs. Base'!G57,'Extras -UL'!$A$4:$J$5,2,FALSE),FALSE)),0)</f>
        <v>0</v>
      </c>
    </row>
    <row r="58" spans="1:36" x14ac:dyDescent="0.25">
      <c r="A58" s="250" t="s">
        <v>52</v>
      </c>
      <c r="B58" s="250" t="s">
        <v>1791</v>
      </c>
      <c r="C58" s="250" t="s">
        <v>1764</v>
      </c>
      <c r="D58" s="252" t="s">
        <v>897</v>
      </c>
      <c r="E58" s="249">
        <v>1</v>
      </c>
      <c r="F58" s="249" t="s">
        <v>1126</v>
      </c>
      <c r="G58" s="249" t="s">
        <v>517</v>
      </c>
      <c r="H58" s="249" t="s">
        <v>1777</v>
      </c>
      <c r="I58" s="329">
        <v>8</v>
      </c>
      <c r="J58" s="369">
        <f>IF(G58=$J$1,(VLOOKUP(A58,'Extras -UL'!$A$6:$J$109,HLOOKUP('Exras Inflair Vs. Base'!G58,'Extras -UL'!$A$4:$J$5,2,FALSE),FALSE)-I58),0)</f>
        <v>0</v>
      </c>
      <c r="K58" s="369">
        <f>IF(G58=$K$1,(VLOOKUP(A58,'Extras -UL'!$A$6:$J$109,HLOOKUP('Exras Inflair Vs. Base'!G58,'Extras -UL'!$A$4:$J$5,2,FALSE),FALSE)-I58),0)</f>
        <v>0</v>
      </c>
      <c r="L58" s="369">
        <f>IF(G58=$L$1,(VLOOKUP(A58,'Extras -UL'!$A$6:$J$109,HLOOKUP('Exras Inflair Vs. Base'!G58,'Extras -UL'!$A$4:$J$5,2,FALSE),FALSE)-I58),0)</f>
        <v>0</v>
      </c>
      <c r="M58" s="369">
        <f>IF(G58=$M$1,(VLOOKUP(A58,'Extras -UL'!$A$6:$J$109,HLOOKUP('Exras Inflair Vs. Base'!G58,'Extras -UL'!$A$4:$J$5,2,FALSE),FALSE)-I58),0)</f>
        <v>0</v>
      </c>
      <c r="N58" s="369">
        <f>IF(G58=$N$1,(VLOOKUP(A58,'Extras -UL'!$A$6:$J$109,HLOOKUP('Exras Inflair Vs. Base'!G58,'Extras -UL'!$A$4:$J$5,2,FALSE),FALSE)-I58),0)</f>
        <v>0</v>
      </c>
      <c r="O58" s="369">
        <f>IF(G58=$O$1,(VLOOKUP(A58,'Extras -UL'!$A$6:$J$109,HLOOKUP('Exras Inflair Vs. Base'!G58,'Extras -UL'!$A$4:$J$5,2,FALSE),FALSE)-I58),0)</f>
        <v>0</v>
      </c>
      <c r="P58" s="369">
        <f>IF(G58=$P$1,(VLOOKUP(A58,'Extras -UL'!$A$6:$J$109,HLOOKUP('Exras Inflair Vs. Base'!G58,'Extras -UL'!$A$4:$J$5,2,FALSE),FALSE)-I58),0)</f>
        <v>0</v>
      </c>
      <c r="Q58" s="369">
        <f>IF(G58=$Q$1,(VLOOKUP(A58,'Extras -UL'!$A$6:$J$109,HLOOKUP('Exras Inflair Vs. Base'!G58,'Extras -UL'!$A$4:$J$5,2,FALSE),FALSE)-I58),0)</f>
        <v>0</v>
      </c>
      <c r="R58" s="369">
        <f>IF(G58=$R$1,(VLOOKUP(A58,'Extras -UL'!$A$6:$J$109,HLOOKUP('Exras Inflair Vs. Base'!G58,'Extras -UL'!$A$4:$J$5,2,FALSE),FALSE)-I58),0)</f>
        <v>0</v>
      </c>
      <c r="S58" s="248"/>
      <c r="T58" s="256" t="str">
        <f t="shared" si="1"/>
        <v>UL0139C600488</v>
      </c>
      <c r="U58" s="248"/>
      <c r="V58" s="248"/>
      <c r="W58" s="248"/>
      <c r="X58" s="248"/>
      <c r="Y58" s="241"/>
      <c r="Z58" s="241" t="str">
        <f t="shared" si="2"/>
        <v>UL0139C600488</v>
      </c>
      <c r="AA58" s="245" t="str">
        <f t="shared" si="0"/>
        <v>UL0139</v>
      </c>
      <c r="AB58" s="242">
        <f>IF(G58=$J$1,(VLOOKUP(A58,'Extras -UL'!$A$6:$J$109,HLOOKUP('Exras Inflair Vs. Base'!G58,'Extras -UL'!$A$4:$J$5,2,FALSE),FALSE)),0)</f>
        <v>8</v>
      </c>
      <c r="AC58" s="242">
        <f>IF(G58=$K$1,(VLOOKUP(A58,'Extras -UL'!$A$6:$J$109,HLOOKUP('Exras Inflair Vs. Base'!G58,'Extras -UL'!$A$4:$J$5,2,FALSE),FALSE)),0)</f>
        <v>0</v>
      </c>
      <c r="AD58" s="242">
        <f>IF(G58=$L$1,(VLOOKUP(A58,'Extras -UL'!$A$6:$J$109,HLOOKUP('Exras Inflair Vs. Base'!G58,'Extras -UL'!$A$4:$J$5,2,FALSE),FALSE)),0)</f>
        <v>0</v>
      </c>
      <c r="AE58" s="242">
        <f>IF(G58=$M$1,(VLOOKUP(A58,'Extras -UL'!$A$6:$J$109,HLOOKUP('Exras Inflair Vs. Base'!G58,'Extras -UL'!$A$4:$J$5,2,FALSE),FALSE)),0)</f>
        <v>0</v>
      </c>
      <c r="AF58" s="242">
        <f>IF(G58=$N$1,(VLOOKUP(A58,'Extras -UL'!$A$6:$J$109,HLOOKUP('Exras Inflair Vs. Base'!G58,'Extras -UL'!$A$4:$J$5,2,FALSE),FALSE)-I58),0)</f>
        <v>0</v>
      </c>
      <c r="AG58" s="242">
        <f>IF(G58=$O$1,(VLOOKUP(A58,'Extras -UL'!$A$6:$J$109,HLOOKUP('Exras Inflair Vs. Base'!G58,'Extras -UL'!$A$4:$J$5,2,FALSE),FALSE)),0)</f>
        <v>0</v>
      </c>
      <c r="AH58" s="242">
        <f>IF(G58=$P$1,(VLOOKUP(A58,'Extras -UL'!$A$6:$J$109,HLOOKUP('Exras Inflair Vs. Base'!G58,'Extras -UL'!$A$4:$J$5,2,FALSE),FALSE)),0)</f>
        <v>0</v>
      </c>
      <c r="AI58" s="242">
        <f>IF(G58=$Q$1,(VLOOKUP(A58,'Extras -UL'!$A$6:$J$109,HLOOKUP('Exras Inflair Vs. Base'!G58,'Extras -UL'!$A$4:$J$5,2,FALSE),FALSE)),0)</f>
        <v>0</v>
      </c>
      <c r="AJ58" s="242">
        <f>IF(G58=$R$1,(VLOOKUP(A58,'Extras -UL'!$A$6:$J$109,HLOOKUP('Exras Inflair Vs. Base'!G58,'Extras -UL'!$A$4:$J$5,2,FALSE),FALSE)),0)</f>
        <v>0</v>
      </c>
    </row>
    <row r="59" spans="1:36" x14ac:dyDescent="0.25">
      <c r="A59" s="250" t="s">
        <v>52</v>
      </c>
      <c r="B59" s="250" t="s">
        <v>1791</v>
      </c>
      <c r="C59" s="250" t="s">
        <v>1764</v>
      </c>
      <c r="D59" s="252" t="s">
        <v>897</v>
      </c>
      <c r="E59" s="249">
        <v>2</v>
      </c>
      <c r="F59" s="249" t="s">
        <v>1126</v>
      </c>
      <c r="G59" s="249" t="s">
        <v>434</v>
      </c>
      <c r="H59" s="249" t="s">
        <v>1778</v>
      </c>
      <c r="I59" s="329">
        <v>8</v>
      </c>
      <c r="J59" s="369">
        <f>IF(G59=$J$1,(VLOOKUP(A59,'Extras -UL'!$A$6:$J$109,HLOOKUP('Exras Inflair Vs. Base'!G59,'Extras -UL'!$A$4:$J$5,2,FALSE),FALSE)-I59),0)</f>
        <v>0</v>
      </c>
      <c r="K59" s="369">
        <f>IF(G59=$K$1,(VLOOKUP(A59,'Extras -UL'!$A$6:$J$109,HLOOKUP('Exras Inflair Vs. Base'!G59,'Extras -UL'!$A$4:$J$5,2,FALSE),FALSE)-I59),0)</f>
        <v>0</v>
      </c>
      <c r="L59" s="369">
        <f>IF(G59=$L$1,(VLOOKUP(A59,'Extras -UL'!$A$6:$J$109,HLOOKUP('Exras Inflair Vs. Base'!G59,'Extras -UL'!$A$4:$J$5,2,FALSE),FALSE)-I59),0)</f>
        <v>0</v>
      </c>
      <c r="M59" s="369">
        <f>IF(G59=$M$1,(VLOOKUP(A59,'Extras -UL'!$A$6:$J$109,HLOOKUP('Exras Inflair Vs. Base'!G59,'Extras -UL'!$A$4:$J$5,2,FALSE),FALSE)-I59),0)</f>
        <v>0</v>
      </c>
      <c r="N59" s="369">
        <f>IF(G59=$N$1,(VLOOKUP(A59,'Extras -UL'!$A$6:$J$109,HLOOKUP('Exras Inflair Vs. Base'!G59,'Extras -UL'!$A$4:$J$5,2,FALSE),FALSE)-I59),0)</f>
        <v>0</v>
      </c>
      <c r="O59" s="369">
        <f>IF(G59=$O$1,(VLOOKUP(A59,'Extras -UL'!$A$6:$J$109,HLOOKUP('Exras Inflair Vs. Base'!G59,'Extras -UL'!$A$4:$J$5,2,FALSE),FALSE)-I59),0)</f>
        <v>0</v>
      </c>
      <c r="P59" s="369">
        <f>IF(G59=$P$1,(VLOOKUP(A59,'Extras -UL'!$A$6:$J$109,HLOOKUP('Exras Inflair Vs. Base'!G59,'Extras -UL'!$A$4:$J$5,2,FALSE),FALSE)-I59),0)</f>
        <v>0</v>
      </c>
      <c r="Q59" s="369">
        <f>IF(G59=$Q$1,(VLOOKUP(A59,'Extras -UL'!$A$6:$J$109,HLOOKUP('Exras Inflair Vs. Base'!G59,'Extras -UL'!$A$4:$J$5,2,FALSE),FALSE)-I59),0)</f>
        <v>0</v>
      </c>
      <c r="R59" s="369">
        <f>IF(G59=$R$1,(VLOOKUP(A59,'Extras -UL'!$A$6:$J$109,HLOOKUP('Exras Inflair Vs. Base'!G59,'Extras -UL'!$A$4:$J$5,2,FALSE),FALSE)-I59),0)</f>
        <v>0</v>
      </c>
      <c r="S59" s="248"/>
      <c r="T59" s="256" t="str">
        <f t="shared" si="1"/>
        <v>UL0139C600228</v>
      </c>
      <c r="U59" s="248"/>
      <c r="V59" s="248"/>
      <c r="W59" s="248"/>
      <c r="X59" s="248"/>
      <c r="Y59" s="241"/>
      <c r="Z59" s="241" t="str">
        <f t="shared" si="2"/>
        <v>UL0139C600228</v>
      </c>
      <c r="AA59" s="245" t="str">
        <f t="shared" si="0"/>
        <v>UL0139</v>
      </c>
      <c r="AB59" s="242">
        <f>IF(G59=$J$1,(VLOOKUP(A59,'Extras -UL'!$A$6:$J$109,HLOOKUP('Exras Inflair Vs. Base'!G59,'Extras -UL'!$A$4:$J$5,2,FALSE),FALSE)),0)</f>
        <v>0</v>
      </c>
      <c r="AC59" s="242">
        <f>IF(G59=$K$1,(VLOOKUP(A59,'Extras -UL'!$A$6:$J$109,HLOOKUP('Exras Inflair Vs. Base'!G59,'Extras -UL'!$A$4:$J$5,2,FALSE),FALSE)),0)</f>
        <v>8</v>
      </c>
      <c r="AD59" s="242">
        <f>IF(G59=$L$1,(VLOOKUP(A59,'Extras -UL'!$A$6:$J$109,HLOOKUP('Exras Inflair Vs. Base'!G59,'Extras -UL'!$A$4:$J$5,2,FALSE),FALSE)),0)</f>
        <v>0</v>
      </c>
      <c r="AE59" s="242">
        <f>IF(G59=$M$1,(VLOOKUP(A59,'Extras -UL'!$A$6:$J$109,HLOOKUP('Exras Inflair Vs. Base'!G59,'Extras -UL'!$A$4:$J$5,2,FALSE),FALSE)),0)</f>
        <v>0</v>
      </c>
      <c r="AF59" s="242">
        <f>IF(G59=$N$1,(VLOOKUP(A59,'Extras -UL'!$A$6:$J$109,HLOOKUP('Exras Inflair Vs. Base'!G59,'Extras -UL'!$A$4:$J$5,2,FALSE),FALSE)-I59),0)</f>
        <v>0</v>
      </c>
      <c r="AG59" s="242">
        <f>IF(G59=$O$1,(VLOOKUP(A59,'Extras -UL'!$A$6:$J$109,HLOOKUP('Exras Inflair Vs. Base'!G59,'Extras -UL'!$A$4:$J$5,2,FALSE),FALSE)),0)</f>
        <v>0</v>
      </c>
      <c r="AH59" s="242">
        <f>IF(G59=$P$1,(VLOOKUP(A59,'Extras -UL'!$A$6:$J$109,HLOOKUP('Exras Inflair Vs. Base'!G59,'Extras -UL'!$A$4:$J$5,2,FALSE),FALSE)),0)</f>
        <v>0</v>
      </c>
      <c r="AI59" s="242">
        <f>IF(G59=$Q$1,(VLOOKUP(A59,'Extras -UL'!$A$6:$J$109,HLOOKUP('Exras Inflair Vs. Base'!G59,'Extras -UL'!$A$4:$J$5,2,FALSE),FALSE)),0)</f>
        <v>0</v>
      </c>
      <c r="AJ59" s="242">
        <f>IF(G59=$R$1,(VLOOKUP(A59,'Extras -UL'!$A$6:$J$109,HLOOKUP('Exras Inflair Vs. Base'!G59,'Extras -UL'!$A$4:$J$5,2,FALSE),FALSE)),0)</f>
        <v>0</v>
      </c>
    </row>
    <row r="60" spans="1:36" x14ac:dyDescent="0.25">
      <c r="A60" s="250" t="s">
        <v>52</v>
      </c>
      <c r="B60" s="250" t="s">
        <v>1791</v>
      </c>
      <c r="C60" s="250" t="s">
        <v>1764</v>
      </c>
      <c r="D60" s="252" t="s">
        <v>897</v>
      </c>
      <c r="E60" s="249">
        <v>3</v>
      </c>
      <c r="F60" s="249" t="s">
        <v>1126</v>
      </c>
      <c r="G60" s="249" t="s">
        <v>886</v>
      </c>
      <c r="H60" s="249" t="s">
        <v>907</v>
      </c>
      <c r="I60" s="329">
        <v>2</v>
      </c>
      <c r="J60" s="369">
        <f>IF(G60=$J$1,(VLOOKUP(A60,'Extras -UL'!$A$6:$J$109,HLOOKUP('Exras Inflair Vs. Base'!G60,'Extras -UL'!$A$4:$J$5,2,FALSE),FALSE)-I60),0)</f>
        <v>0</v>
      </c>
      <c r="K60" s="369">
        <f>IF(G60=$K$1,(VLOOKUP(A60,'Extras -UL'!$A$6:$J$109,HLOOKUP('Exras Inflair Vs. Base'!G60,'Extras -UL'!$A$4:$J$5,2,FALSE),FALSE)-I60),0)</f>
        <v>0</v>
      </c>
      <c r="L60" s="369">
        <f>IF(G60=$L$1,(VLOOKUP(A60,'Extras -UL'!$A$6:$J$109,HLOOKUP('Exras Inflair Vs. Base'!G60,'Extras -UL'!$A$4:$J$5,2,FALSE),FALSE)-I60),0)</f>
        <v>0</v>
      </c>
      <c r="M60" s="369">
        <f>IF(G60=$M$1,(VLOOKUP(A60,'Extras -UL'!$A$6:$J$109,HLOOKUP('Exras Inflair Vs. Base'!G60,'Extras -UL'!$A$4:$J$5,2,FALSE),FALSE)-I60),0)</f>
        <v>0</v>
      </c>
      <c r="N60" s="369">
        <f>IF(G60=$N$1,(VLOOKUP(A60,'Extras -UL'!$A$6:$J$109,HLOOKUP('Exras Inflair Vs. Base'!G60,'Extras -UL'!$A$4:$J$5,2,FALSE),FALSE)-I60),0)</f>
        <v>0</v>
      </c>
      <c r="O60" s="369">
        <f>IF(G60=$O$1,(VLOOKUP(A60,'Extras -UL'!$A$6:$J$109,HLOOKUP('Exras Inflair Vs. Base'!G60,'Extras -UL'!$A$4:$J$5,2,FALSE),FALSE)-I60),0)</f>
        <v>0</v>
      </c>
      <c r="P60" s="369">
        <f>IF(G60=$P$1,(VLOOKUP(A60,'Extras -UL'!$A$6:$J$109,HLOOKUP('Exras Inflair Vs. Base'!G60,'Extras -UL'!$A$4:$J$5,2,FALSE),FALSE)-I60),0)</f>
        <v>0</v>
      </c>
      <c r="Q60" s="369">
        <f>IF(G60=$Q$1,(VLOOKUP(A60,'Extras -UL'!$A$6:$J$109,HLOOKUP('Exras Inflair Vs. Base'!G60,'Extras -UL'!$A$4:$J$5,2,FALSE),FALSE)-I60),0)</f>
        <v>0</v>
      </c>
      <c r="R60" s="369">
        <f>IF(G60=$R$1,(VLOOKUP(A60,'Extras -UL'!$A$6:$J$109,HLOOKUP('Exras Inflair Vs. Base'!G60,'Extras -UL'!$A$4:$J$5,2,FALSE),FALSE)-I60),0)</f>
        <v>0</v>
      </c>
      <c r="S60" s="248"/>
      <c r="T60" s="256" t="str">
        <f t="shared" si="1"/>
        <v>UL0139C600762</v>
      </c>
      <c r="U60" s="248"/>
      <c r="V60" s="248"/>
      <c r="W60" s="248"/>
      <c r="X60" s="248"/>
      <c r="Y60" s="241"/>
      <c r="Z60" s="241" t="str">
        <f t="shared" si="2"/>
        <v>UL0139C600762</v>
      </c>
      <c r="AA60" s="245" t="str">
        <f t="shared" si="0"/>
        <v>UL0139</v>
      </c>
      <c r="AB60" s="242">
        <f>IF(G60=$J$1,(VLOOKUP(A60,'Extras -UL'!$A$6:$J$109,HLOOKUP('Exras Inflair Vs. Base'!G60,'Extras -UL'!$A$4:$J$5,2,FALSE),FALSE)),0)</f>
        <v>0</v>
      </c>
      <c r="AC60" s="242">
        <f>IF(G60=$K$1,(VLOOKUP(A60,'Extras -UL'!$A$6:$J$109,HLOOKUP('Exras Inflair Vs. Base'!G60,'Extras -UL'!$A$4:$J$5,2,FALSE),FALSE)),0)</f>
        <v>0</v>
      </c>
      <c r="AD60" s="242">
        <f>IF(G60=$L$1,(VLOOKUP(A60,'Extras -UL'!$A$6:$J$109,HLOOKUP('Exras Inflair Vs. Base'!G60,'Extras -UL'!$A$4:$J$5,2,FALSE),FALSE)),0)</f>
        <v>2</v>
      </c>
      <c r="AE60" s="242">
        <f>IF(G60=$M$1,(VLOOKUP(A60,'Extras -UL'!$A$6:$J$109,HLOOKUP('Exras Inflair Vs. Base'!G60,'Extras -UL'!$A$4:$J$5,2,FALSE),FALSE)),0)</f>
        <v>0</v>
      </c>
      <c r="AF60" s="242">
        <f>IF(G60=$N$1,(VLOOKUP(A60,'Extras -UL'!$A$6:$J$109,HLOOKUP('Exras Inflair Vs. Base'!G60,'Extras -UL'!$A$4:$J$5,2,FALSE),FALSE)-I60),0)</f>
        <v>0</v>
      </c>
      <c r="AG60" s="242">
        <f>IF(G60=$O$1,(VLOOKUP(A60,'Extras -UL'!$A$6:$J$109,HLOOKUP('Exras Inflair Vs. Base'!G60,'Extras -UL'!$A$4:$J$5,2,FALSE),FALSE)),0)</f>
        <v>0</v>
      </c>
      <c r="AH60" s="242">
        <f>IF(G60=$P$1,(VLOOKUP(A60,'Extras -UL'!$A$6:$J$109,HLOOKUP('Exras Inflair Vs. Base'!G60,'Extras -UL'!$A$4:$J$5,2,FALSE),FALSE)),0)</f>
        <v>0</v>
      </c>
      <c r="AI60" s="242">
        <f>IF(G60=$Q$1,(VLOOKUP(A60,'Extras -UL'!$A$6:$J$109,HLOOKUP('Exras Inflair Vs. Base'!G60,'Extras -UL'!$A$4:$J$5,2,FALSE),FALSE)),0)</f>
        <v>0</v>
      </c>
      <c r="AJ60" s="242">
        <f>IF(G60=$R$1,(VLOOKUP(A60,'Extras -UL'!$A$6:$J$109,HLOOKUP('Exras Inflair Vs. Base'!G60,'Extras -UL'!$A$4:$J$5,2,FALSE),FALSE)),0)</f>
        <v>0</v>
      </c>
    </row>
    <row r="61" spans="1:36" x14ac:dyDescent="0.25">
      <c r="A61" s="250" t="s">
        <v>52</v>
      </c>
      <c r="B61" s="250" t="s">
        <v>1791</v>
      </c>
      <c r="C61" s="250" t="s">
        <v>1764</v>
      </c>
      <c r="D61" s="252" t="s">
        <v>897</v>
      </c>
      <c r="E61" s="249">
        <v>4</v>
      </c>
      <c r="F61" s="249" t="s">
        <v>1126</v>
      </c>
      <c r="G61" s="249" t="s">
        <v>169</v>
      </c>
      <c r="H61" s="249" t="s">
        <v>416</v>
      </c>
      <c r="I61" s="329">
        <v>1</v>
      </c>
      <c r="J61" s="369">
        <f>IF(G61=$J$1,(VLOOKUP(A61,'Extras -UL'!$A$6:$J$109,HLOOKUP('Exras Inflair Vs. Base'!G61,'Extras -UL'!$A$4:$J$5,2,FALSE),FALSE)-I61),0)</f>
        <v>0</v>
      </c>
      <c r="K61" s="369">
        <f>IF(G61=$K$1,(VLOOKUP(A61,'Extras -UL'!$A$6:$J$109,HLOOKUP('Exras Inflair Vs. Base'!G61,'Extras -UL'!$A$4:$J$5,2,FALSE),FALSE)-I61),0)</f>
        <v>0</v>
      </c>
      <c r="L61" s="369">
        <f>IF(G61=$L$1,(VLOOKUP(A61,'Extras -UL'!$A$6:$J$109,HLOOKUP('Exras Inflair Vs. Base'!G61,'Extras -UL'!$A$4:$J$5,2,FALSE),FALSE)-I61),0)</f>
        <v>0</v>
      </c>
      <c r="M61" s="369">
        <f>IF(G61=$M$1,(VLOOKUP(A61,'Extras -UL'!$A$6:$J$109,HLOOKUP('Exras Inflair Vs. Base'!G61,'Extras -UL'!$A$4:$J$5,2,FALSE),FALSE)-I61),0)</f>
        <v>0</v>
      </c>
      <c r="N61" s="369">
        <f>IF(G61=$N$1,(VLOOKUP(A61,'Extras -UL'!$A$6:$J$109,HLOOKUP('Exras Inflair Vs. Base'!G61,'Extras -UL'!$A$4:$J$5,2,FALSE),FALSE)-I61),0)</f>
        <v>0</v>
      </c>
      <c r="O61" s="369">
        <f>IF(G61=$O$1,(VLOOKUP(A61,'Extras -UL'!$A$6:$J$109,HLOOKUP('Exras Inflair Vs. Base'!G61,'Extras -UL'!$A$4:$J$5,2,FALSE),FALSE)-I61),0)</f>
        <v>0</v>
      </c>
      <c r="P61" s="369">
        <f>IF(G61=$P$1,(VLOOKUP(A61,'Extras -UL'!$A$6:$J$109,HLOOKUP('Exras Inflair Vs. Base'!G61,'Extras -UL'!$A$4:$J$5,2,FALSE),FALSE)-I61),0)</f>
        <v>0</v>
      </c>
      <c r="Q61" s="369">
        <f>IF(G61=$Q$1,(VLOOKUP(A61,'Extras -UL'!$A$6:$J$109,HLOOKUP('Exras Inflair Vs. Base'!G61,'Extras -UL'!$A$4:$J$5,2,FALSE),FALSE)-I61),0)</f>
        <v>0</v>
      </c>
      <c r="R61" s="369">
        <f>IF(G61=$R$1,(VLOOKUP(A61,'Extras -UL'!$A$6:$J$109,HLOOKUP('Exras Inflair Vs. Base'!G61,'Extras -UL'!$A$4:$J$5,2,FALSE),FALSE)-I61),0)</f>
        <v>0</v>
      </c>
      <c r="S61" s="248"/>
      <c r="T61" s="256" t="str">
        <f t="shared" si="1"/>
        <v>UL0139C600541</v>
      </c>
      <c r="U61" s="248"/>
      <c r="V61" s="248"/>
      <c r="W61" s="248"/>
      <c r="X61" s="248"/>
      <c r="Y61" s="241"/>
      <c r="Z61" s="241" t="str">
        <f t="shared" si="2"/>
        <v>UL0139C600541</v>
      </c>
      <c r="AA61" s="245" t="str">
        <f t="shared" si="0"/>
        <v>UL0139</v>
      </c>
      <c r="AB61" s="242">
        <f>IF(G61=$J$1,(VLOOKUP(A61,'Extras -UL'!$A$6:$J$109,HLOOKUP('Exras Inflair Vs. Base'!G61,'Extras -UL'!$A$4:$J$5,2,FALSE),FALSE)),0)</f>
        <v>0</v>
      </c>
      <c r="AC61" s="242">
        <f>IF(G61=$K$1,(VLOOKUP(A61,'Extras -UL'!$A$6:$J$109,HLOOKUP('Exras Inflair Vs. Base'!G61,'Extras -UL'!$A$4:$J$5,2,FALSE),FALSE)),0)</f>
        <v>0</v>
      </c>
      <c r="AD61" s="242">
        <f>IF(G61=$L$1,(VLOOKUP(A61,'Extras -UL'!$A$6:$J$109,HLOOKUP('Exras Inflair Vs. Base'!G61,'Extras -UL'!$A$4:$J$5,2,FALSE),FALSE)),0)</f>
        <v>0</v>
      </c>
      <c r="AE61" s="242">
        <f>IF(G61=$M$1,(VLOOKUP(A61,'Extras -UL'!$A$6:$J$109,HLOOKUP('Exras Inflair Vs. Base'!G61,'Extras -UL'!$A$4:$J$5,2,FALSE),FALSE)),0)</f>
        <v>1</v>
      </c>
      <c r="AF61" s="242">
        <f>IF(G61=$N$1,(VLOOKUP(A61,'Extras -UL'!$A$6:$J$109,HLOOKUP('Exras Inflair Vs. Base'!G61,'Extras -UL'!$A$4:$J$5,2,FALSE),FALSE)-I61),0)</f>
        <v>0</v>
      </c>
      <c r="AG61" s="242">
        <f>IF(G61=$O$1,(VLOOKUP(A61,'Extras -UL'!$A$6:$J$109,HLOOKUP('Exras Inflair Vs. Base'!G61,'Extras -UL'!$A$4:$J$5,2,FALSE),FALSE)),0)</f>
        <v>0</v>
      </c>
      <c r="AH61" s="242">
        <f>IF(G61=$P$1,(VLOOKUP(A61,'Extras -UL'!$A$6:$J$109,HLOOKUP('Exras Inflair Vs. Base'!G61,'Extras -UL'!$A$4:$J$5,2,FALSE),FALSE)),0)</f>
        <v>0</v>
      </c>
      <c r="AI61" s="242">
        <f>IF(G61=$Q$1,(VLOOKUP(A61,'Extras -UL'!$A$6:$J$109,HLOOKUP('Exras Inflair Vs. Base'!G61,'Extras -UL'!$A$4:$J$5,2,FALSE),FALSE)),0)</f>
        <v>0</v>
      </c>
      <c r="AJ61" s="242">
        <f>IF(G61=$R$1,(VLOOKUP(A61,'Extras -UL'!$A$6:$J$109,HLOOKUP('Exras Inflair Vs. Base'!G61,'Extras -UL'!$A$4:$J$5,2,FALSE),FALSE)),0)</f>
        <v>0</v>
      </c>
    </row>
    <row r="62" spans="1:36" x14ac:dyDescent="0.25">
      <c r="A62" s="249" t="s">
        <v>118</v>
      </c>
      <c r="B62" s="249" t="s">
        <v>1792</v>
      </c>
      <c r="C62" s="249" t="s">
        <v>1764</v>
      </c>
      <c r="D62" s="251" t="s">
        <v>897</v>
      </c>
      <c r="E62" s="249">
        <v>1</v>
      </c>
      <c r="F62" s="249" t="s">
        <v>1126</v>
      </c>
      <c r="G62" s="249" t="s">
        <v>517</v>
      </c>
      <c r="H62" s="249" t="s">
        <v>1777</v>
      </c>
      <c r="I62" s="329">
        <v>1</v>
      </c>
      <c r="J62" s="369">
        <f>IF(G62=$J$1,(VLOOKUP(A62,'Extras -UL'!$A$6:$J$109,HLOOKUP('Exras Inflair Vs. Base'!G62,'Extras -UL'!$A$4:$J$5,2,FALSE),FALSE)-I62),0)</f>
        <v>0</v>
      </c>
      <c r="K62" s="369">
        <f>IF(G62=$K$1,(VLOOKUP(A62,'Extras -UL'!$A$6:$J$109,HLOOKUP('Exras Inflair Vs. Base'!G62,'Extras -UL'!$A$4:$J$5,2,FALSE),FALSE)-I62),0)</f>
        <v>0</v>
      </c>
      <c r="L62" s="369">
        <f>IF(G62=$L$1,(VLOOKUP(A62,'Extras -UL'!$A$6:$J$109,HLOOKUP('Exras Inflair Vs. Base'!G62,'Extras -UL'!$A$4:$J$5,2,FALSE),FALSE)-I62),0)</f>
        <v>0</v>
      </c>
      <c r="M62" s="369">
        <f>IF(G62=$M$1,(VLOOKUP(A62,'Extras -UL'!$A$6:$J$109,HLOOKUP('Exras Inflair Vs. Base'!G62,'Extras -UL'!$A$4:$J$5,2,FALSE),FALSE)-I62),0)</f>
        <v>0</v>
      </c>
      <c r="N62" s="369">
        <f>IF(G62=$N$1,(VLOOKUP(A62,'Extras -UL'!$A$6:$J$109,HLOOKUP('Exras Inflair Vs. Base'!G62,'Extras -UL'!$A$4:$J$5,2,FALSE),FALSE)-I62),0)</f>
        <v>0</v>
      </c>
      <c r="O62" s="369">
        <f>IF(G62=$O$1,(VLOOKUP(A62,'Extras -UL'!$A$6:$J$109,HLOOKUP('Exras Inflair Vs. Base'!G62,'Extras -UL'!$A$4:$J$5,2,FALSE),FALSE)-I62),0)</f>
        <v>0</v>
      </c>
      <c r="P62" s="369">
        <f>IF(G62=$P$1,(VLOOKUP(A62,'Extras -UL'!$A$6:$J$109,HLOOKUP('Exras Inflair Vs. Base'!G62,'Extras -UL'!$A$4:$J$5,2,FALSE),FALSE)-I62),0)</f>
        <v>0</v>
      </c>
      <c r="Q62" s="369">
        <f>IF(G62=$Q$1,(VLOOKUP(A62,'Extras -UL'!$A$6:$J$109,HLOOKUP('Exras Inflair Vs. Base'!G62,'Extras -UL'!$A$4:$J$5,2,FALSE),FALSE)-I62),0)</f>
        <v>0</v>
      </c>
      <c r="R62" s="369">
        <f>IF(G62=$R$1,(VLOOKUP(A62,'Extras -UL'!$A$6:$J$109,HLOOKUP('Exras Inflair Vs. Base'!G62,'Extras -UL'!$A$4:$J$5,2,FALSE),FALSE)-I62),0)</f>
        <v>0</v>
      </c>
      <c r="S62" s="248"/>
      <c r="T62" s="256" t="str">
        <f t="shared" si="1"/>
        <v>UL0140C600481</v>
      </c>
      <c r="U62" s="248"/>
      <c r="V62" s="248"/>
      <c r="W62" s="248"/>
      <c r="X62" s="248"/>
      <c r="Y62" s="241"/>
      <c r="Z62" s="241" t="str">
        <f t="shared" si="2"/>
        <v>UL0140C600481</v>
      </c>
      <c r="AA62" s="245" t="str">
        <f t="shared" si="0"/>
        <v>UL0140</v>
      </c>
      <c r="AB62" s="242">
        <f>IF(G62=$J$1,(VLOOKUP(A62,'Extras -UL'!$A$6:$J$109,HLOOKUP('Exras Inflair Vs. Base'!G62,'Extras -UL'!$A$4:$J$5,2,FALSE),FALSE)),0)</f>
        <v>1</v>
      </c>
      <c r="AC62" s="242">
        <f>IF(G62=$K$1,(VLOOKUP(A62,'Extras -UL'!$A$6:$J$109,HLOOKUP('Exras Inflair Vs. Base'!G62,'Extras -UL'!$A$4:$J$5,2,FALSE),FALSE)),0)</f>
        <v>0</v>
      </c>
      <c r="AD62" s="242">
        <f>IF(G62=$L$1,(VLOOKUP(A62,'Extras -UL'!$A$6:$J$109,HLOOKUP('Exras Inflair Vs. Base'!G62,'Extras -UL'!$A$4:$J$5,2,FALSE),FALSE)),0)</f>
        <v>0</v>
      </c>
      <c r="AE62" s="242">
        <f>IF(G62=$M$1,(VLOOKUP(A62,'Extras -UL'!$A$6:$J$109,HLOOKUP('Exras Inflair Vs. Base'!G62,'Extras -UL'!$A$4:$J$5,2,FALSE),FALSE)),0)</f>
        <v>0</v>
      </c>
      <c r="AF62" s="242">
        <f>IF(G62=$N$1,(VLOOKUP(A62,'Extras -UL'!$A$6:$J$109,HLOOKUP('Exras Inflair Vs. Base'!G62,'Extras -UL'!$A$4:$J$5,2,FALSE),FALSE)-I62),0)</f>
        <v>0</v>
      </c>
      <c r="AG62" s="242">
        <f>IF(G62=$O$1,(VLOOKUP(A62,'Extras -UL'!$A$6:$J$109,HLOOKUP('Exras Inflair Vs. Base'!G62,'Extras -UL'!$A$4:$J$5,2,FALSE),FALSE)),0)</f>
        <v>0</v>
      </c>
      <c r="AH62" s="242">
        <f>IF(G62=$P$1,(VLOOKUP(A62,'Extras -UL'!$A$6:$J$109,HLOOKUP('Exras Inflair Vs. Base'!G62,'Extras -UL'!$A$4:$J$5,2,FALSE),FALSE)),0)</f>
        <v>0</v>
      </c>
      <c r="AI62" s="242">
        <f>IF(G62=$Q$1,(VLOOKUP(A62,'Extras -UL'!$A$6:$J$109,HLOOKUP('Exras Inflair Vs. Base'!G62,'Extras -UL'!$A$4:$J$5,2,FALSE),FALSE)),0)</f>
        <v>0</v>
      </c>
      <c r="AJ62" s="242">
        <f>IF(G62=$R$1,(VLOOKUP(A62,'Extras -UL'!$A$6:$J$109,HLOOKUP('Exras Inflair Vs. Base'!G62,'Extras -UL'!$A$4:$J$5,2,FALSE),FALSE)),0)</f>
        <v>0</v>
      </c>
    </row>
    <row r="63" spans="1:36" x14ac:dyDescent="0.25">
      <c r="A63" s="250" t="s">
        <v>118</v>
      </c>
      <c r="B63" s="250" t="s">
        <v>1792</v>
      </c>
      <c r="C63" s="250" t="s">
        <v>1764</v>
      </c>
      <c r="D63" s="252" t="s">
        <v>897</v>
      </c>
      <c r="E63" s="249">
        <v>2</v>
      </c>
      <c r="F63" s="249" t="s">
        <v>1126</v>
      </c>
      <c r="G63" s="249" t="s">
        <v>434</v>
      </c>
      <c r="H63" s="249" t="s">
        <v>1778</v>
      </c>
      <c r="I63" s="329">
        <v>1</v>
      </c>
      <c r="J63" s="369">
        <f>IF(G63=$J$1,(VLOOKUP(A63,'Extras -UL'!$A$6:$J$109,HLOOKUP('Exras Inflair Vs. Base'!G63,'Extras -UL'!$A$4:$J$5,2,FALSE),FALSE)-I63),0)</f>
        <v>0</v>
      </c>
      <c r="K63" s="369">
        <f>IF(G63=$K$1,(VLOOKUP(A63,'Extras -UL'!$A$6:$J$109,HLOOKUP('Exras Inflair Vs. Base'!G63,'Extras -UL'!$A$4:$J$5,2,FALSE),FALSE)-I63),0)</f>
        <v>0</v>
      </c>
      <c r="L63" s="369">
        <f>IF(G63=$L$1,(VLOOKUP(A63,'Extras -UL'!$A$6:$J$109,HLOOKUP('Exras Inflair Vs. Base'!G63,'Extras -UL'!$A$4:$J$5,2,FALSE),FALSE)-I63),0)</f>
        <v>0</v>
      </c>
      <c r="M63" s="369">
        <f>IF(G63=$M$1,(VLOOKUP(A63,'Extras -UL'!$A$6:$J$109,HLOOKUP('Exras Inflair Vs. Base'!G63,'Extras -UL'!$A$4:$J$5,2,FALSE),FALSE)-I63),0)</f>
        <v>0</v>
      </c>
      <c r="N63" s="369">
        <f>IF(G63=$N$1,(VLOOKUP(A63,'Extras -UL'!$A$6:$J$109,HLOOKUP('Exras Inflair Vs. Base'!G63,'Extras -UL'!$A$4:$J$5,2,FALSE),FALSE)-I63),0)</f>
        <v>0</v>
      </c>
      <c r="O63" s="369">
        <f>IF(G63=$O$1,(VLOOKUP(A63,'Extras -UL'!$A$6:$J$109,HLOOKUP('Exras Inflair Vs. Base'!G63,'Extras -UL'!$A$4:$J$5,2,FALSE),FALSE)-I63),0)</f>
        <v>0</v>
      </c>
      <c r="P63" s="369">
        <f>IF(G63=$P$1,(VLOOKUP(A63,'Extras -UL'!$A$6:$J$109,HLOOKUP('Exras Inflair Vs. Base'!G63,'Extras -UL'!$A$4:$J$5,2,FALSE),FALSE)-I63),0)</f>
        <v>0</v>
      </c>
      <c r="Q63" s="369">
        <f>IF(G63=$Q$1,(VLOOKUP(A63,'Extras -UL'!$A$6:$J$109,HLOOKUP('Exras Inflair Vs. Base'!G63,'Extras -UL'!$A$4:$J$5,2,FALSE),FALSE)-I63),0)</f>
        <v>0</v>
      </c>
      <c r="R63" s="369">
        <f>IF(G63=$R$1,(VLOOKUP(A63,'Extras -UL'!$A$6:$J$109,HLOOKUP('Exras Inflair Vs. Base'!G63,'Extras -UL'!$A$4:$J$5,2,FALSE),FALSE)-I63),0)</f>
        <v>0</v>
      </c>
      <c r="S63" s="248"/>
      <c r="T63" s="256" t="str">
        <f t="shared" si="1"/>
        <v>UL0140C600221</v>
      </c>
      <c r="U63" s="248"/>
      <c r="V63" s="248"/>
      <c r="W63" s="248"/>
      <c r="X63" s="248"/>
      <c r="Y63" s="241"/>
      <c r="Z63" s="241" t="str">
        <f t="shared" si="2"/>
        <v>UL0140C600221</v>
      </c>
      <c r="AA63" s="245" t="str">
        <f t="shared" si="0"/>
        <v>UL0140</v>
      </c>
      <c r="AB63" s="242">
        <f>IF(G63=$J$1,(VLOOKUP(A63,'Extras -UL'!$A$6:$J$109,HLOOKUP('Exras Inflair Vs. Base'!G63,'Extras -UL'!$A$4:$J$5,2,FALSE),FALSE)),0)</f>
        <v>0</v>
      </c>
      <c r="AC63" s="242">
        <f>IF(G63=$K$1,(VLOOKUP(A63,'Extras -UL'!$A$6:$J$109,HLOOKUP('Exras Inflair Vs. Base'!G63,'Extras -UL'!$A$4:$J$5,2,FALSE),FALSE)),0)</f>
        <v>1</v>
      </c>
      <c r="AD63" s="242">
        <f>IF(G63=$L$1,(VLOOKUP(A63,'Extras -UL'!$A$6:$J$109,HLOOKUP('Exras Inflair Vs. Base'!G63,'Extras -UL'!$A$4:$J$5,2,FALSE),FALSE)),0)</f>
        <v>0</v>
      </c>
      <c r="AE63" s="242">
        <f>IF(G63=$M$1,(VLOOKUP(A63,'Extras -UL'!$A$6:$J$109,HLOOKUP('Exras Inflair Vs. Base'!G63,'Extras -UL'!$A$4:$J$5,2,FALSE),FALSE)),0)</f>
        <v>0</v>
      </c>
      <c r="AF63" s="242">
        <f>IF(G63=$N$1,(VLOOKUP(A63,'Extras -UL'!$A$6:$J$109,HLOOKUP('Exras Inflair Vs. Base'!G63,'Extras -UL'!$A$4:$J$5,2,FALSE),FALSE)-I63),0)</f>
        <v>0</v>
      </c>
      <c r="AG63" s="242">
        <f>IF(G63=$O$1,(VLOOKUP(A63,'Extras -UL'!$A$6:$J$109,HLOOKUP('Exras Inflair Vs. Base'!G63,'Extras -UL'!$A$4:$J$5,2,FALSE),FALSE)),0)</f>
        <v>0</v>
      </c>
      <c r="AH63" s="242">
        <f>IF(G63=$P$1,(VLOOKUP(A63,'Extras -UL'!$A$6:$J$109,HLOOKUP('Exras Inflair Vs. Base'!G63,'Extras -UL'!$A$4:$J$5,2,FALSE),FALSE)),0)</f>
        <v>0</v>
      </c>
      <c r="AI63" s="242">
        <f>IF(G63=$Q$1,(VLOOKUP(A63,'Extras -UL'!$A$6:$J$109,HLOOKUP('Exras Inflair Vs. Base'!G63,'Extras -UL'!$A$4:$J$5,2,FALSE),FALSE)),0)</f>
        <v>0</v>
      </c>
      <c r="AJ63" s="242">
        <f>IF(G63=$R$1,(VLOOKUP(A63,'Extras -UL'!$A$6:$J$109,HLOOKUP('Exras Inflair Vs. Base'!G63,'Extras -UL'!$A$4:$J$5,2,FALSE),FALSE)),0)</f>
        <v>0</v>
      </c>
    </row>
    <row r="64" spans="1:36" x14ac:dyDescent="0.25">
      <c r="A64" s="250" t="s">
        <v>118</v>
      </c>
      <c r="B64" s="250" t="s">
        <v>1792</v>
      </c>
      <c r="C64" s="250" t="s">
        <v>1764</v>
      </c>
      <c r="D64" s="252" t="s">
        <v>897</v>
      </c>
      <c r="E64" s="249">
        <v>3</v>
      </c>
      <c r="F64" s="249" t="s">
        <v>1126</v>
      </c>
      <c r="G64" s="249" t="s">
        <v>886</v>
      </c>
      <c r="H64" s="249" t="s">
        <v>907</v>
      </c>
      <c r="I64" s="329">
        <v>2</v>
      </c>
      <c r="J64" s="369">
        <f>IF(G64=$J$1,(VLOOKUP(A64,'Extras -UL'!$A$6:$J$109,HLOOKUP('Exras Inflair Vs. Base'!G64,'Extras -UL'!$A$4:$J$5,2,FALSE),FALSE)-I64),0)</f>
        <v>0</v>
      </c>
      <c r="K64" s="369">
        <f>IF(G64=$K$1,(VLOOKUP(A64,'Extras -UL'!$A$6:$J$109,HLOOKUP('Exras Inflair Vs. Base'!G64,'Extras -UL'!$A$4:$J$5,2,FALSE),FALSE)-I64),0)</f>
        <v>0</v>
      </c>
      <c r="L64" s="369">
        <f>IF(G64=$L$1,(VLOOKUP(A64,'Extras -UL'!$A$6:$J$109,HLOOKUP('Exras Inflair Vs. Base'!G64,'Extras -UL'!$A$4:$J$5,2,FALSE),FALSE)-I64),0)</f>
        <v>0</v>
      </c>
      <c r="M64" s="369">
        <f>IF(G64=$M$1,(VLOOKUP(A64,'Extras -UL'!$A$6:$J$109,HLOOKUP('Exras Inflair Vs. Base'!G64,'Extras -UL'!$A$4:$J$5,2,FALSE),FALSE)-I64),0)</f>
        <v>0</v>
      </c>
      <c r="N64" s="369">
        <f>IF(G64=$N$1,(VLOOKUP(A64,'Extras -UL'!$A$6:$J$109,HLOOKUP('Exras Inflair Vs. Base'!G64,'Extras -UL'!$A$4:$J$5,2,FALSE),FALSE)-I64),0)</f>
        <v>0</v>
      </c>
      <c r="O64" s="369">
        <f>IF(G64=$O$1,(VLOOKUP(A64,'Extras -UL'!$A$6:$J$109,HLOOKUP('Exras Inflair Vs. Base'!G64,'Extras -UL'!$A$4:$J$5,2,FALSE),FALSE)-I64),0)</f>
        <v>0</v>
      </c>
      <c r="P64" s="369">
        <f>IF(G64=$P$1,(VLOOKUP(A64,'Extras -UL'!$A$6:$J$109,HLOOKUP('Exras Inflair Vs. Base'!G64,'Extras -UL'!$A$4:$J$5,2,FALSE),FALSE)-I64),0)</f>
        <v>0</v>
      </c>
      <c r="Q64" s="369">
        <f>IF(G64=$Q$1,(VLOOKUP(A64,'Extras -UL'!$A$6:$J$109,HLOOKUP('Exras Inflair Vs. Base'!G64,'Extras -UL'!$A$4:$J$5,2,FALSE),FALSE)-I64),0)</f>
        <v>0</v>
      </c>
      <c r="R64" s="369">
        <f>IF(G64=$R$1,(VLOOKUP(A64,'Extras -UL'!$A$6:$J$109,HLOOKUP('Exras Inflair Vs. Base'!G64,'Extras -UL'!$A$4:$J$5,2,FALSE),FALSE)-I64),0)</f>
        <v>0</v>
      </c>
      <c r="S64" s="248"/>
      <c r="T64" s="256" t="str">
        <f t="shared" si="1"/>
        <v>UL0140C600762</v>
      </c>
      <c r="U64" s="248"/>
      <c r="V64" s="248"/>
      <c r="W64" s="248"/>
      <c r="X64" s="248"/>
      <c r="Y64" s="241"/>
      <c r="Z64" s="241" t="str">
        <f t="shared" si="2"/>
        <v>UL0140C600762</v>
      </c>
      <c r="AA64" s="245" t="str">
        <f t="shared" si="0"/>
        <v>UL0140</v>
      </c>
      <c r="AB64" s="242">
        <f>IF(G64=$J$1,(VLOOKUP(A64,'Extras -UL'!$A$6:$J$109,HLOOKUP('Exras Inflair Vs. Base'!G64,'Extras -UL'!$A$4:$J$5,2,FALSE),FALSE)),0)</f>
        <v>0</v>
      </c>
      <c r="AC64" s="242">
        <f>IF(G64=$K$1,(VLOOKUP(A64,'Extras -UL'!$A$6:$J$109,HLOOKUP('Exras Inflair Vs. Base'!G64,'Extras -UL'!$A$4:$J$5,2,FALSE),FALSE)),0)</f>
        <v>0</v>
      </c>
      <c r="AD64" s="242">
        <f>IF(G64=$L$1,(VLOOKUP(A64,'Extras -UL'!$A$6:$J$109,HLOOKUP('Exras Inflair Vs. Base'!G64,'Extras -UL'!$A$4:$J$5,2,FALSE),FALSE)),0)</f>
        <v>2</v>
      </c>
      <c r="AE64" s="242">
        <f>IF(G64=$M$1,(VLOOKUP(A64,'Extras -UL'!$A$6:$J$109,HLOOKUP('Exras Inflair Vs. Base'!G64,'Extras -UL'!$A$4:$J$5,2,FALSE),FALSE)),0)</f>
        <v>0</v>
      </c>
      <c r="AF64" s="242">
        <f>IF(G64=$N$1,(VLOOKUP(A64,'Extras -UL'!$A$6:$J$109,HLOOKUP('Exras Inflair Vs. Base'!G64,'Extras -UL'!$A$4:$J$5,2,FALSE),FALSE)-I64),0)</f>
        <v>0</v>
      </c>
      <c r="AG64" s="242">
        <f>IF(G64=$O$1,(VLOOKUP(A64,'Extras -UL'!$A$6:$J$109,HLOOKUP('Exras Inflair Vs. Base'!G64,'Extras -UL'!$A$4:$J$5,2,FALSE),FALSE)),0)</f>
        <v>0</v>
      </c>
      <c r="AH64" s="242">
        <f>IF(G64=$P$1,(VLOOKUP(A64,'Extras -UL'!$A$6:$J$109,HLOOKUP('Exras Inflair Vs. Base'!G64,'Extras -UL'!$A$4:$J$5,2,FALSE),FALSE)),0)</f>
        <v>0</v>
      </c>
      <c r="AI64" s="242">
        <f>IF(G64=$Q$1,(VLOOKUP(A64,'Extras -UL'!$A$6:$J$109,HLOOKUP('Exras Inflair Vs. Base'!G64,'Extras -UL'!$A$4:$J$5,2,FALSE),FALSE)),0)</f>
        <v>0</v>
      </c>
      <c r="AJ64" s="242">
        <f>IF(G64=$R$1,(VLOOKUP(A64,'Extras -UL'!$A$6:$J$109,HLOOKUP('Exras Inflair Vs. Base'!G64,'Extras -UL'!$A$4:$J$5,2,FALSE),FALSE)),0)</f>
        <v>0</v>
      </c>
    </row>
    <row r="65" spans="1:36" x14ac:dyDescent="0.25">
      <c r="A65" s="250" t="s">
        <v>118</v>
      </c>
      <c r="B65" s="250" t="s">
        <v>1792</v>
      </c>
      <c r="C65" s="250" t="s">
        <v>1764</v>
      </c>
      <c r="D65" s="252" t="s">
        <v>897</v>
      </c>
      <c r="E65" s="249">
        <v>4</v>
      </c>
      <c r="F65" s="249" t="s">
        <v>1126</v>
      </c>
      <c r="G65" s="249" t="s">
        <v>169</v>
      </c>
      <c r="H65" s="249" t="s">
        <v>416</v>
      </c>
      <c r="I65" s="329">
        <v>1</v>
      </c>
      <c r="J65" s="369">
        <f>IF(G65=$J$1,(VLOOKUP(A65,'Extras -UL'!$A$6:$J$109,HLOOKUP('Exras Inflair Vs. Base'!G65,'Extras -UL'!$A$4:$J$5,2,FALSE),FALSE)-I65),0)</f>
        <v>0</v>
      </c>
      <c r="K65" s="369">
        <f>IF(G65=$K$1,(VLOOKUP(A65,'Extras -UL'!$A$6:$J$109,HLOOKUP('Exras Inflair Vs. Base'!G65,'Extras -UL'!$A$4:$J$5,2,FALSE),FALSE)-I65),0)</f>
        <v>0</v>
      </c>
      <c r="L65" s="369">
        <f>IF(G65=$L$1,(VLOOKUP(A65,'Extras -UL'!$A$6:$J$109,HLOOKUP('Exras Inflair Vs. Base'!G65,'Extras -UL'!$A$4:$J$5,2,FALSE),FALSE)-I65),0)</f>
        <v>0</v>
      </c>
      <c r="M65" s="369">
        <f>IF(G65=$M$1,(VLOOKUP(A65,'Extras -UL'!$A$6:$J$109,HLOOKUP('Exras Inflair Vs. Base'!G65,'Extras -UL'!$A$4:$J$5,2,FALSE),FALSE)-I65),0)</f>
        <v>0</v>
      </c>
      <c r="N65" s="369">
        <f>IF(G65=$N$1,(VLOOKUP(A65,'Extras -UL'!$A$6:$J$109,HLOOKUP('Exras Inflair Vs. Base'!G65,'Extras -UL'!$A$4:$J$5,2,FALSE),FALSE)-I65),0)</f>
        <v>0</v>
      </c>
      <c r="O65" s="369">
        <f>IF(G65=$O$1,(VLOOKUP(A65,'Extras -UL'!$A$6:$J$109,HLOOKUP('Exras Inflair Vs. Base'!G65,'Extras -UL'!$A$4:$J$5,2,FALSE),FALSE)-I65),0)</f>
        <v>0</v>
      </c>
      <c r="P65" s="369">
        <f>IF(G65=$P$1,(VLOOKUP(A65,'Extras -UL'!$A$6:$J$109,HLOOKUP('Exras Inflair Vs. Base'!G65,'Extras -UL'!$A$4:$J$5,2,FALSE),FALSE)-I65),0)</f>
        <v>0</v>
      </c>
      <c r="Q65" s="369">
        <f>IF(G65=$Q$1,(VLOOKUP(A65,'Extras -UL'!$A$6:$J$109,HLOOKUP('Exras Inflair Vs. Base'!G65,'Extras -UL'!$A$4:$J$5,2,FALSE),FALSE)-I65),0)</f>
        <v>0</v>
      </c>
      <c r="R65" s="369">
        <f>IF(G65=$R$1,(VLOOKUP(A65,'Extras -UL'!$A$6:$J$109,HLOOKUP('Exras Inflair Vs. Base'!G65,'Extras -UL'!$A$4:$J$5,2,FALSE),FALSE)-I65),0)</f>
        <v>0</v>
      </c>
      <c r="S65" s="248"/>
      <c r="T65" s="256" t="str">
        <f t="shared" si="1"/>
        <v>UL0140C600541</v>
      </c>
      <c r="U65" s="248"/>
      <c r="V65" s="248"/>
      <c r="W65" s="248"/>
      <c r="X65" s="248"/>
      <c r="Y65" s="241"/>
      <c r="Z65" s="241" t="str">
        <f t="shared" si="2"/>
        <v>UL0140C600541</v>
      </c>
      <c r="AA65" s="245" t="str">
        <f t="shared" si="0"/>
        <v>UL0140</v>
      </c>
      <c r="AB65" s="242">
        <f>IF(G65=$J$1,(VLOOKUP(A65,'Extras -UL'!$A$6:$J$109,HLOOKUP('Exras Inflair Vs. Base'!G65,'Extras -UL'!$A$4:$J$5,2,FALSE),FALSE)),0)</f>
        <v>0</v>
      </c>
      <c r="AC65" s="242">
        <f>IF(G65=$K$1,(VLOOKUP(A65,'Extras -UL'!$A$6:$J$109,HLOOKUP('Exras Inflair Vs. Base'!G65,'Extras -UL'!$A$4:$J$5,2,FALSE),FALSE)),0)</f>
        <v>0</v>
      </c>
      <c r="AD65" s="242">
        <f>IF(G65=$L$1,(VLOOKUP(A65,'Extras -UL'!$A$6:$J$109,HLOOKUP('Exras Inflair Vs. Base'!G65,'Extras -UL'!$A$4:$J$5,2,FALSE),FALSE)),0)</f>
        <v>0</v>
      </c>
      <c r="AE65" s="242">
        <f>IF(G65=$M$1,(VLOOKUP(A65,'Extras -UL'!$A$6:$J$109,HLOOKUP('Exras Inflair Vs. Base'!G65,'Extras -UL'!$A$4:$J$5,2,FALSE),FALSE)),0)</f>
        <v>1</v>
      </c>
      <c r="AF65" s="242">
        <f>IF(G65=$N$1,(VLOOKUP(A65,'Extras -UL'!$A$6:$J$109,HLOOKUP('Exras Inflair Vs. Base'!G65,'Extras -UL'!$A$4:$J$5,2,FALSE),FALSE)-I65),0)</f>
        <v>0</v>
      </c>
      <c r="AG65" s="242">
        <f>IF(G65=$O$1,(VLOOKUP(A65,'Extras -UL'!$A$6:$J$109,HLOOKUP('Exras Inflair Vs. Base'!G65,'Extras -UL'!$A$4:$J$5,2,FALSE),FALSE)),0)</f>
        <v>0</v>
      </c>
      <c r="AH65" s="242">
        <f>IF(G65=$P$1,(VLOOKUP(A65,'Extras -UL'!$A$6:$J$109,HLOOKUP('Exras Inflair Vs. Base'!G65,'Extras -UL'!$A$4:$J$5,2,FALSE),FALSE)),0)</f>
        <v>0</v>
      </c>
      <c r="AI65" s="242">
        <f>IF(G65=$Q$1,(VLOOKUP(A65,'Extras -UL'!$A$6:$J$109,HLOOKUP('Exras Inflair Vs. Base'!G65,'Extras -UL'!$A$4:$J$5,2,FALSE),FALSE)),0)</f>
        <v>0</v>
      </c>
      <c r="AJ65" s="242">
        <f>IF(G65=$R$1,(VLOOKUP(A65,'Extras -UL'!$A$6:$J$109,HLOOKUP('Exras Inflair Vs. Base'!G65,'Extras -UL'!$A$4:$J$5,2,FALSE),FALSE)),0)</f>
        <v>0</v>
      </c>
    </row>
    <row r="66" spans="1:36" x14ac:dyDescent="0.25">
      <c r="A66" s="250" t="s">
        <v>59</v>
      </c>
      <c r="B66" s="250" t="s">
        <v>1847</v>
      </c>
      <c r="C66" s="250" t="s">
        <v>1764</v>
      </c>
      <c r="D66" s="252" t="s">
        <v>897</v>
      </c>
      <c r="E66" s="249">
        <v>1</v>
      </c>
      <c r="F66" s="249" t="s">
        <v>1126</v>
      </c>
      <c r="G66" s="249" t="s">
        <v>517</v>
      </c>
      <c r="H66" s="249" t="s">
        <v>1777</v>
      </c>
      <c r="I66" s="329">
        <v>162</v>
      </c>
      <c r="J66" s="369">
        <f>IF(G66=$J$1,(VLOOKUP(A66,'Extras -UL'!$A$6:$J$109,HLOOKUP('Exras Inflair Vs. Base'!G66,'Extras -UL'!$A$4:$J$5,2,FALSE),FALSE)-I66),0)</f>
        <v>0</v>
      </c>
      <c r="K66" s="369">
        <f>IF(G66=$K$1,(VLOOKUP(A66,'Extras -UL'!$A$6:$J$109,HLOOKUP('Exras Inflair Vs. Base'!G66,'Extras -UL'!$A$4:$J$5,2,FALSE),FALSE)-I66),0)</f>
        <v>0</v>
      </c>
      <c r="L66" s="369">
        <f>IF(G66=$L$1,(VLOOKUP(A66,'Extras -UL'!$A$6:$J$109,HLOOKUP('Exras Inflair Vs. Base'!G66,'Extras -UL'!$A$4:$J$5,2,FALSE),FALSE)-I66),0)</f>
        <v>0</v>
      </c>
      <c r="M66" s="369">
        <f>IF(G66=$M$1,(VLOOKUP(A66,'Extras -UL'!$A$6:$J$109,HLOOKUP('Exras Inflair Vs. Base'!G66,'Extras -UL'!$A$4:$J$5,2,FALSE),FALSE)-I66),0)</f>
        <v>0</v>
      </c>
      <c r="N66" s="369">
        <f>IF(G66=$N$1,(VLOOKUP(A66,'Extras -UL'!$A$6:$J$109,HLOOKUP('Exras Inflair Vs. Base'!G66,'Extras -UL'!$A$4:$J$5,2,FALSE),FALSE)-I66),0)</f>
        <v>0</v>
      </c>
      <c r="O66" s="369">
        <f>IF(G66=$O$1,(VLOOKUP(A66,'Extras -UL'!$A$6:$J$109,HLOOKUP('Exras Inflair Vs. Base'!G66,'Extras -UL'!$A$4:$J$5,2,FALSE),FALSE)-I66),0)</f>
        <v>0</v>
      </c>
      <c r="P66" s="369">
        <f>IF(G66=$P$1,(VLOOKUP(A66,'Extras -UL'!$A$6:$J$109,HLOOKUP('Exras Inflair Vs. Base'!G66,'Extras -UL'!$A$4:$J$5,2,FALSE),FALSE)-I66),0)</f>
        <v>0</v>
      </c>
      <c r="Q66" s="369">
        <f>IF(G66=$Q$1,(VLOOKUP(A66,'Extras -UL'!$A$6:$J$109,HLOOKUP('Exras Inflair Vs. Base'!G66,'Extras -UL'!$A$4:$J$5,2,FALSE),FALSE)-I66),0)</f>
        <v>0</v>
      </c>
      <c r="R66" s="369">
        <f>IF(G66=$R$1,(VLOOKUP(A66,'Extras -UL'!$A$6:$J$109,HLOOKUP('Exras Inflair Vs. Base'!G66,'Extras -UL'!$A$4:$J$5,2,FALSE),FALSE)-I66),0)</f>
        <v>0</v>
      </c>
      <c r="S66" s="248"/>
      <c r="T66" s="256" t="str">
        <f t="shared" si="1"/>
        <v>UL0141C60048162</v>
      </c>
      <c r="U66" s="248"/>
      <c r="V66" s="248"/>
      <c r="W66" s="248"/>
      <c r="X66" s="248"/>
      <c r="Y66" s="241"/>
      <c r="Z66" s="241" t="str">
        <f t="shared" si="2"/>
        <v>UL0141C60048162</v>
      </c>
      <c r="AA66" s="245" t="str">
        <f t="shared" si="0"/>
        <v>UL0141</v>
      </c>
      <c r="AB66" s="242">
        <f>IF(G66=$J$1,(VLOOKUP(A66,'Extras -UL'!$A$6:$J$109,HLOOKUP('Exras Inflair Vs. Base'!G66,'Extras -UL'!$A$4:$J$5,2,FALSE),FALSE)),0)</f>
        <v>162</v>
      </c>
      <c r="AC66" s="242">
        <f>IF(G66=$K$1,(VLOOKUP(A66,'Extras -UL'!$A$6:$J$109,HLOOKUP('Exras Inflair Vs. Base'!G66,'Extras -UL'!$A$4:$J$5,2,FALSE),FALSE)),0)</f>
        <v>0</v>
      </c>
      <c r="AD66" s="242">
        <f>IF(G66=$L$1,(VLOOKUP(A66,'Extras -UL'!$A$6:$J$109,HLOOKUP('Exras Inflair Vs. Base'!G66,'Extras -UL'!$A$4:$J$5,2,FALSE),FALSE)),0)</f>
        <v>0</v>
      </c>
      <c r="AE66" s="242">
        <f>IF(G66=$M$1,(VLOOKUP(A66,'Extras -UL'!$A$6:$J$109,HLOOKUP('Exras Inflair Vs. Base'!G66,'Extras -UL'!$A$4:$J$5,2,FALSE),FALSE)),0)</f>
        <v>0</v>
      </c>
      <c r="AF66" s="242">
        <f>IF(G66=$N$1,(VLOOKUP(A66,'Extras -UL'!$A$6:$J$109,HLOOKUP('Exras Inflair Vs. Base'!G66,'Extras -UL'!$A$4:$J$5,2,FALSE),FALSE)-I66),0)</f>
        <v>0</v>
      </c>
      <c r="AG66" s="242">
        <f>IF(G66=$O$1,(VLOOKUP(A66,'Extras -UL'!$A$6:$J$109,HLOOKUP('Exras Inflair Vs. Base'!G66,'Extras -UL'!$A$4:$J$5,2,FALSE),FALSE)),0)</f>
        <v>0</v>
      </c>
      <c r="AH66" s="242">
        <f>IF(G66=$P$1,(VLOOKUP(A66,'Extras -UL'!$A$6:$J$109,HLOOKUP('Exras Inflair Vs. Base'!G66,'Extras -UL'!$A$4:$J$5,2,FALSE),FALSE)),0)</f>
        <v>0</v>
      </c>
      <c r="AI66" s="242">
        <f>IF(G66=$Q$1,(VLOOKUP(A66,'Extras -UL'!$A$6:$J$109,HLOOKUP('Exras Inflair Vs. Base'!G66,'Extras -UL'!$A$4:$J$5,2,FALSE),FALSE)),0)</f>
        <v>0</v>
      </c>
      <c r="AJ66" s="242">
        <f>IF(G66=$R$1,(VLOOKUP(A66,'Extras -UL'!$A$6:$J$109,HLOOKUP('Exras Inflair Vs. Base'!G66,'Extras -UL'!$A$4:$J$5,2,FALSE),FALSE)),0)</f>
        <v>0</v>
      </c>
    </row>
    <row r="67" spans="1:36" x14ac:dyDescent="0.25">
      <c r="A67" s="250" t="s">
        <v>59</v>
      </c>
      <c r="B67" s="250" t="s">
        <v>1847</v>
      </c>
      <c r="C67" s="250" t="s">
        <v>1764</v>
      </c>
      <c r="D67" s="252" t="s">
        <v>897</v>
      </c>
      <c r="E67" s="249">
        <v>2</v>
      </c>
      <c r="F67" s="249" t="s">
        <v>1126</v>
      </c>
      <c r="G67" s="249" t="s">
        <v>434</v>
      </c>
      <c r="H67" s="249" t="s">
        <v>1778</v>
      </c>
      <c r="I67" s="329">
        <v>13</v>
      </c>
      <c r="J67" s="369">
        <f>IF(G67=$J$1,(VLOOKUP(A67,'Extras -UL'!$A$6:$J$109,HLOOKUP('Exras Inflair Vs. Base'!G67,'Extras -UL'!$A$4:$J$5,2,FALSE),FALSE)-I67),0)</f>
        <v>0</v>
      </c>
      <c r="K67" s="369">
        <f>IF(G67=$K$1,(VLOOKUP(A67,'Extras -UL'!$A$6:$J$109,HLOOKUP('Exras Inflair Vs. Base'!G67,'Extras -UL'!$A$4:$J$5,2,FALSE),FALSE)-I67),0)</f>
        <v>0</v>
      </c>
      <c r="L67" s="369">
        <f>IF(G67=$L$1,(VLOOKUP(A67,'Extras -UL'!$A$6:$J$109,HLOOKUP('Exras Inflair Vs. Base'!G67,'Extras -UL'!$A$4:$J$5,2,FALSE),FALSE)-I67),0)</f>
        <v>0</v>
      </c>
      <c r="M67" s="369">
        <f>IF(G67=$M$1,(VLOOKUP(A67,'Extras -UL'!$A$6:$J$109,HLOOKUP('Exras Inflair Vs. Base'!G67,'Extras -UL'!$A$4:$J$5,2,FALSE),FALSE)-I67),0)</f>
        <v>0</v>
      </c>
      <c r="N67" s="369">
        <f>IF(G67=$N$1,(VLOOKUP(A67,'Extras -UL'!$A$6:$J$109,HLOOKUP('Exras Inflair Vs. Base'!G67,'Extras -UL'!$A$4:$J$5,2,FALSE),FALSE)-I67),0)</f>
        <v>0</v>
      </c>
      <c r="O67" s="369">
        <f>IF(G67=$O$1,(VLOOKUP(A67,'Extras -UL'!$A$6:$J$109,HLOOKUP('Exras Inflair Vs. Base'!G67,'Extras -UL'!$A$4:$J$5,2,FALSE),FALSE)-I67),0)</f>
        <v>0</v>
      </c>
      <c r="P67" s="369">
        <f>IF(G67=$P$1,(VLOOKUP(A67,'Extras -UL'!$A$6:$J$109,HLOOKUP('Exras Inflair Vs. Base'!G67,'Extras -UL'!$A$4:$J$5,2,FALSE),FALSE)-I67),0)</f>
        <v>0</v>
      </c>
      <c r="Q67" s="369">
        <f>IF(G67=$Q$1,(VLOOKUP(A67,'Extras -UL'!$A$6:$J$109,HLOOKUP('Exras Inflair Vs. Base'!G67,'Extras -UL'!$A$4:$J$5,2,FALSE),FALSE)-I67),0)</f>
        <v>0</v>
      </c>
      <c r="R67" s="369">
        <f>IF(G67=$R$1,(VLOOKUP(A67,'Extras -UL'!$A$6:$J$109,HLOOKUP('Exras Inflair Vs. Base'!G67,'Extras -UL'!$A$4:$J$5,2,FALSE),FALSE)-I67),0)</f>
        <v>0</v>
      </c>
      <c r="S67" s="248"/>
      <c r="T67" s="256" t="str">
        <f t="shared" si="1"/>
        <v>UL0141C6002213</v>
      </c>
      <c r="U67" s="248"/>
      <c r="V67" s="248"/>
      <c r="W67" s="248"/>
      <c r="X67" s="248"/>
      <c r="Y67" s="241"/>
      <c r="Z67" s="241" t="str">
        <f t="shared" si="2"/>
        <v>UL0141C6002213</v>
      </c>
      <c r="AA67" s="245" t="str">
        <f t="shared" ref="AA67:AA133" si="3">A67</f>
        <v>UL0141</v>
      </c>
      <c r="AB67" s="242">
        <f>IF(G67=$J$1,(VLOOKUP(A67,'Extras -UL'!$A$6:$J$109,HLOOKUP('Exras Inflair Vs. Base'!G67,'Extras -UL'!$A$4:$J$5,2,FALSE),FALSE)),0)</f>
        <v>0</v>
      </c>
      <c r="AC67" s="242">
        <f>IF(G67=$K$1,(VLOOKUP(A67,'Extras -UL'!$A$6:$J$109,HLOOKUP('Exras Inflair Vs. Base'!G67,'Extras -UL'!$A$4:$J$5,2,FALSE),FALSE)),0)</f>
        <v>13</v>
      </c>
      <c r="AD67" s="242">
        <f>IF(G67=$L$1,(VLOOKUP(A67,'Extras -UL'!$A$6:$J$109,HLOOKUP('Exras Inflair Vs. Base'!G67,'Extras -UL'!$A$4:$J$5,2,FALSE),FALSE)),0)</f>
        <v>0</v>
      </c>
      <c r="AE67" s="242">
        <f>IF(G67=$M$1,(VLOOKUP(A67,'Extras -UL'!$A$6:$J$109,HLOOKUP('Exras Inflair Vs. Base'!G67,'Extras -UL'!$A$4:$J$5,2,FALSE),FALSE)),0)</f>
        <v>0</v>
      </c>
      <c r="AF67" s="242">
        <f>IF(G67=$N$1,(VLOOKUP(A67,'Extras -UL'!$A$6:$J$109,HLOOKUP('Exras Inflair Vs. Base'!G67,'Extras -UL'!$A$4:$J$5,2,FALSE),FALSE)-I67),0)</f>
        <v>0</v>
      </c>
      <c r="AG67" s="242">
        <f>IF(G67=$O$1,(VLOOKUP(A67,'Extras -UL'!$A$6:$J$109,HLOOKUP('Exras Inflair Vs. Base'!G67,'Extras -UL'!$A$4:$J$5,2,FALSE),FALSE)),0)</f>
        <v>0</v>
      </c>
      <c r="AH67" s="242">
        <f>IF(G67=$P$1,(VLOOKUP(A67,'Extras -UL'!$A$6:$J$109,HLOOKUP('Exras Inflair Vs. Base'!G67,'Extras -UL'!$A$4:$J$5,2,FALSE),FALSE)),0)</f>
        <v>0</v>
      </c>
      <c r="AI67" s="242">
        <f>IF(G67=$Q$1,(VLOOKUP(A67,'Extras -UL'!$A$6:$J$109,HLOOKUP('Exras Inflair Vs. Base'!G67,'Extras -UL'!$A$4:$J$5,2,FALSE),FALSE)),0)</f>
        <v>0</v>
      </c>
      <c r="AJ67" s="242">
        <f>IF(G67=$R$1,(VLOOKUP(A67,'Extras -UL'!$A$6:$J$109,HLOOKUP('Exras Inflair Vs. Base'!G67,'Extras -UL'!$A$4:$J$5,2,FALSE),FALSE)),0)</f>
        <v>0</v>
      </c>
    </row>
    <row r="68" spans="1:36" x14ac:dyDescent="0.25">
      <c r="A68" s="250" t="s">
        <v>59</v>
      </c>
      <c r="B68" s="250" t="s">
        <v>1847</v>
      </c>
      <c r="C68" s="250" t="s">
        <v>1764</v>
      </c>
      <c r="D68" s="252" t="s">
        <v>897</v>
      </c>
      <c r="E68" s="249">
        <v>3</v>
      </c>
      <c r="F68" s="249" t="s">
        <v>1126</v>
      </c>
      <c r="G68" s="249" t="s">
        <v>886</v>
      </c>
      <c r="H68" s="249" t="s">
        <v>907</v>
      </c>
      <c r="I68" s="329">
        <v>3</v>
      </c>
      <c r="J68" s="369">
        <f>IF(G68=$J$1,(VLOOKUP(A68,'Extras -UL'!$A$6:$J$109,HLOOKUP('Exras Inflair Vs. Base'!G68,'Extras -UL'!$A$4:$J$5,2,FALSE),FALSE)-I68),0)</f>
        <v>0</v>
      </c>
      <c r="K68" s="369">
        <f>IF(G68=$K$1,(VLOOKUP(A68,'Extras -UL'!$A$6:$J$109,HLOOKUP('Exras Inflair Vs. Base'!G68,'Extras -UL'!$A$4:$J$5,2,FALSE),FALSE)-I68),0)</f>
        <v>0</v>
      </c>
      <c r="L68" s="369">
        <f>IF(G68=$L$1,(VLOOKUP(A68,'Extras -UL'!$A$6:$J$109,HLOOKUP('Exras Inflair Vs. Base'!G68,'Extras -UL'!$A$4:$J$5,2,FALSE),FALSE)-I68),0)</f>
        <v>0</v>
      </c>
      <c r="M68" s="369">
        <f>IF(G68=$M$1,(VLOOKUP(A68,'Extras -UL'!$A$6:$J$109,HLOOKUP('Exras Inflair Vs. Base'!G68,'Extras -UL'!$A$4:$J$5,2,FALSE),FALSE)-I68),0)</f>
        <v>0</v>
      </c>
      <c r="N68" s="369">
        <f>IF(G68=$N$1,(VLOOKUP(A68,'Extras -UL'!$A$6:$J$109,HLOOKUP('Exras Inflair Vs. Base'!G68,'Extras -UL'!$A$4:$J$5,2,FALSE),FALSE)-I68),0)</f>
        <v>0</v>
      </c>
      <c r="O68" s="369">
        <f>IF(G68=$O$1,(VLOOKUP(A68,'Extras -UL'!$A$6:$J$109,HLOOKUP('Exras Inflair Vs. Base'!G68,'Extras -UL'!$A$4:$J$5,2,FALSE),FALSE)-I68),0)</f>
        <v>0</v>
      </c>
      <c r="P68" s="369">
        <f>IF(G68=$P$1,(VLOOKUP(A68,'Extras -UL'!$A$6:$J$109,HLOOKUP('Exras Inflair Vs. Base'!G68,'Extras -UL'!$A$4:$J$5,2,FALSE),FALSE)-I68),0)</f>
        <v>0</v>
      </c>
      <c r="Q68" s="369">
        <f>IF(G68=$Q$1,(VLOOKUP(A68,'Extras -UL'!$A$6:$J$109,HLOOKUP('Exras Inflair Vs. Base'!G68,'Extras -UL'!$A$4:$J$5,2,FALSE),FALSE)-I68),0)</f>
        <v>0</v>
      </c>
      <c r="R68" s="369">
        <f>IF(G68=$R$1,(VLOOKUP(A68,'Extras -UL'!$A$6:$J$109,HLOOKUP('Exras Inflair Vs. Base'!G68,'Extras -UL'!$A$4:$J$5,2,FALSE),FALSE)-I68),0)</f>
        <v>0</v>
      </c>
      <c r="S68" s="248"/>
      <c r="T68" s="256" t="str">
        <f t="shared" ref="T68:T134" si="4">A68&amp;G68&amp;I68</f>
        <v>UL0141C600763</v>
      </c>
      <c r="U68" s="248"/>
      <c r="V68" s="248"/>
      <c r="W68" s="248"/>
      <c r="X68" s="248"/>
      <c r="Y68" s="241"/>
      <c r="Z68" s="241" t="str">
        <f t="shared" ref="Z68:Z134" si="5">A68&amp;G68&amp;I68</f>
        <v>UL0141C600763</v>
      </c>
      <c r="AA68" s="245" t="str">
        <f t="shared" si="3"/>
        <v>UL0141</v>
      </c>
      <c r="AB68" s="242">
        <f>IF(G68=$J$1,(VLOOKUP(A68,'Extras -UL'!$A$6:$J$109,HLOOKUP('Exras Inflair Vs. Base'!G68,'Extras -UL'!$A$4:$J$5,2,FALSE),FALSE)),0)</f>
        <v>0</v>
      </c>
      <c r="AC68" s="242">
        <f>IF(G68=$K$1,(VLOOKUP(A68,'Extras -UL'!$A$6:$J$109,HLOOKUP('Exras Inflair Vs. Base'!G68,'Extras -UL'!$A$4:$J$5,2,FALSE),FALSE)),0)</f>
        <v>0</v>
      </c>
      <c r="AD68" s="242">
        <f>IF(G68=$L$1,(VLOOKUP(A68,'Extras -UL'!$A$6:$J$109,HLOOKUP('Exras Inflair Vs. Base'!G68,'Extras -UL'!$A$4:$J$5,2,FALSE),FALSE)),0)</f>
        <v>3</v>
      </c>
      <c r="AE68" s="242">
        <f>IF(G68=$M$1,(VLOOKUP(A68,'Extras -UL'!$A$6:$J$109,HLOOKUP('Exras Inflair Vs. Base'!G68,'Extras -UL'!$A$4:$J$5,2,FALSE),FALSE)),0)</f>
        <v>0</v>
      </c>
      <c r="AF68" s="242">
        <f>IF(G68=$N$1,(VLOOKUP(A68,'Extras -UL'!$A$6:$J$109,HLOOKUP('Exras Inflair Vs. Base'!G68,'Extras -UL'!$A$4:$J$5,2,FALSE),FALSE)-I68),0)</f>
        <v>0</v>
      </c>
      <c r="AG68" s="242">
        <f>IF(G68=$O$1,(VLOOKUP(A68,'Extras -UL'!$A$6:$J$109,HLOOKUP('Exras Inflair Vs. Base'!G68,'Extras -UL'!$A$4:$J$5,2,FALSE),FALSE)),0)</f>
        <v>0</v>
      </c>
      <c r="AH68" s="242">
        <f>IF(G68=$P$1,(VLOOKUP(A68,'Extras -UL'!$A$6:$J$109,HLOOKUP('Exras Inflair Vs. Base'!G68,'Extras -UL'!$A$4:$J$5,2,FALSE),FALSE)),0)</f>
        <v>0</v>
      </c>
      <c r="AI68" s="242">
        <f>IF(G68=$Q$1,(VLOOKUP(A68,'Extras -UL'!$A$6:$J$109,HLOOKUP('Exras Inflair Vs. Base'!G68,'Extras -UL'!$A$4:$J$5,2,FALSE),FALSE)),0)</f>
        <v>0</v>
      </c>
      <c r="AJ68" s="242">
        <f>IF(G68=$R$1,(VLOOKUP(A68,'Extras -UL'!$A$6:$J$109,HLOOKUP('Exras Inflair Vs. Base'!G68,'Extras -UL'!$A$4:$J$5,2,FALSE),FALSE)),0)</f>
        <v>0</v>
      </c>
    </row>
    <row r="69" spans="1:36" x14ac:dyDescent="0.25">
      <c r="A69" s="250" t="s">
        <v>59</v>
      </c>
      <c r="B69" s="250" t="s">
        <v>1847</v>
      </c>
      <c r="C69" s="250" t="s">
        <v>1764</v>
      </c>
      <c r="D69" s="252" t="s">
        <v>897</v>
      </c>
      <c r="E69" s="249">
        <v>4</v>
      </c>
      <c r="F69" s="249" t="s">
        <v>1126</v>
      </c>
      <c r="G69" s="249" t="s">
        <v>169</v>
      </c>
      <c r="H69" s="249" t="s">
        <v>416</v>
      </c>
      <c r="I69" s="329">
        <v>3</v>
      </c>
      <c r="J69" s="369">
        <f>IF(G69=$J$1,(VLOOKUP(A69,'Extras -UL'!$A$6:$J$109,HLOOKUP('Exras Inflair Vs. Base'!G69,'Extras -UL'!$A$4:$J$5,2,FALSE),FALSE)-I69),0)</f>
        <v>0</v>
      </c>
      <c r="K69" s="369">
        <f>IF(G69=$K$1,(VLOOKUP(A69,'Extras -UL'!$A$6:$J$109,HLOOKUP('Exras Inflair Vs. Base'!G69,'Extras -UL'!$A$4:$J$5,2,FALSE),FALSE)-I69),0)</f>
        <v>0</v>
      </c>
      <c r="L69" s="369">
        <f>IF(G69=$L$1,(VLOOKUP(A69,'Extras -UL'!$A$6:$J$109,HLOOKUP('Exras Inflair Vs. Base'!G69,'Extras -UL'!$A$4:$J$5,2,FALSE),FALSE)-I69),0)</f>
        <v>0</v>
      </c>
      <c r="M69" s="369">
        <f>IF(G69=$M$1,(VLOOKUP(A69,'Extras -UL'!$A$6:$J$109,HLOOKUP('Exras Inflair Vs. Base'!G69,'Extras -UL'!$A$4:$J$5,2,FALSE),FALSE)-I69),0)</f>
        <v>0</v>
      </c>
      <c r="N69" s="369">
        <f>IF(G69=$N$1,(VLOOKUP(A69,'Extras -UL'!$A$6:$J$109,HLOOKUP('Exras Inflair Vs. Base'!G69,'Extras -UL'!$A$4:$J$5,2,FALSE),FALSE)-I69),0)</f>
        <v>0</v>
      </c>
      <c r="O69" s="369">
        <f>IF(G69=$O$1,(VLOOKUP(A69,'Extras -UL'!$A$6:$J$109,HLOOKUP('Exras Inflair Vs. Base'!G69,'Extras -UL'!$A$4:$J$5,2,FALSE),FALSE)-I69),0)</f>
        <v>0</v>
      </c>
      <c r="P69" s="369">
        <f>IF(G69=$P$1,(VLOOKUP(A69,'Extras -UL'!$A$6:$J$109,HLOOKUP('Exras Inflair Vs. Base'!G69,'Extras -UL'!$A$4:$J$5,2,FALSE),FALSE)-I69),0)</f>
        <v>0</v>
      </c>
      <c r="Q69" s="369">
        <f>IF(G69=$Q$1,(VLOOKUP(A69,'Extras -UL'!$A$6:$J$109,HLOOKUP('Exras Inflair Vs. Base'!G69,'Extras -UL'!$A$4:$J$5,2,FALSE),FALSE)-I69),0)</f>
        <v>0</v>
      </c>
      <c r="R69" s="369">
        <f>IF(G69=$R$1,(VLOOKUP(A69,'Extras -UL'!$A$6:$J$109,HLOOKUP('Exras Inflair Vs. Base'!G69,'Extras -UL'!$A$4:$J$5,2,FALSE),FALSE)-I69),0)</f>
        <v>0</v>
      </c>
      <c r="S69" s="248"/>
      <c r="T69" s="256" t="str">
        <f t="shared" si="4"/>
        <v>UL0141C600543</v>
      </c>
      <c r="U69" s="248"/>
      <c r="V69" s="248"/>
      <c r="W69" s="248"/>
      <c r="X69" s="248"/>
      <c r="Y69" s="241"/>
      <c r="Z69" s="241" t="str">
        <f t="shared" si="5"/>
        <v>UL0141C600543</v>
      </c>
      <c r="AA69" s="245" t="str">
        <f t="shared" si="3"/>
        <v>UL0141</v>
      </c>
      <c r="AB69" s="242">
        <f>IF(G69=$J$1,(VLOOKUP(A69,'Extras -UL'!$A$6:$J$109,HLOOKUP('Exras Inflair Vs. Base'!G69,'Extras -UL'!$A$4:$J$5,2,FALSE),FALSE)),0)</f>
        <v>0</v>
      </c>
      <c r="AC69" s="242">
        <f>IF(G69=$K$1,(VLOOKUP(A69,'Extras -UL'!$A$6:$J$109,HLOOKUP('Exras Inflair Vs. Base'!G69,'Extras -UL'!$A$4:$J$5,2,FALSE),FALSE)),0)</f>
        <v>0</v>
      </c>
      <c r="AD69" s="242">
        <f>IF(G69=$L$1,(VLOOKUP(A69,'Extras -UL'!$A$6:$J$109,HLOOKUP('Exras Inflair Vs. Base'!G69,'Extras -UL'!$A$4:$J$5,2,FALSE),FALSE)),0)</f>
        <v>0</v>
      </c>
      <c r="AE69" s="242">
        <f>IF(G69=$M$1,(VLOOKUP(A69,'Extras -UL'!$A$6:$J$109,HLOOKUP('Exras Inflair Vs. Base'!G69,'Extras -UL'!$A$4:$J$5,2,FALSE),FALSE)),0)</f>
        <v>3</v>
      </c>
      <c r="AF69" s="242">
        <f>IF(G69=$N$1,(VLOOKUP(A69,'Extras -UL'!$A$6:$J$109,HLOOKUP('Exras Inflair Vs. Base'!G69,'Extras -UL'!$A$4:$J$5,2,FALSE),FALSE)-I69),0)</f>
        <v>0</v>
      </c>
      <c r="AG69" s="242">
        <f>IF(G69=$O$1,(VLOOKUP(A69,'Extras -UL'!$A$6:$J$109,HLOOKUP('Exras Inflair Vs. Base'!G69,'Extras -UL'!$A$4:$J$5,2,FALSE),FALSE)),0)</f>
        <v>0</v>
      </c>
      <c r="AH69" s="242">
        <f>IF(G69=$P$1,(VLOOKUP(A69,'Extras -UL'!$A$6:$J$109,HLOOKUP('Exras Inflair Vs. Base'!G69,'Extras -UL'!$A$4:$J$5,2,FALSE),FALSE)),0)</f>
        <v>0</v>
      </c>
      <c r="AI69" s="242">
        <f>IF(G69=$Q$1,(VLOOKUP(A69,'Extras -UL'!$A$6:$J$109,HLOOKUP('Exras Inflair Vs. Base'!G69,'Extras -UL'!$A$4:$J$5,2,FALSE),FALSE)),0)</f>
        <v>0</v>
      </c>
      <c r="AJ69" s="242">
        <f>IF(G69=$R$1,(VLOOKUP(A69,'Extras -UL'!$A$6:$J$109,HLOOKUP('Exras Inflair Vs. Base'!G69,'Extras -UL'!$A$4:$J$5,2,FALSE),FALSE)),0)</f>
        <v>0</v>
      </c>
    </row>
    <row r="70" spans="1:36" x14ac:dyDescent="0.25">
      <c r="A70" s="250" t="s">
        <v>46</v>
      </c>
      <c r="B70" s="250" t="s">
        <v>1793</v>
      </c>
      <c r="C70" s="250" t="s">
        <v>1764</v>
      </c>
      <c r="D70" s="252" t="s">
        <v>897</v>
      </c>
      <c r="E70" s="249">
        <v>1</v>
      </c>
      <c r="F70" s="249" t="s">
        <v>1126</v>
      </c>
      <c r="G70" s="249" t="s">
        <v>517</v>
      </c>
      <c r="H70" s="249" t="s">
        <v>1777</v>
      </c>
      <c r="I70" s="329">
        <v>13</v>
      </c>
      <c r="J70" s="369">
        <f>IF(G70=$J$1,(VLOOKUP(A70,'Extras -UL'!$A$6:$J$109,HLOOKUP('Exras Inflair Vs. Base'!G70,'Extras -UL'!$A$4:$J$5,2,FALSE),FALSE)-I70),0)</f>
        <v>0</v>
      </c>
      <c r="K70" s="369">
        <f>IF(G70=$K$1,(VLOOKUP(A70,'Extras -UL'!$A$6:$J$109,HLOOKUP('Exras Inflair Vs. Base'!G70,'Extras -UL'!$A$4:$J$5,2,FALSE),FALSE)-I70),0)</f>
        <v>0</v>
      </c>
      <c r="L70" s="369">
        <f>IF(G70=$L$1,(VLOOKUP(A70,'Extras -UL'!$A$6:$J$109,HLOOKUP('Exras Inflair Vs. Base'!G70,'Extras -UL'!$A$4:$J$5,2,FALSE),FALSE)-I70),0)</f>
        <v>0</v>
      </c>
      <c r="M70" s="369">
        <f>IF(G70=$M$1,(VLOOKUP(A70,'Extras -UL'!$A$6:$J$109,HLOOKUP('Exras Inflair Vs. Base'!G70,'Extras -UL'!$A$4:$J$5,2,FALSE),FALSE)-I70),0)</f>
        <v>0</v>
      </c>
      <c r="N70" s="369">
        <f>IF(G70=$N$1,(VLOOKUP(A70,'Extras -UL'!$A$6:$J$109,HLOOKUP('Exras Inflair Vs. Base'!G70,'Extras -UL'!$A$4:$J$5,2,FALSE),FALSE)-I70),0)</f>
        <v>0</v>
      </c>
      <c r="O70" s="369">
        <f>IF(G70=$O$1,(VLOOKUP(A70,'Extras -UL'!$A$6:$J$109,HLOOKUP('Exras Inflair Vs. Base'!G70,'Extras -UL'!$A$4:$J$5,2,FALSE),FALSE)-I70),0)</f>
        <v>0</v>
      </c>
      <c r="P70" s="369">
        <f>IF(G70=$P$1,(VLOOKUP(A70,'Extras -UL'!$A$6:$J$109,HLOOKUP('Exras Inflair Vs. Base'!G70,'Extras -UL'!$A$4:$J$5,2,FALSE),FALSE)-I70),0)</f>
        <v>0</v>
      </c>
      <c r="Q70" s="369">
        <f>IF(G70=$Q$1,(VLOOKUP(A70,'Extras -UL'!$A$6:$J$109,HLOOKUP('Exras Inflair Vs. Base'!G70,'Extras -UL'!$A$4:$J$5,2,FALSE),FALSE)-I70),0)</f>
        <v>0</v>
      </c>
      <c r="R70" s="369">
        <f>IF(G70=$R$1,(VLOOKUP(A70,'Extras -UL'!$A$6:$J$109,HLOOKUP('Exras Inflair Vs. Base'!G70,'Extras -UL'!$A$4:$J$5,2,FALSE),FALSE)-I70),0)</f>
        <v>0</v>
      </c>
      <c r="S70" s="248"/>
      <c r="T70" s="256" t="str">
        <f>A70&amp;G70&amp;I70</f>
        <v>UL0161C6004813</v>
      </c>
      <c r="U70" s="248"/>
      <c r="V70" s="248"/>
      <c r="W70" s="248"/>
      <c r="X70" s="248"/>
      <c r="Y70" s="241"/>
      <c r="Z70" s="241" t="str">
        <f>A70&amp;G70&amp;I70</f>
        <v>UL0161C6004813</v>
      </c>
      <c r="AA70" s="245" t="str">
        <f>A70</f>
        <v>UL0161</v>
      </c>
      <c r="AB70" s="242">
        <f>IF(G70=$J$1,(VLOOKUP(A70,'Extras -UL'!$A$6:$J$109,HLOOKUP('Exras Inflair Vs. Base'!G70,'Extras -UL'!$A$4:$J$5,2,FALSE),FALSE)),0)</f>
        <v>13</v>
      </c>
      <c r="AC70" s="242">
        <f>IF(G70=$K$1,(VLOOKUP(A70,'Extras -UL'!$A$6:$J$109,HLOOKUP('Exras Inflair Vs. Base'!G70,'Extras -UL'!$A$4:$J$5,2,FALSE),FALSE)),0)</f>
        <v>0</v>
      </c>
      <c r="AD70" s="242">
        <f>IF(G70=$L$1,(VLOOKUP(A70,'Extras -UL'!$A$6:$J$109,HLOOKUP('Exras Inflair Vs. Base'!G70,'Extras -UL'!$A$4:$J$5,2,FALSE),FALSE)),0)</f>
        <v>0</v>
      </c>
      <c r="AE70" s="242">
        <f>IF(G70=$M$1,(VLOOKUP(A70,'Extras -UL'!$A$6:$J$109,HLOOKUP('Exras Inflair Vs. Base'!G70,'Extras -UL'!$A$4:$J$5,2,FALSE),FALSE)),0)</f>
        <v>0</v>
      </c>
      <c r="AF70" s="242">
        <f>IF(G70=$N$1,(VLOOKUP(A70,'Extras -UL'!$A$6:$J$109,HLOOKUP('Exras Inflair Vs. Base'!G70,'Extras -UL'!$A$4:$J$5,2,FALSE),FALSE)-I70),0)</f>
        <v>0</v>
      </c>
      <c r="AG70" s="242">
        <f>IF(G70=$O$1,(VLOOKUP(A70,'Extras -UL'!$A$6:$J$109,HLOOKUP('Exras Inflair Vs. Base'!G70,'Extras -UL'!$A$4:$J$5,2,FALSE),FALSE)),0)</f>
        <v>0</v>
      </c>
      <c r="AH70" s="242">
        <f>IF(G70=$P$1,(VLOOKUP(A70,'Extras -UL'!$A$6:$J$109,HLOOKUP('Exras Inflair Vs. Base'!G70,'Extras -UL'!$A$4:$J$5,2,FALSE),FALSE)),0)</f>
        <v>0</v>
      </c>
      <c r="AI70" s="242">
        <f>IF(G70=$Q$1,(VLOOKUP(A70,'Extras -UL'!$A$6:$J$109,HLOOKUP('Exras Inflair Vs. Base'!G70,'Extras -UL'!$A$4:$J$5,2,FALSE),FALSE)),0)</f>
        <v>0</v>
      </c>
      <c r="AJ70" s="242">
        <f>IF(G70=$R$1,(VLOOKUP(A70,'Extras -UL'!$A$6:$J$109,HLOOKUP('Exras Inflair Vs. Base'!G70,'Extras -UL'!$A$4:$J$5,2,FALSE),FALSE)),0)</f>
        <v>0</v>
      </c>
    </row>
    <row r="71" spans="1:36" x14ac:dyDescent="0.25">
      <c r="A71" s="250" t="s">
        <v>46</v>
      </c>
      <c r="B71" s="250" t="s">
        <v>1793</v>
      </c>
      <c r="C71" s="250" t="s">
        <v>1764</v>
      </c>
      <c r="D71" s="252" t="s">
        <v>897</v>
      </c>
      <c r="E71" s="249">
        <v>2</v>
      </c>
      <c r="F71" s="249" t="s">
        <v>1126</v>
      </c>
      <c r="G71" s="249" t="s">
        <v>434</v>
      </c>
      <c r="H71" s="249" t="s">
        <v>1778</v>
      </c>
      <c r="I71" s="329">
        <v>13</v>
      </c>
      <c r="J71" s="369">
        <f>IF(G71=$J$1,(VLOOKUP(A71,'Extras -UL'!$A$6:$J$109,HLOOKUP('Exras Inflair Vs. Base'!G71,'Extras -UL'!$A$4:$J$5,2,FALSE),FALSE)-I71),0)</f>
        <v>0</v>
      </c>
      <c r="K71" s="369">
        <f>IF(G71=$K$1,(VLOOKUP(A71,'Extras -UL'!$A$6:$J$109,HLOOKUP('Exras Inflair Vs. Base'!G71,'Extras -UL'!$A$4:$J$5,2,FALSE),FALSE)-I71),0)</f>
        <v>0</v>
      </c>
      <c r="L71" s="369">
        <f>IF(G71=$L$1,(VLOOKUP(A71,'Extras -UL'!$A$6:$J$109,HLOOKUP('Exras Inflair Vs. Base'!G71,'Extras -UL'!$A$4:$J$5,2,FALSE),FALSE)-I71),0)</f>
        <v>0</v>
      </c>
      <c r="M71" s="369">
        <f>IF(G71=$M$1,(VLOOKUP(A71,'Extras -UL'!$A$6:$J$109,HLOOKUP('Exras Inflair Vs. Base'!G71,'Extras -UL'!$A$4:$J$5,2,FALSE),FALSE)-I71),0)</f>
        <v>0</v>
      </c>
      <c r="N71" s="369">
        <f>IF(G71=$N$1,(VLOOKUP(A71,'Extras -UL'!$A$6:$J$109,HLOOKUP('Exras Inflair Vs. Base'!G71,'Extras -UL'!$A$4:$J$5,2,FALSE),FALSE)-I71),0)</f>
        <v>0</v>
      </c>
      <c r="O71" s="369">
        <f>IF(G71=$O$1,(VLOOKUP(A71,'Extras -UL'!$A$6:$J$109,HLOOKUP('Exras Inflair Vs. Base'!G71,'Extras -UL'!$A$4:$J$5,2,FALSE),FALSE)-I71),0)</f>
        <v>0</v>
      </c>
      <c r="P71" s="369">
        <f>IF(G71=$P$1,(VLOOKUP(A71,'Extras -UL'!$A$6:$J$109,HLOOKUP('Exras Inflair Vs. Base'!G71,'Extras -UL'!$A$4:$J$5,2,FALSE),FALSE)-I71),0)</f>
        <v>0</v>
      </c>
      <c r="Q71" s="369">
        <f>IF(G71=$Q$1,(VLOOKUP(A71,'Extras -UL'!$A$6:$J$109,HLOOKUP('Exras Inflair Vs. Base'!G71,'Extras -UL'!$A$4:$J$5,2,FALSE),FALSE)-I71),0)</f>
        <v>0</v>
      </c>
      <c r="R71" s="369">
        <f>IF(G71=$R$1,(VLOOKUP(A71,'Extras -UL'!$A$6:$J$109,HLOOKUP('Exras Inflair Vs. Base'!G71,'Extras -UL'!$A$4:$J$5,2,FALSE),FALSE)-I71),0)</f>
        <v>0</v>
      </c>
      <c r="S71" s="248"/>
      <c r="T71" s="256" t="str">
        <f>A71&amp;G71&amp;I71</f>
        <v>UL0161C6002213</v>
      </c>
      <c r="U71" s="248"/>
      <c r="V71" s="248"/>
      <c r="W71" s="248"/>
      <c r="X71" s="248"/>
      <c r="Y71" s="241"/>
      <c r="Z71" s="241" t="str">
        <f>A71&amp;G71&amp;I71</f>
        <v>UL0161C6002213</v>
      </c>
      <c r="AA71" s="245" t="str">
        <f>A71</f>
        <v>UL0161</v>
      </c>
      <c r="AB71" s="242">
        <f>IF(G71=$J$1,(VLOOKUP(A71,'Extras -UL'!$A$6:$J$109,HLOOKUP('Exras Inflair Vs. Base'!G71,'Extras -UL'!$A$4:$J$5,2,FALSE),FALSE)),0)</f>
        <v>0</v>
      </c>
      <c r="AC71" s="242">
        <f>IF(G71=$K$1,(VLOOKUP(A71,'Extras -UL'!$A$6:$J$109,HLOOKUP('Exras Inflair Vs. Base'!G71,'Extras -UL'!$A$4:$J$5,2,FALSE),FALSE)),0)</f>
        <v>13</v>
      </c>
      <c r="AD71" s="242">
        <f>IF(G71=$L$1,(VLOOKUP(A71,'Extras -UL'!$A$6:$J$109,HLOOKUP('Exras Inflair Vs. Base'!G71,'Extras -UL'!$A$4:$J$5,2,FALSE),FALSE)),0)</f>
        <v>0</v>
      </c>
      <c r="AE71" s="242">
        <f>IF(G71=$M$1,(VLOOKUP(A71,'Extras -UL'!$A$6:$J$109,HLOOKUP('Exras Inflair Vs. Base'!G71,'Extras -UL'!$A$4:$J$5,2,FALSE),FALSE)),0)</f>
        <v>0</v>
      </c>
      <c r="AF71" s="242">
        <f>IF(G71=$N$1,(VLOOKUP(A71,'Extras -UL'!$A$6:$J$109,HLOOKUP('Exras Inflair Vs. Base'!G71,'Extras -UL'!$A$4:$J$5,2,FALSE),FALSE)-I71),0)</f>
        <v>0</v>
      </c>
      <c r="AG71" s="242">
        <f>IF(G71=$O$1,(VLOOKUP(A71,'Extras -UL'!$A$6:$J$109,HLOOKUP('Exras Inflair Vs. Base'!G71,'Extras -UL'!$A$4:$J$5,2,FALSE),FALSE)),0)</f>
        <v>0</v>
      </c>
      <c r="AH71" s="242">
        <f>IF(G71=$P$1,(VLOOKUP(A71,'Extras -UL'!$A$6:$J$109,HLOOKUP('Exras Inflair Vs. Base'!G71,'Extras -UL'!$A$4:$J$5,2,FALSE),FALSE)),0)</f>
        <v>0</v>
      </c>
      <c r="AI71" s="242">
        <f>IF(G71=$Q$1,(VLOOKUP(A71,'Extras -UL'!$A$6:$J$109,HLOOKUP('Exras Inflair Vs. Base'!G71,'Extras -UL'!$A$4:$J$5,2,FALSE),FALSE)),0)</f>
        <v>0</v>
      </c>
      <c r="AJ71" s="242">
        <f>IF(G71=$R$1,(VLOOKUP(A71,'Extras -UL'!$A$6:$J$109,HLOOKUP('Exras Inflair Vs. Base'!G71,'Extras -UL'!$A$4:$J$5,2,FALSE),FALSE)),0)</f>
        <v>0</v>
      </c>
    </row>
    <row r="72" spans="1:36" x14ac:dyDescent="0.25">
      <c r="A72" s="250" t="s">
        <v>46</v>
      </c>
      <c r="B72" s="250" t="s">
        <v>1793</v>
      </c>
      <c r="C72" s="250" t="s">
        <v>1764</v>
      </c>
      <c r="D72" s="252" t="s">
        <v>897</v>
      </c>
      <c r="E72" s="249">
        <v>3</v>
      </c>
      <c r="F72" s="249" t="s">
        <v>1126</v>
      </c>
      <c r="G72" s="249" t="s">
        <v>886</v>
      </c>
      <c r="H72" s="249" t="s">
        <v>907</v>
      </c>
      <c r="I72" s="329">
        <v>2</v>
      </c>
      <c r="J72" s="369">
        <f>IF(G72=$J$1,(VLOOKUP(A72,'Extras -UL'!$A$6:$J$109,HLOOKUP('Exras Inflair Vs. Base'!G72,'Extras -UL'!$A$4:$J$5,2,FALSE),FALSE)-I72),0)</f>
        <v>0</v>
      </c>
      <c r="K72" s="369">
        <f>IF(G72=$K$1,(VLOOKUP(A72,'Extras -UL'!$A$6:$J$109,HLOOKUP('Exras Inflair Vs. Base'!G72,'Extras -UL'!$A$4:$J$5,2,FALSE),FALSE)-I72),0)</f>
        <v>0</v>
      </c>
      <c r="L72" s="369">
        <f>IF(G72=$L$1,(VLOOKUP(A72,'Extras -UL'!$A$6:$J$109,HLOOKUP('Exras Inflair Vs. Base'!G72,'Extras -UL'!$A$4:$J$5,2,FALSE),FALSE)-I72),0)</f>
        <v>0</v>
      </c>
      <c r="M72" s="369">
        <f>IF(G72=$M$1,(VLOOKUP(A72,'Extras -UL'!$A$6:$J$109,HLOOKUP('Exras Inflair Vs. Base'!G72,'Extras -UL'!$A$4:$J$5,2,FALSE),FALSE)-I72),0)</f>
        <v>0</v>
      </c>
      <c r="N72" s="369">
        <f>IF(G72=$N$1,(VLOOKUP(A72,'Extras -UL'!$A$6:$J$109,HLOOKUP('Exras Inflair Vs. Base'!G72,'Extras -UL'!$A$4:$J$5,2,FALSE),FALSE)-I72),0)</f>
        <v>0</v>
      </c>
      <c r="O72" s="369">
        <f>IF(G72=$O$1,(VLOOKUP(A72,'Extras -UL'!$A$6:$J$109,HLOOKUP('Exras Inflair Vs. Base'!G72,'Extras -UL'!$A$4:$J$5,2,FALSE),FALSE)-I72),0)</f>
        <v>0</v>
      </c>
      <c r="P72" s="369">
        <f>IF(G72=$P$1,(VLOOKUP(A72,'Extras -UL'!$A$6:$J$109,HLOOKUP('Exras Inflair Vs. Base'!G72,'Extras -UL'!$A$4:$J$5,2,FALSE),FALSE)-I72),0)</f>
        <v>0</v>
      </c>
      <c r="Q72" s="369">
        <f>IF(G72=$Q$1,(VLOOKUP(A72,'Extras -UL'!$A$6:$J$109,HLOOKUP('Exras Inflair Vs. Base'!G72,'Extras -UL'!$A$4:$J$5,2,FALSE),FALSE)-I72),0)</f>
        <v>0</v>
      </c>
      <c r="R72" s="369">
        <f>IF(G72=$R$1,(VLOOKUP(A72,'Extras -UL'!$A$6:$J$109,HLOOKUP('Exras Inflair Vs. Base'!G72,'Extras -UL'!$A$4:$J$5,2,FALSE),FALSE)-I72),0)</f>
        <v>0</v>
      </c>
      <c r="S72" s="248"/>
      <c r="T72" s="256" t="str">
        <f>A72&amp;G72&amp;I72</f>
        <v>UL0161C600762</v>
      </c>
      <c r="U72" s="248"/>
      <c r="V72" s="248"/>
      <c r="W72" s="248"/>
      <c r="X72" s="248"/>
      <c r="Y72" s="241"/>
      <c r="Z72" s="241" t="str">
        <f>A72&amp;G72&amp;I72</f>
        <v>UL0161C600762</v>
      </c>
      <c r="AA72" s="245" t="str">
        <f>A72</f>
        <v>UL0161</v>
      </c>
      <c r="AB72" s="242">
        <f>IF(G72=$J$1,(VLOOKUP(A72,'Extras -UL'!$A$6:$J$109,HLOOKUP('Exras Inflair Vs. Base'!G72,'Extras -UL'!$A$4:$J$5,2,FALSE),FALSE)),0)</f>
        <v>0</v>
      </c>
      <c r="AC72" s="242">
        <f>IF(G72=$K$1,(VLOOKUP(A72,'Extras -UL'!$A$6:$J$109,HLOOKUP('Exras Inflair Vs. Base'!G72,'Extras -UL'!$A$4:$J$5,2,FALSE),FALSE)),0)</f>
        <v>0</v>
      </c>
      <c r="AD72" s="242">
        <f>IF(G72=$L$1,(VLOOKUP(A72,'Extras -UL'!$A$6:$J$109,HLOOKUP('Exras Inflair Vs. Base'!G72,'Extras -UL'!$A$4:$J$5,2,FALSE),FALSE)),0)</f>
        <v>2</v>
      </c>
      <c r="AE72" s="242">
        <f>IF(G72=$M$1,(VLOOKUP(A72,'Extras -UL'!$A$6:$J$109,HLOOKUP('Exras Inflair Vs. Base'!G72,'Extras -UL'!$A$4:$J$5,2,FALSE),FALSE)),0)</f>
        <v>0</v>
      </c>
      <c r="AF72" s="242">
        <f>IF(G72=$N$1,(VLOOKUP(A72,'Extras -UL'!$A$6:$J$109,HLOOKUP('Exras Inflair Vs. Base'!G72,'Extras -UL'!$A$4:$J$5,2,FALSE),FALSE)-I72),0)</f>
        <v>0</v>
      </c>
      <c r="AG72" s="242">
        <f>IF(G72=$O$1,(VLOOKUP(A72,'Extras -UL'!$A$6:$J$109,HLOOKUP('Exras Inflair Vs. Base'!G72,'Extras -UL'!$A$4:$J$5,2,FALSE),FALSE)),0)</f>
        <v>0</v>
      </c>
      <c r="AH72" s="242">
        <f>IF(G72=$P$1,(VLOOKUP(A72,'Extras -UL'!$A$6:$J$109,HLOOKUP('Exras Inflair Vs. Base'!G72,'Extras -UL'!$A$4:$J$5,2,FALSE),FALSE)),0)</f>
        <v>0</v>
      </c>
      <c r="AI72" s="242">
        <f>IF(G72=$Q$1,(VLOOKUP(A72,'Extras -UL'!$A$6:$J$109,HLOOKUP('Exras Inflair Vs. Base'!G72,'Extras -UL'!$A$4:$J$5,2,FALSE),FALSE)),0)</f>
        <v>0</v>
      </c>
      <c r="AJ72" s="242">
        <f>IF(G72=$R$1,(VLOOKUP(A72,'Extras -UL'!$A$6:$J$109,HLOOKUP('Exras Inflair Vs. Base'!G72,'Extras -UL'!$A$4:$J$5,2,FALSE),FALSE)),0)</f>
        <v>0</v>
      </c>
    </row>
    <row r="73" spans="1:36" x14ac:dyDescent="0.25">
      <c r="A73" s="250" t="s">
        <v>46</v>
      </c>
      <c r="B73" s="250" t="s">
        <v>1793</v>
      </c>
      <c r="C73" s="250" t="s">
        <v>1764</v>
      </c>
      <c r="D73" s="252" t="s">
        <v>897</v>
      </c>
      <c r="E73" s="249">
        <v>4</v>
      </c>
      <c r="F73" s="249" t="s">
        <v>1126</v>
      </c>
      <c r="G73" s="249" t="s">
        <v>169</v>
      </c>
      <c r="H73" s="249" t="s">
        <v>416</v>
      </c>
      <c r="I73" s="329">
        <v>1</v>
      </c>
      <c r="J73" s="369">
        <f>IF(G73=$J$1,(VLOOKUP(A73,'Extras -UL'!$A$6:$J$109,HLOOKUP('Exras Inflair Vs. Base'!G73,'Extras -UL'!$A$4:$J$5,2,FALSE),FALSE)-I73),0)</f>
        <v>0</v>
      </c>
      <c r="K73" s="369">
        <f>IF(G73=$K$1,(VLOOKUP(A73,'Extras -UL'!$A$6:$J$109,HLOOKUP('Exras Inflair Vs. Base'!G73,'Extras -UL'!$A$4:$J$5,2,FALSE),FALSE)-I73),0)</f>
        <v>0</v>
      </c>
      <c r="L73" s="369">
        <f>IF(G73=$L$1,(VLOOKUP(A73,'Extras -UL'!$A$6:$J$109,HLOOKUP('Exras Inflair Vs. Base'!G73,'Extras -UL'!$A$4:$J$5,2,FALSE),FALSE)-I73),0)</f>
        <v>0</v>
      </c>
      <c r="M73" s="369">
        <f>IF(G73=$M$1,(VLOOKUP(A73,'Extras -UL'!$A$6:$J$109,HLOOKUP('Exras Inflair Vs. Base'!G73,'Extras -UL'!$A$4:$J$5,2,FALSE),FALSE)-I73),0)</f>
        <v>0</v>
      </c>
      <c r="N73" s="369">
        <f>IF(G73=$N$1,(VLOOKUP(A73,'Extras -UL'!$A$6:$J$109,HLOOKUP('Exras Inflair Vs. Base'!G73,'Extras -UL'!$A$4:$J$5,2,FALSE),FALSE)-I73),0)</f>
        <v>0</v>
      </c>
      <c r="O73" s="369">
        <f>IF(G73=$O$1,(VLOOKUP(A73,'Extras -UL'!$A$6:$J$109,HLOOKUP('Exras Inflair Vs. Base'!G73,'Extras -UL'!$A$4:$J$5,2,FALSE),FALSE)-I73),0)</f>
        <v>0</v>
      </c>
      <c r="P73" s="369">
        <f>IF(G73=$P$1,(VLOOKUP(A73,'Extras -UL'!$A$6:$J$109,HLOOKUP('Exras Inflair Vs. Base'!G73,'Extras -UL'!$A$4:$J$5,2,FALSE),FALSE)-I73),0)</f>
        <v>0</v>
      </c>
      <c r="Q73" s="369">
        <f>IF(G73=$Q$1,(VLOOKUP(A73,'Extras -UL'!$A$6:$J$109,HLOOKUP('Exras Inflair Vs. Base'!G73,'Extras -UL'!$A$4:$J$5,2,FALSE),FALSE)-I73),0)</f>
        <v>0</v>
      </c>
      <c r="R73" s="369">
        <f>IF(G73=$R$1,(VLOOKUP(A73,'Extras -UL'!$A$6:$J$109,HLOOKUP('Exras Inflair Vs. Base'!G73,'Extras -UL'!$A$4:$J$5,2,FALSE),FALSE)-I73),0)</f>
        <v>0</v>
      </c>
      <c r="S73" s="248"/>
      <c r="T73" s="256" t="str">
        <f>A73&amp;G73&amp;I73</f>
        <v>UL0161C600541</v>
      </c>
      <c r="U73" s="248"/>
      <c r="V73" s="248"/>
      <c r="W73" s="248"/>
      <c r="X73" s="248"/>
      <c r="Y73" s="241"/>
      <c r="Z73" s="241" t="str">
        <f>A73&amp;G73&amp;I73</f>
        <v>UL0161C600541</v>
      </c>
      <c r="AA73" s="245" t="str">
        <f>A73</f>
        <v>UL0161</v>
      </c>
      <c r="AB73" s="242">
        <f>IF(G73=$J$1,(VLOOKUP(A73,'Extras -UL'!$A$6:$J$109,HLOOKUP('Exras Inflair Vs. Base'!G73,'Extras -UL'!$A$4:$J$5,2,FALSE),FALSE)),0)</f>
        <v>0</v>
      </c>
      <c r="AC73" s="242">
        <f>IF(G73=$K$1,(VLOOKUP(A73,'Extras -UL'!$A$6:$J$109,HLOOKUP('Exras Inflair Vs. Base'!G73,'Extras -UL'!$A$4:$J$5,2,FALSE),FALSE)),0)</f>
        <v>0</v>
      </c>
      <c r="AD73" s="242">
        <f>IF(G73=$L$1,(VLOOKUP(A73,'Extras -UL'!$A$6:$J$109,HLOOKUP('Exras Inflair Vs. Base'!G73,'Extras -UL'!$A$4:$J$5,2,FALSE),FALSE)),0)</f>
        <v>0</v>
      </c>
      <c r="AE73" s="242">
        <f>IF(G73=$M$1,(VLOOKUP(A73,'Extras -UL'!$A$6:$J$109,HLOOKUP('Exras Inflair Vs. Base'!G73,'Extras -UL'!$A$4:$J$5,2,FALSE),FALSE)),0)</f>
        <v>1</v>
      </c>
      <c r="AF73" s="242">
        <f>IF(G73=$N$1,(VLOOKUP(A73,'Extras -UL'!$A$6:$J$109,HLOOKUP('Exras Inflair Vs. Base'!G73,'Extras -UL'!$A$4:$J$5,2,FALSE),FALSE)-I73),0)</f>
        <v>0</v>
      </c>
      <c r="AG73" s="242">
        <f>IF(G73=$O$1,(VLOOKUP(A73,'Extras -UL'!$A$6:$J$109,HLOOKUP('Exras Inflair Vs. Base'!G73,'Extras -UL'!$A$4:$J$5,2,FALSE),FALSE)),0)</f>
        <v>0</v>
      </c>
      <c r="AH73" s="242">
        <f>IF(G73=$P$1,(VLOOKUP(A73,'Extras -UL'!$A$6:$J$109,HLOOKUP('Exras Inflair Vs. Base'!G73,'Extras -UL'!$A$4:$J$5,2,FALSE),FALSE)),0)</f>
        <v>0</v>
      </c>
      <c r="AI73" s="242">
        <f>IF(G73=$Q$1,(VLOOKUP(A73,'Extras -UL'!$A$6:$J$109,HLOOKUP('Exras Inflair Vs. Base'!G73,'Extras -UL'!$A$4:$J$5,2,FALSE),FALSE)),0)</f>
        <v>0</v>
      </c>
      <c r="AJ73" s="242">
        <f>IF(G73=$R$1,(VLOOKUP(A73,'Extras -UL'!$A$6:$J$109,HLOOKUP('Exras Inflair Vs. Base'!G73,'Extras -UL'!$A$4:$J$5,2,FALSE),FALSE)),0)</f>
        <v>0</v>
      </c>
    </row>
    <row r="74" spans="1:36" x14ac:dyDescent="0.25">
      <c r="A74" s="250" t="s">
        <v>46</v>
      </c>
      <c r="B74" s="249" t="s">
        <v>1793</v>
      </c>
      <c r="C74" s="249" t="s">
        <v>1764</v>
      </c>
      <c r="D74" s="251" t="s">
        <v>897</v>
      </c>
      <c r="E74" s="249">
        <v>5</v>
      </c>
      <c r="F74" s="249" t="s">
        <v>1126</v>
      </c>
      <c r="G74" s="249" t="s">
        <v>530</v>
      </c>
      <c r="H74" s="249" t="s">
        <v>1779</v>
      </c>
      <c r="I74" s="329">
        <v>3</v>
      </c>
      <c r="J74" s="369">
        <f>IF(G74=$J$1,(VLOOKUP(A74,'Extras -UL'!$A$6:$J$109,HLOOKUP('Exras Inflair Vs. Base'!G74,'Extras -UL'!$A$4:$J$5,2,FALSE),FALSE)-I74),0)</f>
        <v>0</v>
      </c>
      <c r="K74" s="369">
        <f>IF(G74=$K$1,(VLOOKUP(A74,'Extras -UL'!$A$6:$J$109,HLOOKUP('Exras Inflair Vs. Base'!G74,'Extras -UL'!$A$4:$J$5,2,FALSE),FALSE)-I74),0)</f>
        <v>0</v>
      </c>
      <c r="L74" s="369">
        <f>IF(G74=$L$1,(VLOOKUP(A74,'Extras -UL'!$A$6:$J$109,HLOOKUP('Exras Inflair Vs. Base'!G74,'Extras -UL'!$A$4:$J$5,2,FALSE),FALSE)-I74),0)</f>
        <v>0</v>
      </c>
      <c r="M74" s="369">
        <f>IF(G74=$M$1,(VLOOKUP(A74,'Extras -UL'!$A$6:$J$109,HLOOKUP('Exras Inflair Vs. Base'!G74,'Extras -UL'!$A$4:$J$5,2,FALSE),FALSE)-I74),0)</f>
        <v>0</v>
      </c>
      <c r="N74" s="369">
        <f>IF(G74=$N$1,(VLOOKUP(A74,'Extras -UL'!$A$6:$J$109,HLOOKUP('Exras Inflair Vs. Base'!G74,'Extras -UL'!$A$4:$J$5,2,FALSE),FALSE)-I74),0)</f>
        <v>0</v>
      </c>
      <c r="O74" s="369">
        <f>IF(G74=$O$1,(VLOOKUP(A74,'Extras -UL'!$A$6:$J$109,HLOOKUP('Exras Inflair Vs. Base'!G74,'Extras -UL'!$A$4:$J$5,2,FALSE),FALSE)-I74),0)</f>
        <v>0</v>
      </c>
      <c r="P74" s="369">
        <f>IF(G74=$P$1,(VLOOKUP(A74,'Extras -UL'!$A$6:$J$109,HLOOKUP('Exras Inflair Vs. Base'!G74,'Extras -UL'!$A$4:$J$5,2,FALSE),FALSE)-I74),0)</f>
        <v>0</v>
      </c>
      <c r="Q74" s="369">
        <f>IF(G74=$Q$1,(VLOOKUP(A74,'Extras -UL'!$A$6:$J$109,HLOOKUP('Exras Inflair Vs. Base'!G74,'Extras -UL'!$A$4:$J$5,2,FALSE),FALSE)-I74),0)</f>
        <v>0</v>
      </c>
      <c r="R74" s="369">
        <f>IF(G74=$R$1,(VLOOKUP(A74,'Extras -UL'!$A$6:$J$109,HLOOKUP('Exras Inflair Vs. Base'!G74,'Extras -UL'!$A$4:$J$5,2,FALSE),FALSE)-I74),0)</f>
        <v>0</v>
      </c>
      <c r="S74" s="248"/>
      <c r="T74" s="256" t="str">
        <f t="shared" si="4"/>
        <v>UL0161TCSW353</v>
      </c>
      <c r="U74" s="248"/>
      <c r="V74" s="248"/>
      <c r="W74" s="248"/>
      <c r="X74" s="248"/>
      <c r="Y74" s="241"/>
      <c r="Z74" s="241" t="str">
        <f t="shared" si="5"/>
        <v>UL0161TCSW353</v>
      </c>
      <c r="AA74" s="245" t="str">
        <f t="shared" si="3"/>
        <v>UL0161</v>
      </c>
      <c r="AB74" s="242">
        <f>IF(G74=$J$1,(VLOOKUP(A74,'Extras -UL'!$A$6:$J$109,HLOOKUP('Exras Inflair Vs. Base'!G74,'Extras -UL'!$A$4:$J$5,2,FALSE),FALSE)),0)</f>
        <v>0</v>
      </c>
      <c r="AC74" s="242">
        <f>IF(G74=$K$1,(VLOOKUP(A74,'Extras -UL'!$A$6:$J$109,HLOOKUP('Exras Inflair Vs. Base'!G74,'Extras -UL'!$A$4:$J$5,2,FALSE),FALSE)),0)</f>
        <v>0</v>
      </c>
      <c r="AD74" s="242">
        <f>IF(G74=$L$1,(VLOOKUP(A74,'Extras -UL'!$A$6:$J$109,HLOOKUP('Exras Inflair Vs. Base'!G74,'Extras -UL'!$A$4:$J$5,2,FALSE),FALSE)),0)</f>
        <v>0</v>
      </c>
      <c r="AE74" s="242">
        <f>IF(G74=$M$1,(VLOOKUP(A74,'Extras -UL'!$A$6:$J$109,HLOOKUP('Exras Inflair Vs. Base'!G74,'Extras -UL'!$A$4:$J$5,2,FALSE),FALSE)),0)</f>
        <v>0</v>
      </c>
      <c r="AF74" s="242">
        <f>IF(G74=$N$1,(VLOOKUP(A74,'Extras -UL'!$A$6:$J$109,HLOOKUP('Exras Inflair Vs. Base'!G74,'Extras -UL'!$A$4:$J$5,2,FALSE),FALSE)-I74),0)</f>
        <v>0</v>
      </c>
      <c r="AG74" s="242">
        <f>IF(G74=$O$1,(VLOOKUP(A74,'Extras -UL'!$A$6:$J$109,HLOOKUP('Exras Inflair Vs. Base'!G74,'Extras -UL'!$A$4:$J$5,2,FALSE),FALSE)),0)</f>
        <v>3</v>
      </c>
      <c r="AH74" s="242">
        <f>IF(G74=$P$1,(VLOOKUP(A74,'Extras -UL'!$A$6:$J$109,HLOOKUP('Exras Inflair Vs. Base'!G74,'Extras -UL'!$A$4:$J$5,2,FALSE),FALSE)),0)</f>
        <v>0</v>
      </c>
      <c r="AI74" s="242">
        <f>IF(G74=$Q$1,(VLOOKUP(A74,'Extras -UL'!$A$6:$J$109,HLOOKUP('Exras Inflair Vs. Base'!G74,'Extras -UL'!$A$4:$J$5,2,FALSE),FALSE)),0)</f>
        <v>0</v>
      </c>
      <c r="AJ74" s="242">
        <f>IF(G74=$R$1,(VLOOKUP(A74,'Extras -UL'!$A$6:$J$109,HLOOKUP('Exras Inflair Vs. Base'!G74,'Extras -UL'!$A$4:$J$5,2,FALSE),FALSE)),0)</f>
        <v>0</v>
      </c>
    </row>
    <row r="75" spans="1:36" x14ac:dyDescent="0.25">
      <c r="A75" s="250" t="s">
        <v>46</v>
      </c>
      <c r="B75" s="250" t="s">
        <v>1793</v>
      </c>
      <c r="C75" s="250" t="s">
        <v>1764</v>
      </c>
      <c r="D75" s="252" t="s">
        <v>897</v>
      </c>
      <c r="E75" s="249">
        <v>6</v>
      </c>
      <c r="F75" s="249" t="s">
        <v>1126</v>
      </c>
      <c r="G75" s="249" t="s">
        <v>531</v>
      </c>
      <c r="H75" s="249" t="s">
        <v>1780</v>
      </c>
      <c r="I75" s="329">
        <v>3</v>
      </c>
      <c r="J75" s="369">
        <f>IF(G75=$J$1,(VLOOKUP(A75,'Extras -UL'!$A$6:$J$109,HLOOKUP('Exras Inflair Vs. Base'!G75,'Extras -UL'!$A$4:$J$5,2,FALSE),FALSE)-I75),0)</f>
        <v>0</v>
      </c>
      <c r="K75" s="369">
        <f>IF(G75=$K$1,(VLOOKUP(A75,'Extras -UL'!$A$6:$J$109,HLOOKUP('Exras Inflair Vs. Base'!G75,'Extras -UL'!$A$4:$J$5,2,FALSE),FALSE)-I75),0)</f>
        <v>0</v>
      </c>
      <c r="L75" s="369">
        <f>IF(G75=$L$1,(VLOOKUP(A75,'Extras -UL'!$A$6:$J$109,HLOOKUP('Exras Inflair Vs. Base'!G75,'Extras -UL'!$A$4:$J$5,2,FALSE),FALSE)-I75),0)</f>
        <v>0</v>
      </c>
      <c r="M75" s="369">
        <f>IF(G75=$M$1,(VLOOKUP(A75,'Extras -UL'!$A$6:$J$109,HLOOKUP('Exras Inflair Vs. Base'!G75,'Extras -UL'!$A$4:$J$5,2,FALSE),FALSE)-I75),0)</f>
        <v>0</v>
      </c>
      <c r="N75" s="369">
        <f>IF(G75=$N$1,(VLOOKUP(A75,'Extras -UL'!$A$6:$J$109,HLOOKUP('Exras Inflair Vs. Base'!G75,'Extras -UL'!$A$4:$J$5,2,FALSE),FALSE)-I75),0)</f>
        <v>0</v>
      </c>
      <c r="O75" s="369">
        <f>IF(G75=$O$1,(VLOOKUP(A75,'Extras -UL'!$A$6:$J$109,HLOOKUP('Exras Inflair Vs. Base'!G75,'Extras -UL'!$A$4:$J$5,2,FALSE),FALSE)-I75),0)</f>
        <v>0</v>
      </c>
      <c r="P75" s="369">
        <f>IF(G75=$P$1,(VLOOKUP(A75,'Extras -UL'!$A$6:$J$109,HLOOKUP('Exras Inflair Vs. Base'!G75,'Extras -UL'!$A$4:$J$5,2,FALSE),FALSE)-I75),0)</f>
        <v>0</v>
      </c>
      <c r="Q75" s="369">
        <f>IF(G75=$Q$1,(VLOOKUP(A75,'Extras -UL'!$A$6:$J$109,HLOOKUP('Exras Inflair Vs. Base'!G75,'Extras -UL'!$A$4:$J$5,2,FALSE),FALSE)-I75),0)</f>
        <v>0</v>
      </c>
      <c r="R75" s="369">
        <f>IF(G75=$R$1,(VLOOKUP(A75,'Extras -UL'!$A$6:$J$109,HLOOKUP('Exras Inflair Vs. Base'!G75,'Extras -UL'!$A$4:$J$5,2,FALSE),FALSE)-I75),0)</f>
        <v>0</v>
      </c>
      <c r="S75" s="248"/>
      <c r="T75" s="256" t="str">
        <f t="shared" si="4"/>
        <v>UL0161TCSW363</v>
      </c>
      <c r="U75" s="248"/>
      <c r="V75" s="248"/>
      <c r="W75" s="248"/>
      <c r="X75" s="248"/>
      <c r="Y75" s="241"/>
      <c r="Z75" s="241" t="str">
        <f t="shared" si="5"/>
        <v>UL0161TCSW363</v>
      </c>
      <c r="AA75" s="245" t="str">
        <f t="shared" si="3"/>
        <v>UL0161</v>
      </c>
      <c r="AB75" s="242">
        <f>IF(G75=$J$1,(VLOOKUP(A75,'Extras -UL'!$A$6:$J$109,HLOOKUP('Exras Inflair Vs. Base'!G75,'Extras -UL'!$A$4:$J$5,2,FALSE),FALSE)),0)</f>
        <v>0</v>
      </c>
      <c r="AC75" s="242">
        <f>IF(G75=$K$1,(VLOOKUP(A75,'Extras -UL'!$A$6:$J$109,HLOOKUP('Exras Inflair Vs. Base'!G75,'Extras -UL'!$A$4:$J$5,2,FALSE),FALSE)),0)</f>
        <v>0</v>
      </c>
      <c r="AD75" s="242">
        <f>IF(G75=$L$1,(VLOOKUP(A75,'Extras -UL'!$A$6:$J$109,HLOOKUP('Exras Inflair Vs. Base'!G75,'Extras -UL'!$A$4:$J$5,2,FALSE),FALSE)),0)</f>
        <v>0</v>
      </c>
      <c r="AE75" s="242">
        <f>IF(G75=$M$1,(VLOOKUP(A75,'Extras -UL'!$A$6:$J$109,HLOOKUP('Exras Inflair Vs. Base'!G75,'Extras -UL'!$A$4:$J$5,2,FALSE),FALSE)),0)</f>
        <v>0</v>
      </c>
      <c r="AF75" s="242">
        <f>IF(G75=$N$1,(VLOOKUP(A75,'Extras -UL'!$A$6:$J$109,HLOOKUP('Exras Inflair Vs. Base'!G75,'Extras -UL'!$A$4:$J$5,2,FALSE),FALSE)-I75),0)</f>
        <v>0</v>
      </c>
      <c r="AG75" s="242">
        <f>IF(G75=$O$1,(VLOOKUP(A75,'Extras -UL'!$A$6:$J$109,HLOOKUP('Exras Inflair Vs. Base'!G75,'Extras -UL'!$A$4:$J$5,2,FALSE),FALSE)),0)</f>
        <v>0</v>
      </c>
      <c r="AH75" s="242">
        <f>IF(G75=$P$1,(VLOOKUP(A75,'Extras -UL'!$A$6:$J$109,HLOOKUP('Exras Inflair Vs. Base'!G75,'Extras -UL'!$A$4:$J$5,2,FALSE),FALSE)),0)</f>
        <v>3</v>
      </c>
      <c r="AI75" s="242">
        <f>IF(G75=$Q$1,(VLOOKUP(A75,'Extras -UL'!$A$6:$J$109,HLOOKUP('Exras Inflair Vs. Base'!G75,'Extras -UL'!$A$4:$J$5,2,FALSE),FALSE)),0)</f>
        <v>0</v>
      </c>
      <c r="AJ75" s="242">
        <f>IF(G75=$R$1,(VLOOKUP(A75,'Extras -UL'!$A$6:$J$109,HLOOKUP('Exras Inflair Vs. Base'!G75,'Extras -UL'!$A$4:$J$5,2,FALSE),FALSE)),0)</f>
        <v>0</v>
      </c>
    </row>
    <row r="76" spans="1:36" x14ac:dyDescent="0.25">
      <c r="A76" s="250" t="s">
        <v>46</v>
      </c>
      <c r="B76" s="250" t="s">
        <v>1793</v>
      </c>
      <c r="C76" s="250" t="s">
        <v>1764</v>
      </c>
      <c r="D76" s="252" t="s">
        <v>897</v>
      </c>
      <c r="E76" s="249">
        <v>7</v>
      </c>
      <c r="F76" s="249" t="s">
        <v>1126</v>
      </c>
      <c r="G76" s="249" t="s">
        <v>532</v>
      </c>
      <c r="H76" s="249" t="s">
        <v>1781</v>
      </c>
      <c r="I76" s="329">
        <v>6</v>
      </c>
      <c r="J76" s="369">
        <f>IF(G76=$J$1,(VLOOKUP(A76,'Extras -UL'!$A$6:$J$109,HLOOKUP('Exras Inflair Vs. Base'!G76,'Extras -UL'!$A$4:$J$5,2,FALSE),FALSE)-I76),0)</f>
        <v>0</v>
      </c>
      <c r="K76" s="369">
        <f>IF(G76=$K$1,(VLOOKUP(A76,'Extras -UL'!$A$6:$J$109,HLOOKUP('Exras Inflair Vs. Base'!G76,'Extras -UL'!$A$4:$J$5,2,FALSE),FALSE)-I76),0)</f>
        <v>0</v>
      </c>
      <c r="L76" s="369">
        <f>IF(G76=$L$1,(VLOOKUP(A76,'Extras -UL'!$A$6:$J$109,HLOOKUP('Exras Inflair Vs. Base'!G76,'Extras -UL'!$A$4:$J$5,2,FALSE),FALSE)-I76),0)</f>
        <v>0</v>
      </c>
      <c r="M76" s="369">
        <f>IF(G76=$M$1,(VLOOKUP(A76,'Extras -UL'!$A$6:$J$109,HLOOKUP('Exras Inflair Vs. Base'!G76,'Extras -UL'!$A$4:$J$5,2,FALSE),FALSE)-I76),0)</f>
        <v>0</v>
      </c>
      <c r="N76" s="369">
        <f>IF(G76=$N$1,(VLOOKUP(A76,'Extras -UL'!$A$6:$J$109,HLOOKUP('Exras Inflair Vs. Base'!G76,'Extras -UL'!$A$4:$J$5,2,FALSE),FALSE)-I76),0)</f>
        <v>0</v>
      </c>
      <c r="O76" s="369">
        <f>IF(G76=$O$1,(VLOOKUP(A76,'Extras -UL'!$A$6:$J$109,HLOOKUP('Exras Inflair Vs. Base'!G76,'Extras -UL'!$A$4:$J$5,2,FALSE),FALSE)-I76),0)</f>
        <v>0</v>
      </c>
      <c r="P76" s="369">
        <f>IF(G76=$P$1,(VLOOKUP(A76,'Extras -UL'!$A$6:$J$109,HLOOKUP('Exras Inflair Vs. Base'!G76,'Extras -UL'!$A$4:$J$5,2,FALSE),FALSE)-I76),0)</f>
        <v>0</v>
      </c>
      <c r="Q76" s="369">
        <f>IF(G76=$Q$1,(VLOOKUP(A76,'Extras -UL'!$A$6:$J$109,HLOOKUP('Exras Inflair Vs. Base'!G76,'Extras -UL'!$A$4:$J$5,2,FALSE),FALSE)-I76),0)</f>
        <v>0</v>
      </c>
      <c r="R76" s="369">
        <f>IF(G76=$R$1,(VLOOKUP(A76,'Extras -UL'!$A$6:$J$109,HLOOKUP('Exras Inflair Vs. Base'!G76,'Extras -UL'!$A$4:$J$5,2,FALSE),FALSE)-I76),0)</f>
        <v>0</v>
      </c>
      <c r="S76" s="248"/>
      <c r="T76" s="256" t="str">
        <f t="shared" si="4"/>
        <v>UL0161CCSW356</v>
      </c>
      <c r="U76" s="248"/>
      <c r="V76" s="248"/>
      <c r="W76" s="248"/>
      <c r="X76" s="248"/>
      <c r="Y76" s="241"/>
      <c r="Z76" s="241" t="str">
        <f t="shared" si="5"/>
        <v>UL0161CCSW356</v>
      </c>
      <c r="AA76" s="245" t="str">
        <f t="shared" si="3"/>
        <v>UL0161</v>
      </c>
      <c r="AB76" s="242">
        <f>IF(G76=$J$1,(VLOOKUP(A76,'Extras -UL'!$A$6:$J$109,HLOOKUP('Exras Inflair Vs. Base'!G76,'Extras -UL'!$A$4:$J$5,2,FALSE),FALSE)),0)</f>
        <v>0</v>
      </c>
      <c r="AC76" s="242">
        <f>IF(G76=$K$1,(VLOOKUP(A76,'Extras -UL'!$A$6:$J$109,HLOOKUP('Exras Inflair Vs. Base'!G76,'Extras -UL'!$A$4:$J$5,2,FALSE),FALSE)),0)</f>
        <v>0</v>
      </c>
      <c r="AD76" s="242">
        <f>IF(G76=$L$1,(VLOOKUP(A76,'Extras -UL'!$A$6:$J$109,HLOOKUP('Exras Inflair Vs. Base'!G76,'Extras -UL'!$A$4:$J$5,2,FALSE),FALSE)),0)</f>
        <v>0</v>
      </c>
      <c r="AE76" s="242">
        <f>IF(G76=$M$1,(VLOOKUP(A76,'Extras -UL'!$A$6:$J$109,HLOOKUP('Exras Inflair Vs. Base'!G76,'Extras -UL'!$A$4:$J$5,2,FALSE),FALSE)),0)</f>
        <v>0</v>
      </c>
      <c r="AF76" s="242">
        <f>IF(G76=$N$1,(VLOOKUP(A76,'Extras -UL'!$A$6:$J$109,HLOOKUP('Exras Inflair Vs. Base'!G76,'Extras -UL'!$A$4:$J$5,2,FALSE),FALSE)-I76),0)</f>
        <v>0</v>
      </c>
      <c r="AG76" s="242">
        <f>IF(G76=$O$1,(VLOOKUP(A76,'Extras -UL'!$A$6:$J$109,HLOOKUP('Exras Inflair Vs. Base'!G76,'Extras -UL'!$A$4:$J$5,2,FALSE),FALSE)),0)</f>
        <v>0</v>
      </c>
      <c r="AH76" s="242">
        <f>IF(G76=$P$1,(VLOOKUP(A76,'Extras -UL'!$A$6:$J$109,HLOOKUP('Exras Inflair Vs. Base'!G76,'Extras -UL'!$A$4:$J$5,2,FALSE),FALSE)),0)</f>
        <v>0</v>
      </c>
      <c r="AI76" s="242">
        <f>IF(G76=$Q$1,(VLOOKUP(A76,'Extras -UL'!$A$6:$J$109,HLOOKUP('Exras Inflair Vs. Base'!G76,'Extras -UL'!$A$4:$J$5,2,FALSE),FALSE)),0)</f>
        <v>6</v>
      </c>
      <c r="AJ76" s="242">
        <f>IF(G76=$R$1,(VLOOKUP(A76,'Extras -UL'!$A$6:$J$109,HLOOKUP('Exras Inflair Vs. Base'!G76,'Extras -UL'!$A$4:$J$5,2,FALSE),FALSE)),0)</f>
        <v>0</v>
      </c>
    </row>
    <row r="77" spans="1:36" x14ac:dyDescent="0.25">
      <c r="A77" s="250" t="s">
        <v>46</v>
      </c>
      <c r="B77" s="250" t="s">
        <v>1793</v>
      </c>
      <c r="C77" s="250" t="s">
        <v>1764</v>
      </c>
      <c r="D77" s="252" t="s">
        <v>897</v>
      </c>
      <c r="E77" s="249">
        <v>8</v>
      </c>
      <c r="F77" s="249" t="s">
        <v>1126</v>
      </c>
      <c r="G77" s="249" t="s">
        <v>533</v>
      </c>
      <c r="H77" s="249" t="s">
        <v>1782</v>
      </c>
      <c r="I77" s="329">
        <v>6</v>
      </c>
      <c r="J77" s="369">
        <f>IF(G77=$J$1,(VLOOKUP(A77,'Extras -UL'!$A$6:$J$109,HLOOKUP('Exras Inflair Vs. Base'!G77,'Extras -UL'!$A$4:$J$5,2,FALSE),FALSE)-I77),0)</f>
        <v>0</v>
      </c>
      <c r="K77" s="369">
        <f>IF(G77=$K$1,(VLOOKUP(A77,'Extras -UL'!$A$6:$J$109,HLOOKUP('Exras Inflair Vs. Base'!G77,'Extras -UL'!$A$4:$J$5,2,FALSE),FALSE)-I77),0)</f>
        <v>0</v>
      </c>
      <c r="L77" s="369">
        <f>IF(G77=$L$1,(VLOOKUP(A77,'Extras -UL'!$A$6:$J$109,HLOOKUP('Exras Inflair Vs. Base'!G77,'Extras -UL'!$A$4:$J$5,2,FALSE),FALSE)-I77),0)</f>
        <v>0</v>
      </c>
      <c r="M77" s="369">
        <f>IF(G77=$M$1,(VLOOKUP(A77,'Extras -UL'!$A$6:$J$109,HLOOKUP('Exras Inflair Vs. Base'!G77,'Extras -UL'!$A$4:$J$5,2,FALSE),FALSE)-I77),0)</f>
        <v>0</v>
      </c>
      <c r="N77" s="369">
        <f>IF(G77=$N$1,(VLOOKUP(A77,'Extras -UL'!$A$6:$J$109,HLOOKUP('Exras Inflair Vs. Base'!G77,'Extras -UL'!$A$4:$J$5,2,FALSE),FALSE)-I77),0)</f>
        <v>0</v>
      </c>
      <c r="O77" s="369">
        <f>IF(G77=$O$1,(VLOOKUP(A77,'Extras -UL'!$A$6:$J$109,HLOOKUP('Exras Inflair Vs. Base'!G77,'Extras -UL'!$A$4:$J$5,2,FALSE),FALSE)-I77),0)</f>
        <v>0</v>
      </c>
      <c r="P77" s="369">
        <f>IF(G77=$P$1,(VLOOKUP(A77,'Extras -UL'!$A$6:$J$109,HLOOKUP('Exras Inflair Vs. Base'!G77,'Extras -UL'!$A$4:$J$5,2,FALSE),FALSE)-I77),0)</f>
        <v>0</v>
      </c>
      <c r="Q77" s="369">
        <f>IF(G77=$Q$1,(VLOOKUP(A77,'Extras -UL'!$A$6:$J$109,HLOOKUP('Exras Inflair Vs. Base'!G77,'Extras -UL'!$A$4:$J$5,2,FALSE),FALSE)-I77),0)</f>
        <v>0</v>
      </c>
      <c r="R77" s="369">
        <f>IF(G77=$R$1,(VLOOKUP(A77,'Extras -UL'!$A$6:$J$109,HLOOKUP('Exras Inflair Vs. Base'!G77,'Extras -UL'!$A$4:$J$5,2,FALSE),FALSE)-I77),0)</f>
        <v>0</v>
      </c>
      <c r="S77" s="248"/>
      <c r="T77" s="256" t="str">
        <f t="shared" si="4"/>
        <v>UL0161CCSW366</v>
      </c>
      <c r="U77" s="248"/>
      <c r="V77" s="248"/>
      <c r="W77" s="248"/>
      <c r="X77" s="248"/>
      <c r="Y77" s="241"/>
      <c r="Z77" s="241" t="str">
        <f t="shared" si="5"/>
        <v>UL0161CCSW366</v>
      </c>
      <c r="AA77" s="245" t="str">
        <f t="shared" si="3"/>
        <v>UL0161</v>
      </c>
      <c r="AB77" s="242">
        <f>IF(G77=$J$1,(VLOOKUP(A77,'Extras -UL'!$A$6:$J$109,HLOOKUP('Exras Inflair Vs. Base'!G77,'Extras -UL'!$A$4:$J$5,2,FALSE),FALSE)),0)</f>
        <v>0</v>
      </c>
      <c r="AC77" s="242">
        <f>IF(G77=$K$1,(VLOOKUP(A77,'Extras -UL'!$A$6:$J$109,HLOOKUP('Exras Inflair Vs. Base'!G77,'Extras -UL'!$A$4:$J$5,2,FALSE),FALSE)),0)</f>
        <v>0</v>
      </c>
      <c r="AD77" s="242">
        <f>IF(G77=$L$1,(VLOOKUP(A77,'Extras -UL'!$A$6:$J$109,HLOOKUP('Exras Inflair Vs. Base'!G77,'Extras -UL'!$A$4:$J$5,2,FALSE),FALSE)),0)</f>
        <v>0</v>
      </c>
      <c r="AE77" s="242">
        <f>IF(G77=$M$1,(VLOOKUP(A77,'Extras -UL'!$A$6:$J$109,HLOOKUP('Exras Inflair Vs. Base'!G77,'Extras -UL'!$A$4:$J$5,2,FALSE),FALSE)),0)</f>
        <v>0</v>
      </c>
      <c r="AF77" s="242">
        <f>IF(G77=$N$1,(VLOOKUP(A77,'Extras -UL'!$A$6:$J$109,HLOOKUP('Exras Inflair Vs. Base'!G77,'Extras -UL'!$A$4:$J$5,2,FALSE),FALSE)-I77),0)</f>
        <v>0</v>
      </c>
      <c r="AG77" s="242">
        <f>IF(G77=$O$1,(VLOOKUP(A77,'Extras -UL'!$A$6:$J$109,HLOOKUP('Exras Inflair Vs. Base'!G77,'Extras -UL'!$A$4:$J$5,2,FALSE),FALSE)),0)</f>
        <v>0</v>
      </c>
      <c r="AH77" s="242">
        <f>IF(G77=$P$1,(VLOOKUP(A77,'Extras -UL'!$A$6:$J$109,HLOOKUP('Exras Inflair Vs. Base'!G77,'Extras -UL'!$A$4:$J$5,2,FALSE),FALSE)),0)</f>
        <v>0</v>
      </c>
      <c r="AI77" s="242">
        <f>IF(G77=$Q$1,(VLOOKUP(A77,'Extras -UL'!$A$6:$J$109,HLOOKUP('Exras Inflair Vs. Base'!G77,'Extras -UL'!$A$4:$J$5,2,FALSE),FALSE)),0)</f>
        <v>0</v>
      </c>
      <c r="AJ77" s="242">
        <f>IF(G77=$R$1,(VLOOKUP(A77,'Extras -UL'!$A$6:$J$109,HLOOKUP('Exras Inflair Vs. Base'!G77,'Extras -UL'!$A$4:$J$5,2,FALSE),FALSE)),0)</f>
        <v>6</v>
      </c>
    </row>
    <row r="78" spans="1:36" x14ac:dyDescent="0.25">
      <c r="A78" s="250" t="s">
        <v>117</v>
      </c>
      <c r="B78" s="250" t="s">
        <v>1816</v>
      </c>
      <c r="C78" s="250" t="s">
        <v>1764</v>
      </c>
      <c r="D78" s="252" t="s">
        <v>897</v>
      </c>
      <c r="E78" s="249">
        <v>1</v>
      </c>
      <c r="F78" s="249" t="s">
        <v>1126</v>
      </c>
      <c r="G78" s="249" t="s">
        <v>886</v>
      </c>
      <c r="H78" s="249" t="s">
        <v>907</v>
      </c>
      <c r="I78" s="329">
        <v>1</v>
      </c>
      <c r="J78" s="369">
        <f>IF(G78=$J$1,(VLOOKUP(A78,'Extras -UL'!$A$6:$J$109,HLOOKUP('Exras Inflair Vs. Base'!G78,'Extras -UL'!$A$4:$J$5,2,FALSE),FALSE)-I78),0)</f>
        <v>0</v>
      </c>
      <c r="K78" s="369">
        <f>IF(G78=$K$1,(VLOOKUP(A78,'Extras -UL'!$A$6:$J$109,HLOOKUP('Exras Inflair Vs. Base'!G78,'Extras -UL'!$A$4:$J$5,2,FALSE),FALSE)-I78),0)</f>
        <v>0</v>
      </c>
      <c r="L78" s="369">
        <f>IF(G78=$L$1,(VLOOKUP(A78,'Extras -UL'!$A$6:$J$109,HLOOKUP('Exras Inflair Vs. Base'!G78,'Extras -UL'!$A$4:$J$5,2,FALSE),FALSE)-I78),0)</f>
        <v>0</v>
      </c>
      <c r="M78" s="369">
        <f>IF(G78=$M$1,(VLOOKUP(A78,'Extras -UL'!$A$6:$J$109,HLOOKUP('Exras Inflair Vs. Base'!G78,'Extras -UL'!$A$4:$J$5,2,FALSE),FALSE)-I78),0)</f>
        <v>0</v>
      </c>
      <c r="N78" s="369">
        <f>IF(G78=$N$1,(VLOOKUP(A78,'Extras -UL'!$A$6:$J$109,HLOOKUP('Exras Inflair Vs. Base'!G78,'Extras -UL'!$A$4:$J$5,2,FALSE),FALSE)-I78),0)</f>
        <v>0</v>
      </c>
      <c r="O78" s="369">
        <f>IF(G78=$O$1,(VLOOKUP(A78,'Extras -UL'!$A$6:$J$109,HLOOKUP('Exras Inflair Vs. Base'!G78,'Extras -UL'!$A$4:$J$5,2,FALSE),FALSE)-I78),0)</f>
        <v>0</v>
      </c>
      <c r="P78" s="369">
        <f>IF(G78=$P$1,(VLOOKUP(A78,'Extras -UL'!$A$6:$J$109,HLOOKUP('Exras Inflair Vs. Base'!G78,'Extras -UL'!$A$4:$J$5,2,FALSE),FALSE)-I78),0)</f>
        <v>0</v>
      </c>
      <c r="Q78" s="369">
        <f>IF(G78=$Q$1,(VLOOKUP(A78,'Extras -UL'!$A$6:$J$109,HLOOKUP('Exras Inflair Vs. Base'!G78,'Extras -UL'!$A$4:$J$5,2,FALSE),FALSE)-I78),0)</f>
        <v>0</v>
      </c>
      <c r="R78" s="369">
        <f>IF(G78=$R$1,(VLOOKUP(A78,'Extras -UL'!$A$6:$J$109,HLOOKUP('Exras Inflair Vs. Base'!G78,'Extras -UL'!$A$4:$J$5,2,FALSE),FALSE)-I78),0)</f>
        <v>0</v>
      </c>
      <c r="S78" s="248"/>
      <c r="T78" s="256" t="str">
        <f t="shared" si="4"/>
        <v>UL0162C600761</v>
      </c>
      <c r="U78" s="248"/>
      <c r="V78" s="248"/>
      <c r="W78" s="248"/>
      <c r="X78" s="248"/>
      <c r="Y78" s="241"/>
      <c r="Z78" s="241" t="str">
        <f t="shared" si="5"/>
        <v>UL0162C600761</v>
      </c>
      <c r="AA78" s="245" t="str">
        <f t="shared" si="3"/>
        <v>UL0162</v>
      </c>
      <c r="AB78" s="242">
        <f>IF(G78=$J$1,(VLOOKUP(A78,'Extras -UL'!$A$6:$J$109,HLOOKUP('Exras Inflair Vs. Base'!G78,'Extras -UL'!$A$4:$J$5,2,FALSE),FALSE)),0)</f>
        <v>0</v>
      </c>
      <c r="AC78" s="242">
        <f>IF(G78=$K$1,(VLOOKUP(A78,'Extras -UL'!$A$6:$J$109,HLOOKUP('Exras Inflair Vs. Base'!G78,'Extras -UL'!$A$4:$J$5,2,FALSE),FALSE)),0)</f>
        <v>0</v>
      </c>
      <c r="AD78" s="242">
        <f>IF(G78=$L$1,(VLOOKUP(A78,'Extras -UL'!$A$6:$J$109,HLOOKUP('Exras Inflair Vs. Base'!G78,'Extras -UL'!$A$4:$J$5,2,FALSE),FALSE)),0)</f>
        <v>1</v>
      </c>
      <c r="AE78" s="242">
        <f>IF(G78=$M$1,(VLOOKUP(A78,'Extras -UL'!$A$6:$J$109,HLOOKUP('Exras Inflair Vs. Base'!G78,'Extras -UL'!$A$4:$J$5,2,FALSE),FALSE)),0)</f>
        <v>0</v>
      </c>
      <c r="AF78" s="242">
        <f>IF(G78=$N$1,(VLOOKUP(A78,'Extras -UL'!$A$6:$J$109,HLOOKUP('Exras Inflair Vs. Base'!G78,'Extras -UL'!$A$4:$J$5,2,FALSE),FALSE)-I78),0)</f>
        <v>0</v>
      </c>
      <c r="AG78" s="242">
        <f>IF(G78=$O$1,(VLOOKUP(A78,'Extras -UL'!$A$6:$J$109,HLOOKUP('Exras Inflair Vs. Base'!G78,'Extras -UL'!$A$4:$J$5,2,FALSE),FALSE)),0)</f>
        <v>0</v>
      </c>
      <c r="AH78" s="242">
        <f>IF(G78=$P$1,(VLOOKUP(A78,'Extras -UL'!$A$6:$J$109,HLOOKUP('Exras Inflair Vs. Base'!G78,'Extras -UL'!$A$4:$J$5,2,FALSE),FALSE)),0)</f>
        <v>0</v>
      </c>
      <c r="AI78" s="242">
        <f>IF(G78=$Q$1,(VLOOKUP(A78,'Extras -UL'!$A$6:$J$109,HLOOKUP('Exras Inflair Vs. Base'!G78,'Extras -UL'!$A$4:$J$5,2,FALSE),FALSE)),0)</f>
        <v>0</v>
      </c>
      <c r="AJ78" s="242">
        <f>IF(G78=$R$1,(VLOOKUP(A78,'Extras -UL'!$A$6:$J$109,HLOOKUP('Exras Inflair Vs. Base'!G78,'Extras -UL'!$A$4:$J$5,2,FALSE),FALSE)),0)</f>
        <v>0</v>
      </c>
    </row>
    <row r="79" spans="1:36" x14ac:dyDescent="0.25">
      <c r="A79" s="250" t="s">
        <v>43</v>
      </c>
      <c r="B79" s="250" t="s">
        <v>1794</v>
      </c>
      <c r="C79" s="250" t="s">
        <v>1764</v>
      </c>
      <c r="D79" s="252" t="s">
        <v>897</v>
      </c>
      <c r="E79" s="249">
        <v>1</v>
      </c>
      <c r="F79" s="249" t="s">
        <v>1126</v>
      </c>
      <c r="G79" s="249" t="s">
        <v>517</v>
      </c>
      <c r="H79" s="249" t="s">
        <v>1777</v>
      </c>
      <c r="I79" s="329">
        <v>7</v>
      </c>
      <c r="J79" s="369">
        <f>IF(G79=$J$1,(VLOOKUP(A79,'Extras -UL'!$A$6:$J$109,HLOOKUP('Exras Inflair Vs. Base'!G79,'Extras -UL'!$A$4:$J$5,2,FALSE),FALSE)-I79),0)</f>
        <v>0</v>
      </c>
      <c r="K79" s="369">
        <f>IF(G79=$K$1,(VLOOKUP(A79,'Extras -UL'!$A$6:$J$109,HLOOKUP('Exras Inflair Vs. Base'!G79,'Extras -UL'!$A$4:$J$5,2,FALSE),FALSE)-I79),0)</f>
        <v>0</v>
      </c>
      <c r="L79" s="369">
        <f>IF(G79=$L$1,(VLOOKUP(A79,'Extras -UL'!$A$6:$J$109,HLOOKUP('Exras Inflair Vs. Base'!G79,'Extras -UL'!$A$4:$J$5,2,FALSE),FALSE)-I79),0)</f>
        <v>0</v>
      </c>
      <c r="M79" s="369">
        <f>IF(G79=$M$1,(VLOOKUP(A79,'Extras -UL'!$A$6:$J$109,HLOOKUP('Exras Inflair Vs. Base'!G79,'Extras -UL'!$A$4:$J$5,2,FALSE),FALSE)-I79),0)</f>
        <v>0</v>
      </c>
      <c r="N79" s="369">
        <f>IF(G79=$N$1,(VLOOKUP(A79,'Extras -UL'!$A$6:$J$109,HLOOKUP('Exras Inflair Vs. Base'!G79,'Extras -UL'!$A$4:$J$5,2,FALSE),FALSE)-I79),0)</f>
        <v>0</v>
      </c>
      <c r="O79" s="369">
        <f>IF(G79=$O$1,(VLOOKUP(A79,'Extras -UL'!$A$6:$J$109,HLOOKUP('Exras Inflair Vs. Base'!G79,'Extras -UL'!$A$4:$J$5,2,FALSE),FALSE)-I79),0)</f>
        <v>0</v>
      </c>
      <c r="P79" s="369">
        <f>IF(G79=$P$1,(VLOOKUP(A79,'Extras -UL'!$A$6:$J$109,HLOOKUP('Exras Inflair Vs. Base'!G79,'Extras -UL'!$A$4:$J$5,2,FALSE),FALSE)-I79),0)</f>
        <v>0</v>
      </c>
      <c r="Q79" s="369">
        <f>IF(G79=$Q$1,(VLOOKUP(A79,'Extras -UL'!$A$6:$J$109,HLOOKUP('Exras Inflair Vs. Base'!G79,'Extras -UL'!$A$4:$J$5,2,FALSE),FALSE)-I79),0)</f>
        <v>0</v>
      </c>
      <c r="R79" s="369">
        <f>IF(G79=$R$1,(VLOOKUP(A79,'Extras -UL'!$A$6:$J$109,HLOOKUP('Exras Inflair Vs. Base'!G79,'Extras -UL'!$A$4:$J$5,2,FALSE),FALSE)-I79),0)</f>
        <v>0</v>
      </c>
      <c r="S79" s="248"/>
      <c r="T79" s="256" t="str">
        <f t="shared" si="4"/>
        <v>UL0165C600487</v>
      </c>
      <c r="U79" s="248"/>
      <c r="V79" s="248"/>
      <c r="W79" s="248"/>
      <c r="X79" s="248"/>
      <c r="Y79" s="241"/>
      <c r="Z79" s="241" t="str">
        <f t="shared" si="5"/>
        <v>UL0165C600487</v>
      </c>
      <c r="AA79" s="245" t="str">
        <f t="shared" si="3"/>
        <v>UL0165</v>
      </c>
      <c r="AB79" s="242">
        <f>IF(G79=$J$1,(VLOOKUP(A79,'Extras -UL'!$A$6:$J$109,HLOOKUP('Exras Inflair Vs. Base'!G79,'Extras -UL'!$A$4:$J$5,2,FALSE),FALSE)),0)</f>
        <v>7</v>
      </c>
      <c r="AC79" s="242">
        <f>IF(G79=$K$1,(VLOOKUP(A79,'Extras -UL'!$A$6:$J$109,HLOOKUP('Exras Inflair Vs. Base'!G79,'Extras -UL'!$A$4:$J$5,2,FALSE),FALSE)),0)</f>
        <v>0</v>
      </c>
      <c r="AD79" s="242">
        <f>IF(G79=$L$1,(VLOOKUP(A79,'Extras -UL'!$A$6:$J$109,HLOOKUP('Exras Inflair Vs. Base'!G79,'Extras -UL'!$A$4:$J$5,2,FALSE),FALSE)),0)</f>
        <v>0</v>
      </c>
      <c r="AE79" s="242">
        <f>IF(G79=$M$1,(VLOOKUP(A79,'Extras -UL'!$A$6:$J$109,HLOOKUP('Exras Inflair Vs. Base'!G79,'Extras -UL'!$A$4:$J$5,2,FALSE),FALSE)),0)</f>
        <v>0</v>
      </c>
      <c r="AF79" s="242">
        <f>IF(G79=$N$1,(VLOOKUP(A79,'Extras -UL'!$A$6:$J$109,HLOOKUP('Exras Inflair Vs. Base'!G79,'Extras -UL'!$A$4:$J$5,2,FALSE),FALSE)-I79),0)</f>
        <v>0</v>
      </c>
      <c r="AG79" s="242">
        <f>IF(G79=$O$1,(VLOOKUP(A79,'Extras -UL'!$A$6:$J$109,HLOOKUP('Exras Inflair Vs. Base'!G79,'Extras -UL'!$A$4:$J$5,2,FALSE),FALSE)),0)</f>
        <v>0</v>
      </c>
      <c r="AH79" s="242">
        <f>IF(G79=$P$1,(VLOOKUP(A79,'Extras -UL'!$A$6:$J$109,HLOOKUP('Exras Inflair Vs. Base'!G79,'Extras -UL'!$A$4:$J$5,2,FALSE),FALSE)),0)</f>
        <v>0</v>
      </c>
      <c r="AI79" s="242">
        <f>IF(G79=$Q$1,(VLOOKUP(A79,'Extras -UL'!$A$6:$J$109,HLOOKUP('Exras Inflair Vs. Base'!G79,'Extras -UL'!$A$4:$J$5,2,FALSE),FALSE)),0)</f>
        <v>0</v>
      </c>
      <c r="AJ79" s="242">
        <f>IF(G79=$R$1,(VLOOKUP(A79,'Extras -UL'!$A$6:$J$109,HLOOKUP('Exras Inflair Vs. Base'!G79,'Extras -UL'!$A$4:$J$5,2,FALSE),FALSE)),0)</f>
        <v>0</v>
      </c>
    </row>
    <row r="80" spans="1:36" x14ac:dyDescent="0.25">
      <c r="A80" s="250" t="s">
        <v>43</v>
      </c>
      <c r="B80" s="250" t="s">
        <v>1794</v>
      </c>
      <c r="C80" s="250" t="s">
        <v>1764</v>
      </c>
      <c r="D80" s="252" t="s">
        <v>897</v>
      </c>
      <c r="E80" s="249">
        <v>2</v>
      </c>
      <c r="F80" s="249" t="s">
        <v>1126</v>
      </c>
      <c r="G80" s="249" t="s">
        <v>434</v>
      </c>
      <c r="H80" s="249" t="s">
        <v>1778</v>
      </c>
      <c r="I80" s="329">
        <v>7</v>
      </c>
      <c r="J80" s="369">
        <f>IF(G80=$J$1,(VLOOKUP(A80,'Extras -UL'!$A$6:$J$109,HLOOKUP('Exras Inflair Vs. Base'!G80,'Extras -UL'!$A$4:$J$5,2,FALSE),FALSE)-I80),0)</f>
        <v>0</v>
      </c>
      <c r="K80" s="369">
        <f>IF(G80=$K$1,(VLOOKUP(A80,'Extras -UL'!$A$6:$J$109,HLOOKUP('Exras Inflair Vs. Base'!G80,'Extras -UL'!$A$4:$J$5,2,FALSE),FALSE)-I80),0)</f>
        <v>0</v>
      </c>
      <c r="L80" s="369">
        <f>IF(G80=$L$1,(VLOOKUP(A80,'Extras -UL'!$A$6:$J$109,HLOOKUP('Exras Inflair Vs. Base'!G80,'Extras -UL'!$A$4:$J$5,2,FALSE),FALSE)-I80),0)</f>
        <v>0</v>
      </c>
      <c r="M80" s="369">
        <f>IF(G80=$M$1,(VLOOKUP(A80,'Extras -UL'!$A$6:$J$109,HLOOKUP('Exras Inflair Vs. Base'!G80,'Extras -UL'!$A$4:$J$5,2,FALSE),FALSE)-I80),0)</f>
        <v>0</v>
      </c>
      <c r="N80" s="369">
        <f>IF(G80=$N$1,(VLOOKUP(A80,'Extras -UL'!$A$6:$J$109,HLOOKUP('Exras Inflair Vs. Base'!G80,'Extras -UL'!$A$4:$J$5,2,FALSE),FALSE)-I80),0)</f>
        <v>0</v>
      </c>
      <c r="O80" s="369">
        <f>IF(G80=$O$1,(VLOOKUP(A80,'Extras -UL'!$A$6:$J$109,HLOOKUP('Exras Inflair Vs. Base'!G80,'Extras -UL'!$A$4:$J$5,2,FALSE),FALSE)-I80),0)</f>
        <v>0</v>
      </c>
      <c r="P80" s="369">
        <f>IF(G80=$P$1,(VLOOKUP(A80,'Extras -UL'!$A$6:$J$109,HLOOKUP('Exras Inflair Vs. Base'!G80,'Extras -UL'!$A$4:$J$5,2,FALSE),FALSE)-I80),0)</f>
        <v>0</v>
      </c>
      <c r="Q80" s="369">
        <f>IF(G80=$Q$1,(VLOOKUP(A80,'Extras -UL'!$A$6:$J$109,HLOOKUP('Exras Inflair Vs. Base'!G80,'Extras -UL'!$A$4:$J$5,2,FALSE),FALSE)-I80),0)</f>
        <v>0</v>
      </c>
      <c r="R80" s="369">
        <f>IF(G80=$R$1,(VLOOKUP(A80,'Extras -UL'!$A$6:$J$109,HLOOKUP('Exras Inflair Vs. Base'!G80,'Extras -UL'!$A$4:$J$5,2,FALSE),FALSE)-I80),0)</f>
        <v>0</v>
      </c>
      <c r="S80" s="248"/>
      <c r="T80" s="256" t="str">
        <f>A80&amp;G80&amp;I80</f>
        <v>UL0165C600227</v>
      </c>
      <c r="U80" s="248"/>
      <c r="V80" s="248"/>
      <c r="W80" s="248"/>
      <c r="X80" s="248"/>
      <c r="Y80" s="241"/>
      <c r="Z80" s="241" t="str">
        <f>A80&amp;G80&amp;I80</f>
        <v>UL0165C600227</v>
      </c>
      <c r="AA80" s="245" t="str">
        <f>A80</f>
        <v>UL0165</v>
      </c>
      <c r="AB80" s="242">
        <f>IF(G80=$J$1,(VLOOKUP(A80,'Extras -UL'!$A$6:$J$109,HLOOKUP('Exras Inflair Vs. Base'!G80,'Extras -UL'!$A$4:$J$5,2,FALSE),FALSE)),0)</f>
        <v>0</v>
      </c>
      <c r="AC80" s="242">
        <f>IF(G80=$K$1,(VLOOKUP(A80,'Extras -UL'!$A$6:$J$109,HLOOKUP('Exras Inflair Vs. Base'!G80,'Extras -UL'!$A$4:$J$5,2,FALSE),FALSE)),0)</f>
        <v>7</v>
      </c>
      <c r="AD80" s="242">
        <f>IF(G80=$L$1,(VLOOKUP(A80,'Extras -UL'!$A$6:$J$109,HLOOKUP('Exras Inflair Vs. Base'!G80,'Extras -UL'!$A$4:$J$5,2,FALSE),FALSE)),0)</f>
        <v>0</v>
      </c>
      <c r="AE80" s="242">
        <f>IF(G80=$M$1,(VLOOKUP(A80,'Extras -UL'!$A$6:$J$109,HLOOKUP('Exras Inflair Vs. Base'!G80,'Extras -UL'!$A$4:$J$5,2,FALSE),FALSE)),0)</f>
        <v>0</v>
      </c>
      <c r="AF80" s="242">
        <f>IF(G80=$N$1,(VLOOKUP(A80,'Extras -UL'!$A$6:$J$109,HLOOKUP('Exras Inflair Vs. Base'!G80,'Extras -UL'!$A$4:$J$5,2,FALSE),FALSE)-I80),0)</f>
        <v>0</v>
      </c>
      <c r="AG80" s="242">
        <f>IF(G80=$O$1,(VLOOKUP(A80,'Extras -UL'!$A$6:$J$109,HLOOKUP('Exras Inflair Vs. Base'!G80,'Extras -UL'!$A$4:$J$5,2,FALSE),FALSE)),0)</f>
        <v>0</v>
      </c>
      <c r="AH80" s="242">
        <f>IF(G80=$P$1,(VLOOKUP(A80,'Extras -UL'!$A$6:$J$109,HLOOKUP('Exras Inflair Vs. Base'!G80,'Extras -UL'!$A$4:$J$5,2,FALSE),FALSE)),0)</f>
        <v>0</v>
      </c>
      <c r="AI80" s="242">
        <f>IF(G80=$Q$1,(VLOOKUP(A80,'Extras -UL'!$A$6:$J$109,HLOOKUP('Exras Inflair Vs. Base'!G80,'Extras -UL'!$A$4:$J$5,2,FALSE),FALSE)),0)</f>
        <v>0</v>
      </c>
      <c r="AJ80" s="242">
        <f>IF(G80=$R$1,(VLOOKUP(A80,'Extras -UL'!$A$6:$J$109,HLOOKUP('Exras Inflair Vs. Base'!G80,'Extras -UL'!$A$4:$J$5,2,FALSE),FALSE)),0)</f>
        <v>0</v>
      </c>
    </row>
    <row r="81" spans="1:36" x14ac:dyDescent="0.25">
      <c r="A81" s="250" t="s">
        <v>43</v>
      </c>
      <c r="B81" s="250" t="s">
        <v>1794</v>
      </c>
      <c r="C81" s="250" t="s">
        <v>1764</v>
      </c>
      <c r="D81" s="252" t="s">
        <v>897</v>
      </c>
      <c r="E81" s="249">
        <v>3</v>
      </c>
      <c r="F81" s="249" t="s">
        <v>1126</v>
      </c>
      <c r="G81" s="249" t="s">
        <v>886</v>
      </c>
      <c r="H81" s="249" t="s">
        <v>907</v>
      </c>
      <c r="I81" s="329">
        <v>1</v>
      </c>
      <c r="J81" s="369">
        <f>IF(G81=$J$1,(VLOOKUP(A81,'Extras -UL'!$A$6:$J$109,HLOOKUP('Exras Inflair Vs. Base'!G81,'Extras -UL'!$A$4:$J$5,2,FALSE),FALSE)-I81),0)</f>
        <v>0</v>
      </c>
      <c r="K81" s="369">
        <f>IF(G81=$K$1,(VLOOKUP(A81,'Extras -UL'!$A$6:$J$109,HLOOKUP('Exras Inflair Vs. Base'!G81,'Extras -UL'!$A$4:$J$5,2,FALSE),FALSE)-I81),0)</f>
        <v>0</v>
      </c>
      <c r="L81" s="369">
        <f>IF(G81=$L$1,(VLOOKUP(A81,'Extras -UL'!$A$6:$J$109,HLOOKUP('Exras Inflair Vs. Base'!G81,'Extras -UL'!$A$4:$J$5,2,FALSE),FALSE)-I81),0)</f>
        <v>0</v>
      </c>
      <c r="M81" s="369">
        <f>IF(G81=$M$1,(VLOOKUP(A81,'Extras -UL'!$A$6:$J$109,HLOOKUP('Exras Inflair Vs. Base'!G81,'Extras -UL'!$A$4:$J$5,2,FALSE),FALSE)-I81),0)</f>
        <v>0</v>
      </c>
      <c r="N81" s="369">
        <f>IF(G81=$N$1,(VLOOKUP(A81,'Extras -UL'!$A$6:$J$109,HLOOKUP('Exras Inflair Vs. Base'!G81,'Extras -UL'!$A$4:$J$5,2,FALSE),FALSE)-I81),0)</f>
        <v>0</v>
      </c>
      <c r="O81" s="369">
        <f>IF(G81=$O$1,(VLOOKUP(A81,'Extras -UL'!$A$6:$J$109,HLOOKUP('Exras Inflair Vs. Base'!G81,'Extras -UL'!$A$4:$J$5,2,FALSE),FALSE)-I81),0)</f>
        <v>0</v>
      </c>
      <c r="P81" s="369">
        <f>IF(G81=$P$1,(VLOOKUP(A81,'Extras -UL'!$A$6:$J$109,HLOOKUP('Exras Inflair Vs. Base'!G81,'Extras -UL'!$A$4:$J$5,2,FALSE),FALSE)-I81),0)</f>
        <v>0</v>
      </c>
      <c r="Q81" s="369">
        <f>IF(G81=$Q$1,(VLOOKUP(A81,'Extras -UL'!$A$6:$J$109,HLOOKUP('Exras Inflair Vs. Base'!G81,'Extras -UL'!$A$4:$J$5,2,FALSE),FALSE)-I81),0)</f>
        <v>0</v>
      </c>
      <c r="R81" s="369">
        <f>IF(G81=$R$1,(VLOOKUP(A81,'Extras -UL'!$A$6:$J$109,HLOOKUP('Exras Inflair Vs. Base'!G81,'Extras -UL'!$A$4:$J$5,2,FALSE),FALSE)-I81),0)</f>
        <v>0</v>
      </c>
      <c r="S81" s="248"/>
      <c r="T81" s="256" t="str">
        <f>A81&amp;G81&amp;I81</f>
        <v>UL0165C600761</v>
      </c>
      <c r="U81" s="248"/>
      <c r="V81" s="248"/>
      <c r="W81" s="248"/>
      <c r="X81" s="248"/>
      <c r="Y81" s="241"/>
      <c r="Z81" s="241" t="str">
        <f>A81&amp;G81&amp;I81</f>
        <v>UL0165C600761</v>
      </c>
      <c r="AA81" s="245" t="str">
        <f>A81</f>
        <v>UL0165</v>
      </c>
      <c r="AB81" s="242">
        <f>IF(G81=$J$1,(VLOOKUP(A81,'Extras -UL'!$A$6:$J$109,HLOOKUP('Exras Inflair Vs. Base'!G81,'Extras -UL'!$A$4:$J$5,2,FALSE),FALSE)),0)</f>
        <v>0</v>
      </c>
      <c r="AC81" s="242">
        <f>IF(G81=$K$1,(VLOOKUP(A81,'Extras -UL'!$A$6:$J$109,HLOOKUP('Exras Inflair Vs. Base'!G81,'Extras -UL'!$A$4:$J$5,2,FALSE),FALSE)),0)</f>
        <v>0</v>
      </c>
      <c r="AD81" s="242">
        <f>IF(G81=$L$1,(VLOOKUP(A81,'Extras -UL'!$A$6:$J$109,HLOOKUP('Exras Inflair Vs. Base'!G81,'Extras -UL'!$A$4:$J$5,2,FALSE),FALSE)),0)</f>
        <v>1</v>
      </c>
      <c r="AE81" s="242">
        <f>IF(G81=$M$1,(VLOOKUP(A81,'Extras -UL'!$A$6:$J$109,HLOOKUP('Exras Inflair Vs. Base'!G81,'Extras -UL'!$A$4:$J$5,2,FALSE),FALSE)),0)</f>
        <v>0</v>
      </c>
      <c r="AF81" s="242">
        <f>IF(G81=$N$1,(VLOOKUP(A81,'Extras -UL'!$A$6:$J$109,HLOOKUP('Exras Inflair Vs. Base'!G81,'Extras -UL'!$A$4:$J$5,2,FALSE),FALSE)-I81),0)</f>
        <v>0</v>
      </c>
      <c r="AG81" s="242">
        <f>IF(G81=$O$1,(VLOOKUP(A81,'Extras -UL'!$A$6:$J$109,HLOOKUP('Exras Inflair Vs. Base'!G81,'Extras -UL'!$A$4:$J$5,2,FALSE),FALSE)),0)</f>
        <v>0</v>
      </c>
      <c r="AH81" s="242">
        <f>IF(G81=$P$1,(VLOOKUP(A81,'Extras -UL'!$A$6:$J$109,HLOOKUP('Exras Inflair Vs. Base'!G81,'Extras -UL'!$A$4:$J$5,2,FALSE),FALSE)),0)</f>
        <v>0</v>
      </c>
      <c r="AI81" s="242">
        <f>IF(G81=$Q$1,(VLOOKUP(A81,'Extras -UL'!$A$6:$J$109,HLOOKUP('Exras Inflair Vs. Base'!G81,'Extras -UL'!$A$4:$J$5,2,FALSE),FALSE)),0)</f>
        <v>0</v>
      </c>
      <c r="AJ81" s="242">
        <f>IF(G81=$R$1,(VLOOKUP(A81,'Extras -UL'!$A$6:$J$109,HLOOKUP('Exras Inflair Vs. Base'!G81,'Extras -UL'!$A$4:$J$5,2,FALSE),FALSE)),0)</f>
        <v>0</v>
      </c>
    </row>
    <row r="82" spans="1:36" x14ac:dyDescent="0.25">
      <c r="A82" s="250" t="s">
        <v>43</v>
      </c>
      <c r="B82" s="250" t="s">
        <v>1794</v>
      </c>
      <c r="C82" s="250" t="s">
        <v>1764</v>
      </c>
      <c r="D82" s="252" t="s">
        <v>897</v>
      </c>
      <c r="E82" s="249">
        <v>4</v>
      </c>
      <c r="F82" s="249" t="s">
        <v>1126</v>
      </c>
      <c r="G82" s="249" t="s">
        <v>530</v>
      </c>
      <c r="H82" s="249" t="s">
        <v>1779</v>
      </c>
      <c r="I82" s="329">
        <v>2</v>
      </c>
      <c r="J82" s="369">
        <f>IF(G82=$J$1,(VLOOKUP(A82,'Extras -UL'!$A$6:$J$109,HLOOKUP('Exras Inflair Vs. Base'!G82,'Extras -UL'!$A$4:$J$5,2,FALSE),FALSE)-I82),0)</f>
        <v>0</v>
      </c>
      <c r="K82" s="369">
        <f>IF(G82=$K$1,(VLOOKUP(A82,'Extras -UL'!$A$6:$J$109,HLOOKUP('Exras Inflair Vs. Base'!G82,'Extras -UL'!$A$4:$J$5,2,FALSE),FALSE)-I82),0)</f>
        <v>0</v>
      </c>
      <c r="L82" s="369">
        <f>IF(G82=$L$1,(VLOOKUP(A82,'Extras -UL'!$A$6:$J$109,HLOOKUP('Exras Inflair Vs. Base'!G82,'Extras -UL'!$A$4:$J$5,2,FALSE),FALSE)-I82),0)</f>
        <v>0</v>
      </c>
      <c r="M82" s="369">
        <f>IF(G82=$M$1,(VLOOKUP(A82,'Extras -UL'!$A$6:$J$109,HLOOKUP('Exras Inflair Vs. Base'!G82,'Extras -UL'!$A$4:$J$5,2,FALSE),FALSE)-I82),0)</f>
        <v>0</v>
      </c>
      <c r="N82" s="369">
        <f>IF(G82=$N$1,(VLOOKUP(A82,'Extras -UL'!$A$6:$J$109,HLOOKUP('Exras Inflair Vs. Base'!G82,'Extras -UL'!$A$4:$J$5,2,FALSE),FALSE)-I82),0)</f>
        <v>0</v>
      </c>
      <c r="O82" s="369">
        <f>IF(G82=$O$1,(VLOOKUP(A82,'Extras -UL'!$A$6:$J$109,HLOOKUP('Exras Inflair Vs. Base'!G82,'Extras -UL'!$A$4:$J$5,2,FALSE),FALSE)-I82),0)</f>
        <v>0</v>
      </c>
      <c r="P82" s="369">
        <f>IF(G82=$P$1,(VLOOKUP(A82,'Extras -UL'!$A$6:$J$109,HLOOKUP('Exras Inflair Vs. Base'!G82,'Extras -UL'!$A$4:$J$5,2,FALSE),FALSE)-I82),0)</f>
        <v>0</v>
      </c>
      <c r="Q82" s="369">
        <f>IF(G82=$Q$1,(VLOOKUP(A82,'Extras -UL'!$A$6:$J$109,HLOOKUP('Exras Inflair Vs. Base'!G82,'Extras -UL'!$A$4:$J$5,2,FALSE),FALSE)-I82),0)</f>
        <v>0</v>
      </c>
      <c r="R82" s="369">
        <f>IF(G82=$R$1,(VLOOKUP(A82,'Extras -UL'!$A$6:$J$109,HLOOKUP('Exras Inflair Vs. Base'!G82,'Extras -UL'!$A$4:$J$5,2,FALSE),FALSE)-I82),0)</f>
        <v>0</v>
      </c>
      <c r="S82" s="248"/>
      <c r="T82" s="256" t="str">
        <f>A82&amp;G82&amp;I82</f>
        <v>UL0165TCSW352</v>
      </c>
      <c r="U82" s="248"/>
      <c r="V82" s="248"/>
      <c r="W82" s="248"/>
      <c r="X82" s="248"/>
      <c r="Y82" s="241"/>
      <c r="Z82" s="241" t="str">
        <f>A82&amp;G82&amp;I82</f>
        <v>UL0165TCSW352</v>
      </c>
      <c r="AA82" s="245" t="str">
        <f>A82</f>
        <v>UL0165</v>
      </c>
      <c r="AB82" s="242">
        <f>IF(G82=$J$1,(VLOOKUP(A82,'Extras -UL'!$A$6:$J$109,HLOOKUP('Exras Inflair Vs. Base'!G82,'Extras -UL'!$A$4:$J$5,2,FALSE),FALSE)),0)</f>
        <v>0</v>
      </c>
      <c r="AC82" s="242">
        <f>IF(G82=$K$1,(VLOOKUP(A82,'Extras -UL'!$A$6:$J$109,HLOOKUP('Exras Inflair Vs. Base'!G82,'Extras -UL'!$A$4:$J$5,2,FALSE),FALSE)),0)</f>
        <v>0</v>
      </c>
      <c r="AD82" s="242">
        <f>IF(G82=$L$1,(VLOOKUP(A82,'Extras -UL'!$A$6:$J$109,HLOOKUP('Exras Inflair Vs. Base'!G82,'Extras -UL'!$A$4:$J$5,2,FALSE),FALSE)),0)</f>
        <v>0</v>
      </c>
      <c r="AE82" s="242">
        <f>IF(G82=$M$1,(VLOOKUP(A82,'Extras -UL'!$A$6:$J$109,HLOOKUP('Exras Inflair Vs. Base'!G82,'Extras -UL'!$A$4:$J$5,2,FALSE),FALSE)),0)</f>
        <v>0</v>
      </c>
      <c r="AF82" s="242">
        <f>IF(G82=$N$1,(VLOOKUP(A82,'Extras -UL'!$A$6:$J$109,HLOOKUP('Exras Inflair Vs. Base'!G82,'Extras -UL'!$A$4:$J$5,2,FALSE),FALSE)-I82),0)</f>
        <v>0</v>
      </c>
      <c r="AG82" s="242">
        <f>IF(G82=$O$1,(VLOOKUP(A82,'Extras -UL'!$A$6:$J$109,HLOOKUP('Exras Inflair Vs. Base'!G82,'Extras -UL'!$A$4:$J$5,2,FALSE),FALSE)),0)</f>
        <v>2</v>
      </c>
      <c r="AH82" s="242">
        <f>IF(G82=$P$1,(VLOOKUP(A82,'Extras -UL'!$A$6:$J$109,HLOOKUP('Exras Inflair Vs. Base'!G82,'Extras -UL'!$A$4:$J$5,2,FALSE),FALSE)),0)</f>
        <v>0</v>
      </c>
      <c r="AI82" s="242">
        <f>IF(G82=$Q$1,(VLOOKUP(A82,'Extras -UL'!$A$6:$J$109,HLOOKUP('Exras Inflair Vs. Base'!G82,'Extras -UL'!$A$4:$J$5,2,FALSE),FALSE)),0)</f>
        <v>0</v>
      </c>
      <c r="AJ82" s="242">
        <f>IF(G82=$R$1,(VLOOKUP(A82,'Extras -UL'!$A$6:$J$109,HLOOKUP('Exras Inflair Vs. Base'!G82,'Extras -UL'!$A$4:$J$5,2,FALSE),FALSE)),0)</f>
        <v>0</v>
      </c>
    </row>
    <row r="83" spans="1:36" x14ac:dyDescent="0.25">
      <c r="A83" s="250" t="s">
        <v>43</v>
      </c>
      <c r="B83" s="249" t="s">
        <v>1794</v>
      </c>
      <c r="C83" s="249" t="s">
        <v>1764</v>
      </c>
      <c r="D83" s="251" t="s">
        <v>897</v>
      </c>
      <c r="E83" s="249">
        <v>5</v>
      </c>
      <c r="F83" s="249" t="s">
        <v>1126</v>
      </c>
      <c r="G83" s="249" t="s">
        <v>531</v>
      </c>
      <c r="H83" s="249" t="s">
        <v>1780</v>
      </c>
      <c r="I83" s="329">
        <v>2</v>
      </c>
      <c r="J83" s="369">
        <f>IF(G83=$J$1,(VLOOKUP(A83,'Extras -UL'!$A$6:$J$109,HLOOKUP('Exras Inflair Vs. Base'!G83,'Extras -UL'!$A$4:$J$5,2,FALSE),FALSE)-I83),0)</f>
        <v>0</v>
      </c>
      <c r="K83" s="369">
        <f>IF(G83=$K$1,(VLOOKUP(A83,'Extras -UL'!$A$6:$J$109,HLOOKUP('Exras Inflair Vs. Base'!G83,'Extras -UL'!$A$4:$J$5,2,FALSE),FALSE)-I83),0)</f>
        <v>0</v>
      </c>
      <c r="L83" s="369">
        <f>IF(G83=$L$1,(VLOOKUP(A83,'Extras -UL'!$A$6:$J$109,HLOOKUP('Exras Inflair Vs. Base'!G83,'Extras -UL'!$A$4:$J$5,2,FALSE),FALSE)-I83),0)</f>
        <v>0</v>
      </c>
      <c r="M83" s="369">
        <f>IF(G83=$M$1,(VLOOKUP(A83,'Extras -UL'!$A$6:$J$109,HLOOKUP('Exras Inflair Vs. Base'!G83,'Extras -UL'!$A$4:$J$5,2,FALSE),FALSE)-I83),0)</f>
        <v>0</v>
      </c>
      <c r="N83" s="369">
        <f>IF(G83=$N$1,(VLOOKUP(A83,'Extras -UL'!$A$6:$J$109,HLOOKUP('Exras Inflair Vs. Base'!G83,'Extras -UL'!$A$4:$J$5,2,FALSE),FALSE)-I83),0)</f>
        <v>0</v>
      </c>
      <c r="O83" s="369">
        <f>IF(G83=$O$1,(VLOOKUP(A83,'Extras -UL'!$A$6:$J$109,HLOOKUP('Exras Inflair Vs. Base'!G83,'Extras -UL'!$A$4:$J$5,2,FALSE),FALSE)-I83),0)</f>
        <v>0</v>
      </c>
      <c r="P83" s="369">
        <f>IF(G83=$P$1,(VLOOKUP(A83,'Extras -UL'!$A$6:$J$109,HLOOKUP('Exras Inflair Vs. Base'!G83,'Extras -UL'!$A$4:$J$5,2,FALSE),FALSE)-I83),0)</f>
        <v>0</v>
      </c>
      <c r="Q83" s="369">
        <f>IF(G83=$Q$1,(VLOOKUP(A83,'Extras -UL'!$A$6:$J$109,HLOOKUP('Exras Inflair Vs. Base'!G83,'Extras -UL'!$A$4:$J$5,2,FALSE),FALSE)-I83),0)</f>
        <v>0</v>
      </c>
      <c r="R83" s="369">
        <f>IF(G83=$R$1,(VLOOKUP(A83,'Extras -UL'!$A$6:$J$109,HLOOKUP('Exras Inflair Vs. Base'!G83,'Extras -UL'!$A$4:$J$5,2,FALSE),FALSE)-I83),0)</f>
        <v>0</v>
      </c>
      <c r="S83" s="248"/>
      <c r="T83" s="256" t="str">
        <f t="shared" si="4"/>
        <v>UL0165TCSW362</v>
      </c>
      <c r="U83" s="248"/>
      <c r="V83" s="248"/>
      <c r="W83" s="248"/>
      <c r="X83" s="248"/>
      <c r="Y83" s="241"/>
      <c r="Z83" s="241" t="str">
        <f t="shared" si="5"/>
        <v>UL0165TCSW362</v>
      </c>
      <c r="AA83" s="245" t="str">
        <f t="shared" si="3"/>
        <v>UL0165</v>
      </c>
      <c r="AB83" s="242">
        <f>IF(G83=$J$1,(VLOOKUP(A83,'Extras -UL'!$A$6:$J$109,HLOOKUP('Exras Inflair Vs. Base'!G83,'Extras -UL'!$A$4:$J$5,2,FALSE),FALSE)),0)</f>
        <v>0</v>
      </c>
      <c r="AC83" s="242">
        <f>IF(G83=$K$1,(VLOOKUP(A83,'Extras -UL'!$A$6:$J$109,HLOOKUP('Exras Inflair Vs. Base'!G83,'Extras -UL'!$A$4:$J$5,2,FALSE),FALSE)),0)</f>
        <v>0</v>
      </c>
      <c r="AD83" s="242">
        <f>IF(G83=$L$1,(VLOOKUP(A83,'Extras -UL'!$A$6:$J$109,HLOOKUP('Exras Inflair Vs. Base'!G83,'Extras -UL'!$A$4:$J$5,2,FALSE),FALSE)),0)</f>
        <v>0</v>
      </c>
      <c r="AE83" s="242">
        <f>IF(G83=$M$1,(VLOOKUP(A83,'Extras -UL'!$A$6:$J$109,HLOOKUP('Exras Inflair Vs. Base'!G83,'Extras -UL'!$A$4:$J$5,2,FALSE),FALSE)),0)</f>
        <v>0</v>
      </c>
      <c r="AF83" s="242">
        <f>IF(G83=$N$1,(VLOOKUP(A83,'Extras -UL'!$A$6:$J$109,HLOOKUP('Exras Inflair Vs. Base'!G83,'Extras -UL'!$A$4:$J$5,2,FALSE),FALSE)-I83),0)</f>
        <v>0</v>
      </c>
      <c r="AG83" s="242">
        <f>IF(G83=$O$1,(VLOOKUP(A83,'Extras -UL'!$A$6:$J$109,HLOOKUP('Exras Inflair Vs. Base'!G83,'Extras -UL'!$A$4:$J$5,2,FALSE),FALSE)),0)</f>
        <v>0</v>
      </c>
      <c r="AH83" s="242">
        <f>IF(G83=$P$1,(VLOOKUP(A83,'Extras -UL'!$A$6:$J$109,HLOOKUP('Exras Inflair Vs. Base'!G83,'Extras -UL'!$A$4:$J$5,2,FALSE),FALSE)),0)</f>
        <v>2</v>
      </c>
      <c r="AI83" s="242">
        <f>IF(G83=$Q$1,(VLOOKUP(A83,'Extras -UL'!$A$6:$J$109,HLOOKUP('Exras Inflair Vs. Base'!G83,'Extras -UL'!$A$4:$J$5,2,FALSE),FALSE)),0)</f>
        <v>0</v>
      </c>
      <c r="AJ83" s="242">
        <f>IF(G83=$R$1,(VLOOKUP(A83,'Extras -UL'!$A$6:$J$109,HLOOKUP('Exras Inflair Vs. Base'!G83,'Extras -UL'!$A$4:$J$5,2,FALSE),FALSE)),0)</f>
        <v>0</v>
      </c>
    </row>
    <row r="84" spans="1:36" x14ac:dyDescent="0.25">
      <c r="A84" s="250" t="s">
        <v>43</v>
      </c>
      <c r="B84" s="250" t="s">
        <v>1794</v>
      </c>
      <c r="C84" s="250" t="s">
        <v>1764</v>
      </c>
      <c r="D84" s="252" t="s">
        <v>897</v>
      </c>
      <c r="E84" s="249">
        <v>6</v>
      </c>
      <c r="F84" s="249" t="s">
        <v>1126</v>
      </c>
      <c r="G84" s="249" t="s">
        <v>532</v>
      </c>
      <c r="H84" s="249" t="s">
        <v>1781</v>
      </c>
      <c r="I84" s="329">
        <v>5</v>
      </c>
      <c r="J84" s="369">
        <f>IF(G84=$J$1,(VLOOKUP(A84,'Extras -UL'!$A$6:$J$109,HLOOKUP('Exras Inflair Vs. Base'!G84,'Extras -UL'!$A$4:$J$5,2,FALSE),FALSE)-I84),0)</f>
        <v>0</v>
      </c>
      <c r="K84" s="369">
        <f>IF(G84=$K$1,(VLOOKUP(A84,'Extras -UL'!$A$6:$J$109,HLOOKUP('Exras Inflair Vs. Base'!G84,'Extras -UL'!$A$4:$J$5,2,FALSE),FALSE)-I84),0)</f>
        <v>0</v>
      </c>
      <c r="L84" s="369">
        <f>IF(G84=$L$1,(VLOOKUP(A84,'Extras -UL'!$A$6:$J$109,HLOOKUP('Exras Inflair Vs. Base'!G84,'Extras -UL'!$A$4:$J$5,2,FALSE),FALSE)-I84),0)</f>
        <v>0</v>
      </c>
      <c r="M84" s="369">
        <f>IF(G84=$M$1,(VLOOKUP(A84,'Extras -UL'!$A$6:$J$109,HLOOKUP('Exras Inflair Vs. Base'!G84,'Extras -UL'!$A$4:$J$5,2,FALSE),FALSE)-I84),0)</f>
        <v>0</v>
      </c>
      <c r="N84" s="369">
        <f>IF(G84=$N$1,(VLOOKUP(A84,'Extras -UL'!$A$6:$J$109,HLOOKUP('Exras Inflair Vs. Base'!G84,'Extras -UL'!$A$4:$J$5,2,FALSE),FALSE)-I84),0)</f>
        <v>0</v>
      </c>
      <c r="O84" s="369">
        <f>IF(G84=$O$1,(VLOOKUP(A84,'Extras -UL'!$A$6:$J$109,HLOOKUP('Exras Inflair Vs. Base'!G84,'Extras -UL'!$A$4:$J$5,2,FALSE),FALSE)-I84),0)</f>
        <v>0</v>
      </c>
      <c r="P84" s="369">
        <f>IF(G84=$P$1,(VLOOKUP(A84,'Extras -UL'!$A$6:$J$109,HLOOKUP('Exras Inflair Vs. Base'!G84,'Extras -UL'!$A$4:$J$5,2,FALSE),FALSE)-I84),0)</f>
        <v>0</v>
      </c>
      <c r="Q84" s="369">
        <f>IF(G84=$Q$1,(VLOOKUP(A84,'Extras -UL'!$A$6:$J$109,HLOOKUP('Exras Inflair Vs. Base'!G84,'Extras -UL'!$A$4:$J$5,2,FALSE),FALSE)-I84),0)</f>
        <v>0</v>
      </c>
      <c r="R84" s="369">
        <f>IF(G84=$R$1,(VLOOKUP(A84,'Extras -UL'!$A$6:$J$109,HLOOKUP('Exras Inflair Vs. Base'!G84,'Extras -UL'!$A$4:$J$5,2,FALSE),FALSE)-I84),0)</f>
        <v>0</v>
      </c>
      <c r="S84" s="248"/>
      <c r="T84" s="256" t="str">
        <f t="shared" si="4"/>
        <v>UL0165CCSW355</v>
      </c>
      <c r="U84" s="248"/>
      <c r="V84" s="248"/>
      <c r="W84" s="248"/>
      <c r="X84" s="248"/>
      <c r="Y84" s="241"/>
      <c r="Z84" s="241" t="str">
        <f t="shared" si="5"/>
        <v>UL0165CCSW355</v>
      </c>
      <c r="AA84" s="245" t="str">
        <f t="shared" si="3"/>
        <v>UL0165</v>
      </c>
      <c r="AB84" s="242">
        <f>IF(G84=$J$1,(VLOOKUP(A84,'Extras -UL'!$A$6:$J$109,HLOOKUP('Exras Inflair Vs. Base'!G84,'Extras -UL'!$A$4:$J$5,2,FALSE),FALSE)),0)</f>
        <v>0</v>
      </c>
      <c r="AC84" s="242">
        <f>IF(G84=$K$1,(VLOOKUP(A84,'Extras -UL'!$A$6:$J$109,HLOOKUP('Exras Inflair Vs. Base'!G84,'Extras -UL'!$A$4:$J$5,2,FALSE),FALSE)),0)</f>
        <v>0</v>
      </c>
      <c r="AD84" s="242">
        <f>IF(G84=$L$1,(VLOOKUP(A84,'Extras -UL'!$A$6:$J$109,HLOOKUP('Exras Inflair Vs. Base'!G84,'Extras -UL'!$A$4:$J$5,2,FALSE),FALSE)),0)</f>
        <v>0</v>
      </c>
      <c r="AE84" s="242">
        <f>IF(G84=$M$1,(VLOOKUP(A84,'Extras -UL'!$A$6:$J$109,HLOOKUP('Exras Inflair Vs. Base'!G84,'Extras -UL'!$A$4:$J$5,2,FALSE),FALSE)),0)</f>
        <v>0</v>
      </c>
      <c r="AF84" s="242">
        <f>IF(G84=$N$1,(VLOOKUP(A84,'Extras -UL'!$A$6:$J$109,HLOOKUP('Exras Inflair Vs. Base'!G84,'Extras -UL'!$A$4:$J$5,2,FALSE),FALSE)-I84),0)</f>
        <v>0</v>
      </c>
      <c r="AG84" s="242">
        <f>IF(G84=$O$1,(VLOOKUP(A84,'Extras -UL'!$A$6:$J$109,HLOOKUP('Exras Inflair Vs. Base'!G84,'Extras -UL'!$A$4:$J$5,2,FALSE),FALSE)),0)</f>
        <v>0</v>
      </c>
      <c r="AH84" s="242">
        <f>IF(G84=$P$1,(VLOOKUP(A84,'Extras -UL'!$A$6:$J$109,HLOOKUP('Exras Inflair Vs. Base'!G84,'Extras -UL'!$A$4:$J$5,2,FALSE),FALSE)),0)</f>
        <v>0</v>
      </c>
      <c r="AI84" s="242">
        <f>IF(G84=$Q$1,(VLOOKUP(A84,'Extras -UL'!$A$6:$J$109,HLOOKUP('Exras Inflair Vs. Base'!G84,'Extras -UL'!$A$4:$J$5,2,FALSE),FALSE)),0)</f>
        <v>5</v>
      </c>
      <c r="AJ84" s="242">
        <f>IF(G84=$R$1,(VLOOKUP(A84,'Extras -UL'!$A$6:$J$109,HLOOKUP('Exras Inflair Vs. Base'!G84,'Extras -UL'!$A$4:$J$5,2,FALSE),FALSE)),0)</f>
        <v>0</v>
      </c>
    </row>
    <row r="85" spans="1:36" x14ac:dyDescent="0.25">
      <c r="A85" s="250" t="s">
        <v>43</v>
      </c>
      <c r="B85" s="250" t="s">
        <v>1794</v>
      </c>
      <c r="C85" s="250" t="s">
        <v>1764</v>
      </c>
      <c r="D85" s="252" t="s">
        <v>897</v>
      </c>
      <c r="E85" s="249">
        <v>7</v>
      </c>
      <c r="F85" s="249" t="s">
        <v>1126</v>
      </c>
      <c r="G85" s="249" t="s">
        <v>533</v>
      </c>
      <c r="H85" s="249" t="s">
        <v>1782</v>
      </c>
      <c r="I85" s="329">
        <v>5</v>
      </c>
      <c r="J85" s="369">
        <f>IF(G85=$J$1,(VLOOKUP(A85,'Extras -UL'!$A$6:$J$109,HLOOKUP('Exras Inflair Vs. Base'!G85,'Extras -UL'!$A$4:$J$5,2,FALSE),FALSE)-I85),0)</f>
        <v>0</v>
      </c>
      <c r="K85" s="369">
        <f>IF(G85=$K$1,(VLOOKUP(A85,'Extras -UL'!$A$6:$J$109,HLOOKUP('Exras Inflair Vs. Base'!G85,'Extras -UL'!$A$4:$J$5,2,FALSE),FALSE)-I85),0)</f>
        <v>0</v>
      </c>
      <c r="L85" s="369">
        <f>IF(G85=$L$1,(VLOOKUP(A85,'Extras -UL'!$A$6:$J$109,HLOOKUP('Exras Inflair Vs. Base'!G85,'Extras -UL'!$A$4:$J$5,2,FALSE),FALSE)-I85),0)</f>
        <v>0</v>
      </c>
      <c r="M85" s="369">
        <f>IF(G85=$M$1,(VLOOKUP(A85,'Extras -UL'!$A$6:$J$109,HLOOKUP('Exras Inflair Vs. Base'!G85,'Extras -UL'!$A$4:$J$5,2,FALSE),FALSE)-I85),0)</f>
        <v>0</v>
      </c>
      <c r="N85" s="369">
        <f>IF(G85=$N$1,(VLOOKUP(A85,'Extras -UL'!$A$6:$J$109,HLOOKUP('Exras Inflair Vs. Base'!G85,'Extras -UL'!$A$4:$J$5,2,FALSE),FALSE)-I85),0)</f>
        <v>0</v>
      </c>
      <c r="O85" s="369">
        <f>IF(G85=$O$1,(VLOOKUP(A85,'Extras -UL'!$A$6:$J$109,HLOOKUP('Exras Inflair Vs. Base'!G85,'Extras -UL'!$A$4:$J$5,2,FALSE),FALSE)-I85),0)</f>
        <v>0</v>
      </c>
      <c r="P85" s="369">
        <f>IF(G85=$P$1,(VLOOKUP(A85,'Extras -UL'!$A$6:$J$109,HLOOKUP('Exras Inflair Vs. Base'!G85,'Extras -UL'!$A$4:$J$5,2,FALSE),FALSE)-I85),0)</f>
        <v>0</v>
      </c>
      <c r="Q85" s="369">
        <f>IF(G85=$Q$1,(VLOOKUP(A85,'Extras -UL'!$A$6:$J$109,HLOOKUP('Exras Inflair Vs. Base'!G85,'Extras -UL'!$A$4:$J$5,2,FALSE),FALSE)-I85),0)</f>
        <v>0</v>
      </c>
      <c r="R85" s="369">
        <f>IF(G85=$R$1,(VLOOKUP(A85,'Extras -UL'!$A$6:$J$109,HLOOKUP('Exras Inflair Vs. Base'!G85,'Extras -UL'!$A$4:$J$5,2,FALSE),FALSE)-I85),0)</f>
        <v>0</v>
      </c>
      <c r="S85" s="248"/>
      <c r="T85" s="256" t="str">
        <f t="shared" si="4"/>
        <v>UL0165CCSW365</v>
      </c>
      <c r="U85" s="248"/>
      <c r="V85" s="248"/>
      <c r="W85" s="248"/>
      <c r="X85" s="248"/>
      <c r="Y85" s="241"/>
      <c r="Z85" s="241" t="str">
        <f t="shared" si="5"/>
        <v>UL0165CCSW365</v>
      </c>
      <c r="AA85" s="245" t="str">
        <f t="shared" si="3"/>
        <v>UL0165</v>
      </c>
      <c r="AB85" s="242">
        <f>IF(G85=$J$1,(VLOOKUP(A85,'Extras -UL'!$A$6:$J$109,HLOOKUP('Exras Inflair Vs. Base'!G85,'Extras -UL'!$A$4:$J$5,2,FALSE),FALSE)),0)</f>
        <v>0</v>
      </c>
      <c r="AC85" s="242">
        <f>IF(G85=$K$1,(VLOOKUP(A85,'Extras -UL'!$A$6:$J$109,HLOOKUP('Exras Inflair Vs. Base'!G85,'Extras -UL'!$A$4:$J$5,2,FALSE),FALSE)),0)</f>
        <v>0</v>
      </c>
      <c r="AD85" s="242">
        <f>IF(G85=$L$1,(VLOOKUP(A85,'Extras -UL'!$A$6:$J$109,HLOOKUP('Exras Inflair Vs. Base'!G85,'Extras -UL'!$A$4:$J$5,2,FALSE),FALSE)),0)</f>
        <v>0</v>
      </c>
      <c r="AE85" s="242">
        <f>IF(G85=$M$1,(VLOOKUP(A85,'Extras -UL'!$A$6:$J$109,HLOOKUP('Exras Inflair Vs. Base'!G85,'Extras -UL'!$A$4:$J$5,2,FALSE),FALSE)),0)</f>
        <v>0</v>
      </c>
      <c r="AF85" s="242">
        <f>IF(G85=$N$1,(VLOOKUP(A85,'Extras -UL'!$A$6:$J$109,HLOOKUP('Exras Inflair Vs. Base'!G85,'Extras -UL'!$A$4:$J$5,2,FALSE),FALSE)-I85),0)</f>
        <v>0</v>
      </c>
      <c r="AG85" s="242">
        <f>IF(G85=$O$1,(VLOOKUP(A85,'Extras -UL'!$A$6:$J$109,HLOOKUP('Exras Inflair Vs. Base'!G85,'Extras -UL'!$A$4:$J$5,2,FALSE),FALSE)),0)</f>
        <v>0</v>
      </c>
      <c r="AH85" s="242">
        <f>IF(G85=$P$1,(VLOOKUP(A85,'Extras -UL'!$A$6:$J$109,HLOOKUP('Exras Inflair Vs. Base'!G85,'Extras -UL'!$A$4:$J$5,2,FALSE),FALSE)),0)</f>
        <v>0</v>
      </c>
      <c r="AI85" s="242">
        <f>IF(G85=$Q$1,(VLOOKUP(A85,'Extras -UL'!$A$6:$J$109,HLOOKUP('Exras Inflair Vs. Base'!G85,'Extras -UL'!$A$4:$J$5,2,FALSE),FALSE)),0)</f>
        <v>0</v>
      </c>
      <c r="AJ85" s="242">
        <f>IF(G85=$R$1,(VLOOKUP(A85,'Extras -UL'!$A$6:$J$109,HLOOKUP('Exras Inflair Vs. Base'!G85,'Extras -UL'!$A$4:$J$5,2,FALSE),FALSE)),0)</f>
        <v>5</v>
      </c>
    </row>
    <row r="86" spans="1:36" x14ac:dyDescent="0.25">
      <c r="A86" s="250" t="s">
        <v>116</v>
      </c>
      <c r="B86" s="250" t="s">
        <v>1795</v>
      </c>
      <c r="C86" s="250" t="s">
        <v>1764</v>
      </c>
      <c r="D86" s="252" t="s">
        <v>897</v>
      </c>
      <c r="E86" s="249">
        <v>1</v>
      </c>
      <c r="F86" s="249" t="s">
        <v>1126</v>
      </c>
      <c r="G86" s="249" t="s">
        <v>517</v>
      </c>
      <c r="H86" s="249" t="s">
        <v>1777</v>
      </c>
      <c r="I86" s="329">
        <v>4</v>
      </c>
      <c r="J86" s="369">
        <f>IF(G86=$J$1,(VLOOKUP(A86,'Extras -UL'!$A$6:$J$109,HLOOKUP('Exras Inflair Vs. Base'!G86,'Extras -UL'!$A$4:$J$5,2,FALSE),FALSE)-I86),0)</f>
        <v>0</v>
      </c>
      <c r="K86" s="369">
        <f>IF(G86=$K$1,(VLOOKUP(A86,'Extras -UL'!$A$6:$J$109,HLOOKUP('Exras Inflair Vs. Base'!G86,'Extras -UL'!$A$4:$J$5,2,FALSE),FALSE)-I86),0)</f>
        <v>0</v>
      </c>
      <c r="L86" s="369">
        <f>IF(G86=$L$1,(VLOOKUP(A86,'Extras -UL'!$A$6:$J$109,HLOOKUP('Exras Inflair Vs. Base'!G86,'Extras -UL'!$A$4:$J$5,2,FALSE),FALSE)-I86),0)</f>
        <v>0</v>
      </c>
      <c r="M86" s="369">
        <f>IF(G86=$M$1,(VLOOKUP(A86,'Extras -UL'!$A$6:$J$109,HLOOKUP('Exras Inflair Vs. Base'!G86,'Extras -UL'!$A$4:$J$5,2,FALSE),FALSE)-I86),0)</f>
        <v>0</v>
      </c>
      <c r="N86" s="369">
        <f>IF(G86=$N$1,(VLOOKUP(A86,'Extras -UL'!$A$6:$J$109,HLOOKUP('Exras Inflair Vs. Base'!G86,'Extras -UL'!$A$4:$J$5,2,FALSE),FALSE)-I86),0)</f>
        <v>0</v>
      </c>
      <c r="O86" s="369">
        <f>IF(G86=$O$1,(VLOOKUP(A86,'Extras -UL'!$A$6:$J$109,HLOOKUP('Exras Inflair Vs. Base'!G86,'Extras -UL'!$A$4:$J$5,2,FALSE),FALSE)-I86),0)</f>
        <v>0</v>
      </c>
      <c r="P86" s="369">
        <f>IF(G86=$P$1,(VLOOKUP(A86,'Extras -UL'!$A$6:$J$109,HLOOKUP('Exras Inflair Vs. Base'!G86,'Extras -UL'!$A$4:$J$5,2,FALSE),FALSE)-I86),0)</f>
        <v>0</v>
      </c>
      <c r="Q86" s="369">
        <f>IF(G86=$Q$1,(VLOOKUP(A86,'Extras -UL'!$A$6:$J$109,HLOOKUP('Exras Inflair Vs. Base'!G86,'Extras -UL'!$A$4:$J$5,2,FALSE),FALSE)-I86),0)</f>
        <v>0</v>
      </c>
      <c r="R86" s="369">
        <f>IF(G86=$R$1,(VLOOKUP(A86,'Extras -UL'!$A$6:$J$109,HLOOKUP('Exras Inflair Vs. Base'!G86,'Extras -UL'!$A$4:$J$5,2,FALSE),FALSE)-I86),0)</f>
        <v>0</v>
      </c>
      <c r="S86" s="248"/>
      <c r="T86" s="256" t="str">
        <f t="shared" si="4"/>
        <v>UL0166C600484</v>
      </c>
      <c r="U86" s="248"/>
      <c r="V86" s="248"/>
      <c r="W86" s="248"/>
      <c r="X86" s="248"/>
      <c r="Y86" s="241"/>
      <c r="Z86" s="241" t="str">
        <f t="shared" si="5"/>
        <v>UL0166C600484</v>
      </c>
      <c r="AA86" s="245" t="str">
        <f t="shared" si="3"/>
        <v>UL0166</v>
      </c>
      <c r="AB86" s="242">
        <f>IF(G86=$J$1,(VLOOKUP(A86,'Extras -UL'!$A$6:$J$109,HLOOKUP('Exras Inflair Vs. Base'!G86,'Extras -UL'!$A$4:$J$5,2,FALSE),FALSE)),0)</f>
        <v>4</v>
      </c>
      <c r="AC86" s="242">
        <f>IF(G86=$K$1,(VLOOKUP(A86,'Extras -UL'!$A$6:$J$109,HLOOKUP('Exras Inflair Vs. Base'!G86,'Extras -UL'!$A$4:$J$5,2,FALSE),FALSE)),0)</f>
        <v>0</v>
      </c>
      <c r="AD86" s="242">
        <f>IF(G86=$L$1,(VLOOKUP(A86,'Extras -UL'!$A$6:$J$109,HLOOKUP('Exras Inflair Vs. Base'!G86,'Extras -UL'!$A$4:$J$5,2,FALSE),FALSE)),0)</f>
        <v>0</v>
      </c>
      <c r="AE86" s="242">
        <f>IF(G86=$M$1,(VLOOKUP(A86,'Extras -UL'!$A$6:$J$109,HLOOKUP('Exras Inflair Vs. Base'!G86,'Extras -UL'!$A$4:$J$5,2,FALSE),FALSE)),0)</f>
        <v>0</v>
      </c>
      <c r="AF86" s="242">
        <f>IF(G86=$N$1,(VLOOKUP(A86,'Extras -UL'!$A$6:$J$109,HLOOKUP('Exras Inflair Vs. Base'!G86,'Extras -UL'!$A$4:$J$5,2,FALSE),FALSE)-I86),0)</f>
        <v>0</v>
      </c>
      <c r="AG86" s="242">
        <f>IF(G86=$O$1,(VLOOKUP(A86,'Extras -UL'!$A$6:$J$109,HLOOKUP('Exras Inflair Vs. Base'!G86,'Extras -UL'!$A$4:$J$5,2,FALSE),FALSE)),0)</f>
        <v>0</v>
      </c>
      <c r="AH86" s="242">
        <f>IF(G86=$P$1,(VLOOKUP(A86,'Extras -UL'!$A$6:$J$109,HLOOKUP('Exras Inflair Vs. Base'!G86,'Extras -UL'!$A$4:$J$5,2,FALSE),FALSE)),0)</f>
        <v>0</v>
      </c>
      <c r="AI86" s="242">
        <f>IF(G86=$Q$1,(VLOOKUP(A86,'Extras -UL'!$A$6:$J$109,HLOOKUP('Exras Inflair Vs. Base'!G86,'Extras -UL'!$A$4:$J$5,2,FALSE),FALSE)),0)</f>
        <v>0</v>
      </c>
      <c r="AJ86" s="242">
        <f>IF(G86=$R$1,(VLOOKUP(A86,'Extras -UL'!$A$6:$J$109,HLOOKUP('Exras Inflair Vs. Base'!G86,'Extras -UL'!$A$4:$J$5,2,FALSE),FALSE)),0)</f>
        <v>0</v>
      </c>
    </row>
    <row r="87" spans="1:36" x14ac:dyDescent="0.25">
      <c r="A87" s="250" t="s">
        <v>116</v>
      </c>
      <c r="B87" s="250" t="s">
        <v>1795</v>
      </c>
      <c r="C87" s="250" t="s">
        <v>1764</v>
      </c>
      <c r="D87" s="252" t="s">
        <v>897</v>
      </c>
      <c r="E87" s="249">
        <v>2</v>
      </c>
      <c r="F87" s="249" t="s">
        <v>1126</v>
      </c>
      <c r="G87" s="249" t="s">
        <v>434</v>
      </c>
      <c r="H87" s="249" t="s">
        <v>1778</v>
      </c>
      <c r="I87" s="329">
        <v>4</v>
      </c>
      <c r="J87" s="369">
        <f>IF(G87=$J$1,(VLOOKUP(A87,'Extras -UL'!$A$6:$J$109,HLOOKUP('Exras Inflair Vs. Base'!G87,'Extras -UL'!$A$4:$J$5,2,FALSE),FALSE)-I87),0)</f>
        <v>0</v>
      </c>
      <c r="K87" s="369">
        <f>IF(G87=$K$1,(VLOOKUP(A87,'Extras -UL'!$A$6:$J$109,HLOOKUP('Exras Inflair Vs. Base'!G87,'Extras -UL'!$A$4:$J$5,2,FALSE),FALSE)-I87),0)</f>
        <v>0</v>
      </c>
      <c r="L87" s="369">
        <f>IF(G87=$L$1,(VLOOKUP(A87,'Extras -UL'!$A$6:$J$109,HLOOKUP('Exras Inflair Vs. Base'!G87,'Extras -UL'!$A$4:$J$5,2,FALSE),FALSE)-I87),0)</f>
        <v>0</v>
      </c>
      <c r="M87" s="369">
        <f>IF(G87=$M$1,(VLOOKUP(A87,'Extras -UL'!$A$6:$J$109,HLOOKUP('Exras Inflair Vs. Base'!G87,'Extras -UL'!$A$4:$J$5,2,FALSE),FALSE)-I87),0)</f>
        <v>0</v>
      </c>
      <c r="N87" s="369">
        <f>IF(G87=$N$1,(VLOOKUP(A87,'Extras -UL'!$A$6:$J$109,HLOOKUP('Exras Inflair Vs. Base'!G87,'Extras -UL'!$A$4:$J$5,2,FALSE),FALSE)-I87),0)</f>
        <v>0</v>
      </c>
      <c r="O87" s="369">
        <f>IF(G87=$O$1,(VLOOKUP(A87,'Extras -UL'!$A$6:$J$109,HLOOKUP('Exras Inflair Vs. Base'!G87,'Extras -UL'!$A$4:$J$5,2,FALSE),FALSE)-I87),0)</f>
        <v>0</v>
      </c>
      <c r="P87" s="369">
        <f>IF(G87=$P$1,(VLOOKUP(A87,'Extras -UL'!$A$6:$J$109,HLOOKUP('Exras Inflair Vs. Base'!G87,'Extras -UL'!$A$4:$J$5,2,FALSE),FALSE)-I87),0)</f>
        <v>0</v>
      </c>
      <c r="Q87" s="369">
        <f>IF(G87=$Q$1,(VLOOKUP(A87,'Extras -UL'!$A$6:$J$109,HLOOKUP('Exras Inflair Vs. Base'!G87,'Extras -UL'!$A$4:$J$5,2,FALSE),FALSE)-I87),0)</f>
        <v>0</v>
      </c>
      <c r="R87" s="369">
        <f>IF(G87=$R$1,(VLOOKUP(A87,'Extras -UL'!$A$6:$J$109,HLOOKUP('Exras Inflair Vs. Base'!G87,'Extras -UL'!$A$4:$J$5,2,FALSE),FALSE)-I87),0)</f>
        <v>0</v>
      </c>
      <c r="S87" s="248"/>
      <c r="T87" s="256" t="str">
        <f t="shared" si="4"/>
        <v>UL0166C600224</v>
      </c>
      <c r="U87" s="248"/>
      <c r="V87" s="248"/>
      <c r="W87" s="248"/>
      <c r="X87" s="248"/>
      <c r="Y87" s="241"/>
      <c r="Z87" s="241" t="str">
        <f t="shared" si="5"/>
        <v>UL0166C600224</v>
      </c>
      <c r="AA87" s="245" t="str">
        <f t="shared" si="3"/>
        <v>UL0166</v>
      </c>
      <c r="AB87" s="242">
        <f>IF(G87=$J$1,(VLOOKUP(A87,'Extras -UL'!$A$6:$J$109,HLOOKUP('Exras Inflair Vs. Base'!G87,'Extras -UL'!$A$4:$J$5,2,FALSE),FALSE)),0)</f>
        <v>0</v>
      </c>
      <c r="AC87" s="242">
        <f>IF(G87=$K$1,(VLOOKUP(A87,'Extras -UL'!$A$6:$J$109,HLOOKUP('Exras Inflair Vs. Base'!G87,'Extras -UL'!$A$4:$J$5,2,FALSE),FALSE)),0)</f>
        <v>4</v>
      </c>
      <c r="AD87" s="242">
        <f>IF(G87=$L$1,(VLOOKUP(A87,'Extras -UL'!$A$6:$J$109,HLOOKUP('Exras Inflair Vs. Base'!G87,'Extras -UL'!$A$4:$J$5,2,FALSE),FALSE)),0)</f>
        <v>0</v>
      </c>
      <c r="AE87" s="242">
        <f>IF(G87=$M$1,(VLOOKUP(A87,'Extras -UL'!$A$6:$J$109,HLOOKUP('Exras Inflair Vs. Base'!G87,'Extras -UL'!$A$4:$J$5,2,FALSE),FALSE)),0)</f>
        <v>0</v>
      </c>
      <c r="AF87" s="242">
        <f>IF(G87=$N$1,(VLOOKUP(A87,'Extras -UL'!$A$6:$J$109,HLOOKUP('Exras Inflair Vs. Base'!G87,'Extras -UL'!$A$4:$J$5,2,FALSE),FALSE)-I87),0)</f>
        <v>0</v>
      </c>
      <c r="AG87" s="242">
        <f>IF(G87=$O$1,(VLOOKUP(A87,'Extras -UL'!$A$6:$J$109,HLOOKUP('Exras Inflair Vs. Base'!G87,'Extras -UL'!$A$4:$J$5,2,FALSE),FALSE)),0)</f>
        <v>0</v>
      </c>
      <c r="AH87" s="242">
        <f>IF(G87=$P$1,(VLOOKUP(A87,'Extras -UL'!$A$6:$J$109,HLOOKUP('Exras Inflair Vs. Base'!G87,'Extras -UL'!$A$4:$J$5,2,FALSE),FALSE)),0)</f>
        <v>0</v>
      </c>
      <c r="AI87" s="242">
        <f>IF(G87=$Q$1,(VLOOKUP(A87,'Extras -UL'!$A$6:$J$109,HLOOKUP('Exras Inflair Vs. Base'!G87,'Extras -UL'!$A$4:$J$5,2,FALSE),FALSE)),0)</f>
        <v>0</v>
      </c>
      <c r="AJ87" s="242">
        <f>IF(G87=$R$1,(VLOOKUP(A87,'Extras -UL'!$A$6:$J$109,HLOOKUP('Exras Inflair Vs. Base'!G87,'Extras -UL'!$A$4:$J$5,2,FALSE),FALSE)),0)</f>
        <v>0</v>
      </c>
    </row>
    <row r="88" spans="1:36" x14ac:dyDescent="0.25">
      <c r="A88" s="250" t="s">
        <v>116</v>
      </c>
      <c r="B88" s="250" t="s">
        <v>1795</v>
      </c>
      <c r="C88" s="250" t="s">
        <v>1764</v>
      </c>
      <c r="D88" s="252" t="s">
        <v>897</v>
      </c>
      <c r="E88" s="249">
        <v>3</v>
      </c>
      <c r="F88" s="249" t="s">
        <v>1126</v>
      </c>
      <c r="G88" s="249" t="s">
        <v>886</v>
      </c>
      <c r="H88" s="249" t="s">
        <v>907</v>
      </c>
      <c r="I88" s="329">
        <v>2</v>
      </c>
      <c r="J88" s="369">
        <f>IF(G88=$J$1,(VLOOKUP(A88,'Extras -UL'!$A$6:$J$109,HLOOKUP('Exras Inflair Vs. Base'!G88,'Extras -UL'!$A$4:$J$5,2,FALSE),FALSE)-I88),0)</f>
        <v>0</v>
      </c>
      <c r="K88" s="369">
        <f>IF(G88=$K$1,(VLOOKUP(A88,'Extras -UL'!$A$6:$J$109,HLOOKUP('Exras Inflair Vs. Base'!G88,'Extras -UL'!$A$4:$J$5,2,FALSE),FALSE)-I88),0)</f>
        <v>0</v>
      </c>
      <c r="L88" s="369">
        <f>IF(G88=$L$1,(VLOOKUP(A88,'Extras -UL'!$A$6:$J$109,HLOOKUP('Exras Inflair Vs. Base'!G88,'Extras -UL'!$A$4:$J$5,2,FALSE),FALSE)-I88),0)</f>
        <v>0</v>
      </c>
      <c r="M88" s="369">
        <f>IF(G88=$M$1,(VLOOKUP(A88,'Extras -UL'!$A$6:$J$109,HLOOKUP('Exras Inflair Vs. Base'!G88,'Extras -UL'!$A$4:$J$5,2,FALSE),FALSE)-I88),0)</f>
        <v>0</v>
      </c>
      <c r="N88" s="369">
        <f>IF(G88=$N$1,(VLOOKUP(A88,'Extras -UL'!$A$6:$J$109,HLOOKUP('Exras Inflair Vs. Base'!G88,'Extras -UL'!$A$4:$J$5,2,FALSE),FALSE)-I88),0)</f>
        <v>0</v>
      </c>
      <c r="O88" s="369">
        <f>IF(G88=$O$1,(VLOOKUP(A88,'Extras -UL'!$A$6:$J$109,HLOOKUP('Exras Inflair Vs. Base'!G88,'Extras -UL'!$A$4:$J$5,2,FALSE),FALSE)-I88),0)</f>
        <v>0</v>
      </c>
      <c r="P88" s="369">
        <f>IF(G88=$P$1,(VLOOKUP(A88,'Extras -UL'!$A$6:$J$109,HLOOKUP('Exras Inflair Vs. Base'!G88,'Extras -UL'!$A$4:$J$5,2,FALSE),FALSE)-I88),0)</f>
        <v>0</v>
      </c>
      <c r="Q88" s="369">
        <f>IF(G88=$Q$1,(VLOOKUP(A88,'Extras -UL'!$A$6:$J$109,HLOOKUP('Exras Inflair Vs. Base'!G88,'Extras -UL'!$A$4:$J$5,2,FALSE),FALSE)-I88),0)</f>
        <v>0</v>
      </c>
      <c r="R88" s="369">
        <f>IF(G88=$R$1,(VLOOKUP(A88,'Extras -UL'!$A$6:$J$109,HLOOKUP('Exras Inflair Vs. Base'!G88,'Extras -UL'!$A$4:$J$5,2,FALSE),FALSE)-I88),0)</f>
        <v>0</v>
      </c>
      <c r="S88" s="248"/>
      <c r="T88" s="256" t="str">
        <f t="shared" si="4"/>
        <v>UL0166C600762</v>
      </c>
      <c r="U88" s="248"/>
      <c r="V88" s="248"/>
      <c r="W88" s="248"/>
      <c r="X88" s="248"/>
      <c r="Y88" s="241"/>
      <c r="Z88" s="241" t="str">
        <f t="shared" si="5"/>
        <v>UL0166C600762</v>
      </c>
      <c r="AA88" s="245" t="str">
        <f t="shared" si="3"/>
        <v>UL0166</v>
      </c>
      <c r="AB88" s="242">
        <f>IF(G88=$J$1,(VLOOKUP(A88,'Extras -UL'!$A$6:$J$109,HLOOKUP('Exras Inflair Vs. Base'!G88,'Extras -UL'!$A$4:$J$5,2,FALSE),FALSE)),0)</f>
        <v>0</v>
      </c>
      <c r="AC88" s="242">
        <f>IF(G88=$K$1,(VLOOKUP(A88,'Extras -UL'!$A$6:$J$109,HLOOKUP('Exras Inflair Vs. Base'!G88,'Extras -UL'!$A$4:$J$5,2,FALSE),FALSE)),0)</f>
        <v>0</v>
      </c>
      <c r="AD88" s="242">
        <f>IF(G88=$L$1,(VLOOKUP(A88,'Extras -UL'!$A$6:$J$109,HLOOKUP('Exras Inflair Vs. Base'!G88,'Extras -UL'!$A$4:$J$5,2,FALSE),FALSE)),0)</f>
        <v>2</v>
      </c>
      <c r="AE88" s="242">
        <f>IF(G88=$M$1,(VLOOKUP(A88,'Extras -UL'!$A$6:$J$109,HLOOKUP('Exras Inflair Vs. Base'!G88,'Extras -UL'!$A$4:$J$5,2,FALSE),FALSE)),0)</f>
        <v>0</v>
      </c>
      <c r="AF88" s="242">
        <f>IF(G88=$N$1,(VLOOKUP(A88,'Extras -UL'!$A$6:$J$109,HLOOKUP('Exras Inflair Vs. Base'!G88,'Extras -UL'!$A$4:$J$5,2,FALSE),FALSE)-I88),0)</f>
        <v>0</v>
      </c>
      <c r="AG88" s="242">
        <f>IF(G88=$O$1,(VLOOKUP(A88,'Extras -UL'!$A$6:$J$109,HLOOKUP('Exras Inflair Vs. Base'!G88,'Extras -UL'!$A$4:$J$5,2,FALSE),FALSE)),0)</f>
        <v>0</v>
      </c>
      <c r="AH88" s="242">
        <f>IF(G88=$P$1,(VLOOKUP(A88,'Extras -UL'!$A$6:$J$109,HLOOKUP('Exras Inflair Vs. Base'!G88,'Extras -UL'!$A$4:$J$5,2,FALSE),FALSE)),0)</f>
        <v>0</v>
      </c>
      <c r="AI88" s="242">
        <f>IF(G88=$Q$1,(VLOOKUP(A88,'Extras -UL'!$A$6:$J$109,HLOOKUP('Exras Inflair Vs. Base'!G88,'Extras -UL'!$A$4:$J$5,2,FALSE),FALSE)),0)</f>
        <v>0</v>
      </c>
      <c r="AJ88" s="242">
        <f>IF(G88=$R$1,(VLOOKUP(A88,'Extras -UL'!$A$6:$J$109,HLOOKUP('Exras Inflair Vs. Base'!G88,'Extras -UL'!$A$4:$J$5,2,FALSE),FALSE)),0)</f>
        <v>0</v>
      </c>
    </row>
    <row r="89" spans="1:36" x14ac:dyDescent="0.25">
      <c r="A89" s="250" t="s">
        <v>116</v>
      </c>
      <c r="B89" s="250" t="s">
        <v>1795</v>
      </c>
      <c r="C89" s="250" t="s">
        <v>1764</v>
      </c>
      <c r="D89" s="252" t="s">
        <v>897</v>
      </c>
      <c r="E89" s="249">
        <v>4</v>
      </c>
      <c r="F89" s="249" t="s">
        <v>1126</v>
      </c>
      <c r="G89" s="249" t="s">
        <v>169</v>
      </c>
      <c r="H89" s="249" t="s">
        <v>416</v>
      </c>
      <c r="I89" s="329">
        <v>1</v>
      </c>
      <c r="J89" s="369">
        <f>IF(G89=$J$1,(VLOOKUP(A89,'Extras -UL'!$A$6:$J$109,HLOOKUP('Exras Inflair Vs. Base'!G89,'Extras -UL'!$A$4:$J$5,2,FALSE),FALSE)-I89),0)</f>
        <v>0</v>
      </c>
      <c r="K89" s="369">
        <f>IF(G89=$K$1,(VLOOKUP(A89,'Extras -UL'!$A$6:$J$109,HLOOKUP('Exras Inflair Vs. Base'!G89,'Extras -UL'!$A$4:$J$5,2,FALSE),FALSE)-I89),0)</f>
        <v>0</v>
      </c>
      <c r="L89" s="369">
        <f>IF(G89=$L$1,(VLOOKUP(A89,'Extras -UL'!$A$6:$J$109,HLOOKUP('Exras Inflair Vs. Base'!G89,'Extras -UL'!$A$4:$J$5,2,FALSE),FALSE)-I89),0)</f>
        <v>0</v>
      </c>
      <c r="M89" s="369">
        <f>IF(G89=$M$1,(VLOOKUP(A89,'Extras -UL'!$A$6:$J$109,HLOOKUP('Exras Inflair Vs. Base'!G89,'Extras -UL'!$A$4:$J$5,2,FALSE),FALSE)-I89),0)</f>
        <v>0</v>
      </c>
      <c r="N89" s="369">
        <f>IF(G89=$N$1,(VLOOKUP(A89,'Extras -UL'!$A$6:$J$109,HLOOKUP('Exras Inflair Vs. Base'!G89,'Extras -UL'!$A$4:$J$5,2,FALSE),FALSE)-I89),0)</f>
        <v>0</v>
      </c>
      <c r="O89" s="369">
        <f>IF(G89=$O$1,(VLOOKUP(A89,'Extras -UL'!$A$6:$J$109,HLOOKUP('Exras Inflair Vs. Base'!G89,'Extras -UL'!$A$4:$J$5,2,FALSE),FALSE)-I89),0)</f>
        <v>0</v>
      </c>
      <c r="P89" s="369">
        <f>IF(G89=$P$1,(VLOOKUP(A89,'Extras -UL'!$A$6:$J$109,HLOOKUP('Exras Inflair Vs. Base'!G89,'Extras -UL'!$A$4:$J$5,2,FALSE),FALSE)-I89),0)</f>
        <v>0</v>
      </c>
      <c r="Q89" s="369">
        <f>IF(G89=$Q$1,(VLOOKUP(A89,'Extras -UL'!$A$6:$J$109,HLOOKUP('Exras Inflair Vs. Base'!G89,'Extras -UL'!$A$4:$J$5,2,FALSE),FALSE)-I89),0)</f>
        <v>0</v>
      </c>
      <c r="R89" s="369">
        <f>IF(G89=$R$1,(VLOOKUP(A89,'Extras -UL'!$A$6:$J$109,HLOOKUP('Exras Inflair Vs. Base'!G89,'Extras -UL'!$A$4:$J$5,2,FALSE),FALSE)-I89),0)</f>
        <v>0</v>
      </c>
      <c r="S89" s="248"/>
      <c r="T89" s="256" t="str">
        <f t="shared" si="4"/>
        <v>UL0166C600541</v>
      </c>
      <c r="U89" s="248"/>
      <c r="V89" s="248"/>
      <c r="W89" s="248"/>
      <c r="X89" s="248"/>
      <c r="Y89" s="241"/>
      <c r="Z89" s="241" t="str">
        <f t="shared" si="5"/>
        <v>UL0166C600541</v>
      </c>
      <c r="AA89" s="245" t="str">
        <f t="shared" si="3"/>
        <v>UL0166</v>
      </c>
      <c r="AB89" s="242">
        <f>IF(G89=$J$1,(VLOOKUP(A89,'Extras -UL'!$A$6:$J$109,HLOOKUP('Exras Inflair Vs. Base'!G89,'Extras -UL'!$A$4:$J$5,2,FALSE),FALSE)),0)</f>
        <v>0</v>
      </c>
      <c r="AC89" s="242">
        <f>IF(G89=$K$1,(VLOOKUP(A89,'Extras -UL'!$A$6:$J$109,HLOOKUP('Exras Inflair Vs. Base'!G89,'Extras -UL'!$A$4:$J$5,2,FALSE),FALSE)),0)</f>
        <v>0</v>
      </c>
      <c r="AD89" s="242">
        <f>IF(G89=$L$1,(VLOOKUP(A89,'Extras -UL'!$A$6:$J$109,HLOOKUP('Exras Inflair Vs. Base'!G89,'Extras -UL'!$A$4:$J$5,2,FALSE),FALSE)),0)</f>
        <v>0</v>
      </c>
      <c r="AE89" s="242">
        <f>IF(G89=$M$1,(VLOOKUP(A89,'Extras -UL'!$A$6:$J$109,HLOOKUP('Exras Inflair Vs. Base'!G89,'Extras -UL'!$A$4:$J$5,2,FALSE),FALSE)),0)</f>
        <v>1</v>
      </c>
      <c r="AF89" s="242">
        <f>IF(G89=$N$1,(VLOOKUP(A89,'Extras -UL'!$A$6:$J$109,HLOOKUP('Exras Inflair Vs. Base'!G89,'Extras -UL'!$A$4:$J$5,2,FALSE),FALSE)-I89),0)</f>
        <v>0</v>
      </c>
      <c r="AG89" s="242">
        <f>IF(G89=$O$1,(VLOOKUP(A89,'Extras -UL'!$A$6:$J$109,HLOOKUP('Exras Inflair Vs. Base'!G89,'Extras -UL'!$A$4:$J$5,2,FALSE),FALSE)),0)</f>
        <v>0</v>
      </c>
      <c r="AH89" s="242">
        <f>IF(G89=$P$1,(VLOOKUP(A89,'Extras -UL'!$A$6:$J$109,HLOOKUP('Exras Inflair Vs. Base'!G89,'Extras -UL'!$A$4:$J$5,2,FALSE),FALSE)),0)</f>
        <v>0</v>
      </c>
      <c r="AI89" s="242">
        <f>IF(G89=$Q$1,(VLOOKUP(A89,'Extras -UL'!$A$6:$J$109,HLOOKUP('Exras Inflair Vs. Base'!G89,'Extras -UL'!$A$4:$J$5,2,FALSE),FALSE)),0)</f>
        <v>0</v>
      </c>
      <c r="AJ89" s="242">
        <f>IF(G89=$R$1,(VLOOKUP(A89,'Extras -UL'!$A$6:$J$109,HLOOKUP('Exras Inflair Vs. Base'!G89,'Extras -UL'!$A$4:$J$5,2,FALSE),FALSE)),0)</f>
        <v>0</v>
      </c>
    </row>
    <row r="90" spans="1:36" x14ac:dyDescent="0.25">
      <c r="A90" s="250" t="s">
        <v>61</v>
      </c>
      <c r="B90" s="250" t="s">
        <v>1796</v>
      </c>
      <c r="C90" s="250" t="s">
        <v>1764</v>
      </c>
      <c r="D90" s="252" t="s">
        <v>897</v>
      </c>
      <c r="E90" s="249">
        <v>1</v>
      </c>
      <c r="F90" s="249" t="s">
        <v>1126</v>
      </c>
      <c r="G90" s="249" t="s">
        <v>517</v>
      </c>
      <c r="H90" s="249" t="s">
        <v>1777</v>
      </c>
      <c r="I90" s="329">
        <v>9</v>
      </c>
      <c r="J90" s="369">
        <f>IF(G90=$J$1,(VLOOKUP(A90,'Extras -UL'!$A$6:$J$109,HLOOKUP('Exras Inflair Vs. Base'!G90,'Extras -UL'!$A$4:$J$5,2,FALSE),FALSE)-I90),0)</f>
        <v>0</v>
      </c>
      <c r="K90" s="369">
        <f>IF(G90=$K$1,(VLOOKUP(A90,'Extras -UL'!$A$6:$J$109,HLOOKUP('Exras Inflair Vs. Base'!G90,'Extras -UL'!$A$4:$J$5,2,FALSE),FALSE)-I90),0)</f>
        <v>0</v>
      </c>
      <c r="L90" s="369">
        <f>IF(G90=$L$1,(VLOOKUP(A90,'Extras -UL'!$A$6:$J$109,HLOOKUP('Exras Inflair Vs. Base'!G90,'Extras -UL'!$A$4:$J$5,2,FALSE),FALSE)-I90),0)</f>
        <v>0</v>
      </c>
      <c r="M90" s="369">
        <f>IF(G90=$M$1,(VLOOKUP(A90,'Extras -UL'!$A$6:$J$109,HLOOKUP('Exras Inflair Vs. Base'!G90,'Extras -UL'!$A$4:$J$5,2,FALSE),FALSE)-I90),0)</f>
        <v>0</v>
      </c>
      <c r="N90" s="369">
        <f>IF(G90=$N$1,(VLOOKUP(A90,'Extras -UL'!$A$6:$J$109,HLOOKUP('Exras Inflair Vs. Base'!G90,'Extras -UL'!$A$4:$J$5,2,FALSE),FALSE)-I90),0)</f>
        <v>0</v>
      </c>
      <c r="O90" s="369">
        <f>IF(G90=$O$1,(VLOOKUP(A90,'Extras -UL'!$A$6:$J$109,HLOOKUP('Exras Inflair Vs. Base'!G90,'Extras -UL'!$A$4:$J$5,2,FALSE),FALSE)-I90),0)</f>
        <v>0</v>
      </c>
      <c r="P90" s="369">
        <f>IF(G90=$P$1,(VLOOKUP(A90,'Extras -UL'!$A$6:$J$109,HLOOKUP('Exras Inflair Vs. Base'!G90,'Extras -UL'!$A$4:$J$5,2,FALSE),FALSE)-I90),0)</f>
        <v>0</v>
      </c>
      <c r="Q90" s="369">
        <f>IF(G90=$Q$1,(VLOOKUP(A90,'Extras -UL'!$A$6:$J$109,HLOOKUP('Exras Inflair Vs. Base'!G90,'Extras -UL'!$A$4:$J$5,2,FALSE),FALSE)-I90),0)</f>
        <v>0</v>
      </c>
      <c r="R90" s="369">
        <f>IF(G90=$R$1,(VLOOKUP(A90,'Extras -UL'!$A$6:$J$109,HLOOKUP('Exras Inflair Vs. Base'!G90,'Extras -UL'!$A$4:$J$5,2,FALSE),FALSE)-I90),0)</f>
        <v>0</v>
      </c>
      <c r="S90" s="248"/>
      <c r="T90" s="256" t="str">
        <f t="shared" si="4"/>
        <v>UL0173C600489</v>
      </c>
      <c r="U90" s="248"/>
      <c r="V90" s="248"/>
      <c r="W90" s="248"/>
      <c r="X90" s="248"/>
      <c r="Y90" s="241"/>
      <c r="Z90" s="241" t="str">
        <f t="shared" si="5"/>
        <v>UL0173C600489</v>
      </c>
      <c r="AA90" s="245" t="str">
        <f t="shared" si="3"/>
        <v>UL0173</v>
      </c>
      <c r="AB90" s="242">
        <f>IF(G90=$J$1,(VLOOKUP(A90,'Extras -UL'!$A$6:$J$109,HLOOKUP('Exras Inflair Vs. Base'!G90,'Extras -UL'!$A$4:$J$5,2,FALSE),FALSE)),0)</f>
        <v>9</v>
      </c>
      <c r="AC90" s="242">
        <f>IF(G90=$K$1,(VLOOKUP(A90,'Extras -UL'!$A$6:$J$109,HLOOKUP('Exras Inflair Vs. Base'!G90,'Extras -UL'!$A$4:$J$5,2,FALSE),FALSE)),0)</f>
        <v>0</v>
      </c>
      <c r="AD90" s="242">
        <f>IF(G90=$L$1,(VLOOKUP(A90,'Extras -UL'!$A$6:$J$109,HLOOKUP('Exras Inflair Vs. Base'!G90,'Extras -UL'!$A$4:$J$5,2,FALSE),FALSE)),0)</f>
        <v>0</v>
      </c>
      <c r="AE90" s="242">
        <f>IF(G90=$M$1,(VLOOKUP(A90,'Extras -UL'!$A$6:$J$109,HLOOKUP('Exras Inflair Vs. Base'!G90,'Extras -UL'!$A$4:$J$5,2,FALSE),FALSE)),0)</f>
        <v>0</v>
      </c>
      <c r="AF90" s="242">
        <f>IF(G90=$N$1,(VLOOKUP(A90,'Extras -UL'!$A$6:$J$109,HLOOKUP('Exras Inflair Vs. Base'!G90,'Extras -UL'!$A$4:$J$5,2,FALSE),FALSE)-I90),0)</f>
        <v>0</v>
      </c>
      <c r="AG90" s="242">
        <f>IF(G90=$O$1,(VLOOKUP(A90,'Extras -UL'!$A$6:$J$109,HLOOKUP('Exras Inflair Vs. Base'!G90,'Extras -UL'!$A$4:$J$5,2,FALSE),FALSE)),0)</f>
        <v>0</v>
      </c>
      <c r="AH90" s="242">
        <f>IF(G90=$P$1,(VLOOKUP(A90,'Extras -UL'!$A$6:$J$109,HLOOKUP('Exras Inflair Vs. Base'!G90,'Extras -UL'!$A$4:$J$5,2,FALSE),FALSE)),0)</f>
        <v>0</v>
      </c>
      <c r="AI90" s="242">
        <f>IF(G90=$Q$1,(VLOOKUP(A90,'Extras -UL'!$A$6:$J$109,HLOOKUP('Exras Inflair Vs. Base'!G90,'Extras -UL'!$A$4:$J$5,2,FALSE),FALSE)),0)</f>
        <v>0</v>
      </c>
      <c r="AJ90" s="242">
        <f>IF(G90=$R$1,(VLOOKUP(A90,'Extras -UL'!$A$6:$J$109,HLOOKUP('Exras Inflair Vs. Base'!G90,'Extras -UL'!$A$4:$J$5,2,FALSE),FALSE)),0)</f>
        <v>0</v>
      </c>
    </row>
    <row r="91" spans="1:36" x14ac:dyDescent="0.25">
      <c r="A91" s="249" t="s">
        <v>61</v>
      </c>
      <c r="B91" s="249" t="s">
        <v>1796</v>
      </c>
      <c r="C91" s="249" t="s">
        <v>1764</v>
      </c>
      <c r="D91" s="251" t="s">
        <v>897</v>
      </c>
      <c r="E91" s="249">
        <v>2</v>
      </c>
      <c r="F91" s="249" t="s">
        <v>1126</v>
      </c>
      <c r="G91" s="249" t="s">
        <v>434</v>
      </c>
      <c r="H91" s="249" t="s">
        <v>1778</v>
      </c>
      <c r="I91" s="329">
        <v>9</v>
      </c>
      <c r="J91" s="369">
        <f>IF(G91=$J$1,(VLOOKUP(A91,'Extras -UL'!$A$6:$J$109,HLOOKUP('Exras Inflair Vs. Base'!G91,'Extras -UL'!$A$4:$J$5,2,FALSE),FALSE)-I91),0)</f>
        <v>0</v>
      </c>
      <c r="K91" s="369">
        <f>IF(G91=$K$1,(VLOOKUP(A91,'Extras -UL'!$A$6:$J$109,HLOOKUP('Exras Inflair Vs. Base'!G91,'Extras -UL'!$A$4:$J$5,2,FALSE),FALSE)-I91),0)</f>
        <v>0</v>
      </c>
      <c r="L91" s="369">
        <f>IF(G91=$L$1,(VLOOKUP(A91,'Extras -UL'!$A$6:$J$109,HLOOKUP('Exras Inflair Vs. Base'!G91,'Extras -UL'!$A$4:$J$5,2,FALSE),FALSE)-I91),0)</f>
        <v>0</v>
      </c>
      <c r="M91" s="369">
        <f>IF(G91=$M$1,(VLOOKUP(A91,'Extras -UL'!$A$6:$J$109,HLOOKUP('Exras Inflair Vs. Base'!G91,'Extras -UL'!$A$4:$J$5,2,FALSE),FALSE)-I91),0)</f>
        <v>0</v>
      </c>
      <c r="N91" s="369">
        <f>IF(G91=$N$1,(VLOOKUP(A91,'Extras -UL'!$A$6:$J$109,HLOOKUP('Exras Inflair Vs. Base'!G91,'Extras -UL'!$A$4:$J$5,2,FALSE),FALSE)-I91),0)</f>
        <v>0</v>
      </c>
      <c r="O91" s="369">
        <f>IF(G91=$O$1,(VLOOKUP(A91,'Extras -UL'!$A$6:$J$109,HLOOKUP('Exras Inflair Vs. Base'!G91,'Extras -UL'!$A$4:$J$5,2,FALSE),FALSE)-I91),0)</f>
        <v>0</v>
      </c>
      <c r="P91" s="369">
        <f>IF(G91=$P$1,(VLOOKUP(A91,'Extras -UL'!$A$6:$J$109,HLOOKUP('Exras Inflair Vs. Base'!G91,'Extras -UL'!$A$4:$J$5,2,FALSE),FALSE)-I91),0)</f>
        <v>0</v>
      </c>
      <c r="Q91" s="369">
        <f>IF(G91=$Q$1,(VLOOKUP(A91,'Extras -UL'!$A$6:$J$109,HLOOKUP('Exras Inflair Vs. Base'!G91,'Extras -UL'!$A$4:$J$5,2,FALSE),FALSE)-I91),0)</f>
        <v>0</v>
      </c>
      <c r="R91" s="369">
        <f>IF(G91=$R$1,(VLOOKUP(A91,'Extras -UL'!$A$6:$J$109,HLOOKUP('Exras Inflair Vs. Base'!G91,'Extras -UL'!$A$4:$J$5,2,FALSE),FALSE)-I91),0)</f>
        <v>0</v>
      </c>
      <c r="S91" s="248"/>
      <c r="T91" s="256" t="str">
        <f t="shared" si="4"/>
        <v>UL0173C600229</v>
      </c>
      <c r="U91" s="248"/>
      <c r="V91" s="248"/>
      <c r="W91" s="248"/>
      <c r="X91" s="248"/>
      <c r="Y91" s="241"/>
      <c r="Z91" s="241" t="str">
        <f t="shared" si="5"/>
        <v>UL0173C600229</v>
      </c>
      <c r="AA91" s="245" t="str">
        <f t="shared" si="3"/>
        <v>UL0173</v>
      </c>
      <c r="AB91" s="242">
        <f>IF(G91=$J$1,(VLOOKUP(A91,'Extras -UL'!$A$6:$J$109,HLOOKUP('Exras Inflair Vs. Base'!G91,'Extras -UL'!$A$4:$J$5,2,FALSE),FALSE)),0)</f>
        <v>0</v>
      </c>
      <c r="AC91" s="242">
        <f>IF(G91=$K$1,(VLOOKUP(A91,'Extras -UL'!$A$6:$J$109,HLOOKUP('Exras Inflair Vs. Base'!G91,'Extras -UL'!$A$4:$J$5,2,FALSE),FALSE)),0)</f>
        <v>9</v>
      </c>
      <c r="AD91" s="242">
        <f>IF(G91=$L$1,(VLOOKUP(A91,'Extras -UL'!$A$6:$J$109,HLOOKUP('Exras Inflair Vs. Base'!G91,'Extras -UL'!$A$4:$J$5,2,FALSE),FALSE)),0)</f>
        <v>0</v>
      </c>
      <c r="AE91" s="242">
        <f>IF(G91=$M$1,(VLOOKUP(A91,'Extras -UL'!$A$6:$J$109,HLOOKUP('Exras Inflair Vs. Base'!G91,'Extras -UL'!$A$4:$J$5,2,FALSE),FALSE)),0)</f>
        <v>0</v>
      </c>
      <c r="AF91" s="242">
        <f>IF(G91=$N$1,(VLOOKUP(A91,'Extras -UL'!$A$6:$J$109,HLOOKUP('Exras Inflair Vs. Base'!G91,'Extras -UL'!$A$4:$J$5,2,FALSE),FALSE)-I91),0)</f>
        <v>0</v>
      </c>
      <c r="AG91" s="242">
        <f>IF(G91=$O$1,(VLOOKUP(A91,'Extras -UL'!$A$6:$J$109,HLOOKUP('Exras Inflair Vs. Base'!G91,'Extras -UL'!$A$4:$J$5,2,FALSE),FALSE)),0)</f>
        <v>0</v>
      </c>
      <c r="AH91" s="242">
        <f>IF(G91=$P$1,(VLOOKUP(A91,'Extras -UL'!$A$6:$J$109,HLOOKUP('Exras Inflair Vs. Base'!G91,'Extras -UL'!$A$4:$J$5,2,FALSE),FALSE)),0)</f>
        <v>0</v>
      </c>
      <c r="AI91" s="242">
        <f>IF(G91=$Q$1,(VLOOKUP(A91,'Extras -UL'!$A$6:$J$109,HLOOKUP('Exras Inflair Vs. Base'!G91,'Extras -UL'!$A$4:$J$5,2,FALSE),FALSE)),0)</f>
        <v>0</v>
      </c>
      <c r="AJ91" s="242">
        <f>IF(G91=$R$1,(VLOOKUP(A91,'Extras -UL'!$A$6:$J$109,HLOOKUP('Exras Inflair Vs. Base'!G91,'Extras -UL'!$A$4:$J$5,2,FALSE),FALSE)),0)</f>
        <v>0</v>
      </c>
    </row>
    <row r="92" spans="1:36" x14ac:dyDescent="0.25">
      <c r="A92" s="250" t="s">
        <v>61</v>
      </c>
      <c r="B92" s="250" t="s">
        <v>1796</v>
      </c>
      <c r="C92" s="250" t="s">
        <v>1764</v>
      </c>
      <c r="D92" s="252" t="s">
        <v>897</v>
      </c>
      <c r="E92" s="249">
        <v>3</v>
      </c>
      <c r="F92" s="249" t="s">
        <v>1126</v>
      </c>
      <c r="G92" s="249" t="s">
        <v>886</v>
      </c>
      <c r="H92" s="249" t="s">
        <v>907</v>
      </c>
      <c r="I92" s="329">
        <v>1</v>
      </c>
      <c r="J92" s="369">
        <f>IF(G92=$J$1,(VLOOKUP(A92,'Extras -UL'!$A$6:$J$109,HLOOKUP('Exras Inflair Vs. Base'!G92,'Extras -UL'!$A$4:$J$5,2,FALSE),FALSE)-I92),0)</f>
        <v>0</v>
      </c>
      <c r="K92" s="369">
        <f>IF(G92=$K$1,(VLOOKUP(A92,'Extras -UL'!$A$6:$J$109,HLOOKUP('Exras Inflair Vs. Base'!G92,'Extras -UL'!$A$4:$J$5,2,FALSE),FALSE)-I92),0)</f>
        <v>0</v>
      </c>
      <c r="L92" s="369">
        <f>IF(G92=$L$1,(VLOOKUP(A92,'Extras -UL'!$A$6:$J$109,HLOOKUP('Exras Inflair Vs. Base'!G92,'Extras -UL'!$A$4:$J$5,2,FALSE),FALSE)-I92),0)</f>
        <v>0</v>
      </c>
      <c r="M92" s="369">
        <f>IF(G92=$M$1,(VLOOKUP(A92,'Extras -UL'!$A$6:$J$109,HLOOKUP('Exras Inflair Vs. Base'!G92,'Extras -UL'!$A$4:$J$5,2,FALSE),FALSE)-I92),0)</f>
        <v>0</v>
      </c>
      <c r="N92" s="369">
        <f>IF(G92=$N$1,(VLOOKUP(A92,'Extras -UL'!$A$6:$J$109,HLOOKUP('Exras Inflair Vs. Base'!G92,'Extras -UL'!$A$4:$J$5,2,FALSE),FALSE)-I92),0)</f>
        <v>0</v>
      </c>
      <c r="O92" s="369">
        <f>IF(G92=$O$1,(VLOOKUP(A92,'Extras -UL'!$A$6:$J$109,HLOOKUP('Exras Inflair Vs. Base'!G92,'Extras -UL'!$A$4:$J$5,2,FALSE),FALSE)-I92),0)</f>
        <v>0</v>
      </c>
      <c r="P92" s="369">
        <f>IF(G92=$P$1,(VLOOKUP(A92,'Extras -UL'!$A$6:$J$109,HLOOKUP('Exras Inflair Vs. Base'!G92,'Extras -UL'!$A$4:$J$5,2,FALSE),FALSE)-I92),0)</f>
        <v>0</v>
      </c>
      <c r="Q92" s="369">
        <f>IF(G92=$Q$1,(VLOOKUP(A92,'Extras -UL'!$A$6:$J$109,HLOOKUP('Exras Inflair Vs. Base'!G92,'Extras -UL'!$A$4:$J$5,2,FALSE),FALSE)-I92),0)</f>
        <v>0</v>
      </c>
      <c r="R92" s="369">
        <f>IF(G92=$R$1,(VLOOKUP(A92,'Extras -UL'!$A$6:$J$109,HLOOKUP('Exras Inflair Vs. Base'!G92,'Extras -UL'!$A$4:$J$5,2,FALSE),FALSE)-I92),0)</f>
        <v>0</v>
      </c>
      <c r="S92" s="248"/>
      <c r="T92" s="256" t="str">
        <f t="shared" si="4"/>
        <v>UL0173C600761</v>
      </c>
      <c r="U92" s="248"/>
      <c r="V92" s="248"/>
      <c r="W92" s="248"/>
      <c r="X92" s="248"/>
      <c r="Y92" s="241"/>
      <c r="Z92" s="241" t="str">
        <f t="shared" si="5"/>
        <v>UL0173C600761</v>
      </c>
      <c r="AA92" s="245" t="str">
        <f t="shared" si="3"/>
        <v>UL0173</v>
      </c>
      <c r="AB92" s="242">
        <f>IF(G92=$J$1,(VLOOKUP(A92,'Extras -UL'!$A$6:$J$109,HLOOKUP('Exras Inflair Vs. Base'!G92,'Extras -UL'!$A$4:$J$5,2,FALSE),FALSE)),0)</f>
        <v>0</v>
      </c>
      <c r="AC92" s="242">
        <f>IF(G92=$K$1,(VLOOKUP(A92,'Extras -UL'!$A$6:$J$109,HLOOKUP('Exras Inflair Vs. Base'!G92,'Extras -UL'!$A$4:$J$5,2,FALSE),FALSE)),0)</f>
        <v>0</v>
      </c>
      <c r="AD92" s="242">
        <f>IF(G92=$L$1,(VLOOKUP(A92,'Extras -UL'!$A$6:$J$109,HLOOKUP('Exras Inflair Vs. Base'!G92,'Extras -UL'!$A$4:$J$5,2,FALSE),FALSE)),0)</f>
        <v>1</v>
      </c>
      <c r="AE92" s="242">
        <f>IF(G92=$M$1,(VLOOKUP(A92,'Extras -UL'!$A$6:$J$109,HLOOKUP('Exras Inflair Vs. Base'!G92,'Extras -UL'!$A$4:$J$5,2,FALSE),FALSE)),0)</f>
        <v>0</v>
      </c>
      <c r="AF92" s="242">
        <f>IF(G92=$N$1,(VLOOKUP(A92,'Extras -UL'!$A$6:$J$109,HLOOKUP('Exras Inflair Vs. Base'!G92,'Extras -UL'!$A$4:$J$5,2,FALSE),FALSE)-I92),0)</f>
        <v>0</v>
      </c>
      <c r="AG92" s="242">
        <f>IF(G92=$O$1,(VLOOKUP(A92,'Extras -UL'!$A$6:$J$109,HLOOKUP('Exras Inflair Vs. Base'!G92,'Extras -UL'!$A$4:$J$5,2,FALSE),FALSE)),0)</f>
        <v>0</v>
      </c>
      <c r="AH92" s="242">
        <f>IF(G92=$P$1,(VLOOKUP(A92,'Extras -UL'!$A$6:$J$109,HLOOKUP('Exras Inflair Vs. Base'!G92,'Extras -UL'!$A$4:$J$5,2,FALSE),FALSE)),0)</f>
        <v>0</v>
      </c>
      <c r="AI92" s="242">
        <f>IF(G92=$Q$1,(VLOOKUP(A92,'Extras -UL'!$A$6:$J$109,HLOOKUP('Exras Inflair Vs. Base'!G92,'Extras -UL'!$A$4:$J$5,2,FALSE),FALSE)),0)</f>
        <v>0</v>
      </c>
      <c r="AJ92" s="242">
        <f>IF(G92=$R$1,(VLOOKUP(A92,'Extras -UL'!$A$6:$J$109,HLOOKUP('Exras Inflair Vs. Base'!G92,'Extras -UL'!$A$4:$J$5,2,FALSE),FALSE)),0)</f>
        <v>0</v>
      </c>
    </row>
    <row r="93" spans="1:36" x14ac:dyDescent="0.25">
      <c r="A93" s="250" t="s">
        <v>61</v>
      </c>
      <c r="B93" s="250" t="s">
        <v>1796</v>
      </c>
      <c r="C93" s="250" t="s">
        <v>1764</v>
      </c>
      <c r="D93" s="252" t="s">
        <v>897</v>
      </c>
      <c r="E93" s="249">
        <v>4</v>
      </c>
      <c r="F93" s="249" t="s">
        <v>1126</v>
      </c>
      <c r="G93" s="249" t="s">
        <v>169</v>
      </c>
      <c r="H93" s="249" t="s">
        <v>416</v>
      </c>
      <c r="I93" s="329">
        <v>1</v>
      </c>
      <c r="J93" s="369">
        <f>IF(G93=$J$1,(VLOOKUP(A93,'Extras -UL'!$A$6:$J$109,HLOOKUP('Exras Inflair Vs. Base'!G93,'Extras -UL'!$A$4:$J$5,2,FALSE),FALSE)-I93),0)</f>
        <v>0</v>
      </c>
      <c r="K93" s="369">
        <f>IF(G93=$K$1,(VLOOKUP(A93,'Extras -UL'!$A$6:$J$109,HLOOKUP('Exras Inflair Vs. Base'!G93,'Extras -UL'!$A$4:$J$5,2,FALSE),FALSE)-I93),0)</f>
        <v>0</v>
      </c>
      <c r="L93" s="369">
        <f>IF(G93=$L$1,(VLOOKUP(A93,'Extras -UL'!$A$6:$J$109,HLOOKUP('Exras Inflair Vs. Base'!G93,'Extras -UL'!$A$4:$J$5,2,FALSE),FALSE)-I93),0)</f>
        <v>0</v>
      </c>
      <c r="M93" s="369">
        <f>IF(G93=$M$1,(VLOOKUP(A93,'Extras -UL'!$A$6:$J$109,HLOOKUP('Exras Inflair Vs. Base'!G93,'Extras -UL'!$A$4:$J$5,2,FALSE),FALSE)-I93),0)</f>
        <v>0</v>
      </c>
      <c r="N93" s="369">
        <f>IF(G93=$N$1,(VLOOKUP(A93,'Extras -UL'!$A$6:$J$109,HLOOKUP('Exras Inflair Vs. Base'!G93,'Extras -UL'!$A$4:$J$5,2,FALSE),FALSE)-I93),0)</f>
        <v>0</v>
      </c>
      <c r="O93" s="369">
        <f>IF(G93=$O$1,(VLOOKUP(A93,'Extras -UL'!$A$6:$J$109,HLOOKUP('Exras Inflair Vs. Base'!G93,'Extras -UL'!$A$4:$J$5,2,FALSE),FALSE)-I93),0)</f>
        <v>0</v>
      </c>
      <c r="P93" s="369">
        <f>IF(G93=$P$1,(VLOOKUP(A93,'Extras -UL'!$A$6:$J$109,HLOOKUP('Exras Inflair Vs. Base'!G93,'Extras -UL'!$A$4:$J$5,2,FALSE),FALSE)-I93),0)</f>
        <v>0</v>
      </c>
      <c r="Q93" s="369">
        <f>IF(G93=$Q$1,(VLOOKUP(A93,'Extras -UL'!$A$6:$J$109,HLOOKUP('Exras Inflair Vs. Base'!G93,'Extras -UL'!$A$4:$J$5,2,FALSE),FALSE)-I93),0)</f>
        <v>0</v>
      </c>
      <c r="R93" s="369">
        <f>IF(G93=$R$1,(VLOOKUP(A93,'Extras -UL'!$A$6:$J$109,HLOOKUP('Exras Inflair Vs. Base'!G93,'Extras -UL'!$A$4:$J$5,2,FALSE),FALSE)-I93),0)</f>
        <v>0</v>
      </c>
      <c r="S93" s="248"/>
      <c r="T93" s="256" t="str">
        <f t="shared" si="4"/>
        <v>UL0173C600541</v>
      </c>
      <c r="U93" s="248"/>
      <c r="V93" s="248"/>
      <c r="W93" s="248"/>
      <c r="X93" s="248"/>
      <c r="Y93" s="241"/>
      <c r="Z93" s="241" t="str">
        <f t="shared" si="5"/>
        <v>UL0173C600541</v>
      </c>
      <c r="AA93" s="245" t="str">
        <f t="shared" si="3"/>
        <v>UL0173</v>
      </c>
      <c r="AB93" s="242">
        <f>IF(G93=$J$1,(VLOOKUP(A93,'Extras -UL'!$A$6:$J$109,HLOOKUP('Exras Inflair Vs. Base'!G93,'Extras -UL'!$A$4:$J$5,2,FALSE),FALSE)),0)</f>
        <v>0</v>
      </c>
      <c r="AC93" s="242">
        <f>IF(G93=$K$1,(VLOOKUP(A93,'Extras -UL'!$A$6:$J$109,HLOOKUP('Exras Inflair Vs. Base'!G93,'Extras -UL'!$A$4:$J$5,2,FALSE),FALSE)),0)</f>
        <v>0</v>
      </c>
      <c r="AD93" s="242">
        <f>IF(G93=$L$1,(VLOOKUP(A93,'Extras -UL'!$A$6:$J$109,HLOOKUP('Exras Inflair Vs. Base'!G93,'Extras -UL'!$A$4:$J$5,2,FALSE),FALSE)),0)</f>
        <v>0</v>
      </c>
      <c r="AE93" s="242">
        <f>IF(G93=$M$1,(VLOOKUP(A93,'Extras -UL'!$A$6:$J$109,HLOOKUP('Exras Inflair Vs. Base'!G93,'Extras -UL'!$A$4:$J$5,2,FALSE),FALSE)),0)</f>
        <v>1</v>
      </c>
      <c r="AF93" s="242">
        <f>IF(G93=$N$1,(VLOOKUP(A93,'Extras -UL'!$A$6:$J$109,HLOOKUP('Exras Inflair Vs. Base'!G93,'Extras -UL'!$A$4:$J$5,2,FALSE),FALSE)-I93),0)</f>
        <v>0</v>
      </c>
      <c r="AG93" s="242">
        <f>IF(G93=$O$1,(VLOOKUP(A93,'Extras -UL'!$A$6:$J$109,HLOOKUP('Exras Inflair Vs. Base'!G93,'Extras -UL'!$A$4:$J$5,2,FALSE),FALSE)),0)</f>
        <v>0</v>
      </c>
      <c r="AH93" s="242">
        <f>IF(G93=$P$1,(VLOOKUP(A93,'Extras -UL'!$A$6:$J$109,HLOOKUP('Exras Inflair Vs. Base'!G93,'Extras -UL'!$A$4:$J$5,2,FALSE),FALSE)),0)</f>
        <v>0</v>
      </c>
      <c r="AI93" s="242">
        <f>IF(G93=$Q$1,(VLOOKUP(A93,'Extras -UL'!$A$6:$J$109,HLOOKUP('Exras Inflair Vs. Base'!G93,'Extras -UL'!$A$4:$J$5,2,FALSE),FALSE)),0)</f>
        <v>0</v>
      </c>
      <c r="AJ93" s="242">
        <f>IF(G93=$R$1,(VLOOKUP(A93,'Extras -UL'!$A$6:$J$109,HLOOKUP('Exras Inflair Vs. Base'!G93,'Extras -UL'!$A$4:$J$5,2,FALSE),FALSE)),0)</f>
        <v>0</v>
      </c>
    </row>
    <row r="94" spans="1:36" x14ac:dyDescent="0.25">
      <c r="A94" s="250" t="s">
        <v>963</v>
      </c>
      <c r="B94" s="250" t="s">
        <v>1741</v>
      </c>
      <c r="C94" s="250" t="s">
        <v>1764</v>
      </c>
      <c r="D94" s="252" t="s">
        <v>897</v>
      </c>
      <c r="E94" s="249">
        <v>1</v>
      </c>
      <c r="F94" s="249" t="s">
        <v>1126</v>
      </c>
      <c r="G94" s="249" t="s">
        <v>517</v>
      </c>
      <c r="H94" s="249" t="s">
        <v>1777</v>
      </c>
      <c r="I94" s="329">
        <v>81</v>
      </c>
      <c r="J94" s="369">
        <f>IF(G94=$J$1,(VLOOKUP(A94,'Extras -UL'!$A$6:$J$109,HLOOKUP('Exras Inflair Vs. Base'!G94,'Extras -UL'!$A$4:$J$5,2,FALSE),FALSE)-I94),0)</f>
        <v>0</v>
      </c>
      <c r="K94" s="369">
        <f>IF(G94=$K$1,(VLOOKUP(A94,'Extras -UL'!$A$6:$J$109,HLOOKUP('Exras Inflair Vs. Base'!G94,'Extras -UL'!$A$4:$J$5,2,FALSE),FALSE)-I94),0)</f>
        <v>0</v>
      </c>
      <c r="L94" s="369">
        <f>IF(G94=$L$1,(VLOOKUP(A94,'Extras -UL'!$A$6:$J$109,HLOOKUP('Exras Inflair Vs. Base'!G94,'Extras -UL'!$A$4:$J$5,2,FALSE),FALSE)-I94),0)</f>
        <v>0</v>
      </c>
      <c r="M94" s="369">
        <f>IF(G94=$M$1,(VLOOKUP(A94,'Extras -UL'!$A$6:$J$109,HLOOKUP('Exras Inflair Vs. Base'!G94,'Extras -UL'!$A$4:$J$5,2,FALSE),FALSE)-I94),0)</f>
        <v>0</v>
      </c>
      <c r="N94" s="369">
        <f>IF(G94=$N$1,(VLOOKUP(A94,'Extras -UL'!$A$6:$J$109,HLOOKUP('Exras Inflair Vs. Base'!G94,'Extras -UL'!$A$4:$J$5,2,FALSE),FALSE)-I94),0)</f>
        <v>0</v>
      </c>
      <c r="O94" s="369">
        <f>IF(G94=$O$1,(VLOOKUP(A94,'Extras -UL'!$A$6:$J$109,HLOOKUP('Exras Inflair Vs. Base'!G94,'Extras -UL'!$A$4:$J$5,2,FALSE),FALSE)-I94),0)</f>
        <v>0</v>
      </c>
      <c r="P94" s="369">
        <f>IF(G94=$P$1,(VLOOKUP(A94,'Extras -UL'!$A$6:$J$109,HLOOKUP('Exras Inflair Vs. Base'!G94,'Extras -UL'!$A$4:$J$5,2,FALSE),FALSE)-I94),0)</f>
        <v>0</v>
      </c>
      <c r="Q94" s="369">
        <f>IF(G94=$Q$1,(VLOOKUP(A94,'Extras -UL'!$A$6:$J$109,HLOOKUP('Exras Inflair Vs. Base'!G94,'Extras -UL'!$A$4:$J$5,2,FALSE),FALSE)-I94),0)</f>
        <v>0</v>
      </c>
      <c r="R94" s="369">
        <f>IF(G94=$R$1,(VLOOKUP(A94,'Extras -UL'!$A$6:$J$109,HLOOKUP('Exras Inflair Vs. Base'!G94,'Extras -UL'!$A$4:$J$5,2,FALSE),FALSE)-I94),0)</f>
        <v>0</v>
      </c>
      <c r="S94" s="248"/>
      <c r="T94" s="256" t="str">
        <f t="shared" si="4"/>
        <v>UL0175C6004881</v>
      </c>
      <c r="U94" s="248"/>
      <c r="V94" s="248"/>
      <c r="W94" s="248"/>
      <c r="X94" s="248"/>
      <c r="Y94" s="241"/>
      <c r="Z94" s="241" t="str">
        <f t="shared" si="5"/>
        <v>UL0175C6004881</v>
      </c>
      <c r="AA94" s="245" t="str">
        <f t="shared" si="3"/>
        <v>UL0175</v>
      </c>
      <c r="AB94" s="242">
        <f>IF(G94=$J$1,(VLOOKUP(A94,'Extras -UL'!$A$6:$J$109,HLOOKUP('Exras Inflair Vs. Base'!G94,'Extras -UL'!$A$4:$J$5,2,FALSE),FALSE)),0)</f>
        <v>81</v>
      </c>
      <c r="AC94" s="242">
        <f>IF(G94=$K$1,(VLOOKUP(A94,'Extras -UL'!$A$6:$J$109,HLOOKUP('Exras Inflair Vs. Base'!G94,'Extras -UL'!$A$4:$J$5,2,FALSE),FALSE)),0)</f>
        <v>0</v>
      </c>
      <c r="AD94" s="242">
        <f>IF(G94=$L$1,(VLOOKUP(A94,'Extras -UL'!$A$6:$J$109,HLOOKUP('Exras Inflair Vs. Base'!G94,'Extras -UL'!$A$4:$J$5,2,FALSE),FALSE)),0)</f>
        <v>0</v>
      </c>
      <c r="AE94" s="242">
        <f>IF(G94=$M$1,(VLOOKUP(A94,'Extras -UL'!$A$6:$J$109,HLOOKUP('Exras Inflair Vs. Base'!G94,'Extras -UL'!$A$4:$J$5,2,FALSE),FALSE)),0)</f>
        <v>0</v>
      </c>
      <c r="AF94" s="242">
        <f>IF(G94=$N$1,(VLOOKUP(A94,'Extras -UL'!$A$6:$J$109,HLOOKUP('Exras Inflair Vs. Base'!G94,'Extras -UL'!$A$4:$J$5,2,FALSE),FALSE)-I94),0)</f>
        <v>0</v>
      </c>
      <c r="AG94" s="242">
        <f>IF(G94=$O$1,(VLOOKUP(A94,'Extras -UL'!$A$6:$J$109,HLOOKUP('Exras Inflair Vs. Base'!G94,'Extras -UL'!$A$4:$J$5,2,FALSE),FALSE)),0)</f>
        <v>0</v>
      </c>
      <c r="AH94" s="242">
        <f>IF(G94=$P$1,(VLOOKUP(A94,'Extras -UL'!$A$6:$J$109,HLOOKUP('Exras Inflair Vs. Base'!G94,'Extras -UL'!$A$4:$J$5,2,FALSE),FALSE)),0)</f>
        <v>0</v>
      </c>
      <c r="AI94" s="242">
        <f>IF(G94=$Q$1,(VLOOKUP(A94,'Extras -UL'!$A$6:$J$109,HLOOKUP('Exras Inflair Vs. Base'!G94,'Extras -UL'!$A$4:$J$5,2,FALSE),FALSE)),0)</f>
        <v>0</v>
      </c>
      <c r="AJ94" s="242">
        <f>IF(G94=$R$1,(VLOOKUP(A94,'Extras -UL'!$A$6:$J$109,HLOOKUP('Exras Inflair Vs. Base'!G94,'Extras -UL'!$A$4:$J$5,2,FALSE),FALSE)),0)</f>
        <v>0</v>
      </c>
    </row>
    <row r="95" spans="1:36" x14ac:dyDescent="0.25">
      <c r="A95" s="249" t="s">
        <v>963</v>
      </c>
      <c r="B95" s="249" t="s">
        <v>1741</v>
      </c>
      <c r="C95" s="249" t="s">
        <v>1764</v>
      </c>
      <c r="D95" s="251" t="s">
        <v>897</v>
      </c>
      <c r="E95" s="249">
        <v>2</v>
      </c>
      <c r="F95" s="249" t="s">
        <v>1126</v>
      </c>
      <c r="G95" s="249" t="s">
        <v>434</v>
      </c>
      <c r="H95" s="249" t="s">
        <v>1778</v>
      </c>
      <c r="I95" s="329">
        <v>17</v>
      </c>
      <c r="J95" s="369">
        <f>IF(G95=$J$1,(VLOOKUP(A95,'Extras -UL'!$A$6:$J$109,HLOOKUP('Exras Inflair Vs. Base'!G95,'Extras -UL'!$A$4:$J$5,2,FALSE),FALSE)-I95),0)</f>
        <v>0</v>
      </c>
      <c r="K95" s="369">
        <f>IF(G95=$K$1,(VLOOKUP(A95,'Extras -UL'!$A$6:$J$109,HLOOKUP('Exras Inflair Vs. Base'!G95,'Extras -UL'!$A$4:$J$5,2,FALSE),FALSE)-I95),0)</f>
        <v>0</v>
      </c>
      <c r="L95" s="369">
        <f>IF(G95=$L$1,(VLOOKUP(A95,'Extras -UL'!$A$6:$J$109,HLOOKUP('Exras Inflair Vs. Base'!G95,'Extras -UL'!$A$4:$J$5,2,FALSE),FALSE)-I95),0)</f>
        <v>0</v>
      </c>
      <c r="M95" s="369">
        <f>IF(G95=$M$1,(VLOOKUP(A95,'Extras -UL'!$A$6:$J$109,HLOOKUP('Exras Inflair Vs. Base'!G95,'Extras -UL'!$A$4:$J$5,2,FALSE),FALSE)-I95),0)</f>
        <v>0</v>
      </c>
      <c r="N95" s="369">
        <f>IF(G95=$N$1,(VLOOKUP(A95,'Extras -UL'!$A$6:$J$109,HLOOKUP('Exras Inflair Vs. Base'!G95,'Extras -UL'!$A$4:$J$5,2,FALSE),FALSE)-I95),0)</f>
        <v>0</v>
      </c>
      <c r="O95" s="369">
        <f>IF(G95=$O$1,(VLOOKUP(A95,'Extras -UL'!$A$6:$J$109,HLOOKUP('Exras Inflair Vs. Base'!G95,'Extras -UL'!$A$4:$J$5,2,FALSE),FALSE)-I95),0)</f>
        <v>0</v>
      </c>
      <c r="P95" s="369">
        <f>IF(G95=$P$1,(VLOOKUP(A95,'Extras -UL'!$A$6:$J$109,HLOOKUP('Exras Inflair Vs. Base'!G95,'Extras -UL'!$A$4:$J$5,2,FALSE),FALSE)-I95),0)</f>
        <v>0</v>
      </c>
      <c r="Q95" s="369">
        <f>IF(G95=$Q$1,(VLOOKUP(A95,'Extras -UL'!$A$6:$J$109,HLOOKUP('Exras Inflair Vs. Base'!G95,'Extras -UL'!$A$4:$J$5,2,FALSE),FALSE)-I95),0)</f>
        <v>0</v>
      </c>
      <c r="R95" s="369">
        <f>IF(G95=$R$1,(VLOOKUP(A95,'Extras -UL'!$A$6:$J$109,HLOOKUP('Exras Inflair Vs. Base'!G95,'Extras -UL'!$A$4:$J$5,2,FALSE),FALSE)-I95),0)</f>
        <v>0</v>
      </c>
      <c r="S95" s="248"/>
      <c r="T95" s="256" t="str">
        <f t="shared" si="4"/>
        <v>UL0175C6002217</v>
      </c>
      <c r="U95" s="248"/>
      <c r="V95" s="248"/>
      <c r="W95" s="248"/>
      <c r="X95" s="248"/>
      <c r="Y95" s="241"/>
      <c r="Z95" s="241" t="str">
        <f t="shared" si="5"/>
        <v>UL0175C6002217</v>
      </c>
      <c r="AA95" s="245" t="str">
        <f t="shared" si="3"/>
        <v>UL0175</v>
      </c>
      <c r="AB95" s="242">
        <f>IF(G95=$J$1,(VLOOKUP(A95,'Extras -UL'!$A$6:$J$109,HLOOKUP('Exras Inflair Vs. Base'!G95,'Extras -UL'!$A$4:$J$5,2,FALSE),FALSE)),0)</f>
        <v>0</v>
      </c>
      <c r="AC95" s="242">
        <f>IF(G95=$K$1,(VLOOKUP(A95,'Extras -UL'!$A$6:$J$109,HLOOKUP('Exras Inflair Vs. Base'!G95,'Extras -UL'!$A$4:$J$5,2,FALSE),FALSE)),0)</f>
        <v>17</v>
      </c>
      <c r="AD95" s="242">
        <f>IF(G95=$L$1,(VLOOKUP(A95,'Extras -UL'!$A$6:$J$109,HLOOKUP('Exras Inflair Vs. Base'!G95,'Extras -UL'!$A$4:$J$5,2,FALSE),FALSE)),0)</f>
        <v>0</v>
      </c>
      <c r="AE95" s="242">
        <f>IF(G95=$M$1,(VLOOKUP(A95,'Extras -UL'!$A$6:$J$109,HLOOKUP('Exras Inflair Vs. Base'!G95,'Extras -UL'!$A$4:$J$5,2,FALSE),FALSE)),0)</f>
        <v>0</v>
      </c>
      <c r="AF95" s="242">
        <f>IF(G95=$N$1,(VLOOKUP(A95,'Extras -UL'!$A$6:$J$109,HLOOKUP('Exras Inflair Vs. Base'!G95,'Extras -UL'!$A$4:$J$5,2,FALSE),FALSE)-I95),0)</f>
        <v>0</v>
      </c>
      <c r="AG95" s="242">
        <f>IF(G95=$O$1,(VLOOKUP(A95,'Extras -UL'!$A$6:$J$109,HLOOKUP('Exras Inflair Vs. Base'!G95,'Extras -UL'!$A$4:$J$5,2,FALSE),FALSE)),0)</f>
        <v>0</v>
      </c>
      <c r="AH95" s="242">
        <f>IF(G95=$P$1,(VLOOKUP(A95,'Extras -UL'!$A$6:$J$109,HLOOKUP('Exras Inflair Vs. Base'!G95,'Extras -UL'!$A$4:$J$5,2,FALSE),FALSE)),0)</f>
        <v>0</v>
      </c>
      <c r="AI95" s="242">
        <f>IF(G95=$Q$1,(VLOOKUP(A95,'Extras -UL'!$A$6:$J$109,HLOOKUP('Exras Inflair Vs. Base'!G95,'Extras -UL'!$A$4:$J$5,2,FALSE),FALSE)),0)</f>
        <v>0</v>
      </c>
      <c r="AJ95" s="242">
        <f>IF(G95=$R$1,(VLOOKUP(A95,'Extras -UL'!$A$6:$J$109,HLOOKUP('Exras Inflair Vs. Base'!G95,'Extras -UL'!$A$4:$J$5,2,FALSE),FALSE)),0)</f>
        <v>0</v>
      </c>
    </row>
    <row r="96" spans="1:36" x14ac:dyDescent="0.25">
      <c r="A96" s="250" t="s">
        <v>963</v>
      </c>
      <c r="B96" s="250" t="s">
        <v>1741</v>
      </c>
      <c r="C96" s="250" t="s">
        <v>1764</v>
      </c>
      <c r="D96" s="252" t="s">
        <v>897</v>
      </c>
      <c r="E96" s="249">
        <v>3</v>
      </c>
      <c r="F96" s="249" t="s">
        <v>1126</v>
      </c>
      <c r="G96" s="249" t="s">
        <v>886</v>
      </c>
      <c r="H96" s="249" t="s">
        <v>907</v>
      </c>
      <c r="I96" s="329">
        <v>3</v>
      </c>
      <c r="J96" s="369">
        <f>IF(G96=$J$1,(VLOOKUP(A96,'Extras -UL'!$A$6:$J$109,HLOOKUP('Exras Inflair Vs. Base'!G96,'Extras -UL'!$A$4:$J$5,2,FALSE),FALSE)-I96),0)</f>
        <v>0</v>
      </c>
      <c r="K96" s="369">
        <f>IF(G96=$K$1,(VLOOKUP(A96,'Extras -UL'!$A$6:$J$109,HLOOKUP('Exras Inflair Vs. Base'!G96,'Extras -UL'!$A$4:$J$5,2,FALSE),FALSE)-I96),0)</f>
        <v>0</v>
      </c>
      <c r="L96" s="369">
        <f>IF(G96=$L$1,(VLOOKUP(A96,'Extras -UL'!$A$6:$J$109,HLOOKUP('Exras Inflair Vs. Base'!G96,'Extras -UL'!$A$4:$J$5,2,FALSE),FALSE)-I96),0)</f>
        <v>0</v>
      </c>
      <c r="M96" s="369">
        <f>IF(G96=$M$1,(VLOOKUP(A96,'Extras -UL'!$A$6:$J$109,HLOOKUP('Exras Inflair Vs. Base'!G96,'Extras -UL'!$A$4:$J$5,2,FALSE),FALSE)-I96),0)</f>
        <v>0</v>
      </c>
      <c r="N96" s="369">
        <f>IF(G96=$N$1,(VLOOKUP(A96,'Extras -UL'!$A$6:$J$109,HLOOKUP('Exras Inflair Vs. Base'!G96,'Extras -UL'!$A$4:$J$5,2,FALSE),FALSE)-I96),0)</f>
        <v>0</v>
      </c>
      <c r="O96" s="369">
        <f>IF(G96=$O$1,(VLOOKUP(A96,'Extras -UL'!$A$6:$J$109,HLOOKUP('Exras Inflair Vs. Base'!G96,'Extras -UL'!$A$4:$J$5,2,FALSE),FALSE)-I96),0)</f>
        <v>0</v>
      </c>
      <c r="P96" s="369">
        <f>IF(G96=$P$1,(VLOOKUP(A96,'Extras -UL'!$A$6:$J$109,HLOOKUP('Exras Inflair Vs. Base'!G96,'Extras -UL'!$A$4:$J$5,2,FALSE),FALSE)-I96),0)</f>
        <v>0</v>
      </c>
      <c r="Q96" s="369">
        <f>IF(G96=$Q$1,(VLOOKUP(A96,'Extras -UL'!$A$6:$J$109,HLOOKUP('Exras Inflair Vs. Base'!G96,'Extras -UL'!$A$4:$J$5,2,FALSE),FALSE)-I96),0)</f>
        <v>0</v>
      </c>
      <c r="R96" s="369">
        <f>IF(G96=$R$1,(VLOOKUP(A96,'Extras -UL'!$A$6:$J$109,HLOOKUP('Exras Inflair Vs. Base'!G96,'Extras -UL'!$A$4:$J$5,2,FALSE),FALSE)-I96),0)</f>
        <v>0</v>
      </c>
      <c r="S96" s="248"/>
      <c r="T96" s="256" t="str">
        <f t="shared" si="4"/>
        <v>UL0175C600763</v>
      </c>
      <c r="U96" s="248"/>
      <c r="V96" s="248"/>
      <c r="W96" s="248"/>
      <c r="X96" s="248"/>
      <c r="Y96" s="241"/>
      <c r="Z96" s="241" t="str">
        <f t="shared" si="5"/>
        <v>UL0175C600763</v>
      </c>
      <c r="AA96" s="245" t="str">
        <f t="shared" si="3"/>
        <v>UL0175</v>
      </c>
      <c r="AB96" s="242">
        <f>IF(G96=$J$1,(VLOOKUP(A96,'Extras -UL'!$A$6:$J$109,HLOOKUP('Exras Inflair Vs. Base'!G96,'Extras -UL'!$A$4:$J$5,2,FALSE),FALSE)),0)</f>
        <v>0</v>
      </c>
      <c r="AC96" s="242">
        <f>IF(G96=$K$1,(VLOOKUP(A96,'Extras -UL'!$A$6:$J$109,HLOOKUP('Exras Inflair Vs. Base'!G96,'Extras -UL'!$A$4:$J$5,2,FALSE),FALSE)),0)</f>
        <v>0</v>
      </c>
      <c r="AD96" s="242">
        <f>IF(G96=$L$1,(VLOOKUP(A96,'Extras -UL'!$A$6:$J$109,HLOOKUP('Exras Inflair Vs. Base'!G96,'Extras -UL'!$A$4:$J$5,2,FALSE),FALSE)),0)</f>
        <v>3</v>
      </c>
      <c r="AE96" s="242">
        <f>IF(G96=$M$1,(VLOOKUP(A96,'Extras -UL'!$A$6:$J$109,HLOOKUP('Exras Inflair Vs. Base'!G96,'Extras -UL'!$A$4:$J$5,2,FALSE),FALSE)),0)</f>
        <v>0</v>
      </c>
      <c r="AF96" s="242">
        <f>IF(G96=$N$1,(VLOOKUP(A96,'Extras -UL'!$A$6:$J$109,HLOOKUP('Exras Inflair Vs. Base'!G96,'Extras -UL'!$A$4:$J$5,2,FALSE),FALSE)-I96),0)</f>
        <v>0</v>
      </c>
      <c r="AG96" s="242">
        <f>IF(G96=$O$1,(VLOOKUP(A96,'Extras -UL'!$A$6:$J$109,HLOOKUP('Exras Inflair Vs. Base'!G96,'Extras -UL'!$A$4:$J$5,2,FALSE),FALSE)),0)</f>
        <v>0</v>
      </c>
      <c r="AH96" s="242">
        <f>IF(G96=$P$1,(VLOOKUP(A96,'Extras -UL'!$A$6:$J$109,HLOOKUP('Exras Inflair Vs. Base'!G96,'Extras -UL'!$A$4:$J$5,2,FALSE),FALSE)),0)</f>
        <v>0</v>
      </c>
      <c r="AI96" s="242">
        <f>IF(G96=$Q$1,(VLOOKUP(A96,'Extras -UL'!$A$6:$J$109,HLOOKUP('Exras Inflair Vs. Base'!G96,'Extras -UL'!$A$4:$J$5,2,FALSE),FALSE)),0)</f>
        <v>0</v>
      </c>
      <c r="AJ96" s="242">
        <f>IF(G96=$R$1,(VLOOKUP(A96,'Extras -UL'!$A$6:$J$109,HLOOKUP('Exras Inflair Vs. Base'!G96,'Extras -UL'!$A$4:$J$5,2,FALSE),FALSE)),0)</f>
        <v>0</v>
      </c>
    </row>
    <row r="97" spans="1:36" x14ac:dyDescent="0.25">
      <c r="A97" s="250" t="s">
        <v>963</v>
      </c>
      <c r="B97" s="250" t="s">
        <v>1741</v>
      </c>
      <c r="C97" s="250" t="s">
        <v>1764</v>
      </c>
      <c r="D97" s="252" t="s">
        <v>897</v>
      </c>
      <c r="E97" s="249">
        <v>4</v>
      </c>
      <c r="F97" s="249" t="s">
        <v>1126</v>
      </c>
      <c r="G97" s="249" t="s">
        <v>169</v>
      </c>
      <c r="H97" s="249" t="s">
        <v>416</v>
      </c>
      <c r="I97" s="329">
        <v>3</v>
      </c>
      <c r="J97" s="369">
        <f>IF(G97=$J$1,(VLOOKUP(A97,'Extras -UL'!$A$6:$J$109,HLOOKUP('Exras Inflair Vs. Base'!G97,'Extras -UL'!$A$4:$J$5,2,FALSE),FALSE)-I97),0)</f>
        <v>0</v>
      </c>
      <c r="K97" s="369">
        <f>IF(G97=$K$1,(VLOOKUP(A97,'Extras -UL'!$A$6:$J$109,HLOOKUP('Exras Inflair Vs. Base'!G97,'Extras -UL'!$A$4:$J$5,2,FALSE),FALSE)-I97),0)</f>
        <v>0</v>
      </c>
      <c r="L97" s="369">
        <f>IF(G97=$L$1,(VLOOKUP(A97,'Extras -UL'!$A$6:$J$109,HLOOKUP('Exras Inflair Vs. Base'!G97,'Extras -UL'!$A$4:$J$5,2,FALSE),FALSE)-I97),0)</f>
        <v>0</v>
      </c>
      <c r="M97" s="369">
        <f>IF(G97=$M$1,(VLOOKUP(A97,'Extras -UL'!$A$6:$J$109,HLOOKUP('Exras Inflair Vs. Base'!G97,'Extras -UL'!$A$4:$J$5,2,FALSE),FALSE)-I97),0)</f>
        <v>0</v>
      </c>
      <c r="N97" s="369">
        <f>IF(G97=$N$1,(VLOOKUP(A97,'Extras -UL'!$A$6:$J$109,HLOOKUP('Exras Inflair Vs. Base'!G97,'Extras -UL'!$A$4:$J$5,2,FALSE),FALSE)-I97),0)</f>
        <v>0</v>
      </c>
      <c r="O97" s="369">
        <f>IF(G97=$O$1,(VLOOKUP(A97,'Extras -UL'!$A$6:$J$109,HLOOKUP('Exras Inflair Vs. Base'!G97,'Extras -UL'!$A$4:$J$5,2,FALSE),FALSE)-I97),0)</f>
        <v>0</v>
      </c>
      <c r="P97" s="369">
        <f>IF(G97=$P$1,(VLOOKUP(A97,'Extras -UL'!$A$6:$J$109,HLOOKUP('Exras Inflair Vs. Base'!G97,'Extras -UL'!$A$4:$J$5,2,FALSE),FALSE)-I97),0)</f>
        <v>0</v>
      </c>
      <c r="Q97" s="369">
        <f>IF(G97=$Q$1,(VLOOKUP(A97,'Extras -UL'!$A$6:$J$109,HLOOKUP('Exras Inflair Vs. Base'!G97,'Extras -UL'!$A$4:$J$5,2,FALSE),FALSE)-I97),0)</f>
        <v>0</v>
      </c>
      <c r="R97" s="369">
        <f>IF(G97=$R$1,(VLOOKUP(A97,'Extras -UL'!$A$6:$J$109,HLOOKUP('Exras Inflair Vs. Base'!G97,'Extras -UL'!$A$4:$J$5,2,FALSE),FALSE)-I97),0)</f>
        <v>0</v>
      </c>
      <c r="S97" s="248"/>
      <c r="T97" s="256" t="str">
        <f t="shared" si="4"/>
        <v>UL0175C600543</v>
      </c>
      <c r="U97" s="248"/>
      <c r="V97" s="248"/>
      <c r="W97" s="248"/>
      <c r="X97" s="248"/>
      <c r="Y97" s="241"/>
      <c r="Z97" s="241" t="str">
        <f t="shared" si="5"/>
        <v>UL0175C600543</v>
      </c>
      <c r="AA97" s="245" t="str">
        <f t="shared" si="3"/>
        <v>UL0175</v>
      </c>
      <c r="AB97" s="242">
        <f>IF(G97=$J$1,(VLOOKUP(A97,'Extras -UL'!$A$6:$J$109,HLOOKUP('Exras Inflair Vs. Base'!G97,'Extras -UL'!$A$4:$J$5,2,FALSE),FALSE)),0)</f>
        <v>0</v>
      </c>
      <c r="AC97" s="242">
        <f>IF(G97=$K$1,(VLOOKUP(A97,'Extras -UL'!$A$6:$J$109,HLOOKUP('Exras Inflair Vs. Base'!G97,'Extras -UL'!$A$4:$J$5,2,FALSE),FALSE)),0)</f>
        <v>0</v>
      </c>
      <c r="AD97" s="242">
        <f>IF(G97=$L$1,(VLOOKUP(A97,'Extras -UL'!$A$6:$J$109,HLOOKUP('Exras Inflair Vs. Base'!G97,'Extras -UL'!$A$4:$J$5,2,FALSE),FALSE)),0)</f>
        <v>0</v>
      </c>
      <c r="AE97" s="242">
        <f>IF(G97=$M$1,(VLOOKUP(A97,'Extras -UL'!$A$6:$J$109,HLOOKUP('Exras Inflair Vs. Base'!G97,'Extras -UL'!$A$4:$J$5,2,FALSE),FALSE)),0)</f>
        <v>3</v>
      </c>
      <c r="AF97" s="242">
        <f>IF(G97=$N$1,(VLOOKUP(A97,'Extras -UL'!$A$6:$J$109,HLOOKUP('Exras Inflair Vs. Base'!G97,'Extras -UL'!$A$4:$J$5,2,FALSE),FALSE)-I97),0)</f>
        <v>0</v>
      </c>
      <c r="AG97" s="242">
        <f>IF(G97=$O$1,(VLOOKUP(A97,'Extras -UL'!$A$6:$J$109,HLOOKUP('Exras Inflair Vs. Base'!G97,'Extras -UL'!$A$4:$J$5,2,FALSE),FALSE)),0)</f>
        <v>0</v>
      </c>
      <c r="AH97" s="242">
        <f>IF(G97=$P$1,(VLOOKUP(A97,'Extras -UL'!$A$6:$J$109,HLOOKUP('Exras Inflair Vs. Base'!G97,'Extras -UL'!$A$4:$J$5,2,FALSE),FALSE)),0)</f>
        <v>0</v>
      </c>
      <c r="AI97" s="242">
        <f>IF(G97=$Q$1,(VLOOKUP(A97,'Extras -UL'!$A$6:$J$109,HLOOKUP('Exras Inflair Vs. Base'!G97,'Extras -UL'!$A$4:$J$5,2,FALSE),FALSE)),0)</f>
        <v>0</v>
      </c>
      <c r="AJ97" s="242">
        <f>IF(G97=$R$1,(VLOOKUP(A97,'Extras -UL'!$A$6:$J$109,HLOOKUP('Exras Inflair Vs. Base'!G97,'Extras -UL'!$A$4:$J$5,2,FALSE),FALSE)),0)</f>
        <v>0</v>
      </c>
    </row>
    <row r="98" spans="1:36" x14ac:dyDescent="0.25">
      <c r="A98" s="250" t="s">
        <v>963</v>
      </c>
      <c r="B98" s="250" t="s">
        <v>1741</v>
      </c>
      <c r="C98" s="250" t="s">
        <v>1764</v>
      </c>
      <c r="D98" s="252" t="s">
        <v>897</v>
      </c>
      <c r="E98" s="249">
        <v>5</v>
      </c>
      <c r="F98" s="249" t="s">
        <v>1126</v>
      </c>
      <c r="G98" s="249" t="s">
        <v>170</v>
      </c>
      <c r="H98" s="249" t="s">
        <v>417</v>
      </c>
      <c r="I98" s="329">
        <v>1</v>
      </c>
      <c r="J98" s="369">
        <f>IF(G98=$J$1,(VLOOKUP(A98,'Extras -UL'!$A$6:$J$109,HLOOKUP('Exras Inflair Vs. Base'!G98,'Extras -UL'!$A$4:$J$5,2,FALSE),FALSE)-I98),0)</f>
        <v>0</v>
      </c>
      <c r="K98" s="369">
        <f>IF(G98=$K$1,(VLOOKUP(A98,'Extras -UL'!$A$6:$J$109,HLOOKUP('Exras Inflair Vs. Base'!G98,'Extras -UL'!$A$4:$J$5,2,FALSE),FALSE)-I98),0)</f>
        <v>0</v>
      </c>
      <c r="L98" s="369">
        <f>IF(G98=$L$1,(VLOOKUP(A98,'Extras -UL'!$A$6:$J$109,HLOOKUP('Exras Inflair Vs. Base'!G98,'Extras -UL'!$A$4:$J$5,2,FALSE),FALSE)-I98),0)</f>
        <v>0</v>
      </c>
      <c r="M98" s="369">
        <f>IF(G98=$M$1,(VLOOKUP(A98,'Extras -UL'!$A$6:$J$109,HLOOKUP('Exras Inflair Vs. Base'!G98,'Extras -UL'!$A$4:$J$5,2,FALSE),FALSE)-I98),0)</f>
        <v>0</v>
      </c>
      <c r="N98" s="369">
        <f>IF(G98=$N$1,(VLOOKUP(A98,'Extras -UL'!$A$6:$J$109,HLOOKUP('Exras Inflair Vs. Base'!G98,'Extras -UL'!$A$4:$J$5,2,FALSE),FALSE)-I98),0)</f>
        <v>0</v>
      </c>
      <c r="O98" s="369">
        <f>IF(G98=$O$1,(VLOOKUP(A98,'Extras -UL'!$A$6:$J$109,HLOOKUP('Exras Inflair Vs. Base'!G98,'Extras -UL'!$A$4:$J$5,2,FALSE),FALSE)-I98),0)</f>
        <v>0</v>
      </c>
      <c r="P98" s="369">
        <f>IF(G98=$P$1,(VLOOKUP(A98,'Extras -UL'!$A$6:$J$109,HLOOKUP('Exras Inflair Vs. Base'!G98,'Extras -UL'!$A$4:$J$5,2,FALSE),FALSE)-I98),0)</f>
        <v>0</v>
      </c>
      <c r="Q98" s="369">
        <f>IF(G98=$Q$1,(VLOOKUP(A98,'Extras -UL'!$A$6:$J$109,HLOOKUP('Exras Inflair Vs. Base'!G98,'Extras -UL'!$A$4:$J$5,2,FALSE),FALSE)-I98),0)</f>
        <v>0</v>
      </c>
      <c r="R98" s="369">
        <f>IF(G98=$R$1,(VLOOKUP(A98,'Extras -UL'!$A$6:$J$109,HLOOKUP('Exras Inflair Vs. Base'!G98,'Extras -UL'!$A$4:$J$5,2,FALSE),FALSE)-I98),0)</f>
        <v>0</v>
      </c>
      <c r="S98" s="248"/>
      <c r="T98" s="256" t="str">
        <f t="shared" si="4"/>
        <v>UL0175C600551</v>
      </c>
      <c r="U98" s="248"/>
      <c r="V98" s="248"/>
      <c r="W98" s="248"/>
      <c r="X98" s="248"/>
      <c r="Y98" s="241"/>
      <c r="Z98" s="241" t="str">
        <f t="shared" si="5"/>
        <v>UL0175C600551</v>
      </c>
      <c r="AA98" s="245" t="str">
        <f t="shared" si="3"/>
        <v>UL0175</v>
      </c>
      <c r="AB98" s="242">
        <f>IF(G98=$J$1,(VLOOKUP(A98,'Extras -UL'!$A$6:$J$109,HLOOKUP('Exras Inflair Vs. Base'!G98,'Extras -UL'!$A$4:$J$5,2,FALSE),FALSE)),0)</f>
        <v>0</v>
      </c>
      <c r="AC98" s="242">
        <f>IF(G98=$K$1,(VLOOKUP(A98,'Extras -UL'!$A$6:$J$109,HLOOKUP('Exras Inflair Vs. Base'!G98,'Extras -UL'!$A$4:$J$5,2,FALSE),FALSE)),0)</f>
        <v>0</v>
      </c>
      <c r="AD98" s="242">
        <f>IF(G98=$L$1,(VLOOKUP(A98,'Extras -UL'!$A$6:$J$109,HLOOKUP('Exras Inflair Vs. Base'!G98,'Extras -UL'!$A$4:$J$5,2,FALSE),FALSE)),0)</f>
        <v>0</v>
      </c>
      <c r="AE98" s="242">
        <f>IF(G98=$M$1,(VLOOKUP(A98,'Extras -UL'!$A$6:$J$109,HLOOKUP('Exras Inflair Vs. Base'!G98,'Extras -UL'!$A$4:$J$5,2,FALSE),FALSE)),0)</f>
        <v>0</v>
      </c>
      <c r="AF98" s="242">
        <f>IF(G98=$N$1,(VLOOKUP(A98,'Extras -UL'!$A$6:$J$109,HLOOKUP('Exras Inflair Vs. Base'!G98,'Extras -UL'!$A$4:$J$5,2,FALSE),FALSE)-I98),0)</f>
        <v>0</v>
      </c>
      <c r="AG98" s="242">
        <f>IF(G98=$O$1,(VLOOKUP(A98,'Extras -UL'!$A$6:$J$109,HLOOKUP('Exras Inflair Vs. Base'!G98,'Extras -UL'!$A$4:$J$5,2,FALSE),FALSE)),0)</f>
        <v>0</v>
      </c>
      <c r="AH98" s="242">
        <f>IF(G98=$P$1,(VLOOKUP(A98,'Extras -UL'!$A$6:$J$109,HLOOKUP('Exras Inflair Vs. Base'!G98,'Extras -UL'!$A$4:$J$5,2,FALSE),FALSE)),0)</f>
        <v>0</v>
      </c>
      <c r="AI98" s="242">
        <f>IF(G98=$Q$1,(VLOOKUP(A98,'Extras -UL'!$A$6:$J$109,HLOOKUP('Exras Inflair Vs. Base'!G98,'Extras -UL'!$A$4:$J$5,2,FALSE),FALSE)),0)</f>
        <v>0</v>
      </c>
      <c r="AJ98" s="242">
        <f>IF(G98=$R$1,(VLOOKUP(A98,'Extras -UL'!$A$6:$J$109,HLOOKUP('Exras Inflair Vs. Base'!G98,'Extras -UL'!$A$4:$J$5,2,FALSE),FALSE)),0)</f>
        <v>0</v>
      </c>
    </row>
    <row r="99" spans="1:36" x14ac:dyDescent="0.25">
      <c r="A99" s="249" t="s">
        <v>966</v>
      </c>
      <c r="B99" s="249" t="s">
        <v>1742</v>
      </c>
      <c r="C99" s="249" t="s">
        <v>1764</v>
      </c>
      <c r="D99" s="251" t="s">
        <v>897</v>
      </c>
      <c r="E99" s="249">
        <v>1</v>
      </c>
      <c r="F99" s="249" t="s">
        <v>1126</v>
      </c>
      <c r="G99" s="249" t="s">
        <v>517</v>
      </c>
      <c r="H99" s="249" t="s">
        <v>1777</v>
      </c>
      <c r="I99" s="329">
        <v>53</v>
      </c>
      <c r="J99" s="369">
        <f>IF(G99=$J$1,(VLOOKUP(A99,'Extras -UL'!$A$6:$J$109,HLOOKUP('Exras Inflair Vs. Base'!G99,'Extras -UL'!$A$4:$J$5,2,FALSE),FALSE)-I99),0)</f>
        <v>0</v>
      </c>
      <c r="K99" s="369">
        <f>IF(G99=$K$1,(VLOOKUP(A99,'Extras -UL'!$A$6:$J$109,HLOOKUP('Exras Inflair Vs. Base'!G99,'Extras -UL'!$A$4:$J$5,2,FALSE),FALSE)-I99),0)</f>
        <v>0</v>
      </c>
      <c r="L99" s="369">
        <f>IF(G99=$L$1,(VLOOKUP(A99,'Extras -UL'!$A$6:$J$109,HLOOKUP('Exras Inflair Vs. Base'!G99,'Extras -UL'!$A$4:$J$5,2,FALSE),FALSE)-I99),0)</f>
        <v>0</v>
      </c>
      <c r="M99" s="369">
        <f>IF(G99=$M$1,(VLOOKUP(A99,'Extras -UL'!$A$6:$J$109,HLOOKUP('Exras Inflair Vs. Base'!G99,'Extras -UL'!$A$4:$J$5,2,FALSE),FALSE)-I99),0)</f>
        <v>0</v>
      </c>
      <c r="N99" s="369">
        <f>IF(G99=$N$1,(VLOOKUP(A99,'Extras -UL'!$A$6:$J$109,HLOOKUP('Exras Inflair Vs. Base'!G99,'Extras -UL'!$A$4:$J$5,2,FALSE),FALSE)-I99),0)</f>
        <v>0</v>
      </c>
      <c r="O99" s="369">
        <f>IF(G99=$O$1,(VLOOKUP(A99,'Extras -UL'!$A$6:$J$109,HLOOKUP('Exras Inflair Vs. Base'!G99,'Extras -UL'!$A$4:$J$5,2,FALSE),FALSE)-I99),0)</f>
        <v>0</v>
      </c>
      <c r="P99" s="369">
        <f>IF(G99=$P$1,(VLOOKUP(A99,'Extras -UL'!$A$6:$J$109,HLOOKUP('Exras Inflair Vs. Base'!G99,'Extras -UL'!$A$4:$J$5,2,FALSE),FALSE)-I99),0)</f>
        <v>0</v>
      </c>
      <c r="Q99" s="369">
        <f>IF(G99=$Q$1,(VLOOKUP(A99,'Extras -UL'!$A$6:$J$109,HLOOKUP('Exras Inflair Vs. Base'!G99,'Extras -UL'!$A$4:$J$5,2,FALSE),FALSE)-I99),0)</f>
        <v>0</v>
      </c>
      <c r="R99" s="369">
        <f>IF(G99=$R$1,(VLOOKUP(A99,'Extras -UL'!$A$6:$J$109,HLOOKUP('Exras Inflair Vs. Base'!G99,'Extras -UL'!$A$4:$J$5,2,FALSE),FALSE)-I99),0)</f>
        <v>0</v>
      </c>
      <c r="S99" s="248"/>
      <c r="T99" s="256" t="str">
        <f t="shared" si="4"/>
        <v>UL0176C6004853</v>
      </c>
      <c r="U99" s="248"/>
      <c r="V99" s="248"/>
      <c r="W99" s="248"/>
      <c r="X99" s="248"/>
      <c r="Y99" s="241"/>
      <c r="Z99" s="241" t="str">
        <f t="shared" si="5"/>
        <v>UL0176C6004853</v>
      </c>
      <c r="AA99" s="245" t="str">
        <f t="shared" si="3"/>
        <v>UL0176</v>
      </c>
      <c r="AB99" s="242">
        <f>IF(G99=$J$1,(VLOOKUP(A99,'Extras -UL'!$A$6:$J$109,HLOOKUP('Exras Inflair Vs. Base'!G99,'Extras -UL'!$A$4:$J$5,2,FALSE),FALSE)),0)</f>
        <v>53</v>
      </c>
      <c r="AC99" s="242">
        <f>IF(G99=$K$1,(VLOOKUP(A99,'Extras -UL'!$A$6:$J$109,HLOOKUP('Exras Inflair Vs. Base'!G99,'Extras -UL'!$A$4:$J$5,2,FALSE),FALSE)),0)</f>
        <v>0</v>
      </c>
      <c r="AD99" s="242">
        <f>IF(G99=$L$1,(VLOOKUP(A99,'Extras -UL'!$A$6:$J$109,HLOOKUP('Exras Inflair Vs. Base'!G99,'Extras -UL'!$A$4:$J$5,2,FALSE),FALSE)),0)</f>
        <v>0</v>
      </c>
      <c r="AE99" s="242">
        <f>IF(G99=$M$1,(VLOOKUP(A99,'Extras -UL'!$A$6:$J$109,HLOOKUP('Exras Inflair Vs. Base'!G99,'Extras -UL'!$A$4:$J$5,2,FALSE),FALSE)),0)</f>
        <v>0</v>
      </c>
      <c r="AF99" s="242">
        <f>IF(G99=$N$1,(VLOOKUP(A99,'Extras -UL'!$A$6:$J$109,HLOOKUP('Exras Inflair Vs. Base'!G99,'Extras -UL'!$A$4:$J$5,2,FALSE),FALSE)-I99),0)</f>
        <v>0</v>
      </c>
      <c r="AG99" s="242">
        <f>IF(G99=$O$1,(VLOOKUP(A99,'Extras -UL'!$A$6:$J$109,HLOOKUP('Exras Inflair Vs. Base'!G99,'Extras -UL'!$A$4:$J$5,2,FALSE),FALSE)),0)</f>
        <v>0</v>
      </c>
      <c r="AH99" s="242">
        <f>IF(G99=$P$1,(VLOOKUP(A99,'Extras -UL'!$A$6:$J$109,HLOOKUP('Exras Inflair Vs. Base'!G99,'Extras -UL'!$A$4:$J$5,2,FALSE),FALSE)),0)</f>
        <v>0</v>
      </c>
      <c r="AI99" s="242">
        <f>IF(G99=$Q$1,(VLOOKUP(A99,'Extras -UL'!$A$6:$J$109,HLOOKUP('Exras Inflair Vs. Base'!G99,'Extras -UL'!$A$4:$J$5,2,FALSE),FALSE)),0)</f>
        <v>0</v>
      </c>
      <c r="AJ99" s="242">
        <f>IF(G99=$R$1,(VLOOKUP(A99,'Extras -UL'!$A$6:$J$109,HLOOKUP('Exras Inflair Vs. Base'!G99,'Extras -UL'!$A$4:$J$5,2,FALSE),FALSE)),0)</f>
        <v>0</v>
      </c>
    </row>
    <row r="100" spans="1:36" x14ac:dyDescent="0.25">
      <c r="A100" s="250" t="s">
        <v>966</v>
      </c>
      <c r="B100" s="250" t="s">
        <v>1742</v>
      </c>
      <c r="C100" s="250" t="s">
        <v>1764</v>
      </c>
      <c r="D100" s="252" t="s">
        <v>897</v>
      </c>
      <c r="E100" s="249">
        <v>2</v>
      </c>
      <c r="F100" s="249" t="s">
        <v>1126</v>
      </c>
      <c r="G100" s="249" t="s">
        <v>434</v>
      </c>
      <c r="H100" s="249" t="s">
        <v>1778</v>
      </c>
      <c r="I100" s="329">
        <v>8</v>
      </c>
      <c r="J100" s="369">
        <f>IF(G100=$J$1,(VLOOKUP(A100,'Extras -UL'!$A$6:$J$109,HLOOKUP('Exras Inflair Vs. Base'!G100,'Extras -UL'!$A$4:$J$5,2,FALSE),FALSE)-I100),0)</f>
        <v>0</v>
      </c>
      <c r="K100" s="369">
        <f>IF(G100=$K$1,(VLOOKUP(A100,'Extras -UL'!$A$6:$J$109,HLOOKUP('Exras Inflair Vs. Base'!G100,'Extras -UL'!$A$4:$J$5,2,FALSE),FALSE)-I100),0)</f>
        <v>0</v>
      </c>
      <c r="L100" s="369">
        <f>IF(G100=$L$1,(VLOOKUP(A100,'Extras -UL'!$A$6:$J$109,HLOOKUP('Exras Inflair Vs. Base'!G100,'Extras -UL'!$A$4:$J$5,2,FALSE),FALSE)-I100),0)</f>
        <v>0</v>
      </c>
      <c r="M100" s="369">
        <f>IF(G100=$M$1,(VLOOKUP(A100,'Extras -UL'!$A$6:$J$109,HLOOKUP('Exras Inflair Vs. Base'!G100,'Extras -UL'!$A$4:$J$5,2,FALSE),FALSE)-I100),0)</f>
        <v>0</v>
      </c>
      <c r="N100" s="369">
        <f>IF(G100=$N$1,(VLOOKUP(A100,'Extras -UL'!$A$6:$J$109,HLOOKUP('Exras Inflair Vs. Base'!G100,'Extras -UL'!$A$4:$J$5,2,FALSE),FALSE)-I100),0)</f>
        <v>0</v>
      </c>
      <c r="O100" s="369">
        <f>IF(G100=$O$1,(VLOOKUP(A100,'Extras -UL'!$A$6:$J$109,HLOOKUP('Exras Inflair Vs. Base'!G100,'Extras -UL'!$A$4:$J$5,2,FALSE),FALSE)-I100),0)</f>
        <v>0</v>
      </c>
      <c r="P100" s="369">
        <f>IF(G100=$P$1,(VLOOKUP(A100,'Extras -UL'!$A$6:$J$109,HLOOKUP('Exras Inflair Vs. Base'!G100,'Extras -UL'!$A$4:$J$5,2,FALSE),FALSE)-I100),0)</f>
        <v>0</v>
      </c>
      <c r="Q100" s="369">
        <f>IF(G100=$Q$1,(VLOOKUP(A100,'Extras -UL'!$A$6:$J$109,HLOOKUP('Exras Inflair Vs. Base'!G100,'Extras -UL'!$A$4:$J$5,2,FALSE),FALSE)-I100),0)</f>
        <v>0</v>
      </c>
      <c r="R100" s="369">
        <f>IF(G100=$R$1,(VLOOKUP(A100,'Extras -UL'!$A$6:$J$109,HLOOKUP('Exras Inflair Vs. Base'!G100,'Extras -UL'!$A$4:$J$5,2,FALSE),FALSE)-I100),0)</f>
        <v>0</v>
      </c>
      <c r="S100" s="248"/>
      <c r="T100" s="256" t="str">
        <f t="shared" si="4"/>
        <v>UL0176C600228</v>
      </c>
      <c r="U100" s="248"/>
      <c r="V100" s="248"/>
      <c r="W100" s="248"/>
      <c r="X100" s="248"/>
      <c r="Y100" s="241"/>
      <c r="Z100" s="241" t="str">
        <f t="shared" si="5"/>
        <v>UL0176C600228</v>
      </c>
      <c r="AA100" s="245" t="str">
        <f t="shared" si="3"/>
        <v>UL0176</v>
      </c>
      <c r="AB100" s="242">
        <f>IF(G100=$J$1,(VLOOKUP(A100,'Extras -UL'!$A$6:$J$109,HLOOKUP('Exras Inflair Vs. Base'!G100,'Extras -UL'!$A$4:$J$5,2,FALSE),FALSE)),0)</f>
        <v>0</v>
      </c>
      <c r="AC100" s="242">
        <f>IF(G100=$K$1,(VLOOKUP(A100,'Extras -UL'!$A$6:$J$109,HLOOKUP('Exras Inflair Vs. Base'!G100,'Extras -UL'!$A$4:$J$5,2,FALSE),FALSE)),0)</f>
        <v>8</v>
      </c>
      <c r="AD100" s="242">
        <f>IF(G100=$L$1,(VLOOKUP(A100,'Extras -UL'!$A$6:$J$109,HLOOKUP('Exras Inflair Vs. Base'!G100,'Extras -UL'!$A$4:$J$5,2,FALSE),FALSE)),0)</f>
        <v>0</v>
      </c>
      <c r="AE100" s="242">
        <f>IF(G100=$M$1,(VLOOKUP(A100,'Extras -UL'!$A$6:$J$109,HLOOKUP('Exras Inflair Vs. Base'!G100,'Extras -UL'!$A$4:$J$5,2,FALSE),FALSE)),0)</f>
        <v>0</v>
      </c>
      <c r="AF100" s="242">
        <f>IF(G100=$N$1,(VLOOKUP(A100,'Extras -UL'!$A$6:$J$109,HLOOKUP('Exras Inflair Vs. Base'!G100,'Extras -UL'!$A$4:$J$5,2,FALSE),FALSE)-I100),0)</f>
        <v>0</v>
      </c>
      <c r="AG100" s="242">
        <f>IF(G100=$O$1,(VLOOKUP(A100,'Extras -UL'!$A$6:$J$109,HLOOKUP('Exras Inflair Vs. Base'!G100,'Extras -UL'!$A$4:$J$5,2,FALSE),FALSE)),0)</f>
        <v>0</v>
      </c>
      <c r="AH100" s="242">
        <f>IF(G100=$P$1,(VLOOKUP(A100,'Extras -UL'!$A$6:$J$109,HLOOKUP('Exras Inflair Vs. Base'!G100,'Extras -UL'!$A$4:$J$5,2,FALSE),FALSE)),0)</f>
        <v>0</v>
      </c>
      <c r="AI100" s="242">
        <f>IF(G100=$Q$1,(VLOOKUP(A100,'Extras -UL'!$A$6:$J$109,HLOOKUP('Exras Inflair Vs. Base'!G100,'Extras -UL'!$A$4:$J$5,2,FALSE),FALSE)),0)</f>
        <v>0</v>
      </c>
      <c r="AJ100" s="242">
        <f>IF(G100=$R$1,(VLOOKUP(A100,'Extras -UL'!$A$6:$J$109,HLOOKUP('Exras Inflair Vs. Base'!G100,'Extras -UL'!$A$4:$J$5,2,FALSE),FALSE)),0)</f>
        <v>0</v>
      </c>
    </row>
    <row r="101" spans="1:36" x14ac:dyDescent="0.25">
      <c r="A101" s="250" t="s">
        <v>966</v>
      </c>
      <c r="B101" s="250" t="s">
        <v>1742</v>
      </c>
      <c r="C101" s="250" t="s">
        <v>1764</v>
      </c>
      <c r="D101" s="252" t="s">
        <v>897</v>
      </c>
      <c r="E101" s="249">
        <v>3</v>
      </c>
      <c r="F101" s="249" t="s">
        <v>1126</v>
      </c>
      <c r="G101" s="249" t="s">
        <v>886</v>
      </c>
      <c r="H101" s="249" t="s">
        <v>907</v>
      </c>
      <c r="I101" s="329">
        <v>3</v>
      </c>
      <c r="J101" s="369">
        <f>IF(G101=$J$1,(VLOOKUP(A101,'Extras -UL'!$A$6:$J$109,HLOOKUP('Exras Inflair Vs. Base'!G101,'Extras -UL'!$A$4:$J$5,2,FALSE),FALSE)-I101),0)</f>
        <v>0</v>
      </c>
      <c r="K101" s="369">
        <f>IF(G101=$K$1,(VLOOKUP(A101,'Extras -UL'!$A$6:$J$109,HLOOKUP('Exras Inflair Vs. Base'!G101,'Extras -UL'!$A$4:$J$5,2,FALSE),FALSE)-I101),0)</f>
        <v>0</v>
      </c>
      <c r="L101" s="369">
        <f>IF(G101=$L$1,(VLOOKUP(A101,'Extras -UL'!$A$6:$J$109,HLOOKUP('Exras Inflair Vs. Base'!G101,'Extras -UL'!$A$4:$J$5,2,FALSE),FALSE)-I101),0)</f>
        <v>0</v>
      </c>
      <c r="M101" s="369">
        <f>IF(G101=$M$1,(VLOOKUP(A101,'Extras -UL'!$A$6:$J$109,HLOOKUP('Exras Inflair Vs. Base'!G101,'Extras -UL'!$A$4:$J$5,2,FALSE),FALSE)-I101),0)</f>
        <v>0</v>
      </c>
      <c r="N101" s="369">
        <f>IF(G101=$N$1,(VLOOKUP(A101,'Extras -UL'!$A$6:$J$109,HLOOKUP('Exras Inflair Vs. Base'!G101,'Extras -UL'!$A$4:$J$5,2,FALSE),FALSE)-I101),0)</f>
        <v>0</v>
      </c>
      <c r="O101" s="369">
        <f>IF(G101=$O$1,(VLOOKUP(A101,'Extras -UL'!$A$6:$J$109,HLOOKUP('Exras Inflair Vs. Base'!G101,'Extras -UL'!$A$4:$J$5,2,FALSE),FALSE)-I101),0)</f>
        <v>0</v>
      </c>
      <c r="P101" s="369">
        <f>IF(G101=$P$1,(VLOOKUP(A101,'Extras -UL'!$A$6:$J$109,HLOOKUP('Exras Inflair Vs. Base'!G101,'Extras -UL'!$A$4:$J$5,2,FALSE),FALSE)-I101),0)</f>
        <v>0</v>
      </c>
      <c r="Q101" s="369">
        <f>IF(G101=$Q$1,(VLOOKUP(A101,'Extras -UL'!$A$6:$J$109,HLOOKUP('Exras Inflair Vs. Base'!G101,'Extras -UL'!$A$4:$J$5,2,FALSE),FALSE)-I101),0)</f>
        <v>0</v>
      </c>
      <c r="R101" s="369">
        <f>IF(G101=$R$1,(VLOOKUP(A101,'Extras -UL'!$A$6:$J$109,HLOOKUP('Exras Inflair Vs. Base'!G101,'Extras -UL'!$A$4:$J$5,2,FALSE),FALSE)-I101),0)</f>
        <v>0</v>
      </c>
      <c r="S101" s="248"/>
      <c r="T101" s="256" t="str">
        <f t="shared" si="4"/>
        <v>UL0176C600763</v>
      </c>
      <c r="U101" s="248"/>
      <c r="V101" s="248"/>
      <c r="W101" s="248"/>
      <c r="X101" s="248"/>
      <c r="Y101" s="241"/>
      <c r="Z101" s="241" t="str">
        <f t="shared" si="5"/>
        <v>UL0176C600763</v>
      </c>
      <c r="AA101" s="245" t="str">
        <f t="shared" si="3"/>
        <v>UL0176</v>
      </c>
      <c r="AB101" s="242">
        <f>IF(G101=$J$1,(VLOOKUP(A101,'Extras -UL'!$A$6:$J$109,HLOOKUP('Exras Inflair Vs. Base'!G101,'Extras -UL'!$A$4:$J$5,2,FALSE),FALSE)),0)</f>
        <v>0</v>
      </c>
      <c r="AC101" s="242">
        <f>IF(G101=$K$1,(VLOOKUP(A101,'Extras -UL'!$A$6:$J$109,HLOOKUP('Exras Inflair Vs. Base'!G101,'Extras -UL'!$A$4:$J$5,2,FALSE),FALSE)),0)</f>
        <v>0</v>
      </c>
      <c r="AD101" s="242">
        <f>IF(G101=$L$1,(VLOOKUP(A101,'Extras -UL'!$A$6:$J$109,HLOOKUP('Exras Inflair Vs. Base'!G101,'Extras -UL'!$A$4:$J$5,2,FALSE),FALSE)),0)</f>
        <v>3</v>
      </c>
      <c r="AE101" s="242">
        <f>IF(G101=$M$1,(VLOOKUP(A101,'Extras -UL'!$A$6:$J$109,HLOOKUP('Exras Inflair Vs. Base'!G101,'Extras -UL'!$A$4:$J$5,2,FALSE),FALSE)),0)</f>
        <v>0</v>
      </c>
      <c r="AF101" s="242">
        <f>IF(G101=$N$1,(VLOOKUP(A101,'Extras -UL'!$A$6:$J$109,HLOOKUP('Exras Inflair Vs. Base'!G101,'Extras -UL'!$A$4:$J$5,2,FALSE),FALSE)-I101),0)</f>
        <v>0</v>
      </c>
      <c r="AG101" s="242">
        <f>IF(G101=$O$1,(VLOOKUP(A101,'Extras -UL'!$A$6:$J$109,HLOOKUP('Exras Inflair Vs. Base'!G101,'Extras -UL'!$A$4:$J$5,2,FALSE),FALSE)),0)</f>
        <v>0</v>
      </c>
      <c r="AH101" s="242">
        <f>IF(G101=$P$1,(VLOOKUP(A101,'Extras -UL'!$A$6:$J$109,HLOOKUP('Exras Inflair Vs. Base'!G101,'Extras -UL'!$A$4:$J$5,2,FALSE),FALSE)),0)</f>
        <v>0</v>
      </c>
      <c r="AI101" s="242">
        <f>IF(G101=$Q$1,(VLOOKUP(A101,'Extras -UL'!$A$6:$J$109,HLOOKUP('Exras Inflair Vs. Base'!G101,'Extras -UL'!$A$4:$J$5,2,FALSE),FALSE)),0)</f>
        <v>0</v>
      </c>
      <c r="AJ101" s="242">
        <f>IF(G101=$R$1,(VLOOKUP(A101,'Extras -UL'!$A$6:$J$109,HLOOKUP('Exras Inflair Vs. Base'!G101,'Extras -UL'!$A$4:$J$5,2,FALSE),FALSE)),0)</f>
        <v>0</v>
      </c>
    </row>
    <row r="102" spans="1:36" x14ac:dyDescent="0.25">
      <c r="A102" s="250" t="s">
        <v>966</v>
      </c>
      <c r="B102" s="250" t="s">
        <v>1742</v>
      </c>
      <c r="C102" s="250" t="s">
        <v>1764</v>
      </c>
      <c r="D102" s="252" t="s">
        <v>897</v>
      </c>
      <c r="E102" s="249">
        <v>4</v>
      </c>
      <c r="F102" s="249" t="s">
        <v>1126</v>
      </c>
      <c r="G102" s="249" t="s">
        <v>169</v>
      </c>
      <c r="H102" s="249" t="s">
        <v>416</v>
      </c>
      <c r="I102" s="329">
        <v>3</v>
      </c>
      <c r="J102" s="369">
        <f>IF(G102=$J$1,(VLOOKUP(A102,'Extras -UL'!$A$6:$J$109,HLOOKUP('Exras Inflair Vs. Base'!G102,'Extras -UL'!$A$4:$J$5,2,FALSE),FALSE)-I102),0)</f>
        <v>0</v>
      </c>
      <c r="K102" s="369">
        <f>IF(G102=$K$1,(VLOOKUP(A102,'Extras -UL'!$A$6:$J$109,HLOOKUP('Exras Inflair Vs. Base'!G102,'Extras -UL'!$A$4:$J$5,2,FALSE),FALSE)-I102),0)</f>
        <v>0</v>
      </c>
      <c r="L102" s="369">
        <f>IF(G102=$L$1,(VLOOKUP(A102,'Extras -UL'!$A$6:$J$109,HLOOKUP('Exras Inflair Vs. Base'!G102,'Extras -UL'!$A$4:$J$5,2,FALSE),FALSE)-I102),0)</f>
        <v>0</v>
      </c>
      <c r="M102" s="369">
        <f>IF(G102=$M$1,(VLOOKUP(A102,'Extras -UL'!$A$6:$J$109,HLOOKUP('Exras Inflair Vs. Base'!G102,'Extras -UL'!$A$4:$J$5,2,FALSE),FALSE)-I102),0)</f>
        <v>0</v>
      </c>
      <c r="N102" s="369">
        <f>IF(G102=$N$1,(VLOOKUP(A102,'Extras -UL'!$A$6:$J$109,HLOOKUP('Exras Inflair Vs. Base'!G102,'Extras -UL'!$A$4:$J$5,2,FALSE),FALSE)-I102),0)</f>
        <v>0</v>
      </c>
      <c r="O102" s="369">
        <f>IF(G102=$O$1,(VLOOKUP(A102,'Extras -UL'!$A$6:$J$109,HLOOKUP('Exras Inflair Vs. Base'!G102,'Extras -UL'!$A$4:$J$5,2,FALSE),FALSE)-I102),0)</f>
        <v>0</v>
      </c>
      <c r="P102" s="369">
        <f>IF(G102=$P$1,(VLOOKUP(A102,'Extras -UL'!$A$6:$J$109,HLOOKUP('Exras Inflair Vs. Base'!G102,'Extras -UL'!$A$4:$J$5,2,FALSE),FALSE)-I102),0)</f>
        <v>0</v>
      </c>
      <c r="Q102" s="369">
        <f>IF(G102=$Q$1,(VLOOKUP(A102,'Extras -UL'!$A$6:$J$109,HLOOKUP('Exras Inflair Vs. Base'!G102,'Extras -UL'!$A$4:$J$5,2,FALSE),FALSE)-I102),0)</f>
        <v>0</v>
      </c>
      <c r="R102" s="369">
        <f>IF(G102=$R$1,(VLOOKUP(A102,'Extras -UL'!$A$6:$J$109,HLOOKUP('Exras Inflair Vs. Base'!G102,'Extras -UL'!$A$4:$J$5,2,FALSE),FALSE)-I102),0)</f>
        <v>0</v>
      </c>
      <c r="S102" s="248"/>
      <c r="T102" s="256" t="str">
        <f t="shared" si="4"/>
        <v>UL0176C600543</v>
      </c>
      <c r="U102" s="248"/>
      <c r="V102" s="248"/>
      <c r="W102" s="248"/>
      <c r="X102" s="248"/>
      <c r="Y102" s="241"/>
      <c r="Z102" s="241" t="str">
        <f t="shared" si="5"/>
        <v>UL0176C600543</v>
      </c>
      <c r="AA102" s="245" t="str">
        <f t="shared" si="3"/>
        <v>UL0176</v>
      </c>
      <c r="AB102" s="242">
        <f>IF(G102=$J$1,(VLOOKUP(A102,'Extras -UL'!$A$6:$J$109,HLOOKUP('Exras Inflair Vs. Base'!G102,'Extras -UL'!$A$4:$J$5,2,FALSE),FALSE)),0)</f>
        <v>0</v>
      </c>
      <c r="AC102" s="242">
        <f>IF(G102=$K$1,(VLOOKUP(A102,'Extras -UL'!$A$6:$J$109,HLOOKUP('Exras Inflair Vs. Base'!G102,'Extras -UL'!$A$4:$J$5,2,FALSE),FALSE)),0)</f>
        <v>0</v>
      </c>
      <c r="AD102" s="242">
        <f>IF(G102=$L$1,(VLOOKUP(A102,'Extras -UL'!$A$6:$J$109,HLOOKUP('Exras Inflair Vs. Base'!G102,'Extras -UL'!$A$4:$J$5,2,FALSE),FALSE)),0)</f>
        <v>0</v>
      </c>
      <c r="AE102" s="242">
        <f>IF(G102=$M$1,(VLOOKUP(A102,'Extras -UL'!$A$6:$J$109,HLOOKUP('Exras Inflair Vs. Base'!G102,'Extras -UL'!$A$4:$J$5,2,FALSE),FALSE)),0)</f>
        <v>3</v>
      </c>
      <c r="AF102" s="242">
        <f>IF(G102=$N$1,(VLOOKUP(A102,'Extras -UL'!$A$6:$J$109,HLOOKUP('Exras Inflair Vs. Base'!G102,'Extras -UL'!$A$4:$J$5,2,FALSE),FALSE)-I102),0)</f>
        <v>0</v>
      </c>
      <c r="AG102" s="242">
        <f>IF(G102=$O$1,(VLOOKUP(A102,'Extras -UL'!$A$6:$J$109,HLOOKUP('Exras Inflair Vs. Base'!G102,'Extras -UL'!$A$4:$J$5,2,FALSE),FALSE)),0)</f>
        <v>0</v>
      </c>
      <c r="AH102" s="242">
        <f>IF(G102=$P$1,(VLOOKUP(A102,'Extras -UL'!$A$6:$J$109,HLOOKUP('Exras Inflair Vs. Base'!G102,'Extras -UL'!$A$4:$J$5,2,FALSE),FALSE)),0)</f>
        <v>0</v>
      </c>
      <c r="AI102" s="242">
        <f>IF(G102=$Q$1,(VLOOKUP(A102,'Extras -UL'!$A$6:$J$109,HLOOKUP('Exras Inflair Vs. Base'!G102,'Extras -UL'!$A$4:$J$5,2,FALSE),FALSE)),0)</f>
        <v>0</v>
      </c>
      <c r="AJ102" s="242">
        <f>IF(G102=$R$1,(VLOOKUP(A102,'Extras -UL'!$A$6:$J$109,HLOOKUP('Exras Inflair Vs. Base'!G102,'Extras -UL'!$A$4:$J$5,2,FALSE),FALSE)),0)</f>
        <v>0</v>
      </c>
    </row>
    <row r="103" spans="1:36" x14ac:dyDescent="0.25">
      <c r="A103" s="250" t="s">
        <v>966</v>
      </c>
      <c r="B103" s="250" t="s">
        <v>1742</v>
      </c>
      <c r="C103" s="250" t="s">
        <v>1764</v>
      </c>
      <c r="D103" s="252" t="s">
        <v>897</v>
      </c>
      <c r="E103" s="249">
        <v>5</v>
      </c>
      <c r="F103" s="249" t="s">
        <v>1126</v>
      </c>
      <c r="G103" s="249" t="s">
        <v>170</v>
      </c>
      <c r="H103" s="249" t="s">
        <v>417</v>
      </c>
      <c r="I103" s="329">
        <v>1</v>
      </c>
      <c r="J103" s="369">
        <f>IF(G103=$J$1,(VLOOKUP(A103,'Extras -UL'!$A$6:$J$109,HLOOKUP('Exras Inflair Vs. Base'!G103,'Extras -UL'!$A$4:$J$5,2,FALSE),FALSE)-I103),0)</f>
        <v>0</v>
      </c>
      <c r="K103" s="369">
        <f>IF(G103=$K$1,(VLOOKUP(A103,'Extras -UL'!$A$6:$J$109,HLOOKUP('Exras Inflair Vs. Base'!G103,'Extras -UL'!$A$4:$J$5,2,FALSE),FALSE)-I103),0)</f>
        <v>0</v>
      </c>
      <c r="L103" s="369">
        <f>IF(G103=$L$1,(VLOOKUP(A103,'Extras -UL'!$A$6:$J$109,HLOOKUP('Exras Inflair Vs. Base'!G103,'Extras -UL'!$A$4:$J$5,2,FALSE),FALSE)-I103),0)</f>
        <v>0</v>
      </c>
      <c r="M103" s="369">
        <f>IF(G103=$M$1,(VLOOKUP(A103,'Extras -UL'!$A$6:$J$109,HLOOKUP('Exras Inflair Vs. Base'!G103,'Extras -UL'!$A$4:$J$5,2,FALSE),FALSE)-I103),0)</f>
        <v>0</v>
      </c>
      <c r="N103" s="369">
        <f>IF(G103=$N$1,(VLOOKUP(A103,'Extras -UL'!$A$6:$J$109,HLOOKUP('Exras Inflair Vs. Base'!G103,'Extras -UL'!$A$4:$J$5,2,FALSE),FALSE)-I103),0)</f>
        <v>0</v>
      </c>
      <c r="O103" s="369">
        <f>IF(G103=$O$1,(VLOOKUP(A103,'Extras -UL'!$A$6:$J$109,HLOOKUP('Exras Inflair Vs. Base'!G103,'Extras -UL'!$A$4:$J$5,2,FALSE),FALSE)-I103),0)</f>
        <v>0</v>
      </c>
      <c r="P103" s="369">
        <f>IF(G103=$P$1,(VLOOKUP(A103,'Extras -UL'!$A$6:$J$109,HLOOKUP('Exras Inflair Vs. Base'!G103,'Extras -UL'!$A$4:$J$5,2,FALSE),FALSE)-I103),0)</f>
        <v>0</v>
      </c>
      <c r="Q103" s="369">
        <f>IF(G103=$Q$1,(VLOOKUP(A103,'Extras -UL'!$A$6:$J$109,HLOOKUP('Exras Inflair Vs. Base'!G103,'Extras -UL'!$A$4:$J$5,2,FALSE),FALSE)-I103),0)</f>
        <v>0</v>
      </c>
      <c r="R103" s="369">
        <f>IF(G103=$R$1,(VLOOKUP(A103,'Extras -UL'!$A$6:$J$109,HLOOKUP('Exras Inflair Vs. Base'!G103,'Extras -UL'!$A$4:$J$5,2,FALSE),FALSE)-I103),0)</f>
        <v>0</v>
      </c>
      <c r="S103" s="248"/>
      <c r="T103" s="256" t="str">
        <f t="shared" si="4"/>
        <v>UL0176C600551</v>
      </c>
      <c r="U103" s="248"/>
      <c r="V103" s="248"/>
      <c r="W103" s="248"/>
      <c r="X103" s="248"/>
      <c r="Y103" s="241"/>
      <c r="Z103" s="241" t="str">
        <f t="shared" si="5"/>
        <v>UL0176C600551</v>
      </c>
      <c r="AA103" s="245" t="str">
        <f t="shared" si="3"/>
        <v>UL0176</v>
      </c>
      <c r="AB103" s="242">
        <f>IF(G103=$J$1,(VLOOKUP(A103,'Extras -UL'!$A$6:$J$109,HLOOKUP('Exras Inflair Vs. Base'!G103,'Extras -UL'!$A$4:$J$5,2,FALSE),FALSE)),0)</f>
        <v>0</v>
      </c>
      <c r="AC103" s="242">
        <f>IF(G103=$K$1,(VLOOKUP(A103,'Extras -UL'!$A$6:$J$109,HLOOKUP('Exras Inflair Vs. Base'!G103,'Extras -UL'!$A$4:$J$5,2,FALSE),FALSE)),0)</f>
        <v>0</v>
      </c>
      <c r="AD103" s="242">
        <f>IF(G103=$L$1,(VLOOKUP(A103,'Extras -UL'!$A$6:$J$109,HLOOKUP('Exras Inflair Vs. Base'!G103,'Extras -UL'!$A$4:$J$5,2,FALSE),FALSE)),0)</f>
        <v>0</v>
      </c>
      <c r="AE103" s="242">
        <f>IF(G103=$M$1,(VLOOKUP(A103,'Extras -UL'!$A$6:$J$109,HLOOKUP('Exras Inflair Vs. Base'!G103,'Extras -UL'!$A$4:$J$5,2,FALSE),FALSE)),0)</f>
        <v>0</v>
      </c>
      <c r="AF103" s="242">
        <f>IF(G103=$N$1,(VLOOKUP(A103,'Extras -UL'!$A$6:$J$109,HLOOKUP('Exras Inflair Vs. Base'!G103,'Extras -UL'!$A$4:$J$5,2,FALSE),FALSE)-I103),0)</f>
        <v>0</v>
      </c>
      <c r="AG103" s="242">
        <f>IF(G103=$O$1,(VLOOKUP(A103,'Extras -UL'!$A$6:$J$109,HLOOKUP('Exras Inflair Vs. Base'!G103,'Extras -UL'!$A$4:$J$5,2,FALSE),FALSE)),0)</f>
        <v>0</v>
      </c>
      <c r="AH103" s="242">
        <f>IF(G103=$P$1,(VLOOKUP(A103,'Extras -UL'!$A$6:$J$109,HLOOKUP('Exras Inflair Vs. Base'!G103,'Extras -UL'!$A$4:$J$5,2,FALSE),FALSE)),0)</f>
        <v>0</v>
      </c>
      <c r="AI103" s="242">
        <f>IF(G103=$Q$1,(VLOOKUP(A103,'Extras -UL'!$A$6:$J$109,HLOOKUP('Exras Inflair Vs. Base'!G103,'Extras -UL'!$A$4:$J$5,2,FALSE),FALSE)),0)</f>
        <v>0</v>
      </c>
      <c r="AJ103" s="242">
        <f>IF(G103=$R$1,(VLOOKUP(A103,'Extras -UL'!$A$6:$J$109,HLOOKUP('Exras Inflair Vs. Base'!G103,'Extras -UL'!$A$4:$J$5,2,FALSE),FALSE)),0)</f>
        <v>0</v>
      </c>
    </row>
    <row r="104" spans="1:36" x14ac:dyDescent="0.25">
      <c r="A104" s="250" t="s">
        <v>631</v>
      </c>
      <c r="B104" s="250" t="s">
        <v>1797</v>
      </c>
      <c r="C104" s="250" t="s">
        <v>1764</v>
      </c>
      <c r="D104" s="252" t="s">
        <v>897</v>
      </c>
      <c r="E104" s="249">
        <v>1</v>
      </c>
      <c r="F104" s="249" t="s">
        <v>1126</v>
      </c>
      <c r="G104" s="249" t="s">
        <v>517</v>
      </c>
      <c r="H104" s="249" t="s">
        <v>1777</v>
      </c>
      <c r="I104" s="329">
        <v>112</v>
      </c>
      <c r="J104" s="369">
        <f>IF(G104=$J$1,(VLOOKUP(A104,'Extras -UL'!$A$6:$J$109,HLOOKUP('Exras Inflair Vs. Base'!G104,'Extras -UL'!$A$4:$J$5,2,FALSE),FALSE)-I104),0)</f>
        <v>0</v>
      </c>
      <c r="K104" s="369">
        <f>IF(G104=$K$1,(VLOOKUP(A104,'Extras -UL'!$A$6:$J$109,HLOOKUP('Exras Inflair Vs. Base'!G104,'Extras -UL'!$A$4:$J$5,2,FALSE),FALSE)-I104),0)</f>
        <v>0</v>
      </c>
      <c r="L104" s="369">
        <f>IF(G104=$L$1,(VLOOKUP(A104,'Extras -UL'!$A$6:$J$109,HLOOKUP('Exras Inflair Vs. Base'!G104,'Extras -UL'!$A$4:$J$5,2,FALSE),FALSE)-I104),0)</f>
        <v>0</v>
      </c>
      <c r="M104" s="369">
        <f>IF(G104=$M$1,(VLOOKUP(A104,'Extras -UL'!$A$6:$J$109,HLOOKUP('Exras Inflair Vs. Base'!G104,'Extras -UL'!$A$4:$J$5,2,FALSE),FALSE)-I104),0)</f>
        <v>0</v>
      </c>
      <c r="N104" s="369">
        <f>IF(G104=$N$1,(VLOOKUP(A104,'Extras -UL'!$A$6:$J$109,HLOOKUP('Exras Inflair Vs. Base'!G104,'Extras -UL'!$A$4:$J$5,2,FALSE),FALSE)-I104),0)</f>
        <v>0</v>
      </c>
      <c r="O104" s="369">
        <f>IF(G104=$O$1,(VLOOKUP(A104,'Extras -UL'!$A$6:$J$109,HLOOKUP('Exras Inflair Vs. Base'!G104,'Extras -UL'!$A$4:$J$5,2,FALSE),FALSE)-I104),0)</f>
        <v>0</v>
      </c>
      <c r="P104" s="369">
        <f>IF(G104=$P$1,(VLOOKUP(A104,'Extras -UL'!$A$6:$J$109,HLOOKUP('Exras Inflair Vs. Base'!G104,'Extras -UL'!$A$4:$J$5,2,FALSE),FALSE)-I104),0)</f>
        <v>0</v>
      </c>
      <c r="Q104" s="369">
        <f>IF(G104=$Q$1,(VLOOKUP(A104,'Extras -UL'!$A$6:$J$109,HLOOKUP('Exras Inflair Vs. Base'!G104,'Extras -UL'!$A$4:$J$5,2,FALSE),FALSE)-I104),0)</f>
        <v>0</v>
      </c>
      <c r="R104" s="369">
        <f>IF(G104=$R$1,(VLOOKUP(A104,'Extras -UL'!$A$6:$J$109,HLOOKUP('Exras Inflair Vs. Base'!G104,'Extras -UL'!$A$4:$J$5,2,FALSE),FALSE)-I104),0)</f>
        <v>0</v>
      </c>
      <c r="S104" s="248"/>
      <c r="T104" s="256" t="str">
        <f t="shared" si="4"/>
        <v>UL0181C60048112</v>
      </c>
      <c r="U104" s="248"/>
      <c r="V104" s="248"/>
      <c r="W104" s="248"/>
      <c r="X104" s="248"/>
      <c r="Y104" s="241"/>
      <c r="Z104" s="241" t="str">
        <f t="shared" si="5"/>
        <v>UL0181C60048112</v>
      </c>
      <c r="AA104" s="245" t="str">
        <f t="shared" si="3"/>
        <v>UL0181</v>
      </c>
      <c r="AB104" s="242">
        <f>IF(G104=$J$1,(VLOOKUP(A104,'Extras -UL'!$A$6:$J$109,HLOOKUP('Exras Inflair Vs. Base'!G104,'Extras -UL'!$A$4:$J$5,2,FALSE),FALSE)),0)</f>
        <v>112</v>
      </c>
      <c r="AC104" s="242">
        <f>IF(G104=$K$1,(VLOOKUP(A104,'Extras -UL'!$A$6:$J$109,HLOOKUP('Exras Inflair Vs. Base'!G104,'Extras -UL'!$A$4:$J$5,2,FALSE),FALSE)),0)</f>
        <v>0</v>
      </c>
      <c r="AD104" s="242">
        <f>IF(G104=$L$1,(VLOOKUP(A104,'Extras -UL'!$A$6:$J$109,HLOOKUP('Exras Inflair Vs. Base'!G104,'Extras -UL'!$A$4:$J$5,2,FALSE),FALSE)),0)</f>
        <v>0</v>
      </c>
      <c r="AE104" s="242">
        <f>IF(G104=$M$1,(VLOOKUP(A104,'Extras -UL'!$A$6:$J$109,HLOOKUP('Exras Inflair Vs. Base'!G104,'Extras -UL'!$A$4:$J$5,2,FALSE),FALSE)),0)</f>
        <v>0</v>
      </c>
      <c r="AF104" s="242">
        <f>IF(G104=$N$1,(VLOOKUP(A104,'Extras -UL'!$A$6:$J$109,HLOOKUP('Exras Inflair Vs. Base'!G104,'Extras -UL'!$A$4:$J$5,2,FALSE),FALSE)-I104),0)</f>
        <v>0</v>
      </c>
      <c r="AG104" s="242">
        <f>IF(G104=$O$1,(VLOOKUP(A104,'Extras -UL'!$A$6:$J$109,HLOOKUP('Exras Inflair Vs. Base'!G104,'Extras -UL'!$A$4:$J$5,2,FALSE),FALSE)),0)</f>
        <v>0</v>
      </c>
      <c r="AH104" s="242">
        <f>IF(G104=$P$1,(VLOOKUP(A104,'Extras -UL'!$A$6:$J$109,HLOOKUP('Exras Inflair Vs. Base'!G104,'Extras -UL'!$A$4:$J$5,2,FALSE),FALSE)),0)</f>
        <v>0</v>
      </c>
      <c r="AI104" s="242">
        <f>IF(G104=$Q$1,(VLOOKUP(A104,'Extras -UL'!$A$6:$J$109,HLOOKUP('Exras Inflair Vs. Base'!G104,'Extras -UL'!$A$4:$J$5,2,FALSE),FALSE)),0)</f>
        <v>0</v>
      </c>
      <c r="AJ104" s="242">
        <f>IF(G104=$R$1,(VLOOKUP(A104,'Extras -UL'!$A$6:$J$109,HLOOKUP('Exras Inflair Vs. Base'!G104,'Extras -UL'!$A$4:$J$5,2,FALSE),FALSE)),0)</f>
        <v>0</v>
      </c>
    </row>
    <row r="105" spans="1:36" x14ac:dyDescent="0.25">
      <c r="A105" s="250" t="s">
        <v>631</v>
      </c>
      <c r="B105" s="250" t="s">
        <v>1797</v>
      </c>
      <c r="C105" s="250" t="s">
        <v>1764</v>
      </c>
      <c r="D105" s="252" t="s">
        <v>897</v>
      </c>
      <c r="E105" s="249">
        <v>2</v>
      </c>
      <c r="F105" s="249" t="s">
        <v>1126</v>
      </c>
      <c r="G105" s="249" t="s">
        <v>434</v>
      </c>
      <c r="H105" s="249" t="s">
        <v>1778</v>
      </c>
      <c r="I105" s="329">
        <v>10</v>
      </c>
      <c r="J105" s="369">
        <f>IF(G105=$J$1,(VLOOKUP(A105,'Extras -UL'!$A$6:$J$109,HLOOKUP('Exras Inflair Vs. Base'!G105,'Extras -UL'!$A$4:$J$5,2,FALSE),FALSE)-I105),0)</f>
        <v>0</v>
      </c>
      <c r="K105" s="369">
        <f>IF(G105=$K$1,(VLOOKUP(A105,'Extras -UL'!$A$6:$J$109,HLOOKUP('Exras Inflair Vs. Base'!G105,'Extras -UL'!$A$4:$J$5,2,FALSE),FALSE)-I105),0)</f>
        <v>0</v>
      </c>
      <c r="L105" s="369">
        <f>IF(G105=$L$1,(VLOOKUP(A105,'Extras -UL'!$A$6:$J$109,HLOOKUP('Exras Inflair Vs. Base'!G105,'Extras -UL'!$A$4:$J$5,2,FALSE),FALSE)-I105),0)</f>
        <v>0</v>
      </c>
      <c r="M105" s="369">
        <f>IF(G105=$M$1,(VLOOKUP(A105,'Extras -UL'!$A$6:$J$109,HLOOKUP('Exras Inflair Vs. Base'!G105,'Extras -UL'!$A$4:$J$5,2,FALSE),FALSE)-I105),0)</f>
        <v>0</v>
      </c>
      <c r="N105" s="369">
        <f>IF(G105=$N$1,(VLOOKUP(A105,'Extras -UL'!$A$6:$J$109,HLOOKUP('Exras Inflair Vs. Base'!G105,'Extras -UL'!$A$4:$J$5,2,FALSE),FALSE)-I105),0)</f>
        <v>0</v>
      </c>
      <c r="O105" s="369">
        <f>IF(G105=$O$1,(VLOOKUP(A105,'Extras -UL'!$A$6:$J$109,HLOOKUP('Exras Inflair Vs. Base'!G105,'Extras -UL'!$A$4:$J$5,2,FALSE),FALSE)-I105),0)</f>
        <v>0</v>
      </c>
      <c r="P105" s="369">
        <f>IF(G105=$P$1,(VLOOKUP(A105,'Extras -UL'!$A$6:$J$109,HLOOKUP('Exras Inflair Vs. Base'!G105,'Extras -UL'!$A$4:$J$5,2,FALSE),FALSE)-I105),0)</f>
        <v>0</v>
      </c>
      <c r="Q105" s="369">
        <f>IF(G105=$Q$1,(VLOOKUP(A105,'Extras -UL'!$A$6:$J$109,HLOOKUP('Exras Inflair Vs. Base'!G105,'Extras -UL'!$A$4:$J$5,2,FALSE),FALSE)-I105),0)</f>
        <v>0</v>
      </c>
      <c r="R105" s="369">
        <f>IF(G105=$R$1,(VLOOKUP(A105,'Extras -UL'!$A$6:$J$109,HLOOKUP('Exras Inflair Vs. Base'!G105,'Extras -UL'!$A$4:$J$5,2,FALSE),FALSE)-I105),0)</f>
        <v>0</v>
      </c>
      <c r="S105" s="248"/>
      <c r="T105" s="256" t="str">
        <f t="shared" si="4"/>
        <v>UL0181C6002210</v>
      </c>
      <c r="U105" s="248"/>
      <c r="V105" s="248"/>
      <c r="W105" s="248"/>
      <c r="X105" s="248"/>
      <c r="Y105" s="241"/>
      <c r="Z105" s="241" t="str">
        <f t="shared" si="5"/>
        <v>UL0181C6002210</v>
      </c>
      <c r="AA105" s="245" t="str">
        <f t="shared" si="3"/>
        <v>UL0181</v>
      </c>
      <c r="AB105" s="242">
        <f>IF(G105=$J$1,(VLOOKUP(A105,'Extras -UL'!$A$6:$J$109,HLOOKUP('Exras Inflair Vs. Base'!G105,'Extras -UL'!$A$4:$J$5,2,FALSE),FALSE)),0)</f>
        <v>0</v>
      </c>
      <c r="AC105" s="242">
        <f>IF(G105=$K$1,(VLOOKUP(A105,'Extras -UL'!$A$6:$J$109,HLOOKUP('Exras Inflair Vs. Base'!G105,'Extras -UL'!$A$4:$J$5,2,FALSE),FALSE)),0)</f>
        <v>10</v>
      </c>
      <c r="AD105" s="242">
        <f>IF(G105=$L$1,(VLOOKUP(A105,'Extras -UL'!$A$6:$J$109,HLOOKUP('Exras Inflair Vs. Base'!G105,'Extras -UL'!$A$4:$J$5,2,FALSE),FALSE)),0)</f>
        <v>0</v>
      </c>
      <c r="AE105" s="242">
        <f>IF(G105=$M$1,(VLOOKUP(A105,'Extras -UL'!$A$6:$J$109,HLOOKUP('Exras Inflair Vs. Base'!G105,'Extras -UL'!$A$4:$J$5,2,FALSE),FALSE)),0)</f>
        <v>0</v>
      </c>
      <c r="AF105" s="242">
        <f>IF(G105=$N$1,(VLOOKUP(A105,'Extras -UL'!$A$6:$J$109,HLOOKUP('Exras Inflair Vs. Base'!G105,'Extras -UL'!$A$4:$J$5,2,FALSE),FALSE)-I105),0)</f>
        <v>0</v>
      </c>
      <c r="AG105" s="242">
        <f>IF(G105=$O$1,(VLOOKUP(A105,'Extras -UL'!$A$6:$J$109,HLOOKUP('Exras Inflair Vs. Base'!G105,'Extras -UL'!$A$4:$J$5,2,FALSE),FALSE)),0)</f>
        <v>0</v>
      </c>
      <c r="AH105" s="242">
        <f>IF(G105=$P$1,(VLOOKUP(A105,'Extras -UL'!$A$6:$J$109,HLOOKUP('Exras Inflair Vs. Base'!G105,'Extras -UL'!$A$4:$J$5,2,FALSE),FALSE)),0)</f>
        <v>0</v>
      </c>
      <c r="AI105" s="242">
        <f>IF(G105=$Q$1,(VLOOKUP(A105,'Extras -UL'!$A$6:$J$109,HLOOKUP('Exras Inflair Vs. Base'!G105,'Extras -UL'!$A$4:$J$5,2,FALSE),FALSE)),0)</f>
        <v>0</v>
      </c>
      <c r="AJ105" s="242">
        <f>IF(G105=$R$1,(VLOOKUP(A105,'Extras -UL'!$A$6:$J$109,HLOOKUP('Exras Inflair Vs. Base'!G105,'Extras -UL'!$A$4:$J$5,2,FALSE),FALSE)),0)</f>
        <v>0</v>
      </c>
    </row>
    <row r="106" spans="1:36" x14ac:dyDescent="0.25">
      <c r="A106" s="250" t="s">
        <v>631</v>
      </c>
      <c r="B106" s="250" t="s">
        <v>1797</v>
      </c>
      <c r="C106" s="250" t="s">
        <v>1764</v>
      </c>
      <c r="D106" s="252" t="s">
        <v>897</v>
      </c>
      <c r="E106" s="249">
        <v>3</v>
      </c>
      <c r="F106" s="249" t="s">
        <v>1126</v>
      </c>
      <c r="G106" s="249" t="s">
        <v>886</v>
      </c>
      <c r="H106" s="249" t="s">
        <v>907</v>
      </c>
      <c r="I106" s="329">
        <v>3</v>
      </c>
      <c r="J106" s="369">
        <f>IF(G106=$J$1,(VLOOKUP(A106,'Extras -UL'!$A$6:$J$109,HLOOKUP('Exras Inflair Vs. Base'!G106,'Extras -UL'!$A$4:$J$5,2,FALSE),FALSE)-I106),0)</f>
        <v>0</v>
      </c>
      <c r="K106" s="369">
        <f>IF(G106=$K$1,(VLOOKUP(A106,'Extras -UL'!$A$6:$J$109,HLOOKUP('Exras Inflair Vs. Base'!G106,'Extras -UL'!$A$4:$J$5,2,FALSE),FALSE)-I106),0)</f>
        <v>0</v>
      </c>
      <c r="L106" s="369">
        <f>IF(G106=$L$1,(VLOOKUP(A106,'Extras -UL'!$A$6:$J$109,HLOOKUP('Exras Inflair Vs. Base'!G106,'Extras -UL'!$A$4:$J$5,2,FALSE),FALSE)-I106),0)</f>
        <v>0</v>
      </c>
      <c r="M106" s="369">
        <f>IF(G106=$M$1,(VLOOKUP(A106,'Extras -UL'!$A$6:$J$109,HLOOKUP('Exras Inflair Vs. Base'!G106,'Extras -UL'!$A$4:$J$5,2,FALSE),FALSE)-I106),0)</f>
        <v>0</v>
      </c>
      <c r="N106" s="369">
        <f>IF(G106=$N$1,(VLOOKUP(A106,'Extras -UL'!$A$6:$J$109,HLOOKUP('Exras Inflair Vs. Base'!G106,'Extras -UL'!$A$4:$J$5,2,FALSE),FALSE)-I106),0)</f>
        <v>0</v>
      </c>
      <c r="O106" s="369">
        <f>IF(G106=$O$1,(VLOOKUP(A106,'Extras -UL'!$A$6:$J$109,HLOOKUP('Exras Inflair Vs. Base'!G106,'Extras -UL'!$A$4:$J$5,2,FALSE),FALSE)-I106),0)</f>
        <v>0</v>
      </c>
      <c r="P106" s="369">
        <f>IF(G106=$P$1,(VLOOKUP(A106,'Extras -UL'!$A$6:$J$109,HLOOKUP('Exras Inflair Vs. Base'!G106,'Extras -UL'!$A$4:$J$5,2,FALSE),FALSE)-I106),0)</f>
        <v>0</v>
      </c>
      <c r="Q106" s="369">
        <f>IF(G106=$Q$1,(VLOOKUP(A106,'Extras -UL'!$A$6:$J$109,HLOOKUP('Exras Inflair Vs. Base'!G106,'Extras -UL'!$A$4:$J$5,2,FALSE),FALSE)-I106),0)</f>
        <v>0</v>
      </c>
      <c r="R106" s="369">
        <f>IF(G106=$R$1,(VLOOKUP(A106,'Extras -UL'!$A$6:$J$109,HLOOKUP('Exras Inflair Vs. Base'!G106,'Extras -UL'!$A$4:$J$5,2,FALSE),FALSE)-I106),0)</f>
        <v>0</v>
      </c>
      <c r="S106" s="248"/>
      <c r="T106" s="256" t="str">
        <f t="shared" si="4"/>
        <v>UL0181C600763</v>
      </c>
      <c r="U106" s="248"/>
      <c r="V106" s="248"/>
      <c r="W106" s="248"/>
      <c r="X106" s="248"/>
      <c r="Y106" s="241"/>
      <c r="Z106" s="241" t="str">
        <f t="shared" si="5"/>
        <v>UL0181C600763</v>
      </c>
      <c r="AA106" s="245" t="str">
        <f t="shared" si="3"/>
        <v>UL0181</v>
      </c>
      <c r="AB106" s="242">
        <f>IF(G106=$J$1,(VLOOKUP(A106,'Extras -UL'!$A$6:$J$109,HLOOKUP('Exras Inflair Vs. Base'!G106,'Extras -UL'!$A$4:$J$5,2,FALSE),FALSE)),0)</f>
        <v>0</v>
      </c>
      <c r="AC106" s="242">
        <f>IF(G106=$K$1,(VLOOKUP(A106,'Extras -UL'!$A$6:$J$109,HLOOKUP('Exras Inflair Vs. Base'!G106,'Extras -UL'!$A$4:$J$5,2,FALSE),FALSE)),0)</f>
        <v>0</v>
      </c>
      <c r="AD106" s="242">
        <f>IF(G106=$L$1,(VLOOKUP(A106,'Extras -UL'!$A$6:$J$109,HLOOKUP('Exras Inflair Vs. Base'!G106,'Extras -UL'!$A$4:$J$5,2,FALSE),FALSE)),0)</f>
        <v>3</v>
      </c>
      <c r="AE106" s="242">
        <f>IF(G106=$M$1,(VLOOKUP(A106,'Extras -UL'!$A$6:$J$109,HLOOKUP('Exras Inflair Vs. Base'!G106,'Extras -UL'!$A$4:$J$5,2,FALSE),FALSE)),0)</f>
        <v>0</v>
      </c>
      <c r="AF106" s="242">
        <f>IF(G106=$N$1,(VLOOKUP(A106,'Extras -UL'!$A$6:$J$109,HLOOKUP('Exras Inflair Vs. Base'!G106,'Extras -UL'!$A$4:$J$5,2,FALSE),FALSE)-I106),0)</f>
        <v>0</v>
      </c>
      <c r="AG106" s="242">
        <f>IF(G106=$O$1,(VLOOKUP(A106,'Extras -UL'!$A$6:$J$109,HLOOKUP('Exras Inflair Vs. Base'!G106,'Extras -UL'!$A$4:$J$5,2,FALSE),FALSE)),0)</f>
        <v>0</v>
      </c>
      <c r="AH106" s="242">
        <f>IF(G106=$P$1,(VLOOKUP(A106,'Extras -UL'!$A$6:$J$109,HLOOKUP('Exras Inflair Vs. Base'!G106,'Extras -UL'!$A$4:$J$5,2,FALSE),FALSE)),0)</f>
        <v>0</v>
      </c>
      <c r="AI106" s="242">
        <f>IF(G106=$Q$1,(VLOOKUP(A106,'Extras -UL'!$A$6:$J$109,HLOOKUP('Exras Inflair Vs. Base'!G106,'Extras -UL'!$A$4:$J$5,2,FALSE),FALSE)),0)</f>
        <v>0</v>
      </c>
      <c r="AJ106" s="242">
        <f>IF(G106=$R$1,(VLOOKUP(A106,'Extras -UL'!$A$6:$J$109,HLOOKUP('Exras Inflair Vs. Base'!G106,'Extras -UL'!$A$4:$J$5,2,FALSE),FALSE)),0)</f>
        <v>0</v>
      </c>
    </row>
    <row r="107" spans="1:36" x14ac:dyDescent="0.25">
      <c r="A107" s="249" t="s">
        <v>631</v>
      </c>
      <c r="B107" s="249" t="s">
        <v>1797</v>
      </c>
      <c r="C107" s="249" t="s">
        <v>1764</v>
      </c>
      <c r="D107" s="251" t="s">
        <v>897</v>
      </c>
      <c r="E107" s="249">
        <v>4</v>
      </c>
      <c r="F107" s="249" t="s">
        <v>1126</v>
      </c>
      <c r="G107" s="249" t="s">
        <v>169</v>
      </c>
      <c r="H107" s="249" t="s">
        <v>416</v>
      </c>
      <c r="I107" s="329">
        <v>3</v>
      </c>
      <c r="J107" s="369">
        <f>IF(G107=$J$1,(VLOOKUP(A107,'Extras -UL'!$A$6:$J$109,HLOOKUP('Exras Inflair Vs. Base'!G107,'Extras -UL'!$A$4:$J$5,2,FALSE),FALSE)-I107),0)</f>
        <v>0</v>
      </c>
      <c r="K107" s="369">
        <f>IF(G107=$K$1,(VLOOKUP(A107,'Extras -UL'!$A$6:$J$109,HLOOKUP('Exras Inflair Vs. Base'!G107,'Extras -UL'!$A$4:$J$5,2,FALSE),FALSE)-I107),0)</f>
        <v>0</v>
      </c>
      <c r="L107" s="369">
        <f>IF(G107=$L$1,(VLOOKUP(A107,'Extras -UL'!$A$6:$J$109,HLOOKUP('Exras Inflair Vs. Base'!G107,'Extras -UL'!$A$4:$J$5,2,FALSE),FALSE)-I107),0)</f>
        <v>0</v>
      </c>
      <c r="M107" s="369">
        <f>IF(G107=$M$1,(VLOOKUP(A107,'Extras -UL'!$A$6:$J$109,HLOOKUP('Exras Inflair Vs. Base'!G107,'Extras -UL'!$A$4:$J$5,2,FALSE),FALSE)-I107),0)</f>
        <v>0</v>
      </c>
      <c r="N107" s="369">
        <f>IF(G107=$N$1,(VLOOKUP(A107,'Extras -UL'!$A$6:$J$109,HLOOKUP('Exras Inflair Vs. Base'!G107,'Extras -UL'!$A$4:$J$5,2,FALSE),FALSE)-I107),0)</f>
        <v>0</v>
      </c>
      <c r="O107" s="369">
        <f>IF(G107=$O$1,(VLOOKUP(A107,'Extras -UL'!$A$6:$J$109,HLOOKUP('Exras Inflair Vs. Base'!G107,'Extras -UL'!$A$4:$J$5,2,FALSE),FALSE)-I107),0)</f>
        <v>0</v>
      </c>
      <c r="P107" s="369">
        <f>IF(G107=$P$1,(VLOOKUP(A107,'Extras -UL'!$A$6:$J$109,HLOOKUP('Exras Inflair Vs. Base'!G107,'Extras -UL'!$A$4:$J$5,2,FALSE),FALSE)-I107),0)</f>
        <v>0</v>
      </c>
      <c r="Q107" s="369">
        <f>IF(G107=$Q$1,(VLOOKUP(A107,'Extras -UL'!$A$6:$J$109,HLOOKUP('Exras Inflair Vs. Base'!G107,'Extras -UL'!$A$4:$J$5,2,FALSE),FALSE)-I107),0)</f>
        <v>0</v>
      </c>
      <c r="R107" s="369">
        <f>IF(G107=$R$1,(VLOOKUP(A107,'Extras -UL'!$A$6:$J$109,HLOOKUP('Exras Inflair Vs. Base'!G107,'Extras -UL'!$A$4:$J$5,2,FALSE),FALSE)-I107),0)</f>
        <v>0</v>
      </c>
      <c r="S107" s="248"/>
      <c r="T107" s="256" t="str">
        <f t="shared" si="4"/>
        <v>UL0181C600543</v>
      </c>
      <c r="U107" s="248"/>
      <c r="V107" s="248"/>
      <c r="W107" s="248"/>
      <c r="X107" s="248"/>
      <c r="Y107" s="241"/>
      <c r="Z107" s="241" t="str">
        <f t="shared" si="5"/>
        <v>UL0181C600543</v>
      </c>
      <c r="AA107" s="245" t="str">
        <f t="shared" si="3"/>
        <v>UL0181</v>
      </c>
      <c r="AB107" s="242">
        <f>IF(G107=$J$1,(VLOOKUP(A107,'Extras -UL'!$A$6:$J$109,HLOOKUP('Exras Inflair Vs. Base'!G107,'Extras -UL'!$A$4:$J$5,2,FALSE),FALSE)),0)</f>
        <v>0</v>
      </c>
      <c r="AC107" s="242">
        <f>IF(G107=$K$1,(VLOOKUP(A107,'Extras -UL'!$A$6:$J$109,HLOOKUP('Exras Inflair Vs. Base'!G107,'Extras -UL'!$A$4:$J$5,2,FALSE),FALSE)),0)</f>
        <v>0</v>
      </c>
      <c r="AD107" s="242">
        <f>IF(G107=$L$1,(VLOOKUP(A107,'Extras -UL'!$A$6:$J$109,HLOOKUP('Exras Inflair Vs. Base'!G107,'Extras -UL'!$A$4:$J$5,2,FALSE),FALSE)),0)</f>
        <v>0</v>
      </c>
      <c r="AE107" s="242">
        <f>IF(G107=$M$1,(VLOOKUP(A107,'Extras -UL'!$A$6:$J$109,HLOOKUP('Exras Inflair Vs. Base'!G107,'Extras -UL'!$A$4:$J$5,2,FALSE),FALSE)),0)</f>
        <v>3</v>
      </c>
      <c r="AF107" s="242">
        <f>IF(G107=$N$1,(VLOOKUP(A107,'Extras -UL'!$A$6:$J$109,HLOOKUP('Exras Inflair Vs. Base'!G107,'Extras -UL'!$A$4:$J$5,2,FALSE),FALSE)-I107),0)</f>
        <v>0</v>
      </c>
      <c r="AG107" s="242">
        <f>IF(G107=$O$1,(VLOOKUP(A107,'Extras -UL'!$A$6:$J$109,HLOOKUP('Exras Inflair Vs. Base'!G107,'Extras -UL'!$A$4:$J$5,2,FALSE),FALSE)),0)</f>
        <v>0</v>
      </c>
      <c r="AH107" s="242">
        <f>IF(G107=$P$1,(VLOOKUP(A107,'Extras -UL'!$A$6:$J$109,HLOOKUP('Exras Inflair Vs. Base'!G107,'Extras -UL'!$A$4:$J$5,2,FALSE),FALSE)),0)</f>
        <v>0</v>
      </c>
      <c r="AI107" s="242">
        <f>IF(G107=$Q$1,(VLOOKUP(A107,'Extras -UL'!$A$6:$J$109,HLOOKUP('Exras Inflair Vs. Base'!G107,'Extras -UL'!$A$4:$J$5,2,FALSE),FALSE)),0)</f>
        <v>0</v>
      </c>
      <c r="AJ107" s="242">
        <f>IF(G107=$R$1,(VLOOKUP(A107,'Extras -UL'!$A$6:$J$109,HLOOKUP('Exras Inflair Vs. Base'!G107,'Extras -UL'!$A$4:$J$5,2,FALSE),FALSE)),0)</f>
        <v>0</v>
      </c>
    </row>
    <row r="108" spans="1:36" x14ac:dyDescent="0.25">
      <c r="A108" s="249" t="s">
        <v>631</v>
      </c>
      <c r="B108" s="249" t="s">
        <v>1797</v>
      </c>
      <c r="C108" s="249" t="s">
        <v>1764</v>
      </c>
      <c r="D108" s="251" t="s">
        <v>897</v>
      </c>
      <c r="E108" s="249">
        <v>5</v>
      </c>
      <c r="F108" s="249" t="s">
        <v>1126</v>
      </c>
      <c r="G108" s="249" t="s">
        <v>530</v>
      </c>
      <c r="H108" s="249" t="s">
        <v>1779</v>
      </c>
      <c r="I108" s="329">
        <v>3</v>
      </c>
      <c r="J108" s="369">
        <f>IF(G108=$J$1,(VLOOKUP(A108,'Extras -UL'!$A$6:$J$109,HLOOKUP('Exras Inflair Vs. Base'!G108,'Extras -UL'!$A$4:$J$5,2,FALSE),FALSE)-I108),0)</f>
        <v>0</v>
      </c>
      <c r="K108" s="369">
        <f>IF(G108=$K$1,(VLOOKUP(A108,'Extras -UL'!$A$6:$J$109,HLOOKUP('Exras Inflair Vs. Base'!G108,'Extras -UL'!$A$4:$J$5,2,FALSE),FALSE)-I108),0)</f>
        <v>0</v>
      </c>
      <c r="L108" s="369">
        <f>IF(G108=$L$1,(VLOOKUP(A108,'Extras -UL'!$A$6:$J$109,HLOOKUP('Exras Inflair Vs. Base'!G108,'Extras -UL'!$A$4:$J$5,2,FALSE),FALSE)-I108),0)</f>
        <v>0</v>
      </c>
      <c r="M108" s="369">
        <f>IF(G108=$M$1,(VLOOKUP(A108,'Extras -UL'!$A$6:$J$109,HLOOKUP('Exras Inflair Vs. Base'!G108,'Extras -UL'!$A$4:$J$5,2,FALSE),FALSE)-I108),0)</f>
        <v>0</v>
      </c>
      <c r="N108" s="369">
        <f>IF(G108=$N$1,(VLOOKUP(A108,'Extras -UL'!$A$6:$J$109,HLOOKUP('Exras Inflair Vs. Base'!G108,'Extras -UL'!$A$4:$J$5,2,FALSE),FALSE)-I108),0)</f>
        <v>0</v>
      </c>
      <c r="O108" s="369">
        <f>IF(G108=$O$1,(VLOOKUP(A108,'Extras -UL'!$A$6:$J$109,HLOOKUP('Exras Inflair Vs. Base'!G108,'Extras -UL'!$A$4:$J$5,2,FALSE),FALSE)-I108),0)</f>
        <v>0</v>
      </c>
      <c r="P108" s="369">
        <f>IF(G108=$P$1,(VLOOKUP(A108,'Extras -UL'!$A$6:$J$109,HLOOKUP('Exras Inflair Vs. Base'!G108,'Extras -UL'!$A$4:$J$5,2,FALSE),FALSE)-I108),0)</f>
        <v>0</v>
      </c>
      <c r="Q108" s="369">
        <f>IF(G108=$Q$1,(VLOOKUP(A108,'Extras -UL'!$A$6:$J$109,HLOOKUP('Exras Inflair Vs. Base'!G108,'Extras -UL'!$A$4:$J$5,2,FALSE),FALSE)-I108),0)</f>
        <v>0</v>
      </c>
      <c r="R108" s="369">
        <f>IF(G108=$R$1,(VLOOKUP(A108,'Extras -UL'!$A$6:$J$109,HLOOKUP('Exras Inflair Vs. Base'!G108,'Extras -UL'!$A$4:$J$5,2,FALSE),FALSE)-I108),0)</f>
        <v>0</v>
      </c>
      <c r="S108" s="248"/>
      <c r="T108" s="256" t="str">
        <f t="shared" si="4"/>
        <v>UL0181TCSW353</v>
      </c>
      <c r="U108" s="248"/>
      <c r="V108" s="248"/>
      <c r="W108" s="248"/>
      <c r="X108" s="248"/>
      <c r="Y108" s="241"/>
      <c r="Z108" s="241" t="str">
        <f t="shared" si="5"/>
        <v>UL0181TCSW353</v>
      </c>
      <c r="AA108" s="245" t="str">
        <f t="shared" si="3"/>
        <v>UL0181</v>
      </c>
      <c r="AB108" s="242">
        <f>IF(G108=$J$1,(VLOOKUP(A108,'Extras -UL'!$A$6:$J$109,HLOOKUP('Exras Inflair Vs. Base'!G108,'Extras -UL'!$A$4:$J$5,2,FALSE),FALSE)),0)</f>
        <v>0</v>
      </c>
      <c r="AC108" s="242">
        <f>IF(G108=$K$1,(VLOOKUP(A108,'Extras -UL'!$A$6:$J$109,HLOOKUP('Exras Inflair Vs. Base'!G108,'Extras -UL'!$A$4:$J$5,2,FALSE),FALSE)),0)</f>
        <v>0</v>
      </c>
      <c r="AD108" s="242">
        <f>IF(G108=$L$1,(VLOOKUP(A108,'Extras -UL'!$A$6:$J$109,HLOOKUP('Exras Inflair Vs. Base'!G108,'Extras -UL'!$A$4:$J$5,2,FALSE),FALSE)),0)</f>
        <v>0</v>
      </c>
      <c r="AE108" s="242">
        <f>IF(G108=$M$1,(VLOOKUP(A108,'Extras -UL'!$A$6:$J$109,HLOOKUP('Exras Inflair Vs. Base'!G108,'Extras -UL'!$A$4:$J$5,2,FALSE),FALSE)),0)</f>
        <v>0</v>
      </c>
      <c r="AF108" s="242">
        <f>IF(G108=$N$1,(VLOOKUP(A108,'Extras -UL'!$A$6:$J$109,HLOOKUP('Exras Inflair Vs. Base'!G108,'Extras -UL'!$A$4:$J$5,2,FALSE),FALSE)-I108),0)</f>
        <v>0</v>
      </c>
      <c r="AG108" s="242">
        <f>IF(G108=$O$1,(VLOOKUP(A108,'Extras -UL'!$A$6:$J$109,HLOOKUP('Exras Inflair Vs. Base'!G108,'Extras -UL'!$A$4:$J$5,2,FALSE),FALSE)),0)</f>
        <v>3</v>
      </c>
      <c r="AH108" s="242">
        <f>IF(G108=$P$1,(VLOOKUP(A108,'Extras -UL'!$A$6:$J$109,HLOOKUP('Exras Inflair Vs. Base'!G108,'Extras -UL'!$A$4:$J$5,2,FALSE),FALSE)),0)</f>
        <v>0</v>
      </c>
      <c r="AI108" s="242">
        <f>IF(G108=$Q$1,(VLOOKUP(A108,'Extras -UL'!$A$6:$J$109,HLOOKUP('Exras Inflair Vs. Base'!G108,'Extras -UL'!$A$4:$J$5,2,FALSE),FALSE)),0)</f>
        <v>0</v>
      </c>
      <c r="AJ108" s="242">
        <f>IF(G108=$R$1,(VLOOKUP(A108,'Extras -UL'!$A$6:$J$109,HLOOKUP('Exras Inflair Vs. Base'!G108,'Extras -UL'!$A$4:$J$5,2,FALSE),FALSE)),0)</f>
        <v>0</v>
      </c>
    </row>
    <row r="109" spans="1:36" x14ac:dyDescent="0.25">
      <c r="A109" s="250" t="s">
        <v>631</v>
      </c>
      <c r="B109" s="250" t="s">
        <v>1797</v>
      </c>
      <c r="C109" s="250" t="s">
        <v>1764</v>
      </c>
      <c r="D109" s="252" t="s">
        <v>897</v>
      </c>
      <c r="E109" s="249">
        <v>6</v>
      </c>
      <c r="F109" s="249" t="s">
        <v>1126</v>
      </c>
      <c r="G109" s="249" t="s">
        <v>531</v>
      </c>
      <c r="H109" s="249" t="s">
        <v>1780</v>
      </c>
      <c r="I109" s="329">
        <v>3</v>
      </c>
      <c r="J109" s="369">
        <f>IF(G109=$J$1,(VLOOKUP(A109,'Extras -UL'!$A$6:$J$109,HLOOKUP('Exras Inflair Vs. Base'!G109,'Extras -UL'!$A$4:$J$5,2,FALSE),FALSE)-I109),0)</f>
        <v>0</v>
      </c>
      <c r="K109" s="369">
        <f>IF(G109=$K$1,(VLOOKUP(A109,'Extras -UL'!$A$6:$J$109,HLOOKUP('Exras Inflair Vs. Base'!G109,'Extras -UL'!$A$4:$J$5,2,FALSE),FALSE)-I109),0)</f>
        <v>0</v>
      </c>
      <c r="L109" s="369">
        <f>IF(G109=$L$1,(VLOOKUP(A109,'Extras -UL'!$A$6:$J$109,HLOOKUP('Exras Inflair Vs. Base'!G109,'Extras -UL'!$A$4:$J$5,2,FALSE),FALSE)-I109),0)</f>
        <v>0</v>
      </c>
      <c r="M109" s="369">
        <f>IF(G109=$M$1,(VLOOKUP(A109,'Extras -UL'!$A$6:$J$109,HLOOKUP('Exras Inflair Vs. Base'!G109,'Extras -UL'!$A$4:$J$5,2,FALSE),FALSE)-I109),0)</f>
        <v>0</v>
      </c>
      <c r="N109" s="369">
        <f>IF(G109=$N$1,(VLOOKUP(A109,'Extras -UL'!$A$6:$J$109,HLOOKUP('Exras Inflair Vs. Base'!G109,'Extras -UL'!$A$4:$J$5,2,FALSE),FALSE)-I109),0)</f>
        <v>0</v>
      </c>
      <c r="O109" s="369">
        <f>IF(G109=$O$1,(VLOOKUP(A109,'Extras -UL'!$A$6:$J$109,HLOOKUP('Exras Inflair Vs. Base'!G109,'Extras -UL'!$A$4:$J$5,2,FALSE),FALSE)-I109),0)</f>
        <v>0</v>
      </c>
      <c r="P109" s="369">
        <f>IF(G109=$P$1,(VLOOKUP(A109,'Extras -UL'!$A$6:$J$109,HLOOKUP('Exras Inflair Vs. Base'!G109,'Extras -UL'!$A$4:$J$5,2,FALSE),FALSE)-I109),0)</f>
        <v>0</v>
      </c>
      <c r="Q109" s="369">
        <f>IF(G109=$Q$1,(VLOOKUP(A109,'Extras -UL'!$A$6:$J$109,HLOOKUP('Exras Inflair Vs. Base'!G109,'Extras -UL'!$A$4:$J$5,2,FALSE),FALSE)-I109),0)</f>
        <v>0</v>
      </c>
      <c r="R109" s="369">
        <f>IF(G109=$R$1,(VLOOKUP(A109,'Extras -UL'!$A$6:$J$109,HLOOKUP('Exras Inflair Vs. Base'!G109,'Extras -UL'!$A$4:$J$5,2,FALSE),FALSE)-I109),0)</f>
        <v>0</v>
      </c>
      <c r="S109" s="248"/>
      <c r="T109" s="256" t="str">
        <f t="shared" si="4"/>
        <v>UL0181TCSW363</v>
      </c>
      <c r="U109" s="248"/>
      <c r="V109" s="248"/>
      <c r="W109" s="248"/>
      <c r="X109" s="248"/>
      <c r="Y109" s="241"/>
      <c r="Z109" s="241" t="str">
        <f t="shared" si="5"/>
        <v>UL0181TCSW363</v>
      </c>
      <c r="AA109" s="245" t="str">
        <f t="shared" si="3"/>
        <v>UL0181</v>
      </c>
      <c r="AB109" s="242">
        <f>IF(G109=$J$1,(VLOOKUP(A109,'Extras -UL'!$A$6:$J$109,HLOOKUP('Exras Inflair Vs. Base'!G109,'Extras -UL'!$A$4:$J$5,2,FALSE),FALSE)),0)</f>
        <v>0</v>
      </c>
      <c r="AC109" s="242">
        <f>IF(G109=$K$1,(VLOOKUP(A109,'Extras -UL'!$A$6:$J$109,HLOOKUP('Exras Inflair Vs. Base'!G109,'Extras -UL'!$A$4:$J$5,2,FALSE),FALSE)),0)</f>
        <v>0</v>
      </c>
      <c r="AD109" s="242">
        <f>IF(G109=$L$1,(VLOOKUP(A109,'Extras -UL'!$A$6:$J$109,HLOOKUP('Exras Inflair Vs. Base'!G109,'Extras -UL'!$A$4:$J$5,2,FALSE),FALSE)),0)</f>
        <v>0</v>
      </c>
      <c r="AE109" s="242">
        <f>IF(G109=$M$1,(VLOOKUP(A109,'Extras -UL'!$A$6:$J$109,HLOOKUP('Exras Inflair Vs. Base'!G109,'Extras -UL'!$A$4:$J$5,2,FALSE),FALSE)),0)</f>
        <v>0</v>
      </c>
      <c r="AF109" s="242">
        <f>IF(G109=$N$1,(VLOOKUP(A109,'Extras -UL'!$A$6:$J$109,HLOOKUP('Exras Inflair Vs. Base'!G109,'Extras -UL'!$A$4:$J$5,2,FALSE),FALSE)-I109),0)</f>
        <v>0</v>
      </c>
      <c r="AG109" s="242">
        <f>IF(G109=$O$1,(VLOOKUP(A109,'Extras -UL'!$A$6:$J$109,HLOOKUP('Exras Inflair Vs. Base'!G109,'Extras -UL'!$A$4:$J$5,2,FALSE),FALSE)),0)</f>
        <v>0</v>
      </c>
      <c r="AH109" s="242">
        <f>IF(G109=$P$1,(VLOOKUP(A109,'Extras -UL'!$A$6:$J$109,HLOOKUP('Exras Inflair Vs. Base'!G109,'Extras -UL'!$A$4:$J$5,2,FALSE),FALSE)),0)</f>
        <v>3</v>
      </c>
      <c r="AI109" s="242">
        <f>IF(G109=$Q$1,(VLOOKUP(A109,'Extras -UL'!$A$6:$J$109,HLOOKUP('Exras Inflair Vs. Base'!G109,'Extras -UL'!$A$4:$J$5,2,FALSE),FALSE)),0)</f>
        <v>0</v>
      </c>
      <c r="AJ109" s="242">
        <f>IF(G109=$R$1,(VLOOKUP(A109,'Extras -UL'!$A$6:$J$109,HLOOKUP('Exras Inflair Vs. Base'!G109,'Extras -UL'!$A$4:$J$5,2,FALSE),FALSE)),0)</f>
        <v>0</v>
      </c>
    </row>
    <row r="110" spans="1:36" x14ac:dyDescent="0.25">
      <c r="A110" s="250" t="s">
        <v>631</v>
      </c>
      <c r="B110" s="250" t="s">
        <v>1797</v>
      </c>
      <c r="C110" s="250" t="s">
        <v>1764</v>
      </c>
      <c r="D110" s="252" t="s">
        <v>897</v>
      </c>
      <c r="E110" s="249">
        <v>7</v>
      </c>
      <c r="F110" s="249" t="s">
        <v>1126</v>
      </c>
      <c r="G110" s="249" t="s">
        <v>532</v>
      </c>
      <c r="H110" s="249" t="s">
        <v>1781</v>
      </c>
      <c r="I110" s="329">
        <v>6</v>
      </c>
      <c r="J110" s="369">
        <f>IF(G110=$J$1,(VLOOKUP(A110,'Extras -UL'!$A$6:$J$109,HLOOKUP('Exras Inflair Vs. Base'!G110,'Extras -UL'!$A$4:$J$5,2,FALSE),FALSE)-I110),0)</f>
        <v>0</v>
      </c>
      <c r="K110" s="369">
        <f>IF(G110=$K$1,(VLOOKUP(A110,'Extras -UL'!$A$6:$J$109,HLOOKUP('Exras Inflair Vs. Base'!G110,'Extras -UL'!$A$4:$J$5,2,FALSE),FALSE)-I110),0)</f>
        <v>0</v>
      </c>
      <c r="L110" s="369">
        <f>IF(G110=$L$1,(VLOOKUP(A110,'Extras -UL'!$A$6:$J$109,HLOOKUP('Exras Inflair Vs. Base'!G110,'Extras -UL'!$A$4:$J$5,2,FALSE),FALSE)-I110),0)</f>
        <v>0</v>
      </c>
      <c r="M110" s="369">
        <f>IF(G110=$M$1,(VLOOKUP(A110,'Extras -UL'!$A$6:$J$109,HLOOKUP('Exras Inflair Vs. Base'!G110,'Extras -UL'!$A$4:$J$5,2,FALSE),FALSE)-I110),0)</f>
        <v>0</v>
      </c>
      <c r="N110" s="369">
        <f>IF(G110=$N$1,(VLOOKUP(A110,'Extras -UL'!$A$6:$J$109,HLOOKUP('Exras Inflair Vs. Base'!G110,'Extras -UL'!$A$4:$J$5,2,FALSE),FALSE)-I110),0)</f>
        <v>0</v>
      </c>
      <c r="O110" s="369">
        <f>IF(G110=$O$1,(VLOOKUP(A110,'Extras -UL'!$A$6:$J$109,HLOOKUP('Exras Inflair Vs. Base'!G110,'Extras -UL'!$A$4:$J$5,2,FALSE),FALSE)-I110),0)</f>
        <v>0</v>
      </c>
      <c r="P110" s="369">
        <f>IF(G110=$P$1,(VLOOKUP(A110,'Extras -UL'!$A$6:$J$109,HLOOKUP('Exras Inflair Vs. Base'!G110,'Extras -UL'!$A$4:$J$5,2,FALSE),FALSE)-I110),0)</f>
        <v>0</v>
      </c>
      <c r="Q110" s="369">
        <f>IF(G110=$Q$1,(VLOOKUP(A110,'Extras -UL'!$A$6:$J$109,HLOOKUP('Exras Inflair Vs. Base'!G110,'Extras -UL'!$A$4:$J$5,2,FALSE),FALSE)-I110),0)</f>
        <v>0</v>
      </c>
      <c r="R110" s="369">
        <f>IF(G110=$R$1,(VLOOKUP(A110,'Extras -UL'!$A$6:$J$109,HLOOKUP('Exras Inflair Vs. Base'!G110,'Extras -UL'!$A$4:$J$5,2,FALSE),FALSE)-I110),0)</f>
        <v>0</v>
      </c>
      <c r="S110" s="248"/>
      <c r="T110" s="256" t="str">
        <f t="shared" si="4"/>
        <v>UL0181CCSW356</v>
      </c>
      <c r="U110" s="248"/>
      <c r="V110" s="248"/>
      <c r="W110" s="248"/>
      <c r="X110" s="248"/>
      <c r="Y110" s="241"/>
      <c r="Z110" s="241" t="str">
        <f t="shared" si="5"/>
        <v>UL0181CCSW356</v>
      </c>
      <c r="AA110" s="245" t="str">
        <f t="shared" si="3"/>
        <v>UL0181</v>
      </c>
      <c r="AB110" s="242">
        <f>IF(G110=$J$1,(VLOOKUP(A110,'Extras -UL'!$A$6:$J$109,HLOOKUP('Exras Inflair Vs. Base'!G110,'Extras -UL'!$A$4:$J$5,2,FALSE),FALSE)),0)</f>
        <v>0</v>
      </c>
      <c r="AC110" s="242">
        <f>IF(G110=$K$1,(VLOOKUP(A110,'Extras -UL'!$A$6:$J$109,HLOOKUP('Exras Inflair Vs. Base'!G110,'Extras -UL'!$A$4:$J$5,2,FALSE),FALSE)),0)</f>
        <v>0</v>
      </c>
      <c r="AD110" s="242">
        <f>IF(G110=$L$1,(VLOOKUP(A110,'Extras -UL'!$A$6:$J$109,HLOOKUP('Exras Inflair Vs. Base'!G110,'Extras -UL'!$A$4:$J$5,2,FALSE),FALSE)),0)</f>
        <v>0</v>
      </c>
      <c r="AE110" s="242">
        <f>IF(G110=$M$1,(VLOOKUP(A110,'Extras -UL'!$A$6:$J$109,HLOOKUP('Exras Inflair Vs. Base'!G110,'Extras -UL'!$A$4:$J$5,2,FALSE),FALSE)),0)</f>
        <v>0</v>
      </c>
      <c r="AF110" s="242">
        <f>IF(G110=$N$1,(VLOOKUP(A110,'Extras -UL'!$A$6:$J$109,HLOOKUP('Exras Inflair Vs. Base'!G110,'Extras -UL'!$A$4:$J$5,2,FALSE),FALSE)-I110),0)</f>
        <v>0</v>
      </c>
      <c r="AG110" s="242">
        <f>IF(G110=$O$1,(VLOOKUP(A110,'Extras -UL'!$A$6:$J$109,HLOOKUP('Exras Inflair Vs. Base'!G110,'Extras -UL'!$A$4:$J$5,2,FALSE),FALSE)),0)</f>
        <v>0</v>
      </c>
      <c r="AH110" s="242">
        <f>IF(G110=$P$1,(VLOOKUP(A110,'Extras -UL'!$A$6:$J$109,HLOOKUP('Exras Inflair Vs. Base'!G110,'Extras -UL'!$A$4:$J$5,2,FALSE),FALSE)),0)</f>
        <v>0</v>
      </c>
      <c r="AI110" s="242">
        <f>IF(G110=$Q$1,(VLOOKUP(A110,'Extras -UL'!$A$6:$J$109,HLOOKUP('Exras Inflair Vs. Base'!G110,'Extras -UL'!$A$4:$J$5,2,FALSE),FALSE)),0)</f>
        <v>6</v>
      </c>
      <c r="AJ110" s="242">
        <f>IF(G110=$R$1,(VLOOKUP(A110,'Extras -UL'!$A$6:$J$109,HLOOKUP('Exras Inflair Vs. Base'!G110,'Extras -UL'!$A$4:$J$5,2,FALSE),FALSE)),0)</f>
        <v>0</v>
      </c>
    </row>
    <row r="111" spans="1:36" x14ac:dyDescent="0.25">
      <c r="A111" s="250" t="s">
        <v>631</v>
      </c>
      <c r="B111" s="250" t="s">
        <v>1797</v>
      </c>
      <c r="C111" s="250" t="s">
        <v>1764</v>
      </c>
      <c r="D111" s="252" t="s">
        <v>897</v>
      </c>
      <c r="E111" s="249">
        <v>8</v>
      </c>
      <c r="F111" s="249" t="s">
        <v>1126</v>
      </c>
      <c r="G111" s="249" t="s">
        <v>533</v>
      </c>
      <c r="H111" s="249" t="s">
        <v>1782</v>
      </c>
      <c r="I111" s="329">
        <v>6</v>
      </c>
      <c r="J111" s="369">
        <f>IF(G111=$J$1,(VLOOKUP(A111,'Extras -UL'!$A$6:$J$109,HLOOKUP('Exras Inflair Vs. Base'!G111,'Extras -UL'!$A$4:$J$5,2,FALSE),FALSE)-I111),0)</f>
        <v>0</v>
      </c>
      <c r="K111" s="369">
        <f>IF(G111=$K$1,(VLOOKUP(A111,'Extras -UL'!$A$6:$J$109,HLOOKUP('Exras Inflair Vs. Base'!G111,'Extras -UL'!$A$4:$J$5,2,FALSE),FALSE)-I111),0)</f>
        <v>0</v>
      </c>
      <c r="L111" s="369">
        <f>IF(G111=$L$1,(VLOOKUP(A111,'Extras -UL'!$A$6:$J$109,HLOOKUP('Exras Inflair Vs. Base'!G111,'Extras -UL'!$A$4:$J$5,2,FALSE),FALSE)-I111),0)</f>
        <v>0</v>
      </c>
      <c r="M111" s="369">
        <f>IF(G111=$M$1,(VLOOKUP(A111,'Extras -UL'!$A$6:$J$109,HLOOKUP('Exras Inflair Vs. Base'!G111,'Extras -UL'!$A$4:$J$5,2,FALSE),FALSE)-I111),0)</f>
        <v>0</v>
      </c>
      <c r="N111" s="369">
        <f>IF(G111=$N$1,(VLOOKUP(A111,'Extras -UL'!$A$6:$J$109,HLOOKUP('Exras Inflair Vs. Base'!G111,'Extras -UL'!$A$4:$J$5,2,FALSE),FALSE)-I111),0)</f>
        <v>0</v>
      </c>
      <c r="O111" s="369">
        <f>IF(G111=$O$1,(VLOOKUP(A111,'Extras -UL'!$A$6:$J$109,HLOOKUP('Exras Inflair Vs. Base'!G111,'Extras -UL'!$A$4:$J$5,2,FALSE),FALSE)-I111),0)</f>
        <v>0</v>
      </c>
      <c r="P111" s="369">
        <f>IF(G111=$P$1,(VLOOKUP(A111,'Extras -UL'!$A$6:$J$109,HLOOKUP('Exras Inflair Vs. Base'!G111,'Extras -UL'!$A$4:$J$5,2,FALSE),FALSE)-I111),0)</f>
        <v>0</v>
      </c>
      <c r="Q111" s="369">
        <f>IF(G111=$Q$1,(VLOOKUP(A111,'Extras -UL'!$A$6:$J$109,HLOOKUP('Exras Inflair Vs. Base'!G111,'Extras -UL'!$A$4:$J$5,2,FALSE),FALSE)-I111),0)</f>
        <v>0</v>
      </c>
      <c r="R111" s="369">
        <f>IF(G111=$R$1,(VLOOKUP(A111,'Extras -UL'!$A$6:$J$109,HLOOKUP('Exras Inflair Vs. Base'!G111,'Extras -UL'!$A$4:$J$5,2,FALSE),FALSE)-I111),0)</f>
        <v>0</v>
      </c>
      <c r="S111" s="248"/>
      <c r="T111" s="256" t="str">
        <f t="shared" si="4"/>
        <v>UL0181CCSW366</v>
      </c>
      <c r="U111" s="248"/>
      <c r="V111" s="248"/>
      <c r="W111" s="248"/>
      <c r="X111" s="248"/>
      <c r="Y111" s="241"/>
      <c r="Z111" s="241" t="str">
        <f t="shared" si="5"/>
        <v>UL0181CCSW366</v>
      </c>
      <c r="AA111" s="245" t="str">
        <f t="shared" si="3"/>
        <v>UL0181</v>
      </c>
      <c r="AB111" s="242">
        <f>IF(G111=$J$1,(VLOOKUP(A111,'Extras -UL'!$A$6:$J$109,HLOOKUP('Exras Inflair Vs. Base'!G111,'Extras -UL'!$A$4:$J$5,2,FALSE),FALSE)),0)</f>
        <v>0</v>
      </c>
      <c r="AC111" s="242">
        <f>IF(G111=$K$1,(VLOOKUP(A111,'Extras -UL'!$A$6:$J$109,HLOOKUP('Exras Inflair Vs. Base'!G111,'Extras -UL'!$A$4:$J$5,2,FALSE),FALSE)),0)</f>
        <v>0</v>
      </c>
      <c r="AD111" s="242">
        <f>IF(G111=$L$1,(VLOOKUP(A111,'Extras -UL'!$A$6:$J$109,HLOOKUP('Exras Inflair Vs. Base'!G111,'Extras -UL'!$A$4:$J$5,2,FALSE),FALSE)),0)</f>
        <v>0</v>
      </c>
      <c r="AE111" s="242">
        <f>IF(G111=$M$1,(VLOOKUP(A111,'Extras -UL'!$A$6:$J$109,HLOOKUP('Exras Inflair Vs. Base'!G111,'Extras -UL'!$A$4:$J$5,2,FALSE),FALSE)),0)</f>
        <v>0</v>
      </c>
      <c r="AF111" s="242">
        <f>IF(G111=$N$1,(VLOOKUP(A111,'Extras -UL'!$A$6:$J$109,HLOOKUP('Exras Inflair Vs. Base'!G111,'Extras -UL'!$A$4:$J$5,2,FALSE),FALSE)-I111),0)</f>
        <v>0</v>
      </c>
      <c r="AG111" s="242">
        <f>IF(G111=$O$1,(VLOOKUP(A111,'Extras -UL'!$A$6:$J$109,HLOOKUP('Exras Inflair Vs. Base'!G111,'Extras -UL'!$A$4:$J$5,2,FALSE),FALSE)),0)</f>
        <v>0</v>
      </c>
      <c r="AH111" s="242">
        <f>IF(G111=$P$1,(VLOOKUP(A111,'Extras -UL'!$A$6:$J$109,HLOOKUP('Exras Inflair Vs. Base'!G111,'Extras -UL'!$A$4:$J$5,2,FALSE),FALSE)),0)</f>
        <v>0</v>
      </c>
      <c r="AI111" s="242">
        <f>IF(G111=$Q$1,(VLOOKUP(A111,'Extras -UL'!$A$6:$J$109,HLOOKUP('Exras Inflair Vs. Base'!G111,'Extras -UL'!$A$4:$J$5,2,FALSE),FALSE)),0)</f>
        <v>0</v>
      </c>
      <c r="AJ111" s="242">
        <f>IF(G111=$R$1,(VLOOKUP(A111,'Extras -UL'!$A$6:$J$109,HLOOKUP('Exras Inflair Vs. Base'!G111,'Extras -UL'!$A$4:$J$5,2,FALSE),FALSE)),0)</f>
        <v>6</v>
      </c>
    </row>
    <row r="112" spans="1:36" x14ac:dyDescent="0.25">
      <c r="A112" s="250" t="s">
        <v>632</v>
      </c>
      <c r="B112" s="250" t="s">
        <v>1798</v>
      </c>
      <c r="C112" s="250" t="s">
        <v>1764</v>
      </c>
      <c r="D112" s="252" t="s">
        <v>897</v>
      </c>
      <c r="E112" s="249">
        <v>1</v>
      </c>
      <c r="F112" s="249" t="s">
        <v>1126</v>
      </c>
      <c r="G112" s="249" t="s">
        <v>517</v>
      </c>
      <c r="H112" s="249" t="s">
        <v>1777</v>
      </c>
      <c r="I112" s="329">
        <v>145</v>
      </c>
      <c r="J112" s="369">
        <f>IF(G112=$J$1,(VLOOKUP(A112,'Extras -UL'!$A$6:$J$109,HLOOKUP('Exras Inflair Vs. Base'!G112,'Extras -UL'!$A$4:$J$5,2,FALSE),FALSE)-I112),0)</f>
        <v>0</v>
      </c>
      <c r="K112" s="369">
        <f>IF(G112=$K$1,(VLOOKUP(A112,'Extras -UL'!$A$6:$J$109,HLOOKUP('Exras Inflair Vs. Base'!G112,'Extras -UL'!$A$4:$J$5,2,FALSE),FALSE)-I112),0)</f>
        <v>0</v>
      </c>
      <c r="L112" s="369">
        <f>IF(G112=$L$1,(VLOOKUP(A112,'Extras -UL'!$A$6:$J$109,HLOOKUP('Exras Inflair Vs. Base'!G112,'Extras -UL'!$A$4:$J$5,2,FALSE),FALSE)-I112),0)</f>
        <v>0</v>
      </c>
      <c r="M112" s="369">
        <f>IF(G112=$M$1,(VLOOKUP(A112,'Extras -UL'!$A$6:$J$109,HLOOKUP('Exras Inflair Vs. Base'!G112,'Extras -UL'!$A$4:$J$5,2,FALSE),FALSE)-I112),0)</f>
        <v>0</v>
      </c>
      <c r="N112" s="369">
        <f>IF(G112=$N$1,(VLOOKUP(A112,'Extras -UL'!$A$6:$J$109,HLOOKUP('Exras Inflair Vs. Base'!G112,'Extras -UL'!$A$4:$J$5,2,FALSE),FALSE)-I112),0)</f>
        <v>0</v>
      </c>
      <c r="O112" s="369">
        <f>IF(G112=$O$1,(VLOOKUP(A112,'Extras -UL'!$A$6:$J$109,HLOOKUP('Exras Inflair Vs. Base'!G112,'Extras -UL'!$A$4:$J$5,2,FALSE),FALSE)-I112),0)</f>
        <v>0</v>
      </c>
      <c r="P112" s="369">
        <f>IF(G112=$P$1,(VLOOKUP(A112,'Extras -UL'!$A$6:$J$109,HLOOKUP('Exras Inflair Vs. Base'!G112,'Extras -UL'!$A$4:$J$5,2,FALSE),FALSE)-I112),0)</f>
        <v>0</v>
      </c>
      <c r="Q112" s="369">
        <f>IF(G112=$Q$1,(VLOOKUP(A112,'Extras -UL'!$A$6:$J$109,HLOOKUP('Exras Inflair Vs. Base'!G112,'Extras -UL'!$A$4:$J$5,2,FALSE),FALSE)-I112),0)</f>
        <v>0</v>
      </c>
      <c r="R112" s="369">
        <f>IF(G112=$R$1,(VLOOKUP(A112,'Extras -UL'!$A$6:$J$109,HLOOKUP('Exras Inflair Vs. Base'!G112,'Extras -UL'!$A$4:$J$5,2,FALSE),FALSE)-I112),0)</f>
        <v>0</v>
      </c>
      <c r="S112" s="248"/>
      <c r="T112" s="256" t="str">
        <f t="shared" si="4"/>
        <v>UL0182C60048145</v>
      </c>
      <c r="U112" s="248"/>
      <c r="V112" s="248"/>
      <c r="W112" s="248"/>
      <c r="X112" s="248"/>
      <c r="Y112" s="241"/>
      <c r="Z112" s="241" t="str">
        <f t="shared" si="5"/>
        <v>UL0182C60048145</v>
      </c>
      <c r="AA112" s="245" t="str">
        <f t="shared" si="3"/>
        <v>UL0182</v>
      </c>
      <c r="AB112" s="242">
        <f>IF(G112=$J$1,(VLOOKUP(A112,'Extras -UL'!$A$6:$J$109,HLOOKUP('Exras Inflair Vs. Base'!G112,'Extras -UL'!$A$4:$J$5,2,FALSE),FALSE)),0)</f>
        <v>145</v>
      </c>
      <c r="AC112" s="242">
        <f>IF(G112=$K$1,(VLOOKUP(A112,'Extras -UL'!$A$6:$J$109,HLOOKUP('Exras Inflair Vs. Base'!G112,'Extras -UL'!$A$4:$J$5,2,FALSE),FALSE)),0)</f>
        <v>0</v>
      </c>
      <c r="AD112" s="242">
        <f>IF(G112=$L$1,(VLOOKUP(A112,'Extras -UL'!$A$6:$J$109,HLOOKUP('Exras Inflair Vs. Base'!G112,'Extras -UL'!$A$4:$J$5,2,FALSE),FALSE)),0)</f>
        <v>0</v>
      </c>
      <c r="AE112" s="242">
        <f>IF(G112=$M$1,(VLOOKUP(A112,'Extras -UL'!$A$6:$J$109,HLOOKUP('Exras Inflair Vs. Base'!G112,'Extras -UL'!$A$4:$J$5,2,FALSE),FALSE)),0)</f>
        <v>0</v>
      </c>
      <c r="AF112" s="242">
        <f>IF(G112=$N$1,(VLOOKUP(A112,'Extras -UL'!$A$6:$J$109,HLOOKUP('Exras Inflair Vs. Base'!G112,'Extras -UL'!$A$4:$J$5,2,FALSE),FALSE)-I112),0)</f>
        <v>0</v>
      </c>
      <c r="AG112" s="242">
        <f>IF(G112=$O$1,(VLOOKUP(A112,'Extras -UL'!$A$6:$J$109,HLOOKUP('Exras Inflair Vs. Base'!G112,'Extras -UL'!$A$4:$J$5,2,FALSE),FALSE)),0)</f>
        <v>0</v>
      </c>
      <c r="AH112" s="242">
        <f>IF(G112=$P$1,(VLOOKUP(A112,'Extras -UL'!$A$6:$J$109,HLOOKUP('Exras Inflair Vs. Base'!G112,'Extras -UL'!$A$4:$J$5,2,FALSE),FALSE)),0)</f>
        <v>0</v>
      </c>
      <c r="AI112" s="242">
        <f>IF(G112=$Q$1,(VLOOKUP(A112,'Extras -UL'!$A$6:$J$109,HLOOKUP('Exras Inflair Vs. Base'!G112,'Extras -UL'!$A$4:$J$5,2,FALSE),FALSE)),0)</f>
        <v>0</v>
      </c>
      <c r="AJ112" s="242">
        <f>IF(G112=$R$1,(VLOOKUP(A112,'Extras -UL'!$A$6:$J$109,HLOOKUP('Exras Inflair Vs. Base'!G112,'Extras -UL'!$A$4:$J$5,2,FALSE),FALSE)),0)</f>
        <v>0</v>
      </c>
    </row>
    <row r="113" spans="1:36" x14ac:dyDescent="0.25">
      <c r="A113" s="249" t="s">
        <v>632</v>
      </c>
      <c r="B113" s="249" t="s">
        <v>1798</v>
      </c>
      <c r="C113" s="249" t="s">
        <v>1764</v>
      </c>
      <c r="D113" s="251" t="s">
        <v>897</v>
      </c>
      <c r="E113" s="249">
        <v>2</v>
      </c>
      <c r="F113" s="249" t="s">
        <v>1126</v>
      </c>
      <c r="G113" s="249" t="s">
        <v>434</v>
      </c>
      <c r="H113" s="249" t="s">
        <v>1778</v>
      </c>
      <c r="I113" s="329">
        <v>25</v>
      </c>
      <c r="J113" s="369">
        <f>IF(G113=$J$1,(VLOOKUP(A113,'Extras -UL'!$A$6:$J$109,HLOOKUP('Exras Inflair Vs. Base'!G113,'Extras -UL'!$A$4:$J$5,2,FALSE),FALSE)-I113),0)</f>
        <v>0</v>
      </c>
      <c r="K113" s="369">
        <f>IF(G113=$K$1,(VLOOKUP(A113,'Extras -UL'!$A$6:$J$109,HLOOKUP('Exras Inflair Vs. Base'!G113,'Extras -UL'!$A$4:$J$5,2,FALSE),FALSE)-I113),0)</f>
        <v>0</v>
      </c>
      <c r="L113" s="369">
        <f>IF(G113=$L$1,(VLOOKUP(A113,'Extras -UL'!$A$6:$J$109,HLOOKUP('Exras Inflair Vs. Base'!G113,'Extras -UL'!$A$4:$J$5,2,FALSE),FALSE)-I113),0)</f>
        <v>0</v>
      </c>
      <c r="M113" s="369">
        <f>IF(G113=$M$1,(VLOOKUP(A113,'Extras -UL'!$A$6:$J$109,HLOOKUP('Exras Inflair Vs. Base'!G113,'Extras -UL'!$A$4:$J$5,2,FALSE),FALSE)-I113),0)</f>
        <v>0</v>
      </c>
      <c r="N113" s="369">
        <f>IF(G113=$N$1,(VLOOKUP(A113,'Extras -UL'!$A$6:$J$109,HLOOKUP('Exras Inflair Vs. Base'!G113,'Extras -UL'!$A$4:$J$5,2,FALSE),FALSE)-I113),0)</f>
        <v>0</v>
      </c>
      <c r="O113" s="369">
        <f>IF(G113=$O$1,(VLOOKUP(A113,'Extras -UL'!$A$6:$J$109,HLOOKUP('Exras Inflair Vs. Base'!G113,'Extras -UL'!$A$4:$J$5,2,FALSE),FALSE)-I113),0)</f>
        <v>0</v>
      </c>
      <c r="P113" s="369">
        <f>IF(G113=$P$1,(VLOOKUP(A113,'Extras -UL'!$A$6:$J$109,HLOOKUP('Exras Inflair Vs. Base'!G113,'Extras -UL'!$A$4:$J$5,2,FALSE),FALSE)-I113),0)</f>
        <v>0</v>
      </c>
      <c r="Q113" s="369">
        <f>IF(G113=$Q$1,(VLOOKUP(A113,'Extras -UL'!$A$6:$J$109,HLOOKUP('Exras Inflair Vs. Base'!G113,'Extras -UL'!$A$4:$J$5,2,FALSE),FALSE)-I113),0)</f>
        <v>0</v>
      </c>
      <c r="R113" s="369">
        <f>IF(G113=$R$1,(VLOOKUP(A113,'Extras -UL'!$A$6:$J$109,HLOOKUP('Exras Inflair Vs. Base'!G113,'Extras -UL'!$A$4:$J$5,2,FALSE),FALSE)-I113),0)</f>
        <v>0</v>
      </c>
      <c r="S113" s="248"/>
      <c r="T113" s="256" t="str">
        <f t="shared" si="4"/>
        <v>UL0182C6002225</v>
      </c>
      <c r="U113" s="248"/>
      <c r="V113" s="248"/>
      <c r="W113" s="248"/>
      <c r="X113" s="248"/>
      <c r="Y113" s="241"/>
      <c r="Z113" s="241" t="str">
        <f t="shared" si="5"/>
        <v>UL0182C6002225</v>
      </c>
      <c r="AA113" s="245" t="str">
        <f t="shared" si="3"/>
        <v>UL0182</v>
      </c>
      <c r="AB113" s="242">
        <f>IF(G113=$J$1,(VLOOKUP(A113,'Extras -UL'!$A$6:$J$109,HLOOKUP('Exras Inflair Vs. Base'!G113,'Extras -UL'!$A$4:$J$5,2,FALSE),FALSE)),0)</f>
        <v>0</v>
      </c>
      <c r="AC113" s="242">
        <f>IF(G113=$K$1,(VLOOKUP(A113,'Extras -UL'!$A$6:$J$109,HLOOKUP('Exras Inflair Vs. Base'!G113,'Extras -UL'!$A$4:$J$5,2,FALSE),FALSE)),0)</f>
        <v>25</v>
      </c>
      <c r="AD113" s="242">
        <f>IF(G113=$L$1,(VLOOKUP(A113,'Extras -UL'!$A$6:$J$109,HLOOKUP('Exras Inflair Vs. Base'!G113,'Extras -UL'!$A$4:$J$5,2,FALSE),FALSE)),0)</f>
        <v>0</v>
      </c>
      <c r="AE113" s="242">
        <f>IF(G113=$M$1,(VLOOKUP(A113,'Extras -UL'!$A$6:$J$109,HLOOKUP('Exras Inflair Vs. Base'!G113,'Extras -UL'!$A$4:$J$5,2,FALSE),FALSE)),0)</f>
        <v>0</v>
      </c>
      <c r="AF113" s="242">
        <f>IF(G113=$N$1,(VLOOKUP(A113,'Extras -UL'!$A$6:$J$109,HLOOKUP('Exras Inflair Vs. Base'!G113,'Extras -UL'!$A$4:$J$5,2,FALSE),FALSE)-I113),0)</f>
        <v>0</v>
      </c>
      <c r="AG113" s="242">
        <f>IF(G113=$O$1,(VLOOKUP(A113,'Extras -UL'!$A$6:$J$109,HLOOKUP('Exras Inflair Vs. Base'!G113,'Extras -UL'!$A$4:$J$5,2,FALSE),FALSE)),0)</f>
        <v>0</v>
      </c>
      <c r="AH113" s="242">
        <f>IF(G113=$P$1,(VLOOKUP(A113,'Extras -UL'!$A$6:$J$109,HLOOKUP('Exras Inflair Vs. Base'!G113,'Extras -UL'!$A$4:$J$5,2,FALSE),FALSE)),0)</f>
        <v>0</v>
      </c>
      <c r="AI113" s="242">
        <f>IF(G113=$Q$1,(VLOOKUP(A113,'Extras -UL'!$A$6:$J$109,HLOOKUP('Exras Inflair Vs. Base'!G113,'Extras -UL'!$A$4:$J$5,2,FALSE),FALSE)),0)</f>
        <v>0</v>
      </c>
      <c r="AJ113" s="242">
        <f>IF(G113=$R$1,(VLOOKUP(A113,'Extras -UL'!$A$6:$J$109,HLOOKUP('Exras Inflair Vs. Base'!G113,'Extras -UL'!$A$4:$J$5,2,FALSE),FALSE)),0)</f>
        <v>0</v>
      </c>
    </row>
    <row r="114" spans="1:36" x14ac:dyDescent="0.25">
      <c r="A114" s="250" t="s">
        <v>632</v>
      </c>
      <c r="B114" s="250" t="s">
        <v>1798</v>
      </c>
      <c r="C114" s="250" t="s">
        <v>1764</v>
      </c>
      <c r="D114" s="252" t="s">
        <v>897</v>
      </c>
      <c r="E114" s="249">
        <v>3</v>
      </c>
      <c r="F114" s="249" t="s">
        <v>1126</v>
      </c>
      <c r="G114" s="249" t="s">
        <v>886</v>
      </c>
      <c r="H114" s="249" t="s">
        <v>907</v>
      </c>
      <c r="I114" s="329">
        <v>3</v>
      </c>
      <c r="J114" s="369">
        <f>IF(G114=$J$1,(VLOOKUP(A114,'Extras -UL'!$A$6:$J$109,HLOOKUP('Exras Inflair Vs. Base'!G114,'Extras -UL'!$A$4:$J$5,2,FALSE),FALSE)-I114),0)</f>
        <v>0</v>
      </c>
      <c r="K114" s="369">
        <f>IF(G114=$K$1,(VLOOKUP(A114,'Extras -UL'!$A$6:$J$109,HLOOKUP('Exras Inflair Vs. Base'!G114,'Extras -UL'!$A$4:$J$5,2,FALSE),FALSE)-I114),0)</f>
        <v>0</v>
      </c>
      <c r="L114" s="369">
        <f>IF(G114=$L$1,(VLOOKUP(A114,'Extras -UL'!$A$6:$J$109,HLOOKUP('Exras Inflair Vs. Base'!G114,'Extras -UL'!$A$4:$J$5,2,FALSE),FALSE)-I114),0)</f>
        <v>0</v>
      </c>
      <c r="M114" s="369">
        <f>IF(G114=$M$1,(VLOOKUP(A114,'Extras -UL'!$A$6:$J$109,HLOOKUP('Exras Inflair Vs. Base'!G114,'Extras -UL'!$A$4:$J$5,2,FALSE),FALSE)-I114),0)</f>
        <v>0</v>
      </c>
      <c r="N114" s="369">
        <f>IF(G114=$N$1,(VLOOKUP(A114,'Extras -UL'!$A$6:$J$109,HLOOKUP('Exras Inflair Vs. Base'!G114,'Extras -UL'!$A$4:$J$5,2,FALSE),FALSE)-I114),0)</f>
        <v>0</v>
      </c>
      <c r="O114" s="369">
        <f>IF(G114=$O$1,(VLOOKUP(A114,'Extras -UL'!$A$6:$J$109,HLOOKUP('Exras Inflair Vs. Base'!G114,'Extras -UL'!$A$4:$J$5,2,FALSE),FALSE)-I114),0)</f>
        <v>0</v>
      </c>
      <c r="P114" s="369">
        <f>IF(G114=$P$1,(VLOOKUP(A114,'Extras -UL'!$A$6:$J$109,HLOOKUP('Exras Inflair Vs. Base'!G114,'Extras -UL'!$A$4:$J$5,2,FALSE),FALSE)-I114),0)</f>
        <v>0</v>
      </c>
      <c r="Q114" s="369">
        <f>IF(G114=$Q$1,(VLOOKUP(A114,'Extras -UL'!$A$6:$J$109,HLOOKUP('Exras Inflair Vs. Base'!G114,'Extras -UL'!$A$4:$J$5,2,FALSE),FALSE)-I114),0)</f>
        <v>0</v>
      </c>
      <c r="R114" s="369">
        <f>IF(G114=$R$1,(VLOOKUP(A114,'Extras -UL'!$A$6:$J$109,HLOOKUP('Exras Inflair Vs. Base'!G114,'Extras -UL'!$A$4:$J$5,2,FALSE),FALSE)-I114),0)</f>
        <v>0</v>
      </c>
      <c r="S114" s="248"/>
      <c r="T114" s="256" t="str">
        <f t="shared" si="4"/>
        <v>UL0182C600763</v>
      </c>
      <c r="U114" s="248"/>
      <c r="V114" s="248"/>
      <c r="W114" s="248"/>
      <c r="X114" s="248"/>
      <c r="Y114" s="241"/>
      <c r="Z114" s="241" t="str">
        <f t="shared" si="5"/>
        <v>UL0182C600763</v>
      </c>
      <c r="AA114" s="245" t="str">
        <f t="shared" si="3"/>
        <v>UL0182</v>
      </c>
      <c r="AB114" s="242">
        <f>IF(G114=$J$1,(VLOOKUP(A114,'Extras -UL'!$A$6:$J$109,HLOOKUP('Exras Inflair Vs. Base'!G114,'Extras -UL'!$A$4:$J$5,2,FALSE),FALSE)),0)</f>
        <v>0</v>
      </c>
      <c r="AC114" s="242">
        <f>IF(G114=$K$1,(VLOOKUP(A114,'Extras -UL'!$A$6:$J$109,HLOOKUP('Exras Inflair Vs. Base'!G114,'Extras -UL'!$A$4:$J$5,2,FALSE),FALSE)),0)</f>
        <v>0</v>
      </c>
      <c r="AD114" s="242">
        <f>IF(G114=$L$1,(VLOOKUP(A114,'Extras -UL'!$A$6:$J$109,HLOOKUP('Exras Inflair Vs. Base'!G114,'Extras -UL'!$A$4:$J$5,2,FALSE),FALSE)),0)</f>
        <v>3</v>
      </c>
      <c r="AE114" s="242">
        <f>IF(G114=$M$1,(VLOOKUP(A114,'Extras -UL'!$A$6:$J$109,HLOOKUP('Exras Inflair Vs. Base'!G114,'Extras -UL'!$A$4:$J$5,2,FALSE),FALSE)),0)</f>
        <v>0</v>
      </c>
      <c r="AF114" s="242">
        <f>IF(G114=$N$1,(VLOOKUP(A114,'Extras -UL'!$A$6:$J$109,HLOOKUP('Exras Inflair Vs. Base'!G114,'Extras -UL'!$A$4:$J$5,2,FALSE),FALSE)-I114),0)</f>
        <v>0</v>
      </c>
      <c r="AG114" s="242">
        <f>IF(G114=$O$1,(VLOOKUP(A114,'Extras -UL'!$A$6:$J$109,HLOOKUP('Exras Inflair Vs. Base'!G114,'Extras -UL'!$A$4:$J$5,2,FALSE),FALSE)),0)</f>
        <v>0</v>
      </c>
      <c r="AH114" s="242">
        <f>IF(G114=$P$1,(VLOOKUP(A114,'Extras -UL'!$A$6:$J$109,HLOOKUP('Exras Inflair Vs. Base'!G114,'Extras -UL'!$A$4:$J$5,2,FALSE),FALSE)),0)</f>
        <v>0</v>
      </c>
      <c r="AI114" s="242">
        <f>IF(G114=$Q$1,(VLOOKUP(A114,'Extras -UL'!$A$6:$J$109,HLOOKUP('Exras Inflair Vs. Base'!G114,'Extras -UL'!$A$4:$J$5,2,FALSE),FALSE)),0)</f>
        <v>0</v>
      </c>
      <c r="AJ114" s="242">
        <f>IF(G114=$R$1,(VLOOKUP(A114,'Extras -UL'!$A$6:$J$109,HLOOKUP('Exras Inflair Vs. Base'!G114,'Extras -UL'!$A$4:$J$5,2,FALSE),FALSE)),0)</f>
        <v>0</v>
      </c>
    </row>
    <row r="115" spans="1:36" x14ac:dyDescent="0.25">
      <c r="A115" s="250" t="s">
        <v>632</v>
      </c>
      <c r="B115" s="250" t="s">
        <v>1798</v>
      </c>
      <c r="C115" s="250" t="s">
        <v>1764</v>
      </c>
      <c r="D115" s="252" t="s">
        <v>897</v>
      </c>
      <c r="E115" s="249">
        <v>4</v>
      </c>
      <c r="F115" s="249" t="s">
        <v>1126</v>
      </c>
      <c r="G115" s="249" t="s">
        <v>169</v>
      </c>
      <c r="H115" s="249" t="s">
        <v>416</v>
      </c>
      <c r="I115" s="329">
        <v>3</v>
      </c>
      <c r="J115" s="369">
        <f>IF(G115=$J$1,(VLOOKUP(A115,'Extras -UL'!$A$6:$J$109,HLOOKUP('Exras Inflair Vs. Base'!G115,'Extras -UL'!$A$4:$J$5,2,FALSE),FALSE)-I115),0)</f>
        <v>0</v>
      </c>
      <c r="K115" s="369">
        <f>IF(G115=$K$1,(VLOOKUP(A115,'Extras -UL'!$A$6:$J$109,HLOOKUP('Exras Inflair Vs. Base'!G115,'Extras -UL'!$A$4:$J$5,2,FALSE),FALSE)-I115),0)</f>
        <v>0</v>
      </c>
      <c r="L115" s="369">
        <f>IF(G115=$L$1,(VLOOKUP(A115,'Extras -UL'!$A$6:$J$109,HLOOKUP('Exras Inflair Vs. Base'!G115,'Extras -UL'!$A$4:$J$5,2,FALSE),FALSE)-I115),0)</f>
        <v>0</v>
      </c>
      <c r="M115" s="369">
        <f>IF(G115=$M$1,(VLOOKUP(A115,'Extras -UL'!$A$6:$J$109,HLOOKUP('Exras Inflair Vs. Base'!G115,'Extras -UL'!$A$4:$J$5,2,FALSE),FALSE)-I115),0)</f>
        <v>0</v>
      </c>
      <c r="N115" s="369">
        <f>IF(G115=$N$1,(VLOOKUP(A115,'Extras -UL'!$A$6:$J$109,HLOOKUP('Exras Inflair Vs. Base'!G115,'Extras -UL'!$A$4:$J$5,2,FALSE),FALSE)-I115),0)</f>
        <v>0</v>
      </c>
      <c r="O115" s="369">
        <f>IF(G115=$O$1,(VLOOKUP(A115,'Extras -UL'!$A$6:$J$109,HLOOKUP('Exras Inflair Vs. Base'!G115,'Extras -UL'!$A$4:$J$5,2,FALSE),FALSE)-I115),0)</f>
        <v>0</v>
      </c>
      <c r="P115" s="369">
        <f>IF(G115=$P$1,(VLOOKUP(A115,'Extras -UL'!$A$6:$J$109,HLOOKUP('Exras Inflair Vs. Base'!G115,'Extras -UL'!$A$4:$J$5,2,FALSE),FALSE)-I115),0)</f>
        <v>0</v>
      </c>
      <c r="Q115" s="369">
        <f>IF(G115=$Q$1,(VLOOKUP(A115,'Extras -UL'!$A$6:$J$109,HLOOKUP('Exras Inflair Vs. Base'!G115,'Extras -UL'!$A$4:$J$5,2,FALSE),FALSE)-I115),0)</f>
        <v>0</v>
      </c>
      <c r="R115" s="369">
        <f>IF(G115=$R$1,(VLOOKUP(A115,'Extras -UL'!$A$6:$J$109,HLOOKUP('Exras Inflair Vs. Base'!G115,'Extras -UL'!$A$4:$J$5,2,FALSE),FALSE)-I115),0)</f>
        <v>0</v>
      </c>
      <c r="S115" s="248"/>
      <c r="T115" s="256" t="str">
        <f t="shared" si="4"/>
        <v>UL0182C600543</v>
      </c>
      <c r="U115" s="248"/>
      <c r="V115" s="248"/>
      <c r="W115" s="248"/>
      <c r="X115" s="248"/>
      <c r="Y115" s="241"/>
      <c r="Z115" s="241" t="str">
        <f t="shared" si="5"/>
        <v>UL0182C600543</v>
      </c>
      <c r="AA115" s="245" t="str">
        <f t="shared" si="3"/>
        <v>UL0182</v>
      </c>
      <c r="AB115" s="242">
        <f>IF(G115=$J$1,(VLOOKUP(A115,'Extras -UL'!$A$6:$J$109,HLOOKUP('Exras Inflair Vs. Base'!G115,'Extras -UL'!$A$4:$J$5,2,FALSE),FALSE)),0)</f>
        <v>0</v>
      </c>
      <c r="AC115" s="242">
        <f>IF(G115=$K$1,(VLOOKUP(A115,'Extras -UL'!$A$6:$J$109,HLOOKUP('Exras Inflair Vs. Base'!G115,'Extras -UL'!$A$4:$J$5,2,FALSE),FALSE)),0)</f>
        <v>0</v>
      </c>
      <c r="AD115" s="242">
        <f>IF(G115=$L$1,(VLOOKUP(A115,'Extras -UL'!$A$6:$J$109,HLOOKUP('Exras Inflair Vs. Base'!G115,'Extras -UL'!$A$4:$J$5,2,FALSE),FALSE)),0)</f>
        <v>0</v>
      </c>
      <c r="AE115" s="242">
        <f>IF(G115=$M$1,(VLOOKUP(A115,'Extras -UL'!$A$6:$J$109,HLOOKUP('Exras Inflair Vs. Base'!G115,'Extras -UL'!$A$4:$J$5,2,FALSE),FALSE)),0)</f>
        <v>3</v>
      </c>
      <c r="AF115" s="242">
        <f>IF(G115=$N$1,(VLOOKUP(A115,'Extras -UL'!$A$6:$J$109,HLOOKUP('Exras Inflair Vs. Base'!G115,'Extras -UL'!$A$4:$J$5,2,FALSE),FALSE)-I115),0)</f>
        <v>0</v>
      </c>
      <c r="AG115" s="242">
        <f>IF(G115=$O$1,(VLOOKUP(A115,'Extras -UL'!$A$6:$J$109,HLOOKUP('Exras Inflair Vs. Base'!G115,'Extras -UL'!$A$4:$J$5,2,FALSE),FALSE)),0)</f>
        <v>0</v>
      </c>
      <c r="AH115" s="242">
        <f>IF(G115=$P$1,(VLOOKUP(A115,'Extras -UL'!$A$6:$J$109,HLOOKUP('Exras Inflair Vs. Base'!G115,'Extras -UL'!$A$4:$J$5,2,FALSE),FALSE)),0)</f>
        <v>0</v>
      </c>
      <c r="AI115" s="242">
        <f>IF(G115=$Q$1,(VLOOKUP(A115,'Extras -UL'!$A$6:$J$109,HLOOKUP('Exras Inflair Vs. Base'!G115,'Extras -UL'!$A$4:$J$5,2,FALSE),FALSE)),0)</f>
        <v>0</v>
      </c>
      <c r="AJ115" s="242">
        <f>IF(G115=$R$1,(VLOOKUP(A115,'Extras -UL'!$A$6:$J$109,HLOOKUP('Exras Inflair Vs. Base'!G115,'Extras -UL'!$A$4:$J$5,2,FALSE),FALSE)),0)</f>
        <v>0</v>
      </c>
    </row>
    <row r="116" spans="1:36" x14ac:dyDescent="0.25">
      <c r="A116" s="250" t="s">
        <v>632</v>
      </c>
      <c r="B116" s="250" t="s">
        <v>1798</v>
      </c>
      <c r="C116" s="250" t="s">
        <v>1764</v>
      </c>
      <c r="D116" s="252" t="s">
        <v>897</v>
      </c>
      <c r="E116" s="249">
        <v>5</v>
      </c>
      <c r="F116" s="249" t="s">
        <v>1126</v>
      </c>
      <c r="G116" s="249" t="s">
        <v>170</v>
      </c>
      <c r="H116" s="249" t="s">
        <v>417</v>
      </c>
      <c r="I116" s="329">
        <v>1</v>
      </c>
      <c r="J116" s="369">
        <f>IF(G116=$J$1,(VLOOKUP(A116,'Extras -UL'!$A$6:$J$109,HLOOKUP('Exras Inflair Vs. Base'!G116,'Extras -UL'!$A$4:$J$5,2,FALSE),FALSE)-I116),0)</f>
        <v>0</v>
      </c>
      <c r="K116" s="369">
        <f>IF(G116=$K$1,(VLOOKUP(A116,'Extras -UL'!$A$6:$J$109,HLOOKUP('Exras Inflair Vs. Base'!G116,'Extras -UL'!$A$4:$J$5,2,FALSE),FALSE)-I116),0)</f>
        <v>0</v>
      </c>
      <c r="L116" s="369">
        <f>IF(G116=$L$1,(VLOOKUP(A116,'Extras -UL'!$A$6:$J$109,HLOOKUP('Exras Inflair Vs. Base'!G116,'Extras -UL'!$A$4:$J$5,2,FALSE),FALSE)-I116),0)</f>
        <v>0</v>
      </c>
      <c r="M116" s="369">
        <f>IF(G116=$M$1,(VLOOKUP(A116,'Extras -UL'!$A$6:$J$109,HLOOKUP('Exras Inflair Vs. Base'!G116,'Extras -UL'!$A$4:$J$5,2,FALSE),FALSE)-I116),0)</f>
        <v>0</v>
      </c>
      <c r="N116" s="369">
        <f>IF(G116=$N$1,(VLOOKUP(A116,'Extras -UL'!$A$6:$J$109,HLOOKUP('Exras Inflair Vs. Base'!G116,'Extras -UL'!$A$4:$J$5,2,FALSE),FALSE)-I116),0)</f>
        <v>0</v>
      </c>
      <c r="O116" s="369">
        <f>IF(G116=$O$1,(VLOOKUP(A116,'Extras -UL'!$A$6:$J$109,HLOOKUP('Exras Inflair Vs. Base'!G116,'Extras -UL'!$A$4:$J$5,2,FALSE),FALSE)-I116),0)</f>
        <v>0</v>
      </c>
      <c r="P116" s="369">
        <f>IF(G116=$P$1,(VLOOKUP(A116,'Extras -UL'!$A$6:$J$109,HLOOKUP('Exras Inflair Vs. Base'!G116,'Extras -UL'!$A$4:$J$5,2,FALSE),FALSE)-I116),0)</f>
        <v>0</v>
      </c>
      <c r="Q116" s="369">
        <f>IF(G116=$Q$1,(VLOOKUP(A116,'Extras -UL'!$A$6:$J$109,HLOOKUP('Exras Inflair Vs. Base'!G116,'Extras -UL'!$A$4:$J$5,2,FALSE),FALSE)-I116),0)</f>
        <v>0</v>
      </c>
      <c r="R116" s="369">
        <f>IF(G116=$R$1,(VLOOKUP(A116,'Extras -UL'!$A$6:$J$109,HLOOKUP('Exras Inflair Vs. Base'!G116,'Extras -UL'!$A$4:$J$5,2,FALSE),FALSE)-I116),0)</f>
        <v>0</v>
      </c>
      <c r="S116" s="248"/>
      <c r="T116" s="256" t="str">
        <f t="shared" si="4"/>
        <v>UL0182C600551</v>
      </c>
      <c r="U116" s="248"/>
      <c r="V116" s="248"/>
      <c r="W116" s="248"/>
      <c r="X116" s="248"/>
      <c r="Y116" s="241"/>
      <c r="Z116" s="241" t="str">
        <f t="shared" si="5"/>
        <v>UL0182C600551</v>
      </c>
      <c r="AA116" s="245" t="str">
        <f t="shared" si="3"/>
        <v>UL0182</v>
      </c>
      <c r="AB116" s="242">
        <f>IF(G116=$J$1,(VLOOKUP(A116,'Extras -UL'!$A$6:$J$109,HLOOKUP('Exras Inflair Vs. Base'!G116,'Extras -UL'!$A$4:$J$5,2,FALSE),FALSE)),0)</f>
        <v>0</v>
      </c>
      <c r="AC116" s="242">
        <f>IF(G116=$K$1,(VLOOKUP(A116,'Extras -UL'!$A$6:$J$109,HLOOKUP('Exras Inflair Vs. Base'!G116,'Extras -UL'!$A$4:$J$5,2,FALSE),FALSE)),0)</f>
        <v>0</v>
      </c>
      <c r="AD116" s="242">
        <f>IF(G116=$L$1,(VLOOKUP(A116,'Extras -UL'!$A$6:$J$109,HLOOKUP('Exras Inflair Vs. Base'!G116,'Extras -UL'!$A$4:$J$5,2,FALSE),FALSE)),0)</f>
        <v>0</v>
      </c>
      <c r="AE116" s="242">
        <f>IF(G116=$M$1,(VLOOKUP(A116,'Extras -UL'!$A$6:$J$109,HLOOKUP('Exras Inflair Vs. Base'!G116,'Extras -UL'!$A$4:$J$5,2,FALSE),FALSE)),0)</f>
        <v>0</v>
      </c>
      <c r="AF116" s="242">
        <f>IF(G116=$N$1,(VLOOKUP(A116,'Extras -UL'!$A$6:$J$109,HLOOKUP('Exras Inflair Vs. Base'!G116,'Extras -UL'!$A$4:$J$5,2,FALSE),FALSE)-I116),0)</f>
        <v>0</v>
      </c>
      <c r="AG116" s="242">
        <f>IF(G116=$O$1,(VLOOKUP(A116,'Extras -UL'!$A$6:$J$109,HLOOKUP('Exras Inflair Vs. Base'!G116,'Extras -UL'!$A$4:$J$5,2,FALSE),FALSE)),0)</f>
        <v>0</v>
      </c>
      <c r="AH116" s="242">
        <f>IF(G116=$P$1,(VLOOKUP(A116,'Extras -UL'!$A$6:$J$109,HLOOKUP('Exras Inflair Vs. Base'!G116,'Extras -UL'!$A$4:$J$5,2,FALSE),FALSE)),0)</f>
        <v>0</v>
      </c>
      <c r="AI116" s="242">
        <f>IF(G116=$Q$1,(VLOOKUP(A116,'Extras -UL'!$A$6:$J$109,HLOOKUP('Exras Inflair Vs. Base'!G116,'Extras -UL'!$A$4:$J$5,2,FALSE),FALSE)),0)</f>
        <v>0</v>
      </c>
      <c r="AJ116" s="242">
        <f>IF(G116=$R$1,(VLOOKUP(A116,'Extras -UL'!$A$6:$J$109,HLOOKUP('Exras Inflair Vs. Base'!G116,'Extras -UL'!$A$4:$J$5,2,FALSE),FALSE)),0)</f>
        <v>0</v>
      </c>
    </row>
    <row r="117" spans="1:36" x14ac:dyDescent="0.25">
      <c r="A117" s="250" t="s">
        <v>103</v>
      </c>
      <c r="B117" s="250" t="s">
        <v>1799</v>
      </c>
      <c r="C117" s="250" t="s">
        <v>1764</v>
      </c>
      <c r="D117" s="252" t="s">
        <v>897</v>
      </c>
      <c r="E117" s="249">
        <v>1</v>
      </c>
      <c r="F117" s="249" t="s">
        <v>1126</v>
      </c>
      <c r="G117" s="249" t="s">
        <v>517</v>
      </c>
      <c r="H117" s="249" t="s">
        <v>1777</v>
      </c>
      <c r="I117" s="329">
        <v>191</v>
      </c>
      <c r="J117" s="369">
        <f>IF(G117=$J$1,(VLOOKUP(A117,'Extras -UL'!$A$6:$J$109,HLOOKUP('Exras Inflair Vs. Base'!G117,'Extras -UL'!$A$4:$J$5,2,FALSE),FALSE)-I117),0)</f>
        <v>0</v>
      </c>
      <c r="K117" s="369">
        <f>IF(G117=$K$1,(VLOOKUP(A117,'Extras -UL'!$A$6:$J$109,HLOOKUP('Exras Inflair Vs. Base'!G117,'Extras -UL'!$A$4:$J$5,2,FALSE),FALSE)-I117),0)</f>
        <v>0</v>
      </c>
      <c r="L117" s="369">
        <f>IF(G117=$L$1,(VLOOKUP(A117,'Extras -UL'!$A$6:$J$109,HLOOKUP('Exras Inflair Vs. Base'!G117,'Extras -UL'!$A$4:$J$5,2,FALSE),FALSE)-I117),0)</f>
        <v>0</v>
      </c>
      <c r="M117" s="369">
        <f>IF(G117=$M$1,(VLOOKUP(A117,'Extras -UL'!$A$6:$J$109,HLOOKUP('Exras Inflair Vs. Base'!G117,'Extras -UL'!$A$4:$J$5,2,FALSE),FALSE)-I117),0)</f>
        <v>0</v>
      </c>
      <c r="N117" s="369">
        <f>IF(G117=$N$1,(VLOOKUP(A117,'Extras -UL'!$A$6:$J$109,HLOOKUP('Exras Inflair Vs. Base'!G117,'Extras -UL'!$A$4:$J$5,2,FALSE),FALSE)-I117),0)</f>
        <v>0</v>
      </c>
      <c r="O117" s="369">
        <f>IF(G117=$O$1,(VLOOKUP(A117,'Extras -UL'!$A$6:$J$109,HLOOKUP('Exras Inflair Vs. Base'!G117,'Extras -UL'!$A$4:$J$5,2,FALSE),FALSE)-I117),0)</f>
        <v>0</v>
      </c>
      <c r="P117" s="369">
        <f>IF(G117=$P$1,(VLOOKUP(A117,'Extras -UL'!$A$6:$J$109,HLOOKUP('Exras Inflair Vs. Base'!G117,'Extras -UL'!$A$4:$J$5,2,FALSE),FALSE)-I117),0)</f>
        <v>0</v>
      </c>
      <c r="Q117" s="369">
        <f>IF(G117=$Q$1,(VLOOKUP(A117,'Extras -UL'!$A$6:$J$109,HLOOKUP('Exras Inflair Vs. Base'!G117,'Extras -UL'!$A$4:$J$5,2,FALSE),FALSE)-I117),0)</f>
        <v>0</v>
      </c>
      <c r="R117" s="369">
        <f>IF(G117=$R$1,(VLOOKUP(A117,'Extras -UL'!$A$6:$J$109,HLOOKUP('Exras Inflair Vs. Base'!G117,'Extras -UL'!$A$4:$J$5,2,FALSE),FALSE)-I117),0)</f>
        <v>0</v>
      </c>
      <c r="S117" s="248"/>
      <c r="T117" s="256" t="str">
        <f t="shared" si="4"/>
        <v>UL0190C60048191</v>
      </c>
      <c r="U117" s="248"/>
      <c r="V117" s="248"/>
      <c r="W117" s="248"/>
      <c r="X117" s="248"/>
      <c r="Y117" s="241"/>
      <c r="Z117" s="241" t="str">
        <f t="shared" si="5"/>
        <v>UL0190C60048191</v>
      </c>
      <c r="AA117" s="245" t="str">
        <f t="shared" si="3"/>
        <v>UL0190</v>
      </c>
      <c r="AB117" s="242">
        <f>IF(G117=$J$1,(VLOOKUP(A117,'Extras -UL'!$A$6:$J$109,HLOOKUP('Exras Inflair Vs. Base'!G117,'Extras -UL'!$A$4:$J$5,2,FALSE),FALSE)),0)</f>
        <v>191</v>
      </c>
      <c r="AC117" s="242">
        <f>IF(G117=$K$1,(VLOOKUP(A117,'Extras -UL'!$A$6:$J$109,HLOOKUP('Exras Inflair Vs. Base'!G117,'Extras -UL'!$A$4:$J$5,2,FALSE),FALSE)),0)</f>
        <v>0</v>
      </c>
      <c r="AD117" s="242">
        <f>IF(G117=$L$1,(VLOOKUP(A117,'Extras -UL'!$A$6:$J$109,HLOOKUP('Exras Inflair Vs. Base'!G117,'Extras -UL'!$A$4:$J$5,2,FALSE),FALSE)),0)</f>
        <v>0</v>
      </c>
      <c r="AE117" s="242">
        <f>IF(G117=$M$1,(VLOOKUP(A117,'Extras -UL'!$A$6:$J$109,HLOOKUP('Exras Inflair Vs. Base'!G117,'Extras -UL'!$A$4:$J$5,2,FALSE),FALSE)),0)</f>
        <v>0</v>
      </c>
      <c r="AF117" s="242">
        <f>IF(G117=$N$1,(VLOOKUP(A117,'Extras -UL'!$A$6:$J$109,HLOOKUP('Exras Inflair Vs. Base'!G117,'Extras -UL'!$A$4:$J$5,2,FALSE),FALSE)-I117),0)</f>
        <v>0</v>
      </c>
      <c r="AG117" s="242">
        <f>IF(G117=$O$1,(VLOOKUP(A117,'Extras -UL'!$A$6:$J$109,HLOOKUP('Exras Inflair Vs. Base'!G117,'Extras -UL'!$A$4:$J$5,2,FALSE),FALSE)),0)</f>
        <v>0</v>
      </c>
      <c r="AH117" s="242">
        <f>IF(G117=$P$1,(VLOOKUP(A117,'Extras -UL'!$A$6:$J$109,HLOOKUP('Exras Inflair Vs. Base'!G117,'Extras -UL'!$A$4:$J$5,2,FALSE),FALSE)),0)</f>
        <v>0</v>
      </c>
      <c r="AI117" s="242">
        <f>IF(G117=$Q$1,(VLOOKUP(A117,'Extras -UL'!$A$6:$J$109,HLOOKUP('Exras Inflair Vs. Base'!G117,'Extras -UL'!$A$4:$J$5,2,FALSE),FALSE)),0)</f>
        <v>0</v>
      </c>
      <c r="AJ117" s="242">
        <f>IF(G117=$R$1,(VLOOKUP(A117,'Extras -UL'!$A$6:$J$109,HLOOKUP('Exras Inflair Vs. Base'!G117,'Extras -UL'!$A$4:$J$5,2,FALSE),FALSE)),0)</f>
        <v>0</v>
      </c>
    </row>
    <row r="118" spans="1:36" x14ac:dyDescent="0.25">
      <c r="A118" s="250" t="s">
        <v>103</v>
      </c>
      <c r="B118" s="250" t="s">
        <v>1799</v>
      </c>
      <c r="C118" s="250" t="s">
        <v>1764</v>
      </c>
      <c r="D118" s="252" t="s">
        <v>897</v>
      </c>
      <c r="E118" s="249">
        <v>2</v>
      </c>
      <c r="F118" s="249" t="s">
        <v>1126</v>
      </c>
      <c r="G118" s="249" t="s">
        <v>434</v>
      </c>
      <c r="H118" s="249" t="s">
        <v>1778</v>
      </c>
      <c r="I118" s="329">
        <v>17</v>
      </c>
      <c r="J118" s="369">
        <f>IF(G118=$J$1,(VLOOKUP(A118,'Extras -UL'!$A$6:$J$109,HLOOKUP('Exras Inflair Vs. Base'!G118,'Extras -UL'!$A$4:$J$5,2,FALSE),FALSE)-I118),0)</f>
        <v>0</v>
      </c>
      <c r="K118" s="369">
        <f>IF(G118=$K$1,(VLOOKUP(A118,'Extras -UL'!$A$6:$J$109,HLOOKUP('Exras Inflair Vs. Base'!G118,'Extras -UL'!$A$4:$J$5,2,FALSE),FALSE)-I118),0)</f>
        <v>0</v>
      </c>
      <c r="L118" s="369">
        <f>IF(G118=$L$1,(VLOOKUP(A118,'Extras -UL'!$A$6:$J$109,HLOOKUP('Exras Inflair Vs. Base'!G118,'Extras -UL'!$A$4:$J$5,2,FALSE),FALSE)-I118),0)</f>
        <v>0</v>
      </c>
      <c r="M118" s="369">
        <f>IF(G118=$M$1,(VLOOKUP(A118,'Extras -UL'!$A$6:$J$109,HLOOKUP('Exras Inflair Vs. Base'!G118,'Extras -UL'!$A$4:$J$5,2,FALSE),FALSE)-I118),0)</f>
        <v>0</v>
      </c>
      <c r="N118" s="369">
        <f>IF(G118=$N$1,(VLOOKUP(A118,'Extras -UL'!$A$6:$J$109,HLOOKUP('Exras Inflair Vs. Base'!G118,'Extras -UL'!$A$4:$J$5,2,FALSE),FALSE)-I118),0)</f>
        <v>0</v>
      </c>
      <c r="O118" s="369">
        <f>IF(G118=$O$1,(VLOOKUP(A118,'Extras -UL'!$A$6:$J$109,HLOOKUP('Exras Inflair Vs. Base'!G118,'Extras -UL'!$A$4:$J$5,2,FALSE),FALSE)-I118),0)</f>
        <v>0</v>
      </c>
      <c r="P118" s="369">
        <f>IF(G118=$P$1,(VLOOKUP(A118,'Extras -UL'!$A$6:$J$109,HLOOKUP('Exras Inflair Vs. Base'!G118,'Extras -UL'!$A$4:$J$5,2,FALSE),FALSE)-I118),0)</f>
        <v>0</v>
      </c>
      <c r="Q118" s="369">
        <f>IF(G118=$Q$1,(VLOOKUP(A118,'Extras -UL'!$A$6:$J$109,HLOOKUP('Exras Inflair Vs. Base'!G118,'Extras -UL'!$A$4:$J$5,2,FALSE),FALSE)-I118),0)</f>
        <v>0</v>
      </c>
      <c r="R118" s="369">
        <f>IF(G118=$R$1,(VLOOKUP(A118,'Extras -UL'!$A$6:$J$109,HLOOKUP('Exras Inflair Vs. Base'!G118,'Extras -UL'!$A$4:$J$5,2,FALSE),FALSE)-I118),0)</f>
        <v>0</v>
      </c>
      <c r="S118" s="248"/>
      <c r="T118" s="256" t="str">
        <f t="shared" si="4"/>
        <v>UL0190C6002217</v>
      </c>
      <c r="U118" s="248"/>
      <c r="V118" s="248"/>
      <c r="W118" s="248"/>
      <c r="X118" s="248"/>
      <c r="Y118" s="241"/>
      <c r="Z118" s="241" t="str">
        <f t="shared" si="5"/>
        <v>UL0190C6002217</v>
      </c>
      <c r="AA118" s="245" t="str">
        <f t="shared" si="3"/>
        <v>UL0190</v>
      </c>
      <c r="AB118" s="242">
        <f>IF(G118=$J$1,(VLOOKUP(A118,'Extras -UL'!$A$6:$J$109,HLOOKUP('Exras Inflair Vs. Base'!G118,'Extras -UL'!$A$4:$J$5,2,FALSE),FALSE)),0)</f>
        <v>0</v>
      </c>
      <c r="AC118" s="242">
        <f>IF(G118=$K$1,(VLOOKUP(A118,'Extras -UL'!$A$6:$J$109,HLOOKUP('Exras Inflair Vs. Base'!G118,'Extras -UL'!$A$4:$J$5,2,FALSE),FALSE)),0)</f>
        <v>17</v>
      </c>
      <c r="AD118" s="242">
        <f>IF(G118=$L$1,(VLOOKUP(A118,'Extras -UL'!$A$6:$J$109,HLOOKUP('Exras Inflair Vs. Base'!G118,'Extras -UL'!$A$4:$J$5,2,FALSE),FALSE)),0)</f>
        <v>0</v>
      </c>
      <c r="AE118" s="242">
        <f>IF(G118=$M$1,(VLOOKUP(A118,'Extras -UL'!$A$6:$J$109,HLOOKUP('Exras Inflair Vs. Base'!G118,'Extras -UL'!$A$4:$J$5,2,FALSE),FALSE)),0)</f>
        <v>0</v>
      </c>
      <c r="AF118" s="242">
        <f>IF(G118=$N$1,(VLOOKUP(A118,'Extras -UL'!$A$6:$J$109,HLOOKUP('Exras Inflair Vs. Base'!G118,'Extras -UL'!$A$4:$J$5,2,FALSE),FALSE)-I118),0)</f>
        <v>0</v>
      </c>
      <c r="AG118" s="242">
        <f>IF(G118=$O$1,(VLOOKUP(A118,'Extras -UL'!$A$6:$J$109,HLOOKUP('Exras Inflair Vs. Base'!G118,'Extras -UL'!$A$4:$J$5,2,FALSE),FALSE)),0)</f>
        <v>0</v>
      </c>
      <c r="AH118" s="242">
        <f>IF(G118=$P$1,(VLOOKUP(A118,'Extras -UL'!$A$6:$J$109,HLOOKUP('Exras Inflair Vs. Base'!G118,'Extras -UL'!$A$4:$J$5,2,FALSE),FALSE)),0)</f>
        <v>0</v>
      </c>
      <c r="AI118" s="242">
        <f>IF(G118=$Q$1,(VLOOKUP(A118,'Extras -UL'!$A$6:$J$109,HLOOKUP('Exras Inflair Vs. Base'!G118,'Extras -UL'!$A$4:$J$5,2,FALSE),FALSE)),0)</f>
        <v>0</v>
      </c>
      <c r="AJ118" s="242">
        <f>IF(G118=$R$1,(VLOOKUP(A118,'Extras -UL'!$A$6:$J$109,HLOOKUP('Exras Inflair Vs. Base'!G118,'Extras -UL'!$A$4:$J$5,2,FALSE),FALSE)),0)</f>
        <v>0</v>
      </c>
    </row>
    <row r="119" spans="1:36" x14ac:dyDescent="0.25">
      <c r="A119" s="250" t="s">
        <v>103</v>
      </c>
      <c r="B119" s="250" t="s">
        <v>1799</v>
      </c>
      <c r="C119" s="250" t="s">
        <v>1764</v>
      </c>
      <c r="D119" s="252" t="s">
        <v>897</v>
      </c>
      <c r="E119" s="249">
        <v>3</v>
      </c>
      <c r="F119" s="249" t="s">
        <v>1126</v>
      </c>
      <c r="G119" s="249" t="s">
        <v>886</v>
      </c>
      <c r="H119" s="249" t="s">
        <v>907</v>
      </c>
      <c r="I119" s="329">
        <v>3</v>
      </c>
      <c r="J119" s="369">
        <f>IF(G119=$J$1,(VLOOKUP(A119,'Extras -UL'!$A$6:$J$109,HLOOKUP('Exras Inflair Vs. Base'!G119,'Extras -UL'!$A$4:$J$5,2,FALSE),FALSE)-I119),0)</f>
        <v>0</v>
      </c>
      <c r="K119" s="369">
        <f>IF(G119=$K$1,(VLOOKUP(A119,'Extras -UL'!$A$6:$J$109,HLOOKUP('Exras Inflair Vs. Base'!G119,'Extras -UL'!$A$4:$J$5,2,FALSE),FALSE)-I119),0)</f>
        <v>0</v>
      </c>
      <c r="L119" s="369">
        <f>IF(G119=$L$1,(VLOOKUP(A119,'Extras -UL'!$A$6:$J$109,HLOOKUP('Exras Inflair Vs. Base'!G119,'Extras -UL'!$A$4:$J$5,2,FALSE),FALSE)-I119),0)</f>
        <v>0</v>
      </c>
      <c r="M119" s="369">
        <f>IF(G119=$M$1,(VLOOKUP(A119,'Extras -UL'!$A$6:$J$109,HLOOKUP('Exras Inflair Vs. Base'!G119,'Extras -UL'!$A$4:$J$5,2,FALSE),FALSE)-I119),0)</f>
        <v>0</v>
      </c>
      <c r="N119" s="369">
        <f>IF(G119=$N$1,(VLOOKUP(A119,'Extras -UL'!$A$6:$J$109,HLOOKUP('Exras Inflair Vs. Base'!G119,'Extras -UL'!$A$4:$J$5,2,FALSE),FALSE)-I119),0)</f>
        <v>0</v>
      </c>
      <c r="O119" s="369">
        <f>IF(G119=$O$1,(VLOOKUP(A119,'Extras -UL'!$A$6:$J$109,HLOOKUP('Exras Inflair Vs. Base'!G119,'Extras -UL'!$A$4:$J$5,2,FALSE),FALSE)-I119),0)</f>
        <v>0</v>
      </c>
      <c r="P119" s="369">
        <f>IF(G119=$P$1,(VLOOKUP(A119,'Extras -UL'!$A$6:$J$109,HLOOKUP('Exras Inflair Vs. Base'!G119,'Extras -UL'!$A$4:$J$5,2,FALSE),FALSE)-I119),0)</f>
        <v>0</v>
      </c>
      <c r="Q119" s="369">
        <f>IF(G119=$Q$1,(VLOOKUP(A119,'Extras -UL'!$A$6:$J$109,HLOOKUP('Exras Inflair Vs. Base'!G119,'Extras -UL'!$A$4:$J$5,2,FALSE),FALSE)-I119),0)</f>
        <v>0</v>
      </c>
      <c r="R119" s="369">
        <f>IF(G119=$R$1,(VLOOKUP(A119,'Extras -UL'!$A$6:$J$109,HLOOKUP('Exras Inflair Vs. Base'!G119,'Extras -UL'!$A$4:$J$5,2,FALSE),FALSE)-I119),0)</f>
        <v>0</v>
      </c>
      <c r="S119" s="248"/>
      <c r="T119" s="256" t="str">
        <f t="shared" si="4"/>
        <v>UL0190C600763</v>
      </c>
      <c r="U119" s="248"/>
      <c r="V119" s="248"/>
      <c r="W119" s="248"/>
      <c r="X119" s="248"/>
      <c r="Y119" s="241"/>
      <c r="Z119" s="241" t="str">
        <f t="shared" si="5"/>
        <v>UL0190C600763</v>
      </c>
      <c r="AA119" s="245" t="str">
        <f t="shared" si="3"/>
        <v>UL0190</v>
      </c>
      <c r="AB119" s="242">
        <f>IF(G119=$J$1,(VLOOKUP(A119,'Extras -UL'!$A$6:$J$109,HLOOKUP('Exras Inflair Vs. Base'!G119,'Extras -UL'!$A$4:$J$5,2,FALSE),FALSE)),0)</f>
        <v>0</v>
      </c>
      <c r="AC119" s="242">
        <f>IF(G119=$K$1,(VLOOKUP(A119,'Extras -UL'!$A$6:$J$109,HLOOKUP('Exras Inflair Vs. Base'!G119,'Extras -UL'!$A$4:$J$5,2,FALSE),FALSE)),0)</f>
        <v>0</v>
      </c>
      <c r="AD119" s="242">
        <f>IF(G119=$L$1,(VLOOKUP(A119,'Extras -UL'!$A$6:$J$109,HLOOKUP('Exras Inflair Vs. Base'!G119,'Extras -UL'!$A$4:$J$5,2,FALSE),FALSE)),0)</f>
        <v>3</v>
      </c>
      <c r="AE119" s="242">
        <f>IF(G119=$M$1,(VLOOKUP(A119,'Extras -UL'!$A$6:$J$109,HLOOKUP('Exras Inflair Vs. Base'!G119,'Extras -UL'!$A$4:$J$5,2,FALSE),FALSE)),0)</f>
        <v>0</v>
      </c>
      <c r="AF119" s="242">
        <f>IF(G119=$N$1,(VLOOKUP(A119,'Extras -UL'!$A$6:$J$109,HLOOKUP('Exras Inflair Vs. Base'!G119,'Extras -UL'!$A$4:$J$5,2,FALSE),FALSE)-I119),0)</f>
        <v>0</v>
      </c>
      <c r="AG119" s="242">
        <f>IF(G119=$O$1,(VLOOKUP(A119,'Extras -UL'!$A$6:$J$109,HLOOKUP('Exras Inflair Vs. Base'!G119,'Extras -UL'!$A$4:$J$5,2,FALSE),FALSE)),0)</f>
        <v>0</v>
      </c>
      <c r="AH119" s="242">
        <f>IF(G119=$P$1,(VLOOKUP(A119,'Extras -UL'!$A$6:$J$109,HLOOKUP('Exras Inflair Vs. Base'!G119,'Extras -UL'!$A$4:$J$5,2,FALSE),FALSE)),0)</f>
        <v>0</v>
      </c>
      <c r="AI119" s="242">
        <f>IF(G119=$Q$1,(VLOOKUP(A119,'Extras -UL'!$A$6:$J$109,HLOOKUP('Exras Inflair Vs. Base'!G119,'Extras -UL'!$A$4:$J$5,2,FALSE),FALSE)),0)</f>
        <v>0</v>
      </c>
      <c r="AJ119" s="242">
        <f>IF(G119=$R$1,(VLOOKUP(A119,'Extras -UL'!$A$6:$J$109,HLOOKUP('Exras Inflair Vs. Base'!G119,'Extras -UL'!$A$4:$J$5,2,FALSE),FALSE)),0)</f>
        <v>0</v>
      </c>
    </row>
    <row r="120" spans="1:36" x14ac:dyDescent="0.25">
      <c r="A120" s="250" t="s">
        <v>103</v>
      </c>
      <c r="B120" s="250" t="s">
        <v>1799</v>
      </c>
      <c r="C120" s="250" t="s">
        <v>1764</v>
      </c>
      <c r="D120" s="252" t="s">
        <v>897</v>
      </c>
      <c r="E120" s="249">
        <v>4</v>
      </c>
      <c r="F120" s="249" t="s">
        <v>1126</v>
      </c>
      <c r="G120" s="249" t="s">
        <v>169</v>
      </c>
      <c r="H120" s="249" t="s">
        <v>416</v>
      </c>
      <c r="I120" s="329">
        <v>3</v>
      </c>
      <c r="J120" s="369">
        <f>IF(G120=$J$1,(VLOOKUP(A120,'Extras -UL'!$A$6:$J$109,HLOOKUP('Exras Inflair Vs. Base'!G120,'Extras -UL'!$A$4:$J$5,2,FALSE),FALSE)-I120),0)</f>
        <v>0</v>
      </c>
      <c r="K120" s="369">
        <f>IF(G120=$K$1,(VLOOKUP(A120,'Extras -UL'!$A$6:$J$109,HLOOKUP('Exras Inflair Vs. Base'!G120,'Extras -UL'!$A$4:$J$5,2,FALSE),FALSE)-I120),0)</f>
        <v>0</v>
      </c>
      <c r="L120" s="369">
        <f>IF(G120=$L$1,(VLOOKUP(A120,'Extras -UL'!$A$6:$J$109,HLOOKUP('Exras Inflair Vs. Base'!G120,'Extras -UL'!$A$4:$J$5,2,FALSE),FALSE)-I120),0)</f>
        <v>0</v>
      </c>
      <c r="M120" s="369">
        <f>IF(G120=$M$1,(VLOOKUP(A120,'Extras -UL'!$A$6:$J$109,HLOOKUP('Exras Inflair Vs. Base'!G120,'Extras -UL'!$A$4:$J$5,2,FALSE),FALSE)-I120),0)</f>
        <v>0</v>
      </c>
      <c r="N120" s="369">
        <f>IF(G120=$N$1,(VLOOKUP(A120,'Extras -UL'!$A$6:$J$109,HLOOKUP('Exras Inflair Vs. Base'!G120,'Extras -UL'!$A$4:$J$5,2,FALSE),FALSE)-I120),0)</f>
        <v>0</v>
      </c>
      <c r="O120" s="369">
        <f>IF(G120=$O$1,(VLOOKUP(A120,'Extras -UL'!$A$6:$J$109,HLOOKUP('Exras Inflair Vs. Base'!G120,'Extras -UL'!$A$4:$J$5,2,FALSE),FALSE)-I120),0)</f>
        <v>0</v>
      </c>
      <c r="P120" s="369">
        <f>IF(G120=$P$1,(VLOOKUP(A120,'Extras -UL'!$A$6:$J$109,HLOOKUP('Exras Inflair Vs. Base'!G120,'Extras -UL'!$A$4:$J$5,2,FALSE),FALSE)-I120),0)</f>
        <v>0</v>
      </c>
      <c r="Q120" s="369">
        <f>IF(G120=$Q$1,(VLOOKUP(A120,'Extras -UL'!$A$6:$J$109,HLOOKUP('Exras Inflair Vs. Base'!G120,'Extras -UL'!$A$4:$J$5,2,FALSE),FALSE)-I120),0)</f>
        <v>0</v>
      </c>
      <c r="R120" s="369">
        <f>IF(G120=$R$1,(VLOOKUP(A120,'Extras -UL'!$A$6:$J$109,HLOOKUP('Exras Inflair Vs. Base'!G120,'Extras -UL'!$A$4:$J$5,2,FALSE),FALSE)-I120),0)</f>
        <v>0</v>
      </c>
      <c r="S120" s="248"/>
      <c r="T120" s="256" t="str">
        <f t="shared" si="4"/>
        <v>UL0190C600543</v>
      </c>
      <c r="U120" s="248"/>
      <c r="V120" s="248"/>
      <c r="W120" s="248"/>
      <c r="X120" s="248"/>
      <c r="Y120" s="241"/>
      <c r="Z120" s="241" t="str">
        <f t="shared" si="5"/>
        <v>UL0190C600543</v>
      </c>
      <c r="AA120" s="245" t="str">
        <f t="shared" si="3"/>
        <v>UL0190</v>
      </c>
      <c r="AB120" s="242">
        <f>IF(G120=$J$1,(VLOOKUP(A120,'Extras -UL'!$A$6:$J$109,HLOOKUP('Exras Inflair Vs. Base'!G120,'Extras -UL'!$A$4:$J$5,2,FALSE),FALSE)),0)</f>
        <v>0</v>
      </c>
      <c r="AC120" s="242">
        <f>IF(G120=$K$1,(VLOOKUP(A120,'Extras -UL'!$A$6:$J$109,HLOOKUP('Exras Inflair Vs. Base'!G120,'Extras -UL'!$A$4:$J$5,2,FALSE),FALSE)),0)</f>
        <v>0</v>
      </c>
      <c r="AD120" s="242">
        <f>IF(G120=$L$1,(VLOOKUP(A120,'Extras -UL'!$A$6:$J$109,HLOOKUP('Exras Inflair Vs. Base'!G120,'Extras -UL'!$A$4:$J$5,2,FALSE),FALSE)),0)</f>
        <v>0</v>
      </c>
      <c r="AE120" s="242">
        <f>IF(G120=$M$1,(VLOOKUP(A120,'Extras -UL'!$A$6:$J$109,HLOOKUP('Exras Inflair Vs. Base'!G120,'Extras -UL'!$A$4:$J$5,2,FALSE),FALSE)),0)</f>
        <v>3</v>
      </c>
      <c r="AF120" s="242">
        <f>IF(G120=$N$1,(VLOOKUP(A120,'Extras -UL'!$A$6:$J$109,HLOOKUP('Exras Inflair Vs. Base'!G120,'Extras -UL'!$A$4:$J$5,2,FALSE),FALSE)-I120),0)</f>
        <v>0</v>
      </c>
      <c r="AG120" s="242">
        <f>IF(G120=$O$1,(VLOOKUP(A120,'Extras -UL'!$A$6:$J$109,HLOOKUP('Exras Inflair Vs. Base'!G120,'Extras -UL'!$A$4:$J$5,2,FALSE),FALSE)),0)</f>
        <v>0</v>
      </c>
      <c r="AH120" s="242">
        <f>IF(G120=$P$1,(VLOOKUP(A120,'Extras -UL'!$A$6:$J$109,HLOOKUP('Exras Inflair Vs. Base'!G120,'Extras -UL'!$A$4:$J$5,2,FALSE),FALSE)),0)</f>
        <v>0</v>
      </c>
      <c r="AI120" s="242">
        <f>IF(G120=$Q$1,(VLOOKUP(A120,'Extras -UL'!$A$6:$J$109,HLOOKUP('Exras Inflair Vs. Base'!G120,'Extras -UL'!$A$4:$J$5,2,FALSE),FALSE)),0)</f>
        <v>0</v>
      </c>
      <c r="AJ120" s="242">
        <f>IF(G120=$R$1,(VLOOKUP(A120,'Extras -UL'!$A$6:$J$109,HLOOKUP('Exras Inflair Vs. Base'!G120,'Extras -UL'!$A$4:$J$5,2,FALSE),FALSE)),0)</f>
        <v>0</v>
      </c>
    </row>
    <row r="121" spans="1:36" x14ac:dyDescent="0.25">
      <c r="A121" s="249" t="s">
        <v>103</v>
      </c>
      <c r="B121" s="249" t="s">
        <v>1799</v>
      </c>
      <c r="C121" s="249" t="s">
        <v>1764</v>
      </c>
      <c r="D121" s="251" t="s">
        <v>897</v>
      </c>
      <c r="E121" s="249">
        <v>5</v>
      </c>
      <c r="F121" s="249" t="s">
        <v>1126</v>
      </c>
      <c r="G121" s="249" t="s">
        <v>170</v>
      </c>
      <c r="H121" s="249" t="s">
        <v>417</v>
      </c>
      <c r="I121" s="329">
        <v>1</v>
      </c>
      <c r="J121" s="369">
        <f>IF(G121=$J$1,(VLOOKUP(A121,'Extras -UL'!$A$6:$J$109,HLOOKUP('Exras Inflair Vs. Base'!G121,'Extras -UL'!$A$4:$J$5,2,FALSE),FALSE)-I121),0)</f>
        <v>0</v>
      </c>
      <c r="K121" s="369">
        <f>IF(G121=$K$1,(VLOOKUP(A121,'Extras -UL'!$A$6:$J$109,HLOOKUP('Exras Inflair Vs. Base'!G121,'Extras -UL'!$A$4:$J$5,2,FALSE),FALSE)-I121),0)</f>
        <v>0</v>
      </c>
      <c r="L121" s="369">
        <f>IF(G121=$L$1,(VLOOKUP(A121,'Extras -UL'!$A$6:$J$109,HLOOKUP('Exras Inflair Vs. Base'!G121,'Extras -UL'!$A$4:$J$5,2,FALSE),FALSE)-I121),0)</f>
        <v>0</v>
      </c>
      <c r="M121" s="369">
        <f>IF(G121=$M$1,(VLOOKUP(A121,'Extras -UL'!$A$6:$J$109,HLOOKUP('Exras Inflair Vs. Base'!G121,'Extras -UL'!$A$4:$J$5,2,FALSE),FALSE)-I121),0)</f>
        <v>0</v>
      </c>
      <c r="N121" s="369">
        <f>IF(G121=$N$1,(VLOOKUP(A121,'Extras -UL'!$A$6:$J$109,HLOOKUP('Exras Inflair Vs. Base'!G121,'Extras -UL'!$A$4:$J$5,2,FALSE),FALSE)-I121),0)</f>
        <v>0</v>
      </c>
      <c r="O121" s="369">
        <f>IF(G121=$O$1,(VLOOKUP(A121,'Extras -UL'!$A$6:$J$109,HLOOKUP('Exras Inflair Vs. Base'!G121,'Extras -UL'!$A$4:$J$5,2,FALSE),FALSE)-I121),0)</f>
        <v>0</v>
      </c>
      <c r="P121" s="369">
        <f>IF(G121=$P$1,(VLOOKUP(A121,'Extras -UL'!$A$6:$J$109,HLOOKUP('Exras Inflair Vs. Base'!G121,'Extras -UL'!$A$4:$J$5,2,FALSE),FALSE)-I121),0)</f>
        <v>0</v>
      </c>
      <c r="Q121" s="369">
        <f>IF(G121=$Q$1,(VLOOKUP(A121,'Extras -UL'!$A$6:$J$109,HLOOKUP('Exras Inflair Vs. Base'!G121,'Extras -UL'!$A$4:$J$5,2,FALSE),FALSE)-I121),0)</f>
        <v>0</v>
      </c>
      <c r="R121" s="369">
        <f>IF(G121=$R$1,(VLOOKUP(A121,'Extras -UL'!$A$6:$J$109,HLOOKUP('Exras Inflair Vs. Base'!G121,'Extras -UL'!$A$4:$J$5,2,FALSE),FALSE)-I121),0)</f>
        <v>0</v>
      </c>
      <c r="S121" s="248"/>
      <c r="T121" s="256" t="str">
        <f t="shared" si="4"/>
        <v>UL0190C600551</v>
      </c>
      <c r="U121" s="248"/>
      <c r="V121" s="248"/>
      <c r="W121" s="248"/>
      <c r="X121" s="248"/>
      <c r="Y121" s="241"/>
      <c r="Z121" s="241" t="str">
        <f t="shared" si="5"/>
        <v>UL0190C600551</v>
      </c>
      <c r="AA121" s="245" t="str">
        <f t="shared" si="3"/>
        <v>UL0190</v>
      </c>
      <c r="AB121" s="242">
        <f>IF(G121=$J$1,(VLOOKUP(A121,'Extras -UL'!$A$6:$J$109,HLOOKUP('Exras Inflair Vs. Base'!G121,'Extras -UL'!$A$4:$J$5,2,FALSE),FALSE)),0)</f>
        <v>0</v>
      </c>
      <c r="AC121" s="242">
        <f>IF(G121=$K$1,(VLOOKUP(A121,'Extras -UL'!$A$6:$J$109,HLOOKUP('Exras Inflair Vs. Base'!G121,'Extras -UL'!$A$4:$J$5,2,FALSE),FALSE)),0)</f>
        <v>0</v>
      </c>
      <c r="AD121" s="242">
        <f>IF(G121=$L$1,(VLOOKUP(A121,'Extras -UL'!$A$6:$J$109,HLOOKUP('Exras Inflair Vs. Base'!G121,'Extras -UL'!$A$4:$J$5,2,FALSE),FALSE)),0)</f>
        <v>0</v>
      </c>
      <c r="AE121" s="242">
        <f>IF(G121=$M$1,(VLOOKUP(A121,'Extras -UL'!$A$6:$J$109,HLOOKUP('Exras Inflair Vs. Base'!G121,'Extras -UL'!$A$4:$J$5,2,FALSE),FALSE)),0)</f>
        <v>0</v>
      </c>
      <c r="AF121" s="242">
        <f>IF(G121=$N$1,(VLOOKUP(A121,'Extras -UL'!$A$6:$J$109,HLOOKUP('Exras Inflair Vs. Base'!G121,'Extras -UL'!$A$4:$J$5,2,FALSE),FALSE)-I121),0)</f>
        <v>0</v>
      </c>
      <c r="AG121" s="242">
        <f>IF(G121=$O$1,(VLOOKUP(A121,'Extras -UL'!$A$6:$J$109,HLOOKUP('Exras Inflair Vs. Base'!G121,'Extras -UL'!$A$4:$J$5,2,FALSE),FALSE)),0)</f>
        <v>0</v>
      </c>
      <c r="AH121" s="242">
        <f>IF(G121=$P$1,(VLOOKUP(A121,'Extras -UL'!$A$6:$J$109,HLOOKUP('Exras Inflair Vs. Base'!G121,'Extras -UL'!$A$4:$J$5,2,FALSE),FALSE)),0)</f>
        <v>0</v>
      </c>
      <c r="AI121" s="242">
        <f>IF(G121=$Q$1,(VLOOKUP(A121,'Extras -UL'!$A$6:$J$109,HLOOKUP('Exras Inflair Vs. Base'!G121,'Extras -UL'!$A$4:$J$5,2,FALSE),FALSE)),0)</f>
        <v>0</v>
      </c>
      <c r="AJ121" s="242">
        <f>IF(G121=$R$1,(VLOOKUP(A121,'Extras -UL'!$A$6:$J$109,HLOOKUP('Exras Inflair Vs. Base'!G121,'Extras -UL'!$A$4:$J$5,2,FALSE),FALSE)),0)</f>
        <v>0</v>
      </c>
    </row>
    <row r="122" spans="1:36" x14ac:dyDescent="0.25">
      <c r="A122" s="250" t="s">
        <v>203</v>
      </c>
      <c r="B122" s="250" t="s">
        <v>1683</v>
      </c>
      <c r="C122" s="250" t="s">
        <v>1764</v>
      </c>
      <c r="D122" s="252" t="s">
        <v>897</v>
      </c>
      <c r="E122" s="249">
        <v>1</v>
      </c>
      <c r="F122" s="249" t="s">
        <v>1126</v>
      </c>
      <c r="G122" s="249" t="s">
        <v>517</v>
      </c>
      <c r="H122" s="249" t="s">
        <v>1777</v>
      </c>
      <c r="I122" s="329">
        <v>121</v>
      </c>
      <c r="J122" s="369">
        <f>IF(G122=$J$1,(VLOOKUP(A122,'Extras -UL'!$A$6:$J$109,HLOOKUP('Exras Inflair Vs. Base'!G122,'Extras -UL'!$A$4:$J$5,2,FALSE),FALSE)-I122),0)</f>
        <v>0</v>
      </c>
      <c r="K122" s="369">
        <f>IF(G122=$K$1,(VLOOKUP(A122,'Extras -UL'!$A$6:$J$109,HLOOKUP('Exras Inflair Vs. Base'!G122,'Extras -UL'!$A$4:$J$5,2,FALSE),FALSE)-I122),0)</f>
        <v>0</v>
      </c>
      <c r="L122" s="369">
        <f>IF(G122=$L$1,(VLOOKUP(A122,'Extras -UL'!$A$6:$J$109,HLOOKUP('Exras Inflair Vs. Base'!G122,'Extras -UL'!$A$4:$J$5,2,FALSE),FALSE)-I122),0)</f>
        <v>0</v>
      </c>
      <c r="M122" s="369">
        <f>IF(G122=$M$1,(VLOOKUP(A122,'Extras -UL'!$A$6:$J$109,HLOOKUP('Exras Inflair Vs. Base'!G122,'Extras -UL'!$A$4:$J$5,2,FALSE),FALSE)-I122),0)</f>
        <v>0</v>
      </c>
      <c r="N122" s="369">
        <f>IF(G122=$N$1,(VLOOKUP(A122,'Extras -UL'!$A$6:$J$109,HLOOKUP('Exras Inflair Vs. Base'!G122,'Extras -UL'!$A$4:$J$5,2,FALSE),FALSE)-I122),0)</f>
        <v>0</v>
      </c>
      <c r="O122" s="369">
        <f>IF(G122=$O$1,(VLOOKUP(A122,'Extras -UL'!$A$6:$J$109,HLOOKUP('Exras Inflair Vs. Base'!G122,'Extras -UL'!$A$4:$J$5,2,FALSE),FALSE)-I122),0)</f>
        <v>0</v>
      </c>
      <c r="P122" s="369">
        <f>IF(G122=$P$1,(VLOOKUP(A122,'Extras -UL'!$A$6:$J$109,HLOOKUP('Exras Inflair Vs. Base'!G122,'Extras -UL'!$A$4:$J$5,2,FALSE),FALSE)-I122),0)</f>
        <v>0</v>
      </c>
      <c r="Q122" s="369">
        <f>IF(G122=$Q$1,(VLOOKUP(A122,'Extras -UL'!$A$6:$J$109,HLOOKUP('Exras Inflair Vs. Base'!G122,'Extras -UL'!$A$4:$J$5,2,FALSE),FALSE)-I122),0)</f>
        <v>0</v>
      </c>
      <c r="R122" s="369">
        <f>IF(G122=$R$1,(VLOOKUP(A122,'Extras -UL'!$A$6:$J$109,HLOOKUP('Exras Inflair Vs. Base'!G122,'Extras -UL'!$A$4:$J$5,2,FALSE),FALSE)-I122),0)</f>
        <v>0</v>
      </c>
      <c r="S122" s="248"/>
      <c r="T122" s="256" t="str">
        <f t="shared" si="4"/>
        <v>UL0191C60048121</v>
      </c>
      <c r="U122" s="248"/>
      <c r="V122" s="248"/>
      <c r="W122" s="248"/>
      <c r="X122" s="248"/>
      <c r="Y122" s="241"/>
      <c r="Z122" s="241" t="str">
        <f t="shared" si="5"/>
        <v>UL0191C60048121</v>
      </c>
      <c r="AA122" s="245" t="str">
        <f t="shared" si="3"/>
        <v>UL0191</v>
      </c>
      <c r="AB122" s="242">
        <f>IF(G122=$J$1,(VLOOKUP(A122,'Extras -UL'!$A$6:$J$109,HLOOKUP('Exras Inflair Vs. Base'!G122,'Extras -UL'!$A$4:$J$5,2,FALSE),FALSE)),0)</f>
        <v>121</v>
      </c>
      <c r="AC122" s="242">
        <f>IF(G122=$K$1,(VLOOKUP(A122,'Extras -UL'!$A$6:$J$109,HLOOKUP('Exras Inflair Vs. Base'!G122,'Extras -UL'!$A$4:$J$5,2,FALSE),FALSE)),0)</f>
        <v>0</v>
      </c>
      <c r="AD122" s="242">
        <f>IF(G122=$L$1,(VLOOKUP(A122,'Extras -UL'!$A$6:$J$109,HLOOKUP('Exras Inflair Vs. Base'!G122,'Extras -UL'!$A$4:$J$5,2,FALSE),FALSE)),0)</f>
        <v>0</v>
      </c>
      <c r="AE122" s="242">
        <f>IF(G122=$M$1,(VLOOKUP(A122,'Extras -UL'!$A$6:$J$109,HLOOKUP('Exras Inflair Vs. Base'!G122,'Extras -UL'!$A$4:$J$5,2,FALSE),FALSE)),0)</f>
        <v>0</v>
      </c>
      <c r="AF122" s="242">
        <f>IF(G122=$N$1,(VLOOKUP(A122,'Extras -UL'!$A$6:$J$109,HLOOKUP('Exras Inflair Vs. Base'!G122,'Extras -UL'!$A$4:$J$5,2,FALSE),FALSE)-I122),0)</f>
        <v>0</v>
      </c>
      <c r="AG122" s="242">
        <f>IF(G122=$O$1,(VLOOKUP(A122,'Extras -UL'!$A$6:$J$109,HLOOKUP('Exras Inflair Vs. Base'!G122,'Extras -UL'!$A$4:$J$5,2,FALSE),FALSE)),0)</f>
        <v>0</v>
      </c>
      <c r="AH122" s="242">
        <f>IF(G122=$P$1,(VLOOKUP(A122,'Extras -UL'!$A$6:$J$109,HLOOKUP('Exras Inflair Vs. Base'!G122,'Extras -UL'!$A$4:$J$5,2,FALSE),FALSE)),0)</f>
        <v>0</v>
      </c>
      <c r="AI122" s="242">
        <f>IF(G122=$Q$1,(VLOOKUP(A122,'Extras -UL'!$A$6:$J$109,HLOOKUP('Exras Inflair Vs. Base'!G122,'Extras -UL'!$A$4:$J$5,2,FALSE),FALSE)),0)</f>
        <v>0</v>
      </c>
      <c r="AJ122" s="242">
        <f>IF(G122=$R$1,(VLOOKUP(A122,'Extras -UL'!$A$6:$J$109,HLOOKUP('Exras Inflair Vs. Base'!G122,'Extras -UL'!$A$4:$J$5,2,FALSE),FALSE)),0)</f>
        <v>0</v>
      </c>
    </row>
    <row r="123" spans="1:36" x14ac:dyDescent="0.25">
      <c r="A123" s="250" t="s">
        <v>203</v>
      </c>
      <c r="B123" s="250" t="s">
        <v>1683</v>
      </c>
      <c r="C123" s="250" t="s">
        <v>1764</v>
      </c>
      <c r="D123" s="252" t="s">
        <v>897</v>
      </c>
      <c r="E123" s="249">
        <v>2</v>
      </c>
      <c r="F123" s="249" t="s">
        <v>1126</v>
      </c>
      <c r="G123" s="249" t="s">
        <v>434</v>
      </c>
      <c r="H123" s="249" t="s">
        <v>1778</v>
      </c>
      <c r="I123" s="329">
        <v>19</v>
      </c>
      <c r="J123" s="369">
        <f>IF(G123=$J$1,(VLOOKUP(A123,'Extras -UL'!$A$6:$J$109,HLOOKUP('Exras Inflair Vs. Base'!G123,'Extras -UL'!$A$4:$J$5,2,FALSE),FALSE)-I123),0)</f>
        <v>0</v>
      </c>
      <c r="K123" s="369">
        <f>IF(G123=$K$1,(VLOOKUP(A123,'Extras -UL'!$A$6:$J$109,HLOOKUP('Exras Inflair Vs. Base'!G123,'Extras -UL'!$A$4:$J$5,2,FALSE),FALSE)-I123),0)</f>
        <v>0</v>
      </c>
      <c r="L123" s="369">
        <f>IF(G123=$L$1,(VLOOKUP(A123,'Extras -UL'!$A$6:$J$109,HLOOKUP('Exras Inflair Vs. Base'!G123,'Extras -UL'!$A$4:$J$5,2,FALSE),FALSE)-I123),0)</f>
        <v>0</v>
      </c>
      <c r="M123" s="369">
        <f>IF(G123=$M$1,(VLOOKUP(A123,'Extras -UL'!$A$6:$J$109,HLOOKUP('Exras Inflair Vs. Base'!G123,'Extras -UL'!$A$4:$J$5,2,FALSE),FALSE)-I123),0)</f>
        <v>0</v>
      </c>
      <c r="N123" s="369">
        <f>IF(G123=$N$1,(VLOOKUP(A123,'Extras -UL'!$A$6:$J$109,HLOOKUP('Exras Inflair Vs. Base'!G123,'Extras -UL'!$A$4:$J$5,2,FALSE),FALSE)-I123),0)</f>
        <v>0</v>
      </c>
      <c r="O123" s="369">
        <f>IF(G123=$O$1,(VLOOKUP(A123,'Extras -UL'!$A$6:$J$109,HLOOKUP('Exras Inflair Vs. Base'!G123,'Extras -UL'!$A$4:$J$5,2,FALSE),FALSE)-I123),0)</f>
        <v>0</v>
      </c>
      <c r="P123" s="369">
        <f>IF(G123=$P$1,(VLOOKUP(A123,'Extras -UL'!$A$6:$J$109,HLOOKUP('Exras Inflair Vs. Base'!G123,'Extras -UL'!$A$4:$J$5,2,FALSE),FALSE)-I123),0)</f>
        <v>0</v>
      </c>
      <c r="Q123" s="369">
        <f>IF(G123=$Q$1,(VLOOKUP(A123,'Extras -UL'!$A$6:$J$109,HLOOKUP('Exras Inflair Vs. Base'!G123,'Extras -UL'!$A$4:$J$5,2,FALSE),FALSE)-I123),0)</f>
        <v>0</v>
      </c>
      <c r="R123" s="369">
        <f>IF(G123=$R$1,(VLOOKUP(A123,'Extras -UL'!$A$6:$J$109,HLOOKUP('Exras Inflair Vs. Base'!G123,'Extras -UL'!$A$4:$J$5,2,FALSE),FALSE)-I123),0)</f>
        <v>0</v>
      </c>
      <c r="S123" s="248"/>
      <c r="T123" s="256" t="str">
        <f t="shared" si="4"/>
        <v>UL0191C6002219</v>
      </c>
      <c r="U123" s="248"/>
      <c r="V123" s="248"/>
      <c r="W123" s="248"/>
      <c r="X123" s="248"/>
      <c r="Y123" s="241"/>
      <c r="Z123" s="241" t="str">
        <f t="shared" si="5"/>
        <v>UL0191C6002219</v>
      </c>
      <c r="AA123" s="245" t="str">
        <f t="shared" si="3"/>
        <v>UL0191</v>
      </c>
      <c r="AB123" s="242">
        <f>IF(G123=$J$1,(VLOOKUP(A123,'Extras -UL'!$A$6:$J$109,HLOOKUP('Exras Inflair Vs. Base'!G123,'Extras -UL'!$A$4:$J$5,2,FALSE),FALSE)),0)</f>
        <v>0</v>
      </c>
      <c r="AC123" s="242">
        <f>IF(G123=$K$1,(VLOOKUP(A123,'Extras -UL'!$A$6:$J$109,HLOOKUP('Exras Inflair Vs. Base'!G123,'Extras -UL'!$A$4:$J$5,2,FALSE),FALSE)),0)</f>
        <v>19</v>
      </c>
      <c r="AD123" s="242">
        <f>IF(G123=$L$1,(VLOOKUP(A123,'Extras -UL'!$A$6:$J$109,HLOOKUP('Exras Inflair Vs. Base'!G123,'Extras -UL'!$A$4:$J$5,2,FALSE),FALSE)),0)</f>
        <v>0</v>
      </c>
      <c r="AE123" s="242">
        <f>IF(G123=$M$1,(VLOOKUP(A123,'Extras -UL'!$A$6:$J$109,HLOOKUP('Exras Inflair Vs. Base'!G123,'Extras -UL'!$A$4:$J$5,2,FALSE),FALSE)),0)</f>
        <v>0</v>
      </c>
      <c r="AF123" s="242">
        <f>IF(G123=$N$1,(VLOOKUP(A123,'Extras -UL'!$A$6:$J$109,HLOOKUP('Exras Inflair Vs. Base'!G123,'Extras -UL'!$A$4:$J$5,2,FALSE),FALSE)-I123),0)</f>
        <v>0</v>
      </c>
      <c r="AG123" s="242">
        <f>IF(G123=$O$1,(VLOOKUP(A123,'Extras -UL'!$A$6:$J$109,HLOOKUP('Exras Inflair Vs. Base'!G123,'Extras -UL'!$A$4:$J$5,2,FALSE),FALSE)),0)</f>
        <v>0</v>
      </c>
      <c r="AH123" s="242">
        <f>IF(G123=$P$1,(VLOOKUP(A123,'Extras -UL'!$A$6:$J$109,HLOOKUP('Exras Inflair Vs. Base'!G123,'Extras -UL'!$A$4:$J$5,2,FALSE),FALSE)),0)</f>
        <v>0</v>
      </c>
      <c r="AI123" s="242">
        <f>IF(G123=$Q$1,(VLOOKUP(A123,'Extras -UL'!$A$6:$J$109,HLOOKUP('Exras Inflair Vs. Base'!G123,'Extras -UL'!$A$4:$J$5,2,FALSE),FALSE)),0)</f>
        <v>0</v>
      </c>
      <c r="AJ123" s="242">
        <f>IF(G123=$R$1,(VLOOKUP(A123,'Extras -UL'!$A$6:$J$109,HLOOKUP('Exras Inflair Vs. Base'!G123,'Extras -UL'!$A$4:$J$5,2,FALSE),FALSE)),0)</f>
        <v>0</v>
      </c>
    </row>
    <row r="124" spans="1:36" x14ac:dyDescent="0.25">
      <c r="A124" s="250" t="s">
        <v>203</v>
      </c>
      <c r="B124" s="250" t="s">
        <v>1683</v>
      </c>
      <c r="C124" s="250" t="s">
        <v>1764</v>
      </c>
      <c r="D124" s="252" t="s">
        <v>897</v>
      </c>
      <c r="E124" s="249">
        <v>3</v>
      </c>
      <c r="F124" s="249" t="s">
        <v>1126</v>
      </c>
      <c r="G124" s="249" t="s">
        <v>886</v>
      </c>
      <c r="H124" s="249" t="s">
        <v>907</v>
      </c>
      <c r="I124" s="329">
        <v>1.5</v>
      </c>
      <c r="J124" s="369">
        <f>IF(G124=$J$1,(VLOOKUP(A124,'Extras -UL'!$A$6:$J$109,HLOOKUP('Exras Inflair Vs. Base'!G124,'Extras -UL'!$A$4:$J$5,2,FALSE),FALSE)-I124),0)</f>
        <v>0</v>
      </c>
      <c r="K124" s="369">
        <f>IF(G124=$K$1,(VLOOKUP(A124,'Extras -UL'!$A$6:$J$109,HLOOKUP('Exras Inflair Vs. Base'!G124,'Extras -UL'!$A$4:$J$5,2,FALSE),FALSE)-I124),0)</f>
        <v>0</v>
      </c>
      <c r="L124" s="369">
        <f>IF(G124=$L$1,(VLOOKUP(A124,'Extras -UL'!$A$6:$J$109,HLOOKUP('Exras Inflair Vs. Base'!G124,'Extras -UL'!$A$4:$J$5,2,FALSE),FALSE)-I124),0)</f>
        <v>0</v>
      </c>
      <c r="M124" s="369">
        <f>IF(G124=$M$1,(VLOOKUP(A124,'Extras -UL'!$A$6:$J$109,HLOOKUP('Exras Inflair Vs. Base'!G124,'Extras -UL'!$A$4:$J$5,2,FALSE),FALSE)-I124),0)</f>
        <v>0</v>
      </c>
      <c r="N124" s="369">
        <f>IF(G124=$N$1,(VLOOKUP(A124,'Extras -UL'!$A$6:$J$109,HLOOKUP('Exras Inflair Vs. Base'!G124,'Extras -UL'!$A$4:$J$5,2,FALSE),FALSE)-I124),0)</f>
        <v>0</v>
      </c>
      <c r="O124" s="369">
        <f>IF(G124=$O$1,(VLOOKUP(A124,'Extras -UL'!$A$6:$J$109,HLOOKUP('Exras Inflair Vs. Base'!G124,'Extras -UL'!$A$4:$J$5,2,FALSE),FALSE)-I124),0)</f>
        <v>0</v>
      </c>
      <c r="P124" s="369">
        <f>IF(G124=$P$1,(VLOOKUP(A124,'Extras -UL'!$A$6:$J$109,HLOOKUP('Exras Inflair Vs. Base'!G124,'Extras -UL'!$A$4:$J$5,2,FALSE),FALSE)-I124),0)</f>
        <v>0</v>
      </c>
      <c r="Q124" s="369">
        <f>IF(G124=$Q$1,(VLOOKUP(A124,'Extras -UL'!$A$6:$J$109,HLOOKUP('Exras Inflair Vs. Base'!G124,'Extras -UL'!$A$4:$J$5,2,FALSE),FALSE)-I124),0)</f>
        <v>0</v>
      </c>
      <c r="R124" s="369">
        <f>IF(G124=$R$1,(VLOOKUP(A124,'Extras -UL'!$A$6:$J$109,HLOOKUP('Exras Inflair Vs. Base'!G124,'Extras -UL'!$A$4:$J$5,2,FALSE),FALSE)-I124),0)</f>
        <v>0</v>
      </c>
      <c r="S124" s="248"/>
      <c r="T124" s="256" t="str">
        <f t="shared" si="4"/>
        <v>UL0191C600761.5</v>
      </c>
      <c r="U124" s="248"/>
      <c r="V124" s="248"/>
      <c r="W124" s="248"/>
      <c r="X124" s="248"/>
      <c r="Y124" s="241"/>
      <c r="Z124" s="241" t="str">
        <f t="shared" si="5"/>
        <v>UL0191C600761.5</v>
      </c>
      <c r="AA124" s="245" t="str">
        <f t="shared" si="3"/>
        <v>UL0191</v>
      </c>
      <c r="AB124" s="242">
        <f>IF(G124=$J$1,(VLOOKUP(A124,'Extras -UL'!$A$6:$J$109,HLOOKUP('Exras Inflair Vs. Base'!G124,'Extras -UL'!$A$4:$J$5,2,FALSE),FALSE)),0)</f>
        <v>0</v>
      </c>
      <c r="AC124" s="242">
        <f>IF(G124=$K$1,(VLOOKUP(A124,'Extras -UL'!$A$6:$J$109,HLOOKUP('Exras Inflair Vs. Base'!G124,'Extras -UL'!$A$4:$J$5,2,FALSE),FALSE)),0)</f>
        <v>0</v>
      </c>
      <c r="AD124" s="242">
        <f>IF(G124=$L$1,(VLOOKUP(A124,'Extras -UL'!$A$6:$J$109,HLOOKUP('Exras Inflair Vs. Base'!G124,'Extras -UL'!$A$4:$J$5,2,FALSE),FALSE)),0)</f>
        <v>1.5</v>
      </c>
      <c r="AE124" s="242">
        <f>IF(G124=$M$1,(VLOOKUP(A124,'Extras -UL'!$A$6:$J$109,HLOOKUP('Exras Inflair Vs. Base'!G124,'Extras -UL'!$A$4:$J$5,2,FALSE),FALSE)),0)</f>
        <v>0</v>
      </c>
      <c r="AF124" s="242">
        <f>IF(G124=$N$1,(VLOOKUP(A124,'Extras -UL'!$A$6:$J$109,HLOOKUP('Exras Inflair Vs. Base'!G124,'Extras -UL'!$A$4:$J$5,2,FALSE),FALSE)-I124),0)</f>
        <v>0</v>
      </c>
      <c r="AG124" s="242">
        <f>IF(G124=$O$1,(VLOOKUP(A124,'Extras -UL'!$A$6:$J$109,HLOOKUP('Exras Inflair Vs. Base'!G124,'Extras -UL'!$A$4:$J$5,2,FALSE),FALSE)),0)</f>
        <v>0</v>
      </c>
      <c r="AH124" s="242">
        <f>IF(G124=$P$1,(VLOOKUP(A124,'Extras -UL'!$A$6:$J$109,HLOOKUP('Exras Inflair Vs. Base'!G124,'Extras -UL'!$A$4:$J$5,2,FALSE),FALSE)),0)</f>
        <v>0</v>
      </c>
      <c r="AI124" s="242">
        <f>IF(G124=$Q$1,(VLOOKUP(A124,'Extras -UL'!$A$6:$J$109,HLOOKUP('Exras Inflair Vs. Base'!G124,'Extras -UL'!$A$4:$J$5,2,FALSE),FALSE)),0)</f>
        <v>0</v>
      </c>
      <c r="AJ124" s="242">
        <f>IF(G124=$R$1,(VLOOKUP(A124,'Extras -UL'!$A$6:$J$109,HLOOKUP('Exras Inflair Vs. Base'!G124,'Extras -UL'!$A$4:$J$5,2,FALSE),FALSE)),0)</f>
        <v>0</v>
      </c>
    </row>
    <row r="125" spans="1:36" x14ac:dyDescent="0.25">
      <c r="A125" s="250" t="s">
        <v>203</v>
      </c>
      <c r="B125" s="250" t="s">
        <v>1683</v>
      </c>
      <c r="C125" s="250" t="s">
        <v>1764</v>
      </c>
      <c r="D125" s="252" t="s">
        <v>897</v>
      </c>
      <c r="E125" s="249">
        <v>4</v>
      </c>
      <c r="F125" s="249" t="s">
        <v>1126</v>
      </c>
      <c r="G125" s="249" t="s">
        <v>169</v>
      </c>
      <c r="H125" s="249" t="s">
        <v>416</v>
      </c>
      <c r="I125" s="329">
        <v>3</v>
      </c>
      <c r="J125" s="369">
        <f>IF(G125=$J$1,(VLOOKUP(A125,'Extras -UL'!$A$6:$J$109,HLOOKUP('Exras Inflair Vs. Base'!G125,'Extras -UL'!$A$4:$J$5,2,FALSE),FALSE)-I125),0)</f>
        <v>0</v>
      </c>
      <c r="K125" s="369">
        <f>IF(G125=$K$1,(VLOOKUP(A125,'Extras -UL'!$A$6:$J$109,HLOOKUP('Exras Inflair Vs. Base'!G125,'Extras -UL'!$A$4:$J$5,2,FALSE),FALSE)-I125),0)</f>
        <v>0</v>
      </c>
      <c r="L125" s="369">
        <f>IF(G125=$L$1,(VLOOKUP(A125,'Extras -UL'!$A$6:$J$109,HLOOKUP('Exras Inflair Vs. Base'!G125,'Extras -UL'!$A$4:$J$5,2,FALSE),FALSE)-I125),0)</f>
        <v>0</v>
      </c>
      <c r="M125" s="369">
        <f>IF(G125=$M$1,(VLOOKUP(A125,'Extras -UL'!$A$6:$J$109,HLOOKUP('Exras Inflair Vs. Base'!G125,'Extras -UL'!$A$4:$J$5,2,FALSE),FALSE)-I125),0)</f>
        <v>0</v>
      </c>
      <c r="N125" s="369">
        <f>IF(G125=$N$1,(VLOOKUP(A125,'Extras -UL'!$A$6:$J$109,HLOOKUP('Exras Inflair Vs. Base'!G125,'Extras -UL'!$A$4:$J$5,2,FALSE),FALSE)-I125),0)</f>
        <v>0</v>
      </c>
      <c r="O125" s="369">
        <f>IF(G125=$O$1,(VLOOKUP(A125,'Extras -UL'!$A$6:$J$109,HLOOKUP('Exras Inflair Vs. Base'!G125,'Extras -UL'!$A$4:$J$5,2,FALSE),FALSE)-I125),0)</f>
        <v>0</v>
      </c>
      <c r="P125" s="369">
        <f>IF(G125=$P$1,(VLOOKUP(A125,'Extras -UL'!$A$6:$J$109,HLOOKUP('Exras Inflair Vs. Base'!G125,'Extras -UL'!$A$4:$J$5,2,FALSE),FALSE)-I125),0)</f>
        <v>0</v>
      </c>
      <c r="Q125" s="369">
        <f>IF(G125=$Q$1,(VLOOKUP(A125,'Extras -UL'!$A$6:$J$109,HLOOKUP('Exras Inflair Vs. Base'!G125,'Extras -UL'!$A$4:$J$5,2,FALSE),FALSE)-I125),0)</f>
        <v>0</v>
      </c>
      <c r="R125" s="369">
        <f>IF(G125=$R$1,(VLOOKUP(A125,'Extras -UL'!$A$6:$J$109,HLOOKUP('Exras Inflair Vs. Base'!G125,'Extras -UL'!$A$4:$J$5,2,FALSE),FALSE)-I125),0)</f>
        <v>0</v>
      </c>
      <c r="S125" s="248"/>
      <c r="T125" s="256" t="str">
        <f t="shared" si="4"/>
        <v>UL0191C600543</v>
      </c>
      <c r="U125" s="248"/>
      <c r="V125" s="248"/>
      <c r="W125" s="248"/>
      <c r="X125" s="248"/>
      <c r="Y125" s="241"/>
      <c r="Z125" s="241" t="str">
        <f t="shared" si="5"/>
        <v>UL0191C600543</v>
      </c>
      <c r="AA125" s="245" t="str">
        <f t="shared" si="3"/>
        <v>UL0191</v>
      </c>
      <c r="AB125" s="242">
        <f>IF(G125=$J$1,(VLOOKUP(A125,'Extras -UL'!$A$6:$J$109,HLOOKUP('Exras Inflair Vs. Base'!G125,'Extras -UL'!$A$4:$J$5,2,FALSE),FALSE)),0)</f>
        <v>0</v>
      </c>
      <c r="AC125" s="242">
        <f>IF(G125=$K$1,(VLOOKUP(A125,'Extras -UL'!$A$6:$J$109,HLOOKUP('Exras Inflair Vs. Base'!G125,'Extras -UL'!$A$4:$J$5,2,FALSE),FALSE)),0)</f>
        <v>0</v>
      </c>
      <c r="AD125" s="242">
        <f>IF(G125=$L$1,(VLOOKUP(A125,'Extras -UL'!$A$6:$J$109,HLOOKUP('Exras Inflair Vs. Base'!G125,'Extras -UL'!$A$4:$J$5,2,FALSE),FALSE)),0)</f>
        <v>0</v>
      </c>
      <c r="AE125" s="242">
        <f>IF(G125=$M$1,(VLOOKUP(A125,'Extras -UL'!$A$6:$J$109,HLOOKUP('Exras Inflair Vs. Base'!G125,'Extras -UL'!$A$4:$J$5,2,FALSE),FALSE)),0)</f>
        <v>3</v>
      </c>
      <c r="AF125" s="242">
        <f>IF(G125=$N$1,(VLOOKUP(A125,'Extras -UL'!$A$6:$J$109,HLOOKUP('Exras Inflair Vs. Base'!G125,'Extras -UL'!$A$4:$J$5,2,FALSE),FALSE)-I125),0)</f>
        <v>0</v>
      </c>
      <c r="AG125" s="242">
        <f>IF(G125=$O$1,(VLOOKUP(A125,'Extras -UL'!$A$6:$J$109,HLOOKUP('Exras Inflair Vs. Base'!G125,'Extras -UL'!$A$4:$J$5,2,FALSE),FALSE)),0)</f>
        <v>0</v>
      </c>
      <c r="AH125" s="242">
        <f>IF(G125=$P$1,(VLOOKUP(A125,'Extras -UL'!$A$6:$J$109,HLOOKUP('Exras Inflair Vs. Base'!G125,'Extras -UL'!$A$4:$J$5,2,FALSE),FALSE)),0)</f>
        <v>0</v>
      </c>
      <c r="AI125" s="242">
        <f>IF(G125=$Q$1,(VLOOKUP(A125,'Extras -UL'!$A$6:$J$109,HLOOKUP('Exras Inflair Vs. Base'!G125,'Extras -UL'!$A$4:$J$5,2,FALSE),FALSE)),0)</f>
        <v>0</v>
      </c>
      <c r="AJ125" s="242">
        <f>IF(G125=$R$1,(VLOOKUP(A125,'Extras -UL'!$A$6:$J$109,HLOOKUP('Exras Inflair Vs. Base'!G125,'Extras -UL'!$A$4:$J$5,2,FALSE),FALSE)),0)</f>
        <v>0</v>
      </c>
    </row>
    <row r="126" spans="1:36" x14ac:dyDescent="0.25">
      <c r="A126" s="249" t="s">
        <v>54</v>
      </c>
      <c r="B126" s="249" t="s">
        <v>1800</v>
      </c>
      <c r="C126" s="249" t="s">
        <v>1764</v>
      </c>
      <c r="D126" s="251" t="s">
        <v>897</v>
      </c>
      <c r="E126" s="249">
        <v>1</v>
      </c>
      <c r="F126" s="249" t="s">
        <v>1126</v>
      </c>
      <c r="G126" s="249" t="s">
        <v>517</v>
      </c>
      <c r="H126" s="249" t="s">
        <v>1777</v>
      </c>
      <c r="I126" s="329">
        <v>79</v>
      </c>
      <c r="J126" s="369">
        <f>IF(G126=$J$1,(VLOOKUP(A126,'Extras -UL'!$A$6:$J$109,HLOOKUP('Exras Inflair Vs. Base'!G126,'Extras -UL'!$A$4:$J$5,2,FALSE),FALSE)-I126),0)</f>
        <v>0</v>
      </c>
      <c r="K126" s="369">
        <f>IF(G126=$K$1,(VLOOKUP(A126,'Extras -UL'!$A$6:$J$109,HLOOKUP('Exras Inflair Vs. Base'!G126,'Extras -UL'!$A$4:$J$5,2,FALSE),FALSE)-I126),0)</f>
        <v>0</v>
      </c>
      <c r="L126" s="369">
        <f>IF(G126=$L$1,(VLOOKUP(A126,'Extras -UL'!$A$6:$J$109,HLOOKUP('Exras Inflair Vs. Base'!G126,'Extras -UL'!$A$4:$J$5,2,FALSE),FALSE)-I126),0)</f>
        <v>0</v>
      </c>
      <c r="M126" s="369">
        <f>IF(G126=$M$1,(VLOOKUP(A126,'Extras -UL'!$A$6:$J$109,HLOOKUP('Exras Inflair Vs. Base'!G126,'Extras -UL'!$A$4:$J$5,2,FALSE),FALSE)-I126),0)</f>
        <v>0</v>
      </c>
      <c r="N126" s="369">
        <f>IF(G126=$N$1,(VLOOKUP(A126,'Extras -UL'!$A$6:$J$109,HLOOKUP('Exras Inflair Vs. Base'!G126,'Extras -UL'!$A$4:$J$5,2,FALSE),FALSE)-I126),0)</f>
        <v>0</v>
      </c>
      <c r="O126" s="369">
        <f>IF(G126=$O$1,(VLOOKUP(A126,'Extras -UL'!$A$6:$J$109,HLOOKUP('Exras Inflair Vs. Base'!G126,'Extras -UL'!$A$4:$J$5,2,FALSE),FALSE)-I126),0)</f>
        <v>0</v>
      </c>
      <c r="P126" s="369">
        <f>IF(G126=$P$1,(VLOOKUP(A126,'Extras -UL'!$A$6:$J$109,HLOOKUP('Exras Inflair Vs. Base'!G126,'Extras -UL'!$A$4:$J$5,2,FALSE),FALSE)-I126),0)</f>
        <v>0</v>
      </c>
      <c r="Q126" s="369">
        <f>IF(G126=$Q$1,(VLOOKUP(A126,'Extras -UL'!$A$6:$J$109,HLOOKUP('Exras Inflair Vs. Base'!G126,'Extras -UL'!$A$4:$J$5,2,FALSE),FALSE)-I126),0)</f>
        <v>0</v>
      </c>
      <c r="R126" s="369">
        <f>IF(G126=$R$1,(VLOOKUP(A126,'Extras -UL'!$A$6:$J$109,HLOOKUP('Exras Inflair Vs. Base'!G126,'Extras -UL'!$A$4:$J$5,2,FALSE),FALSE)-I126),0)</f>
        <v>0</v>
      </c>
      <c r="S126" s="248"/>
      <c r="T126" s="256" t="str">
        <f t="shared" si="4"/>
        <v>UL0195C6004879</v>
      </c>
      <c r="U126" s="248"/>
      <c r="V126" s="248"/>
      <c r="W126" s="248"/>
      <c r="X126" s="248"/>
      <c r="Y126" s="241"/>
      <c r="Z126" s="241" t="str">
        <f t="shared" si="5"/>
        <v>UL0195C6004879</v>
      </c>
      <c r="AA126" s="245" t="str">
        <f t="shared" si="3"/>
        <v>UL0195</v>
      </c>
      <c r="AB126" s="242">
        <f>IF(G126=$J$1,(VLOOKUP(A126,'Extras -UL'!$A$6:$J$109,HLOOKUP('Exras Inflair Vs. Base'!G126,'Extras -UL'!$A$4:$J$5,2,FALSE),FALSE)),0)</f>
        <v>79</v>
      </c>
      <c r="AC126" s="242">
        <f>IF(G126=$K$1,(VLOOKUP(A126,'Extras -UL'!$A$6:$J$109,HLOOKUP('Exras Inflair Vs. Base'!G126,'Extras -UL'!$A$4:$J$5,2,FALSE),FALSE)),0)</f>
        <v>0</v>
      </c>
      <c r="AD126" s="242">
        <f>IF(G126=$L$1,(VLOOKUP(A126,'Extras -UL'!$A$6:$J$109,HLOOKUP('Exras Inflair Vs. Base'!G126,'Extras -UL'!$A$4:$J$5,2,FALSE),FALSE)),0)</f>
        <v>0</v>
      </c>
      <c r="AE126" s="242">
        <f>IF(G126=$M$1,(VLOOKUP(A126,'Extras -UL'!$A$6:$J$109,HLOOKUP('Exras Inflair Vs. Base'!G126,'Extras -UL'!$A$4:$J$5,2,FALSE),FALSE)),0)</f>
        <v>0</v>
      </c>
      <c r="AF126" s="242">
        <f>IF(G126=$N$1,(VLOOKUP(A126,'Extras -UL'!$A$6:$J$109,HLOOKUP('Exras Inflair Vs. Base'!G126,'Extras -UL'!$A$4:$J$5,2,FALSE),FALSE)-I126),0)</f>
        <v>0</v>
      </c>
      <c r="AG126" s="242">
        <f>IF(G126=$O$1,(VLOOKUP(A126,'Extras -UL'!$A$6:$J$109,HLOOKUP('Exras Inflair Vs. Base'!G126,'Extras -UL'!$A$4:$J$5,2,FALSE),FALSE)),0)</f>
        <v>0</v>
      </c>
      <c r="AH126" s="242">
        <f>IF(G126=$P$1,(VLOOKUP(A126,'Extras -UL'!$A$6:$J$109,HLOOKUP('Exras Inflair Vs. Base'!G126,'Extras -UL'!$A$4:$J$5,2,FALSE),FALSE)),0)</f>
        <v>0</v>
      </c>
      <c r="AI126" s="242">
        <f>IF(G126=$Q$1,(VLOOKUP(A126,'Extras -UL'!$A$6:$J$109,HLOOKUP('Exras Inflair Vs. Base'!G126,'Extras -UL'!$A$4:$J$5,2,FALSE),FALSE)),0)</f>
        <v>0</v>
      </c>
      <c r="AJ126" s="242">
        <f>IF(G126=$R$1,(VLOOKUP(A126,'Extras -UL'!$A$6:$J$109,HLOOKUP('Exras Inflair Vs. Base'!G126,'Extras -UL'!$A$4:$J$5,2,FALSE),FALSE)),0)</f>
        <v>0</v>
      </c>
    </row>
    <row r="127" spans="1:36" x14ac:dyDescent="0.25">
      <c r="A127" s="250" t="s">
        <v>54</v>
      </c>
      <c r="B127" s="250" t="s">
        <v>1800</v>
      </c>
      <c r="C127" s="250" t="s">
        <v>1764</v>
      </c>
      <c r="D127" s="252" t="s">
        <v>897</v>
      </c>
      <c r="E127" s="249">
        <v>2</v>
      </c>
      <c r="F127" s="249" t="s">
        <v>1126</v>
      </c>
      <c r="G127" s="249" t="s">
        <v>434</v>
      </c>
      <c r="H127" s="249" t="s">
        <v>1778</v>
      </c>
      <c r="I127" s="329">
        <v>10</v>
      </c>
      <c r="J127" s="369">
        <f>IF(G127=$J$1,(VLOOKUP(A127,'Extras -UL'!$A$6:$J$109,HLOOKUP('Exras Inflair Vs. Base'!G127,'Extras -UL'!$A$4:$J$5,2,FALSE),FALSE)-I127),0)</f>
        <v>0</v>
      </c>
      <c r="K127" s="369">
        <f>IF(G127=$K$1,(VLOOKUP(A127,'Extras -UL'!$A$6:$J$109,HLOOKUP('Exras Inflair Vs. Base'!G127,'Extras -UL'!$A$4:$J$5,2,FALSE),FALSE)-I127),0)</f>
        <v>0</v>
      </c>
      <c r="L127" s="369">
        <f>IF(G127=$L$1,(VLOOKUP(A127,'Extras -UL'!$A$6:$J$109,HLOOKUP('Exras Inflair Vs. Base'!G127,'Extras -UL'!$A$4:$J$5,2,FALSE),FALSE)-I127),0)</f>
        <v>0</v>
      </c>
      <c r="M127" s="369">
        <f>IF(G127=$M$1,(VLOOKUP(A127,'Extras -UL'!$A$6:$J$109,HLOOKUP('Exras Inflair Vs. Base'!G127,'Extras -UL'!$A$4:$J$5,2,FALSE),FALSE)-I127),0)</f>
        <v>0</v>
      </c>
      <c r="N127" s="369">
        <f>IF(G127=$N$1,(VLOOKUP(A127,'Extras -UL'!$A$6:$J$109,HLOOKUP('Exras Inflair Vs. Base'!G127,'Extras -UL'!$A$4:$J$5,2,FALSE),FALSE)-I127),0)</f>
        <v>0</v>
      </c>
      <c r="O127" s="369">
        <f>IF(G127=$O$1,(VLOOKUP(A127,'Extras -UL'!$A$6:$J$109,HLOOKUP('Exras Inflair Vs. Base'!G127,'Extras -UL'!$A$4:$J$5,2,FALSE),FALSE)-I127),0)</f>
        <v>0</v>
      </c>
      <c r="P127" s="369">
        <f>IF(G127=$P$1,(VLOOKUP(A127,'Extras -UL'!$A$6:$J$109,HLOOKUP('Exras Inflair Vs. Base'!G127,'Extras -UL'!$A$4:$J$5,2,FALSE),FALSE)-I127),0)</f>
        <v>0</v>
      </c>
      <c r="Q127" s="369">
        <f>IF(G127=$Q$1,(VLOOKUP(A127,'Extras -UL'!$A$6:$J$109,HLOOKUP('Exras Inflair Vs. Base'!G127,'Extras -UL'!$A$4:$J$5,2,FALSE),FALSE)-I127),0)</f>
        <v>0</v>
      </c>
      <c r="R127" s="369">
        <f>IF(G127=$R$1,(VLOOKUP(A127,'Extras -UL'!$A$6:$J$109,HLOOKUP('Exras Inflair Vs. Base'!G127,'Extras -UL'!$A$4:$J$5,2,FALSE),FALSE)-I127),0)</f>
        <v>0</v>
      </c>
      <c r="S127" s="248"/>
      <c r="T127" s="256" t="str">
        <f t="shared" si="4"/>
        <v>UL0195C6002210</v>
      </c>
      <c r="U127" s="248"/>
      <c r="V127" s="248"/>
      <c r="W127" s="248"/>
      <c r="X127" s="248"/>
      <c r="Y127" s="241"/>
      <c r="Z127" s="241" t="str">
        <f t="shared" si="5"/>
        <v>UL0195C6002210</v>
      </c>
      <c r="AA127" s="245" t="str">
        <f t="shared" si="3"/>
        <v>UL0195</v>
      </c>
      <c r="AB127" s="242">
        <f>IF(G127=$J$1,(VLOOKUP(A127,'Extras -UL'!$A$6:$J$109,HLOOKUP('Exras Inflair Vs. Base'!G127,'Extras -UL'!$A$4:$J$5,2,FALSE),FALSE)),0)</f>
        <v>0</v>
      </c>
      <c r="AC127" s="242">
        <f>IF(G127=$K$1,(VLOOKUP(A127,'Extras -UL'!$A$6:$J$109,HLOOKUP('Exras Inflair Vs. Base'!G127,'Extras -UL'!$A$4:$J$5,2,FALSE),FALSE)),0)</f>
        <v>10</v>
      </c>
      <c r="AD127" s="242">
        <f>IF(G127=$L$1,(VLOOKUP(A127,'Extras -UL'!$A$6:$J$109,HLOOKUP('Exras Inflair Vs. Base'!G127,'Extras -UL'!$A$4:$J$5,2,FALSE),FALSE)),0)</f>
        <v>0</v>
      </c>
      <c r="AE127" s="242">
        <f>IF(G127=$M$1,(VLOOKUP(A127,'Extras -UL'!$A$6:$J$109,HLOOKUP('Exras Inflair Vs. Base'!G127,'Extras -UL'!$A$4:$J$5,2,FALSE),FALSE)),0)</f>
        <v>0</v>
      </c>
      <c r="AF127" s="242">
        <f>IF(G127=$N$1,(VLOOKUP(A127,'Extras -UL'!$A$6:$J$109,HLOOKUP('Exras Inflair Vs. Base'!G127,'Extras -UL'!$A$4:$J$5,2,FALSE),FALSE)-I127),0)</f>
        <v>0</v>
      </c>
      <c r="AG127" s="242">
        <f>IF(G127=$O$1,(VLOOKUP(A127,'Extras -UL'!$A$6:$J$109,HLOOKUP('Exras Inflair Vs. Base'!G127,'Extras -UL'!$A$4:$J$5,2,FALSE),FALSE)),0)</f>
        <v>0</v>
      </c>
      <c r="AH127" s="242">
        <f>IF(G127=$P$1,(VLOOKUP(A127,'Extras -UL'!$A$6:$J$109,HLOOKUP('Exras Inflair Vs. Base'!G127,'Extras -UL'!$A$4:$J$5,2,FALSE),FALSE)),0)</f>
        <v>0</v>
      </c>
      <c r="AI127" s="242">
        <f>IF(G127=$Q$1,(VLOOKUP(A127,'Extras -UL'!$A$6:$J$109,HLOOKUP('Exras Inflair Vs. Base'!G127,'Extras -UL'!$A$4:$J$5,2,FALSE),FALSE)),0)</f>
        <v>0</v>
      </c>
      <c r="AJ127" s="242">
        <f>IF(G127=$R$1,(VLOOKUP(A127,'Extras -UL'!$A$6:$J$109,HLOOKUP('Exras Inflair Vs. Base'!G127,'Extras -UL'!$A$4:$J$5,2,FALSE),FALSE)),0)</f>
        <v>0</v>
      </c>
    </row>
    <row r="128" spans="1:36" x14ac:dyDescent="0.25">
      <c r="A128" s="250" t="s">
        <v>54</v>
      </c>
      <c r="B128" s="250" t="s">
        <v>1800</v>
      </c>
      <c r="C128" s="250" t="s">
        <v>1764</v>
      </c>
      <c r="D128" s="252" t="s">
        <v>897</v>
      </c>
      <c r="E128" s="249">
        <v>3</v>
      </c>
      <c r="F128" s="249" t="s">
        <v>1126</v>
      </c>
      <c r="G128" s="249" t="s">
        <v>886</v>
      </c>
      <c r="H128" s="249" t="s">
        <v>907</v>
      </c>
      <c r="I128" s="329">
        <v>3</v>
      </c>
      <c r="J128" s="369">
        <f>IF(G128=$J$1,(VLOOKUP(A128,'Extras -UL'!$A$6:$J$109,HLOOKUP('Exras Inflair Vs. Base'!G128,'Extras -UL'!$A$4:$J$5,2,FALSE),FALSE)-I128),0)</f>
        <v>0</v>
      </c>
      <c r="K128" s="369">
        <f>IF(G128=$K$1,(VLOOKUP(A128,'Extras -UL'!$A$6:$J$109,HLOOKUP('Exras Inflair Vs. Base'!G128,'Extras -UL'!$A$4:$J$5,2,FALSE),FALSE)-I128),0)</f>
        <v>0</v>
      </c>
      <c r="L128" s="369">
        <f>IF(G128=$L$1,(VLOOKUP(A128,'Extras -UL'!$A$6:$J$109,HLOOKUP('Exras Inflair Vs. Base'!G128,'Extras -UL'!$A$4:$J$5,2,FALSE),FALSE)-I128),0)</f>
        <v>0</v>
      </c>
      <c r="M128" s="369">
        <f>IF(G128=$M$1,(VLOOKUP(A128,'Extras -UL'!$A$6:$J$109,HLOOKUP('Exras Inflair Vs. Base'!G128,'Extras -UL'!$A$4:$J$5,2,FALSE),FALSE)-I128),0)</f>
        <v>0</v>
      </c>
      <c r="N128" s="369">
        <f>IF(G128=$N$1,(VLOOKUP(A128,'Extras -UL'!$A$6:$J$109,HLOOKUP('Exras Inflair Vs. Base'!G128,'Extras -UL'!$A$4:$J$5,2,FALSE),FALSE)-I128),0)</f>
        <v>0</v>
      </c>
      <c r="O128" s="369">
        <f>IF(G128=$O$1,(VLOOKUP(A128,'Extras -UL'!$A$6:$J$109,HLOOKUP('Exras Inflair Vs. Base'!G128,'Extras -UL'!$A$4:$J$5,2,FALSE),FALSE)-I128),0)</f>
        <v>0</v>
      </c>
      <c r="P128" s="369">
        <f>IF(G128=$P$1,(VLOOKUP(A128,'Extras -UL'!$A$6:$J$109,HLOOKUP('Exras Inflair Vs. Base'!G128,'Extras -UL'!$A$4:$J$5,2,FALSE),FALSE)-I128),0)</f>
        <v>0</v>
      </c>
      <c r="Q128" s="369">
        <f>IF(G128=$Q$1,(VLOOKUP(A128,'Extras -UL'!$A$6:$J$109,HLOOKUP('Exras Inflair Vs. Base'!G128,'Extras -UL'!$A$4:$J$5,2,FALSE),FALSE)-I128),0)</f>
        <v>0</v>
      </c>
      <c r="R128" s="369">
        <f>IF(G128=$R$1,(VLOOKUP(A128,'Extras -UL'!$A$6:$J$109,HLOOKUP('Exras Inflair Vs. Base'!G128,'Extras -UL'!$A$4:$J$5,2,FALSE),FALSE)-I128),0)</f>
        <v>0</v>
      </c>
      <c r="S128" s="248"/>
      <c r="T128" s="256" t="str">
        <f t="shared" si="4"/>
        <v>UL0195C600763</v>
      </c>
      <c r="U128" s="248"/>
      <c r="V128" s="248"/>
      <c r="W128" s="248"/>
      <c r="X128" s="248"/>
      <c r="Y128" s="241"/>
      <c r="Z128" s="241" t="str">
        <f t="shared" si="5"/>
        <v>UL0195C600763</v>
      </c>
      <c r="AA128" s="245" t="str">
        <f t="shared" si="3"/>
        <v>UL0195</v>
      </c>
      <c r="AB128" s="242">
        <f>IF(G128=$J$1,(VLOOKUP(A128,'Extras -UL'!$A$6:$J$109,HLOOKUP('Exras Inflair Vs. Base'!G128,'Extras -UL'!$A$4:$J$5,2,FALSE),FALSE)),0)</f>
        <v>0</v>
      </c>
      <c r="AC128" s="242">
        <f>IF(G128=$K$1,(VLOOKUP(A128,'Extras -UL'!$A$6:$J$109,HLOOKUP('Exras Inflair Vs. Base'!G128,'Extras -UL'!$A$4:$J$5,2,FALSE),FALSE)),0)</f>
        <v>0</v>
      </c>
      <c r="AD128" s="242">
        <f>IF(G128=$L$1,(VLOOKUP(A128,'Extras -UL'!$A$6:$J$109,HLOOKUP('Exras Inflair Vs. Base'!G128,'Extras -UL'!$A$4:$J$5,2,FALSE),FALSE)),0)</f>
        <v>3</v>
      </c>
      <c r="AE128" s="242">
        <f>IF(G128=$M$1,(VLOOKUP(A128,'Extras -UL'!$A$6:$J$109,HLOOKUP('Exras Inflair Vs. Base'!G128,'Extras -UL'!$A$4:$J$5,2,FALSE),FALSE)),0)</f>
        <v>0</v>
      </c>
      <c r="AF128" s="242">
        <f>IF(G128=$N$1,(VLOOKUP(A128,'Extras -UL'!$A$6:$J$109,HLOOKUP('Exras Inflair Vs. Base'!G128,'Extras -UL'!$A$4:$J$5,2,FALSE),FALSE)-I128),0)</f>
        <v>0</v>
      </c>
      <c r="AG128" s="242">
        <f>IF(G128=$O$1,(VLOOKUP(A128,'Extras -UL'!$A$6:$J$109,HLOOKUP('Exras Inflair Vs. Base'!G128,'Extras -UL'!$A$4:$J$5,2,FALSE),FALSE)),0)</f>
        <v>0</v>
      </c>
      <c r="AH128" s="242">
        <f>IF(G128=$P$1,(VLOOKUP(A128,'Extras -UL'!$A$6:$J$109,HLOOKUP('Exras Inflair Vs. Base'!G128,'Extras -UL'!$A$4:$J$5,2,FALSE),FALSE)),0)</f>
        <v>0</v>
      </c>
      <c r="AI128" s="242">
        <f>IF(G128=$Q$1,(VLOOKUP(A128,'Extras -UL'!$A$6:$J$109,HLOOKUP('Exras Inflair Vs. Base'!G128,'Extras -UL'!$A$4:$J$5,2,FALSE),FALSE)),0)</f>
        <v>0</v>
      </c>
      <c r="AJ128" s="242">
        <f>IF(G128=$R$1,(VLOOKUP(A128,'Extras -UL'!$A$6:$J$109,HLOOKUP('Exras Inflair Vs. Base'!G128,'Extras -UL'!$A$4:$J$5,2,FALSE),FALSE)),0)</f>
        <v>0</v>
      </c>
    </row>
    <row r="129" spans="1:36" x14ac:dyDescent="0.25">
      <c r="A129" s="250" t="s">
        <v>54</v>
      </c>
      <c r="B129" s="250" t="s">
        <v>1800</v>
      </c>
      <c r="C129" s="250" t="s">
        <v>1764</v>
      </c>
      <c r="D129" s="252" t="s">
        <v>897</v>
      </c>
      <c r="E129" s="249">
        <v>4</v>
      </c>
      <c r="F129" s="249" t="s">
        <v>1126</v>
      </c>
      <c r="G129" s="249" t="s">
        <v>169</v>
      </c>
      <c r="H129" s="249" t="s">
        <v>416</v>
      </c>
      <c r="I129" s="329">
        <v>3</v>
      </c>
      <c r="J129" s="369">
        <f>IF(G129=$J$1,(VLOOKUP(A129,'Extras -UL'!$A$6:$J$109,HLOOKUP('Exras Inflair Vs. Base'!G129,'Extras -UL'!$A$4:$J$5,2,FALSE),FALSE)-I129),0)</f>
        <v>0</v>
      </c>
      <c r="K129" s="369">
        <f>IF(G129=$K$1,(VLOOKUP(A129,'Extras -UL'!$A$6:$J$109,HLOOKUP('Exras Inflair Vs. Base'!G129,'Extras -UL'!$A$4:$J$5,2,FALSE),FALSE)-I129),0)</f>
        <v>0</v>
      </c>
      <c r="L129" s="369">
        <f>IF(G129=$L$1,(VLOOKUP(A129,'Extras -UL'!$A$6:$J$109,HLOOKUP('Exras Inflair Vs. Base'!G129,'Extras -UL'!$A$4:$J$5,2,FALSE),FALSE)-I129),0)</f>
        <v>0</v>
      </c>
      <c r="M129" s="369">
        <f>IF(G129=$M$1,(VLOOKUP(A129,'Extras -UL'!$A$6:$J$109,HLOOKUP('Exras Inflair Vs. Base'!G129,'Extras -UL'!$A$4:$J$5,2,FALSE),FALSE)-I129),0)</f>
        <v>0</v>
      </c>
      <c r="N129" s="369">
        <f>IF(G129=$N$1,(VLOOKUP(A129,'Extras -UL'!$A$6:$J$109,HLOOKUP('Exras Inflair Vs. Base'!G129,'Extras -UL'!$A$4:$J$5,2,FALSE),FALSE)-I129),0)</f>
        <v>0</v>
      </c>
      <c r="O129" s="369">
        <f>IF(G129=$O$1,(VLOOKUP(A129,'Extras -UL'!$A$6:$J$109,HLOOKUP('Exras Inflair Vs. Base'!G129,'Extras -UL'!$A$4:$J$5,2,FALSE),FALSE)-I129),0)</f>
        <v>0</v>
      </c>
      <c r="P129" s="369">
        <f>IF(G129=$P$1,(VLOOKUP(A129,'Extras -UL'!$A$6:$J$109,HLOOKUP('Exras Inflair Vs. Base'!G129,'Extras -UL'!$A$4:$J$5,2,FALSE),FALSE)-I129),0)</f>
        <v>0</v>
      </c>
      <c r="Q129" s="369">
        <f>IF(G129=$Q$1,(VLOOKUP(A129,'Extras -UL'!$A$6:$J$109,HLOOKUP('Exras Inflair Vs. Base'!G129,'Extras -UL'!$A$4:$J$5,2,FALSE),FALSE)-I129),0)</f>
        <v>0</v>
      </c>
      <c r="R129" s="369">
        <f>IF(G129=$R$1,(VLOOKUP(A129,'Extras -UL'!$A$6:$J$109,HLOOKUP('Exras Inflair Vs. Base'!G129,'Extras -UL'!$A$4:$J$5,2,FALSE),FALSE)-I129),0)</f>
        <v>0</v>
      </c>
      <c r="S129" s="248"/>
      <c r="T129" s="256" t="str">
        <f t="shared" si="4"/>
        <v>UL0195C600543</v>
      </c>
      <c r="U129" s="248"/>
      <c r="V129" s="248"/>
      <c r="W129" s="248"/>
      <c r="X129" s="248"/>
      <c r="Y129" s="241"/>
      <c r="Z129" s="241" t="str">
        <f t="shared" si="5"/>
        <v>UL0195C600543</v>
      </c>
      <c r="AA129" s="245" t="str">
        <f t="shared" si="3"/>
        <v>UL0195</v>
      </c>
      <c r="AB129" s="242">
        <f>IF(G129=$J$1,(VLOOKUP(A129,'Extras -UL'!$A$6:$J$109,HLOOKUP('Exras Inflair Vs. Base'!G129,'Extras -UL'!$A$4:$J$5,2,FALSE),FALSE)),0)</f>
        <v>0</v>
      </c>
      <c r="AC129" s="242">
        <f>IF(G129=$K$1,(VLOOKUP(A129,'Extras -UL'!$A$6:$J$109,HLOOKUP('Exras Inflair Vs. Base'!G129,'Extras -UL'!$A$4:$J$5,2,FALSE),FALSE)),0)</f>
        <v>0</v>
      </c>
      <c r="AD129" s="242">
        <f>IF(G129=$L$1,(VLOOKUP(A129,'Extras -UL'!$A$6:$J$109,HLOOKUP('Exras Inflair Vs. Base'!G129,'Extras -UL'!$A$4:$J$5,2,FALSE),FALSE)),0)</f>
        <v>0</v>
      </c>
      <c r="AE129" s="242">
        <f>IF(G129=$M$1,(VLOOKUP(A129,'Extras -UL'!$A$6:$J$109,HLOOKUP('Exras Inflair Vs. Base'!G129,'Extras -UL'!$A$4:$J$5,2,FALSE),FALSE)),0)</f>
        <v>3</v>
      </c>
      <c r="AF129" s="242">
        <f>IF(G129=$N$1,(VLOOKUP(A129,'Extras -UL'!$A$6:$J$109,HLOOKUP('Exras Inflair Vs. Base'!G129,'Extras -UL'!$A$4:$J$5,2,FALSE),FALSE)-I129),0)</f>
        <v>0</v>
      </c>
      <c r="AG129" s="242">
        <f>IF(G129=$O$1,(VLOOKUP(A129,'Extras -UL'!$A$6:$J$109,HLOOKUP('Exras Inflair Vs. Base'!G129,'Extras -UL'!$A$4:$J$5,2,FALSE),FALSE)),0)</f>
        <v>0</v>
      </c>
      <c r="AH129" s="242">
        <f>IF(G129=$P$1,(VLOOKUP(A129,'Extras -UL'!$A$6:$J$109,HLOOKUP('Exras Inflair Vs. Base'!G129,'Extras -UL'!$A$4:$J$5,2,FALSE),FALSE)),0)</f>
        <v>0</v>
      </c>
      <c r="AI129" s="242">
        <f>IF(G129=$Q$1,(VLOOKUP(A129,'Extras -UL'!$A$6:$J$109,HLOOKUP('Exras Inflair Vs. Base'!G129,'Extras -UL'!$A$4:$J$5,2,FALSE),FALSE)),0)</f>
        <v>0</v>
      </c>
      <c r="AJ129" s="242">
        <f>IF(G129=$R$1,(VLOOKUP(A129,'Extras -UL'!$A$6:$J$109,HLOOKUP('Exras Inflair Vs. Base'!G129,'Extras -UL'!$A$4:$J$5,2,FALSE),FALSE)),0)</f>
        <v>0</v>
      </c>
    </row>
    <row r="130" spans="1:36" x14ac:dyDescent="0.25">
      <c r="A130" s="249" t="s">
        <v>54</v>
      </c>
      <c r="B130" s="249" t="s">
        <v>1800</v>
      </c>
      <c r="C130" s="249" t="s">
        <v>1764</v>
      </c>
      <c r="D130" s="251" t="s">
        <v>897</v>
      </c>
      <c r="E130" s="249">
        <v>5</v>
      </c>
      <c r="F130" s="249" t="s">
        <v>1126</v>
      </c>
      <c r="G130" s="249" t="s">
        <v>170</v>
      </c>
      <c r="H130" s="249" t="s">
        <v>417</v>
      </c>
      <c r="I130" s="329">
        <v>1</v>
      </c>
      <c r="J130" s="369">
        <f>IF(G130=$J$1,(VLOOKUP(A130,'Extras -UL'!$A$6:$J$109,HLOOKUP('Exras Inflair Vs. Base'!G130,'Extras -UL'!$A$4:$J$5,2,FALSE),FALSE)-I130),0)</f>
        <v>0</v>
      </c>
      <c r="K130" s="369">
        <f>IF(G130=$K$1,(VLOOKUP(A130,'Extras -UL'!$A$6:$J$109,HLOOKUP('Exras Inflair Vs. Base'!G130,'Extras -UL'!$A$4:$J$5,2,FALSE),FALSE)-I130),0)</f>
        <v>0</v>
      </c>
      <c r="L130" s="369">
        <f>IF(G130=$L$1,(VLOOKUP(A130,'Extras -UL'!$A$6:$J$109,HLOOKUP('Exras Inflair Vs. Base'!G130,'Extras -UL'!$A$4:$J$5,2,FALSE),FALSE)-I130),0)</f>
        <v>0</v>
      </c>
      <c r="M130" s="369">
        <f>IF(G130=$M$1,(VLOOKUP(A130,'Extras -UL'!$A$6:$J$109,HLOOKUP('Exras Inflair Vs. Base'!G130,'Extras -UL'!$A$4:$J$5,2,FALSE),FALSE)-I130),0)</f>
        <v>0</v>
      </c>
      <c r="N130" s="369">
        <f>IF(G130=$N$1,(VLOOKUP(A130,'Extras -UL'!$A$6:$J$109,HLOOKUP('Exras Inflair Vs. Base'!G130,'Extras -UL'!$A$4:$J$5,2,FALSE),FALSE)-I130),0)</f>
        <v>0</v>
      </c>
      <c r="O130" s="369">
        <f>IF(G130=$O$1,(VLOOKUP(A130,'Extras -UL'!$A$6:$J$109,HLOOKUP('Exras Inflair Vs. Base'!G130,'Extras -UL'!$A$4:$J$5,2,FALSE),FALSE)-I130),0)</f>
        <v>0</v>
      </c>
      <c r="P130" s="369">
        <f>IF(G130=$P$1,(VLOOKUP(A130,'Extras -UL'!$A$6:$J$109,HLOOKUP('Exras Inflair Vs. Base'!G130,'Extras -UL'!$A$4:$J$5,2,FALSE),FALSE)-I130),0)</f>
        <v>0</v>
      </c>
      <c r="Q130" s="369">
        <f>IF(G130=$Q$1,(VLOOKUP(A130,'Extras -UL'!$A$6:$J$109,HLOOKUP('Exras Inflair Vs. Base'!G130,'Extras -UL'!$A$4:$J$5,2,FALSE),FALSE)-I130),0)</f>
        <v>0</v>
      </c>
      <c r="R130" s="369">
        <f>IF(G130=$R$1,(VLOOKUP(A130,'Extras -UL'!$A$6:$J$109,HLOOKUP('Exras Inflair Vs. Base'!G130,'Extras -UL'!$A$4:$J$5,2,FALSE),FALSE)-I130),0)</f>
        <v>0</v>
      </c>
      <c r="S130" s="248"/>
      <c r="T130" s="256" t="str">
        <f t="shared" si="4"/>
        <v>UL0195C600551</v>
      </c>
      <c r="U130" s="248"/>
      <c r="V130" s="248"/>
      <c r="W130" s="248"/>
      <c r="X130" s="248"/>
      <c r="Y130" s="241"/>
      <c r="Z130" s="241" t="str">
        <f t="shared" si="5"/>
        <v>UL0195C600551</v>
      </c>
      <c r="AA130" s="245" t="str">
        <f t="shared" si="3"/>
        <v>UL0195</v>
      </c>
      <c r="AB130" s="242">
        <f>IF(G130=$J$1,(VLOOKUP(A130,'Extras -UL'!$A$6:$J$109,HLOOKUP('Exras Inflair Vs. Base'!G130,'Extras -UL'!$A$4:$J$5,2,FALSE),FALSE)),0)</f>
        <v>0</v>
      </c>
      <c r="AC130" s="242">
        <f>IF(G130=$K$1,(VLOOKUP(A130,'Extras -UL'!$A$6:$J$109,HLOOKUP('Exras Inflair Vs. Base'!G130,'Extras -UL'!$A$4:$J$5,2,FALSE),FALSE)),0)</f>
        <v>0</v>
      </c>
      <c r="AD130" s="242">
        <f>IF(G130=$L$1,(VLOOKUP(A130,'Extras -UL'!$A$6:$J$109,HLOOKUP('Exras Inflair Vs. Base'!G130,'Extras -UL'!$A$4:$J$5,2,FALSE),FALSE)),0)</f>
        <v>0</v>
      </c>
      <c r="AE130" s="242">
        <f>IF(G130=$M$1,(VLOOKUP(A130,'Extras -UL'!$A$6:$J$109,HLOOKUP('Exras Inflair Vs. Base'!G130,'Extras -UL'!$A$4:$J$5,2,FALSE),FALSE)),0)</f>
        <v>0</v>
      </c>
      <c r="AF130" s="242">
        <f>IF(G130=$N$1,(VLOOKUP(A130,'Extras -UL'!$A$6:$J$109,HLOOKUP('Exras Inflair Vs. Base'!G130,'Extras -UL'!$A$4:$J$5,2,FALSE),FALSE)-I130),0)</f>
        <v>0</v>
      </c>
      <c r="AG130" s="242">
        <f>IF(G130=$O$1,(VLOOKUP(A130,'Extras -UL'!$A$6:$J$109,HLOOKUP('Exras Inflair Vs. Base'!G130,'Extras -UL'!$A$4:$J$5,2,FALSE),FALSE)),0)</f>
        <v>0</v>
      </c>
      <c r="AH130" s="242">
        <f>IF(G130=$P$1,(VLOOKUP(A130,'Extras -UL'!$A$6:$J$109,HLOOKUP('Exras Inflair Vs. Base'!G130,'Extras -UL'!$A$4:$J$5,2,FALSE),FALSE)),0)</f>
        <v>0</v>
      </c>
      <c r="AI130" s="242">
        <f>IF(G130=$Q$1,(VLOOKUP(A130,'Extras -UL'!$A$6:$J$109,HLOOKUP('Exras Inflair Vs. Base'!G130,'Extras -UL'!$A$4:$J$5,2,FALSE),FALSE)),0)</f>
        <v>0</v>
      </c>
      <c r="AJ130" s="242">
        <f>IF(G130=$R$1,(VLOOKUP(A130,'Extras -UL'!$A$6:$J$109,HLOOKUP('Exras Inflair Vs. Base'!G130,'Extras -UL'!$A$4:$J$5,2,FALSE),FALSE)),0)</f>
        <v>0</v>
      </c>
    </row>
    <row r="131" spans="1:36" x14ac:dyDescent="0.25">
      <c r="A131" s="250" t="s">
        <v>70</v>
      </c>
      <c r="B131" s="250" t="s">
        <v>1817</v>
      </c>
      <c r="C131" s="250" t="s">
        <v>1764</v>
      </c>
      <c r="D131" s="252" t="s">
        <v>897</v>
      </c>
      <c r="E131" s="249">
        <v>1</v>
      </c>
      <c r="F131" s="249" t="s">
        <v>1126</v>
      </c>
      <c r="G131" s="249" t="s">
        <v>517</v>
      </c>
      <c r="H131" s="249" t="s">
        <v>1777</v>
      </c>
      <c r="I131" s="329">
        <v>129</v>
      </c>
      <c r="J131" s="369">
        <f>IF(G131=$J$1,(VLOOKUP(A131,'Extras -UL'!$A$6:$J$109,HLOOKUP('Exras Inflair Vs. Base'!G131,'Extras -UL'!$A$4:$J$5,2,FALSE),FALSE)-I131),0)</f>
        <v>0</v>
      </c>
      <c r="K131" s="369">
        <f>IF(G131=$K$1,(VLOOKUP(A131,'Extras -UL'!$A$6:$J$109,HLOOKUP('Exras Inflair Vs. Base'!G131,'Extras -UL'!$A$4:$J$5,2,FALSE),FALSE)-I131),0)</f>
        <v>0</v>
      </c>
      <c r="L131" s="369">
        <f>IF(G131=$L$1,(VLOOKUP(A131,'Extras -UL'!$A$6:$J$109,HLOOKUP('Exras Inflair Vs. Base'!G131,'Extras -UL'!$A$4:$J$5,2,FALSE),FALSE)-I131),0)</f>
        <v>0</v>
      </c>
      <c r="M131" s="369">
        <f>IF(G131=$M$1,(VLOOKUP(A131,'Extras -UL'!$A$6:$J$109,HLOOKUP('Exras Inflair Vs. Base'!G131,'Extras -UL'!$A$4:$J$5,2,FALSE),FALSE)-I131),0)</f>
        <v>0</v>
      </c>
      <c r="N131" s="369">
        <f>IF(G131=$N$1,(VLOOKUP(A131,'Extras -UL'!$A$6:$J$109,HLOOKUP('Exras Inflair Vs. Base'!G131,'Extras -UL'!$A$4:$J$5,2,FALSE),FALSE)-I131),0)</f>
        <v>0</v>
      </c>
      <c r="O131" s="369">
        <f>IF(G131=$O$1,(VLOOKUP(A131,'Extras -UL'!$A$6:$J$109,HLOOKUP('Exras Inflair Vs. Base'!G131,'Extras -UL'!$A$4:$J$5,2,FALSE),FALSE)-I131),0)</f>
        <v>0</v>
      </c>
      <c r="P131" s="369">
        <f>IF(G131=$P$1,(VLOOKUP(A131,'Extras -UL'!$A$6:$J$109,HLOOKUP('Exras Inflair Vs. Base'!G131,'Extras -UL'!$A$4:$J$5,2,FALSE),FALSE)-I131),0)</f>
        <v>0</v>
      </c>
      <c r="Q131" s="369">
        <f>IF(G131=$Q$1,(VLOOKUP(A131,'Extras -UL'!$A$6:$J$109,HLOOKUP('Exras Inflair Vs. Base'!G131,'Extras -UL'!$A$4:$J$5,2,FALSE),FALSE)-I131),0)</f>
        <v>0</v>
      </c>
      <c r="R131" s="369">
        <f>IF(G131=$R$1,(VLOOKUP(A131,'Extras -UL'!$A$6:$J$109,HLOOKUP('Exras Inflair Vs. Base'!G131,'Extras -UL'!$A$4:$J$5,2,FALSE),FALSE)-I131),0)</f>
        <v>0</v>
      </c>
      <c r="S131" s="248"/>
      <c r="T131" s="256" t="str">
        <f t="shared" si="4"/>
        <v>UL0207C60048129</v>
      </c>
      <c r="U131" s="248"/>
      <c r="V131" s="248"/>
      <c r="W131" s="248"/>
      <c r="X131" s="248"/>
      <c r="Y131" s="241"/>
      <c r="Z131" s="241" t="str">
        <f t="shared" si="5"/>
        <v>UL0207C60048129</v>
      </c>
      <c r="AA131" s="245" t="str">
        <f t="shared" si="3"/>
        <v>UL0207</v>
      </c>
      <c r="AB131" s="242">
        <f>IF(G131=$J$1,(VLOOKUP(A131,'Extras -UL'!$A$6:$J$109,HLOOKUP('Exras Inflair Vs. Base'!G131,'Extras -UL'!$A$4:$J$5,2,FALSE),FALSE)),0)</f>
        <v>129</v>
      </c>
      <c r="AC131" s="242">
        <f>IF(G131=$K$1,(VLOOKUP(A131,'Extras -UL'!$A$6:$J$109,HLOOKUP('Exras Inflair Vs. Base'!G131,'Extras -UL'!$A$4:$J$5,2,FALSE),FALSE)),0)</f>
        <v>0</v>
      </c>
      <c r="AD131" s="242">
        <f>IF(G131=$L$1,(VLOOKUP(A131,'Extras -UL'!$A$6:$J$109,HLOOKUP('Exras Inflair Vs. Base'!G131,'Extras -UL'!$A$4:$J$5,2,FALSE),FALSE)),0)</f>
        <v>0</v>
      </c>
      <c r="AE131" s="242">
        <f>IF(G131=$M$1,(VLOOKUP(A131,'Extras -UL'!$A$6:$J$109,HLOOKUP('Exras Inflair Vs. Base'!G131,'Extras -UL'!$A$4:$J$5,2,FALSE),FALSE)),0)</f>
        <v>0</v>
      </c>
      <c r="AF131" s="242">
        <f>IF(G131=$N$1,(VLOOKUP(A131,'Extras -UL'!$A$6:$J$109,HLOOKUP('Exras Inflair Vs. Base'!G131,'Extras -UL'!$A$4:$J$5,2,FALSE),FALSE)-I131),0)</f>
        <v>0</v>
      </c>
      <c r="AG131" s="242">
        <f>IF(G131=$O$1,(VLOOKUP(A131,'Extras -UL'!$A$6:$J$109,HLOOKUP('Exras Inflair Vs. Base'!G131,'Extras -UL'!$A$4:$J$5,2,FALSE),FALSE)),0)</f>
        <v>0</v>
      </c>
      <c r="AH131" s="242">
        <f>IF(G131=$P$1,(VLOOKUP(A131,'Extras -UL'!$A$6:$J$109,HLOOKUP('Exras Inflair Vs. Base'!G131,'Extras -UL'!$A$4:$J$5,2,FALSE),FALSE)),0)</f>
        <v>0</v>
      </c>
      <c r="AI131" s="242">
        <f>IF(G131=$Q$1,(VLOOKUP(A131,'Extras -UL'!$A$6:$J$109,HLOOKUP('Exras Inflair Vs. Base'!G131,'Extras -UL'!$A$4:$J$5,2,FALSE),FALSE)),0)</f>
        <v>0</v>
      </c>
      <c r="AJ131" s="242">
        <f>IF(G131=$R$1,(VLOOKUP(A131,'Extras -UL'!$A$6:$J$109,HLOOKUP('Exras Inflair Vs. Base'!G131,'Extras -UL'!$A$4:$J$5,2,FALSE),FALSE)),0)</f>
        <v>0</v>
      </c>
    </row>
    <row r="132" spans="1:36" x14ac:dyDescent="0.25">
      <c r="A132" s="250" t="s">
        <v>70</v>
      </c>
      <c r="B132" s="250" t="s">
        <v>1817</v>
      </c>
      <c r="C132" s="250" t="s">
        <v>1764</v>
      </c>
      <c r="D132" s="252" t="s">
        <v>897</v>
      </c>
      <c r="E132" s="249">
        <v>2</v>
      </c>
      <c r="F132" s="249" t="s">
        <v>1126</v>
      </c>
      <c r="G132" s="249" t="s">
        <v>434</v>
      </c>
      <c r="H132" s="249" t="s">
        <v>1778</v>
      </c>
      <c r="I132" s="329">
        <v>13</v>
      </c>
      <c r="J132" s="369">
        <f>IF(G132=$J$1,(VLOOKUP(A132,'Extras -UL'!$A$6:$J$109,HLOOKUP('Exras Inflair Vs. Base'!G132,'Extras -UL'!$A$4:$J$5,2,FALSE),FALSE)-I132),0)</f>
        <v>0</v>
      </c>
      <c r="K132" s="369">
        <f>IF(G132=$K$1,(VLOOKUP(A132,'Extras -UL'!$A$6:$J$109,HLOOKUP('Exras Inflair Vs. Base'!G132,'Extras -UL'!$A$4:$J$5,2,FALSE),FALSE)-I132),0)</f>
        <v>0</v>
      </c>
      <c r="L132" s="369">
        <f>IF(G132=$L$1,(VLOOKUP(A132,'Extras -UL'!$A$6:$J$109,HLOOKUP('Exras Inflair Vs. Base'!G132,'Extras -UL'!$A$4:$J$5,2,FALSE),FALSE)-I132),0)</f>
        <v>0</v>
      </c>
      <c r="M132" s="369">
        <f>IF(G132=$M$1,(VLOOKUP(A132,'Extras -UL'!$A$6:$J$109,HLOOKUP('Exras Inflair Vs. Base'!G132,'Extras -UL'!$A$4:$J$5,2,FALSE),FALSE)-I132),0)</f>
        <v>0</v>
      </c>
      <c r="N132" s="369">
        <f>IF(G132=$N$1,(VLOOKUP(A132,'Extras -UL'!$A$6:$J$109,HLOOKUP('Exras Inflair Vs. Base'!G132,'Extras -UL'!$A$4:$J$5,2,FALSE),FALSE)-I132),0)</f>
        <v>0</v>
      </c>
      <c r="O132" s="369">
        <f>IF(G132=$O$1,(VLOOKUP(A132,'Extras -UL'!$A$6:$J$109,HLOOKUP('Exras Inflair Vs. Base'!G132,'Extras -UL'!$A$4:$J$5,2,FALSE),FALSE)-I132),0)</f>
        <v>0</v>
      </c>
      <c r="P132" s="369">
        <f>IF(G132=$P$1,(VLOOKUP(A132,'Extras -UL'!$A$6:$J$109,HLOOKUP('Exras Inflair Vs. Base'!G132,'Extras -UL'!$A$4:$J$5,2,FALSE),FALSE)-I132),0)</f>
        <v>0</v>
      </c>
      <c r="Q132" s="369">
        <f>IF(G132=$Q$1,(VLOOKUP(A132,'Extras -UL'!$A$6:$J$109,HLOOKUP('Exras Inflair Vs. Base'!G132,'Extras -UL'!$A$4:$J$5,2,FALSE),FALSE)-I132),0)</f>
        <v>0</v>
      </c>
      <c r="R132" s="369">
        <f>IF(G132=$R$1,(VLOOKUP(A132,'Extras -UL'!$A$6:$J$109,HLOOKUP('Exras Inflair Vs. Base'!G132,'Extras -UL'!$A$4:$J$5,2,FALSE),FALSE)-I132),0)</f>
        <v>0</v>
      </c>
      <c r="S132" s="248"/>
      <c r="T132" s="256" t="str">
        <f t="shared" si="4"/>
        <v>UL0207C6002213</v>
      </c>
      <c r="U132" s="248"/>
      <c r="V132" s="248"/>
      <c r="W132" s="248"/>
      <c r="X132" s="248"/>
      <c r="Y132" s="241"/>
      <c r="Z132" s="241" t="str">
        <f t="shared" si="5"/>
        <v>UL0207C6002213</v>
      </c>
      <c r="AA132" s="245" t="str">
        <f t="shared" si="3"/>
        <v>UL0207</v>
      </c>
      <c r="AB132" s="242">
        <f>IF(G132=$J$1,(VLOOKUP(A132,'Extras -UL'!$A$6:$J$109,HLOOKUP('Exras Inflair Vs. Base'!G132,'Extras -UL'!$A$4:$J$5,2,FALSE),FALSE)),0)</f>
        <v>0</v>
      </c>
      <c r="AC132" s="242">
        <f>IF(G132=$K$1,(VLOOKUP(A132,'Extras -UL'!$A$6:$J$109,HLOOKUP('Exras Inflair Vs. Base'!G132,'Extras -UL'!$A$4:$J$5,2,FALSE),FALSE)),0)</f>
        <v>13</v>
      </c>
      <c r="AD132" s="242">
        <f>IF(G132=$L$1,(VLOOKUP(A132,'Extras -UL'!$A$6:$J$109,HLOOKUP('Exras Inflair Vs. Base'!G132,'Extras -UL'!$A$4:$J$5,2,FALSE),FALSE)),0)</f>
        <v>0</v>
      </c>
      <c r="AE132" s="242">
        <f>IF(G132=$M$1,(VLOOKUP(A132,'Extras -UL'!$A$6:$J$109,HLOOKUP('Exras Inflair Vs. Base'!G132,'Extras -UL'!$A$4:$J$5,2,FALSE),FALSE)),0)</f>
        <v>0</v>
      </c>
      <c r="AF132" s="242">
        <f>IF(G132=$N$1,(VLOOKUP(A132,'Extras -UL'!$A$6:$J$109,HLOOKUP('Exras Inflair Vs. Base'!G132,'Extras -UL'!$A$4:$J$5,2,FALSE),FALSE)-I132),0)</f>
        <v>0</v>
      </c>
      <c r="AG132" s="242">
        <f>IF(G132=$O$1,(VLOOKUP(A132,'Extras -UL'!$A$6:$J$109,HLOOKUP('Exras Inflair Vs. Base'!G132,'Extras -UL'!$A$4:$J$5,2,FALSE),FALSE)),0)</f>
        <v>0</v>
      </c>
      <c r="AH132" s="242">
        <f>IF(G132=$P$1,(VLOOKUP(A132,'Extras -UL'!$A$6:$J$109,HLOOKUP('Exras Inflair Vs. Base'!G132,'Extras -UL'!$A$4:$J$5,2,FALSE),FALSE)),0)</f>
        <v>0</v>
      </c>
      <c r="AI132" s="242">
        <f>IF(G132=$Q$1,(VLOOKUP(A132,'Extras -UL'!$A$6:$J$109,HLOOKUP('Exras Inflair Vs. Base'!G132,'Extras -UL'!$A$4:$J$5,2,FALSE),FALSE)),0)</f>
        <v>0</v>
      </c>
      <c r="AJ132" s="242">
        <f>IF(G132=$R$1,(VLOOKUP(A132,'Extras -UL'!$A$6:$J$109,HLOOKUP('Exras Inflair Vs. Base'!G132,'Extras -UL'!$A$4:$J$5,2,FALSE),FALSE)),0)</f>
        <v>0</v>
      </c>
    </row>
    <row r="133" spans="1:36" x14ac:dyDescent="0.25">
      <c r="A133" s="250" t="s">
        <v>70</v>
      </c>
      <c r="B133" s="250" t="s">
        <v>1817</v>
      </c>
      <c r="C133" s="250" t="s">
        <v>1764</v>
      </c>
      <c r="D133" s="252" t="s">
        <v>897</v>
      </c>
      <c r="E133" s="249">
        <v>3</v>
      </c>
      <c r="F133" s="249" t="s">
        <v>1126</v>
      </c>
      <c r="G133" s="249" t="s">
        <v>886</v>
      </c>
      <c r="H133" s="249" t="s">
        <v>907</v>
      </c>
      <c r="I133" s="329">
        <v>3</v>
      </c>
      <c r="J133" s="369">
        <f>IF(G133=$J$1,(VLOOKUP(A133,'Extras -UL'!$A$6:$J$109,HLOOKUP('Exras Inflair Vs. Base'!G133,'Extras -UL'!$A$4:$J$5,2,FALSE),FALSE)-I133),0)</f>
        <v>0</v>
      </c>
      <c r="K133" s="369">
        <f>IF(G133=$K$1,(VLOOKUP(A133,'Extras -UL'!$A$6:$J$109,HLOOKUP('Exras Inflair Vs. Base'!G133,'Extras -UL'!$A$4:$J$5,2,FALSE),FALSE)-I133),0)</f>
        <v>0</v>
      </c>
      <c r="L133" s="369">
        <f>IF(G133=$L$1,(VLOOKUP(A133,'Extras -UL'!$A$6:$J$109,HLOOKUP('Exras Inflair Vs. Base'!G133,'Extras -UL'!$A$4:$J$5,2,FALSE),FALSE)-I133),0)</f>
        <v>0</v>
      </c>
      <c r="M133" s="369">
        <f>IF(G133=$M$1,(VLOOKUP(A133,'Extras -UL'!$A$6:$J$109,HLOOKUP('Exras Inflair Vs. Base'!G133,'Extras -UL'!$A$4:$J$5,2,FALSE),FALSE)-I133),0)</f>
        <v>0</v>
      </c>
      <c r="N133" s="369">
        <f>IF(G133=$N$1,(VLOOKUP(A133,'Extras -UL'!$A$6:$J$109,HLOOKUP('Exras Inflair Vs. Base'!G133,'Extras -UL'!$A$4:$J$5,2,FALSE),FALSE)-I133),0)</f>
        <v>0</v>
      </c>
      <c r="O133" s="369">
        <f>IF(G133=$O$1,(VLOOKUP(A133,'Extras -UL'!$A$6:$J$109,HLOOKUP('Exras Inflair Vs. Base'!G133,'Extras -UL'!$A$4:$J$5,2,FALSE),FALSE)-I133),0)</f>
        <v>0</v>
      </c>
      <c r="P133" s="369">
        <f>IF(G133=$P$1,(VLOOKUP(A133,'Extras -UL'!$A$6:$J$109,HLOOKUP('Exras Inflair Vs. Base'!G133,'Extras -UL'!$A$4:$J$5,2,FALSE),FALSE)-I133),0)</f>
        <v>0</v>
      </c>
      <c r="Q133" s="369">
        <f>IF(G133=$Q$1,(VLOOKUP(A133,'Extras -UL'!$A$6:$J$109,HLOOKUP('Exras Inflair Vs. Base'!G133,'Extras -UL'!$A$4:$J$5,2,FALSE),FALSE)-I133),0)</f>
        <v>0</v>
      </c>
      <c r="R133" s="369">
        <f>IF(G133=$R$1,(VLOOKUP(A133,'Extras -UL'!$A$6:$J$109,HLOOKUP('Exras Inflair Vs. Base'!G133,'Extras -UL'!$A$4:$J$5,2,FALSE),FALSE)-I133),0)</f>
        <v>0</v>
      </c>
      <c r="S133" s="248"/>
      <c r="T133" s="256" t="str">
        <f t="shared" si="4"/>
        <v>UL0207C600763</v>
      </c>
      <c r="U133" s="248"/>
      <c r="V133" s="248"/>
      <c r="W133" s="248"/>
      <c r="X133" s="248"/>
      <c r="Y133" s="241"/>
      <c r="Z133" s="241" t="str">
        <f t="shared" si="5"/>
        <v>UL0207C600763</v>
      </c>
      <c r="AA133" s="245" t="str">
        <f t="shared" si="3"/>
        <v>UL0207</v>
      </c>
      <c r="AB133" s="242">
        <f>IF(G133=$J$1,(VLOOKUP(A133,'Extras -UL'!$A$6:$J$109,HLOOKUP('Exras Inflair Vs. Base'!G133,'Extras -UL'!$A$4:$J$5,2,FALSE),FALSE)),0)</f>
        <v>0</v>
      </c>
      <c r="AC133" s="242">
        <f>IF(G133=$K$1,(VLOOKUP(A133,'Extras -UL'!$A$6:$J$109,HLOOKUP('Exras Inflair Vs. Base'!G133,'Extras -UL'!$A$4:$J$5,2,FALSE),FALSE)),0)</f>
        <v>0</v>
      </c>
      <c r="AD133" s="242">
        <f>IF(G133=$L$1,(VLOOKUP(A133,'Extras -UL'!$A$6:$J$109,HLOOKUP('Exras Inflair Vs. Base'!G133,'Extras -UL'!$A$4:$J$5,2,FALSE),FALSE)),0)</f>
        <v>3</v>
      </c>
      <c r="AE133" s="242">
        <f>IF(G133=$M$1,(VLOOKUP(A133,'Extras -UL'!$A$6:$J$109,HLOOKUP('Exras Inflair Vs. Base'!G133,'Extras -UL'!$A$4:$J$5,2,FALSE),FALSE)),0)</f>
        <v>0</v>
      </c>
      <c r="AF133" s="242">
        <f>IF(G133=$N$1,(VLOOKUP(A133,'Extras -UL'!$A$6:$J$109,HLOOKUP('Exras Inflair Vs. Base'!G133,'Extras -UL'!$A$4:$J$5,2,FALSE),FALSE)-I133),0)</f>
        <v>0</v>
      </c>
      <c r="AG133" s="242">
        <f>IF(G133=$O$1,(VLOOKUP(A133,'Extras -UL'!$A$6:$J$109,HLOOKUP('Exras Inflair Vs. Base'!G133,'Extras -UL'!$A$4:$J$5,2,FALSE),FALSE)),0)</f>
        <v>0</v>
      </c>
      <c r="AH133" s="242">
        <f>IF(G133=$P$1,(VLOOKUP(A133,'Extras -UL'!$A$6:$J$109,HLOOKUP('Exras Inflair Vs. Base'!G133,'Extras -UL'!$A$4:$J$5,2,FALSE),FALSE)),0)</f>
        <v>0</v>
      </c>
      <c r="AI133" s="242">
        <f>IF(G133=$Q$1,(VLOOKUP(A133,'Extras -UL'!$A$6:$J$109,HLOOKUP('Exras Inflair Vs. Base'!G133,'Extras -UL'!$A$4:$J$5,2,FALSE),FALSE)),0)</f>
        <v>0</v>
      </c>
      <c r="AJ133" s="242">
        <f>IF(G133=$R$1,(VLOOKUP(A133,'Extras -UL'!$A$6:$J$109,HLOOKUP('Exras Inflair Vs. Base'!G133,'Extras -UL'!$A$4:$J$5,2,FALSE),FALSE)),0)</f>
        <v>0</v>
      </c>
    </row>
    <row r="134" spans="1:36" x14ac:dyDescent="0.25">
      <c r="A134" s="250" t="s">
        <v>70</v>
      </c>
      <c r="B134" s="250" t="s">
        <v>1817</v>
      </c>
      <c r="C134" s="250" t="s">
        <v>1764</v>
      </c>
      <c r="D134" s="252" t="s">
        <v>897</v>
      </c>
      <c r="E134" s="249">
        <v>4</v>
      </c>
      <c r="F134" s="249" t="s">
        <v>1126</v>
      </c>
      <c r="G134" s="249" t="s">
        <v>169</v>
      </c>
      <c r="H134" s="249" t="s">
        <v>416</v>
      </c>
      <c r="I134" s="329">
        <v>3</v>
      </c>
      <c r="J134" s="369">
        <f>IF(G134=$J$1,(VLOOKUP(A134,'Extras -UL'!$A$6:$J$109,HLOOKUP('Exras Inflair Vs. Base'!G134,'Extras -UL'!$A$4:$J$5,2,FALSE),FALSE)-I134),0)</f>
        <v>0</v>
      </c>
      <c r="K134" s="369">
        <f>IF(G134=$K$1,(VLOOKUP(A134,'Extras -UL'!$A$6:$J$109,HLOOKUP('Exras Inflair Vs. Base'!G134,'Extras -UL'!$A$4:$J$5,2,FALSE),FALSE)-I134),0)</f>
        <v>0</v>
      </c>
      <c r="L134" s="369">
        <f>IF(G134=$L$1,(VLOOKUP(A134,'Extras -UL'!$A$6:$J$109,HLOOKUP('Exras Inflair Vs. Base'!G134,'Extras -UL'!$A$4:$J$5,2,FALSE),FALSE)-I134),0)</f>
        <v>0</v>
      </c>
      <c r="M134" s="369">
        <f>IF(G134=$M$1,(VLOOKUP(A134,'Extras -UL'!$A$6:$J$109,HLOOKUP('Exras Inflair Vs. Base'!G134,'Extras -UL'!$A$4:$J$5,2,FALSE),FALSE)-I134),0)</f>
        <v>0</v>
      </c>
      <c r="N134" s="369">
        <f>IF(G134=$N$1,(VLOOKUP(A134,'Extras -UL'!$A$6:$J$109,HLOOKUP('Exras Inflair Vs. Base'!G134,'Extras -UL'!$A$4:$J$5,2,FALSE),FALSE)-I134),0)</f>
        <v>0</v>
      </c>
      <c r="O134" s="369">
        <f>IF(G134=$O$1,(VLOOKUP(A134,'Extras -UL'!$A$6:$J$109,HLOOKUP('Exras Inflair Vs. Base'!G134,'Extras -UL'!$A$4:$J$5,2,FALSE),FALSE)-I134),0)</f>
        <v>0</v>
      </c>
      <c r="P134" s="369">
        <f>IF(G134=$P$1,(VLOOKUP(A134,'Extras -UL'!$A$6:$J$109,HLOOKUP('Exras Inflair Vs. Base'!G134,'Extras -UL'!$A$4:$J$5,2,FALSE),FALSE)-I134),0)</f>
        <v>0</v>
      </c>
      <c r="Q134" s="369">
        <f>IF(G134=$Q$1,(VLOOKUP(A134,'Extras -UL'!$A$6:$J$109,HLOOKUP('Exras Inflair Vs. Base'!G134,'Extras -UL'!$A$4:$J$5,2,FALSE),FALSE)-I134),0)</f>
        <v>0</v>
      </c>
      <c r="R134" s="369">
        <f>IF(G134=$R$1,(VLOOKUP(A134,'Extras -UL'!$A$6:$J$109,HLOOKUP('Exras Inflair Vs. Base'!G134,'Extras -UL'!$A$4:$J$5,2,FALSE),FALSE)-I134),0)</f>
        <v>0</v>
      </c>
      <c r="S134" s="248"/>
      <c r="T134" s="256" t="str">
        <f t="shared" si="4"/>
        <v>UL0207C600543</v>
      </c>
      <c r="U134" s="248"/>
      <c r="V134" s="248"/>
      <c r="W134" s="248"/>
      <c r="X134" s="248"/>
      <c r="Y134" s="241"/>
      <c r="Z134" s="241" t="str">
        <f t="shared" si="5"/>
        <v>UL0207C600543</v>
      </c>
      <c r="AA134" s="245" t="str">
        <f t="shared" ref="AA134:AA198" si="6">A134</f>
        <v>UL0207</v>
      </c>
      <c r="AB134" s="242">
        <f>IF(G134=$J$1,(VLOOKUP(A134,'Extras -UL'!$A$6:$J$109,HLOOKUP('Exras Inflair Vs. Base'!G134,'Extras -UL'!$A$4:$J$5,2,FALSE),FALSE)),0)</f>
        <v>0</v>
      </c>
      <c r="AC134" s="242">
        <f>IF(G134=$K$1,(VLOOKUP(A134,'Extras -UL'!$A$6:$J$109,HLOOKUP('Exras Inflair Vs. Base'!G134,'Extras -UL'!$A$4:$J$5,2,FALSE),FALSE)),0)</f>
        <v>0</v>
      </c>
      <c r="AD134" s="242">
        <f>IF(G134=$L$1,(VLOOKUP(A134,'Extras -UL'!$A$6:$J$109,HLOOKUP('Exras Inflair Vs. Base'!G134,'Extras -UL'!$A$4:$J$5,2,FALSE),FALSE)),0)</f>
        <v>0</v>
      </c>
      <c r="AE134" s="242">
        <f>IF(G134=$M$1,(VLOOKUP(A134,'Extras -UL'!$A$6:$J$109,HLOOKUP('Exras Inflair Vs. Base'!G134,'Extras -UL'!$A$4:$J$5,2,FALSE),FALSE)),0)</f>
        <v>3</v>
      </c>
      <c r="AF134" s="242">
        <f>IF(G134=$N$1,(VLOOKUP(A134,'Extras -UL'!$A$6:$J$109,HLOOKUP('Exras Inflair Vs. Base'!G134,'Extras -UL'!$A$4:$J$5,2,FALSE),FALSE)-I134),0)</f>
        <v>0</v>
      </c>
      <c r="AG134" s="242">
        <f>IF(G134=$O$1,(VLOOKUP(A134,'Extras -UL'!$A$6:$J$109,HLOOKUP('Exras Inflair Vs. Base'!G134,'Extras -UL'!$A$4:$J$5,2,FALSE),FALSE)),0)</f>
        <v>0</v>
      </c>
      <c r="AH134" s="242">
        <f>IF(G134=$P$1,(VLOOKUP(A134,'Extras -UL'!$A$6:$J$109,HLOOKUP('Exras Inflair Vs. Base'!G134,'Extras -UL'!$A$4:$J$5,2,FALSE),FALSE)),0)</f>
        <v>0</v>
      </c>
      <c r="AI134" s="242">
        <f>IF(G134=$Q$1,(VLOOKUP(A134,'Extras -UL'!$A$6:$J$109,HLOOKUP('Exras Inflair Vs. Base'!G134,'Extras -UL'!$A$4:$J$5,2,FALSE),FALSE)),0)</f>
        <v>0</v>
      </c>
      <c r="AJ134" s="242">
        <f>IF(G134=$R$1,(VLOOKUP(A134,'Extras -UL'!$A$6:$J$109,HLOOKUP('Exras Inflair Vs. Base'!G134,'Extras -UL'!$A$4:$J$5,2,FALSE),FALSE)),0)</f>
        <v>0</v>
      </c>
    </row>
    <row r="135" spans="1:36" x14ac:dyDescent="0.25">
      <c r="A135" s="249" t="s">
        <v>70</v>
      </c>
      <c r="B135" s="249" t="s">
        <v>1817</v>
      </c>
      <c r="C135" s="249" t="s">
        <v>1764</v>
      </c>
      <c r="D135" s="251" t="s">
        <v>897</v>
      </c>
      <c r="E135" s="249">
        <v>5</v>
      </c>
      <c r="F135" s="249" t="s">
        <v>1126</v>
      </c>
      <c r="G135" s="249" t="s">
        <v>170</v>
      </c>
      <c r="H135" s="249" t="s">
        <v>417</v>
      </c>
      <c r="I135" s="329">
        <v>1</v>
      </c>
      <c r="J135" s="369">
        <f>IF(G135=$J$1,(VLOOKUP(A135,'Extras -UL'!$A$6:$J$109,HLOOKUP('Exras Inflair Vs. Base'!G135,'Extras -UL'!$A$4:$J$5,2,FALSE),FALSE)-I135),0)</f>
        <v>0</v>
      </c>
      <c r="K135" s="369">
        <f>IF(G135=$K$1,(VLOOKUP(A135,'Extras -UL'!$A$6:$J$109,HLOOKUP('Exras Inflair Vs. Base'!G135,'Extras -UL'!$A$4:$J$5,2,FALSE),FALSE)-I135),0)</f>
        <v>0</v>
      </c>
      <c r="L135" s="369">
        <f>IF(G135=$L$1,(VLOOKUP(A135,'Extras -UL'!$A$6:$J$109,HLOOKUP('Exras Inflair Vs. Base'!G135,'Extras -UL'!$A$4:$J$5,2,FALSE),FALSE)-I135),0)</f>
        <v>0</v>
      </c>
      <c r="M135" s="369">
        <f>IF(G135=$M$1,(VLOOKUP(A135,'Extras -UL'!$A$6:$J$109,HLOOKUP('Exras Inflair Vs. Base'!G135,'Extras -UL'!$A$4:$J$5,2,FALSE),FALSE)-I135),0)</f>
        <v>0</v>
      </c>
      <c r="N135" s="369">
        <f>IF(G135=$N$1,(VLOOKUP(A135,'Extras -UL'!$A$6:$J$109,HLOOKUP('Exras Inflair Vs. Base'!G135,'Extras -UL'!$A$4:$J$5,2,FALSE),FALSE)-I135),0)</f>
        <v>0</v>
      </c>
      <c r="O135" s="369">
        <f>IF(G135=$O$1,(VLOOKUP(A135,'Extras -UL'!$A$6:$J$109,HLOOKUP('Exras Inflair Vs. Base'!G135,'Extras -UL'!$A$4:$J$5,2,FALSE),FALSE)-I135),0)</f>
        <v>0</v>
      </c>
      <c r="P135" s="369">
        <f>IF(G135=$P$1,(VLOOKUP(A135,'Extras -UL'!$A$6:$J$109,HLOOKUP('Exras Inflair Vs. Base'!G135,'Extras -UL'!$A$4:$J$5,2,FALSE),FALSE)-I135),0)</f>
        <v>0</v>
      </c>
      <c r="Q135" s="369">
        <f>IF(G135=$Q$1,(VLOOKUP(A135,'Extras -UL'!$A$6:$J$109,HLOOKUP('Exras Inflair Vs. Base'!G135,'Extras -UL'!$A$4:$J$5,2,FALSE),FALSE)-I135),0)</f>
        <v>0</v>
      </c>
      <c r="R135" s="369">
        <f>IF(G135=$R$1,(VLOOKUP(A135,'Extras -UL'!$A$6:$J$109,HLOOKUP('Exras Inflair Vs. Base'!G135,'Extras -UL'!$A$4:$J$5,2,FALSE),FALSE)-I135),0)</f>
        <v>0</v>
      </c>
      <c r="S135" s="248"/>
      <c r="T135" s="256" t="str">
        <f t="shared" ref="T135:T199" si="7">A135&amp;G135&amp;I135</f>
        <v>UL0207C600551</v>
      </c>
      <c r="U135" s="248"/>
      <c r="V135" s="248"/>
      <c r="W135" s="248"/>
      <c r="X135" s="248"/>
      <c r="Y135" s="241"/>
      <c r="Z135" s="241" t="str">
        <f t="shared" ref="Z135:Z199" si="8">A135&amp;G135&amp;I135</f>
        <v>UL0207C600551</v>
      </c>
      <c r="AA135" s="245" t="str">
        <f t="shared" si="6"/>
        <v>UL0207</v>
      </c>
      <c r="AB135" s="242">
        <f>IF(G135=$J$1,(VLOOKUP(A135,'Extras -UL'!$A$6:$J$109,HLOOKUP('Exras Inflair Vs. Base'!G135,'Extras -UL'!$A$4:$J$5,2,FALSE),FALSE)),0)</f>
        <v>0</v>
      </c>
      <c r="AC135" s="242">
        <f>IF(G135=$K$1,(VLOOKUP(A135,'Extras -UL'!$A$6:$J$109,HLOOKUP('Exras Inflair Vs. Base'!G135,'Extras -UL'!$A$4:$J$5,2,FALSE),FALSE)),0)</f>
        <v>0</v>
      </c>
      <c r="AD135" s="242">
        <f>IF(G135=$L$1,(VLOOKUP(A135,'Extras -UL'!$A$6:$J$109,HLOOKUP('Exras Inflair Vs. Base'!G135,'Extras -UL'!$A$4:$J$5,2,FALSE),FALSE)),0)</f>
        <v>0</v>
      </c>
      <c r="AE135" s="242">
        <f>IF(G135=$M$1,(VLOOKUP(A135,'Extras -UL'!$A$6:$J$109,HLOOKUP('Exras Inflair Vs. Base'!G135,'Extras -UL'!$A$4:$J$5,2,FALSE),FALSE)),0)</f>
        <v>0</v>
      </c>
      <c r="AF135" s="242">
        <f>IF(G135=$N$1,(VLOOKUP(A135,'Extras -UL'!$A$6:$J$109,HLOOKUP('Exras Inflair Vs. Base'!G135,'Extras -UL'!$A$4:$J$5,2,FALSE),FALSE)-I135),0)</f>
        <v>0</v>
      </c>
      <c r="AG135" s="242">
        <f>IF(G135=$O$1,(VLOOKUP(A135,'Extras -UL'!$A$6:$J$109,HLOOKUP('Exras Inflair Vs. Base'!G135,'Extras -UL'!$A$4:$J$5,2,FALSE),FALSE)),0)</f>
        <v>0</v>
      </c>
      <c r="AH135" s="242">
        <f>IF(G135=$P$1,(VLOOKUP(A135,'Extras -UL'!$A$6:$J$109,HLOOKUP('Exras Inflair Vs. Base'!G135,'Extras -UL'!$A$4:$J$5,2,FALSE),FALSE)),0)</f>
        <v>0</v>
      </c>
      <c r="AI135" s="242">
        <f>IF(G135=$Q$1,(VLOOKUP(A135,'Extras -UL'!$A$6:$J$109,HLOOKUP('Exras Inflair Vs. Base'!G135,'Extras -UL'!$A$4:$J$5,2,FALSE),FALSE)),0)</f>
        <v>0</v>
      </c>
      <c r="AJ135" s="242">
        <f>IF(G135=$R$1,(VLOOKUP(A135,'Extras -UL'!$A$6:$J$109,HLOOKUP('Exras Inflair Vs. Base'!G135,'Extras -UL'!$A$4:$J$5,2,FALSE),FALSE)),0)</f>
        <v>0</v>
      </c>
    </row>
    <row r="136" spans="1:36" x14ac:dyDescent="0.25">
      <c r="A136" s="250" t="s">
        <v>73</v>
      </c>
      <c r="B136" s="250" t="s">
        <v>1818</v>
      </c>
      <c r="C136" s="250" t="s">
        <v>1764</v>
      </c>
      <c r="D136" s="252" t="s">
        <v>897</v>
      </c>
      <c r="E136" s="249">
        <v>1</v>
      </c>
      <c r="F136" s="249" t="s">
        <v>1126</v>
      </c>
      <c r="G136" s="249" t="s">
        <v>517</v>
      </c>
      <c r="H136" s="249" t="s">
        <v>1777</v>
      </c>
      <c r="I136" s="329">
        <v>140</v>
      </c>
      <c r="J136" s="369">
        <f>IF(G136=$J$1,(VLOOKUP(A136,'Extras -UL'!$A$6:$J$109,HLOOKUP('Exras Inflair Vs. Base'!G136,'Extras -UL'!$A$4:$J$5,2,FALSE),FALSE)-I136),0)</f>
        <v>0</v>
      </c>
      <c r="K136" s="369">
        <f>IF(G136=$K$1,(VLOOKUP(A136,'Extras -UL'!$A$6:$J$109,HLOOKUP('Exras Inflair Vs. Base'!G136,'Extras -UL'!$A$4:$J$5,2,FALSE),FALSE)-I136),0)</f>
        <v>0</v>
      </c>
      <c r="L136" s="369">
        <f>IF(G136=$L$1,(VLOOKUP(A136,'Extras -UL'!$A$6:$J$109,HLOOKUP('Exras Inflair Vs. Base'!G136,'Extras -UL'!$A$4:$J$5,2,FALSE),FALSE)-I136),0)</f>
        <v>0</v>
      </c>
      <c r="M136" s="369">
        <f>IF(G136=$M$1,(VLOOKUP(A136,'Extras -UL'!$A$6:$J$109,HLOOKUP('Exras Inflair Vs. Base'!G136,'Extras -UL'!$A$4:$J$5,2,FALSE),FALSE)-I136),0)</f>
        <v>0</v>
      </c>
      <c r="N136" s="369">
        <f>IF(G136=$N$1,(VLOOKUP(A136,'Extras -UL'!$A$6:$J$109,HLOOKUP('Exras Inflair Vs. Base'!G136,'Extras -UL'!$A$4:$J$5,2,FALSE),FALSE)-I136),0)</f>
        <v>0</v>
      </c>
      <c r="O136" s="369">
        <f>IF(G136=$O$1,(VLOOKUP(A136,'Extras -UL'!$A$6:$J$109,HLOOKUP('Exras Inflair Vs. Base'!G136,'Extras -UL'!$A$4:$J$5,2,FALSE),FALSE)-I136),0)</f>
        <v>0</v>
      </c>
      <c r="P136" s="369">
        <f>IF(G136=$P$1,(VLOOKUP(A136,'Extras -UL'!$A$6:$J$109,HLOOKUP('Exras Inflair Vs. Base'!G136,'Extras -UL'!$A$4:$J$5,2,FALSE),FALSE)-I136),0)</f>
        <v>0</v>
      </c>
      <c r="Q136" s="369">
        <f>IF(G136=$Q$1,(VLOOKUP(A136,'Extras -UL'!$A$6:$J$109,HLOOKUP('Exras Inflair Vs. Base'!G136,'Extras -UL'!$A$4:$J$5,2,FALSE),FALSE)-I136),0)</f>
        <v>0</v>
      </c>
      <c r="R136" s="369">
        <f>IF(G136=$R$1,(VLOOKUP(A136,'Extras -UL'!$A$6:$J$109,HLOOKUP('Exras Inflair Vs. Base'!G136,'Extras -UL'!$A$4:$J$5,2,FALSE),FALSE)-I136),0)</f>
        <v>0</v>
      </c>
      <c r="S136" s="248"/>
      <c r="T136" s="256" t="str">
        <f t="shared" si="7"/>
        <v>UL0208C60048140</v>
      </c>
      <c r="U136" s="248"/>
      <c r="V136" s="248"/>
      <c r="W136" s="248"/>
      <c r="X136" s="248"/>
      <c r="Y136" s="241"/>
      <c r="Z136" s="241" t="str">
        <f t="shared" si="8"/>
        <v>UL0208C60048140</v>
      </c>
      <c r="AA136" s="245" t="str">
        <f t="shared" si="6"/>
        <v>UL0208</v>
      </c>
      <c r="AB136" s="242">
        <f>IF(G136=$J$1,(VLOOKUP(A136,'Extras -UL'!$A$6:$J$109,HLOOKUP('Exras Inflair Vs. Base'!G136,'Extras -UL'!$A$4:$J$5,2,FALSE),FALSE)),0)</f>
        <v>140</v>
      </c>
      <c r="AC136" s="242">
        <f>IF(G136=$K$1,(VLOOKUP(A136,'Extras -UL'!$A$6:$J$109,HLOOKUP('Exras Inflair Vs. Base'!G136,'Extras -UL'!$A$4:$J$5,2,FALSE),FALSE)),0)</f>
        <v>0</v>
      </c>
      <c r="AD136" s="242">
        <f>IF(G136=$L$1,(VLOOKUP(A136,'Extras -UL'!$A$6:$J$109,HLOOKUP('Exras Inflair Vs. Base'!G136,'Extras -UL'!$A$4:$J$5,2,FALSE),FALSE)),0)</f>
        <v>0</v>
      </c>
      <c r="AE136" s="242">
        <f>IF(G136=$M$1,(VLOOKUP(A136,'Extras -UL'!$A$6:$J$109,HLOOKUP('Exras Inflair Vs. Base'!G136,'Extras -UL'!$A$4:$J$5,2,FALSE),FALSE)),0)</f>
        <v>0</v>
      </c>
      <c r="AF136" s="242">
        <f>IF(G136=$N$1,(VLOOKUP(A136,'Extras -UL'!$A$6:$J$109,HLOOKUP('Exras Inflair Vs. Base'!G136,'Extras -UL'!$A$4:$J$5,2,FALSE),FALSE)-I136),0)</f>
        <v>0</v>
      </c>
      <c r="AG136" s="242">
        <f>IF(G136=$O$1,(VLOOKUP(A136,'Extras -UL'!$A$6:$J$109,HLOOKUP('Exras Inflair Vs. Base'!G136,'Extras -UL'!$A$4:$J$5,2,FALSE),FALSE)),0)</f>
        <v>0</v>
      </c>
      <c r="AH136" s="242">
        <f>IF(G136=$P$1,(VLOOKUP(A136,'Extras -UL'!$A$6:$J$109,HLOOKUP('Exras Inflair Vs. Base'!G136,'Extras -UL'!$A$4:$J$5,2,FALSE),FALSE)),0)</f>
        <v>0</v>
      </c>
      <c r="AI136" s="242">
        <f>IF(G136=$Q$1,(VLOOKUP(A136,'Extras -UL'!$A$6:$J$109,HLOOKUP('Exras Inflair Vs. Base'!G136,'Extras -UL'!$A$4:$J$5,2,FALSE),FALSE)),0)</f>
        <v>0</v>
      </c>
      <c r="AJ136" s="242">
        <f>IF(G136=$R$1,(VLOOKUP(A136,'Extras -UL'!$A$6:$J$109,HLOOKUP('Exras Inflair Vs. Base'!G136,'Extras -UL'!$A$4:$J$5,2,FALSE),FALSE)),0)</f>
        <v>0</v>
      </c>
    </row>
    <row r="137" spans="1:36" x14ac:dyDescent="0.25">
      <c r="A137" s="250" t="s">
        <v>73</v>
      </c>
      <c r="B137" s="250" t="s">
        <v>1818</v>
      </c>
      <c r="C137" s="250" t="s">
        <v>1764</v>
      </c>
      <c r="D137" s="252" t="s">
        <v>897</v>
      </c>
      <c r="E137" s="249">
        <v>2</v>
      </c>
      <c r="F137" s="249" t="s">
        <v>1126</v>
      </c>
      <c r="G137" s="249" t="s">
        <v>434</v>
      </c>
      <c r="H137" s="249" t="s">
        <v>1778</v>
      </c>
      <c r="I137" s="329">
        <v>20</v>
      </c>
      <c r="J137" s="369">
        <f>IF(G137=$J$1,(VLOOKUP(A137,'Extras -UL'!$A$6:$J$109,HLOOKUP('Exras Inflair Vs. Base'!G137,'Extras -UL'!$A$4:$J$5,2,FALSE),FALSE)-I137),0)</f>
        <v>0</v>
      </c>
      <c r="K137" s="369">
        <f>IF(G137=$K$1,(VLOOKUP(A137,'Extras -UL'!$A$6:$J$109,HLOOKUP('Exras Inflair Vs. Base'!G137,'Extras -UL'!$A$4:$J$5,2,FALSE),FALSE)-I137),0)</f>
        <v>0</v>
      </c>
      <c r="L137" s="369">
        <f>IF(G137=$L$1,(VLOOKUP(A137,'Extras -UL'!$A$6:$J$109,HLOOKUP('Exras Inflair Vs. Base'!G137,'Extras -UL'!$A$4:$J$5,2,FALSE),FALSE)-I137),0)</f>
        <v>0</v>
      </c>
      <c r="M137" s="369">
        <f>IF(G137=$M$1,(VLOOKUP(A137,'Extras -UL'!$A$6:$J$109,HLOOKUP('Exras Inflair Vs. Base'!G137,'Extras -UL'!$A$4:$J$5,2,FALSE),FALSE)-I137),0)</f>
        <v>0</v>
      </c>
      <c r="N137" s="369">
        <f>IF(G137=$N$1,(VLOOKUP(A137,'Extras -UL'!$A$6:$J$109,HLOOKUP('Exras Inflair Vs. Base'!G137,'Extras -UL'!$A$4:$J$5,2,FALSE),FALSE)-I137),0)</f>
        <v>0</v>
      </c>
      <c r="O137" s="369">
        <f>IF(G137=$O$1,(VLOOKUP(A137,'Extras -UL'!$A$6:$J$109,HLOOKUP('Exras Inflair Vs. Base'!G137,'Extras -UL'!$A$4:$J$5,2,FALSE),FALSE)-I137),0)</f>
        <v>0</v>
      </c>
      <c r="P137" s="369">
        <f>IF(G137=$P$1,(VLOOKUP(A137,'Extras -UL'!$A$6:$J$109,HLOOKUP('Exras Inflair Vs. Base'!G137,'Extras -UL'!$A$4:$J$5,2,FALSE),FALSE)-I137),0)</f>
        <v>0</v>
      </c>
      <c r="Q137" s="369">
        <f>IF(G137=$Q$1,(VLOOKUP(A137,'Extras -UL'!$A$6:$J$109,HLOOKUP('Exras Inflair Vs. Base'!G137,'Extras -UL'!$A$4:$J$5,2,FALSE),FALSE)-I137),0)</f>
        <v>0</v>
      </c>
      <c r="R137" s="369">
        <f>IF(G137=$R$1,(VLOOKUP(A137,'Extras -UL'!$A$6:$J$109,HLOOKUP('Exras Inflair Vs. Base'!G137,'Extras -UL'!$A$4:$J$5,2,FALSE),FALSE)-I137),0)</f>
        <v>0</v>
      </c>
      <c r="S137" s="248"/>
      <c r="T137" s="256" t="str">
        <f t="shared" si="7"/>
        <v>UL0208C6002220</v>
      </c>
      <c r="U137" s="248"/>
      <c r="V137" s="248"/>
      <c r="W137" s="248"/>
      <c r="X137" s="248"/>
      <c r="Y137" s="241"/>
      <c r="Z137" s="241" t="str">
        <f t="shared" si="8"/>
        <v>UL0208C6002220</v>
      </c>
      <c r="AA137" s="245" t="str">
        <f t="shared" si="6"/>
        <v>UL0208</v>
      </c>
      <c r="AB137" s="242">
        <f>IF(G137=$J$1,(VLOOKUP(A137,'Extras -UL'!$A$6:$J$109,HLOOKUP('Exras Inflair Vs. Base'!G137,'Extras -UL'!$A$4:$J$5,2,FALSE),FALSE)),0)</f>
        <v>0</v>
      </c>
      <c r="AC137" s="242">
        <f>IF(G137=$K$1,(VLOOKUP(A137,'Extras -UL'!$A$6:$J$109,HLOOKUP('Exras Inflair Vs. Base'!G137,'Extras -UL'!$A$4:$J$5,2,FALSE),FALSE)),0)</f>
        <v>20</v>
      </c>
      <c r="AD137" s="242">
        <f>IF(G137=$L$1,(VLOOKUP(A137,'Extras -UL'!$A$6:$J$109,HLOOKUP('Exras Inflair Vs. Base'!G137,'Extras -UL'!$A$4:$J$5,2,FALSE),FALSE)),0)</f>
        <v>0</v>
      </c>
      <c r="AE137" s="242">
        <f>IF(G137=$M$1,(VLOOKUP(A137,'Extras -UL'!$A$6:$J$109,HLOOKUP('Exras Inflair Vs. Base'!G137,'Extras -UL'!$A$4:$J$5,2,FALSE),FALSE)),0)</f>
        <v>0</v>
      </c>
      <c r="AF137" s="242">
        <f>IF(G137=$N$1,(VLOOKUP(A137,'Extras -UL'!$A$6:$J$109,HLOOKUP('Exras Inflair Vs. Base'!G137,'Extras -UL'!$A$4:$J$5,2,FALSE),FALSE)-I137),0)</f>
        <v>0</v>
      </c>
      <c r="AG137" s="242">
        <f>IF(G137=$O$1,(VLOOKUP(A137,'Extras -UL'!$A$6:$J$109,HLOOKUP('Exras Inflair Vs. Base'!G137,'Extras -UL'!$A$4:$J$5,2,FALSE),FALSE)),0)</f>
        <v>0</v>
      </c>
      <c r="AH137" s="242">
        <f>IF(G137=$P$1,(VLOOKUP(A137,'Extras -UL'!$A$6:$J$109,HLOOKUP('Exras Inflair Vs. Base'!G137,'Extras -UL'!$A$4:$J$5,2,FALSE),FALSE)),0)</f>
        <v>0</v>
      </c>
      <c r="AI137" s="242">
        <f>IF(G137=$Q$1,(VLOOKUP(A137,'Extras -UL'!$A$6:$J$109,HLOOKUP('Exras Inflair Vs. Base'!G137,'Extras -UL'!$A$4:$J$5,2,FALSE),FALSE)),0)</f>
        <v>0</v>
      </c>
      <c r="AJ137" s="242">
        <f>IF(G137=$R$1,(VLOOKUP(A137,'Extras -UL'!$A$6:$J$109,HLOOKUP('Exras Inflair Vs. Base'!G137,'Extras -UL'!$A$4:$J$5,2,FALSE),FALSE)),0)</f>
        <v>0</v>
      </c>
    </row>
    <row r="138" spans="1:36" x14ac:dyDescent="0.25">
      <c r="A138" s="250" t="s">
        <v>73</v>
      </c>
      <c r="B138" s="250" t="s">
        <v>1818</v>
      </c>
      <c r="C138" s="250" t="s">
        <v>1764</v>
      </c>
      <c r="D138" s="252" t="s">
        <v>897</v>
      </c>
      <c r="E138" s="249">
        <v>3</v>
      </c>
      <c r="F138" s="249" t="s">
        <v>1126</v>
      </c>
      <c r="G138" s="249" t="s">
        <v>886</v>
      </c>
      <c r="H138" s="249" t="s">
        <v>907</v>
      </c>
      <c r="I138" s="329">
        <v>3</v>
      </c>
      <c r="J138" s="369">
        <f>IF(G138=$J$1,(VLOOKUP(A138,'Extras -UL'!$A$6:$J$109,HLOOKUP('Exras Inflair Vs. Base'!G138,'Extras -UL'!$A$4:$J$5,2,FALSE),FALSE)-I138),0)</f>
        <v>0</v>
      </c>
      <c r="K138" s="369">
        <f>IF(G138=$K$1,(VLOOKUP(A138,'Extras -UL'!$A$6:$J$109,HLOOKUP('Exras Inflair Vs. Base'!G138,'Extras -UL'!$A$4:$J$5,2,FALSE),FALSE)-I138),0)</f>
        <v>0</v>
      </c>
      <c r="L138" s="369">
        <f>IF(G138=$L$1,(VLOOKUP(A138,'Extras -UL'!$A$6:$J$109,HLOOKUP('Exras Inflair Vs. Base'!G138,'Extras -UL'!$A$4:$J$5,2,FALSE),FALSE)-I138),0)</f>
        <v>0</v>
      </c>
      <c r="M138" s="369">
        <f>IF(G138=$M$1,(VLOOKUP(A138,'Extras -UL'!$A$6:$J$109,HLOOKUP('Exras Inflair Vs. Base'!G138,'Extras -UL'!$A$4:$J$5,2,FALSE),FALSE)-I138),0)</f>
        <v>0</v>
      </c>
      <c r="N138" s="369">
        <f>IF(G138=$N$1,(VLOOKUP(A138,'Extras -UL'!$A$6:$J$109,HLOOKUP('Exras Inflair Vs. Base'!G138,'Extras -UL'!$A$4:$J$5,2,FALSE),FALSE)-I138),0)</f>
        <v>0</v>
      </c>
      <c r="O138" s="369">
        <f>IF(G138=$O$1,(VLOOKUP(A138,'Extras -UL'!$A$6:$J$109,HLOOKUP('Exras Inflair Vs. Base'!G138,'Extras -UL'!$A$4:$J$5,2,FALSE),FALSE)-I138),0)</f>
        <v>0</v>
      </c>
      <c r="P138" s="369">
        <f>IF(G138=$P$1,(VLOOKUP(A138,'Extras -UL'!$A$6:$J$109,HLOOKUP('Exras Inflair Vs. Base'!G138,'Extras -UL'!$A$4:$J$5,2,FALSE),FALSE)-I138),0)</f>
        <v>0</v>
      </c>
      <c r="Q138" s="369">
        <f>IF(G138=$Q$1,(VLOOKUP(A138,'Extras -UL'!$A$6:$J$109,HLOOKUP('Exras Inflair Vs. Base'!G138,'Extras -UL'!$A$4:$J$5,2,FALSE),FALSE)-I138),0)</f>
        <v>0</v>
      </c>
      <c r="R138" s="369">
        <f>IF(G138=$R$1,(VLOOKUP(A138,'Extras -UL'!$A$6:$J$109,HLOOKUP('Exras Inflair Vs. Base'!G138,'Extras -UL'!$A$4:$J$5,2,FALSE),FALSE)-I138),0)</f>
        <v>0</v>
      </c>
      <c r="S138" s="248"/>
      <c r="T138" s="256" t="str">
        <f t="shared" si="7"/>
        <v>UL0208C600763</v>
      </c>
      <c r="U138" s="248"/>
      <c r="V138" s="248"/>
      <c r="W138" s="248"/>
      <c r="X138" s="248"/>
      <c r="Y138" s="241"/>
      <c r="Z138" s="241" t="str">
        <f t="shared" si="8"/>
        <v>UL0208C600763</v>
      </c>
      <c r="AA138" s="245" t="str">
        <f t="shared" si="6"/>
        <v>UL0208</v>
      </c>
      <c r="AB138" s="242">
        <f>IF(G138=$J$1,(VLOOKUP(A138,'Extras -UL'!$A$6:$J$109,HLOOKUP('Exras Inflair Vs. Base'!G138,'Extras -UL'!$A$4:$J$5,2,FALSE),FALSE)),0)</f>
        <v>0</v>
      </c>
      <c r="AC138" s="242">
        <f>IF(G138=$K$1,(VLOOKUP(A138,'Extras -UL'!$A$6:$J$109,HLOOKUP('Exras Inflair Vs. Base'!G138,'Extras -UL'!$A$4:$J$5,2,FALSE),FALSE)),0)</f>
        <v>0</v>
      </c>
      <c r="AD138" s="242">
        <f>IF(G138=$L$1,(VLOOKUP(A138,'Extras -UL'!$A$6:$J$109,HLOOKUP('Exras Inflair Vs. Base'!G138,'Extras -UL'!$A$4:$J$5,2,FALSE),FALSE)),0)</f>
        <v>3</v>
      </c>
      <c r="AE138" s="242">
        <f>IF(G138=$M$1,(VLOOKUP(A138,'Extras -UL'!$A$6:$J$109,HLOOKUP('Exras Inflair Vs. Base'!G138,'Extras -UL'!$A$4:$J$5,2,FALSE),FALSE)),0)</f>
        <v>0</v>
      </c>
      <c r="AF138" s="242">
        <f>IF(G138=$N$1,(VLOOKUP(A138,'Extras -UL'!$A$6:$J$109,HLOOKUP('Exras Inflair Vs. Base'!G138,'Extras -UL'!$A$4:$J$5,2,FALSE),FALSE)-I138),0)</f>
        <v>0</v>
      </c>
      <c r="AG138" s="242">
        <f>IF(G138=$O$1,(VLOOKUP(A138,'Extras -UL'!$A$6:$J$109,HLOOKUP('Exras Inflair Vs. Base'!G138,'Extras -UL'!$A$4:$J$5,2,FALSE),FALSE)),0)</f>
        <v>0</v>
      </c>
      <c r="AH138" s="242">
        <f>IF(G138=$P$1,(VLOOKUP(A138,'Extras -UL'!$A$6:$J$109,HLOOKUP('Exras Inflair Vs. Base'!G138,'Extras -UL'!$A$4:$J$5,2,FALSE),FALSE)),0)</f>
        <v>0</v>
      </c>
      <c r="AI138" s="242">
        <f>IF(G138=$Q$1,(VLOOKUP(A138,'Extras -UL'!$A$6:$J$109,HLOOKUP('Exras Inflair Vs. Base'!G138,'Extras -UL'!$A$4:$J$5,2,FALSE),FALSE)),0)</f>
        <v>0</v>
      </c>
      <c r="AJ138" s="242">
        <f>IF(G138=$R$1,(VLOOKUP(A138,'Extras -UL'!$A$6:$J$109,HLOOKUP('Exras Inflair Vs. Base'!G138,'Extras -UL'!$A$4:$J$5,2,FALSE),FALSE)),0)</f>
        <v>0</v>
      </c>
    </row>
    <row r="139" spans="1:36" x14ac:dyDescent="0.25">
      <c r="A139" s="250" t="s">
        <v>73</v>
      </c>
      <c r="B139" s="250" t="s">
        <v>1818</v>
      </c>
      <c r="C139" s="250" t="s">
        <v>1764</v>
      </c>
      <c r="D139" s="252" t="s">
        <v>897</v>
      </c>
      <c r="E139" s="249">
        <v>4</v>
      </c>
      <c r="F139" s="249" t="s">
        <v>1126</v>
      </c>
      <c r="G139" s="249" t="s">
        <v>169</v>
      </c>
      <c r="H139" s="249" t="s">
        <v>416</v>
      </c>
      <c r="I139" s="329">
        <v>3</v>
      </c>
      <c r="J139" s="369">
        <f>IF(G139=$J$1,(VLOOKUP(A139,'Extras -UL'!$A$6:$J$109,HLOOKUP('Exras Inflair Vs. Base'!G139,'Extras -UL'!$A$4:$J$5,2,FALSE),FALSE)-I139),0)</f>
        <v>0</v>
      </c>
      <c r="K139" s="369">
        <f>IF(G139=$K$1,(VLOOKUP(A139,'Extras -UL'!$A$6:$J$109,HLOOKUP('Exras Inflair Vs. Base'!G139,'Extras -UL'!$A$4:$J$5,2,FALSE),FALSE)-I139),0)</f>
        <v>0</v>
      </c>
      <c r="L139" s="369">
        <f>IF(G139=$L$1,(VLOOKUP(A139,'Extras -UL'!$A$6:$J$109,HLOOKUP('Exras Inflair Vs. Base'!G139,'Extras -UL'!$A$4:$J$5,2,FALSE),FALSE)-I139),0)</f>
        <v>0</v>
      </c>
      <c r="M139" s="369">
        <f>IF(G139=$M$1,(VLOOKUP(A139,'Extras -UL'!$A$6:$J$109,HLOOKUP('Exras Inflair Vs. Base'!G139,'Extras -UL'!$A$4:$J$5,2,FALSE),FALSE)-I139),0)</f>
        <v>0</v>
      </c>
      <c r="N139" s="369">
        <f>IF(G139=$N$1,(VLOOKUP(A139,'Extras -UL'!$A$6:$J$109,HLOOKUP('Exras Inflair Vs. Base'!G139,'Extras -UL'!$A$4:$J$5,2,FALSE),FALSE)-I139),0)</f>
        <v>0</v>
      </c>
      <c r="O139" s="369">
        <f>IF(G139=$O$1,(VLOOKUP(A139,'Extras -UL'!$A$6:$J$109,HLOOKUP('Exras Inflair Vs. Base'!G139,'Extras -UL'!$A$4:$J$5,2,FALSE),FALSE)-I139),0)</f>
        <v>0</v>
      </c>
      <c r="P139" s="369">
        <f>IF(G139=$P$1,(VLOOKUP(A139,'Extras -UL'!$A$6:$J$109,HLOOKUP('Exras Inflair Vs. Base'!G139,'Extras -UL'!$A$4:$J$5,2,FALSE),FALSE)-I139),0)</f>
        <v>0</v>
      </c>
      <c r="Q139" s="369">
        <f>IF(G139=$Q$1,(VLOOKUP(A139,'Extras -UL'!$A$6:$J$109,HLOOKUP('Exras Inflair Vs. Base'!G139,'Extras -UL'!$A$4:$J$5,2,FALSE),FALSE)-I139),0)</f>
        <v>0</v>
      </c>
      <c r="R139" s="369">
        <f>IF(G139=$R$1,(VLOOKUP(A139,'Extras -UL'!$A$6:$J$109,HLOOKUP('Exras Inflair Vs. Base'!G139,'Extras -UL'!$A$4:$J$5,2,FALSE),FALSE)-I139),0)</f>
        <v>0</v>
      </c>
      <c r="S139" s="248"/>
      <c r="T139" s="256" t="str">
        <f t="shared" si="7"/>
        <v>UL0208C600543</v>
      </c>
      <c r="U139" s="248"/>
      <c r="V139" s="248"/>
      <c r="W139" s="248"/>
      <c r="X139" s="248"/>
      <c r="Y139" s="241"/>
      <c r="Z139" s="241" t="str">
        <f t="shared" si="8"/>
        <v>UL0208C600543</v>
      </c>
      <c r="AA139" s="245" t="str">
        <f t="shared" si="6"/>
        <v>UL0208</v>
      </c>
      <c r="AB139" s="242">
        <f>IF(G139=$J$1,(VLOOKUP(A139,'Extras -UL'!$A$6:$J$109,HLOOKUP('Exras Inflair Vs. Base'!G139,'Extras -UL'!$A$4:$J$5,2,FALSE),FALSE)),0)</f>
        <v>0</v>
      </c>
      <c r="AC139" s="242">
        <f>IF(G139=$K$1,(VLOOKUP(A139,'Extras -UL'!$A$6:$J$109,HLOOKUP('Exras Inflair Vs. Base'!G139,'Extras -UL'!$A$4:$J$5,2,FALSE),FALSE)),0)</f>
        <v>0</v>
      </c>
      <c r="AD139" s="242">
        <f>IF(G139=$L$1,(VLOOKUP(A139,'Extras -UL'!$A$6:$J$109,HLOOKUP('Exras Inflair Vs. Base'!G139,'Extras -UL'!$A$4:$J$5,2,FALSE),FALSE)),0)</f>
        <v>0</v>
      </c>
      <c r="AE139" s="242">
        <f>IF(G139=$M$1,(VLOOKUP(A139,'Extras -UL'!$A$6:$J$109,HLOOKUP('Exras Inflair Vs. Base'!G139,'Extras -UL'!$A$4:$J$5,2,FALSE),FALSE)),0)</f>
        <v>3</v>
      </c>
      <c r="AF139" s="242">
        <f>IF(G139=$N$1,(VLOOKUP(A139,'Extras -UL'!$A$6:$J$109,HLOOKUP('Exras Inflair Vs. Base'!G139,'Extras -UL'!$A$4:$J$5,2,FALSE),FALSE)-I139),0)</f>
        <v>0</v>
      </c>
      <c r="AG139" s="242">
        <f>IF(G139=$O$1,(VLOOKUP(A139,'Extras -UL'!$A$6:$J$109,HLOOKUP('Exras Inflair Vs. Base'!G139,'Extras -UL'!$A$4:$J$5,2,FALSE),FALSE)),0)</f>
        <v>0</v>
      </c>
      <c r="AH139" s="242">
        <f>IF(G139=$P$1,(VLOOKUP(A139,'Extras -UL'!$A$6:$J$109,HLOOKUP('Exras Inflair Vs. Base'!G139,'Extras -UL'!$A$4:$J$5,2,FALSE),FALSE)),0)</f>
        <v>0</v>
      </c>
      <c r="AI139" s="242">
        <f>IF(G139=$Q$1,(VLOOKUP(A139,'Extras -UL'!$A$6:$J$109,HLOOKUP('Exras Inflair Vs. Base'!G139,'Extras -UL'!$A$4:$J$5,2,FALSE),FALSE)),0)</f>
        <v>0</v>
      </c>
      <c r="AJ139" s="242">
        <f>IF(G139=$R$1,(VLOOKUP(A139,'Extras -UL'!$A$6:$J$109,HLOOKUP('Exras Inflair Vs. Base'!G139,'Extras -UL'!$A$4:$J$5,2,FALSE),FALSE)),0)</f>
        <v>0</v>
      </c>
    </row>
    <row r="140" spans="1:36" x14ac:dyDescent="0.25">
      <c r="A140" s="249" t="s">
        <v>73</v>
      </c>
      <c r="B140" s="249" t="s">
        <v>1818</v>
      </c>
      <c r="C140" s="249" t="s">
        <v>1764</v>
      </c>
      <c r="D140" s="251" t="s">
        <v>897</v>
      </c>
      <c r="E140" s="249">
        <v>5</v>
      </c>
      <c r="F140" s="249" t="s">
        <v>1126</v>
      </c>
      <c r="G140" s="249" t="s">
        <v>170</v>
      </c>
      <c r="H140" s="249" t="s">
        <v>417</v>
      </c>
      <c r="I140" s="329">
        <v>1</v>
      </c>
      <c r="J140" s="369">
        <f>IF(G140=$J$1,(VLOOKUP(A140,'Extras -UL'!$A$6:$J$109,HLOOKUP('Exras Inflair Vs. Base'!G140,'Extras -UL'!$A$4:$J$5,2,FALSE),FALSE)-I140),0)</f>
        <v>0</v>
      </c>
      <c r="K140" s="369">
        <f>IF(G140=$K$1,(VLOOKUP(A140,'Extras -UL'!$A$6:$J$109,HLOOKUP('Exras Inflair Vs. Base'!G140,'Extras -UL'!$A$4:$J$5,2,FALSE),FALSE)-I140),0)</f>
        <v>0</v>
      </c>
      <c r="L140" s="369">
        <f>IF(G140=$L$1,(VLOOKUP(A140,'Extras -UL'!$A$6:$J$109,HLOOKUP('Exras Inflair Vs. Base'!G140,'Extras -UL'!$A$4:$J$5,2,FALSE),FALSE)-I140),0)</f>
        <v>0</v>
      </c>
      <c r="M140" s="369">
        <f>IF(G140=$M$1,(VLOOKUP(A140,'Extras -UL'!$A$6:$J$109,HLOOKUP('Exras Inflair Vs. Base'!G140,'Extras -UL'!$A$4:$J$5,2,FALSE),FALSE)-I140),0)</f>
        <v>0</v>
      </c>
      <c r="N140" s="369">
        <f>IF(G140=$N$1,(VLOOKUP(A140,'Extras -UL'!$A$6:$J$109,HLOOKUP('Exras Inflair Vs. Base'!G140,'Extras -UL'!$A$4:$J$5,2,FALSE),FALSE)-I140),0)</f>
        <v>0</v>
      </c>
      <c r="O140" s="369">
        <f>IF(G140=$O$1,(VLOOKUP(A140,'Extras -UL'!$A$6:$J$109,HLOOKUP('Exras Inflair Vs. Base'!G140,'Extras -UL'!$A$4:$J$5,2,FALSE),FALSE)-I140),0)</f>
        <v>0</v>
      </c>
      <c r="P140" s="369">
        <f>IF(G140=$P$1,(VLOOKUP(A140,'Extras -UL'!$A$6:$J$109,HLOOKUP('Exras Inflair Vs. Base'!G140,'Extras -UL'!$A$4:$J$5,2,FALSE),FALSE)-I140),0)</f>
        <v>0</v>
      </c>
      <c r="Q140" s="369">
        <f>IF(G140=$Q$1,(VLOOKUP(A140,'Extras -UL'!$A$6:$J$109,HLOOKUP('Exras Inflair Vs. Base'!G140,'Extras -UL'!$A$4:$J$5,2,FALSE),FALSE)-I140),0)</f>
        <v>0</v>
      </c>
      <c r="R140" s="369">
        <f>IF(G140=$R$1,(VLOOKUP(A140,'Extras -UL'!$A$6:$J$109,HLOOKUP('Exras Inflair Vs. Base'!G140,'Extras -UL'!$A$4:$J$5,2,FALSE),FALSE)-I140),0)</f>
        <v>0</v>
      </c>
      <c r="S140" s="248"/>
      <c r="T140" s="256" t="str">
        <f t="shared" si="7"/>
        <v>UL0208C600551</v>
      </c>
      <c r="U140" s="248"/>
      <c r="V140" s="248"/>
      <c r="W140" s="248"/>
      <c r="X140" s="248"/>
      <c r="Y140" s="241"/>
      <c r="Z140" s="241" t="str">
        <f t="shared" si="8"/>
        <v>UL0208C600551</v>
      </c>
      <c r="AA140" s="245" t="str">
        <f t="shared" si="6"/>
        <v>UL0208</v>
      </c>
      <c r="AB140" s="242">
        <f>IF(G140=$J$1,(VLOOKUP(A140,'Extras -UL'!$A$6:$J$109,HLOOKUP('Exras Inflair Vs. Base'!G140,'Extras -UL'!$A$4:$J$5,2,FALSE),FALSE)),0)</f>
        <v>0</v>
      </c>
      <c r="AC140" s="242">
        <f>IF(G140=$K$1,(VLOOKUP(A140,'Extras -UL'!$A$6:$J$109,HLOOKUP('Exras Inflair Vs. Base'!G140,'Extras -UL'!$A$4:$J$5,2,FALSE),FALSE)),0)</f>
        <v>0</v>
      </c>
      <c r="AD140" s="242">
        <f>IF(G140=$L$1,(VLOOKUP(A140,'Extras -UL'!$A$6:$J$109,HLOOKUP('Exras Inflair Vs. Base'!G140,'Extras -UL'!$A$4:$J$5,2,FALSE),FALSE)),0)</f>
        <v>0</v>
      </c>
      <c r="AE140" s="242">
        <f>IF(G140=$M$1,(VLOOKUP(A140,'Extras -UL'!$A$6:$J$109,HLOOKUP('Exras Inflair Vs. Base'!G140,'Extras -UL'!$A$4:$J$5,2,FALSE),FALSE)),0)</f>
        <v>0</v>
      </c>
      <c r="AF140" s="242">
        <f>IF(G140=$N$1,(VLOOKUP(A140,'Extras -UL'!$A$6:$J$109,HLOOKUP('Exras Inflair Vs. Base'!G140,'Extras -UL'!$A$4:$J$5,2,FALSE),FALSE)-I140),0)</f>
        <v>0</v>
      </c>
      <c r="AG140" s="242">
        <f>IF(G140=$O$1,(VLOOKUP(A140,'Extras -UL'!$A$6:$J$109,HLOOKUP('Exras Inflair Vs. Base'!G140,'Extras -UL'!$A$4:$J$5,2,FALSE),FALSE)),0)</f>
        <v>0</v>
      </c>
      <c r="AH140" s="242">
        <f>IF(G140=$P$1,(VLOOKUP(A140,'Extras -UL'!$A$6:$J$109,HLOOKUP('Exras Inflair Vs. Base'!G140,'Extras -UL'!$A$4:$J$5,2,FALSE),FALSE)),0)</f>
        <v>0</v>
      </c>
      <c r="AI140" s="242">
        <f>IF(G140=$Q$1,(VLOOKUP(A140,'Extras -UL'!$A$6:$J$109,HLOOKUP('Exras Inflair Vs. Base'!G140,'Extras -UL'!$A$4:$J$5,2,FALSE),FALSE)),0)</f>
        <v>0</v>
      </c>
      <c r="AJ140" s="242">
        <f>IF(G140=$R$1,(VLOOKUP(A140,'Extras -UL'!$A$6:$J$109,HLOOKUP('Exras Inflair Vs. Base'!G140,'Extras -UL'!$A$4:$J$5,2,FALSE),FALSE)),0)</f>
        <v>0</v>
      </c>
    </row>
    <row r="141" spans="1:36" x14ac:dyDescent="0.25">
      <c r="A141" s="250" t="s">
        <v>72</v>
      </c>
      <c r="B141" s="250" t="s">
        <v>1819</v>
      </c>
      <c r="C141" s="250" t="s">
        <v>1764</v>
      </c>
      <c r="D141" s="252" t="s">
        <v>897</v>
      </c>
      <c r="E141" s="249">
        <v>1</v>
      </c>
      <c r="F141" s="249" t="s">
        <v>1126</v>
      </c>
      <c r="G141" s="249" t="s">
        <v>517</v>
      </c>
      <c r="H141" s="249" t="s">
        <v>1777</v>
      </c>
      <c r="I141" s="329">
        <v>253</v>
      </c>
      <c r="J141" s="369">
        <f>IF(G141=$J$1,(VLOOKUP(A141,'Extras -UL'!$A$6:$J$109,HLOOKUP('Exras Inflair Vs. Base'!G141,'Extras -UL'!$A$4:$J$5,2,FALSE),FALSE)-I141),0)</f>
        <v>0</v>
      </c>
      <c r="K141" s="369">
        <f>IF(G141=$K$1,(VLOOKUP(A141,'Extras -UL'!$A$6:$J$109,HLOOKUP('Exras Inflair Vs. Base'!G141,'Extras -UL'!$A$4:$J$5,2,FALSE),FALSE)-I141),0)</f>
        <v>0</v>
      </c>
      <c r="L141" s="369">
        <f>IF(G141=$L$1,(VLOOKUP(A141,'Extras -UL'!$A$6:$J$109,HLOOKUP('Exras Inflair Vs. Base'!G141,'Extras -UL'!$A$4:$J$5,2,FALSE),FALSE)-I141),0)</f>
        <v>0</v>
      </c>
      <c r="M141" s="369">
        <f>IF(G141=$M$1,(VLOOKUP(A141,'Extras -UL'!$A$6:$J$109,HLOOKUP('Exras Inflair Vs. Base'!G141,'Extras -UL'!$A$4:$J$5,2,FALSE),FALSE)-I141),0)</f>
        <v>0</v>
      </c>
      <c r="N141" s="369">
        <f>IF(G141=$N$1,(VLOOKUP(A141,'Extras -UL'!$A$6:$J$109,HLOOKUP('Exras Inflair Vs. Base'!G141,'Extras -UL'!$A$4:$J$5,2,FALSE),FALSE)-I141),0)</f>
        <v>0</v>
      </c>
      <c r="O141" s="369">
        <f>IF(G141=$O$1,(VLOOKUP(A141,'Extras -UL'!$A$6:$J$109,HLOOKUP('Exras Inflair Vs. Base'!G141,'Extras -UL'!$A$4:$J$5,2,FALSE),FALSE)-I141),0)</f>
        <v>0</v>
      </c>
      <c r="P141" s="369">
        <f>IF(G141=$P$1,(VLOOKUP(A141,'Extras -UL'!$A$6:$J$109,HLOOKUP('Exras Inflair Vs. Base'!G141,'Extras -UL'!$A$4:$J$5,2,FALSE),FALSE)-I141),0)</f>
        <v>0</v>
      </c>
      <c r="Q141" s="369">
        <f>IF(G141=$Q$1,(VLOOKUP(A141,'Extras -UL'!$A$6:$J$109,HLOOKUP('Exras Inflair Vs. Base'!G141,'Extras -UL'!$A$4:$J$5,2,FALSE),FALSE)-I141),0)</f>
        <v>0</v>
      </c>
      <c r="R141" s="369">
        <f>IF(G141=$R$1,(VLOOKUP(A141,'Extras -UL'!$A$6:$J$109,HLOOKUP('Exras Inflair Vs. Base'!G141,'Extras -UL'!$A$4:$J$5,2,FALSE),FALSE)-I141),0)</f>
        <v>0</v>
      </c>
      <c r="S141" s="248"/>
      <c r="T141" s="256" t="str">
        <f t="shared" si="7"/>
        <v>UL0217C60048253</v>
      </c>
      <c r="U141" s="248"/>
      <c r="V141" s="248"/>
      <c r="W141" s="248"/>
      <c r="X141" s="248"/>
      <c r="Y141" s="241"/>
      <c r="Z141" s="241" t="str">
        <f t="shared" si="8"/>
        <v>UL0217C60048253</v>
      </c>
      <c r="AA141" s="245" t="str">
        <f t="shared" si="6"/>
        <v>UL0217</v>
      </c>
      <c r="AB141" s="242">
        <f>IF(G141=$J$1,(VLOOKUP(A141,'Extras -UL'!$A$6:$J$109,HLOOKUP('Exras Inflair Vs. Base'!G141,'Extras -UL'!$A$4:$J$5,2,FALSE),FALSE)),0)</f>
        <v>253</v>
      </c>
      <c r="AC141" s="242">
        <f>IF(G141=$K$1,(VLOOKUP(A141,'Extras -UL'!$A$6:$J$109,HLOOKUP('Exras Inflair Vs. Base'!G141,'Extras -UL'!$A$4:$J$5,2,FALSE),FALSE)),0)</f>
        <v>0</v>
      </c>
      <c r="AD141" s="242">
        <f>IF(G141=$L$1,(VLOOKUP(A141,'Extras -UL'!$A$6:$J$109,HLOOKUP('Exras Inflair Vs. Base'!G141,'Extras -UL'!$A$4:$J$5,2,FALSE),FALSE)),0)</f>
        <v>0</v>
      </c>
      <c r="AE141" s="242">
        <f>IF(G141=$M$1,(VLOOKUP(A141,'Extras -UL'!$A$6:$J$109,HLOOKUP('Exras Inflair Vs. Base'!G141,'Extras -UL'!$A$4:$J$5,2,FALSE),FALSE)),0)</f>
        <v>0</v>
      </c>
      <c r="AF141" s="242">
        <f>IF(G141=$N$1,(VLOOKUP(A141,'Extras -UL'!$A$6:$J$109,HLOOKUP('Exras Inflair Vs. Base'!G141,'Extras -UL'!$A$4:$J$5,2,FALSE),FALSE)-I141),0)</f>
        <v>0</v>
      </c>
      <c r="AG141" s="242">
        <f>IF(G141=$O$1,(VLOOKUP(A141,'Extras -UL'!$A$6:$J$109,HLOOKUP('Exras Inflair Vs. Base'!G141,'Extras -UL'!$A$4:$J$5,2,FALSE),FALSE)),0)</f>
        <v>0</v>
      </c>
      <c r="AH141" s="242">
        <f>IF(G141=$P$1,(VLOOKUP(A141,'Extras -UL'!$A$6:$J$109,HLOOKUP('Exras Inflair Vs. Base'!G141,'Extras -UL'!$A$4:$J$5,2,FALSE),FALSE)),0)</f>
        <v>0</v>
      </c>
      <c r="AI141" s="242">
        <f>IF(G141=$Q$1,(VLOOKUP(A141,'Extras -UL'!$A$6:$J$109,HLOOKUP('Exras Inflair Vs. Base'!G141,'Extras -UL'!$A$4:$J$5,2,FALSE),FALSE)),0)</f>
        <v>0</v>
      </c>
      <c r="AJ141" s="242">
        <f>IF(G141=$R$1,(VLOOKUP(A141,'Extras -UL'!$A$6:$J$109,HLOOKUP('Exras Inflair Vs. Base'!G141,'Extras -UL'!$A$4:$J$5,2,FALSE),FALSE)),0)</f>
        <v>0</v>
      </c>
    </row>
    <row r="142" spans="1:36" x14ac:dyDescent="0.25">
      <c r="A142" s="250" t="s">
        <v>72</v>
      </c>
      <c r="B142" s="250" t="s">
        <v>1819</v>
      </c>
      <c r="C142" s="250" t="s">
        <v>1764</v>
      </c>
      <c r="D142" s="252" t="s">
        <v>897</v>
      </c>
      <c r="E142" s="249">
        <v>2</v>
      </c>
      <c r="F142" s="249" t="s">
        <v>1126</v>
      </c>
      <c r="G142" s="249" t="s">
        <v>434</v>
      </c>
      <c r="H142" s="249" t="s">
        <v>1778</v>
      </c>
      <c r="I142" s="329">
        <v>18</v>
      </c>
      <c r="J142" s="369">
        <f>IF(G142=$J$1,(VLOOKUP(A142,'Extras -UL'!$A$6:$J$109,HLOOKUP('Exras Inflair Vs. Base'!G142,'Extras -UL'!$A$4:$J$5,2,FALSE),FALSE)-I142),0)</f>
        <v>0</v>
      </c>
      <c r="K142" s="369">
        <f>IF(G142=$K$1,(VLOOKUP(A142,'Extras -UL'!$A$6:$J$109,HLOOKUP('Exras Inflair Vs. Base'!G142,'Extras -UL'!$A$4:$J$5,2,FALSE),FALSE)-I142),0)</f>
        <v>0</v>
      </c>
      <c r="L142" s="369">
        <f>IF(G142=$L$1,(VLOOKUP(A142,'Extras -UL'!$A$6:$J$109,HLOOKUP('Exras Inflair Vs. Base'!G142,'Extras -UL'!$A$4:$J$5,2,FALSE),FALSE)-I142),0)</f>
        <v>0</v>
      </c>
      <c r="M142" s="369">
        <f>IF(G142=$M$1,(VLOOKUP(A142,'Extras -UL'!$A$6:$J$109,HLOOKUP('Exras Inflair Vs. Base'!G142,'Extras -UL'!$A$4:$J$5,2,FALSE),FALSE)-I142),0)</f>
        <v>0</v>
      </c>
      <c r="N142" s="369">
        <f>IF(G142=$N$1,(VLOOKUP(A142,'Extras -UL'!$A$6:$J$109,HLOOKUP('Exras Inflair Vs. Base'!G142,'Extras -UL'!$A$4:$J$5,2,FALSE),FALSE)-I142),0)</f>
        <v>0</v>
      </c>
      <c r="O142" s="369">
        <f>IF(G142=$O$1,(VLOOKUP(A142,'Extras -UL'!$A$6:$J$109,HLOOKUP('Exras Inflair Vs. Base'!G142,'Extras -UL'!$A$4:$J$5,2,FALSE),FALSE)-I142),0)</f>
        <v>0</v>
      </c>
      <c r="P142" s="369">
        <f>IF(G142=$P$1,(VLOOKUP(A142,'Extras -UL'!$A$6:$J$109,HLOOKUP('Exras Inflair Vs. Base'!G142,'Extras -UL'!$A$4:$J$5,2,FALSE),FALSE)-I142),0)</f>
        <v>0</v>
      </c>
      <c r="Q142" s="369">
        <f>IF(G142=$Q$1,(VLOOKUP(A142,'Extras -UL'!$A$6:$J$109,HLOOKUP('Exras Inflair Vs. Base'!G142,'Extras -UL'!$A$4:$J$5,2,FALSE),FALSE)-I142),0)</f>
        <v>0</v>
      </c>
      <c r="R142" s="369">
        <f>IF(G142=$R$1,(VLOOKUP(A142,'Extras -UL'!$A$6:$J$109,HLOOKUP('Exras Inflair Vs. Base'!G142,'Extras -UL'!$A$4:$J$5,2,FALSE),FALSE)-I142),0)</f>
        <v>0</v>
      </c>
      <c r="S142" s="248"/>
      <c r="T142" s="256" t="str">
        <f t="shared" si="7"/>
        <v>UL0217C6002218</v>
      </c>
      <c r="U142" s="248"/>
      <c r="V142" s="248"/>
      <c r="W142" s="248"/>
      <c r="X142" s="248"/>
      <c r="Y142" s="241"/>
      <c r="Z142" s="241" t="str">
        <f t="shared" si="8"/>
        <v>UL0217C6002218</v>
      </c>
      <c r="AA142" s="245" t="str">
        <f t="shared" si="6"/>
        <v>UL0217</v>
      </c>
      <c r="AB142" s="242">
        <f>IF(G142=$J$1,(VLOOKUP(A142,'Extras -UL'!$A$6:$J$109,HLOOKUP('Exras Inflair Vs. Base'!G142,'Extras -UL'!$A$4:$J$5,2,FALSE),FALSE)),0)</f>
        <v>0</v>
      </c>
      <c r="AC142" s="242">
        <f>IF(G142=$K$1,(VLOOKUP(A142,'Extras -UL'!$A$6:$J$109,HLOOKUP('Exras Inflair Vs. Base'!G142,'Extras -UL'!$A$4:$J$5,2,FALSE),FALSE)),0)</f>
        <v>18</v>
      </c>
      <c r="AD142" s="242">
        <f>IF(G142=$L$1,(VLOOKUP(A142,'Extras -UL'!$A$6:$J$109,HLOOKUP('Exras Inflair Vs. Base'!G142,'Extras -UL'!$A$4:$J$5,2,FALSE),FALSE)),0)</f>
        <v>0</v>
      </c>
      <c r="AE142" s="242">
        <f>IF(G142=$M$1,(VLOOKUP(A142,'Extras -UL'!$A$6:$J$109,HLOOKUP('Exras Inflair Vs. Base'!G142,'Extras -UL'!$A$4:$J$5,2,FALSE),FALSE)),0)</f>
        <v>0</v>
      </c>
      <c r="AF142" s="242">
        <f>IF(G142=$N$1,(VLOOKUP(A142,'Extras -UL'!$A$6:$J$109,HLOOKUP('Exras Inflair Vs. Base'!G142,'Extras -UL'!$A$4:$J$5,2,FALSE),FALSE)-I142),0)</f>
        <v>0</v>
      </c>
      <c r="AG142" s="242">
        <f>IF(G142=$O$1,(VLOOKUP(A142,'Extras -UL'!$A$6:$J$109,HLOOKUP('Exras Inflair Vs. Base'!G142,'Extras -UL'!$A$4:$J$5,2,FALSE),FALSE)),0)</f>
        <v>0</v>
      </c>
      <c r="AH142" s="242">
        <f>IF(G142=$P$1,(VLOOKUP(A142,'Extras -UL'!$A$6:$J$109,HLOOKUP('Exras Inflair Vs. Base'!G142,'Extras -UL'!$A$4:$J$5,2,FALSE),FALSE)),0)</f>
        <v>0</v>
      </c>
      <c r="AI142" s="242">
        <f>IF(G142=$Q$1,(VLOOKUP(A142,'Extras -UL'!$A$6:$J$109,HLOOKUP('Exras Inflair Vs. Base'!G142,'Extras -UL'!$A$4:$J$5,2,FALSE),FALSE)),0)</f>
        <v>0</v>
      </c>
      <c r="AJ142" s="242">
        <f>IF(G142=$R$1,(VLOOKUP(A142,'Extras -UL'!$A$6:$J$109,HLOOKUP('Exras Inflair Vs. Base'!G142,'Extras -UL'!$A$4:$J$5,2,FALSE),FALSE)),0)</f>
        <v>0</v>
      </c>
    </row>
    <row r="143" spans="1:36" x14ac:dyDescent="0.25">
      <c r="A143" s="250" t="s">
        <v>72</v>
      </c>
      <c r="B143" s="250" t="s">
        <v>1819</v>
      </c>
      <c r="C143" s="250" t="s">
        <v>1764</v>
      </c>
      <c r="D143" s="252" t="s">
        <v>897</v>
      </c>
      <c r="E143" s="249">
        <v>3</v>
      </c>
      <c r="F143" s="249" t="s">
        <v>1126</v>
      </c>
      <c r="G143" s="249" t="s">
        <v>886</v>
      </c>
      <c r="H143" s="249" t="s">
        <v>907</v>
      </c>
      <c r="I143" s="329">
        <v>6</v>
      </c>
      <c r="J143" s="369">
        <f>IF(G143=$J$1,(VLOOKUP(A143,'Extras -UL'!$A$6:$J$109,HLOOKUP('Exras Inflair Vs. Base'!G143,'Extras -UL'!$A$4:$J$5,2,FALSE),FALSE)-I143),0)</f>
        <v>0</v>
      </c>
      <c r="K143" s="369">
        <f>IF(G143=$K$1,(VLOOKUP(A143,'Extras -UL'!$A$6:$J$109,HLOOKUP('Exras Inflair Vs. Base'!G143,'Extras -UL'!$A$4:$J$5,2,FALSE),FALSE)-I143),0)</f>
        <v>0</v>
      </c>
      <c r="L143" s="369">
        <f>IF(G143=$L$1,(VLOOKUP(A143,'Extras -UL'!$A$6:$J$109,HLOOKUP('Exras Inflair Vs. Base'!G143,'Extras -UL'!$A$4:$J$5,2,FALSE),FALSE)-I143),0)</f>
        <v>0</v>
      </c>
      <c r="M143" s="369">
        <f>IF(G143=$M$1,(VLOOKUP(A143,'Extras -UL'!$A$6:$J$109,HLOOKUP('Exras Inflair Vs. Base'!G143,'Extras -UL'!$A$4:$J$5,2,FALSE),FALSE)-I143),0)</f>
        <v>0</v>
      </c>
      <c r="N143" s="369">
        <f>IF(G143=$N$1,(VLOOKUP(A143,'Extras -UL'!$A$6:$J$109,HLOOKUP('Exras Inflair Vs. Base'!G143,'Extras -UL'!$A$4:$J$5,2,FALSE),FALSE)-I143),0)</f>
        <v>0</v>
      </c>
      <c r="O143" s="369">
        <f>IF(G143=$O$1,(VLOOKUP(A143,'Extras -UL'!$A$6:$J$109,HLOOKUP('Exras Inflair Vs. Base'!G143,'Extras -UL'!$A$4:$J$5,2,FALSE),FALSE)-I143),0)</f>
        <v>0</v>
      </c>
      <c r="P143" s="369">
        <f>IF(G143=$P$1,(VLOOKUP(A143,'Extras -UL'!$A$6:$J$109,HLOOKUP('Exras Inflair Vs. Base'!G143,'Extras -UL'!$A$4:$J$5,2,FALSE),FALSE)-I143),0)</f>
        <v>0</v>
      </c>
      <c r="Q143" s="369">
        <f>IF(G143=$Q$1,(VLOOKUP(A143,'Extras -UL'!$A$6:$J$109,HLOOKUP('Exras Inflair Vs. Base'!G143,'Extras -UL'!$A$4:$J$5,2,FALSE),FALSE)-I143),0)</f>
        <v>0</v>
      </c>
      <c r="R143" s="369">
        <f>IF(G143=$R$1,(VLOOKUP(A143,'Extras -UL'!$A$6:$J$109,HLOOKUP('Exras Inflair Vs. Base'!G143,'Extras -UL'!$A$4:$J$5,2,FALSE),FALSE)-I143),0)</f>
        <v>0</v>
      </c>
      <c r="S143" s="248"/>
      <c r="T143" s="256" t="str">
        <f t="shared" si="7"/>
        <v>UL0217C600766</v>
      </c>
      <c r="U143" s="248"/>
      <c r="V143" s="248"/>
      <c r="W143" s="248"/>
      <c r="X143" s="248"/>
      <c r="Y143" s="241"/>
      <c r="Z143" s="241" t="str">
        <f t="shared" si="8"/>
        <v>UL0217C600766</v>
      </c>
      <c r="AA143" s="245" t="str">
        <f t="shared" si="6"/>
        <v>UL0217</v>
      </c>
      <c r="AB143" s="242">
        <f>IF(G143=$J$1,(VLOOKUP(A143,'Extras -UL'!$A$6:$J$109,HLOOKUP('Exras Inflair Vs. Base'!G143,'Extras -UL'!$A$4:$J$5,2,FALSE),FALSE)),0)</f>
        <v>0</v>
      </c>
      <c r="AC143" s="242">
        <f>IF(G143=$K$1,(VLOOKUP(A143,'Extras -UL'!$A$6:$J$109,HLOOKUP('Exras Inflair Vs. Base'!G143,'Extras -UL'!$A$4:$J$5,2,FALSE),FALSE)),0)</f>
        <v>0</v>
      </c>
      <c r="AD143" s="242">
        <f>IF(G143=$L$1,(VLOOKUP(A143,'Extras -UL'!$A$6:$J$109,HLOOKUP('Exras Inflair Vs. Base'!G143,'Extras -UL'!$A$4:$J$5,2,FALSE),FALSE)),0)</f>
        <v>6</v>
      </c>
      <c r="AE143" s="242">
        <f>IF(G143=$M$1,(VLOOKUP(A143,'Extras -UL'!$A$6:$J$109,HLOOKUP('Exras Inflair Vs. Base'!G143,'Extras -UL'!$A$4:$J$5,2,FALSE),FALSE)),0)</f>
        <v>0</v>
      </c>
      <c r="AF143" s="242">
        <f>IF(G143=$N$1,(VLOOKUP(A143,'Extras -UL'!$A$6:$J$109,HLOOKUP('Exras Inflair Vs. Base'!G143,'Extras -UL'!$A$4:$J$5,2,FALSE),FALSE)-I143),0)</f>
        <v>0</v>
      </c>
      <c r="AG143" s="242">
        <f>IF(G143=$O$1,(VLOOKUP(A143,'Extras -UL'!$A$6:$J$109,HLOOKUP('Exras Inflair Vs. Base'!G143,'Extras -UL'!$A$4:$J$5,2,FALSE),FALSE)),0)</f>
        <v>0</v>
      </c>
      <c r="AH143" s="242">
        <f>IF(G143=$P$1,(VLOOKUP(A143,'Extras -UL'!$A$6:$J$109,HLOOKUP('Exras Inflair Vs. Base'!G143,'Extras -UL'!$A$4:$J$5,2,FALSE),FALSE)),0)</f>
        <v>0</v>
      </c>
      <c r="AI143" s="242">
        <f>IF(G143=$Q$1,(VLOOKUP(A143,'Extras -UL'!$A$6:$J$109,HLOOKUP('Exras Inflair Vs. Base'!G143,'Extras -UL'!$A$4:$J$5,2,FALSE),FALSE)),0)</f>
        <v>0</v>
      </c>
      <c r="AJ143" s="242">
        <f>IF(G143=$R$1,(VLOOKUP(A143,'Extras -UL'!$A$6:$J$109,HLOOKUP('Exras Inflair Vs. Base'!G143,'Extras -UL'!$A$4:$J$5,2,FALSE),FALSE)),0)</f>
        <v>0</v>
      </c>
    </row>
    <row r="144" spans="1:36" x14ac:dyDescent="0.25">
      <c r="A144" s="250" t="s">
        <v>72</v>
      </c>
      <c r="B144" s="250" t="s">
        <v>1819</v>
      </c>
      <c r="C144" s="250" t="s">
        <v>1764</v>
      </c>
      <c r="D144" s="252" t="s">
        <v>897</v>
      </c>
      <c r="E144" s="249">
        <v>4</v>
      </c>
      <c r="F144" s="249" t="s">
        <v>1126</v>
      </c>
      <c r="G144" s="249" t="s">
        <v>169</v>
      </c>
      <c r="H144" s="249" t="s">
        <v>416</v>
      </c>
      <c r="I144" s="329">
        <v>6</v>
      </c>
      <c r="J144" s="369">
        <f>IF(G144=$J$1,(VLOOKUP(A144,'Extras -UL'!$A$6:$J$109,HLOOKUP('Exras Inflair Vs. Base'!G144,'Extras -UL'!$A$4:$J$5,2,FALSE),FALSE)-I144),0)</f>
        <v>0</v>
      </c>
      <c r="K144" s="369">
        <f>IF(G144=$K$1,(VLOOKUP(A144,'Extras -UL'!$A$6:$J$109,HLOOKUP('Exras Inflair Vs. Base'!G144,'Extras -UL'!$A$4:$J$5,2,FALSE),FALSE)-I144),0)</f>
        <v>0</v>
      </c>
      <c r="L144" s="369">
        <f>IF(G144=$L$1,(VLOOKUP(A144,'Extras -UL'!$A$6:$J$109,HLOOKUP('Exras Inflair Vs. Base'!G144,'Extras -UL'!$A$4:$J$5,2,FALSE),FALSE)-I144),0)</f>
        <v>0</v>
      </c>
      <c r="M144" s="369">
        <f>IF(G144=$M$1,(VLOOKUP(A144,'Extras -UL'!$A$6:$J$109,HLOOKUP('Exras Inflair Vs. Base'!G144,'Extras -UL'!$A$4:$J$5,2,FALSE),FALSE)-I144),0)</f>
        <v>0</v>
      </c>
      <c r="N144" s="369">
        <f>IF(G144=$N$1,(VLOOKUP(A144,'Extras -UL'!$A$6:$J$109,HLOOKUP('Exras Inflair Vs. Base'!G144,'Extras -UL'!$A$4:$J$5,2,FALSE),FALSE)-I144),0)</f>
        <v>0</v>
      </c>
      <c r="O144" s="369">
        <f>IF(G144=$O$1,(VLOOKUP(A144,'Extras -UL'!$A$6:$J$109,HLOOKUP('Exras Inflair Vs. Base'!G144,'Extras -UL'!$A$4:$J$5,2,FALSE),FALSE)-I144),0)</f>
        <v>0</v>
      </c>
      <c r="P144" s="369">
        <f>IF(G144=$P$1,(VLOOKUP(A144,'Extras -UL'!$A$6:$J$109,HLOOKUP('Exras Inflair Vs. Base'!G144,'Extras -UL'!$A$4:$J$5,2,FALSE),FALSE)-I144),0)</f>
        <v>0</v>
      </c>
      <c r="Q144" s="369">
        <f>IF(G144=$Q$1,(VLOOKUP(A144,'Extras -UL'!$A$6:$J$109,HLOOKUP('Exras Inflair Vs. Base'!G144,'Extras -UL'!$A$4:$J$5,2,FALSE),FALSE)-I144),0)</f>
        <v>0</v>
      </c>
      <c r="R144" s="369">
        <f>IF(G144=$R$1,(VLOOKUP(A144,'Extras -UL'!$A$6:$J$109,HLOOKUP('Exras Inflair Vs. Base'!G144,'Extras -UL'!$A$4:$J$5,2,FALSE),FALSE)-I144),0)</f>
        <v>0</v>
      </c>
      <c r="S144" s="248"/>
      <c r="T144" s="256" t="str">
        <f t="shared" si="7"/>
        <v>UL0217C600546</v>
      </c>
      <c r="U144" s="248"/>
      <c r="V144" s="248"/>
      <c r="W144" s="248"/>
      <c r="X144" s="248"/>
      <c r="Y144" s="241"/>
      <c r="Z144" s="241" t="str">
        <f t="shared" si="8"/>
        <v>UL0217C600546</v>
      </c>
      <c r="AA144" s="245" t="str">
        <f t="shared" si="6"/>
        <v>UL0217</v>
      </c>
      <c r="AB144" s="242">
        <f>IF(G144=$J$1,(VLOOKUP(A144,'Extras -UL'!$A$6:$J$109,HLOOKUP('Exras Inflair Vs. Base'!G144,'Extras -UL'!$A$4:$J$5,2,FALSE),FALSE)),0)</f>
        <v>0</v>
      </c>
      <c r="AC144" s="242">
        <f>IF(G144=$K$1,(VLOOKUP(A144,'Extras -UL'!$A$6:$J$109,HLOOKUP('Exras Inflair Vs. Base'!G144,'Extras -UL'!$A$4:$J$5,2,FALSE),FALSE)),0)</f>
        <v>0</v>
      </c>
      <c r="AD144" s="242">
        <f>IF(G144=$L$1,(VLOOKUP(A144,'Extras -UL'!$A$6:$J$109,HLOOKUP('Exras Inflair Vs. Base'!G144,'Extras -UL'!$A$4:$J$5,2,FALSE),FALSE)),0)</f>
        <v>0</v>
      </c>
      <c r="AE144" s="242">
        <f>IF(G144=$M$1,(VLOOKUP(A144,'Extras -UL'!$A$6:$J$109,HLOOKUP('Exras Inflair Vs. Base'!G144,'Extras -UL'!$A$4:$J$5,2,FALSE),FALSE)),0)</f>
        <v>6</v>
      </c>
      <c r="AF144" s="242">
        <f>IF(G144=$N$1,(VLOOKUP(A144,'Extras -UL'!$A$6:$J$109,HLOOKUP('Exras Inflair Vs. Base'!G144,'Extras -UL'!$A$4:$J$5,2,FALSE),FALSE)-I144),0)</f>
        <v>0</v>
      </c>
      <c r="AG144" s="242">
        <f>IF(G144=$O$1,(VLOOKUP(A144,'Extras -UL'!$A$6:$J$109,HLOOKUP('Exras Inflair Vs. Base'!G144,'Extras -UL'!$A$4:$J$5,2,FALSE),FALSE)),0)</f>
        <v>0</v>
      </c>
      <c r="AH144" s="242">
        <f>IF(G144=$P$1,(VLOOKUP(A144,'Extras -UL'!$A$6:$J$109,HLOOKUP('Exras Inflair Vs. Base'!G144,'Extras -UL'!$A$4:$J$5,2,FALSE),FALSE)),0)</f>
        <v>0</v>
      </c>
      <c r="AI144" s="242">
        <f>IF(G144=$Q$1,(VLOOKUP(A144,'Extras -UL'!$A$6:$J$109,HLOOKUP('Exras Inflair Vs. Base'!G144,'Extras -UL'!$A$4:$J$5,2,FALSE),FALSE)),0)</f>
        <v>0</v>
      </c>
      <c r="AJ144" s="242">
        <f>IF(G144=$R$1,(VLOOKUP(A144,'Extras -UL'!$A$6:$J$109,HLOOKUP('Exras Inflair Vs. Base'!G144,'Extras -UL'!$A$4:$J$5,2,FALSE),FALSE)),0)</f>
        <v>0</v>
      </c>
    </row>
    <row r="145" spans="1:36" x14ac:dyDescent="0.25">
      <c r="A145" s="249" t="s">
        <v>72</v>
      </c>
      <c r="B145" s="249" t="s">
        <v>1819</v>
      </c>
      <c r="C145" s="249" t="s">
        <v>1764</v>
      </c>
      <c r="D145" s="251" t="s">
        <v>897</v>
      </c>
      <c r="E145" s="249">
        <v>5</v>
      </c>
      <c r="F145" s="249" t="s">
        <v>1126</v>
      </c>
      <c r="G145" s="249" t="s">
        <v>170</v>
      </c>
      <c r="H145" s="249" t="s">
        <v>417</v>
      </c>
      <c r="I145" s="329">
        <v>1</v>
      </c>
      <c r="J145" s="369">
        <f>IF(G145=$J$1,(VLOOKUP(A145,'Extras -UL'!$A$6:$J$109,HLOOKUP('Exras Inflair Vs. Base'!G145,'Extras -UL'!$A$4:$J$5,2,FALSE),FALSE)-I145),0)</f>
        <v>0</v>
      </c>
      <c r="K145" s="369">
        <f>IF(G145=$K$1,(VLOOKUP(A145,'Extras -UL'!$A$6:$J$109,HLOOKUP('Exras Inflair Vs. Base'!G145,'Extras -UL'!$A$4:$J$5,2,FALSE),FALSE)-I145),0)</f>
        <v>0</v>
      </c>
      <c r="L145" s="369">
        <f>IF(G145=$L$1,(VLOOKUP(A145,'Extras -UL'!$A$6:$J$109,HLOOKUP('Exras Inflair Vs. Base'!G145,'Extras -UL'!$A$4:$J$5,2,FALSE),FALSE)-I145),0)</f>
        <v>0</v>
      </c>
      <c r="M145" s="369">
        <f>IF(G145=$M$1,(VLOOKUP(A145,'Extras -UL'!$A$6:$J$109,HLOOKUP('Exras Inflair Vs. Base'!G145,'Extras -UL'!$A$4:$J$5,2,FALSE),FALSE)-I145),0)</f>
        <v>0</v>
      </c>
      <c r="N145" s="369">
        <f>IF(G145=$N$1,(VLOOKUP(A145,'Extras -UL'!$A$6:$J$109,HLOOKUP('Exras Inflair Vs. Base'!G145,'Extras -UL'!$A$4:$J$5,2,FALSE),FALSE)-I145),0)</f>
        <v>0</v>
      </c>
      <c r="O145" s="369">
        <f>IF(G145=$O$1,(VLOOKUP(A145,'Extras -UL'!$A$6:$J$109,HLOOKUP('Exras Inflair Vs. Base'!G145,'Extras -UL'!$A$4:$J$5,2,FALSE),FALSE)-I145),0)</f>
        <v>0</v>
      </c>
      <c r="P145" s="369">
        <f>IF(G145=$P$1,(VLOOKUP(A145,'Extras -UL'!$A$6:$J$109,HLOOKUP('Exras Inflair Vs. Base'!G145,'Extras -UL'!$A$4:$J$5,2,FALSE),FALSE)-I145),0)</f>
        <v>0</v>
      </c>
      <c r="Q145" s="369">
        <f>IF(G145=$Q$1,(VLOOKUP(A145,'Extras -UL'!$A$6:$J$109,HLOOKUP('Exras Inflair Vs. Base'!G145,'Extras -UL'!$A$4:$J$5,2,FALSE),FALSE)-I145),0)</f>
        <v>0</v>
      </c>
      <c r="R145" s="369">
        <f>IF(G145=$R$1,(VLOOKUP(A145,'Extras -UL'!$A$6:$J$109,HLOOKUP('Exras Inflair Vs. Base'!G145,'Extras -UL'!$A$4:$J$5,2,FALSE),FALSE)-I145),0)</f>
        <v>0</v>
      </c>
      <c r="S145" s="248"/>
      <c r="T145" s="256" t="str">
        <f t="shared" si="7"/>
        <v>UL0217C600551</v>
      </c>
      <c r="U145" s="248"/>
      <c r="V145" s="248"/>
      <c r="W145" s="248"/>
      <c r="X145" s="248"/>
      <c r="Y145" s="241"/>
      <c r="Z145" s="241" t="str">
        <f t="shared" si="8"/>
        <v>UL0217C600551</v>
      </c>
      <c r="AA145" s="245" t="str">
        <f t="shared" si="6"/>
        <v>UL0217</v>
      </c>
      <c r="AB145" s="242">
        <f>IF(G145=$J$1,(VLOOKUP(A145,'Extras -UL'!$A$6:$J$109,HLOOKUP('Exras Inflair Vs. Base'!G145,'Extras -UL'!$A$4:$J$5,2,FALSE),FALSE)),0)</f>
        <v>0</v>
      </c>
      <c r="AC145" s="242">
        <f>IF(G145=$K$1,(VLOOKUP(A145,'Extras -UL'!$A$6:$J$109,HLOOKUP('Exras Inflair Vs. Base'!G145,'Extras -UL'!$A$4:$J$5,2,FALSE),FALSE)),0)</f>
        <v>0</v>
      </c>
      <c r="AD145" s="242">
        <f>IF(G145=$L$1,(VLOOKUP(A145,'Extras -UL'!$A$6:$J$109,HLOOKUP('Exras Inflair Vs. Base'!G145,'Extras -UL'!$A$4:$J$5,2,FALSE),FALSE)),0)</f>
        <v>0</v>
      </c>
      <c r="AE145" s="242">
        <f>IF(G145=$M$1,(VLOOKUP(A145,'Extras -UL'!$A$6:$J$109,HLOOKUP('Exras Inflair Vs. Base'!G145,'Extras -UL'!$A$4:$J$5,2,FALSE),FALSE)),0)</f>
        <v>0</v>
      </c>
      <c r="AF145" s="242">
        <f>IF(G145=$N$1,(VLOOKUP(A145,'Extras -UL'!$A$6:$J$109,HLOOKUP('Exras Inflair Vs. Base'!G145,'Extras -UL'!$A$4:$J$5,2,FALSE),FALSE)-I145),0)</f>
        <v>0</v>
      </c>
      <c r="AG145" s="242">
        <f>IF(G145=$O$1,(VLOOKUP(A145,'Extras -UL'!$A$6:$J$109,HLOOKUP('Exras Inflair Vs. Base'!G145,'Extras -UL'!$A$4:$J$5,2,FALSE),FALSE)),0)</f>
        <v>0</v>
      </c>
      <c r="AH145" s="242">
        <f>IF(G145=$P$1,(VLOOKUP(A145,'Extras -UL'!$A$6:$J$109,HLOOKUP('Exras Inflair Vs. Base'!G145,'Extras -UL'!$A$4:$J$5,2,FALSE),FALSE)),0)</f>
        <v>0</v>
      </c>
      <c r="AI145" s="242">
        <f>IF(G145=$Q$1,(VLOOKUP(A145,'Extras -UL'!$A$6:$J$109,HLOOKUP('Exras Inflair Vs. Base'!G145,'Extras -UL'!$A$4:$J$5,2,FALSE),FALSE)),0)</f>
        <v>0</v>
      </c>
      <c r="AJ145" s="242">
        <f>IF(G145=$R$1,(VLOOKUP(A145,'Extras -UL'!$A$6:$J$109,HLOOKUP('Exras Inflair Vs. Base'!G145,'Extras -UL'!$A$4:$J$5,2,FALSE),FALSE)),0)</f>
        <v>0</v>
      </c>
    </row>
    <row r="146" spans="1:36" x14ac:dyDescent="0.25">
      <c r="A146" s="250" t="s">
        <v>74</v>
      </c>
      <c r="B146" s="250" t="s">
        <v>1820</v>
      </c>
      <c r="C146" s="250" t="s">
        <v>1764</v>
      </c>
      <c r="D146" s="252" t="s">
        <v>897</v>
      </c>
      <c r="E146" s="249">
        <v>1</v>
      </c>
      <c r="F146" s="249" t="s">
        <v>1126</v>
      </c>
      <c r="G146" s="249" t="s">
        <v>517</v>
      </c>
      <c r="H146" s="249" t="s">
        <v>1777</v>
      </c>
      <c r="I146" s="329">
        <v>277</v>
      </c>
      <c r="J146" s="369">
        <f>IF(G146=$J$1,(VLOOKUP(A146,'Extras -UL'!$A$6:$J$109,HLOOKUP('Exras Inflair Vs. Base'!G146,'Extras -UL'!$A$4:$J$5,2,FALSE),FALSE)-I146),0)</f>
        <v>0</v>
      </c>
      <c r="K146" s="369">
        <f>IF(G146=$K$1,(VLOOKUP(A146,'Extras -UL'!$A$6:$J$109,HLOOKUP('Exras Inflair Vs. Base'!G146,'Extras -UL'!$A$4:$J$5,2,FALSE),FALSE)-I146),0)</f>
        <v>0</v>
      </c>
      <c r="L146" s="369">
        <f>IF(G146=$L$1,(VLOOKUP(A146,'Extras -UL'!$A$6:$J$109,HLOOKUP('Exras Inflair Vs. Base'!G146,'Extras -UL'!$A$4:$J$5,2,FALSE),FALSE)-I146),0)</f>
        <v>0</v>
      </c>
      <c r="M146" s="369">
        <f>IF(G146=$M$1,(VLOOKUP(A146,'Extras -UL'!$A$6:$J$109,HLOOKUP('Exras Inflair Vs. Base'!G146,'Extras -UL'!$A$4:$J$5,2,FALSE),FALSE)-I146),0)</f>
        <v>0</v>
      </c>
      <c r="N146" s="369">
        <f>IF(G146=$N$1,(VLOOKUP(A146,'Extras -UL'!$A$6:$J$109,HLOOKUP('Exras Inflair Vs. Base'!G146,'Extras -UL'!$A$4:$J$5,2,FALSE),FALSE)-I146),0)</f>
        <v>0</v>
      </c>
      <c r="O146" s="369">
        <f>IF(G146=$O$1,(VLOOKUP(A146,'Extras -UL'!$A$6:$J$109,HLOOKUP('Exras Inflair Vs. Base'!G146,'Extras -UL'!$A$4:$J$5,2,FALSE),FALSE)-I146),0)</f>
        <v>0</v>
      </c>
      <c r="P146" s="369">
        <f>IF(G146=$P$1,(VLOOKUP(A146,'Extras -UL'!$A$6:$J$109,HLOOKUP('Exras Inflair Vs. Base'!G146,'Extras -UL'!$A$4:$J$5,2,FALSE),FALSE)-I146),0)</f>
        <v>0</v>
      </c>
      <c r="Q146" s="369">
        <f>IF(G146=$Q$1,(VLOOKUP(A146,'Extras -UL'!$A$6:$J$109,HLOOKUP('Exras Inflair Vs. Base'!G146,'Extras -UL'!$A$4:$J$5,2,FALSE),FALSE)-I146),0)</f>
        <v>0</v>
      </c>
      <c r="R146" s="369">
        <f>IF(G146=$R$1,(VLOOKUP(A146,'Extras -UL'!$A$6:$J$109,HLOOKUP('Exras Inflair Vs. Base'!G146,'Extras -UL'!$A$4:$J$5,2,FALSE),FALSE)-I146),0)</f>
        <v>0</v>
      </c>
      <c r="S146" s="248"/>
      <c r="T146" s="256" t="str">
        <f t="shared" si="7"/>
        <v>UL0218C60048277</v>
      </c>
      <c r="U146" s="248"/>
      <c r="V146" s="248"/>
      <c r="W146" s="248"/>
      <c r="X146" s="248"/>
      <c r="Y146" s="241"/>
      <c r="Z146" s="241" t="str">
        <f t="shared" si="8"/>
        <v>UL0218C60048277</v>
      </c>
      <c r="AA146" s="245" t="str">
        <f t="shared" si="6"/>
        <v>UL0218</v>
      </c>
      <c r="AB146" s="242">
        <f>IF(G146=$J$1,(VLOOKUP(A146,'Extras -UL'!$A$6:$J$109,HLOOKUP('Exras Inflair Vs. Base'!G146,'Extras -UL'!$A$4:$J$5,2,FALSE),FALSE)),0)</f>
        <v>277</v>
      </c>
      <c r="AC146" s="242">
        <f>IF(G146=$K$1,(VLOOKUP(A146,'Extras -UL'!$A$6:$J$109,HLOOKUP('Exras Inflair Vs. Base'!G146,'Extras -UL'!$A$4:$J$5,2,FALSE),FALSE)),0)</f>
        <v>0</v>
      </c>
      <c r="AD146" s="242">
        <f>IF(G146=$L$1,(VLOOKUP(A146,'Extras -UL'!$A$6:$J$109,HLOOKUP('Exras Inflair Vs. Base'!G146,'Extras -UL'!$A$4:$J$5,2,FALSE),FALSE)),0)</f>
        <v>0</v>
      </c>
      <c r="AE146" s="242">
        <f>IF(G146=$M$1,(VLOOKUP(A146,'Extras -UL'!$A$6:$J$109,HLOOKUP('Exras Inflair Vs. Base'!G146,'Extras -UL'!$A$4:$J$5,2,FALSE),FALSE)),0)</f>
        <v>0</v>
      </c>
      <c r="AF146" s="242">
        <f>IF(G146=$N$1,(VLOOKUP(A146,'Extras -UL'!$A$6:$J$109,HLOOKUP('Exras Inflair Vs. Base'!G146,'Extras -UL'!$A$4:$J$5,2,FALSE),FALSE)-I146),0)</f>
        <v>0</v>
      </c>
      <c r="AG146" s="242">
        <f>IF(G146=$O$1,(VLOOKUP(A146,'Extras -UL'!$A$6:$J$109,HLOOKUP('Exras Inflair Vs. Base'!G146,'Extras -UL'!$A$4:$J$5,2,FALSE),FALSE)),0)</f>
        <v>0</v>
      </c>
      <c r="AH146" s="242">
        <f>IF(G146=$P$1,(VLOOKUP(A146,'Extras -UL'!$A$6:$J$109,HLOOKUP('Exras Inflair Vs. Base'!G146,'Extras -UL'!$A$4:$J$5,2,FALSE),FALSE)),0)</f>
        <v>0</v>
      </c>
      <c r="AI146" s="242">
        <f>IF(G146=$Q$1,(VLOOKUP(A146,'Extras -UL'!$A$6:$J$109,HLOOKUP('Exras Inflair Vs. Base'!G146,'Extras -UL'!$A$4:$J$5,2,FALSE),FALSE)),0)</f>
        <v>0</v>
      </c>
      <c r="AJ146" s="242">
        <f>IF(G146=$R$1,(VLOOKUP(A146,'Extras -UL'!$A$6:$J$109,HLOOKUP('Exras Inflair Vs. Base'!G146,'Extras -UL'!$A$4:$J$5,2,FALSE),FALSE)),0)</f>
        <v>0</v>
      </c>
    </row>
    <row r="147" spans="1:36" x14ac:dyDescent="0.25">
      <c r="A147" s="250" t="s">
        <v>74</v>
      </c>
      <c r="B147" s="250" t="s">
        <v>1820</v>
      </c>
      <c r="C147" s="250" t="s">
        <v>1764</v>
      </c>
      <c r="D147" s="252" t="s">
        <v>897</v>
      </c>
      <c r="E147" s="249">
        <v>2</v>
      </c>
      <c r="F147" s="249" t="s">
        <v>1126</v>
      </c>
      <c r="G147" s="249" t="s">
        <v>434</v>
      </c>
      <c r="H147" s="249" t="s">
        <v>1778</v>
      </c>
      <c r="I147" s="329">
        <v>26</v>
      </c>
      <c r="J147" s="369">
        <f>IF(G147=$J$1,(VLOOKUP(A147,'Extras -UL'!$A$6:$J$109,HLOOKUP('Exras Inflair Vs. Base'!G147,'Extras -UL'!$A$4:$J$5,2,FALSE),FALSE)-I147),0)</f>
        <v>0</v>
      </c>
      <c r="K147" s="369">
        <f>IF(G147=$K$1,(VLOOKUP(A147,'Extras -UL'!$A$6:$J$109,HLOOKUP('Exras Inflair Vs. Base'!G147,'Extras -UL'!$A$4:$J$5,2,FALSE),FALSE)-I147),0)</f>
        <v>0</v>
      </c>
      <c r="L147" s="369">
        <f>IF(G147=$L$1,(VLOOKUP(A147,'Extras -UL'!$A$6:$J$109,HLOOKUP('Exras Inflair Vs. Base'!G147,'Extras -UL'!$A$4:$J$5,2,FALSE),FALSE)-I147),0)</f>
        <v>0</v>
      </c>
      <c r="M147" s="369">
        <f>IF(G147=$M$1,(VLOOKUP(A147,'Extras -UL'!$A$6:$J$109,HLOOKUP('Exras Inflair Vs. Base'!G147,'Extras -UL'!$A$4:$J$5,2,FALSE),FALSE)-I147),0)</f>
        <v>0</v>
      </c>
      <c r="N147" s="369">
        <f>IF(G147=$N$1,(VLOOKUP(A147,'Extras -UL'!$A$6:$J$109,HLOOKUP('Exras Inflair Vs. Base'!G147,'Extras -UL'!$A$4:$J$5,2,FALSE),FALSE)-I147),0)</f>
        <v>0</v>
      </c>
      <c r="O147" s="369">
        <f>IF(G147=$O$1,(VLOOKUP(A147,'Extras -UL'!$A$6:$J$109,HLOOKUP('Exras Inflair Vs. Base'!G147,'Extras -UL'!$A$4:$J$5,2,FALSE),FALSE)-I147),0)</f>
        <v>0</v>
      </c>
      <c r="P147" s="369">
        <f>IF(G147=$P$1,(VLOOKUP(A147,'Extras -UL'!$A$6:$J$109,HLOOKUP('Exras Inflair Vs. Base'!G147,'Extras -UL'!$A$4:$J$5,2,FALSE),FALSE)-I147),0)</f>
        <v>0</v>
      </c>
      <c r="Q147" s="369">
        <f>IF(G147=$Q$1,(VLOOKUP(A147,'Extras -UL'!$A$6:$J$109,HLOOKUP('Exras Inflair Vs. Base'!G147,'Extras -UL'!$A$4:$J$5,2,FALSE),FALSE)-I147),0)</f>
        <v>0</v>
      </c>
      <c r="R147" s="369">
        <f>IF(G147=$R$1,(VLOOKUP(A147,'Extras -UL'!$A$6:$J$109,HLOOKUP('Exras Inflair Vs. Base'!G147,'Extras -UL'!$A$4:$J$5,2,FALSE),FALSE)-I147),0)</f>
        <v>0</v>
      </c>
      <c r="S147" s="248"/>
      <c r="T147" s="256" t="str">
        <f t="shared" si="7"/>
        <v>UL0218C6002226</v>
      </c>
      <c r="U147" s="248"/>
      <c r="V147" s="248"/>
      <c r="W147" s="248"/>
      <c r="X147" s="248"/>
      <c r="Y147" s="241"/>
      <c r="Z147" s="241" t="str">
        <f t="shared" si="8"/>
        <v>UL0218C6002226</v>
      </c>
      <c r="AA147" s="245" t="str">
        <f t="shared" si="6"/>
        <v>UL0218</v>
      </c>
      <c r="AB147" s="242">
        <f>IF(G147=$J$1,(VLOOKUP(A147,'Extras -UL'!$A$6:$J$109,HLOOKUP('Exras Inflair Vs. Base'!G147,'Extras -UL'!$A$4:$J$5,2,FALSE),FALSE)),0)</f>
        <v>0</v>
      </c>
      <c r="AC147" s="242">
        <f>IF(G147=$K$1,(VLOOKUP(A147,'Extras -UL'!$A$6:$J$109,HLOOKUP('Exras Inflair Vs. Base'!G147,'Extras -UL'!$A$4:$J$5,2,FALSE),FALSE)),0)</f>
        <v>26</v>
      </c>
      <c r="AD147" s="242">
        <f>IF(G147=$L$1,(VLOOKUP(A147,'Extras -UL'!$A$6:$J$109,HLOOKUP('Exras Inflair Vs. Base'!G147,'Extras -UL'!$A$4:$J$5,2,FALSE),FALSE)),0)</f>
        <v>0</v>
      </c>
      <c r="AE147" s="242">
        <f>IF(G147=$M$1,(VLOOKUP(A147,'Extras -UL'!$A$6:$J$109,HLOOKUP('Exras Inflair Vs. Base'!G147,'Extras -UL'!$A$4:$J$5,2,FALSE),FALSE)),0)</f>
        <v>0</v>
      </c>
      <c r="AF147" s="242">
        <f>IF(G147=$N$1,(VLOOKUP(A147,'Extras -UL'!$A$6:$J$109,HLOOKUP('Exras Inflair Vs. Base'!G147,'Extras -UL'!$A$4:$J$5,2,FALSE),FALSE)-I147),0)</f>
        <v>0</v>
      </c>
      <c r="AG147" s="242">
        <f>IF(G147=$O$1,(VLOOKUP(A147,'Extras -UL'!$A$6:$J$109,HLOOKUP('Exras Inflair Vs. Base'!G147,'Extras -UL'!$A$4:$J$5,2,FALSE),FALSE)),0)</f>
        <v>0</v>
      </c>
      <c r="AH147" s="242">
        <f>IF(G147=$P$1,(VLOOKUP(A147,'Extras -UL'!$A$6:$J$109,HLOOKUP('Exras Inflair Vs. Base'!G147,'Extras -UL'!$A$4:$J$5,2,FALSE),FALSE)),0)</f>
        <v>0</v>
      </c>
      <c r="AI147" s="242">
        <f>IF(G147=$Q$1,(VLOOKUP(A147,'Extras -UL'!$A$6:$J$109,HLOOKUP('Exras Inflair Vs. Base'!G147,'Extras -UL'!$A$4:$J$5,2,FALSE),FALSE)),0)</f>
        <v>0</v>
      </c>
      <c r="AJ147" s="242">
        <f>IF(G147=$R$1,(VLOOKUP(A147,'Extras -UL'!$A$6:$J$109,HLOOKUP('Exras Inflair Vs. Base'!G147,'Extras -UL'!$A$4:$J$5,2,FALSE),FALSE)),0)</f>
        <v>0</v>
      </c>
    </row>
    <row r="148" spans="1:36" x14ac:dyDescent="0.25">
      <c r="A148" s="250" t="s">
        <v>74</v>
      </c>
      <c r="B148" s="250" t="s">
        <v>1820</v>
      </c>
      <c r="C148" s="250" t="s">
        <v>1764</v>
      </c>
      <c r="D148" s="252" t="s">
        <v>897</v>
      </c>
      <c r="E148" s="249">
        <v>3</v>
      </c>
      <c r="F148" s="249" t="s">
        <v>1126</v>
      </c>
      <c r="G148" s="249" t="s">
        <v>886</v>
      </c>
      <c r="H148" s="249" t="s">
        <v>907</v>
      </c>
      <c r="I148" s="329">
        <v>6</v>
      </c>
      <c r="J148" s="369">
        <f>IF(G148=$J$1,(VLOOKUP(A148,'Extras -UL'!$A$6:$J$109,HLOOKUP('Exras Inflair Vs. Base'!G148,'Extras -UL'!$A$4:$J$5,2,FALSE),FALSE)-I148),0)</f>
        <v>0</v>
      </c>
      <c r="K148" s="369">
        <f>IF(G148=$K$1,(VLOOKUP(A148,'Extras -UL'!$A$6:$J$109,HLOOKUP('Exras Inflair Vs. Base'!G148,'Extras -UL'!$A$4:$J$5,2,FALSE),FALSE)-I148),0)</f>
        <v>0</v>
      </c>
      <c r="L148" s="369">
        <f>IF(G148=$L$1,(VLOOKUP(A148,'Extras -UL'!$A$6:$J$109,HLOOKUP('Exras Inflair Vs. Base'!G148,'Extras -UL'!$A$4:$J$5,2,FALSE),FALSE)-I148),0)</f>
        <v>0</v>
      </c>
      <c r="M148" s="369">
        <f>IF(G148=$M$1,(VLOOKUP(A148,'Extras -UL'!$A$6:$J$109,HLOOKUP('Exras Inflair Vs. Base'!G148,'Extras -UL'!$A$4:$J$5,2,FALSE),FALSE)-I148),0)</f>
        <v>0</v>
      </c>
      <c r="N148" s="369">
        <f>IF(G148=$N$1,(VLOOKUP(A148,'Extras -UL'!$A$6:$J$109,HLOOKUP('Exras Inflair Vs. Base'!G148,'Extras -UL'!$A$4:$J$5,2,FALSE),FALSE)-I148),0)</f>
        <v>0</v>
      </c>
      <c r="O148" s="369">
        <f>IF(G148=$O$1,(VLOOKUP(A148,'Extras -UL'!$A$6:$J$109,HLOOKUP('Exras Inflair Vs. Base'!G148,'Extras -UL'!$A$4:$J$5,2,FALSE),FALSE)-I148),0)</f>
        <v>0</v>
      </c>
      <c r="P148" s="369">
        <f>IF(G148=$P$1,(VLOOKUP(A148,'Extras -UL'!$A$6:$J$109,HLOOKUP('Exras Inflair Vs. Base'!G148,'Extras -UL'!$A$4:$J$5,2,FALSE),FALSE)-I148),0)</f>
        <v>0</v>
      </c>
      <c r="Q148" s="369">
        <f>IF(G148=$Q$1,(VLOOKUP(A148,'Extras -UL'!$A$6:$J$109,HLOOKUP('Exras Inflair Vs. Base'!G148,'Extras -UL'!$A$4:$J$5,2,FALSE),FALSE)-I148),0)</f>
        <v>0</v>
      </c>
      <c r="R148" s="369">
        <f>IF(G148=$R$1,(VLOOKUP(A148,'Extras -UL'!$A$6:$J$109,HLOOKUP('Exras Inflair Vs. Base'!G148,'Extras -UL'!$A$4:$J$5,2,FALSE),FALSE)-I148),0)</f>
        <v>0</v>
      </c>
      <c r="S148" s="248"/>
      <c r="T148" s="256" t="str">
        <f t="shared" si="7"/>
        <v>UL0218C600766</v>
      </c>
      <c r="U148" s="248"/>
      <c r="V148" s="248"/>
      <c r="W148" s="248"/>
      <c r="X148" s="248"/>
      <c r="Y148" s="241"/>
      <c r="Z148" s="241" t="str">
        <f t="shared" si="8"/>
        <v>UL0218C600766</v>
      </c>
      <c r="AA148" s="245" t="str">
        <f t="shared" si="6"/>
        <v>UL0218</v>
      </c>
      <c r="AB148" s="242">
        <f>IF(G148=$J$1,(VLOOKUP(A148,'Extras -UL'!$A$6:$J$109,HLOOKUP('Exras Inflair Vs. Base'!G148,'Extras -UL'!$A$4:$J$5,2,FALSE),FALSE)),0)</f>
        <v>0</v>
      </c>
      <c r="AC148" s="242">
        <f>IF(G148=$K$1,(VLOOKUP(A148,'Extras -UL'!$A$6:$J$109,HLOOKUP('Exras Inflair Vs. Base'!G148,'Extras -UL'!$A$4:$J$5,2,FALSE),FALSE)),0)</f>
        <v>0</v>
      </c>
      <c r="AD148" s="242">
        <f>IF(G148=$L$1,(VLOOKUP(A148,'Extras -UL'!$A$6:$J$109,HLOOKUP('Exras Inflair Vs. Base'!G148,'Extras -UL'!$A$4:$J$5,2,FALSE),FALSE)),0)</f>
        <v>6</v>
      </c>
      <c r="AE148" s="242">
        <f>IF(G148=$M$1,(VLOOKUP(A148,'Extras -UL'!$A$6:$J$109,HLOOKUP('Exras Inflair Vs. Base'!G148,'Extras -UL'!$A$4:$J$5,2,FALSE),FALSE)),0)</f>
        <v>0</v>
      </c>
      <c r="AF148" s="242">
        <f>IF(G148=$N$1,(VLOOKUP(A148,'Extras -UL'!$A$6:$J$109,HLOOKUP('Exras Inflair Vs. Base'!G148,'Extras -UL'!$A$4:$J$5,2,FALSE),FALSE)-I148),0)</f>
        <v>0</v>
      </c>
      <c r="AG148" s="242">
        <f>IF(G148=$O$1,(VLOOKUP(A148,'Extras -UL'!$A$6:$J$109,HLOOKUP('Exras Inflair Vs. Base'!G148,'Extras -UL'!$A$4:$J$5,2,FALSE),FALSE)),0)</f>
        <v>0</v>
      </c>
      <c r="AH148" s="242">
        <f>IF(G148=$P$1,(VLOOKUP(A148,'Extras -UL'!$A$6:$J$109,HLOOKUP('Exras Inflair Vs. Base'!G148,'Extras -UL'!$A$4:$J$5,2,FALSE),FALSE)),0)</f>
        <v>0</v>
      </c>
      <c r="AI148" s="242">
        <f>IF(G148=$Q$1,(VLOOKUP(A148,'Extras -UL'!$A$6:$J$109,HLOOKUP('Exras Inflair Vs. Base'!G148,'Extras -UL'!$A$4:$J$5,2,FALSE),FALSE)),0)</f>
        <v>0</v>
      </c>
      <c r="AJ148" s="242">
        <f>IF(G148=$R$1,(VLOOKUP(A148,'Extras -UL'!$A$6:$J$109,HLOOKUP('Exras Inflair Vs. Base'!G148,'Extras -UL'!$A$4:$J$5,2,FALSE),FALSE)),0)</f>
        <v>0</v>
      </c>
    </row>
    <row r="149" spans="1:36" x14ac:dyDescent="0.25">
      <c r="A149" s="250" t="s">
        <v>74</v>
      </c>
      <c r="B149" s="250" t="s">
        <v>1820</v>
      </c>
      <c r="C149" s="250" t="s">
        <v>1764</v>
      </c>
      <c r="D149" s="252" t="s">
        <v>897</v>
      </c>
      <c r="E149" s="249">
        <v>4</v>
      </c>
      <c r="F149" s="249" t="s">
        <v>1126</v>
      </c>
      <c r="G149" s="249" t="s">
        <v>169</v>
      </c>
      <c r="H149" s="249" t="s">
        <v>416</v>
      </c>
      <c r="I149" s="329">
        <v>6</v>
      </c>
      <c r="J149" s="369">
        <f>IF(G149=$J$1,(VLOOKUP(A149,'Extras -UL'!$A$6:$J$109,HLOOKUP('Exras Inflair Vs. Base'!G149,'Extras -UL'!$A$4:$J$5,2,FALSE),FALSE)-I149),0)</f>
        <v>0</v>
      </c>
      <c r="K149" s="369">
        <f>IF(G149=$K$1,(VLOOKUP(A149,'Extras -UL'!$A$6:$J$109,HLOOKUP('Exras Inflair Vs. Base'!G149,'Extras -UL'!$A$4:$J$5,2,FALSE),FALSE)-I149),0)</f>
        <v>0</v>
      </c>
      <c r="L149" s="369">
        <f>IF(G149=$L$1,(VLOOKUP(A149,'Extras -UL'!$A$6:$J$109,HLOOKUP('Exras Inflair Vs. Base'!G149,'Extras -UL'!$A$4:$J$5,2,FALSE),FALSE)-I149),0)</f>
        <v>0</v>
      </c>
      <c r="M149" s="369">
        <f>IF(G149=$M$1,(VLOOKUP(A149,'Extras -UL'!$A$6:$J$109,HLOOKUP('Exras Inflair Vs. Base'!G149,'Extras -UL'!$A$4:$J$5,2,FALSE),FALSE)-I149),0)</f>
        <v>0</v>
      </c>
      <c r="N149" s="369">
        <f>IF(G149=$N$1,(VLOOKUP(A149,'Extras -UL'!$A$6:$J$109,HLOOKUP('Exras Inflair Vs. Base'!G149,'Extras -UL'!$A$4:$J$5,2,FALSE),FALSE)-I149),0)</f>
        <v>0</v>
      </c>
      <c r="O149" s="369">
        <f>IF(G149=$O$1,(VLOOKUP(A149,'Extras -UL'!$A$6:$J$109,HLOOKUP('Exras Inflair Vs. Base'!G149,'Extras -UL'!$A$4:$J$5,2,FALSE),FALSE)-I149),0)</f>
        <v>0</v>
      </c>
      <c r="P149" s="369">
        <f>IF(G149=$P$1,(VLOOKUP(A149,'Extras -UL'!$A$6:$J$109,HLOOKUP('Exras Inflair Vs. Base'!G149,'Extras -UL'!$A$4:$J$5,2,FALSE),FALSE)-I149),0)</f>
        <v>0</v>
      </c>
      <c r="Q149" s="369">
        <f>IF(G149=$Q$1,(VLOOKUP(A149,'Extras -UL'!$A$6:$J$109,HLOOKUP('Exras Inflair Vs. Base'!G149,'Extras -UL'!$A$4:$J$5,2,FALSE),FALSE)-I149),0)</f>
        <v>0</v>
      </c>
      <c r="R149" s="369">
        <f>IF(G149=$R$1,(VLOOKUP(A149,'Extras -UL'!$A$6:$J$109,HLOOKUP('Exras Inflair Vs. Base'!G149,'Extras -UL'!$A$4:$J$5,2,FALSE),FALSE)-I149),0)</f>
        <v>0</v>
      </c>
      <c r="S149" s="248"/>
      <c r="T149" s="256" t="str">
        <f t="shared" si="7"/>
        <v>UL0218C600546</v>
      </c>
      <c r="U149" s="248"/>
      <c r="V149" s="248"/>
      <c r="W149" s="248"/>
      <c r="X149" s="248"/>
      <c r="Y149" s="241"/>
      <c r="Z149" s="241" t="str">
        <f t="shared" si="8"/>
        <v>UL0218C600546</v>
      </c>
      <c r="AA149" s="245" t="str">
        <f t="shared" si="6"/>
        <v>UL0218</v>
      </c>
      <c r="AB149" s="242">
        <f>IF(G149=$J$1,(VLOOKUP(A149,'Extras -UL'!$A$6:$J$109,HLOOKUP('Exras Inflair Vs. Base'!G149,'Extras -UL'!$A$4:$J$5,2,FALSE),FALSE)),0)</f>
        <v>0</v>
      </c>
      <c r="AC149" s="242">
        <f>IF(G149=$K$1,(VLOOKUP(A149,'Extras -UL'!$A$6:$J$109,HLOOKUP('Exras Inflair Vs. Base'!G149,'Extras -UL'!$A$4:$J$5,2,FALSE),FALSE)),0)</f>
        <v>0</v>
      </c>
      <c r="AD149" s="242">
        <f>IF(G149=$L$1,(VLOOKUP(A149,'Extras -UL'!$A$6:$J$109,HLOOKUP('Exras Inflair Vs. Base'!G149,'Extras -UL'!$A$4:$J$5,2,FALSE),FALSE)),0)</f>
        <v>0</v>
      </c>
      <c r="AE149" s="242">
        <f>IF(G149=$M$1,(VLOOKUP(A149,'Extras -UL'!$A$6:$J$109,HLOOKUP('Exras Inflair Vs. Base'!G149,'Extras -UL'!$A$4:$J$5,2,FALSE),FALSE)),0)</f>
        <v>6</v>
      </c>
      <c r="AF149" s="242">
        <f>IF(G149=$N$1,(VLOOKUP(A149,'Extras -UL'!$A$6:$J$109,HLOOKUP('Exras Inflair Vs. Base'!G149,'Extras -UL'!$A$4:$J$5,2,FALSE),FALSE)-I149),0)</f>
        <v>0</v>
      </c>
      <c r="AG149" s="242">
        <f>IF(G149=$O$1,(VLOOKUP(A149,'Extras -UL'!$A$6:$J$109,HLOOKUP('Exras Inflair Vs. Base'!G149,'Extras -UL'!$A$4:$J$5,2,FALSE),FALSE)),0)</f>
        <v>0</v>
      </c>
      <c r="AH149" s="242">
        <f>IF(G149=$P$1,(VLOOKUP(A149,'Extras -UL'!$A$6:$J$109,HLOOKUP('Exras Inflair Vs. Base'!G149,'Extras -UL'!$A$4:$J$5,2,FALSE),FALSE)),0)</f>
        <v>0</v>
      </c>
      <c r="AI149" s="242">
        <f>IF(G149=$Q$1,(VLOOKUP(A149,'Extras -UL'!$A$6:$J$109,HLOOKUP('Exras Inflair Vs. Base'!G149,'Extras -UL'!$A$4:$J$5,2,FALSE),FALSE)),0)</f>
        <v>0</v>
      </c>
      <c r="AJ149" s="242">
        <f>IF(G149=$R$1,(VLOOKUP(A149,'Extras -UL'!$A$6:$J$109,HLOOKUP('Exras Inflair Vs. Base'!G149,'Extras -UL'!$A$4:$J$5,2,FALSE),FALSE)),0)</f>
        <v>0</v>
      </c>
    </row>
    <row r="150" spans="1:36" x14ac:dyDescent="0.25">
      <c r="A150" s="249" t="s">
        <v>74</v>
      </c>
      <c r="B150" s="249" t="s">
        <v>1820</v>
      </c>
      <c r="C150" s="249" t="s">
        <v>1764</v>
      </c>
      <c r="D150" s="251" t="s">
        <v>897</v>
      </c>
      <c r="E150" s="249">
        <v>5</v>
      </c>
      <c r="F150" s="249" t="s">
        <v>1126</v>
      </c>
      <c r="G150" s="249" t="s">
        <v>170</v>
      </c>
      <c r="H150" s="249" t="s">
        <v>417</v>
      </c>
      <c r="I150" s="329">
        <v>1</v>
      </c>
      <c r="J150" s="369">
        <f>IF(G150=$J$1,(VLOOKUP(A150,'Extras -UL'!$A$6:$J$109,HLOOKUP('Exras Inflair Vs. Base'!G150,'Extras -UL'!$A$4:$J$5,2,FALSE),FALSE)-I150),0)</f>
        <v>0</v>
      </c>
      <c r="K150" s="369">
        <f>IF(G150=$K$1,(VLOOKUP(A150,'Extras -UL'!$A$6:$J$109,HLOOKUP('Exras Inflair Vs. Base'!G150,'Extras -UL'!$A$4:$J$5,2,FALSE),FALSE)-I150),0)</f>
        <v>0</v>
      </c>
      <c r="L150" s="369">
        <f>IF(G150=$L$1,(VLOOKUP(A150,'Extras -UL'!$A$6:$J$109,HLOOKUP('Exras Inflair Vs. Base'!G150,'Extras -UL'!$A$4:$J$5,2,FALSE),FALSE)-I150),0)</f>
        <v>0</v>
      </c>
      <c r="M150" s="369">
        <f>IF(G150=$M$1,(VLOOKUP(A150,'Extras -UL'!$A$6:$J$109,HLOOKUP('Exras Inflair Vs. Base'!G150,'Extras -UL'!$A$4:$J$5,2,FALSE),FALSE)-I150),0)</f>
        <v>0</v>
      </c>
      <c r="N150" s="369">
        <f>IF(G150=$N$1,(VLOOKUP(A150,'Extras -UL'!$A$6:$J$109,HLOOKUP('Exras Inflair Vs. Base'!G150,'Extras -UL'!$A$4:$J$5,2,FALSE),FALSE)-I150),0)</f>
        <v>0</v>
      </c>
      <c r="O150" s="369">
        <f>IF(G150=$O$1,(VLOOKUP(A150,'Extras -UL'!$A$6:$J$109,HLOOKUP('Exras Inflair Vs. Base'!G150,'Extras -UL'!$A$4:$J$5,2,FALSE),FALSE)-I150),0)</f>
        <v>0</v>
      </c>
      <c r="P150" s="369">
        <f>IF(G150=$P$1,(VLOOKUP(A150,'Extras -UL'!$A$6:$J$109,HLOOKUP('Exras Inflair Vs. Base'!G150,'Extras -UL'!$A$4:$J$5,2,FALSE),FALSE)-I150),0)</f>
        <v>0</v>
      </c>
      <c r="Q150" s="369">
        <f>IF(G150=$Q$1,(VLOOKUP(A150,'Extras -UL'!$A$6:$J$109,HLOOKUP('Exras Inflair Vs. Base'!G150,'Extras -UL'!$A$4:$J$5,2,FALSE),FALSE)-I150),0)</f>
        <v>0</v>
      </c>
      <c r="R150" s="369">
        <f>IF(G150=$R$1,(VLOOKUP(A150,'Extras -UL'!$A$6:$J$109,HLOOKUP('Exras Inflair Vs. Base'!G150,'Extras -UL'!$A$4:$J$5,2,FALSE),FALSE)-I150),0)</f>
        <v>0</v>
      </c>
      <c r="S150" s="248"/>
      <c r="T150" s="256" t="str">
        <f t="shared" si="7"/>
        <v>UL0218C600551</v>
      </c>
      <c r="U150" s="248"/>
      <c r="V150" s="248"/>
      <c r="W150" s="248"/>
      <c r="X150" s="248"/>
      <c r="Y150" s="241"/>
      <c r="Z150" s="241" t="str">
        <f t="shared" si="8"/>
        <v>UL0218C600551</v>
      </c>
      <c r="AA150" s="245" t="str">
        <f t="shared" si="6"/>
        <v>UL0218</v>
      </c>
      <c r="AB150" s="242">
        <f>IF(G150=$J$1,(VLOOKUP(A150,'Extras -UL'!$A$6:$J$109,HLOOKUP('Exras Inflair Vs. Base'!G150,'Extras -UL'!$A$4:$J$5,2,FALSE),FALSE)),0)</f>
        <v>0</v>
      </c>
      <c r="AC150" s="242">
        <f>IF(G150=$K$1,(VLOOKUP(A150,'Extras -UL'!$A$6:$J$109,HLOOKUP('Exras Inflair Vs. Base'!G150,'Extras -UL'!$A$4:$J$5,2,FALSE),FALSE)),0)</f>
        <v>0</v>
      </c>
      <c r="AD150" s="242">
        <f>IF(G150=$L$1,(VLOOKUP(A150,'Extras -UL'!$A$6:$J$109,HLOOKUP('Exras Inflair Vs. Base'!G150,'Extras -UL'!$A$4:$J$5,2,FALSE),FALSE)),0)</f>
        <v>0</v>
      </c>
      <c r="AE150" s="242">
        <f>IF(G150=$M$1,(VLOOKUP(A150,'Extras -UL'!$A$6:$J$109,HLOOKUP('Exras Inflair Vs. Base'!G150,'Extras -UL'!$A$4:$J$5,2,FALSE),FALSE)),0)</f>
        <v>0</v>
      </c>
      <c r="AF150" s="242">
        <f>IF(G150=$N$1,(VLOOKUP(A150,'Extras -UL'!$A$6:$J$109,HLOOKUP('Exras Inflair Vs. Base'!G150,'Extras -UL'!$A$4:$J$5,2,FALSE),FALSE)-I150),0)</f>
        <v>0</v>
      </c>
      <c r="AG150" s="242">
        <f>IF(G150=$O$1,(VLOOKUP(A150,'Extras -UL'!$A$6:$J$109,HLOOKUP('Exras Inflair Vs. Base'!G150,'Extras -UL'!$A$4:$J$5,2,FALSE),FALSE)),0)</f>
        <v>0</v>
      </c>
      <c r="AH150" s="242">
        <f>IF(G150=$P$1,(VLOOKUP(A150,'Extras -UL'!$A$6:$J$109,HLOOKUP('Exras Inflair Vs. Base'!G150,'Extras -UL'!$A$4:$J$5,2,FALSE),FALSE)),0)</f>
        <v>0</v>
      </c>
      <c r="AI150" s="242">
        <f>IF(G150=$Q$1,(VLOOKUP(A150,'Extras -UL'!$A$6:$J$109,HLOOKUP('Exras Inflair Vs. Base'!G150,'Extras -UL'!$A$4:$J$5,2,FALSE),FALSE)),0)</f>
        <v>0</v>
      </c>
      <c r="AJ150" s="242">
        <f>IF(G150=$R$1,(VLOOKUP(A150,'Extras -UL'!$A$6:$J$109,HLOOKUP('Exras Inflair Vs. Base'!G150,'Extras -UL'!$A$4:$J$5,2,FALSE),FALSE)),0)</f>
        <v>0</v>
      </c>
    </row>
    <row r="151" spans="1:36" x14ac:dyDescent="0.25">
      <c r="A151" s="250" t="s">
        <v>71</v>
      </c>
      <c r="B151" s="250" t="s">
        <v>1821</v>
      </c>
      <c r="C151" s="250" t="s">
        <v>1764</v>
      </c>
      <c r="D151" s="252" t="s">
        <v>897</v>
      </c>
      <c r="E151" s="249">
        <v>1</v>
      </c>
      <c r="F151" s="249" t="s">
        <v>1126</v>
      </c>
      <c r="G151" s="249" t="s">
        <v>517</v>
      </c>
      <c r="H151" s="249" t="s">
        <v>1777</v>
      </c>
      <c r="I151" s="329">
        <v>283</v>
      </c>
      <c r="J151" s="369">
        <f>IF(G151=$J$1,(VLOOKUP(A151,'Extras -UL'!$A$6:$J$109,HLOOKUP('Exras Inflair Vs. Base'!G151,'Extras -UL'!$A$4:$J$5,2,FALSE),FALSE)-I151),0)</f>
        <v>0</v>
      </c>
      <c r="K151" s="369">
        <f>IF(G151=$K$1,(VLOOKUP(A151,'Extras -UL'!$A$6:$J$109,HLOOKUP('Exras Inflair Vs. Base'!G151,'Extras -UL'!$A$4:$J$5,2,FALSE),FALSE)-I151),0)</f>
        <v>0</v>
      </c>
      <c r="L151" s="369">
        <f>IF(G151=$L$1,(VLOOKUP(A151,'Extras -UL'!$A$6:$J$109,HLOOKUP('Exras Inflair Vs. Base'!G151,'Extras -UL'!$A$4:$J$5,2,FALSE),FALSE)-I151),0)</f>
        <v>0</v>
      </c>
      <c r="M151" s="369">
        <f>IF(G151=$M$1,(VLOOKUP(A151,'Extras -UL'!$A$6:$J$109,HLOOKUP('Exras Inflair Vs. Base'!G151,'Extras -UL'!$A$4:$J$5,2,FALSE),FALSE)-I151),0)</f>
        <v>0</v>
      </c>
      <c r="N151" s="369">
        <f>IF(G151=$N$1,(VLOOKUP(A151,'Extras -UL'!$A$6:$J$109,HLOOKUP('Exras Inflair Vs. Base'!G151,'Extras -UL'!$A$4:$J$5,2,FALSE),FALSE)-I151),0)</f>
        <v>0</v>
      </c>
      <c r="O151" s="369">
        <f>IF(G151=$O$1,(VLOOKUP(A151,'Extras -UL'!$A$6:$J$109,HLOOKUP('Exras Inflair Vs. Base'!G151,'Extras -UL'!$A$4:$J$5,2,FALSE),FALSE)-I151),0)</f>
        <v>0</v>
      </c>
      <c r="P151" s="369">
        <f>IF(G151=$P$1,(VLOOKUP(A151,'Extras -UL'!$A$6:$J$109,HLOOKUP('Exras Inflair Vs. Base'!G151,'Extras -UL'!$A$4:$J$5,2,FALSE),FALSE)-I151),0)</f>
        <v>0</v>
      </c>
      <c r="Q151" s="369">
        <f>IF(G151=$Q$1,(VLOOKUP(A151,'Extras -UL'!$A$6:$J$109,HLOOKUP('Exras Inflair Vs. Base'!G151,'Extras -UL'!$A$4:$J$5,2,FALSE),FALSE)-I151),0)</f>
        <v>0</v>
      </c>
      <c r="R151" s="369">
        <f>IF(G151=$R$1,(VLOOKUP(A151,'Extras -UL'!$A$6:$J$109,HLOOKUP('Exras Inflair Vs. Base'!G151,'Extras -UL'!$A$4:$J$5,2,FALSE),FALSE)-I151),0)</f>
        <v>0</v>
      </c>
      <c r="S151" s="248"/>
      <c r="T151" s="256" t="str">
        <f t="shared" si="7"/>
        <v>UL0225C60048283</v>
      </c>
      <c r="U151" s="248"/>
      <c r="V151" s="248"/>
      <c r="W151" s="248"/>
      <c r="X151" s="248"/>
      <c r="Y151" s="241"/>
      <c r="Z151" s="241" t="str">
        <f t="shared" si="8"/>
        <v>UL0225C60048283</v>
      </c>
      <c r="AA151" s="245" t="str">
        <f t="shared" si="6"/>
        <v>UL0225</v>
      </c>
      <c r="AB151" s="242">
        <f>IF(G151=$J$1,(VLOOKUP(A151,'Extras -UL'!$A$6:$J$109,HLOOKUP('Exras Inflair Vs. Base'!G151,'Extras -UL'!$A$4:$J$5,2,FALSE),FALSE)),0)</f>
        <v>283</v>
      </c>
      <c r="AC151" s="242">
        <f>IF(G151=$K$1,(VLOOKUP(A151,'Extras -UL'!$A$6:$J$109,HLOOKUP('Exras Inflair Vs. Base'!G151,'Extras -UL'!$A$4:$J$5,2,FALSE),FALSE)),0)</f>
        <v>0</v>
      </c>
      <c r="AD151" s="242">
        <f>IF(G151=$L$1,(VLOOKUP(A151,'Extras -UL'!$A$6:$J$109,HLOOKUP('Exras Inflair Vs. Base'!G151,'Extras -UL'!$A$4:$J$5,2,FALSE),FALSE)),0)</f>
        <v>0</v>
      </c>
      <c r="AE151" s="242">
        <f>IF(G151=$M$1,(VLOOKUP(A151,'Extras -UL'!$A$6:$J$109,HLOOKUP('Exras Inflair Vs. Base'!G151,'Extras -UL'!$A$4:$J$5,2,FALSE),FALSE)),0)</f>
        <v>0</v>
      </c>
      <c r="AF151" s="242">
        <f>IF(G151=$N$1,(VLOOKUP(A151,'Extras -UL'!$A$6:$J$109,HLOOKUP('Exras Inflair Vs. Base'!G151,'Extras -UL'!$A$4:$J$5,2,FALSE),FALSE)-I151),0)</f>
        <v>0</v>
      </c>
      <c r="AG151" s="242">
        <f>IF(G151=$O$1,(VLOOKUP(A151,'Extras -UL'!$A$6:$J$109,HLOOKUP('Exras Inflair Vs. Base'!G151,'Extras -UL'!$A$4:$J$5,2,FALSE),FALSE)),0)</f>
        <v>0</v>
      </c>
      <c r="AH151" s="242">
        <f>IF(G151=$P$1,(VLOOKUP(A151,'Extras -UL'!$A$6:$J$109,HLOOKUP('Exras Inflair Vs. Base'!G151,'Extras -UL'!$A$4:$J$5,2,FALSE),FALSE)),0)</f>
        <v>0</v>
      </c>
      <c r="AI151" s="242">
        <f>IF(G151=$Q$1,(VLOOKUP(A151,'Extras -UL'!$A$6:$J$109,HLOOKUP('Exras Inflair Vs. Base'!G151,'Extras -UL'!$A$4:$J$5,2,FALSE),FALSE)),0)</f>
        <v>0</v>
      </c>
      <c r="AJ151" s="242">
        <f>IF(G151=$R$1,(VLOOKUP(A151,'Extras -UL'!$A$6:$J$109,HLOOKUP('Exras Inflair Vs. Base'!G151,'Extras -UL'!$A$4:$J$5,2,FALSE),FALSE)),0)</f>
        <v>0</v>
      </c>
    </row>
    <row r="152" spans="1:36" x14ac:dyDescent="0.25">
      <c r="A152" s="250" t="s">
        <v>71</v>
      </c>
      <c r="B152" s="250" t="s">
        <v>1821</v>
      </c>
      <c r="C152" s="250" t="s">
        <v>1764</v>
      </c>
      <c r="D152" s="252" t="s">
        <v>897</v>
      </c>
      <c r="E152" s="249">
        <v>2</v>
      </c>
      <c r="F152" s="249" t="s">
        <v>1126</v>
      </c>
      <c r="G152" s="249" t="s">
        <v>434</v>
      </c>
      <c r="H152" s="249" t="s">
        <v>1778</v>
      </c>
      <c r="I152" s="329">
        <v>32</v>
      </c>
      <c r="J152" s="369">
        <f>IF(G152=$J$1,(VLOOKUP(A152,'Extras -UL'!$A$6:$J$109,HLOOKUP('Exras Inflair Vs. Base'!G152,'Extras -UL'!$A$4:$J$5,2,FALSE),FALSE)-I152),0)</f>
        <v>0</v>
      </c>
      <c r="K152" s="369">
        <f>IF(G152=$K$1,(VLOOKUP(A152,'Extras -UL'!$A$6:$J$109,HLOOKUP('Exras Inflair Vs. Base'!G152,'Extras -UL'!$A$4:$J$5,2,FALSE),FALSE)-I152),0)</f>
        <v>0</v>
      </c>
      <c r="L152" s="369">
        <f>IF(G152=$L$1,(VLOOKUP(A152,'Extras -UL'!$A$6:$J$109,HLOOKUP('Exras Inflair Vs. Base'!G152,'Extras -UL'!$A$4:$J$5,2,FALSE),FALSE)-I152),0)</f>
        <v>0</v>
      </c>
      <c r="M152" s="369">
        <f>IF(G152=$M$1,(VLOOKUP(A152,'Extras -UL'!$A$6:$J$109,HLOOKUP('Exras Inflair Vs. Base'!G152,'Extras -UL'!$A$4:$J$5,2,FALSE),FALSE)-I152),0)</f>
        <v>0</v>
      </c>
      <c r="N152" s="369">
        <f>IF(G152=$N$1,(VLOOKUP(A152,'Extras -UL'!$A$6:$J$109,HLOOKUP('Exras Inflair Vs. Base'!G152,'Extras -UL'!$A$4:$J$5,2,FALSE),FALSE)-I152),0)</f>
        <v>0</v>
      </c>
      <c r="O152" s="369">
        <f>IF(G152=$O$1,(VLOOKUP(A152,'Extras -UL'!$A$6:$J$109,HLOOKUP('Exras Inflair Vs. Base'!G152,'Extras -UL'!$A$4:$J$5,2,FALSE),FALSE)-I152),0)</f>
        <v>0</v>
      </c>
      <c r="P152" s="369">
        <f>IF(G152=$P$1,(VLOOKUP(A152,'Extras -UL'!$A$6:$J$109,HLOOKUP('Exras Inflair Vs. Base'!G152,'Extras -UL'!$A$4:$J$5,2,FALSE),FALSE)-I152),0)</f>
        <v>0</v>
      </c>
      <c r="Q152" s="369">
        <f>IF(G152=$Q$1,(VLOOKUP(A152,'Extras -UL'!$A$6:$J$109,HLOOKUP('Exras Inflair Vs. Base'!G152,'Extras -UL'!$A$4:$J$5,2,FALSE),FALSE)-I152),0)</f>
        <v>0</v>
      </c>
      <c r="R152" s="369">
        <f>IF(G152=$R$1,(VLOOKUP(A152,'Extras -UL'!$A$6:$J$109,HLOOKUP('Exras Inflair Vs. Base'!G152,'Extras -UL'!$A$4:$J$5,2,FALSE),FALSE)-I152),0)</f>
        <v>0</v>
      </c>
      <c r="S152" s="248"/>
      <c r="T152" s="256" t="str">
        <f t="shared" si="7"/>
        <v>UL0225C6002232</v>
      </c>
      <c r="U152" s="248"/>
      <c r="V152" s="248"/>
      <c r="W152" s="248"/>
      <c r="X152" s="248"/>
      <c r="Y152" s="241"/>
      <c r="Z152" s="241" t="str">
        <f t="shared" si="8"/>
        <v>UL0225C6002232</v>
      </c>
      <c r="AA152" s="245" t="str">
        <f t="shared" si="6"/>
        <v>UL0225</v>
      </c>
      <c r="AB152" s="242">
        <f>IF(G152=$J$1,(VLOOKUP(A152,'Extras -UL'!$A$6:$J$109,HLOOKUP('Exras Inflair Vs. Base'!G152,'Extras -UL'!$A$4:$J$5,2,FALSE),FALSE)),0)</f>
        <v>0</v>
      </c>
      <c r="AC152" s="242">
        <f>IF(G152=$K$1,(VLOOKUP(A152,'Extras -UL'!$A$6:$J$109,HLOOKUP('Exras Inflair Vs. Base'!G152,'Extras -UL'!$A$4:$J$5,2,FALSE),FALSE)),0)</f>
        <v>32</v>
      </c>
      <c r="AD152" s="242">
        <f>IF(G152=$L$1,(VLOOKUP(A152,'Extras -UL'!$A$6:$J$109,HLOOKUP('Exras Inflair Vs. Base'!G152,'Extras -UL'!$A$4:$J$5,2,FALSE),FALSE)),0)</f>
        <v>0</v>
      </c>
      <c r="AE152" s="242">
        <f>IF(G152=$M$1,(VLOOKUP(A152,'Extras -UL'!$A$6:$J$109,HLOOKUP('Exras Inflair Vs. Base'!G152,'Extras -UL'!$A$4:$J$5,2,FALSE),FALSE)),0)</f>
        <v>0</v>
      </c>
      <c r="AF152" s="242">
        <f>IF(G152=$N$1,(VLOOKUP(A152,'Extras -UL'!$A$6:$J$109,HLOOKUP('Exras Inflair Vs. Base'!G152,'Extras -UL'!$A$4:$J$5,2,FALSE),FALSE)-I152),0)</f>
        <v>0</v>
      </c>
      <c r="AG152" s="242">
        <f>IF(G152=$O$1,(VLOOKUP(A152,'Extras -UL'!$A$6:$J$109,HLOOKUP('Exras Inflair Vs. Base'!G152,'Extras -UL'!$A$4:$J$5,2,FALSE),FALSE)),0)</f>
        <v>0</v>
      </c>
      <c r="AH152" s="242">
        <f>IF(G152=$P$1,(VLOOKUP(A152,'Extras -UL'!$A$6:$J$109,HLOOKUP('Exras Inflair Vs. Base'!G152,'Extras -UL'!$A$4:$J$5,2,FALSE),FALSE)),0)</f>
        <v>0</v>
      </c>
      <c r="AI152" s="242">
        <f>IF(G152=$Q$1,(VLOOKUP(A152,'Extras -UL'!$A$6:$J$109,HLOOKUP('Exras Inflair Vs. Base'!G152,'Extras -UL'!$A$4:$J$5,2,FALSE),FALSE)),0)</f>
        <v>0</v>
      </c>
      <c r="AJ152" s="242">
        <f>IF(G152=$R$1,(VLOOKUP(A152,'Extras -UL'!$A$6:$J$109,HLOOKUP('Exras Inflair Vs. Base'!G152,'Extras -UL'!$A$4:$J$5,2,FALSE),FALSE)),0)</f>
        <v>0</v>
      </c>
    </row>
    <row r="153" spans="1:36" x14ac:dyDescent="0.25">
      <c r="A153" s="250" t="s">
        <v>71</v>
      </c>
      <c r="B153" s="250" t="s">
        <v>1821</v>
      </c>
      <c r="C153" s="250" t="s">
        <v>1764</v>
      </c>
      <c r="D153" s="252" t="s">
        <v>897</v>
      </c>
      <c r="E153" s="249">
        <v>3</v>
      </c>
      <c r="F153" s="249" t="s">
        <v>1126</v>
      </c>
      <c r="G153" s="249" t="s">
        <v>886</v>
      </c>
      <c r="H153" s="249" t="s">
        <v>907</v>
      </c>
      <c r="I153" s="329">
        <v>6</v>
      </c>
      <c r="J153" s="369">
        <f>IF(G153=$J$1,(VLOOKUP(A153,'Extras -UL'!$A$6:$J$109,HLOOKUP('Exras Inflair Vs. Base'!G153,'Extras -UL'!$A$4:$J$5,2,FALSE),FALSE)-I153),0)</f>
        <v>0</v>
      </c>
      <c r="K153" s="369">
        <f>IF(G153=$K$1,(VLOOKUP(A153,'Extras -UL'!$A$6:$J$109,HLOOKUP('Exras Inflair Vs. Base'!G153,'Extras -UL'!$A$4:$J$5,2,FALSE),FALSE)-I153),0)</f>
        <v>0</v>
      </c>
      <c r="L153" s="369">
        <f>IF(G153=$L$1,(VLOOKUP(A153,'Extras -UL'!$A$6:$J$109,HLOOKUP('Exras Inflair Vs. Base'!G153,'Extras -UL'!$A$4:$J$5,2,FALSE),FALSE)-I153),0)</f>
        <v>0</v>
      </c>
      <c r="M153" s="369">
        <f>IF(G153=$M$1,(VLOOKUP(A153,'Extras -UL'!$A$6:$J$109,HLOOKUP('Exras Inflair Vs. Base'!G153,'Extras -UL'!$A$4:$J$5,2,FALSE),FALSE)-I153),0)</f>
        <v>0</v>
      </c>
      <c r="N153" s="369">
        <f>IF(G153=$N$1,(VLOOKUP(A153,'Extras -UL'!$A$6:$J$109,HLOOKUP('Exras Inflair Vs. Base'!G153,'Extras -UL'!$A$4:$J$5,2,FALSE),FALSE)-I153),0)</f>
        <v>0</v>
      </c>
      <c r="O153" s="369">
        <f>IF(G153=$O$1,(VLOOKUP(A153,'Extras -UL'!$A$6:$J$109,HLOOKUP('Exras Inflair Vs. Base'!G153,'Extras -UL'!$A$4:$J$5,2,FALSE),FALSE)-I153),0)</f>
        <v>0</v>
      </c>
      <c r="P153" s="369">
        <f>IF(G153=$P$1,(VLOOKUP(A153,'Extras -UL'!$A$6:$J$109,HLOOKUP('Exras Inflair Vs. Base'!G153,'Extras -UL'!$A$4:$J$5,2,FALSE),FALSE)-I153),0)</f>
        <v>0</v>
      </c>
      <c r="Q153" s="369">
        <f>IF(G153=$Q$1,(VLOOKUP(A153,'Extras -UL'!$A$6:$J$109,HLOOKUP('Exras Inflair Vs. Base'!G153,'Extras -UL'!$A$4:$J$5,2,FALSE),FALSE)-I153),0)</f>
        <v>0</v>
      </c>
      <c r="R153" s="369">
        <f>IF(G153=$R$1,(VLOOKUP(A153,'Extras -UL'!$A$6:$J$109,HLOOKUP('Exras Inflair Vs. Base'!G153,'Extras -UL'!$A$4:$J$5,2,FALSE),FALSE)-I153),0)</f>
        <v>0</v>
      </c>
      <c r="S153" s="248"/>
      <c r="T153" s="256" t="str">
        <f t="shared" si="7"/>
        <v>UL0225C600766</v>
      </c>
      <c r="U153" s="248"/>
      <c r="V153" s="248"/>
      <c r="W153" s="248"/>
      <c r="X153" s="248"/>
      <c r="Y153" s="241"/>
      <c r="Z153" s="241" t="str">
        <f t="shared" si="8"/>
        <v>UL0225C600766</v>
      </c>
      <c r="AA153" s="245" t="str">
        <f t="shared" si="6"/>
        <v>UL0225</v>
      </c>
      <c r="AB153" s="242">
        <f>IF(G153=$J$1,(VLOOKUP(A153,'Extras -UL'!$A$6:$J$109,HLOOKUP('Exras Inflair Vs. Base'!G153,'Extras -UL'!$A$4:$J$5,2,FALSE),FALSE)),0)</f>
        <v>0</v>
      </c>
      <c r="AC153" s="242">
        <f>IF(G153=$K$1,(VLOOKUP(A153,'Extras -UL'!$A$6:$J$109,HLOOKUP('Exras Inflair Vs. Base'!G153,'Extras -UL'!$A$4:$J$5,2,FALSE),FALSE)),0)</f>
        <v>0</v>
      </c>
      <c r="AD153" s="242">
        <f>IF(G153=$L$1,(VLOOKUP(A153,'Extras -UL'!$A$6:$J$109,HLOOKUP('Exras Inflair Vs. Base'!G153,'Extras -UL'!$A$4:$J$5,2,FALSE),FALSE)),0)</f>
        <v>6</v>
      </c>
      <c r="AE153" s="242">
        <f>IF(G153=$M$1,(VLOOKUP(A153,'Extras -UL'!$A$6:$J$109,HLOOKUP('Exras Inflair Vs. Base'!G153,'Extras -UL'!$A$4:$J$5,2,FALSE),FALSE)),0)</f>
        <v>0</v>
      </c>
      <c r="AF153" s="242">
        <f>IF(G153=$N$1,(VLOOKUP(A153,'Extras -UL'!$A$6:$J$109,HLOOKUP('Exras Inflair Vs. Base'!G153,'Extras -UL'!$A$4:$J$5,2,FALSE),FALSE)-I153),0)</f>
        <v>0</v>
      </c>
      <c r="AG153" s="242">
        <f>IF(G153=$O$1,(VLOOKUP(A153,'Extras -UL'!$A$6:$J$109,HLOOKUP('Exras Inflair Vs. Base'!G153,'Extras -UL'!$A$4:$J$5,2,FALSE),FALSE)),0)</f>
        <v>0</v>
      </c>
      <c r="AH153" s="242">
        <f>IF(G153=$P$1,(VLOOKUP(A153,'Extras -UL'!$A$6:$J$109,HLOOKUP('Exras Inflair Vs. Base'!G153,'Extras -UL'!$A$4:$J$5,2,FALSE),FALSE)),0)</f>
        <v>0</v>
      </c>
      <c r="AI153" s="242">
        <f>IF(G153=$Q$1,(VLOOKUP(A153,'Extras -UL'!$A$6:$J$109,HLOOKUP('Exras Inflair Vs. Base'!G153,'Extras -UL'!$A$4:$J$5,2,FALSE),FALSE)),0)</f>
        <v>0</v>
      </c>
      <c r="AJ153" s="242">
        <f>IF(G153=$R$1,(VLOOKUP(A153,'Extras -UL'!$A$6:$J$109,HLOOKUP('Exras Inflair Vs. Base'!G153,'Extras -UL'!$A$4:$J$5,2,FALSE),FALSE)),0)</f>
        <v>0</v>
      </c>
    </row>
    <row r="154" spans="1:36" x14ac:dyDescent="0.25">
      <c r="A154" s="250" t="s">
        <v>71</v>
      </c>
      <c r="B154" s="250" t="s">
        <v>1821</v>
      </c>
      <c r="C154" s="250" t="s">
        <v>1764</v>
      </c>
      <c r="D154" s="252" t="s">
        <v>897</v>
      </c>
      <c r="E154" s="249">
        <v>4</v>
      </c>
      <c r="F154" s="249" t="s">
        <v>1126</v>
      </c>
      <c r="G154" s="249" t="s">
        <v>169</v>
      </c>
      <c r="H154" s="249" t="s">
        <v>416</v>
      </c>
      <c r="I154" s="329">
        <v>6</v>
      </c>
      <c r="J154" s="369">
        <f>IF(G154=$J$1,(VLOOKUP(A154,'Extras -UL'!$A$6:$J$109,HLOOKUP('Exras Inflair Vs. Base'!G154,'Extras -UL'!$A$4:$J$5,2,FALSE),FALSE)-I154),0)</f>
        <v>0</v>
      </c>
      <c r="K154" s="369">
        <f>IF(G154=$K$1,(VLOOKUP(A154,'Extras -UL'!$A$6:$J$109,HLOOKUP('Exras Inflair Vs. Base'!G154,'Extras -UL'!$A$4:$J$5,2,FALSE),FALSE)-I154),0)</f>
        <v>0</v>
      </c>
      <c r="L154" s="369">
        <f>IF(G154=$L$1,(VLOOKUP(A154,'Extras -UL'!$A$6:$J$109,HLOOKUP('Exras Inflair Vs. Base'!G154,'Extras -UL'!$A$4:$J$5,2,FALSE),FALSE)-I154),0)</f>
        <v>0</v>
      </c>
      <c r="M154" s="369">
        <f>IF(G154=$M$1,(VLOOKUP(A154,'Extras -UL'!$A$6:$J$109,HLOOKUP('Exras Inflair Vs. Base'!G154,'Extras -UL'!$A$4:$J$5,2,FALSE),FALSE)-I154),0)</f>
        <v>0</v>
      </c>
      <c r="N154" s="369">
        <f>IF(G154=$N$1,(VLOOKUP(A154,'Extras -UL'!$A$6:$J$109,HLOOKUP('Exras Inflair Vs. Base'!G154,'Extras -UL'!$A$4:$J$5,2,FALSE),FALSE)-I154),0)</f>
        <v>0</v>
      </c>
      <c r="O154" s="369">
        <f>IF(G154=$O$1,(VLOOKUP(A154,'Extras -UL'!$A$6:$J$109,HLOOKUP('Exras Inflair Vs. Base'!G154,'Extras -UL'!$A$4:$J$5,2,FALSE),FALSE)-I154),0)</f>
        <v>0</v>
      </c>
      <c r="P154" s="369">
        <f>IF(G154=$P$1,(VLOOKUP(A154,'Extras -UL'!$A$6:$J$109,HLOOKUP('Exras Inflair Vs. Base'!G154,'Extras -UL'!$A$4:$J$5,2,FALSE),FALSE)-I154),0)</f>
        <v>0</v>
      </c>
      <c r="Q154" s="369">
        <f>IF(G154=$Q$1,(VLOOKUP(A154,'Extras -UL'!$A$6:$J$109,HLOOKUP('Exras Inflair Vs. Base'!G154,'Extras -UL'!$A$4:$J$5,2,FALSE),FALSE)-I154),0)</f>
        <v>0</v>
      </c>
      <c r="R154" s="369">
        <f>IF(G154=$R$1,(VLOOKUP(A154,'Extras -UL'!$A$6:$J$109,HLOOKUP('Exras Inflair Vs. Base'!G154,'Extras -UL'!$A$4:$J$5,2,FALSE),FALSE)-I154),0)</f>
        <v>0</v>
      </c>
      <c r="S154" s="248"/>
      <c r="T154" s="256" t="str">
        <f t="shared" si="7"/>
        <v>UL0225C600546</v>
      </c>
      <c r="U154" s="248"/>
      <c r="V154" s="248"/>
      <c r="W154" s="248"/>
      <c r="X154" s="248"/>
      <c r="Y154" s="241"/>
      <c r="Z154" s="241" t="str">
        <f t="shared" si="8"/>
        <v>UL0225C600546</v>
      </c>
      <c r="AA154" s="245" t="str">
        <f t="shared" si="6"/>
        <v>UL0225</v>
      </c>
      <c r="AB154" s="242">
        <f>IF(G154=$J$1,(VLOOKUP(A154,'Extras -UL'!$A$6:$J$109,HLOOKUP('Exras Inflair Vs. Base'!G154,'Extras -UL'!$A$4:$J$5,2,FALSE),FALSE)),0)</f>
        <v>0</v>
      </c>
      <c r="AC154" s="242">
        <f>IF(G154=$K$1,(VLOOKUP(A154,'Extras -UL'!$A$6:$J$109,HLOOKUP('Exras Inflair Vs. Base'!G154,'Extras -UL'!$A$4:$J$5,2,FALSE),FALSE)),0)</f>
        <v>0</v>
      </c>
      <c r="AD154" s="242">
        <f>IF(G154=$L$1,(VLOOKUP(A154,'Extras -UL'!$A$6:$J$109,HLOOKUP('Exras Inflair Vs. Base'!G154,'Extras -UL'!$A$4:$J$5,2,FALSE),FALSE)),0)</f>
        <v>0</v>
      </c>
      <c r="AE154" s="242">
        <f>IF(G154=$M$1,(VLOOKUP(A154,'Extras -UL'!$A$6:$J$109,HLOOKUP('Exras Inflair Vs. Base'!G154,'Extras -UL'!$A$4:$J$5,2,FALSE),FALSE)),0)</f>
        <v>6</v>
      </c>
      <c r="AF154" s="242">
        <f>IF(G154=$N$1,(VLOOKUP(A154,'Extras -UL'!$A$6:$J$109,HLOOKUP('Exras Inflair Vs. Base'!G154,'Extras -UL'!$A$4:$J$5,2,FALSE),FALSE)-I154),0)</f>
        <v>0</v>
      </c>
      <c r="AG154" s="242">
        <f>IF(G154=$O$1,(VLOOKUP(A154,'Extras -UL'!$A$6:$J$109,HLOOKUP('Exras Inflair Vs. Base'!G154,'Extras -UL'!$A$4:$J$5,2,FALSE),FALSE)),0)</f>
        <v>0</v>
      </c>
      <c r="AH154" s="242">
        <f>IF(G154=$P$1,(VLOOKUP(A154,'Extras -UL'!$A$6:$J$109,HLOOKUP('Exras Inflair Vs. Base'!G154,'Extras -UL'!$A$4:$J$5,2,FALSE),FALSE)),0)</f>
        <v>0</v>
      </c>
      <c r="AI154" s="242">
        <f>IF(G154=$Q$1,(VLOOKUP(A154,'Extras -UL'!$A$6:$J$109,HLOOKUP('Exras Inflair Vs. Base'!G154,'Extras -UL'!$A$4:$J$5,2,FALSE),FALSE)),0)</f>
        <v>0</v>
      </c>
      <c r="AJ154" s="242">
        <f>IF(G154=$R$1,(VLOOKUP(A154,'Extras -UL'!$A$6:$J$109,HLOOKUP('Exras Inflair Vs. Base'!G154,'Extras -UL'!$A$4:$J$5,2,FALSE),FALSE)),0)</f>
        <v>0</v>
      </c>
    </row>
    <row r="155" spans="1:36" x14ac:dyDescent="0.25">
      <c r="A155" s="249" t="s">
        <v>71</v>
      </c>
      <c r="B155" s="249" t="s">
        <v>1821</v>
      </c>
      <c r="C155" s="249" t="s">
        <v>1764</v>
      </c>
      <c r="D155" s="251" t="s">
        <v>897</v>
      </c>
      <c r="E155" s="249">
        <v>5</v>
      </c>
      <c r="F155" s="249" t="s">
        <v>1126</v>
      </c>
      <c r="G155" s="249" t="s">
        <v>170</v>
      </c>
      <c r="H155" s="249" t="s">
        <v>417</v>
      </c>
      <c r="I155" s="329">
        <v>1</v>
      </c>
      <c r="J155" s="369">
        <f>IF(G155=$J$1,(VLOOKUP(A155,'Extras -UL'!$A$6:$J$109,HLOOKUP('Exras Inflair Vs. Base'!G155,'Extras -UL'!$A$4:$J$5,2,FALSE),FALSE)-I155),0)</f>
        <v>0</v>
      </c>
      <c r="K155" s="369">
        <f>IF(G155=$K$1,(VLOOKUP(A155,'Extras -UL'!$A$6:$J$109,HLOOKUP('Exras Inflair Vs. Base'!G155,'Extras -UL'!$A$4:$J$5,2,FALSE),FALSE)-I155),0)</f>
        <v>0</v>
      </c>
      <c r="L155" s="369">
        <f>IF(G155=$L$1,(VLOOKUP(A155,'Extras -UL'!$A$6:$J$109,HLOOKUP('Exras Inflair Vs. Base'!G155,'Extras -UL'!$A$4:$J$5,2,FALSE),FALSE)-I155),0)</f>
        <v>0</v>
      </c>
      <c r="M155" s="369">
        <f>IF(G155=$M$1,(VLOOKUP(A155,'Extras -UL'!$A$6:$J$109,HLOOKUP('Exras Inflair Vs. Base'!G155,'Extras -UL'!$A$4:$J$5,2,FALSE),FALSE)-I155),0)</f>
        <v>0</v>
      </c>
      <c r="N155" s="369">
        <f>IF(G155=$N$1,(VLOOKUP(A155,'Extras -UL'!$A$6:$J$109,HLOOKUP('Exras Inflair Vs. Base'!G155,'Extras -UL'!$A$4:$J$5,2,FALSE),FALSE)-I155),0)</f>
        <v>0</v>
      </c>
      <c r="O155" s="369">
        <f>IF(G155=$O$1,(VLOOKUP(A155,'Extras -UL'!$A$6:$J$109,HLOOKUP('Exras Inflair Vs. Base'!G155,'Extras -UL'!$A$4:$J$5,2,FALSE),FALSE)-I155),0)</f>
        <v>0</v>
      </c>
      <c r="P155" s="369">
        <f>IF(G155=$P$1,(VLOOKUP(A155,'Extras -UL'!$A$6:$J$109,HLOOKUP('Exras Inflair Vs. Base'!G155,'Extras -UL'!$A$4:$J$5,2,FALSE),FALSE)-I155),0)</f>
        <v>0</v>
      </c>
      <c r="Q155" s="369">
        <f>IF(G155=$Q$1,(VLOOKUP(A155,'Extras -UL'!$A$6:$J$109,HLOOKUP('Exras Inflair Vs. Base'!G155,'Extras -UL'!$A$4:$J$5,2,FALSE),FALSE)-I155),0)</f>
        <v>0</v>
      </c>
      <c r="R155" s="369">
        <f>IF(G155=$R$1,(VLOOKUP(A155,'Extras -UL'!$A$6:$J$109,HLOOKUP('Exras Inflair Vs. Base'!G155,'Extras -UL'!$A$4:$J$5,2,FALSE),FALSE)-I155),0)</f>
        <v>0</v>
      </c>
      <c r="S155" s="248"/>
      <c r="T155" s="256" t="str">
        <f t="shared" si="7"/>
        <v>UL0225C600551</v>
      </c>
      <c r="U155" s="248"/>
      <c r="V155" s="248"/>
      <c r="W155" s="248"/>
      <c r="X155" s="248"/>
      <c r="Y155" s="241"/>
      <c r="Z155" s="241" t="str">
        <f t="shared" si="8"/>
        <v>UL0225C600551</v>
      </c>
      <c r="AA155" s="245" t="str">
        <f t="shared" si="6"/>
        <v>UL0225</v>
      </c>
      <c r="AB155" s="242">
        <f>IF(G155=$J$1,(VLOOKUP(A155,'Extras -UL'!$A$6:$J$109,HLOOKUP('Exras Inflair Vs. Base'!G155,'Extras -UL'!$A$4:$J$5,2,FALSE),FALSE)),0)</f>
        <v>0</v>
      </c>
      <c r="AC155" s="242">
        <f>IF(G155=$K$1,(VLOOKUP(A155,'Extras -UL'!$A$6:$J$109,HLOOKUP('Exras Inflair Vs. Base'!G155,'Extras -UL'!$A$4:$J$5,2,FALSE),FALSE)),0)</f>
        <v>0</v>
      </c>
      <c r="AD155" s="242">
        <f>IF(G155=$L$1,(VLOOKUP(A155,'Extras -UL'!$A$6:$J$109,HLOOKUP('Exras Inflair Vs. Base'!G155,'Extras -UL'!$A$4:$J$5,2,FALSE),FALSE)),0)</f>
        <v>0</v>
      </c>
      <c r="AE155" s="242">
        <f>IF(G155=$M$1,(VLOOKUP(A155,'Extras -UL'!$A$6:$J$109,HLOOKUP('Exras Inflair Vs. Base'!G155,'Extras -UL'!$A$4:$J$5,2,FALSE),FALSE)),0)</f>
        <v>0</v>
      </c>
      <c r="AF155" s="242">
        <f>IF(G155=$N$1,(VLOOKUP(A155,'Extras -UL'!$A$6:$J$109,HLOOKUP('Exras Inflair Vs. Base'!G155,'Extras -UL'!$A$4:$J$5,2,FALSE),FALSE)-I155),0)</f>
        <v>0</v>
      </c>
      <c r="AG155" s="242">
        <f>IF(G155=$O$1,(VLOOKUP(A155,'Extras -UL'!$A$6:$J$109,HLOOKUP('Exras Inflair Vs. Base'!G155,'Extras -UL'!$A$4:$J$5,2,FALSE),FALSE)),0)</f>
        <v>0</v>
      </c>
      <c r="AH155" s="242">
        <f>IF(G155=$P$1,(VLOOKUP(A155,'Extras -UL'!$A$6:$J$109,HLOOKUP('Exras Inflair Vs. Base'!G155,'Extras -UL'!$A$4:$J$5,2,FALSE),FALSE)),0)</f>
        <v>0</v>
      </c>
      <c r="AI155" s="242">
        <f>IF(G155=$Q$1,(VLOOKUP(A155,'Extras -UL'!$A$6:$J$109,HLOOKUP('Exras Inflair Vs. Base'!G155,'Extras -UL'!$A$4:$J$5,2,FALSE),FALSE)),0)</f>
        <v>0</v>
      </c>
      <c r="AJ155" s="242">
        <f>IF(G155=$R$1,(VLOOKUP(A155,'Extras -UL'!$A$6:$J$109,HLOOKUP('Exras Inflair Vs. Base'!G155,'Extras -UL'!$A$4:$J$5,2,FALSE),FALSE)),0)</f>
        <v>0</v>
      </c>
    </row>
    <row r="156" spans="1:36" x14ac:dyDescent="0.25">
      <c r="A156" s="250" t="s">
        <v>75</v>
      </c>
      <c r="B156" s="250" t="s">
        <v>1822</v>
      </c>
      <c r="C156" s="250" t="s">
        <v>1764</v>
      </c>
      <c r="D156" s="252" t="s">
        <v>897</v>
      </c>
      <c r="E156" s="249">
        <v>1</v>
      </c>
      <c r="F156" s="249" t="s">
        <v>1126</v>
      </c>
      <c r="G156" s="249" t="s">
        <v>517</v>
      </c>
      <c r="H156" s="249" t="s">
        <v>1777</v>
      </c>
      <c r="I156" s="329">
        <v>272</v>
      </c>
      <c r="J156" s="369">
        <f>IF(G156=$J$1,(VLOOKUP(A156,'Extras -UL'!$A$6:$J$109,HLOOKUP('Exras Inflair Vs. Base'!G156,'Extras -UL'!$A$4:$J$5,2,FALSE),FALSE)-I156),0)</f>
        <v>0</v>
      </c>
      <c r="K156" s="369">
        <f>IF(G156=$K$1,(VLOOKUP(A156,'Extras -UL'!$A$6:$J$109,HLOOKUP('Exras Inflair Vs. Base'!G156,'Extras -UL'!$A$4:$J$5,2,FALSE),FALSE)-I156),0)</f>
        <v>0</v>
      </c>
      <c r="L156" s="369">
        <f>IF(G156=$L$1,(VLOOKUP(A156,'Extras -UL'!$A$6:$J$109,HLOOKUP('Exras Inflair Vs. Base'!G156,'Extras -UL'!$A$4:$J$5,2,FALSE),FALSE)-I156),0)</f>
        <v>0</v>
      </c>
      <c r="M156" s="369">
        <f>IF(G156=$M$1,(VLOOKUP(A156,'Extras -UL'!$A$6:$J$109,HLOOKUP('Exras Inflair Vs. Base'!G156,'Extras -UL'!$A$4:$J$5,2,FALSE),FALSE)-I156),0)</f>
        <v>0</v>
      </c>
      <c r="N156" s="369">
        <f>IF(G156=$N$1,(VLOOKUP(A156,'Extras -UL'!$A$6:$J$109,HLOOKUP('Exras Inflair Vs. Base'!G156,'Extras -UL'!$A$4:$J$5,2,FALSE),FALSE)-I156),0)</f>
        <v>0</v>
      </c>
      <c r="O156" s="369">
        <f>IF(G156=$O$1,(VLOOKUP(A156,'Extras -UL'!$A$6:$J$109,HLOOKUP('Exras Inflair Vs. Base'!G156,'Extras -UL'!$A$4:$J$5,2,FALSE),FALSE)-I156),0)</f>
        <v>0</v>
      </c>
      <c r="P156" s="369">
        <f>IF(G156=$P$1,(VLOOKUP(A156,'Extras -UL'!$A$6:$J$109,HLOOKUP('Exras Inflair Vs. Base'!G156,'Extras -UL'!$A$4:$J$5,2,FALSE),FALSE)-I156),0)</f>
        <v>0</v>
      </c>
      <c r="Q156" s="369">
        <f>IF(G156=$Q$1,(VLOOKUP(A156,'Extras -UL'!$A$6:$J$109,HLOOKUP('Exras Inflair Vs. Base'!G156,'Extras -UL'!$A$4:$J$5,2,FALSE),FALSE)-I156),0)</f>
        <v>0</v>
      </c>
      <c r="R156" s="369">
        <f>IF(G156=$R$1,(VLOOKUP(A156,'Extras -UL'!$A$6:$J$109,HLOOKUP('Exras Inflair Vs. Base'!G156,'Extras -UL'!$A$4:$J$5,2,FALSE),FALSE)-I156),0)</f>
        <v>0</v>
      </c>
      <c r="S156" s="248"/>
      <c r="T156" s="256" t="str">
        <f t="shared" si="7"/>
        <v>UL0226C60048272</v>
      </c>
      <c r="U156" s="248"/>
      <c r="V156" s="248"/>
      <c r="W156" s="248"/>
      <c r="X156" s="248"/>
      <c r="Y156" s="241"/>
      <c r="Z156" s="241" t="str">
        <f t="shared" si="8"/>
        <v>UL0226C60048272</v>
      </c>
      <c r="AA156" s="245" t="str">
        <f t="shared" si="6"/>
        <v>UL0226</v>
      </c>
      <c r="AB156" s="242">
        <f>IF(G156=$J$1,(VLOOKUP(A156,'Extras -UL'!$A$6:$J$109,HLOOKUP('Exras Inflair Vs. Base'!G156,'Extras -UL'!$A$4:$J$5,2,FALSE),FALSE)),0)</f>
        <v>272</v>
      </c>
      <c r="AC156" s="242">
        <f>IF(G156=$K$1,(VLOOKUP(A156,'Extras -UL'!$A$6:$J$109,HLOOKUP('Exras Inflair Vs. Base'!G156,'Extras -UL'!$A$4:$J$5,2,FALSE),FALSE)),0)</f>
        <v>0</v>
      </c>
      <c r="AD156" s="242">
        <f>IF(G156=$L$1,(VLOOKUP(A156,'Extras -UL'!$A$6:$J$109,HLOOKUP('Exras Inflair Vs. Base'!G156,'Extras -UL'!$A$4:$J$5,2,FALSE),FALSE)),0)</f>
        <v>0</v>
      </c>
      <c r="AE156" s="242">
        <f>IF(G156=$M$1,(VLOOKUP(A156,'Extras -UL'!$A$6:$J$109,HLOOKUP('Exras Inflair Vs. Base'!G156,'Extras -UL'!$A$4:$J$5,2,FALSE),FALSE)),0)</f>
        <v>0</v>
      </c>
      <c r="AF156" s="242">
        <f>IF(G156=$N$1,(VLOOKUP(A156,'Extras -UL'!$A$6:$J$109,HLOOKUP('Exras Inflair Vs. Base'!G156,'Extras -UL'!$A$4:$J$5,2,FALSE),FALSE)-I156),0)</f>
        <v>0</v>
      </c>
      <c r="AG156" s="242">
        <f>IF(G156=$O$1,(VLOOKUP(A156,'Extras -UL'!$A$6:$J$109,HLOOKUP('Exras Inflair Vs. Base'!G156,'Extras -UL'!$A$4:$J$5,2,FALSE),FALSE)),0)</f>
        <v>0</v>
      </c>
      <c r="AH156" s="242">
        <f>IF(G156=$P$1,(VLOOKUP(A156,'Extras -UL'!$A$6:$J$109,HLOOKUP('Exras Inflair Vs. Base'!G156,'Extras -UL'!$A$4:$J$5,2,FALSE),FALSE)),0)</f>
        <v>0</v>
      </c>
      <c r="AI156" s="242">
        <f>IF(G156=$Q$1,(VLOOKUP(A156,'Extras -UL'!$A$6:$J$109,HLOOKUP('Exras Inflair Vs. Base'!G156,'Extras -UL'!$A$4:$J$5,2,FALSE),FALSE)),0)</f>
        <v>0</v>
      </c>
      <c r="AJ156" s="242">
        <f>IF(G156=$R$1,(VLOOKUP(A156,'Extras -UL'!$A$6:$J$109,HLOOKUP('Exras Inflair Vs. Base'!G156,'Extras -UL'!$A$4:$J$5,2,FALSE),FALSE)),0)</f>
        <v>0</v>
      </c>
    </row>
    <row r="157" spans="1:36" x14ac:dyDescent="0.25">
      <c r="A157" s="250" t="s">
        <v>75</v>
      </c>
      <c r="B157" s="250" t="s">
        <v>1822</v>
      </c>
      <c r="C157" s="250" t="s">
        <v>1764</v>
      </c>
      <c r="D157" s="252" t="s">
        <v>897</v>
      </c>
      <c r="E157" s="249">
        <v>2</v>
      </c>
      <c r="F157" s="249" t="s">
        <v>1126</v>
      </c>
      <c r="G157" s="249" t="s">
        <v>434</v>
      </c>
      <c r="H157" s="249" t="s">
        <v>1778</v>
      </c>
      <c r="I157" s="329">
        <v>21</v>
      </c>
      <c r="J157" s="369">
        <f>IF(G157=$J$1,(VLOOKUP(A157,'Extras -UL'!$A$6:$J$109,HLOOKUP('Exras Inflair Vs. Base'!G157,'Extras -UL'!$A$4:$J$5,2,FALSE),FALSE)-I157),0)</f>
        <v>0</v>
      </c>
      <c r="K157" s="369">
        <f>IF(G157=$K$1,(VLOOKUP(A157,'Extras -UL'!$A$6:$J$109,HLOOKUP('Exras Inflair Vs. Base'!G157,'Extras -UL'!$A$4:$J$5,2,FALSE),FALSE)-I157),0)</f>
        <v>0</v>
      </c>
      <c r="L157" s="369">
        <f>IF(G157=$L$1,(VLOOKUP(A157,'Extras -UL'!$A$6:$J$109,HLOOKUP('Exras Inflair Vs. Base'!G157,'Extras -UL'!$A$4:$J$5,2,FALSE),FALSE)-I157),0)</f>
        <v>0</v>
      </c>
      <c r="M157" s="369">
        <f>IF(G157=$M$1,(VLOOKUP(A157,'Extras -UL'!$A$6:$J$109,HLOOKUP('Exras Inflair Vs. Base'!G157,'Extras -UL'!$A$4:$J$5,2,FALSE),FALSE)-I157),0)</f>
        <v>0</v>
      </c>
      <c r="N157" s="369">
        <f>IF(G157=$N$1,(VLOOKUP(A157,'Extras -UL'!$A$6:$J$109,HLOOKUP('Exras Inflair Vs. Base'!G157,'Extras -UL'!$A$4:$J$5,2,FALSE),FALSE)-I157),0)</f>
        <v>0</v>
      </c>
      <c r="O157" s="369">
        <f>IF(G157=$O$1,(VLOOKUP(A157,'Extras -UL'!$A$6:$J$109,HLOOKUP('Exras Inflair Vs. Base'!G157,'Extras -UL'!$A$4:$J$5,2,FALSE),FALSE)-I157),0)</f>
        <v>0</v>
      </c>
      <c r="P157" s="369">
        <f>IF(G157=$P$1,(VLOOKUP(A157,'Extras -UL'!$A$6:$J$109,HLOOKUP('Exras Inflair Vs. Base'!G157,'Extras -UL'!$A$4:$J$5,2,FALSE),FALSE)-I157),0)</f>
        <v>0</v>
      </c>
      <c r="Q157" s="369">
        <f>IF(G157=$Q$1,(VLOOKUP(A157,'Extras -UL'!$A$6:$J$109,HLOOKUP('Exras Inflair Vs. Base'!G157,'Extras -UL'!$A$4:$J$5,2,FALSE),FALSE)-I157),0)</f>
        <v>0</v>
      </c>
      <c r="R157" s="369">
        <f>IF(G157=$R$1,(VLOOKUP(A157,'Extras -UL'!$A$6:$J$109,HLOOKUP('Exras Inflair Vs. Base'!G157,'Extras -UL'!$A$4:$J$5,2,FALSE),FALSE)-I157),0)</f>
        <v>0</v>
      </c>
      <c r="S157" s="248"/>
      <c r="T157" s="256" t="str">
        <f t="shared" si="7"/>
        <v>UL0226C6002221</v>
      </c>
      <c r="U157" s="248"/>
      <c r="V157" s="248"/>
      <c r="W157" s="248"/>
      <c r="X157" s="248"/>
      <c r="Y157" s="241"/>
      <c r="Z157" s="241" t="str">
        <f t="shared" si="8"/>
        <v>UL0226C6002221</v>
      </c>
      <c r="AA157" s="245" t="str">
        <f t="shared" si="6"/>
        <v>UL0226</v>
      </c>
      <c r="AB157" s="242">
        <f>IF(G157=$J$1,(VLOOKUP(A157,'Extras -UL'!$A$6:$J$109,HLOOKUP('Exras Inflair Vs. Base'!G157,'Extras -UL'!$A$4:$J$5,2,FALSE),FALSE)),0)</f>
        <v>0</v>
      </c>
      <c r="AC157" s="242">
        <f>IF(G157=$K$1,(VLOOKUP(A157,'Extras -UL'!$A$6:$J$109,HLOOKUP('Exras Inflair Vs. Base'!G157,'Extras -UL'!$A$4:$J$5,2,FALSE),FALSE)),0)</f>
        <v>21</v>
      </c>
      <c r="AD157" s="242">
        <f>IF(G157=$L$1,(VLOOKUP(A157,'Extras -UL'!$A$6:$J$109,HLOOKUP('Exras Inflair Vs. Base'!G157,'Extras -UL'!$A$4:$J$5,2,FALSE),FALSE)),0)</f>
        <v>0</v>
      </c>
      <c r="AE157" s="242">
        <f>IF(G157=$M$1,(VLOOKUP(A157,'Extras -UL'!$A$6:$J$109,HLOOKUP('Exras Inflair Vs. Base'!G157,'Extras -UL'!$A$4:$J$5,2,FALSE),FALSE)),0)</f>
        <v>0</v>
      </c>
      <c r="AF157" s="242">
        <f>IF(G157=$N$1,(VLOOKUP(A157,'Extras -UL'!$A$6:$J$109,HLOOKUP('Exras Inflair Vs. Base'!G157,'Extras -UL'!$A$4:$J$5,2,FALSE),FALSE)-I157),0)</f>
        <v>0</v>
      </c>
      <c r="AG157" s="242">
        <f>IF(G157=$O$1,(VLOOKUP(A157,'Extras -UL'!$A$6:$J$109,HLOOKUP('Exras Inflair Vs. Base'!G157,'Extras -UL'!$A$4:$J$5,2,FALSE),FALSE)),0)</f>
        <v>0</v>
      </c>
      <c r="AH157" s="242">
        <f>IF(G157=$P$1,(VLOOKUP(A157,'Extras -UL'!$A$6:$J$109,HLOOKUP('Exras Inflair Vs. Base'!G157,'Extras -UL'!$A$4:$J$5,2,FALSE),FALSE)),0)</f>
        <v>0</v>
      </c>
      <c r="AI157" s="242">
        <f>IF(G157=$Q$1,(VLOOKUP(A157,'Extras -UL'!$A$6:$J$109,HLOOKUP('Exras Inflair Vs. Base'!G157,'Extras -UL'!$A$4:$J$5,2,FALSE),FALSE)),0)</f>
        <v>0</v>
      </c>
      <c r="AJ157" s="242">
        <f>IF(G157=$R$1,(VLOOKUP(A157,'Extras -UL'!$A$6:$J$109,HLOOKUP('Exras Inflair Vs. Base'!G157,'Extras -UL'!$A$4:$J$5,2,FALSE),FALSE)),0)</f>
        <v>0</v>
      </c>
    </row>
    <row r="158" spans="1:36" x14ac:dyDescent="0.25">
      <c r="A158" s="250" t="s">
        <v>75</v>
      </c>
      <c r="B158" s="250" t="s">
        <v>1822</v>
      </c>
      <c r="C158" s="250" t="s">
        <v>1764</v>
      </c>
      <c r="D158" s="252" t="s">
        <v>897</v>
      </c>
      <c r="E158" s="249">
        <v>3</v>
      </c>
      <c r="F158" s="249" t="s">
        <v>1126</v>
      </c>
      <c r="G158" s="249" t="s">
        <v>886</v>
      </c>
      <c r="H158" s="249" t="s">
        <v>907</v>
      </c>
      <c r="I158" s="329">
        <v>6</v>
      </c>
      <c r="J158" s="369">
        <f>IF(G158=$J$1,(VLOOKUP(A158,'Extras -UL'!$A$6:$J$109,HLOOKUP('Exras Inflair Vs. Base'!G158,'Extras -UL'!$A$4:$J$5,2,FALSE),FALSE)-I158),0)</f>
        <v>0</v>
      </c>
      <c r="K158" s="369">
        <f>IF(G158=$K$1,(VLOOKUP(A158,'Extras -UL'!$A$6:$J$109,HLOOKUP('Exras Inflair Vs. Base'!G158,'Extras -UL'!$A$4:$J$5,2,FALSE),FALSE)-I158),0)</f>
        <v>0</v>
      </c>
      <c r="L158" s="369">
        <f>IF(G158=$L$1,(VLOOKUP(A158,'Extras -UL'!$A$6:$J$109,HLOOKUP('Exras Inflair Vs. Base'!G158,'Extras -UL'!$A$4:$J$5,2,FALSE),FALSE)-I158),0)</f>
        <v>0</v>
      </c>
      <c r="M158" s="369">
        <f>IF(G158=$M$1,(VLOOKUP(A158,'Extras -UL'!$A$6:$J$109,HLOOKUP('Exras Inflair Vs. Base'!G158,'Extras -UL'!$A$4:$J$5,2,FALSE),FALSE)-I158),0)</f>
        <v>0</v>
      </c>
      <c r="N158" s="369">
        <f>IF(G158=$N$1,(VLOOKUP(A158,'Extras -UL'!$A$6:$J$109,HLOOKUP('Exras Inflair Vs. Base'!G158,'Extras -UL'!$A$4:$J$5,2,FALSE),FALSE)-I158),0)</f>
        <v>0</v>
      </c>
      <c r="O158" s="369">
        <f>IF(G158=$O$1,(VLOOKUP(A158,'Extras -UL'!$A$6:$J$109,HLOOKUP('Exras Inflair Vs. Base'!G158,'Extras -UL'!$A$4:$J$5,2,FALSE),FALSE)-I158),0)</f>
        <v>0</v>
      </c>
      <c r="P158" s="369">
        <f>IF(G158=$P$1,(VLOOKUP(A158,'Extras -UL'!$A$6:$J$109,HLOOKUP('Exras Inflair Vs. Base'!G158,'Extras -UL'!$A$4:$J$5,2,FALSE),FALSE)-I158),0)</f>
        <v>0</v>
      </c>
      <c r="Q158" s="369">
        <f>IF(G158=$Q$1,(VLOOKUP(A158,'Extras -UL'!$A$6:$J$109,HLOOKUP('Exras Inflair Vs. Base'!G158,'Extras -UL'!$A$4:$J$5,2,FALSE),FALSE)-I158),0)</f>
        <v>0</v>
      </c>
      <c r="R158" s="369">
        <f>IF(G158=$R$1,(VLOOKUP(A158,'Extras -UL'!$A$6:$J$109,HLOOKUP('Exras Inflair Vs. Base'!G158,'Extras -UL'!$A$4:$J$5,2,FALSE),FALSE)-I158),0)</f>
        <v>0</v>
      </c>
      <c r="S158" s="248"/>
      <c r="T158" s="256" t="str">
        <f t="shared" si="7"/>
        <v>UL0226C600766</v>
      </c>
      <c r="U158" s="248"/>
      <c r="V158" s="248"/>
      <c r="W158" s="248"/>
      <c r="X158" s="248"/>
      <c r="Y158" s="241"/>
      <c r="Z158" s="241" t="str">
        <f t="shared" si="8"/>
        <v>UL0226C600766</v>
      </c>
      <c r="AA158" s="245" t="str">
        <f t="shared" si="6"/>
        <v>UL0226</v>
      </c>
      <c r="AB158" s="242">
        <f>IF(G158=$J$1,(VLOOKUP(A158,'Extras -UL'!$A$6:$J$109,HLOOKUP('Exras Inflair Vs. Base'!G158,'Extras -UL'!$A$4:$J$5,2,FALSE),FALSE)),0)</f>
        <v>0</v>
      </c>
      <c r="AC158" s="242">
        <f>IF(G158=$K$1,(VLOOKUP(A158,'Extras -UL'!$A$6:$J$109,HLOOKUP('Exras Inflair Vs. Base'!G158,'Extras -UL'!$A$4:$J$5,2,FALSE),FALSE)),0)</f>
        <v>0</v>
      </c>
      <c r="AD158" s="242">
        <f>IF(G158=$L$1,(VLOOKUP(A158,'Extras -UL'!$A$6:$J$109,HLOOKUP('Exras Inflair Vs. Base'!G158,'Extras -UL'!$A$4:$J$5,2,FALSE),FALSE)),0)</f>
        <v>6</v>
      </c>
      <c r="AE158" s="242">
        <f>IF(G158=$M$1,(VLOOKUP(A158,'Extras -UL'!$A$6:$J$109,HLOOKUP('Exras Inflair Vs. Base'!G158,'Extras -UL'!$A$4:$J$5,2,FALSE),FALSE)),0)</f>
        <v>0</v>
      </c>
      <c r="AF158" s="242">
        <f>IF(G158=$N$1,(VLOOKUP(A158,'Extras -UL'!$A$6:$J$109,HLOOKUP('Exras Inflair Vs. Base'!G158,'Extras -UL'!$A$4:$J$5,2,FALSE),FALSE)-I158),0)</f>
        <v>0</v>
      </c>
      <c r="AG158" s="242">
        <f>IF(G158=$O$1,(VLOOKUP(A158,'Extras -UL'!$A$6:$J$109,HLOOKUP('Exras Inflair Vs. Base'!G158,'Extras -UL'!$A$4:$J$5,2,FALSE),FALSE)),0)</f>
        <v>0</v>
      </c>
      <c r="AH158" s="242">
        <f>IF(G158=$P$1,(VLOOKUP(A158,'Extras -UL'!$A$6:$J$109,HLOOKUP('Exras Inflair Vs. Base'!G158,'Extras -UL'!$A$4:$J$5,2,FALSE),FALSE)),0)</f>
        <v>0</v>
      </c>
      <c r="AI158" s="242">
        <f>IF(G158=$Q$1,(VLOOKUP(A158,'Extras -UL'!$A$6:$J$109,HLOOKUP('Exras Inflair Vs. Base'!G158,'Extras -UL'!$A$4:$J$5,2,FALSE),FALSE)),0)</f>
        <v>0</v>
      </c>
      <c r="AJ158" s="242">
        <f>IF(G158=$R$1,(VLOOKUP(A158,'Extras -UL'!$A$6:$J$109,HLOOKUP('Exras Inflair Vs. Base'!G158,'Extras -UL'!$A$4:$J$5,2,FALSE),FALSE)),0)</f>
        <v>0</v>
      </c>
    </row>
    <row r="159" spans="1:36" x14ac:dyDescent="0.25">
      <c r="A159" s="250" t="s">
        <v>75</v>
      </c>
      <c r="B159" s="250" t="s">
        <v>1822</v>
      </c>
      <c r="C159" s="250" t="s">
        <v>1764</v>
      </c>
      <c r="D159" s="252" t="s">
        <v>897</v>
      </c>
      <c r="E159" s="249">
        <v>4</v>
      </c>
      <c r="F159" s="249" t="s">
        <v>1126</v>
      </c>
      <c r="G159" s="249" t="s">
        <v>169</v>
      </c>
      <c r="H159" s="249" t="s">
        <v>416</v>
      </c>
      <c r="I159" s="329">
        <v>6</v>
      </c>
      <c r="J159" s="369">
        <f>IF(G159=$J$1,(VLOOKUP(A159,'Extras -UL'!$A$6:$J$109,HLOOKUP('Exras Inflair Vs. Base'!G159,'Extras -UL'!$A$4:$J$5,2,FALSE),FALSE)-I159),0)</f>
        <v>0</v>
      </c>
      <c r="K159" s="369">
        <f>IF(G159=$K$1,(VLOOKUP(A159,'Extras -UL'!$A$6:$J$109,HLOOKUP('Exras Inflair Vs. Base'!G159,'Extras -UL'!$A$4:$J$5,2,FALSE),FALSE)-I159),0)</f>
        <v>0</v>
      </c>
      <c r="L159" s="369">
        <f>IF(G159=$L$1,(VLOOKUP(A159,'Extras -UL'!$A$6:$J$109,HLOOKUP('Exras Inflair Vs. Base'!G159,'Extras -UL'!$A$4:$J$5,2,FALSE),FALSE)-I159),0)</f>
        <v>0</v>
      </c>
      <c r="M159" s="369">
        <f>IF(G159=$M$1,(VLOOKUP(A159,'Extras -UL'!$A$6:$J$109,HLOOKUP('Exras Inflair Vs. Base'!G159,'Extras -UL'!$A$4:$J$5,2,FALSE),FALSE)-I159),0)</f>
        <v>0</v>
      </c>
      <c r="N159" s="369">
        <f>IF(G159=$N$1,(VLOOKUP(A159,'Extras -UL'!$A$6:$J$109,HLOOKUP('Exras Inflair Vs. Base'!G159,'Extras -UL'!$A$4:$J$5,2,FALSE),FALSE)-I159),0)</f>
        <v>0</v>
      </c>
      <c r="O159" s="369">
        <f>IF(G159=$O$1,(VLOOKUP(A159,'Extras -UL'!$A$6:$J$109,HLOOKUP('Exras Inflair Vs. Base'!G159,'Extras -UL'!$A$4:$J$5,2,FALSE),FALSE)-I159),0)</f>
        <v>0</v>
      </c>
      <c r="P159" s="369">
        <f>IF(G159=$P$1,(VLOOKUP(A159,'Extras -UL'!$A$6:$J$109,HLOOKUP('Exras Inflair Vs. Base'!G159,'Extras -UL'!$A$4:$J$5,2,FALSE),FALSE)-I159),0)</f>
        <v>0</v>
      </c>
      <c r="Q159" s="369">
        <f>IF(G159=$Q$1,(VLOOKUP(A159,'Extras -UL'!$A$6:$J$109,HLOOKUP('Exras Inflair Vs. Base'!G159,'Extras -UL'!$A$4:$J$5,2,FALSE),FALSE)-I159),0)</f>
        <v>0</v>
      </c>
      <c r="R159" s="369">
        <f>IF(G159=$R$1,(VLOOKUP(A159,'Extras -UL'!$A$6:$J$109,HLOOKUP('Exras Inflair Vs. Base'!G159,'Extras -UL'!$A$4:$J$5,2,FALSE),FALSE)-I159),0)</f>
        <v>0</v>
      </c>
      <c r="S159" s="248"/>
      <c r="T159" s="256" t="str">
        <f t="shared" si="7"/>
        <v>UL0226C600546</v>
      </c>
      <c r="U159" s="248"/>
      <c r="V159" s="248"/>
      <c r="W159" s="248"/>
      <c r="X159" s="248"/>
      <c r="Y159" s="241"/>
      <c r="Z159" s="241" t="str">
        <f t="shared" si="8"/>
        <v>UL0226C600546</v>
      </c>
      <c r="AA159" s="245" t="str">
        <f t="shared" si="6"/>
        <v>UL0226</v>
      </c>
      <c r="AB159" s="242">
        <f>IF(G159=$J$1,(VLOOKUP(A159,'Extras -UL'!$A$6:$J$109,HLOOKUP('Exras Inflair Vs. Base'!G159,'Extras -UL'!$A$4:$J$5,2,FALSE),FALSE)),0)</f>
        <v>0</v>
      </c>
      <c r="AC159" s="242">
        <f>IF(G159=$K$1,(VLOOKUP(A159,'Extras -UL'!$A$6:$J$109,HLOOKUP('Exras Inflair Vs. Base'!G159,'Extras -UL'!$A$4:$J$5,2,FALSE),FALSE)),0)</f>
        <v>0</v>
      </c>
      <c r="AD159" s="242">
        <f>IF(G159=$L$1,(VLOOKUP(A159,'Extras -UL'!$A$6:$J$109,HLOOKUP('Exras Inflair Vs. Base'!G159,'Extras -UL'!$A$4:$J$5,2,FALSE),FALSE)),0)</f>
        <v>0</v>
      </c>
      <c r="AE159" s="242">
        <f>IF(G159=$M$1,(VLOOKUP(A159,'Extras -UL'!$A$6:$J$109,HLOOKUP('Exras Inflair Vs. Base'!G159,'Extras -UL'!$A$4:$J$5,2,FALSE),FALSE)),0)</f>
        <v>6</v>
      </c>
      <c r="AF159" s="242">
        <f>IF(G159=$N$1,(VLOOKUP(A159,'Extras -UL'!$A$6:$J$109,HLOOKUP('Exras Inflair Vs. Base'!G159,'Extras -UL'!$A$4:$J$5,2,FALSE),FALSE)-I159),0)</f>
        <v>0</v>
      </c>
      <c r="AG159" s="242">
        <f>IF(G159=$O$1,(VLOOKUP(A159,'Extras -UL'!$A$6:$J$109,HLOOKUP('Exras Inflair Vs. Base'!G159,'Extras -UL'!$A$4:$J$5,2,FALSE),FALSE)),0)</f>
        <v>0</v>
      </c>
      <c r="AH159" s="242">
        <f>IF(G159=$P$1,(VLOOKUP(A159,'Extras -UL'!$A$6:$J$109,HLOOKUP('Exras Inflair Vs. Base'!G159,'Extras -UL'!$A$4:$J$5,2,FALSE),FALSE)),0)</f>
        <v>0</v>
      </c>
      <c r="AI159" s="242">
        <f>IF(G159=$Q$1,(VLOOKUP(A159,'Extras -UL'!$A$6:$J$109,HLOOKUP('Exras Inflair Vs. Base'!G159,'Extras -UL'!$A$4:$J$5,2,FALSE),FALSE)),0)</f>
        <v>0</v>
      </c>
      <c r="AJ159" s="242">
        <f>IF(G159=$R$1,(VLOOKUP(A159,'Extras -UL'!$A$6:$J$109,HLOOKUP('Exras Inflair Vs. Base'!G159,'Extras -UL'!$A$4:$J$5,2,FALSE),FALSE)),0)</f>
        <v>0</v>
      </c>
    </row>
    <row r="160" spans="1:36" x14ac:dyDescent="0.25">
      <c r="A160" s="249" t="s">
        <v>75</v>
      </c>
      <c r="B160" s="249" t="s">
        <v>1822</v>
      </c>
      <c r="C160" s="249" t="s">
        <v>1764</v>
      </c>
      <c r="D160" s="251" t="s">
        <v>897</v>
      </c>
      <c r="E160" s="249">
        <v>5</v>
      </c>
      <c r="F160" s="249" t="s">
        <v>1126</v>
      </c>
      <c r="G160" s="249" t="s">
        <v>170</v>
      </c>
      <c r="H160" s="249" t="s">
        <v>417</v>
      </c>
      <c r="I160" s="329">
        <v>1</v>
      </c>
      <c r="J160" s="369">
        <f>IF(G160=$J$1,(VLOOKUP(A160,'Extras -UL'!$A$6:$J$109,HLOOKUP('Exras Inflair Vs. Base'!G160,'Extras -UL'!$A$4:$J$5,2,FALSE),FALSE)-I160),0)</f>
        <v>0</v>
      </c>
      <c r="K160" s="369">
        <f>IF(G160=$K$1,(VLOOKUP(A160,'Extras -UL'!$A$6:$J$109,HLOOKUP('Exras Inflair Vs. Base'!G160,'Extras -UL'!$A$4:$J$5,2,FALSE),FALSE)-I160),0)</f>
        <v>0</v>
      </c>
      <c r="L160" s="369">
        <f>IF(G160=$L$1,(VLOOKUP(A160,'Extras -UL'!$A$6:$J$109,HLOOKUP('Exras Inflair Vs. Base'!G160,'Extras -UL'!$A$4:$J$5,2,FALSE),FALSE)-I160),0)</f>
        <v>0</v>
      </c>
      <c r="M160" s="369">
        <f>IF(G160=$M$1,(VLOOKUP(A160,'Extras -UL'!$A$6:$J$109,HLOOKUP('Exras Inflair Vs. Base'!G160,'Extras -UL'!$A$4:$J$5,2,FALSE),FALSE)-I160),0)</f>
        <v>0</v>
      </c>
      <c r="N160" s="369">
        <f>IF(G160=$N$1,(VLOOKUP(A160,'Extras -UL'!$A$6:$J$109,HLOOKUP('Exras Inflair Vs. Base'!G160,'Extras -UL'!$A$4:$J$5,2,FALSE),FALSE)-I160),0)</f>
        <v>0</v>
      </c>
      <c r="O160" s="369">
        <f>IF(G160=$O$1,(VLOOKUP(A160,'Extras -UL'!$A$6:$J$109,HLOOKUP('Exras Inflair Vs. Base'!G160,'Extras -UL'!$A$4:$J$5,2,FALSE),FALSE)-I160),0)</f>
        <v>0</v>
      </c>
      <c r="P160" s="369">
        <f>IF(G160=$P$1,(VLOOKUP(A160,'Extras -UL'!$A$6:$J$109,HLOOKUP('Exras Inflair Vs. Base'!G160,'Extras -UL'!$A$4:$J$5,2,FALSE),FALSE)-I160),0)</f>
        <v>0</v>
      </c>
      <c r="Q160" s="369">
        <f>IF(G160=$Q$1,(VLOOKUP(A160,'Extras -UL'!$A$6:$J$109,HLOOKUP('Exras Inflair Vs. Base'!G160,'Extras -UL'!$A$4:$J$5,2,FALSE),FALSE)-I160),0)</f>
        <v>0</v>
      </c>
      <c r="R160" s="369">
        <f>IF(G160=$R$1,(VLOOKUP(A160,'Extras -UL'!$A$6:$J$109,HLOOKUP('Exras Inflair Vs. Base'!G160,'Extras -UL'!$A$4:$J$5,2,FALSE),FALSE)-I160),0)</f>
        <v>0</v>
      </c>
      <c r="S160" s="248"/>
      <c r="T160" s="256" t="str">
        <f t="shared" si="7"/>
        <v>UL0226C600551</v>
      </c>
      <c r="U160" s="248"/>
      <c r="V160" s="248"/>
      <c r="W160" s="248"/>
      <c r="X160" s="248"/>
      <c r="Y160" s="241"/>
      <c r="Z160" s="241" t="str">
        <f t="shared" si="8"/>
        <v>UL0226C600551</v>
      </c>
      <c r="AA160" s="245" t="str">
        <f t="shared" si="6"/>
        <v>UL0226</v>
      </c>
      <c r="AB160" s="242">
        <f>IF(G160=$J$1,(VLOOKUP(A160,'Extras -UL'!$A$6:$J$109,HLOOKUP('Exras Inflair Vs. Base'!G160,'Extras -UL'!$A$4:$J$5,2,FALSE),FALSE)),0)</f>
        <v>0</v>
      </c>
      <c r="AC160" s="242">
        <f>IF(G160=$K$1,(VLOOKUP(A160,'Extras -UL'!$A$6:$J$109,HLOOKUP('Exras Inflair Vs. Base'!G160,'Extras -UL'!$A$4:$J$5,2,FALSE),FALSE)),0)</f>
        <v>0</v>
      </c>
      <c r="AD160" s="242">
        <f>IF(G160=$L$1,(VLOOKUP(A160,'Extras -UL'!$A$6:$J$109,HLOOKUP('Exras Inflair Vs. Base'!G160,'Extras -UL'!$A$4:$J$5,2,FALSE),FALSE)),0)</f>
        <v>0</v>
      </c>
      <c r="AE160" s="242">
        <f>IF(G160=$M$1,(VLOOKUP(A160,'Extras -UL'!$A$6:$J$109,HLOOKUP('Exras Inflair Vs. Base'!G160,'Extras -UL'!$A$4:$J$5,2,FALSE),FALSE)),0)</f>
        <v>0</v>
      </c>
      <c r="AF160" s="242">
        <f>IF(G160=$N$1,(VLOOKUP(A160,'Extras -UL'!$A$6:$J$109,HLOOKUP('Exras Inflair Vs. Base'!G160,'Extras -UL'!$A$4:$J$5,2,FALSE),FALSE)-I160),0)</f>
        <v>0</v>
      </c>
      <c r="AG160" s="242">
        <f>IF(G160=$O$1,(VLOOKUP(A160,'Extras -UL'!$A$6:$J$109,HLOOKUP('Exras Inflair Vs. Base'!G160,'Extras -UL'!$A$4:$J$5,2,FALSE),FALSE)),0)</f>
        <v>0</v>
      </c>
      <c r="AH160" s="242">
        <f>IF(G160=$P$1,(VLOOKUP(A160,'Extras -UL'!$A$6:$J$109,HLOOKUP('Exras Inflair Vs. Base'!G160,'Extras -UL'!$A$4:$J$5,2,FALSE),FALSE)),0)</f>
        <v>0</v>
      </c>
      <c r="AI160" s="242">
        <f>IF(G160=$Q$1,(VLOOKUP(A160,'Extras -UL'!$A$6:$J$109,HLOOKUP('Exras Inflair Vs. Base'!G160,'Extras -UL'!$A$4:$J$5,2,FALSE),FALSE)),0)</f>
        <v>0</v>
      </c>
      <c r="AJ160" s="242">
        <f>IF(G160=$R$1,(VLOOKUP(A160,'Extras -UL'!$A$6:$J$109,HLOOKUP('Exras Inflair Vs. Base'!G160,'Extras -UL'!$A$4:$J$5,2,FALSE),FALSE)),0)</f>
        <v>0</v>
      </c>
    </row>
    <row r="161" spans="1:36" x14ac:dyDescent="0.25">
      <c r="A161" s="250" t="s">
        <v>64</v>
      </c>
      <c r="B161" s="250" t="s">
        <v>1823</v>
      </c>
      <c r="C161" s="250" t="s">
        <v>1764</v>
      </c>
      <c r="D161" s="252" t="s">
        <v>897</v>
      </c>
      <c r="E161" s="249">
        <v>1</v>
      </c>
      <c r="F161" s="249" t="s">
        <v>1126</v>
      </c>
      <c r="G161" s="249" t="s">
        <v>517</v>
      </c>
      <c r="H161" s="249" t="s">
        <v>1777</v>
      </c>
      <c r="I161" s="329">
        <v>185</v>
      </c>
      <c r="J161" s="369">
        <f>IF(G161=$J$1,(VLOOKUP(A161,'Extras -UL'!$A$6:$J$109,HLOOKUP('Exras Inflair Vs. Base'!G161,'Extras -UL'!$A$4:$J$5,2,FALSE),FALSE)-I161),0)</f>
        <v>0</v>
      </c>
      <c r="K161" s="369">
        <f>IF(G161=$K$1,(VLOOKUP(A161,'Extras -UL'!$A$6:$J$109,HLOOKUP('Exras Inflair Vs. Base'!G161,'Extras -UL'!$A$4:$J$5,2,FALSE),FALSE)-I161),0)</f>
        <v>0</v>
      </c>
      <c r="L161" s="369">
        <f>IF(G161=$L$1,(VLOOKUP(A161,'Extras -UL'!$A$6:$J$109,HLOOKUP('Exras Inflair Vs. Base'!G161,'Extras -UL'!$A$4:$J$5,2,FALSE),FALSE)-I161),0)</f>
        <v>0</v>
      </c>
      <c r="M161" s="369">
        <f>IF(G161=$M$1,(VLOOKUP(A161,'Extras -UL'!$A$6:$J$109,HLOOKUP('Exras Inflair Vs. Base'!G161,'Extras -UL'!$A$4:$J$5,2,FALSE),FALSE)-I161),0)</f>
        <v>0</v>
      </c>
      <c r="N161" s="369">
        <f>IF(G161=$N$1,(VLOOKUP(A161,'Extras -UL'!$A$6:$J$109,HLOOKUP('Exras Inflair Vs. Base'!G161,'Extras -UL'!$A$4:$J$5,2,FALSE),FALSE)-I161),0)</f>
        <v>0</v>
      </c>
      <c r="O161" s="369">
        <f>IF(G161=$O$1,(VLOOKUP(A161,'Extras -UL'!$A$6:$J$109,HLOOKUP('Exras Inflair Vs. Base'!G161,'Extras -UL'!$A$4:$J$5,2,FALSE),FALSE)-I161),0)</f>
        <v>0</v>
      </c>
      <c r="P161" s="369">
        <f>IF(G161=$P$1,(VLOOKUP(A161,'Extras -UL'!$A$6:$J$109,HLOOKUP('Exras Inflair Vs. Base'!G161,'Extras -UL'!$A$4:$J$5,2,FALSE),FALSE)-I161),0)</f>
        <v>0</v>
      </c>
      <c r="Q161" s="369">
        <f>IF(G161=$Q$1,(VLOOKUP(A161,'Extras -UL'!$A$6:$J$109,HLOOKUP('Exras Inflair Vs. Base'!G161,'Extras -UL'!$A$4:$J$5,2,FALSE),FALSE)-I161),0)</f>
        <v>0</v>
      </c>
      <c r="R161" s="369">
        <f>IF(G161=$R$1,(VLOOKUP(A161,'Extras -UL'!$A$6:$J$109,HLOOKUP('Exras Inflair Vs. Base'!G161,'Extras -UL'!$A$4:$J$5,2,FALSE),FALSE)-I161),0)</f>
        <v>0</v>
      </c>
      <c r="S161" s="248"/>
      <c r="T161" s="256" t="str">
        <f t="shared" si="7"/>
        <v>UL0229C60048185</v>
      </c>
      <c r="U161" s="248"/>
      <c r="V161" s="248"/>
      <c r="W161" s="248"/>
      <c r="X161" s="248"/>
      <c r="Y161" s="241"/>
      <c r="Z161" s="241" t="str">
        <f t="shared" si="8"/>
        <v>UL0229C60048185</v>
      </c>
      <c r="AA161" s="245" t="str">
        <f t="shared" si="6"/>
        <v>UL0229</v>
      </c>
      <c r="AB161" s="242">
        <f>IF(G161=$J$1,(VLOOKUP(A161,'Extras -UL'!$A$6:$J$109,HLOOKUP('Exras Inflair Vs. Base'!G161,'Extras -UL'!$A$4:$J$5,2,FALSE),FALSE)),0)</f>
        <v>185</v>
      </c>
      <c r="AC161" s="242">
        <f>IF(G161=$K$1,(VLOOKUP(A161,'Extras -UL'!$A$6:$J$109,HLOOKUP('Exras Inflair Vs. Base'!G161,'Extras -UL'!$A$4:$J$5,2,FALSE),FALSE)),0)</f>
        <v>0</v>
      </c>
      <c r="AD161" s="242">
        <f>IF(G161=$L$1,(VLOOKUP(A161,'Extras -UL'!$A$6:$J$109,HLOOKUP('Exras Inflair Vs. Base'!G161,'Extras -UL'!$A$4:$J$5,2,FALSE),FALSE)),0)</f>
        <v>0</v>
      </c>
      <c r="AE161" s="242">
        <f>IF(G161=$M$1,(VLOOKUP(A161,'Extras -UL'!$A$6:$J$109,HLOOKUP('Exras Inflair Vs. Base'!G161,'Extras -UL'!$A$4:$J$5,2,FALSE),FALSE)),0)</f>
        <v>0</v>
      </c>
      <c r="AF161" s="242">
        <f>IF(G161=$N$1,(VLOOKUP(A161,'Extras -UL'!$A$6:$J$109,HLOOKUP('Exras Inflair Vs. Base'!G161,'Extras -UL'!$A$4:$J$5,2,FALSE),FALSE)-I161),0)</f>
        <v>0</v>
      </c>
      <c r="AG161" s="242">
        <f>IF(G161=$O$1,(VLOOKUP(A161,'Extras -UL'!$A$6:$J$109,HLOOKUP('Exras Inflair Vs. Base'!G161,'Extras -UL'!$A$4:$J$5,2,FALSE),FALSE)),0)</f>
        <v>0</v>
      </c>
      <c r="AH161" s="242">
        <f>IF(G161=$P$1,(VLOOKUP(A161,'Extras -UL'!$A$6:$J$109,HLOOKUP('Exras Inflair Vs. Base'!G161,'Extras -UL'!$A$4:$J$5,2,FALSE),FALSE)),0)</f>
        <v>0</v>
      </c>
      <c r="AI161" s="242">
        <f>IF(G161=$Q$1,(VLOOKUP(A161,'Extras -UL'!$A$6:$J$109,HLOOKUP('Exras Inflair Vs. Base'!G161,'Extras -UL'!$A$4:$J$5,2,FALSE),FALSE)),0)</f>
        <v>0</v>
      </c>
      <c r="AJ161" s="242">
        <f>IF(G161=$R$1,(VLOOKUP(A161,'Extras -UL'!$A$6:$J$109,HLOOKUP('Exras Inflair Vs. Base'!G161,'Extras -UL'!$A$4:$J$5,2,FALSE),FALSE)),0)</f>
        <v>0</v>
      </c>
    </row>
    <row r="162" spans="1:36" x14ac:dyDescent="0.25">
      <c r="A162" s="250" t="s">
        <v>64</v>
      </c>
      <c r="B162" s="250" t="s">
        <v>1823</v>
      </c>
      <c r="C162" s="250" t="s">
        <v>1764</v>
      </c>
      <c r="D162" s="252" t="s">
        <v>897</v>
      </c>
      <c r="E162" s="249">
        <v>2</v>
      </c>
      <c r="F162" s="249" t="s">
        <v>1126</v>
      </c>
      <c r="G162" s="249" t="s">
        <v>434</v>
      </c>
      <c r="H162" s="249" t="s">
        <v>1778</v>
      </c>
      <c r="I162" s="329">
        <v>12</v>
      </c>
      <c r="J162" s="369">
        <f>IF(G162=$J$1,(VLOOKUP(A162,'Extras -UL'!$A$6:$J$109,HLOOKUP('Exras Inflair Vs. Base'!G162,'Extras -UL'!$A$4:$J$5,2,FALSE),FALSE)-I162),0)</f>
        <v>0</v>
      </c>
      <c r="K162" s="369">
        <f>IF(G162=$K$1,(VLOOKUP(A162,'Extras -UL'!$A$6:$J$109,HLOOKUP('Exras Inflair Vs. Base'!G162,'Extras -UL'!$A$4:$J$5,2,FALSE),FALSE)-I162),0)</f>
        <v>0</v>
      </c>
      <c r="L162" s="369">
        <f>IF(G162=$L$1,(VLOOKUP(A162,'Extras -UL'!$A$6:$J$109,HLOOKUP('Exras Inflair Vs. Base'!G162,'Extras -UL'!$A$4:$J$5,2,FALSE),FALSE)-I162),0)</f>
        <v>0</v>
      </c>
      <c r="M162" s="369">
        <f>IF(G162=$M$1,(VLOOKUP(A162,'Extras -UL'!$A$6:$J$109,HLOOKUP('Exras Inflair Vs. Base'!G162,'Extras -UL'!$A$4:$J$5,2,FALSE),FALSE)-I162),0)</f>
        <v>0</v>
      </c>
      <c r="N162" s="369">
        <f>IF(G162=$N$1,(VLOOKUP(A162,'Extras -UL'!$A$6:$J$109,HLOOKUP('Exras Inflair Vs. Base'!G162,'Extras -UL'!$A$4:$J$5,2,FALSE),FALSE)-I162),0)</f>
        <v>0</v>
      </c>
      <c r="O162" s="369">
        <f>IF(G162=$O$1,(VLOOKUP(A162,'Extras -UL'!$A$6:$J$109,HLOOKUP('Exras Inflair Vs. Base'!G162,'Extras -UL'!$A$4:$J$5,2,FALSE),FALSE)-I162),0)</f>
        <v>0</v>
      </c>
      <c r="P162" s="369">
        <f>IF(G162=$P$1,(VLOOKUP(A162,'Extras -UL'!$A$6:$J$109,HLOOKUP('Exras Inflair Vs. Base'!G162,'Extras -UL'!$A$4:$J$5,2,FALSE),FALSE)-I162),0)</f>
        <v>0</v>
      </c>
      <c r="Q162" s="369">
        <f>IF(G162=$Q$1,(VLOOKUP(A162,'Extras -UL'!$A$6:$J$109,HLOOKUP('Exras Inflair Vs. Base'!G162,'Extras -UL'!$A$4:$J$5,2,FALSE),FALSE)-I162),0)</f>
        <v>0</v>
      </c>
      <c r="R162" s="369">
        <f>IF(G162=$R$1,(VLOOKUP(A162,'Extras -UL'!$A$6:$J$109,HLOOKUP('Exras Inflair Vs. Base'!G162,'Extras -UL'!$A$4:$J$5,2,FALSE),FALSE)-I162),0)</f>
        <v>0</v>
      </c>
      <c r="S162" s="248"/>
      <c r="T162" s="256" t="str">
        <f t="shared" si="7"/>
        <v>UL0229C6002212</v>
      </c>
      <c r="U162" s="248"/>
      <c r="V162" s="248"/>
      <c r="W162" s="248"/>
      <c r="X162" s="248"/>
      <c r="Y162" s="241"/>
      <c r="Z162" s="241" t="str">
        <f t="shared" si="8"/>
        <v>UL0229C6002212</v>
      </c>
      <c r="AA162" s="245" t="str">
        <f t="shared" si="6"/>
        <v>UL0229</v>
      </c>
      <c r="AB162" s="242">
        <f>IF(G162=$J$1,(VLOOKUP(A162,'Extras -UL'!$A$6:$J$109,HLOOKUP('Exras Inflair Vs. Base'!G162,'Extras -UL'!$A$4:$J$5,2,FALSE),FALSE)),0)</f>
        <v>0</v>
      </c>
      <c r="AC162" s="242">
        <f>IF(G162=$K$1,(VLOOKUP(A162,'Extras -UL'!$A$6:$J$109,HLOOKUP('Exras Inflair Vs. Base'!G162,'Extras -UL'!$A$4:$J$5,2,FALSE),FALSE)),0)</f>
        <v>12</v>
      </c>
      <c r="AD162" s="242">
        <f>IF(G162=$L$1,(VLOOKUP(A162,'Extras -UL'!$A$6:$J$109,HLOOKUP('Exras Inflair Vs. Base'!G162,'Extras -UL'!$A$4:$J$5,2,FALSE),FALSE)),0)</f>
        <v>0</v>
      </c>
      <c r="AE162" s="242">
        <f>IF(G162=$M$1,(VLOOKUP(A162,'Extras -UL'!$A$6:$J$109,HLOOKUP('Exras Inflair Vs. Base'!G162,'Extras -UL'!$A$4:$J$5,2,FALSE),FALSE)),0)</f>
        <v>0</v>
      </c>
      <c r="AF162" s="242">
        <f>IF(G162=$N$1,(VLOOKUP(A162,'Extras -UL'!$A$6:$J$109,HLOOKUP('Exras Inflair Vs. Base'!G162,'Extras -UL'!$A$4:$J$5,2,FALSE),FALSE)-I162),0)</f>
        <v>0</v>
      </c>
      <c r="AG162" s="242">
        <f>IF(G162=$O$1,(VLOOKUP(A162,'Extras -UL'!$A$6:$J$109,HLOOKUP('Exras Inflair Vs. Base'!G162,'Extras -UL'!$A$4:$J$5,2,FALSE),FALSE)),0)</f>
        <v>0</v>
      </c>
      <c r="AH162" s="242">
        <f>IF(G162=$P$1,(VLOOKUP(A162,'Extras -UL'!$A$6:$J$109,HLOOKUP('Exras Inflair Vs. Base'!G162,'Extras -UL'!$A$4:$J$5,2,FALSE),FALSE)),0)</f>
        <v>0</v>
      </c>
      <c r="AI162" s="242">
        <f>IF(G162=$Q$1,(VLOOKUP(A162,'Extras -UL'!$A$6:$J$109,HLOOKUP('Exras Inflair Vs. Base'!G162,'Extras -UL'!$A$4:$J$5,2,FALSE),FALSE)),0)</f>
        <v>0</v>
      </c>
      <c r="AJ162" s="242">
        <f>IF(G162=$R$1,(VLOOKUP(A162,'Extras -UL'!$A$6:$J$109,HLOOKUP('Exras Inflair Vs. Base'!G162,'Extras -UL'!$A$4:$J$5,2,FALSE),FALSE)),0)</f>
        <v>0</v>
      </c>
    </row>
    <row r="163" spans="1:36" x14ac:dyDescent="0.25">
      <c r="A163" s="250" t="s">
        <v>64</v>
      </c>
      <c r="B163" s="250" t="s">
        <v>1823</v>
      </c>
      <c r="C163" s="250" t="s">
        <v>1764</v>
      </c>
      <c r="D163" s="252" t="s">
        <v>897</v>
      </c>
      <c r="E163" s="249">
        <v>3</v>
      </c>
      <c r="F163" s="249" t="s">
        <v>1126</v>
      </c>
      <c r="G163" s="249" t="s">
        <v>886</v>
      </c>
      <c r="H163" s="249" t="s">
        <v>907</v>
      </c>
      <c r="I163" s="329">
        <v>3</v>
      </c>
      <c r="J163" s="369">
        <f>IF(G163=$J$1,(VLOOKUP(A163,'Extras -UL'!$A$6:$J$109,HLOOKUP('Exras Inflair Vs. Base'!G163,'Extras -UL'!$A$4:$J$5,2,FALSE),FALSE)-I163),0)</f>
        <v>0</v>
      </c>
      <c r="K163" s="369">
        <f>IF(G163=$K$1,(VLOOKUP(A163,'Extras -UL'!$A$6:$J$109,HLOOKUP('Exras Inflair Vs. Base'!G163,'Extras -UL'!$A$4:$J$5,2,FALSE),FALSE)-I163),0)</f>
        <v>0</v>
      </c>
      <c r="L163" s="369">
        <f>IF(G163=$L$1,(VLOOKUP(A163,'Extras -UL'!$A$6:$J$109,HLOOKUP('Exras Inflair Vs. Base'!G163,'Extras -UL'!$A$4:$J$5,2,FALSE),FALSE)-I163),0)</f>
        <v>0</v>
      </c>
      <c r="M163" s="369">
        <f>IF(G163=$M$1,(VLOOKUP(A163,'Extras -UL'!$A$6:$J$109,HLOOKUP('Exras Inflair Vs. Base'!G163,'Extras -UL'!$A$4:$J$5,2,FALSE),FALSE)-I163),0)</f>
        <v>0</v>
      </c>
      <c r="N163" s="369">
        <f>IF(G163=$N$1,(VLOOKUP(A163,'Extras -UL'!$A$6:$J$109,HLOOKUP('Exras Inflair Vs. Base'!G163,'Extras -UL'!$A$4:$J$5,2,FALSE),FALSE)-I163),0)</f>
        <v>0</v>
      </c>
      <c r="O163" s="369">
        <f>IF(G163=$O$1,(VLOOKUP(A163,'Extras -UL'!$A$6:$J$109,HLOOKUP('Exras Inflair Vs. Base'!G163,'Extras -UL'!$A$4:$J$5,2,FALSE),FALSE)-I163),0)</f>
        <v>0</v>
      </c>
      <c r="P163" s="369">
        <f>IF(G163=$P$1,(VLOOKUP(A163,'Extras -UL'!$A$6:$J$109,HLOOKUP('Exras Inflair Vs. Base'!G163,'Extras -UL'!$A$4:$J$5,2,FALSE),FALSE)-I163),0)</f>
        <v>0</v>
      </c>
      <c r="Q163" s="369">
        <f>IF(G163=$Q$1,(VLOOKUP(A163,'Extras -UL'!$A$6:$J$109,HLOOKUP('Exras Inflair Vs. Base'!G163,'Extras -UL'!$A$4:$J$5,2,FALSE),FALSE)-I163),0)</f>
        <v>0</v>
      </c>
      <c r="R163" s="369">
        <f>IF(G163=$R$1,(VLOOKUP(A163,'Extras -UL'!$A$6:$J$109,HLOOKUP('Exras Inflair Vs. Base'!G163,'Extras -UL'!$A$4:$J$5,2,FALSE),FALSE)-I163),0)</f>
        <v>0</v>
      </c>
      <c r="S163" s="248"/>
      <c r="T163" s="256" t="str">
        <f t="shared" si="7"/>
        <v>UL0229C600763</v>
      </c>
      <c r="U163" s="248"/>
      <c r="V163" s="248"/>
      <c r="W163" s="248"/>
      <c r="X163" s="248"/>
      <c r="Y163" s="241"/>
      <c r="Z163" s="241" t="str">
        <f t="shared" si="8"/>
        <v>UL0229C600763</v>
      </c>
      <c r="AA163" s="245" t="str">
        <f t="shared" si="6"/>
        <v>UL0229</v>
      </c>
      <c r="AB163" s="242">
        <f>IF(G163=$J$1,(VLOOKUP(A163,'Extras -UL'!$A$6:$J$109,HLOOKUP('Exras Inflair Vs. Base'!G163,'Extras -UL'!$A$4:$J$5,2,FALSE),FALSE)),0)</f>
        <v>0</v>
      </c>
      <c r="AC163" s="242">
        <f>IF(G163=$K$1,(VLOOKUP(A163,'Extras -UL'!$A$6:$J$109,HLOOKUP('Exras Inflair Vs. Base'!G163,'Extras -UL'!$A$4:$J$5,2,FALSE),FALSE)),0)</f>
        <v>0</v>
      </c>
      <c r="AD163" s="242">
        <f>IF(G163=$L$1,(VLOOKUP(A163,'Extras -UL'!$A$6:$J$109,HLOOKUP('Exras Inflair Vs. Base'!G163,'Extras -UL'!$A$4:$J$5,2,FALSE),FALSE)),0)</f>
        <v>3</v>
      </c>
      <c r="AE163" s="242">
        <f>IF(G163=$M$1,(VLOOKUP(A163,'Extras -UL'!$A$6:$J$109,HLOOKUP('Exras Inflair Vs. Base'!G163,'Extras -UL'!$A$4:$J$5,2,FALSE),FALSE)),0)</f>
        <v>0</v>
      </c>
      <c r="AF163" s="242">
        <f>IF(G163=$N$1,(VLOOKUP(A163,'Extras -UL'!$A$6:$J$109,HLOOKUP('Exras Inflair Vs. Base'!G163,'Extras -UL'!$A$4:$J$5,2,FALSE),FALSE)-I163),0)</f>
        <v>0</v>
      </c>
      <c r="AG163" s="242">
        <f>IF(G163=$O$1,(VLOOKUP(A163,'Extras -UL'!$A$6:$J$109,HLOOKUP('Exras Inflair Vs. Base'!G163,'Extras -UL'!$A$4:$J$5,2,FALSE),FALSE)),0)</f>
        <v>0</v>
      </c>
      <c r="AH163" s="242">
        <f>IF(G163=$P$1,(VLOOKUP(A163,'Extras -UL'!$A$6:$J$109,HLOOKUP('Exras Inflair Vs. Base'!G163,'Extras -UL'!$A$4:$J$5,2,FALSE),FALSE)),0)</f>
        <v>0</v>
      </c>
      <c r="AI163" s="242">
        <f>IF(G163=$Q$1,(VLOOKUP(A163,'Extras -UL'!$A$6:$J$109,HLOOKUP('Exras Inflair Vs. Base'!G163,'Extras -UL'!$A$4:$J$5,2,FALSE),FALSE)),0)</f>
        <v>0</v>
      </c>
      <c r="AJ163" s="242">
        <f>IF(G163=$R$1,(VLOOKUP(A163,'Extras -UL'!$A$6:$J$109,HLOOKUP('Exras Inflair Vs. Base'!G163,'Extras -UL'!$A$4:$J$5,2,FALSE),FALSE)),0)</f>
        <v>0</v>
      </c>
    </row>
    <row r="164" spans="1:36" x14ac:dyDescent="0.25">
      <c r="A164" s="250" t="s">
        <v>64</v>
      </c>
      <c r="B164" s="250" t="s">
        <v>1823</v>
      </c>
      <c r="C164" s="250" t="s">
        <v>1764</v>
      </c>
      <c r="D164" s="252" t="s">
        <v>897</v>
      </c>
      <c r="E164" s="249">
        <v>4</v>
      </c>
      <c r="F164" s="249" t="s">
        <v>1126</v>
      </c>
      <c r="G164" s="249" t="s">
        <v>169</v>
      </c>
      <c r="H164" s="249" t="s">
        <v>416</v>
      </c>
      <c r="I164" s="329">
        <v>3</v>
      </c>
      <c r="J164" s="369">
        <f>IF(G164=$J$1,(VLOOKUP(A164,'Extras -UL'!$A$6:$J$109,HLOOKUP('Exras Inflair Vs. Base'!G164,'Extras -UL'!$A$4:$J$5,2,FALSE),FALSE)-I164),0)</f>
        <v>0</v>
      </c>
      <c r="K164" s="369">
        <f>IF(G164=$K$1,(VLOOKUP(A164,'Extras -UL'!$A$6:$J$109,HLOOKUP('Exras Inflair Vs. Base'!G164,'Extras -UL'!$A$4:$J$5,2,FALSE),FALSE)-I164),0)</f>
        <v>0</v>
      </c>
      <c r="L164" s="369">
        <f>IF(G164=$L$1,(VLOOKUP(A164,'Extras -UL'!$A$6:$J$109,HLOOKUP('Exras Inflair Vs. Base'!G164,'Extras -UL'!$A$4:$J$5,2,FALSE),FALSE)-I164),0)</f>
        <v>0</v>
      </c>
      <c r="M164" s="369">
        <f>IF(G164=$M$1,(VLOOKUP(A164,'Extras -UL'!$A$6:$J$109,HLOOKUP('Exras Inflair Vs. Base'!G164,'Extras -UL'!$A$4:$J$5,2,FALSE),FALSE)-I164),0)</f>
        <v>0</v>
      </c>
      <c r="N164" s="369">
        <f>IF(G164=$N$1,(VLOOKUP(A164,'Extras -UL'!$A$6:$J$109,HLOOKUP('Exras Inflair Vs. Base'!G164,'Extras -UL'!$A$4:$J$5,2,FALSE),FALSE)-I164),0)</f>
        <v>0</v>
      </c>
      <c r="O164" s="369">
        <f>IF(G164=$O$1,(VLOOKUP(A164,'Extras -UL'!$A$6:$J$109,HLOOKUP('Exras Inflair Vs. Base'!G164,'Extras -UL'!$A$4:$J$5,2,FALSE),FALSE)-I164),0)</f>
        <v>0</v>
      </c>
      <c r="P164" s="369">
        <f>IF(G164=$P$1,(VLOOKUP(A164,'Extras -UL'!$A$6:$J$109,HLOOKUP('Exras Inflair Vs. Base'!G164,'Extras -UL'!$A$4:$J$5,2,FALSE),FALSE)-I164),0)</f>
        <v>0</v>
      </c>
      <c r="Q164" s="369">
        <f>IF(G164=$Q$1,(VLOOKUP(A164,'Extras -UL'!$A$6:$J$109,HLOOKUP('Exras Inflair Vs. Base'!G164,'Extras -UL'!$A$4:$J$5,2,FALSE),FALSE)-I164),0)</f>
        <v>0</v>
      </c>
      <c r="R164" s="369">
        <f>IF(G164=$R$1,(VLOOKUP(A164,'Extras -UL'!$A$6:$J$109,HLOOKUP('Exras Inflair Vs. Base'!G164,'Extras -UL'!$A$4:$J$5,2,FALSE),FALSE)-I164),0)</f>
        <v>0</v>
      </c>
      <c r="S164" s="248"/>
      <c r="T164" s="256" t="str">
        <f t="shared" si="7"/>
        <v>UL0229C600543</v>
      </c>
      <c r="U164" s="248"/>
      <c r="V164" s="248"/>
      <c r="W164" s="248"/>
      <c r="X164" s="248"/>
      <c r="Y164" s="241"/>
      <c r="Z164" s="241" t="str">
        <f t="shared" si="8"/>
        <v>UL0229C600543</v>
      </c>
      <c r="AA164" s="245" t="str">
        <f t="shared" si="6"/>
        <v>UL0229</v>
      </c>
      <c r="AB164" s="242">
        <f>IF(G164=$J$1,(VLOOKUP(A164,'Extras -UL'!$A$6:$J$109,HLOOKUP('Exras Inflair Vs. Base'!G164,'Extras -UL'!$A$4:$J$5,2,FALSE),FALSE)),0)</f>
        <v>0</v>
      </c>
      <c r="AC164" s="242">
        <f>IF(G164=$K$1,(VLOOKUP(A164,'Extras -UL'!$A$6:$J$109,HLOOKUP('Exras Inflair Vs. Base'!G164,'Extras -UL'!$A$4:$J$5,2,FALSE),FALSE)),0)</f>
        <v>0</v>
      </c>
      <c r="AD164" s="242">
        <f>IF(G164=$L$1,(VLOOKUP(A164,'Extras -UL'!$A$6:$J$109,HLOOKUP('Exras Inflair Vs. Base'!G164,'Extras -UL'!$A$4:$J$5,2,FALSE),FALSE)),0)</f>
        <v>0</v>
      </c>
      <c r="AE164" s="242">
        <f>IF(G164=$M$1,(VLOOKUP(A164,'Extras -UL'!$A$6:$J$109,HLOOKUP('Exras Inflair Vs. Base'!G164,'Extras -UL'!$A$4:$J$5,2,FALSE),FALSE)),0)</f>
        <v>3</v>
      </c>
      <c r="AF164" s="242">
        <f>IF(G164=$N$1,(VLOOKUP(A164,'Extras -UL'!$A$6:$J$109,HLOOKUP('Exras Inflair Vs. Base'!G164,'Extras -UL'!$A$4:$J$5,2,FALSE),FALSE)-I164),0)</f>
        <v>0</v>
      </c>
      <c r="AG164" s="242">
        <f>IF(G164=$O$1,(VLOOKUP(A164,'Extras -UL'!$A$6:$J$109,HLOOKUP('Exras Inflair Vs. Base'!G164,'Extras -UL'!$A$4:$J$5,2,FALSE),FALSE)),0)</f>
        <v>0</v>
      </c>
      <c r="AH164" s="242">
        <f>IF(G164=$P$1,(VLOOKUP(A164,'Extras -UL'!$A$6:$J$109,HLOOKUP('Exras Inflair Vs. Base'!G164,'Extras -UL'!$A$4:$J$5,2,FALSE),FALSE)),0)</f>
        <v>0</v>
      </c>
      <c r="AI164" s="242">
        <f>IF(G164=$Q$1,(VLOOKUP(A164,'Extras -UL'!$A$6:$J$109,HLOOKUP('Exras Inflair Vs. Base'!G164,'Extras -UL'!$A$4:$J$5,2,FALSE),FALSE)),0)</f>
        <v>0</v>
      </c>
      <c r="AJ164" s="242">
        <f>IF(G164=$R$1,(VLOOKUP(A164,'Extras -UL'!$A$6:$J$109,HLOOKUP('Exras Inflair Vs. Base'!G164,'Extras -UL'!$A$4:$J$5,2,FALSE),FALSE)),0)</f>
        <v>0</v>
      </c>
    </row>
    <row r="165" spans="1:36" x14ac:dyDescent="0.25">
      <c r="A165" s="249" t="s">
        <v>64</v>
      </c>
      <c r="B165" s="249" t="s">
        <v>1823</v>
      </c>
      <c r="C165" s="249" t="s">
        <v>1764</v>
      </c>
      <c r="D165" s="251" t="s">
        <v>897</v>
      </c>
      <c r="E165" s="249">
        <v>5</v>
      </c>
      <c r="F165" s="249" t="s">
        <v>1126</v>
      </c>
      <c r="G165" s="249" t="s">
        <v>170</v>
      </c>
      <c r="H165" s="249" t="s">
        <v>417</v>
      </c>
      <c r="I165" s="329">
        <v>1</v>
      </c>
      <c r="J165" s="369">
        <f>IF(G165=$J$1,(VLOOKUP(A165,'Extras -UL'!$A$6:$J$109,HLOOKUP('Exras Inflair Vs. Base'!G165,'Extras -UL'!$A$4:$J$5,2,FALSE),FALSE)-I165),0)</f>
        <v>0</v>
      </c>
      <c r="K165" s="369">
        <f>IF(G165=$K$1,(VLOOKUP(A165,'Extras -UL'!$A$6:$J$109,HLOOKUP('Exras Inflair Vs. Base'!G165,'Extras -UL'!$A$4:$J$5,2,FALSE),FALSE)-I165),0)</f>
        <v>0</v>
      </c>
      <c r="L165" s="369">
        <f>IF(G165=$L$1,(VLOOKUP(A165,'Extras -UL'!$A$6:$J$109,HLOOKUP('Exras Inflair Vs. Base'!G165,'Extras -UL'!$A$4:$J$5,2,FALSE),FALSE)-I165),0)</f>
        <v>0</v>
      </c>
      <c r="M165" s="369">
        <f>IF(G165=$M$1,(VLOOKUP(A165,'Extras -UL'!$A$6:$J$109,HLOOKUP('Exras Inflair Vs. Base'!G165,'Extras -UL'!$A$4:$J$5,2,FALSE),FALSE)-I165),0)</f>
        <v>0</v>
      </c>
      <c r="N165" s="369">
        <f>IF(G165=$N$1,(VLOOKUP(A165,'Extras -UL'!$A$6:$J$109,HLOOKUP('Exras Inflair Vs. Base'!G165,'Extras -UL'!$A$4:$J$5,2,FALSE),FALSE)-I165),0)</f>
        <v>0</v>
      </c>
      <c r="O165" s="369">
        <f>IF(G165=$O$1,(VLOOKUP(A165,'Extras -UL'!$A$6:$J$109,HLOOKUP('Exras Inflair Vs. Base'!G165,'Extras -UL'!$A$4:$J$5,2,FALSE),FALSE)-I165),0)</f>
        <v>0</v>
      </c>
      <c r="P165" s="369">
        <f>IF(G165=$P$1,(VLOOKUP(A165,'Extras -UL'!$A$6:$J$109,HLOOKUP('Exras Inflair Vs. Base'!G165,'Extras -UL'!$A$4:$J$5,2,FALSE),FALSE)-I165),0)</f>
        <v>0</v>
      </c>
      <c r="Q165" s="369">
        <f>IF(G165=$Q$1,(VLOOKUP(A165,'Extras -UL'!$A$6:$J$109,HLOOKUP('Exras Inflair Vs. Base'!G165,'Extras -UL'!$A$4:$J$5,2,FALSE),FALSE)-I165),0)</f>
        <v>0</v>
      </c>
      <c r="R165" s="369">
        <f>IF(G165=$R$1,(VLOOKUP(A165,'Extras -UL'!$A$6:$J$109,HLOOKUP('Exras Inflair Vs. Base'!G165,'Extras -UL'!$A$4:$J$5,2,FALSE),FALSE)-I165),0)</f>
        <v>0</v>
      </c>
      <c r="S165" s="248"/>
      <c r="T165" s="256" t="str">
        <f t="shared" si="7"/>
        <v>UL0229C600551</v>
      </c>
      <c r="U165" s="248"/>
      <c r="V165" s="248"/>
      <c r="W165" s="248"/>
      <c r="X165" s="248"/>
      <c r="Y165" s="241"/>
      <c r="Z165" s="241" t="str">
        <f t="shared" si="8"/>
        <v>UL0229C600551</v>
      </c>
      <c r="AA165" s="245" t="str">
        <f t="shared" si="6"/>
        <v>UL0229</v>
      </c>
      <c r="AB165" s="242">
        <f>IF(G165=$J$1,(VLOOKUP(A165,'Extras -UL'!$A$6:$J$109,HLOOKUP('Exras Inflair Vs. Base'!G165,'Extras -UL'!$A$4:$J$5,2,FALSE),FALSE)),0)</f>
        <v>0</v>
      </c>
      <c r="AC165" s="242">
        <f>IF(G165=$K$1,(VLOOKUP(A165,'Extras -UL'!$A$6:$J$109,HLOOKUP('Exras Inflair Vs. Base'!G165,'Extras -UL'!$A$4:$J$5,2,FALSE),FALSE)),0)</f>
        <v>0</v>
      </c>
      <c r="AD165" s="242">
        <f>IF(G165=$L$1,(VLOOKUP(A165,'Extras -UL'!$A$6:$J$109,HLOOKUP('Exras Inflair Vs. Base'!G165,'Extras -UL'!$A$4:$J$5,2,FALSE),FALSE)),0)</f>
        <v>0</v>
      </c>
      <c r="AE165" s="242">
        <f>IF(G165=$M$1,(VLOOKUP(A165,'Extras -UL'!$A$6:$J$109,HLOOKUP('Exras Inflair Vs. Base'!G165,'Extras -UL'!$A$4:$J$5,2,FALSE),FALSE)),0)</f>
        <v>0</v>
      </c>
      <c r="AF165" s="242">
        <f>IF(G165=$N$1,(VLOOKUP(A165,'Extras -UL'!$A$6:$J$109,HLOOKUP('Exras Inflair Vs. Base'!G165,'Extras -UL'!$A$4:$J$5,2,FALSE),FALSE)-I165),0)</f>
        <v>0</v>
      </c>
      <c r="AG165" s="242">
        <f>IF(G165=$O$1,(VLOOKUP(A165,'Extras -UL'!$A$6:$J$109,HLOOKUP('Exras Inflair Vs. Base'!G165,'Extras -UL'!$A$4:$J$5,2,FALSE),FALSE)),0)</f>
        <v>0</v>
      </c>
      <c r="AH165" s="242">
        <f>IF(G165=$P$1,(VLOOKUP(A165,'Extras -UL'!$A$6:$J$109,HLOOKUP('Exras Inflair Vs. Base'!G165,'Extras -UL'!$A$4:$J$5,2,FALSE),FALSE)),0)</f>
        <v>0</v>
      </c>
      <c r="AI165" s="242">
        <f>IF(G165=$Q$1,(VLOOKUP(A165,'Extras -UL'!$A$6:$J$109,HLOOKUP('Exras Inflair Vs. Base'!G165,'Extras -UL'!$A$4:$J$5,2,FALSE),FALSE)),0)</f>
        <v>0</v>
      </c>
      <c r="AJ165" s="242">
        <f>IF(G165=$R$1,(VLOOKUP(A165,'Extras -UL'!$A$6:$J$109,HLOOKUP('Exras Inflair Vs. Base'!G165,'Extras -UL'!$A$4:$J$5,2,FALSE),FALSE)),0)</f>
        <v>0</v>
      </c>
    </row>
    <row r="166" spans="1:36" x14ac:dyDescent="0.25">
      <c r="A166" s="250" t="s">
        <v>69</v>
      </c>
      <c r="B166" s="250" t="s">
        <v>1824</v>
      </c>
      <c r="C166" s="250" t="s">
        <v>1764</v>
      </c>
      <c r="D166" s="252" t="s">
        <v>897</v>
      </c>
      <c r="E166" s="249">
        <v>1</v>
      </c>
      <c r="F166" s="249" t="s">
        <v>1126</v>
      </c>
      <c r="G166" s="249" t="s">
        <v>517</v>
      </c>
      <c r="H166" s="249" t="s">
        <v>1777</v>
      </c>
      <c r="I166" s="329">
        <v>134</v>
      </c>
      <c r="J166" s="369">
        <f>IF(G166=$J$1,(VLOOKUP(A166,'Extras -UL'!$A$6:$J$109,HLOOKUP('Exras Inflair Vs. Base'!G166,'Extras -UL'!$A$4:$J$5,2,FALSE),FALSE)-I166),0)</f>
        <v>0</v>
      </c>
      <c r="K166" s="369">
        <f>IF(G166=$K$1,(VLOOKUP(A166,'Extras -UL'!$A$6:$J$109,HLOOKUP('Exras Inflair Vs. Base'!G166,'Extras -UL'!$A$4:$J$5,2,FALSE),FALSE)-I166),0)</f>
        <v>0</v>
      </c>
      <c r="L166" s="369">
        <f>IF(G166=$L$1,(VLOOKUP(A166,'Extras -UL'!$A$6:$J$109,HLOOKUP('Exras Inflair Vs. Base'!G166,'Extras -UL'!$A$4:$J$5,2,FALSE),FALSE)-I166),0)</f>
        <v>0</v>
      </c>
      <c r="M166" s="369">
        <f>IF(G166=$M$1,(VLOOKUP(A166,'Extras -UL'!$A$6:$J$109,HLOOKUP('Exras Inflair Vs. Base'!G166,'Extras -UL'!$A$4:$J$5,2,FALSE),FALSE)-I166),0)</f>
        <v>0</v>
      </c>
      <c r="N166" s="369">
        <f>IF(G166=$N$1,(VLOOKUP(A166,'Extras -UL'!$A$6:$J$109,HLOOKUP('Exras Inflair Vs. Base'!G166,'Extras -UL'!$A$4:$J$5,2,FALSE),FALSE)-I166),0)</f>
        <v>0</v>
      </c>
      <c r="O166" s="369">
        <f>IF(G166=$O$1,(VLOOKUP(A166,'Extras -UL'!$A$6:$J$109,HLOOKUP('Exras Inflair Vs. Base'!G166,'Extras -UL'!$A$4:$J$5,2,FALSE),FALSE)-I166),0)</f>
        <v>0</v>
      </c>
      <c r="P166" s="369">
        <f>IF(G166=$P$1,(VLOOKUP(A166,'Extras -UL'!$A$6:$J$109,HLOOKUP('Exras Inflair Vs. Base'!G166,'Extras -UL'!$A$4:$J$5,2,FALSE),FALSE)-I166),0)</f>
        <v>0</v>
      </c>
      <c r="Q166" s="369">
        <f>IF(G166=$Q$1,(VLOOKUP(A166,'Extras -UL'!$A$6:$J$109,HLOOKUP('Exras Inflair Vs. Base'!G166,'Extras -UL'!$A$4:$J$5,2,FALSE),FALSE)-I166),0)</f>
        <v>0</v>
      </c>
      <c r="R166" s="369">
        <f>IF(G166=$R$1,(VLOOKUP(A166,'Extras -UL'!$A$6:$J$109,HLOOKUP('Exras Inflair Vs. Base'!G166,'Extras -UL'!$A$4:$J$5,2,FALSE),FALSE)-I166),0)</f>
        <v>0</v>
      </c>
      <c r="S166" s="248"/>
      <c r="T166" s="256" t="str">
        <f t="shared" si="7"/>
        <v>UL0230C60048134</v>
      </c>
      <c r="U166" s="248"/>
      <c r="V166" s="248"/>
      <c r="W166" s="248"/>
      <c r="X166" s="248"/>
      <c r="Y166" s="241"/>
      <c r="Z166" s="241" t="str">
        <f t="shared" si="8"/>
        <v>UL0230C60048134</v>
      </c>
      <c r="AA166" s="245" t="str">
        <f t="shared" si="6"/>
        <v>UL0230</v>
      </c>
      <c r="AB166" s="242">
        <f>IF(G166=$J$1,(VLOOKUP(A166,'Extras -UL'!$A$6:$J$109,HLOOKUP('Exras Inflair Vs. Base'!G166,'Extras -UL'!$A$4:$J$5,2,FALSE),FALSE)),0)</f>
        <v>134</v>
      </c>
      <c r="AC166" s="242">
        <f>IF(G166=$K$1,(VLOOKUP(A166,'Extras -UL'!$A$6:$J$109,HLOOKUP('Exras Inflair Vs. Base'!G166,'Extras -UL'!$A$4:$J$5,2,FALSE),FALSE)),0)</f>
        <v>0</v>
      </c>
      <c r="AD166" s="242">
        <f>IF(G166=$L$1,(VLOOKUP(A166,'Extras -UL'!$A$6:$J$109,HLOOKUP('Exras Inflair Vs. Base'!G166,'Extras -UL'!$A$4:$J$5,2,FALSE),FALSE)),0)</f>
        <v>0</v>
      </c>
      <c r="AE166" s="242">
        <f>IF(G166=$M$1,(VLOOKUP(A166,'Extras -UL'!$A$6:$J$109,HLOOKUP('Exras Inflair Vs. Base'!G166,'Extras -UL'!$A$4:$J$5,2,FALSE),FALSE)),0)</f>
        <v>0</v>
      </c>
      <c r="AF166" s="242">
        <f>IF(G166=$N$1,(VLOOKUP(A166,'Extras -UL'!$A$6:$J$109,HLOOKUP('Exras Inflair Vs. Base'!G166,'Extras -UL'!$A$4:$J$5,2,FALSE),FALSE)-I166),0)</f>
        <v>0</v>
      </c>
      <c r="AG166" s="242">
        <f>IF(G166=$O$1,(VLOOKUP(A166,'Extras -UL'!$A$6:$J$109,HLOOKUP('Exras Inflair Vs. Base'!G166,'Extras -UL'!$A$4:$J$5,2,FALSE),FALSE)),0)</f>
        <v>0</v>
      </c>
      <c r="AH166" s="242">
        <f>IF(G166=$P$1,(VLOOKUP(A166,'Extras -UL'!$A$6:$J$109,HLOOKUP('Exras Inflair Vs. Base'!G166,'Extras -UL'!$A$4:$J$5,2,FALSE),FALSE)),0)</f>
        <v>0</v>
      </c>
      <c r="AI166" s="242">
        <f>IF(G166=$Q$1,(VLOOKUP(A166,'Extras -UL'!$A$6:$J$109,HLOOKUP('Exras Inflair Vs. Base'!G166,'Extras -UL'!$A$4:$J$5,2,FALSE),FALSE)),0)</f>
        <v>0</v>
      </c>
      <c r="AJ166" s="242">
        <f>IF(G166=$R$1,(VLOOKUP(A166,'Extras -UL'!$A$6:$J$109,HLOOKUP('Exras Inflair Vs. Base'!G166,'Extras -UL'!$A$4:$J$5,2,FALSE),FALSE)),0)</f>
        <v>0</v>
      </c>
    </row>
    <row r="167" spans="1:36" x14ac:dyDescent="0.25">
      <c r="A167" s="250" t="s">
        <v>69</v>
      </c>
      <c r="B167" s="250" t="s">
        <v>1824</v>
      </c>
      <c r="C167" s="250" t="s">
        <v>1764</v>
      </c>
      <c r="D167" s="252" t="s">
        <v>897</v>
      </c>
      <c r="E167" s="249">
        <v>2</v>
      </c>
      <c r="F167" s="249" t="s">
        <v>1126</v>
      </c>
      <c r="G167" s="249" t="s">
        <v>434</v>
      </c>
      <c r="H167" s="249" t="s">
        <v>1778</v>
      </c>
      <c r="I167" s="329">
        <v>13</v>
      </c>
      <c r="J167" s="369">
        <f>IF(G167=$J$1,(VLOOKUP(A167,'Extras -UL'!$A$6:$J$109,HLOOKUP('Exras Inflair Vs. Base'!G167,'Extras -UL'!$A$4:$J$5,2,FALSE),FALSE)-I167),0)</f>
        <v>0</v>
      </c>
      <c r="K167" s="369">
        <f>IF(G167=$K$1,(VLOOKUP(A167,'Extras -UL'!$A$6:$J$109,HLOOKUP('Exras Inflair Vs. Base'!G167,'Extras -UL'!$A$4:$J$5,2,FALSE),FALSE)-I167),0)</f>
        <v>0</v>
      </c>
      <c r="L167" s="369">
        <f>IF(G167=$L$1,(VLOOKUP(A167,'Extras -UL'!$A$6:$J$109,HLOOKUP('Exras Inflair Vs. Base'!G167,'Extras -UL'!$A$4:$J$5,2,FALSE),FALSE)-I167),0)</f>
        <v>0</v>
      </c>
      <c r="M167" s="369">
        <f>IF(G167=$M$1,(VLOOKUP(A167,'Extras -UL'!$A$6:$J$109,HLOOKUP('Exras Inflair Vs. Base'!G167,'Extras -UL'!$A$4:$J$5,2,FALSE),FALSE)-I167),0)</f>
        <v>0</v>
      </c>
      <c r="N167" s="369">
        <f>IF(G167=$N$1,(VLOOKUP(A167,'Extras -UL'!$A$6:$J$109,HLOOKUP('Exras Inflair Vs. Base'!G167,'Extras -UL'!$A$4:$J$5,2,FALSE),FALSE)-I167),0)</f>
        <v>0</v>
      </c>
      <c r="O167" s="369">
        <f>IF(G167=$O$1,(VLOOKUP(A167,'Extras -UL'!$A$6:$J$109,HLOOKUP('Exras Inflair Vs. Base'!G167,'Extras -UL'!$A$4:$J$5,2,FALSE),FALSE)-I167),0)</f>
        <v>0</v>
      </c>
      <c r="P167" s="369">
        <f>IF(G167=$P$1,(VLOOKUP(A167,'Extras -UL'!$A$6:$J$109,HLOOKUP('Exras Inflair Vs. Base'!G167,'Extras -UL'!$A$4:$J$5,2,FALSE),FALSE)-I167),0)</f>
        <v>0</v>
      </c>
      <c r="Q167" s="369">
        <f>IF(G167=$Q$1,(VLOOKUP(A167,'Extras -UL'!$A$6:$J$109,HLOOKUP('Exras Inflair Vs. Base'!G167,'Extras -UL'!$A$4:$J$5,2,FALSE),FALSE)-I167),0)</f>
        <v>0</v>
      </c>
      <c r="R167" s="369">
        <f>IF(G167=$R$1,(VLOOKUP(A167,'Extras -UL'!$A$6:$J$109,HLOOKUP('Exras Inflair Vs. Base'!G167,'Extras -UL'!$A$4:$J$5,2,FALSE),FALSE)-I167),0)</f>
        <v>0</v>
      </c>
      <c r="S167" s="248"/>
      <c r="T167" s="256" t="str">
        <f t="shared" si="7"/>
        <v>UL0230C6002213</v>
      </c>
      <c r="U167" s="248"/>
      <c r="V167" s="248"/>
      <c r="W167" s="248"/>
      <c r="X167" s="248"/>
      <c r="Y167" s="241"/>
      <c r="Z167" s="241" t="str">
        <f t="shared" si="8"/>
        <v>UL0230C6002213</v>
      </c>
      <c r="AA167" s="245" t="str">
        <f t="shared" si="6"/>
        <v>UL0230</v>
      </c>
      <c r="AB167" s="242">
        <f>IF(G167=$J$1,(VLOOKUP(A167,'Extras -UL'!$A$6:$J$109,HLOOKUP('Exras Inflair Vs. Base'!G167,'Extras -UL'!$A$4:$J$5,2,FALSE),FALSE)),0)</f>
        <v>0</v>
      </c>
      <c r="AC167" s="242">
        <f>IF(G167=$K$1,(VLOOKUP(A167,'Extras -UL'!$A$6:$J$109,HLOOKUP('Exras Inflair Vs. Base'!G167,'Extras -UL'!$A$4:$J$5,2,FALSE),FALSE)),0)</f>
        <v>13</v>
      </c>
      <c r="AD167" s="242">
        <f>IF(G167=$L$1,(VLOOKUP(A167,'Extras -UL'!$A$6:$J$109,HLOOKUP('Exras Inflair Vs. Base'!G167,'Extras -UL'!$A$4:$J$5,2,FALSE),FALSE)),0)</f>
        <v>0</v>
      </c>
      <c r="AE167" s="242">
        <f>IF(G167=$M$1,(VLOOKUP(A167,'Extras -UL'!$A$6:$J$109,HLOOKUP('Exras Inflair Vs. Base'!G167,'Extras -UL'!$A$4:$J$5,2,FALSE),FALSE)),0)</f>
        <v>0</v>
      </c>
      <c r="AF167" s="242">
        <f>IF(G167=$N$1,(VLOOKUP(A167,'Extras -UL'!$A$6:$J$109,HLOOKUP('Exras Inflair Vs. Base'!G167,'Extras -UL'!$A$4:$J$5,2,FALSE),FALSE)-I167),0)</f>
        <v>0</v>
      </c>
      <c r="AG167" s="242">
        <f>IF(G167=$O$1,(VLOOKUP(A167,'Extras -UL'!$A$6:$J$109,HLOOKUP('Exras Inflair Vs. Base'!G167,'Extras -UL'!$A$4:$J$5,2,FALSE),FALSE)),0)</f>
        <v>0</v>
      </c>
      <c r="AH167" s="242">
        <f>IF(G167=$P$1,(VLOOKUP(A167,'Extras -UL'!$A$6:$J$109,HLOOKUP('Exras Inflair Vs. Base'!G167,'Extras -UL'!$A$4:$J$5,2,FALSE),FALSE)),0)</f>
        <v>0</v>
      </c>
      <c r="AI167" s="242">
        <f>IF(G167=$Q$1,(VLOOKUP(A167,'Extras -UL'!$A$6:$J$109,HLOOKUP('Exras Inflair Vs. Base'!G167,'Extras -UL'!$A$4:$J$5,2,FALSE),FALSE)),0)</f>
        <v>0</v>
      </c>
      <c r="AJ167" s="242">
        <f>IF(G167=$R$1,(VLOOKUP(A167,'Extras -UL'!$A$6:$J$109,HLOOKUP('Exras Inflair Vs. Base'!G167,'Extras -UL'!$A$4:$J$5,2,FALSE),FALSE)),0)</f>
        <v>0</v>
      </c>
    </row>
    <row r="168" spans="1:36" x14ac:dyDescent="0.25">
      <c r="A168" s="250" t="s">
        <v>69</v>
      </c>
      <c r="B168" s="250" t="s">
        <v>1824</v>
      </c>
      <c r="C168" s="250" t="s">
        <v>1764</v>
      </c>
      <c r="D168" s="252" t="s">
        <v>897</v>
      </c>
      <c r="E168" s="249">
        <v>3</v>
      </c>
      <c r="F168" s="249" t="s">
        <v>1126</v>
      </c>
      <c r="G168" s="249" t="s">
        <v>886</v>
      </c>
      <c r="H168" s="249" t="s">
        <v>907</v>
      </c>
      <c r="I168" s="329">
        <v>3</v>
      </c>
      <c r="J168" s="369">
        <f>IF(G168=$J$1,(VLOOKUP(A168,'Extras -UL'!$A$6:$J$109,HLOOKUP('Exras Inflair Vs. Base'!G168,'Extras -UL'!$A$4:$J$5,2,FALSE),FALSE)-I168),0)</f>
        <v>0</v>
      </c>
      <c r="K168" s="369">
        <f>IF(G168=$K$1,(VLOOKUP(A168,'Extras -UL'!$A$6:$J$109,HLOOKUP('Exras Inflair Vs. Base'!G168,'Extras -UL'!$A$4:$J$5,2,FALSE),FALSE)-I168),0)</f>
        <v>0</v>
      </c>
      <c r="L168" s="369">
        <f>IF(G168=$L$1,(VLOOKUP(A168,'Extras -UL'!$A$6:$J$109,HLOOKUP('Exras Inflair Vs. Base'!G168,'Extras -UL'!$A$4:$J$5,2,FALSE),FALSE)-I168),0)</f>
        <v>0</v>
      </c>
      <c r="M168" s="369">
        <f>IF(G168=$M$1,(VLOOKUP(A168,'Extras -UL'!$A$6:$J$109,HLOOKUP('Exras Inflair Vs. Base'!G168,'Extras -UL'!$A$4:$J$5,2,FALSE),FALSE)-I168),0)</f>
        <v>0</v>
      </c>
      <c r="N168" s="369">
        <f>IF(G168=$N$1,(VLOOKUP(A168,'Extras -UL'!$A$6:$J$109,HLOOKUP('Exras Inflair Vs. Base'!G168,'Extras -UL'!$A$4:$J$5,2,FALSE),FALSE)-I168),0)</f>
        <v>0</v>
      </c>
      <c r="O168" s="369">
        <f>IF(G168=$O$1,(VLOOKUP(A168,'Extras -UL'!$A$6:$J$109,HLOOKUP('Exras Inflair Vs. Base'!G168,'Extras -UL'!$A$4:$J$5,2,FALSE),FALSE)-I168),0)</f>
        <v>0</v>
      </c>
      <c r="P168" s="369">
        <f>IF(G168=$P$1,(VLOOKUP(A168,'Extras -UL'!$A$6:$J$109,HLOOKUP('Exras Inflair Vs. Base'!G168,'Extras -UL'!$A$4:$J$5,2,FALSE),FALSE)-I168),0)</f>
        <v>0</v>
      </c>
      <c r="Q168" s="369">
        <f>IF(G168=$Q$1,(VLOOKUP(A168,'Extras -UL'!$A$6:$J$109,HLOOKUP('Exras Inflair Vs. Base'!G168,'Extras -UL'!$A$4:$J$5,2,FALSE),FALSE)-I168),0)</f>
        <v>0</v>
      </c>
      <c r="R168" s="369">
        <f>IF(G168=$R$1,(VLOOKUP(A168,'Extras -UL'!$A$6:$J$109,HLOOKUP('Exras Inflair Vs. Base'!G168,'Extras -UL'!$A$4:$J$5,2,FALSE),FALSE)-I168),0)</f>
        <v>0</v>
      </c>
      <c r="S168" s="248"/>
      <c r="T168" s="256" t="str">
        <f t="shared" si="7"/>
        <v>UL0230C600763</v>
      </c>
      <c r="U168" s="248"/>
      <c r="V168" s="248"/>
      <c r="W168" s="248"/>
      <c r="X168" s="248"/>
      <c r="Y168" s="241"/>
      <c r="Z168" s="241" t="str">
        <f t="shared" si="8"/>
        <v>UL0230C600763</v>
      </c>
      <c r="AA168" s="245" t="str">
        <f t="shared" si="6"/>
        <v>UL0230</v>
      </c>
      <c r="AB168" s="242">
        <f>IF(G168=$J$1,(VLOOKUP(A168,'Extras -UL'!$A$6:$J$109,HLOOKUP('Exras Inflair Vs. Base'!G168,'Extras -UL'!$A$4:$J$5,2,FALSE),FALSE)),0)</f>
        <v>0</v>
      </c>
      <c r="AC168" s="242">
        <f>IF(G168=$K$1,(VLOOKUP(A168,'Extras -UL'!$A$6:$J$109,HLOOKUP('Exras Inflair Vs. Base'!G168,'Extras -UL'!$A$4:$J$5,2,FALSE),FALSE)),0)</f>
        <v>0</v>
      </c>
      <c r="AD168" s="242">
        <f>IF(G168=$L$1,(VLOOKUP(A168,'Extras -UL'!$A$6:$J$109,HLOOKUP('Exras Inflair Vs. Base'!G168,'Extras -UL'!$A$4:$J$5,2,FALSE),FALSE)),0)</f>
        <v>3</v>
      </c>
      <c r="AE168" s="242">
        <f>IF(G168=$M$1,(VLOOKUP(A168,'Extras -UL'!$A$6:$J$109,HLOOKUP('Exras Inflair Vs. Base'!G168,'Extras -UL'!$A$4:$J$5,2,FALSE),FALSE)),0)</f>
        <v>0</v>
      </c>
      <c r="AF168" s="242">
        <f>IF(G168=$N$1,(VLOOKUP(A168,'Extras -UL'!$A$6:$J$109,HLOOKUP('Exras Inflair Vs. Base'!G168,'Extras -UL'!$A$4:$J$5,2,FALSE),FALSE)-I168),0)</f>
        <v>0</v>
      </c>
      <c r="AG168" s="242">
        <f>IF(G168=$O$1,(VLOOKUP(A168,'Extras -UL'!$A$6:$J$109,HLOOKUP('Exras Inflair Vs. Base'!G168,'Extras -UL'!$A$4:$J$5,2,FALSE),FALSE)),0)</f>
        <v>0</v>
      </c>
      <c r="AH168" s="242">
        <f>IF(G168=$P$1,(VLOOKUP(A168,'Extras -UL'!$A$6:$J$109,HLOOKUP('Exras Inflair Vs. Base'!G168,'Extras -UL'!$A$4:$J$5,2,FALSE),FALSE)),0)</f>
        <v>0</v>
      </c>
      <c r="AI168" s="242">
        <f>IF(G168=$Q$1,(VLOOKUP(A168,'Extras -UL'!$A$6:$J$109,HLOOKUP('Exras Inflair Vs. Base'!G168,'Extras -UL'!$A$4:$J$5,2,FALSE),FALSE)),0)</f>
        <v>0</v>
      </c>
      <c r="AJ168" s="242">
        <f>IF(G168=$R$1,(VLOOKUP(A168,'Extras -UL'!$A$6:$J$109,HLOOKUP('Exras Inflair Vs. Base'!G168,'Extras -UL'!$A$4:$J$5,2,FALSE),FALSE)),0)</f>
        <v>0</v>
      </c>
    </row>
    <row r="169" spans="1:36" x14ac:dyDescent="0.25">
      <c r="A169" s="250" t="s">
        <v>69</v>
      </c>
      <c r="B169" s="250" t="s">
        <v>1824</v>
      </c>
      <c r="C169" s="250" t="s">
        <v>1764</v>
      </c>
      <c r="D169" s="252" t="s">
        <v>897</v>
      </c>
      <c r="E169" s="249">
        <v>4</v>
      </c>
      <c r="F169" s="249" t="s">
        <v>1126</v>
      </c>
      <c r="G169" s="249" t="s">
        <v>169</v>
      </c>
      <c r="H169" s="249" t="s">
        <v>416</v>
      </c>
      <c r="I169" s="329">
        <v>3</v>
      </c>
      <c r="J169" s="369">
        <f>IF(G169=$J$1,(VLOOKUP(A169,'Extras -UL'!$A$6:$J$109,HLOOKUP('Exras Inflair Vs. Base'!G169,'Extras -UL'!$A$4:$J$5,2,FALSE),FALSE)-I169),0)</f>
        <v>0</v>
      </c>
      <c r="K169" s="369">
        <f>IF(G169=$K$1,(VLOOKUP(A169,'Extras -UL'!$A$6:$J$109,HLOOKUP('Exras Inflair Vs. Base'!G169,'Extras -UL'!$A$4:$J$5,2,FALSE),FALSE)-I169),0)</f>
        <v>0</v>
      </c>
      <c r="L169" s="369">
        <f>IF(G169=$L$1,(VLOOKUP(A169,'Extras -UL'!$A$6:$J$109,HLOOKUP('Exras Inflair Vs. Base'!G169,'Extras -UL'!$A$4:$J$5,2,FALSE),FALSE)-I169),0)</f>
        <v>0</v>
      </c>
      <c r="M169" s="369">
        <f>IF(G169=$M$1,(VLOOKUP(A169,'Extras -UL'!$A$6:$J$109,HLOOKUP('Exras Inflair Vs. Base'!G169,'Extras -UL'!$A$4:$J$5,2,FALSE),FALSE)-I169),0)</f>
        <v>0</v>
      </c>
      <c r="N169" s="369">
        <f>IF(G169=$N$1,(VLOOKUP(A169,'Extras -UL'!$A$6:$J$109,HLOOKUP('Exras Inflair Vs. Base'!G169,'Extras -UL'!$A$4:$J$5,2,FALSE),FALSE)-I169),0)</f>
        <v>0</v>
      </c>
      <c r="O169" s="369">
        <f>IF(G169=$O$1,(VLOOKUP(A169,'Extras -UL'!$A$6:$J$109,HLOOKUP('Exras Inflair Vs. Base'!G169,'Extras -UL'!$A$4:$J$5,2,FALSE),FALSE)-I169),0)</f>
        <v>0</v>
      </c>
      <c r="P169" s="369">
        <f>IF(G169=$P$1,(VLOOKUP(A169,'Extras -UL'!$A$6:$J$109,HLOOKUP('Exras Inflair Vs. Base'!G169,'Extras -UL'!$A$4:$J$5,2,FALSE),FALSE)-I169),0)</f>
        <v>0</v>
      </c>
      <c r="Q169" s="369">
        <f>IF(G169=$Q$1,(VLOOKUP(A169,'Extras -UL'!$A$6:$J$109,HLOOKUP('Exras Inflair Vs. Base'!G169,'Extras -UL'!$A$4:$J$5,2,FALSE),FALSE)-I169),0)</f>
        <v>0</v>
      </c>
      <c r="R169" s="369">
        <f>IF(G169=$R$1,(VLOOKUP(A169,'Extras -UL'!$A$6:$J$109,HLOOKUP('Exras Inflair Vs. Base'!G169,'Extras -UL'!$A$4:$J$5,2,FALSE),FALSE)-I169),0)</f>
        <v>0</v>
      </c>
      <c r="S169" s="248"/>
      <c r="T169" s="256" t="str">
        <f t="shared" si="7"/>
        <v>UL0230C600543</v>
      </c>
      <c r="U169" s="248"/>
      <c r="V169" s="248"/>
      <c r="W169" s="248"/>
      <c r="X169" s="248"/>
      <c r="Y169" s="241"/>
      <c r="Z169" s="241" t="str">
        <f t="shared" si="8"/>
        <v>UL0230C600543</v>
      </c>
      <c r="AA169" s="245" t="str">
        <f t="shared" si="6"/>
        <v>UL0230</v>
      </c>
      <c r="AB169" s="242">
        <f>IF(G169=$J$1,(VLOOKUP(A169,'Extras -UL'!$A$6:$J$109,HLOOKUP('Exras Inflair Vs. Base'!G169,'Extras -UL'!$A$4:$J$5,2,FALSE),FALSE)),0)</f>
        <v>0</v>
      </c>
      <c r="AC169" s="242">
        <f>IF(G169=$K$1,(VLOOKUP(A169,'Extras -UL'!$A$6:$J$109,HLOOKUP('Exras Inflair Vs. Base'!G169,'Extras -UL'!$A$4:$J$5,2,FALSE),FALSE)),0)</f>
        <v>0</v>
      </c>
      <c r="AD169" s="242">
        <f>IF(G169=$L$1,(VLOOKUP(A169,'Extras -UL'!$A$6:$J$109,HLOOKUP('Exras Inflair Vs. Base'!G169,'Extras -UL'!$A$4:$J$5,2,FALSE),FALSE)),0)</f>
        <v>0</v>
      </c>
      <c r="AE169" s="242">
        <f>IF(G169=$M$1,(VLOOKUP(A169,'Extras -UL'!$A$6:$J$109,HLOOKUP('Exras Inflair Vs. Base'!G169,'Extras -UL'!$A$4:$J$5,2,FALSE),FALSE)),0)</f>
        <v>3</v>
      </c>
      <c r="AF169" s="242">
        <f>IF(G169=$N$1,(VLOOKUP(A169,'Extras -UL'!$A$6:$J$109,HLOOKUP('Exras Inflair Vs. Base'!G169,'Extras -UL'!$A$4:$J$5,2,FALSE),FALSE)-I169),0)</f>
        <v>0</v>
      </c>
      <c r="AG169" s="242">
        <f>IF(G169=$O$1,(VLOOKUP(A169,'Extras -UL'!$A$6:$J$109,HLOOKUP('Exras Inflair Vs. Base'!G169,'Extras -UL'!$A$4:$J$5,2,FALSE),FALSE)),0)</f>
        <v>0</v>
      </c>
      <c r="AH169" s="242">
        <f>IF(G169=$P$1,(VLOOKUP(A169,'Extras -UL'!$A$6:$J$109,HLOOKUP('Exras Inflair Vs. Base'!G169,'Extras -UL'!$A$4:$J$5,2,FALSE),FALSE)),0)</f>
        <v>0</v>
      </c>
      <c r="AI169" s="242">
        <f>IF(G169=$Q$1,(VLOOKUP(A169,'Extras -UL'!$A$6:$J$109,HLOOKUP('Exras Inflair Vs. Base'!G169,'Extras -UL'!$A$4:$J$5,2,FALSE),FALSE)),0)</f>
        <v>0</v>
      </c>
      <c r="AJ169" s="242">
        <f>IF(G169=$R$1,(VLOOKUP(A169,'Extras -UL'!$A$6:$J$109,HLOOKUP('Exras Inflair Vs. Base'!G169,'Extras -UL'!$A$4:$J$5,2,FALSE),FALSE)),0)</f>
        <v>0</v>
      </c>
    </row>
    <row r="170" spans="1:36" x14ac:dyDescent="0.25">
      <c r="A170" s="250" t="s">
        <v>69</v>
      </c>
      <c r="B170" s="250" t="s">
        <v>1824</v>
      </c>
      <c r="C170" s="250" t="s">
        <v>1764</v>
      </c>
      <c r="D170" s="252" t="s">
        <v>897</v>
      </c>
      <c r="E170" s="249">
        <v>5</v>
      </c>
      <c r="F170" s="249" t="s">
        <v>1126</v>
      </c>
      <c r="G170" s="249" t="s">
        <v>170</v>
      </c>
      <c r="H170" s="249" t="s">
        <v>417</v>
      </c>
      <c r="I170" s="329">
        <v>1</v>
      </c>
      <c r="J170" s="369">
        <f>IF(G170=$J$1,(VLOOKUP(A170,'Extras -UL'!$A$6:$J$109,HLOOKUP('Exras Inflair Vs. Base'!G170,'Extras -UL'!$A$4:$J$5,2,FALSE),FALSE)-I170),0)</f>
        <v>0</v>
      </c>
      <c r="K170" s="369">
        <f>IF(G170=$K$1,(VLOOKUP(A170,'Extras -UL'!$A$6:$J$109,HLOOKUP('Exras Inflair Vs. Base'!G170,'Extras -UL'!$A$4:$J$5,2,FALSE),FALSE)-I170),0)</f>
        <v>0</v>
      </c>
      <c r="L170" s="369">
        <f>IF(G170=$L$1,(VLOOKUP(A170,'Extras -UL'!$A$6:$J$109,HLOOKUP('Exras Inflair Vs. Base'!G170,'Extras -UL'!$A$4:$J$5,2,FALSE),FALSE)-I170),0)</f>
        <v>0</v>
      </c>
      <c r="M170" s="369">
        <f>IF(G170=$M$1,(VLOOKUP(A170,'Extras -UL'!$A$6:$J$109,HLOOKUP('Exras Inflair Vs. Base'!G170,'Extras -UL'!$A$4:$J$5,2,FALSE),FALSE)-I170),0)</f>
        <v>0</v>
      </c>
      <c r="N170" s="369">
        <f>IF(G170=$N$1,(VLOOKUP(A170,'Extras -UL'!$A$6:$J$109,HLOOKUP('Exras Inflair Vs. Base'!G170,'Extras -UL'!$A$4:$J$5,2,FALSE),FALSE)-I170),0)</f>
        <v>0</v>
      </c>
      <c r="O170" s="369">
        <f>IF(G170=$O$1,(VLOOKUP(A170,'Extras -UL'!$A$6:$J$109,HLOOKUP('Exras Inflair Vs. Base'!G170,'Extras -UL'!$A$4:$J$5,2,FALSE),FALSE)-I170),0)</f>
        <v>0</v>
      </c>
      <c r="P170" s="369">
        <f>IF(G170=$P$1,(VLOOKUP(A170,'Extras -UL'!$A$6:$J$109,HLOOKUP('Exras Inflair Vs. Base'!G170,'Extras -UL'!$A$4:$J$5,2,FALSE),FALSE)-I170),0)</f>
        <v>0</v>
      </c>
      <c r="Q170" s="369">
        <f>IF(G170=$Q$1,(VLOOKUP(A170,'Extras -UL'!$A$6:$J$109,HLOOKUP('Exras Inflair Vs. Base'!G170,'Extras -UL'!$A$4:$J$5,2,FALSE),FALSE)-I170),0)</f>
        <v>0</v>
      </c>
      <c r="R170" s="369">
        <f>IF(G170=$R$1,(VLOOKUP(A170,'Extras -UL'!$A$6:$J$109,HLOOKUP('Exras Inflair Vs. Base'!G170,'Extras -UL'!$A$4:$J$5,2,FALSE),FALSE)-I170),0)</f>
        <v>0</v>
      </c>
      <c r="S170" s="248"/>
      <c r="T170" s="256" t="str">
        <f>A170&amp;G170&amp;I170</f>
        <v>UL0230C600551</v>
      </c>
      <c r="U170" s="248"/>
      <c r="V170" s="248"/>
      <c r="W170" s="248"/>
      <c r="X170" s="248"/>
      <c r="Y170" s="241"/>
      <c r="Z170" s="241" t="str">
        <f>A170&amp;G170&amp;I170</f>
        <v>UL0230C600551</v>
      </c>
      <c r="AA170" s="245" t="str">
        <f>A170</f>
        <v>UL0230</v>
      </c>
      <c r="AB170" s="242">
        <f>IF(G170=$J$1,(VLOOKUP(A170,'Extras -UL'!$A$6:$J$109,HLOOKUP('Exras Inflair Vs. Base'!G170,'Extras -UL'!$A$4:$J$5,2,FALSE),FALSE)),0)</f>
        <v>0</v>
      </c>
      <c r="AC170" s="242">
        <f>IF(G170=$K$1,(VLOOKUP(A170,'Extras -UL'!$A$6:$J$109,HLOOKUP('Exras Inflair Vs. Base'!G170,'Extras -UL'!$A$4:$J$5,2,FALSE),FALSE)),0)</f>
        <v>0</v>
      </c>
      <c r="AD170" s="242">
        <f>IF(G170=$L$1,(VLOOKUP(A170,'Extras -UL'!$A$6:$J$109,HLOOKUP('Exras Inflair Vs. Base'!G170,'Extras -UL'!$A$4:$J$5,2,FALSE),FALSE)),0)</f>
        <v>0</v>
      </c>
      <c r="AE170" s="242">
        <f>IF(G170=$M$1,(VLOOKUP(A170,'Extras -UL'!$A$6:$J$109,HLOOKUP('Exras Inflair Vs. Base'!G170,'Extras -UL'!$A$4:$J$5,2,FALSE),FALSE)),0)</f>
        <v>0</v>
      </c>
      <c r="AF170" s="242">
        <f>IF(G170=$N$1,(VLOOKUP(A170,'Extras -UL'!$A$6:$J$109,HLOOKUP('Exras Inflair Vs. Base'!G170,'Extras -UL'!$A$4:$J$5,2,FALSE),FALSE)-I170),0)</f>
        <v>0</v>
      </c>
      <c r="AG170" s="242">
        <f>IF(G170=$O$1,(VLOOKUP(A170,'Extras -UL'!$A$6:$J$109,HLOOKUP('Exras Inflair Vs. Base'!G170,'Extras -UL'!$A$4:$J$5,2,FALSE),FALSE)),0)</f>
        <v>0</v>
      </c>
      <c r="AH170" s="242">
        <f>IF(G170=$P$1,(VLOOKUP(A170,'Extras -UL'!$A$6:$J$109,HLOOKUP('Exras Inflair Vs. Base'!G170,'Extras -UL'!$A$4:$J$5,2,FALSE),FALSE)),0)</f>
        <v>0</v>
      </c>
      <c r="AI170" s="242">
        <f>IF(G170=$Q$1,(VLOOKUP(A170,'Extras -UL'!$A$6:$J$109,HLOOKUP('Exras Inflair Vs. Base'!G170,'Extras -UL'!$A$4:$J$5,2,FALSE),FALSE)),0)</f>
        <v>0</v>
      </c>
      <c r="AJ170" s="242">
        <f>IF(G170=$R$1,(VLOOKUP(A170,'Extras -UL'!$A$6:$J$109,HLOOKUP('Exras Inflair Vs. Base'!G170,'Extras -UL'!$A$4:$J$5,2,FALSE),FALSE)),0)</f>
        <v>0</v>
      </c>
    </row>
    <row r="171" spans="1:36" x14ac:dyDescent="0.25">
      <c r="A171" s="249" t="s">
        <v>62</v>
      </c>
      <c r="B171" s="249" t="s">
        <v>1825</v>
      </c>
      <c r="C171" s="249" t="s">
        <v>1764</v>
      </c>
      <c r="D171" s="251" t="s">
        <v>897</v>
      </c>
      <c r="E171" s="249">
        <v>1</v>
      </c>
      <c r="F171" s="249" t="s">
        <v>1126</v>
      </c>
      <c r="G171" s="249" t="s">
        <v>517</v>
      </c>
      <c r="H171" s="249" t="s">
        <v>1777</v>
      </c>
      <c r="I171" s="329">
        <v>180</v>
      </c>
      <c r="J171" s="369">
        <f>IF(G171=$J$1,(VLOOKUP(A171,'Extras -UL'!$A$6:$J$109,HLOOKUP('Exras Inflair Vs. Base'!G171,'Extras -UL'!$A$4:$J$5,2,FALSE),FALSE)-I171),0)</f>
        <v>0</v>
      </c>
      <c r="K171" s="369">
        <f>IF(G171=$K$1,(VLOOKUP(A171,'Extras -UL'!$A$6:$J$109,HLOOKUP('Exras Inflair Vs. Base'!G171,'Extras -UL'!$A$4:$J$5,2,FALSE),FALSE)-I171),0)</f>
        <v>0</v>
      </c>
      <c r="L171" s="369">
        <f>IF(G171=$L$1,(VLOOKUP(A171,'Extras -UL'!$A$6:$J$109,HLOOKUP('Exras Inflair Vs. Base'!G171,'Extras -UL'!$A$4:$J$5,2,FALSE),FALSE)-I171),0)</f>
        <v>0</v>
      </c>
      <c r="M171" s="369">
        <f>IF(G171=$M$1,(VLOOKUP(A171,'Extras -UL'!$A$6:$J$109,HLOOKUP('Exras Inflair Vs. Base'!G171,'Extras -UL'!$A$4:$J$5,2,FALSE),FALSE)-I171),0)</f>
        <v>0</v>
      </c>
      <c r="N171" s="369">
        <f>IF(G171=$N$1,(VLOOKUP(A171,'Extras -UL'!$A$6:$J$109,HLOOKUP('Exras Inflair Vs. Base'!G171,'Extras -UL'!$A$4:$J$5,2,FALSE),FALSE)-I171),0)</f>
        <v>0</v>
      </c>
      <c r="O171" s="369">
        <f>IF(G171=$O$1,(VLOOKUP(A171,'Extras -UL'!$A$6:$J$109,HLOOKUP('Exras Inflair Vs. Base'!G171,'Extras -UL'!$A$4:$J$5,2,FALSE),FALSE)-I171),0)</f>
        <v>0</v>
      </c>
      <c r="P171" s="369">
        <f>IF(G171=$P$1,(VLOOKUP(A171,'Extras -UL'!$A$6:$J$109,HLOOKUP('Exras Inflair Vs. Base'!G171,'Extras -UL'!$A$4:$J$5,2,FALSE),FALSE)-I171),0)</f>
        <v>0</v>
      </c>
      <c r="Q171" s="369">
        <f>IF(G171=$Q$1,(VLOOKUP(A171,'Extras -UL'!$A$6:$J$109,HLOOKUP('Exras Inflair Vs. Base'!G171,'Extras -UL'!$A$4:$J$5,2,FALSE),FALSE)-I171),0)</f>
        <v>0</v>
      </c>
      <c r="R171" s="369">
        <f>IF(G171=$R$1,(VLOOKUP(A171,'Extras -UL'!$A$6:$J$109,HLOOKUP('Exras Inflair Vs. Base'!G171,'Extras -UL'!$A$4:$J$5,2,FALSE),FALSE)-I171),0)</f>
        <v>0</v>
      </c>
      <c r="S171" s="248"/>
      <c r="T171" s="256" t="str">
        <f t="shared" si="7"/>
        <v>UL0263C60048180</v>
      </c>
      <c r="U171" s="248"/>
      <c r="V171" s="248"/>
      <c r="W171" s="248"/>
      <c r="X171" s="248"/>
      <c r="Y171" s="241"/>
      <c r="Z171" s="241" t="str">
        <f t="shared" si="8"/>
        <v>UL0263C60048180</v>
      </c>
      <c r="AA171" s="245" t="str">
        <f t="shared" si="6"/>
        <v>UL0263</v>
      </c>
      <c r="AB171" s="242">
        <f>IF(G171=$J$1,(VLOOKUP(A171,'Extras -UL'!$A$6:$J$109,HLOOKUP('Exras Inflair Vs. Base'!G171,'Extras -UL'!$A$4:$J$5,2,FALSE),FALSE)),0)</f>
        <v>180</v>
      </c>
      <c r="AC171" s="242">
        <f>IF(G171=$K$1,(VLOOKUP(A171,'Extras -UL'!$A$6:$J$109,HLOOKUP('Exras Inflair Vs. Base'!G171,'Extras -UL'!$A$4:$J$5,2,FALSE),FALSE)),0)</f>
        <v>0</v>
      </c>
      <c r="AD171" s="242">
        <f>IF(G171=$L$1,(VLOOKUP(A171,'Extras -UL'!$A$6:$J$109,HLOOKUP('Exras Inflair Vs. Base'!G171,'Extras -UL'!$A$4:$J$5,2,FALSE),FALSE)),0)</f>
        <v>0</v>
      </c>
      <c r="AE171" s="242">
        <f>IF(G171=$M$1,(VLOOKUP(A171,'Extras -UL'!$A$6:$J$109,HLOOKUP('Exras Inflair Vs. Base'!G171,'Extras -UL'!$A$4:$J$5,2,FALSE),FALSE)),0)</f>
        <v>0</v>
      </c>
      <c r="AF171" s="242">
        <f>IF(G171=$N$1,(VLOOKUP(A171,'Extras -UL'!$A$6:$J$109,HLOOKUP('Exras Inflair Vs. Base'!G171,'Extras -UL'!$A$4:$J$5,2,FALSE),FALSE)-I171),0)</f>
        <v>0</v>
      </c>
      <c r="AG171" s="242">
        <f>IF(G171=$O$1,(VLOOKUP(A171,'Extras -UL'!$A$6:$J$109,HLOOKUP('Exras Inflair Vs. Base'!G171,'Extras -UL'!$A$4:$J$5,2,FALSE),FALSE)),0)</f>
        <v>0</v>
      </c>
      <c r="AH171" s="242">
        <f>IF(G171=$P$1,(VLOOKUP(A171,'Extras -UL'!$A$6:$J$109,HLOOKUP('Exras Inflair Vs. Base'!G171,'Extras -UL'!$A$4:$J$5,2,FALSE),FALSE)),0)</f>
        <v>0</v>
      </c>
      <c r="AI171" s="242">
        <f>IF(G171=$Q$1,(VLOOKUP(A171,'Extras -UL'!$A$6:$J$109,HLOOKUP('Exras Inflair Vs. Base'!G171,'Extras -UL'!$A$4:$J$5,2,FALSE),FALSE)),0)</f>
        <v>0</v>
      </c>
      <c r="AJ171" s="242">
        <f>IF(G171=$R$1,(VLOOKUP(A171,'Extras -UL'!$A$6:$J$109,HLOOKUP('Exras Inflair Vs. Base'!G171,'Extras -UL'!$A$4:$J$5,2,FALSE),FALSE)),0)</f>
        <v>0</v>
      </c>
    </row>
    <row r="172" spans="1:36" x14ac:dyDescent="0.25">
      <c r="A172" s="250" t="s">
        <v>62</v>
      </c>
      <c r="B172" s="250" t="s">
        <v>1825</v>
      </c>
      <c r="C172" s="250" t="s">
        <v>1764</v>
      </c>
      <c r="D172" s="252" t="s">
        <v>897</v>
      </c>
      <c r="E172" s="249">
        <v>2</v>
      </c>
      <c r="F172" s="249" t="s">
        <v>1126</v>
      </c>
      <c r="G172" s="249" t="s">
        <v>434</v>
      </c>
      <c r="H172" s="249" t="s">
        <v>1778</v>
      </c>
      <c r="I172" s="329">
        <v>13</v>
      </c>
      <c r="J172" s="369">
        <f>IF(G172=$J$1,(VLOOKUP(A172,'Extras -UL'!$A$6:$J$109,HLOOKUP('Exras Inflair Vs. Base'!G172,'Extras -UL'!$A$4:$J$5,2,FALSE),FALSE)-I172),0)</f>
        <v>0</v>
      </c>
      <c r="K172" s="369">
        <f>IF(G172=$K$1,(VLOOKUP(A172,'Extras -UL'!$A$6:$J$109,HLOOKUP('Exras Inflair Vs. Base'!G172,'Extras -UL'!$A$4:$J$5,2,FALSE),FALSE)-I172),0)</f>
        <v>0</v>
      </c>
      <c r="L172" s="369">
        <f>IF(G172=$L$1,(VLOOKUP(A172,'Extras -UL'!$A$6:$J$109,HLOOKUP('Exras Inflair Vs. Base'!G172,'Extras -UL'!$A$4:$J$5,2,FALSE),FALSE)-I172),0)</f>
        <v>0</v>
      </c>
      <c r="M172" s="369">
        <f>IF(G172=$M$1,(VLOOKUP(A172,'Extras -UL'!$A$6:$J$109,HLOOKUP('Exras Inflair Vs. Base'!G172,'Extras -UL'!$A$4:$J$5,2,FALSE),FALSE)-I172),0)</f>
        <v>0</v>
      </c>
      <c r="N172" s="369">
        <f>IF(G172=$N$1,(VLOOKUP(A172,'Extras -UL'!$A$6:$J$109,HLOOKUP('Exras Inflair Vs. Base'!G172,'Extras -UL'!$A$4:$J$5,2,FALSE),FALSE)-I172),0)</f>
        <v>0</v>
      </c>
      <c r="O172" s="369">
        <f>IF(G172=$O$1,(VLOOKUP(A172,'Extras -UL'!$A$6:$J$109,HLOOKUP('Exras Inflair Vs. Base'!G172,'Extras -UL'!$A$4:$J$5,2,FALSE),FALSE)-I172),0)</f>
        <v>0</v>
      </c>
      <c r="P172" s="369">
        <f>IF(G172=$P$1,(VLOOKUP(A172,'Extras -UL'!$A$6:$J$109,HLOOKUP('Exras Inflair Vs. Base'!G172,'Extras -UL'!$A$4:$J$5,2,FALSE),FALSE)-I172),0)</f>
        <v>0</v>
      </c>
      <c r="Q172" s="369">
        <f>IF(G172=$Q$1,(VLOOKUP(A172,'Extras -UL'!$A$6:$J$109,HLOOKUP('Exras Inflair Vs. Base'!G172,'Extras -UL'!$A$4:$J$5,2,FALSE),FALSE)-I172),0)</f>
        <v>0</v>
      </c>
      <c r="R172" s="369">
        <f>IF(G172=$R$1,(VLOOKUP(A172,'Extras -UL'!$A$6:$J$109,HLOOKUP('Exras Inflair Vs. Base'!G172,'Extras -UL'!$A$4:$J$5,2,FALSE),FALSE)-I172),0)</f>
        <v>0</v>
      </c>
      <c r="S172" s="248"/>
      <c r="T172" s="256" t="str">
        <f t="shared" si="7"/>
        <v>UL0263C6002213</v>
      </c>
      <c r="U172" s="248"/>
      <c r="V172" s="248"/>
      <c r="W172" s="248"/>
      <c r="X172" s="248"/>
      <c r="Y172" s="241"/>
      <c r="Z172" s="241" t="str">
        <f t="shared" si="8"/>
        <v>UL0263C6002213</v>
      </c>
      <c r="AA172" s="245" t="str">
        <f t="shared" si="6"/>
        <v>UL0263</v>
      </c>
      <c r="AB172" s="242">
        <f>IF(G172=$J$1,(VLOOKUP(A172,'Extras -UL'!$A$6:$J$109,HLOOKUP('Exras Inflair Vs. Base'!G172,'Extras -UL'!$A$4:$J$5,2,FALSE),FALSE)),0)</f>
        <v>0</v>
      </c>
      <c r="AC172" s="242">
        <f>IF(G172=$K$1,(VLOOKUP(A172,'Extras -UL'!$A$6:$J$109,HLOOKUP('Exras Inflair Vs. Base'!G172,'Extras -UL'!$A$4:$J$5,2,FALSE),FALSE)),0)</f>
        <v>13</v>
      </c>
      <c r="AD172" s="242">
        <f>IF(G172=$L$1,(VLOOKUP(A172,'Extras -UL'!$A$6:$J$109,HLOOKUP('Exras Inflair Vs. Base'!G172,'Extras -UL'!$A$4:$J$5,2,FALSE),FALSE)),0)</f>
        <v>0</v>
      </c>
      <c r="AE172" s="242">
        <f>IF(G172=$M$1,(VLOOKUP(A172,'Extras -UL'!$A$6:$J$109,HLOOKUP('Exras Inflair Vs. Base'!G172,'Extras -UL'!$A$4:$J$5,2,FALSE),FALSE)),0)</f>
        <v>0</v>
      </c>
      <c r="AF172" s="242">
        <f>IF(G172=$N$1,(VLOOKUP(A172,'Extras -UL'!$A$6:$J$109,HLOOKUP('Exras Inflair Vs. Base'!G172,'Extras -UL'!$A$4:$J$5,2,FALSE),FALSE)-I172),0)</f>
        <v>0</v>
      </c>
      <c r="AG172" s="242">
        <f>IF(G172=$O$1,(VLOOKUP(A172,'Extras -UL'!$A$6:$J$109,HLOOKUP('Exras Inflair Vs. Base'!G172,'Extras -UL'!$A$4:$J$5,2,FALSE),FALSE)),0)</f>
        <v>0</v>
      </c>
      <c r="AH172" s="242">
        <f>IF(G172=$P$1,(VLOOKUP(A172,'Extras -UL'!$A$6:$J$109,HLOOKUP('Exras Inflair Vs. Base'!G172,'Extras -UL'!$A$4:$J$5,2,FALSE),FALSE)),0)</f>
        <v>0</v>
      </c>
      <c r="AI172" s="242">
        <f>IF(G172=$Q$1,(VLOOKUP(A172,'Extras -UL'!$A$6:$J$109,HLOOKUP('Exras Inflair Vs. Base'!G172,'Extras -UL'!$A$4:$J$5,2,FALSE),FALSE)),0)</f>
        <v>0</v>
      </c>
      <c r="AJ172" s="242">
        <f>IF(G172=$R$1,(VLOOKUP(A172,'Extras -UL'!$A$6:$J$109,HLOOKUP('Exras Inflair Vs. Base'!G172,'Extras -UL'!$A$4:$J$5,2,FALSE),FALSE)),0)</f>
        <v>0</v>
      </c>
    </row>
    <row r="173" spans="1:36" x14ac:dyDescent="0.25">
      <c r="A173" s="250" t="s">
        <v>62</v>
      </c>
      <c r="B173" s="250" t="s">
        <v>1825</v>
      </c>
      <c r="C173" s="250" t="s">
        <v>1764</v>
      </c>
      <c r="D173" s="252" t="s">
        <v>897</v>
      </c>
      <c r="E173" s="249">
        <v>3</v>
      </c>
      <c r="F173" s="249" t="s">
        <v>1126</v>
      </c>
      <c r="G173" s="249" t="s">
        <v>886</v>
      </c>
      <c r="H173" s="249" t="s">
        <v>907</v>
      </c>
      <c r="I173" s="329">
        <v>3</v>
      </c>
      <c r="J173" s="369">
        <f>IF(G173=$J$1,(VLOOKUP(A173,'Extras -UL'!$A$6:$J$109,HLOOKUP('Exras Inflair Vs. Base'!G173,'Extras -UL'!$A$4:$J$5,2,FALSE),FALSE)-I173),0)</f>
        <v>0</v>
      </c>
      <c r="K173" s="369">
        <f>IF(G173=$K$1,(VLOOKUP(A173,'Extras -UL'!$A$6:$J$109,HLOOKUP('Exras Inflair Vs. Base'!G173,'Extras -UL'!$A$4:$J$5,2,FALSE),FALSE)-I173),0)</f>
        <v>0</v>
      </c>
      <c r="L173" s="369">
        <f>IF(G173=$L$1,(VLOOKUP(A173,'Extras -UL'!$A$6:$J$109,HLOOKUP('Exras Inflair Vs. Base'!G173,'Extras -UL'!$A$4:$J$5,2,FALSE),FALSE)-I173),0)</f>
        <v>0</v>
      </c>
      <c r="M173" s="369">
        <f>IF(G173=$M$1,(VLOOKUP(A173,'Extras -UL'!$A$6:$J$109,HLOOKUP('Exras Inflair Vs. Base'!G173,'Extras -UL'!$A$4:$J$5,2,FALSE),FALSE)-I173),0)</f>
        <v>0</v>
      </c>
      <c r="N173" s="369">
        <f>IF(G173=$N$1,(VLOOKUP(A173,'Extras -UL'!$A$6:$J$109,HLOOKUP('Exras Inflair Vs. Base'!G173,'Extras -UL'!$A$4:$J$5,2,FALSE),FALSE)-I173),0)</f>
        <v>0</v>
      </c>
      <c r="O173" s="369">
        <f>IF(G173=$O$1,(VLOOKUP(A173,'Extras -UL'!$A$6:$J$109,HLOOKUP('Exras Inflair Vs. Base'!G173,'Extras -UL'!$A$4:$J$5,2,FALSE),FALSE)-I173),0)</f>
        <v>0</v>
      </c>
      <c r="P173" s="369">
        <f>IF(G173=$P$1,(VLOOKUP(A173,'Extras -UL'!$A$6:$J$109,HLOOKUP('Exras Inflair Vs. Base'!G173,'Extras -UL'!$A$4:$J$5,2,FALSE),FALSE)-I173),0)</f>
        <v>0</v>
      </c>
      <c r="Q173" s="369">
        <f>IF(G173=$Q$1,(VLOOKUP(A173,'Extras -UL'!$A$6:$J$109,HLOOKUP('Exras Inflair Vs. Base'!G173,'Extras -UL'!$A$4:$J$5,2,FALSE),FALSE)-I173),0)</f>
        <v>0</v>
      </c>
      <c r="R173" s="369">
        <f>IF(G173=$R$1,(VLOOKUP(A173,'Extras -UL'!$A$6:$J$109,HLOOKUP('Exras Inflair Vs. Base'!G173,'Extras -UL'!$A$4:$J$5,2,FALSE),FALSE)-I173),0)</f>
        <v>0</v>
      </c>
      <c r="S173" s="248"/>
      <c r="T173" s="256" t="str">
        <f t="shared" si="7"/>
        <v>UL0263C600763</v>
      </c>
      <c r="U173" s="248"/>
      <c r="V173" s="248"/>
      <c r="W173" s="248"/>
      <c r="X173" s="248"/>
      <c r="Y173" s="241"/>
      <c r="Z173" s="241" t="str">
        <f t="shared" si="8"/>
        <v>UL0263C600763</v>
      </c>
      <c r="AA173" s="245" t="str">
        <f t="shared" si="6"/>
        <v>UL0263</v>
      </c>
      <c r="AB173" s="242">
        <f>IF(G173=$J$1,(VLOOKUP(A173,'Extras -UL'!$A$6:$J$109,HLOOKUP('Exras Inflair Vs. Base'!G173,'Extras -UL'!$A$4:$J$5,2,FALSE),FALSE)),0)</f>
        <v>0</v>
      </c>
      <c r="AC173" s="242">
        <f>IF(G173=$K$1,(VLOOKUP(A173,'Extras -UL'!$A$6:$J$109,HLOOKUP('Exras Inflair Vs. Base'!G173,'Extras -UL'!$A$4:$J$5,2,FALSE),FALSE)),0)</f>
        <v>0</v>
      </c>
      <c r="AD173" s="242">
        <f>IF(G173=$L$1,(VLOOKUP(A173,'Extras -UL'!$A$6:$J$109,HLOOKUP('Exras Inflair Vs. Base'!G173,'Extras -UL'!$A$4:$J$5,2,FALSE),FALSE)),0)</f>
        <v>3</v>
      </c>
      <c r="AE173" s="242">
        <f>IF(G173=$M$1,(VLOOKUP(A173,'Extras -UL'!$A$6:$J$109,HLOOKUP('Exras Inflair Vs. Base'!G173,'Extras -UL'!$A$4:$J$5,2,FALSE),FALSE)),0)</f>
        <v>0</v>
      </c>
      <c r="AF173" s="242">
        <f>IF(G173=$N$1,(VLOOKUP(A173,'Extras -UL'!$A$6:$J$109,HLOOKUP('Exras Inflair Vs. Base'!G173,'Extras -UL'!$A$4:$J$5,2,FALSE),FALSE)-I173),0)</f>
        <v>0</v>
      </c>
      <c r="AG173" s="242">
        <f>IF(G173=$O$1,(VLOOKUP(A173,'Extras -UL'!$A$6:$J$109,HLOOKUP('Exras Inflair Vs. Base'!G173,'Extras -UL'!$A$4:$J$5,2,FALSE),FALSE)),0)</f>
        <v>0</v>
      </c>
      <c r="AH173" s="242">
        <f>IF(G173=$P$1,(VLOOKUP(A173,'Extras -UL'!$A$6:$J$109,HLOOKUP('Exras Inflair Vs. Base'!G173,'Extras -UL'!$A$4:$J$5,2,FALSE),FALSE)),0)</f>
        <v>0</v>
      </c>
      <c r="AI173" s="242">
        <f>IF(G173=$Q$1,(VLOOKUP(A173,'Extras -UL'!$A$6:$J$109,HLOOKUP('Exras Inflair Vs. Base'!G173,'Extras -UL'!$A$4:$J$5,2,FALSE),FALSE)),0)</f>
        <v>0</v>
      </c>
      <c r="AJ173" s="242">
        <f>IF(G173=$R$1,(VLOOKUP(A173,'Extras -UL'!$A$6:$J$109,HLOOKUP('Exras Inflair Vs. Base'!G173,'Extras -UL'!$A$4:$J$5,2,FALSE),FALSE)),0)</f>
        <v>0</v>
      </c>
    </row>
    <row r="174" spans="1:36" x14ac:dyDescent="0.25">
      <c r="A174" s="250" t="s">
        <v>62</v>
      </c>
      <c r="B174" s="250" t="s">
        <v>1825</v>
      </c>
      <c r="C174" s="250" t="s">
        <v>1764</v>
      </c>
      <c r="D174" s="252" t="s">
        <v>897</v>
      </c>
      <c r="E174" s="249">
        <v>4</v>
      </c>
      <c r="F174" s="249" t="s">
        <v>1126</v>
      </c>
      <c r="G174" s="249" t="s">
        <v>169</v>
      </c>
      <c r="H174" s="249" t="s">
        <v>416</v>
      </c>
      <c r="I174" s="329">
        <v>3</v>
      </c>
      <c r="J174" s="369">
        <f>IF(G174=$J$1,(VLOOKUP(A174,'Extras -UL'!$A$6:$J$109,HLOOKUP('Exras Inflair Vs. Base'!G174,'Extras -UL'!$A$4:$J$5,2,FALSE),FALSE)-I174),0)</f>
        <v>0</v>
      </c>
      <c r="K174" s="369">
        <f>IF(G174=$K$1,(VLOOKUP(A174,'Extras -UL'!$A$6:$J$109,HLOOKUP('Exras Inflair Vs. Base'!G174,'Extras -UL'!$A$4:$J$5,2,FALSE),FALSE)-I174),0)</f>
        <v>0</v>
      </c>
      <c r="L174" s="369">
        <f>IF(G174=$L$1,(VLOOKUP(A174,'Extras -UL'!$A$6:$J$109,HLOOKUP('Exras Inflair Vs. Base'!G174,'Extras -UL'!$A$4:$J$5,2,FALSE),FALSE)-I174),0)</f>
        <v>0</v>
      </c>
      <c r="M174" s="369">
        <f>IF(G174=$M$1,(VLOOKUP(A174,'Extras -UL'!$A$6:$J$109,HLOOKUP('Exras Inflair Vs. Base'!G174,'Extras -UL'!$A$4:$J$5,2,FALSE),FALSE)-I174),0)</f>
        <v>0</v>
      </c>
      <c r="N174" s="369">
        <f>IF(G174=$N$1,(VLOOKUP(A174,'Extras -UL'!$A$6:$J$109,HLOOKUP('Exras Inflair Vs. Base'!G174,'Extras -UL'!$A$4:$J$5,2,FALSE),FALSE)-I174),0)</f>
        <v>0</v>
      </c>
      <c r="O174" s="369">
        <f>IF(G174=$O$1,(VLOOKUP(A174,'Extras -UL'!$A$6:$J$109,HLOOKUP('Exras Inflair Vs. Base'!G174,'Extras -UL'!$A$4:$J$5,2,FALSE),FALSE)-I174),0)</f>
        <v>0</v>
      </c>
      <c r="P174" s="369">
        <f>IF(G174=$P$1,(VLOOKUP(A174,'Extras -UL'!$A$6:$J$109,HLOOKUP('Exras Inflair Vs. Base'!G174,'Extras -UL'!$A$4:$J$5,2,FALSE),FALSE)-I174),0)</f>
        <v>0</v>
      </c>
      <c r="Q174" s="369">
        <f>IF(G174=$Q$1,(VLOOKUP(A174,'Extras -UL'!$A$6:$J$109,HLOOKUP('Exras Inflair Vs. Base'!G174,'Extras -UL'!$A$4:$J$5,2,FALSE),FALSE)-I174),0)</f>
        <v>0</v>
      </c>
      <c r="R174" s="369">
        <f>IF(G174=$R$1,(VLOOKUP(A174,'Extras -UL'!$A$6:$J$109,HLOOKUP('Exras Inflair Vs. Base'!G174,'Extras -UL'!$A$4:$J$5,2,FALSE),FALSE)-I174),0)</f>
        <v>0</v>
      </c>
      <c r="S174" s="248"/>
      <c r="T174" s="256" t="str">
        <f t="shared" si="7"/>
        <v>UL0263C600543</v>
      </c>
      <c r="U174" s="248"/>
      <c r="V174" s="248"/>
      <c r="W174" s="248"/>
      <c r="X174" s="248"/>
      <c r="Y174" s="241"/>
      <c r="Z174" s="241" t="str">
        <f t="shared" si="8"/>
        <v>UL0263C600543</v>
      </c>
      <c r="AA174" s="245" t="str">
        <f t="shared" si="6"/>
        <v>UL0263</v>
      </c>
      <c r="AB174" s="242">
        <f>IF(G174=$J$1,(VLOOKUP(A174,'Extras -UL'!$A$6:$J$109,HLOOKUP('Exras Inflair Vs. Base'!G174,'Extras -UL'!$A$4:$J$5,2,FALSE),FALSE)),0)</f>
        <v>0</v>
      </c>
      <c r="AC174" s="242">
        <f>IF(G174=$K$1,(VLOOKUP(A174,'Extras -UL'!$A$6:$J$109,HLOOKUP('Exras Inflair Vs. Base'!G174,'Extras -UL'!$A$4:$J$5,2,FALSE),FALSE)),0)</f>
        <v>0</v>
      </c>
      <c r="AD174" s="242">
        <f>IF(G174=$L$1,(VLOOKUP(A174,'Extras -UL'!$A$6:$J$109,HLOOKUP('Exras Inflair Vs. Base'!G174,'Extras -UL'!$A$4:$J$5,2,FALSE),FALSE)),0)</f>
        <v>0</v>
      </c>
      <c r="AE174" s="242">
        <f>IF(G174=$M$1,(VLOOKUP(A174,'Extras -UL'!$A$6:$J$109,HLOOKUP('Exras Inflair Vs. Base'!G174,'Extras -UL'!$A$4:$J$5,2,FALSE),FALSE)),0)</f>
        <v>3</v>
      </c>
      <c r="AF174" s="242">
        <f>IF(G174=$N$1,(VLOOKUP(A174,'Extras -UL'!$A$6:$J$109,HLOOKUP('Exras Inflair Vs. Base'!G174,'Extras -UL'!$A$4:$J$5,2,FALSE),FALSE)-I174),0)</f>
        <v>0</v>
      </c>
      <c r="AG174" s="242">
        <f>IF(G174=$O$1,(VLOOKUP(A174,'Extras -UL'!$A$6:$J$109,HLOOKUP('Exras Inflair Vs. Base'!G174,'Extras -UL'!$A$4:$J$5,2,FALSE),FALSE)),0)</f>
        <v>0</v>
      </c>
      <c r="AH174" s="242">
        <f>IF(G174=$P$1,(VLOOKUP(A174,'Extras -UL'!$A$6:$J$109,HLOOKUP('Exras Inflair Vs. Base'!G174,'Extras -UL'!$A$4:$J$5,2,FALSE),FALSE)),0)</f>
        <v>0</v>
      </c>
      <c r="AI174" s="242">
        <f>IF(G174=$Q$1,(VLOOKUP(A174,'Extras -UL'!$A$6:$J$109,HLOOKUP('Exras Inflair Vs. Base'!G174,'Extras -UL'!$A$4:$J$5,2,FALSE),FALSE)),0)</f>
        <v>0</v>
      </c>
      <c r="AJ174" s="242">
        <f>IF(G174=$R$1,(VLOOKUP(A174,'Extras -UL'!$A$6:$J$109,HLOOKUP('Exras Inflair Vs. Base'!G174,'Extras -UL'!$A$4:$J$5,2,FALSE),FALSE)),0)</f>
        <v>0</v>
      </c>
    </row>
    <row r="175" spans="1:36" x14ac:dyDescent="0.25">
      <c r="A175" s="250" t="s">
        <v>62</v>
      </c>
      <c r="B175" s="250" t="s">
        <v>1825</v>
      </c>
      <c r="C175" s="250" t="s">
        <v>1764</v>
      </c>
      <c r="D175" s="252" t="s">
        <v>897</v>
      </c>
      <c r="E175" s="249">
        <v>5</v>
      </c>
      <c r="F175" s="249" t="s">
        <v>1126</v>
      </c>
      <c r="G175" s="249" t="s">
        <v>170</v>
      </c>
      <c r="H175" s="249" t="s">
        <v>417</v>
      </c>
      <c r="I175" s="329">
        <v>1</v>
      </c>
      <c r="J175" s="369">
        <f>IF(G175=$J$1,(VLOOKUP(A175,'Extras -UL'!$A$6:$J$109,HLOOKUP('Exras Inflair Vs. Base'!G175,'Extras -UL'!$A$4:$J$5,2,FALSE),FALSE)-I175),0)</f>
        <v>0</v>
      </c>
      <c r="K175" s="369">
        <f>IF(G175=$K$1,(VLOOKUP(A175,'Extras -UL'!$A$6:$J$109,HLOOKUP('Exras Inflair Vs. Base'!G175,'Extras -UL'!$A$4:$J$5,2,FALSE),FALSE)-I175),0)</f>
        <v>0</v>
      </c>
      <c r="L175" s="369">
        <f>IF(G175=$L$1,(VLOOKUP(A175,'Extras -UL'!$A$6:$J$109,HLOOKUP('Exras Inflair Vs. Base'!G175,'Extras -UL'!$A$4:$J$5,2,FALSE),FALSE)-I175),0)</f>
        <v>0</v>
      </c>
      <c r="M175" s="369">
        <f>IF(G175=$M$1,(VLOOKUP(A175,'Extras -UL'!$A$6:$J$109,HLOOKUP('Exras Inflair Vs. Base'!G175,'Extras -UL'!$A$4:$J$5,2,FALSE),FALSE)-I175),0)</f>
        <v>0</v>
      </c>
      <c r="N175" s="369">
        <f>IF(G175=$N$1,(VLOOKUP(A175,'Extras -UL'!$A$6:$J$109,HLOOKUP('Exras Inflair Vs. Base'!G175,'Extras -UL'!$A$4:$J$5,2,FALSE),FALSE)-I175),0)</f>
        <v>0</v>
      </c>
      <c r="O175" s="369">
        <f>IF(G175=$O$1,(VLOOKUP(A175,'Extras -UL'!$A$6:$J$109,HLOOKUP('Exras Inflair Vs. Base'!G175,'Extras -UL'!$A$4:$J$5,2,FALSE),FALSE)-I175),0)</f>
        <v>0</v>
      </c>
      <c r="P175" s="369">
        <f>IF(G175=$P$1,(VLOOKUP(A175,'Extras -UL'!$A$6:$J$109,HLOOKUP('Exras Inflair Vs. Base'!G175,'Extras -UL'!$A$4:$J$5,2,FALSE),FALSE)-I175),0)</f>
        <v>0</v>
      </c>
      <c r="Q175" s="369">
        <f>IF(G175=$Q$1,(VLOOKUP(A175,'Extras -UL'!$A$6:$J$109,HLOOKUP('Exras Inflair Vs. Base'!G175,'Extras -UL'!$A$4:$J$5,2,FALSE),FALSE)-I175),0)</f>
        <v>0</v>
      </c>
      <c r="R175" s="369">
        <f>IF(G175=$R$1,(VLOOKUP(A175,'Extras -UL'!$A$6:$J$109,HLOOKUP('Exras Inflair Vs. Base'!G175,'Extras -UL'!$A$4:$J$5,2,FALSE),FALSE)-I175),0)</f>
        <v>0</v>
      </c>
      <c r="S175" s="248"/>
      <c r="T175" s="256" t="str">
        <f t="shared" si="7"/>
        <v>UL0263C600551</v>
      </c>
      <c r="U175" s="248"/>
      <c r="V175" s="248"/>
      <c r="W175" s="248"/>
      <c r="X175" s="248"/>
      <c r="Y175" s="241"/>
      <c r="Z175" s="241" t="str">
        <f t="shared" si="8"/>
        <v>UL0263C600551</v>
      </c>
      <c r="AA175" s="245" t="str">
        <f t="shared" si="6"/>
        <v>UL0263</v>
      </c>
      <c r="AB175" s="242">
        <f>IF(G175=$J$1,(VLOOKUP(A175,'Extras -UL'!$A$6:$J$109,HLOOKUP('Exras Inflair Vs. Base'!G175,'Extras -UL'!$A$4:$J$5,2,FALSE),FALSE)),0)</f>
        <v>0</v>
      </c>
      <c r="AC175" s="242">
        <f>IF(G175=$K$1,(VLOOKUP(A175,'Extras -UL'!$A$6:$J$109,HLOOKUP('Exras Inflair Vs. Base'!G175,'Extras -UL'!$A$4:$J$5,2,FALSE),FALSE)),0)</f>
        <v>0</v>
      </c>
      <c r="AD175" s="242">
        <f>IF(G175=$L$1,(VLOOKUP(A175,'Extras -UL'!$A$6:$J$109,HLOOKUP('Exras Inflair Vs. Base'!G175,'Extras -UL'!$A$4:$J$5,2,FALSE),FALSE)),0)</f>
        <v>0</v>
      </c>
      <c r="AE175" s="242">
        <f>IF(G175=$M$1,(VLOOKUP(A175,'Extras -UL'!$A$6:$J$109,HLOOKUP('Exras Inflair Vs. Base'!G175,'Extras -UL'!$A$4:$J$5,2,FALSE),FALSE)),0)</f>
        <v>0</v>
      </c>
      <c r="AF175" s="242">
        <f>IF(G175=$N$1,(VLOOKUP(A175,'Extras -UL'!$A$6:$J$109,HLOOKUP('Exras Inflair Vs. Base'!G175,'Extras -UL'!$A$4:$J$5,2,FALSE),FALSE)-I175),0)</f>
        <v>0</v>
      </c>
      <c r="AG175" s="242">
        <f>IF(G175=$O$1,(VLOOKUP(A175,'Extras -UL'!$A$6:$J$109,HLOOKUP('Exras Inflair Vs. Base'!G175,'Extras -UL'!$A$4:$J$5,2,FALSE),FALSE)),0)</f>
        <v>0</v>
      </c>
      <c r="AH175" s="242">
        <f>IF(G175=$P$1,(VLOOKUP(A175,'Extras -UL'!$A$6:$J$109,HLOOKUP('Exras Inflair Vs. Base'!G175,'Extras -UL'!$A$4:$J$5,2,FALSE),FALSE)),0)</f>
        <v>0</v>
      </c>
      <c r="AI175" s="242">
        <f>IF(G175=$Q$1,(VLOOKUP(A175,'Extras -UL'!$A$6:$J$109,HLOOKUP('Exras Inflair Vs. Base'!G175,'Extras -UL'!$A$4:$J$5,2,FALSE),FALSE)),0)</f>
        <v>0</v>
      </c>
      <c r="AJ175" s="242">
        <f>IF(G175=$R$1,(VLOOKUP(A175,'Extras -UL'!$A$6:$J$109,HLOOKUP('Exras Inflair Vs. Base'!G175,'Extras -UL'!$A$4:$J$5,2,FALSE),FALSE)),0)</f>
        <v>0</v>
      </c>
    </row>
    <row r="176" spans="1:36" x14ac:dyDescent="0.25">
      <c r="A176" s="249" t="s">
        <v>66</v>
      </c>
      <c r="B176" s="249" t="s">
        <v>1826</v>
      </c>
      <c r="C176" s="249" t="s">
        <v>1764</v>
      </c>
      <c r="D176" s="251" t="s">
        <v>897</v>
      </c>
      <c r="E176" s="249">
        <v>1</v>
      </c>
      <c r="F176" s="249" t="s">
        <v>1126</v>
      </c>
      <c r="G176" s="249" t="s">
        <v>517</v>
      </c>
      <c r="H176" s="249" t="s">
        <v>1777</v>
      </c>
      <c r="I176" s="329">
        <v>191</v>
      </c>
      <c r="J176" s="369">
        <f>IF(G176=$J$1,(VLOOKUP(A176,'Extras -UL'!$A$6:$J$109,HLOOKUP('Exras Inflair Vs. Base'!G176,'Extras -UL'!$A$4:$J$5,2,FALSE),FALSE)-I176),0)</f>
        <v>0</v>
      </c>
      <c r="K176" s="369">
        <f>IF(G176=$K$1,(VLOOKUP(A176,'Extras -UL'!$A$6:$J$109,HLOOKUP('Exras Inflair Vs. Base'!G176,'Extras -UL'!$A$4:$J$5,2,FALSE),FALSE)-I176),0)</f>
        <v>0</v>
      </c>
      <c r="L176" s="369">
        <f>IF(G176=$L$1,(VLOOKUP(A176,'Extras -UL'!$A$6:$J$109,HLOOKUP('Exras Inflair Vs. Base'!G176,'Extras -UL'!$A$4:$J$5,2,FALSE),FALSE)-I176),0)</f>
        <v>0</v>
      </c>
      <c r="M176" s="369">
        <f>IF(G176=$M$1,(VLOOKUP(A176,'Extras -UL'!$A$6:$J$109,HLOOKUP('Exras Inflair Vs. Base'!G176,'Extras -UL'!$A$4:$J$5,2,FALSE),FALSE)-I176),0)</f>
        <v>0</v>
      </c>
      <c r="N176" s="369">
        <f>IF(G176=$N$1,(VLOOKUP(A176,'Extras -UL'!$A$6:$J$109,HLOOKUP('Exras Inflair Vs. Base'!G176,'Extras -UL'!$A$4:$J$5,2,FALSE),FALSE)-I176),0)</f>
        <v>0</v>
      </c>
      <c r="O176" s="369">
        <f>IF(G176=$O$1,(VLOOKUP(A176,'Extras -UL'!$A$6:$J$109,HLOOKUP('Exras Inflair Vs. Base'!G176,'Extras -UL'!$A$4:$J$5,2,FALSE),FALSE)-I176),0)</f>
        <v>0</v>
      </c>
      <c r="P176" s="369">
        <f>IF(G176=$P$1,(VLOOKUP(A176,'Extras -UL'!$A$6:$J$109,HLOOKUP('Exras Inflair Vs. Base'!G176,'Extras -UL'!$A$4:$J$5,2,FALSE),FALSE)-I176),0)</f>
        <v>0</v>
      </c>
      <c r="Q176" s="369">
        <f>IF(G176=$Q$1,(VLOOKUP(A176,'Extras -UL'!$A$6:$J$109,HLOOKUP('Exras Inflair Vs. Base'!G176,'Extras -UL'!$A$4:$J$5,2,FALSE),FALSE)-I176),0)</f>
        <v>0</v>
      </c>
      <c r="R176" s="369">
        <f>IF(G176=$R$1,(VLOOKUP(A176,'Extras -UL'!$A$6:$J$109,HLOOKUP('Exras Inflair Vs. Base'!G176,'Extras -UL'!$A$4:$J$5,2,FALSE),FALSE)-I176),0)</f>
        <v>0</v>
      </c>
      <c r="S176" s="248"/>
      <c r="T176" s="256" t="str">
        <f t="shared" si="7"/>
        <v>UL0264C60048191</v>
      </c>
      <c r="U176" s="248"/>
      <c r="V176" s="248"/>
      <c r="W176" s="248"/>
      <c r="X176" s="248"/>
      <c r="Y176" s="241"/>
      <c r="Z176" s="241" t="str">
        <f t="shared" si="8"/>
        <v>UL0264C60048191</v>
      </c>
      <c r="AA176" s="245" t="str">
        <f t="shared" si="6"/>
        <v>UL0264</v>
      </c>
      <c r="AB176" s="242">
        <f>IF(G176=$J$1,(VLOOKUP(A176,'Extras -UL'!$A$6:$J$109,HLOOKUP('Exras Inflair Vs. Base'!G176,'Extras -UL'!$A$4:$J$5,2,FALSE),FALSE)),0)</f>
        <v>191</v>
      </c>
      <c r="AC176" s="242">
        <f>IF(G176=$K$1,(VLOOKUP(A176,'Extras -UL'!$A$6:$J$109,HLOOKUP('Exras Inflair Vs. Base'!G176,'Extras -UL'!$A$4:$J$5,2,FALSE),FALSE)),0)</f>
        <v>0</v>
      </c>
      <c r="AD176" s="242">
        <f>IF(G176=$L$1,(VLOOKUP(A176,'Extras -UL'!$A$6:$J$109,HLOOKUP('Exras Inflair Vs. Base'!G176,'Extras -UL'!$A$4:$J$5,2,FALSE),FALSE)),0)</f>
        <v>0</v>
      </c>
      <c r="AE176" s="242">
        <f>IF(G176=$M$1,(VLOOKUP(A176,'Extras -UL'!$A$6:$J$109,HLOOKUP('Exras Inflair Vs. Base'!G176,'Extras -UL'!$A$4:$J$5,2,FALSE),FALSE)),0)</f>
        <v>0</v>
      </c>
      <c r="AF176" s="242">
        <f>IF(G176=$N$1,(VLOOKUP(A176,'Extras -UL'!$A$6:$J$109,HLOOKUP('Exras Inflair Vs. Base'!G176,'Extras -UL'!$A$4:$J$5,2,FALSE),FALSE)-I176),0)</f>
        <v>0</v>
      </c>
      <c r="AG176" s="242">
        <f>IF(G176=$O$1,(VLOOKUP(A176,'Extras -UL'!$A$6:$J$109,HLOOKUP('Exras Inflair Vs. Base'!G176,'Extras -UL'!$A$4:$J$5,2,FALSE),FALSE)),0)</f>
        <v>0</v>
      </c>
      <c r="AH176" s="242">
        <f>IF(G176=$P$1,(VLOOKUP(A176,'Extras -UL'!$A$6:$J$109,HLOOKUP('Exras Inflair Vs. Base'!G176,'Extras -UL'!$A$4:$J$5,2,FALSE),FALSE)),0)</f>
        <v>0</v>
      </c>
      <c r="AI176" s="242">
        <f>IF(G176=$Q$1,(VLOOKUP(A176,'Extras -UL'!$A$6:$J$109,HLOOKUP('Exras Inflair Vs. Base'!G176,'Extras -UL'!$A$4:$J$5,2,FALSE),FALSE)),0)</f>
        <v>0</v>
      </c>
      <c r="AJ176" s="242">
        <f>IF(G176=$R$1,(VLOOKUP(A176,'Extras -UL'!$A$6:$J$109,HLOOKUP('Exras Inflair Vs. Base'!G176,'Extras -UL'!$A$4:$J$5,2,FALSE),FALSE)),0)</f>
        <v>0</v>
      </c>
    </row>
    <row r="177" spans="1:36" x14ac:dyDescent="0.25">
      <c r="A177" s="250" t="s">
        <v>66</v>
      </c>
      <c r="B177" s="250" t="s">
        <v>1826</v>
      </c>
      <c r="C177" s="250" t="s">
        <v>1764</v>
      </c>
      <c r="D177" s="252" t="s">
        <v>897</v>
      </c>
      <c r="E177" s="249">
        <v>2</v>
      </c>
      <c r="F177" s="249" t="s">
        <v>1126</v>
      </c>
      <c r="G177" s="249" t="s">
        <v>434</v>
      </c>
      <c r="H177" s="249" t="s">
        <v>1778</v>
      </c>
      <c r="I177" s="329">
        <v>15</v>
      </c>
      <c r="J177" s="369">
        <f>IF(G177=$J$1,(VLOOKUP(A177,'Extras -UL'!$A$6:$J$109,HLOOKUP('Exras Inflair Vs. Base'!G177,'Extras -UL'!$A$4:$J$5,2,FALSE),FALSE)-I177),0)</f>
        <v>0</v>
      </c>
      <c r="K177" s="369">
        <f>IF(G177=$K$1,(VLOOKUP(A177,'Extras -UL'!$A$6:$J$109,HLOOKUP('Exras Inflair Vs. Base'!G177,'Extras -UL'!$A$4:$J$5,2,FALSE),FALSE)-I177),0)</f>
        <v>0</v>
      </c>
      <c r="L177" s="369">
        <f>IF(G177=$L$1,(VLOOKUP(A177,'Extras -UL'!$A$6:$J$109,HLOOKUP('Exras Inflair Vs. Base'!G177,'Extras -UL'!$A$4:$J$5,2,FALSE),FALSE)-I177),0)</f>
        <v>0</v>
      </c>
      <c r="M177" s="369">
        <f>IF(G177=$M$1,(VLOOKUP(A177,'Extras -UL'!$A$6:$J$109,HLOOKUP('Exras Inflair Vs. Base'!G177,'Extras -UL'!$A$4:$J$5,2,FALSE),FALSE)-I177),0)</f>
        <v>0</v>
      </c>
      <c r="N177" s="369">
        <f>IF(G177=$N$1,(VLOOKUP(A177,'Extras -UL'!$A$6:$J$109,HLOOKUP('Exras Inflair Vs. Base'!G177,'Extras -UL'!$A$4:$J$5,2,FALSE),FALSE)-I177),0)</f>
        <v>0</v>
      </c>
      <c r="O177" s="369">
        <f>IF(G177=$O$1,(VLOOKUP(A177,'Extras -UL'!$A$6:$J$109,HLOOKUP('Exras Inflair Vs. Base'!G177,'Extras -UL'!$A$4:$J$5,2,FALSE),FALSE)-I177),0)</f>
        <v>0</v>
      </c>
      <c r="P177" s="369">
        <f>IF(G177=$P$1,(VLOOKUP(A177,'Extras -UL'!$A$6:$J$109,HLOOKUP('Exras Inflair Vs. Base'!G177,'Extras -UL'!$A$4:$J$5,2,FALSE),FALSE)-I177),0)</f>
        <v>0</v>
      </c>
      <c r="Q177" s="369">
        <f>IF(G177=$Q$1,(VLOOKUP(A177,'Extras -UL'!$A$6:$J$109,HLOOKUP('Exras Inflair Vs. Base'!G177,'Extras -UL'!$A$4:$J$5,2,FALSE),FALSE)-I177),0)</f>
        <v>0</v>
      </c>
      <c r="R177" s="369">
        <f>IF(G177=$R$1,(VLOOKUP(A177,'Extras -UL'!$A$6:$J$109,HLOOKUP('Exras Inflair Vs. Base'!G177,'Extras -UL'!$A$4:$J$5,2,FALSE),FALSE)-I177),0)</f>
        <v>0</v>
      </c>
      <c r="S177" s="248"/>
      <c r="T177" s="256" t="str">
        <f t="shared" si="7"/>
        <v>UL0264C6002215</v>
      </c>
      <c r="U177" s="248"/>
      <c r="V177" s="248"/>
      <c r="W177" s="248"/>
      <c r="X177" s="248"/>
      <c r="Y177" s="241"/>
      <c r="Z177" s="241" t="str">
        <f t="shared" si="8"/>
        <v>UL0264C6002215</v>
      </c>
      <c r="AA177" s="245" t="str">
        <f t="shared" si="6"/>
        <v>UL0264</v>
      </c>
      <c r="AB177" s="242">
        <f>IF(G177=$J$1,(VLOOKUP(A177,'Extras -UL'!$A$6:$J$109,HLOOKUP('Exras Inflair Vs. Base'!G177,'Extras -UL'!$A$4:$J$5,2,FALSE),FALSE)),0)</f>
        <v>0</v>
      </c>
      <c r="AC177" s="242">
        <f>IF(G177=$K$1,(VLOOKUP(A177,'Extras -UL'!$A$6:$J$109,HLOOKUP('Exras Inflair Vs. Base'!G177,'Extras -UL'!$A$4:$J$5,2,FALSE),FALSE)),0)</f>
        <v>15</v>
      </c>
      <c r="AD177" s="242">
        <f>IF(G177=$L$1,(VLOOKUP(A177,'Extras -UL'!$A$6:$J$109,HLOOKUP('Exras Inflair Vs. Base'!G177,'Extras -UL'!$A$4:$J$5,2,FALSE),FALSE)),0)</f>
        <v>0</v>
      </c>
      <c r="AE177" s="242">
        <f>IF(G177=$M$1,(VLOOKUP(A177,'Extras -UL'!$A$6:$J$109,HLOOKUP('Exras Inflair Vs. Base'!G177,'Extras -UL'!$A$4:$J$5,2,FALSE),FALSE)),0)</f>
        <v>0</v>
      </c>
      <c r="AF177" s="242">
        <f>IF(G177=$N$1,(VLOOKUP(A177,'Extras -UL'!$A$6:$J$109,HLOOKUP('Exras Inflair Vs. Base'!G177,'Extras -UL'!$A$4:$J$5,2,FALSE),FALSE)-I177),0)</f>
        <v>0</v>
      </c>
      <c r="AG177" s="242">
        <f>IF(G177=$O$1,(VLOOKUP(A177,'Extras -UL'!$A$6:$J$109,HLOOKUP('Exras Inflair Vs. Base'!G177,'Extras -UL'!$A$4:$J$5,2,FALSE),FALSE)),0)</f>
        <v>0</v>
      </c>
      <c r="AH177" s="242">
        <f>IF(G177=$P$1,(VLOOKUP(A177,'Extras -UL'!$A$6:$J$109,HLOOKUP('Exras Inflair Vs. Base'!G177,'Extras -UL'!$A$4:$J$5,2,FALSE),FALSE)),0)</f>
        <v>0</v>
      </c>
      <c r="AI177" s="242">
        <f>IF(G177=$Q$1,(VLOOKUP(A177,'Extras -UL'!$A$6:$J$109,HLOOKUP('Exras Inflair Vs. Base'!G177,'Extras -UL'!$A$4:$J$5,2,FALSE),FALSE)),0)</f>
        <v>0</v>
      </c>
      <c r="AJ177" s="242">
        <f>IF(G177=$R$1,(VLOOKUP(A177,'Extras -UL'!$A$6:$J$109,HLOOKUP('Exras Inflair Vs. Base'!G177,'Extras -UL'!$A$4:$J$5,2,FALSE),FALSE)),0)</f>
        <v>0</v>
      </c>
    </row>
    <row r="178" spans="1:36" x14ac:dyDescent="0.25">
      <c r="A178" s="250" t="s">
        <v>66</v>
      </c>
      <c r="B178" s="250" t="s">
        <v>1826</v>
      </c>
      <c r="C178" s="250" t="s">
        <v>1764</v>
      </c>
      <c r="D178" s="252" t="s">
        <v>897</v>
      </c>
      <c r="E178" s="249">
        <v>3</v>
      </c>
      <c r="F178" s="249" t="s">
        <v>1126</v>
      </c>
      <c r="G178" s="249" t="s">
        <v>886</v>
      </c>
      <c r="H178" s="249" t="s">
        <v>907</v>
      </c>
      <c r="I178" s="329">
        <v>3</v>
      </c>
      <c r="J178" s="369">
        <f>IF(G178=$J$1,(VLOOKUP(A178,'Extras -UL'!$A$6:$J$109,HLOOKUP('Exras Inflair Vs. Base'!G178,'Extras -UL'!$A$4:$J$5,2,FALSE),FALSE)-I178),0)</f>
        <v>0</v>
      </c>
      <c r="K178" s="369">
        <f>IF(G178=$K$1,(VLOOKUP(A178,'Extras -UL'!$A$6:$J$109,HLOOKUP('Exras Inflair Vs. Base'!G178,'Extras -UL'!$A$4:$J$5,2,FALSE),FALSE)-I178),0)</f>
        <v>0</v>
      </c>
      <c r="L178" s="369">
        <f>IF(G178=$L$1,(VLOOKUP(A178,'Extras -UL'!$A$6:$J$109,HLOOKUP('Exras Inflair Vs. Base'!G178,'Extras -UL'!$A$4:$J$5,2,FALSE),FALSE)-I178),0)</f>
        <v>0</v>
      </c>
      <c r="M178" s="369">
        <f>IF(G178=$M$1,(VLOOKUP(A178,'Extras -UL'!$A$6:$J$109,HLOOKUP('Exras Inflair Vs. Base'!G178,'Extras -UL'!$A$4:$J$5,2,FALSE),FALSE)-I178),0)</f>
        <v>0</v>
      </c>
      <c r="N178" s="369">
        <f>IF(G178=$N$1,(VLOOKUP(A178,'Extras -UL'!$A$6:$J$109,HLOOKUP('Exras Inflair Vs. Base'!G178,'Extras -UL'!$A$4:$J$5,2,FALSE),FALSE)-I178),0)</f>
        <v>0</v>
      </c>
      <c r="O178" s="369">
        <f>IF(G178=$O$1,(VLOOKUP(A178,'Extras -UL'!$A$6:$J$109,HLOOKUP('Exras Inflair Vs. Base'!G178,'Extras -UL'!$A$4:$J$5,2,FALSE),FALSE)-I178),0)</f>
        <v>0</v>
      </c>
      <c r="P178" s="369">
        <f>IF(G178=$P$1,(VLOOKUP(A178,'Extras -UL'!$A$6:$J$109,HLOOKUP('Exras Inflair Vs. Base'!G178,'Extras -UL'!$A$4:$J$5,2,FALSE),FALSE)-I178),0)</f>
        <v>0</v>
      </c>
      <c r="Q178" s="369">
        <f>IF(G178=$Q$1,(VLOOKUP(A178,'Extras -UL'!$A$6:$J$109,HLOOKUP('Exras Inflair Vs. Base'!G178,'Extras -UL'!$A$4:$J$5,2,FALSE),FALSE)-I178),0)</f>
        <v>0</v>
      </c>
      <c r="R178" s="369">
        <f>IF(G178=$R$1,(VLOOKUP(A178,'Extras -UL'!$A$6:$J$109,HLOOKUP('Exras Inflair Vs. Base'!G178,'Extras -UL'!$A$4:$J$5,2,FALSE),FALSE)-I178),0)</f>
        <v>0</v>
      </c>
      <c r="S178" s="248"/>
      <c r="T178" s="256" t="str">
        <f t="shared" si="7"/>
        <v>UL0264C600763</v>
      </c>
      <c r="U178" s="248"/>
      <c r="V178" s="248"/>
      <c r="W178" s="248"/>
      <c r="X178" s="248"/>
      <c r="Y178" s="241"/>
      <c r="Z178" s="241" t="str">
        <f t="shared" si="8"/>
        <v>UL0264C600763</v>
      </c>
      <c r="AA178" s="245" t="str">
        <f t="shared" si="6"/>
        <v>UL0264</v>
      </c>
      <c r="AB178" s="242">
        <f>IF(G178=$J$1,(VLOOKUP(A178,'Extras -UL'!$A$6:$J$109,HLOOKUP('Exras Inflair Vs. Base'!G178,'Extras -UL'!$A$4:$J$5,2,FALSE),FALSE)),0)</f>
        <v>0</v>
      </c>
      <c r="AC178" s="242">
        <f>IF(G178=$K$1,(VLOOKUP(A178,'Extras -UL'!$A$6:$J$109,HLOOKUP('Exras Inflair Vs. Base'!G178,'Extras -UL'!$A$4:$J$5,2,FALSE),FALSE)),0)</f>
        <v>0</v>
      </c>
      <c r="AD178" s="242">
        <f>IF(G178=$L$1,(VLOOKUP(A178,'Extras -UL'!$A$6:$J$109,HLOOKUP('Exras Inflair Vs. Base'!G178,'Extras -UL'!$A$4:$J$5,2,FALSE),FALSE)),0)</f>
        <v>3</v>
      </c>
      <c r="AE178" s="242">
        <f>IF(G178=$M$1,(VLOOKUP(A178,'Extras -UL'!$A$6:$J$109,HLOOKUP('Exras Inflair Vs. Base'!G178,'Extras -UL'!$A$4:$J$5,2,FALSE),FALSE)),0)</f>
        <v>0</v>
      </c>
      <c r="AF178" s="242">
        <f>IF(G178=$N$1,(VLOOKUP(A178,'Extras -UL'!$A$6:$J$109,HLOOKUP('Exras Inflair Vs. Base'!G178,'Extras -UL'!$A$4:$J$5,2,FALSE),FALSE)-I178),0)</f>
        <v>0</v>
      </c>
      <c r="AG178" s="242">
        <f>IF(G178=$O$1,(VLOOKUP(A178,'Extras -UL'!$A$6:$J$109,HLOOKUP('Exras Inflair Vs. Base'!G178,'Extras -UL'!$A$4:$J$5,2,FALSE),FALSE)),0)</f>
        <v>0</v>
      </c>
      <c r="AH178" s="242">
        <f>IF(G178=$P$1,(VLOOKUP(A178,'Extras -UL'!$A$6:$J$109,HLOOKUP('Exras Inflair Vs. Base'!G178,'Extras -UL'!$A$4:$J$5,2,FALSE),FALSE)),0)</f>
        <v>0</v>
      </c>
      <c r="AI178" s="242">
        <f>IF(G178=$Q$1,(VLOOKUP(A178,'Extras -UL'!$A$6:$J$109,HLOOKUP('Exras Inflair Vs. Base'!G178,'Extras -UL'!$A$4:$J$5,2,FALSE),FALSE)),0)</f>
        <v>0</v>
      </c>
      <c r="AJ178" s="242">
        <f>IF(G178=$R$1,(VLOOKUP(A178,'Extras -UL'!$A$6:$J$109,HLOOKUP('Exras Inflair Vs. Base'!G178,'Extras -UL'!$A$4:$J$5,2,FALSE),FALSE)),0)</f>
        <v>0</v>
      </c>
    </row>
    <row r="179" spans="1:36" x14ac:dyDescent="0.25">
      <c r="A179" s="250" t="s">
        <v>66</v>
      </c>
      <c r="B179" s="250" t="s">
        <v>1826</v>
      </c>
      <c r="C179" s="250" t="s">
        <v>1764</v>
      </c>
      <c r="D179" s="252" t="s">
        <v>897</v>
      </c>
      <c r="E179" s="249">
        <v>4</v>
      </c>
      <c r="F179" s="249" t="s">
        <v>1126</v>
      </c>
      <c r="G179" s="249" t="s">
        <v>169</v>
      </c>
      <c r="H179" s="249" t="s">
        <v>416</v>
      </c>
      <c r="I179" s="329">
        <v>3</v>
      </c>
      <c r="J179" s="369">
        <f>IF(G179=$J$1,(VLOOKUP(A179,'Extras -UL'!$A$6:$J$109,HLOOKUP('Exras Inflair Vs. Base'!G179,'Extras -UL'!$A$4:$J$5,2,FALSE),FALSE)-I179),0)</f>
        <v>0</v>
      </c>
      <c r="K179" s="369">
        <f>IF(G179=$K$1,(VLOOKUP(A179,'Extras -UL'!$A$6:$J$109,HLOOKUP('Exras Inflair Vs. Base'!G179,'Extras -UL'!$A$4:$J$5,2,FALSE),FALSE)-I179),0)</f>
        <v>0</v>
      </c>
      <c r="L179" s="369">
        <f>IF(G179=$L$1,(VLOOKUP(A179,'Extras -UL'!$A$6:$J$109,HLOOKUP('Exras Inflair Vs. Base'!G179,'Extras -UL'!$A$4:$J$5,2,FALSE),FALSE)-I179),0)</f>
        <v>0</v>
      </c>
      <c r="M179" s="369">
        <f>IF(G179=$M$1,(VLOOKUP(A179,'Extras -UL'!$A$6:$J$109,HLOOKUP('Exras Inflair Vs. Base'!G179,'Extras -UL'!$A$4:$J$5,2,FALSE),FALSE)-I179),0)</f>
        <v>0</v>
      </c>
      <c r="N179" s="369">
        <f>IF(G179=$N$1,(VLOOKUP(A179,'Extras -UL'!$A$6:$J$109,HLOOKUP('Exras Inflair Vs. Base'!G179,'Extras -UL'!$A$4:$J$5,2,FALSE),FALSE)-I179),0)</f>
        <v>0</v>
      </c>
      <c r="O179" s="369">
        <f>IF(G179=$O$1,(VLOOKUP(A179,'Extras -UL'!$A$6:$J$109,HLOOKUP('Exras Inflair Vs. Base'!G179,'Extras -UL'!$A$4:$J$5,2,FALSE),FALSE)-I179),0)</f>
        <v>0</v>
      </c>
      <c r="P179" s="369">
        <f>IF(G179=$P$1,(VLOOKUP(A179,'Extras -UL'!$A$6:$J$109,HLOOKUP('Exras Inflair Vs. Base'!G179,'Extras -UL'!$A$4:$J$5,2,FALSE),FALSE)-I179),0)</f>
        <v>0</v>
      </c>
      <c r="Q179" s="369">
        <f>IF(G179=$Q$1,(VLOOKUP(A179,'Extras -UL'!$A$6:$J$109,HLOOKUP('Exras Inflair Vs. Base'!G179,'Extras -UL'!$A$4:$J$5,2,FALSE),FALSE)-I179),0)</f>
        <v>0</v>
      </c>
      <c r="R179" s="369">
        <f>IF(G179=$R$1,(VLOOKUP(A179,'Extras -UL'!$A$6:$J$109,HLOOKUP('Exras Inflair Vs. Base'!G179,'Extras -UL'!$A$4:$J$5,2,FALSE),FALSE)-I179),0)</f>
        <v>0</v>
      </c>
      <c r="S179" s="248"/>
      <c r="T179" s="256" t="str">
        <f t="shared" si="7"/>
        <v>UL0264C600543</v>
      </c>
      <c r="U179" s="248"/>
      <c r="V179" s="248"/>
      <c r="W179" s="248"/>
      <c r="X179" s="248"/>
      <c r="Y179" s="241"/>
      <c r="Z179" s="241" t="str">
        <f t="shared" si="8"/>
        <v>UL0264C600543</v>
      </c>
      <c r="AA179" s="245" t="str">
        <f t="shared" si="6"/>
        <v>UL0264</v>
      </c>
      <c r="AB179" s="242">
        <f>IF(G179=$J$1,(VLOOKUP(A179,'Extras -UL'!$A$6:$J$109,HLOOKUP('Exras Inflair Vs. Base'!G179,'Extras -UL'!$A$4:$J$5,2,FALSE),FALSE)),0)</f>
        <v>0</v>
      </c>
      <c r="AC179" s="242">
        <f>IF(G179=$K$1,(VLOOKUP(A179,'Extras -UL'!$A$6:$J$109,HLOOKUP('Exras Inflair Vs. Base'!G179,'Extras -UL'!$A$4:$J$5,2,FALSE),FALSE)),0)</f>
        <v>0</v>
      </c>
      <c r="AD179" s="242">
        <f>IF(G179=$L$1,(VLOOKUP(A179,'Extras -UL'!$A$6:$J$109,HLOOKUP('Exras Inflair Vs. Base'!G179,'Extras -UL'!$A$4:$J$5,2,FALSE),FALSE)),0)</f>
        <v>0</v>
      </c>
      <c r="AE179" s="242">
        <f>IF(G179=$M$1,(VLOOKUP(A179,'Extras -UL'!$A$6:$J$109,HLOOKUP('Exras Inflair Vs. Base'!G179,'Extras -UL'!$A$4:$J$5,2,FALSE),FALSE)),0)</f>
        <v>3</v>
      </c>
      <c r="AF179" s="242">
        <f>IF(G179=$N$1,(VLOOKUP(A179,'Extras -UL'!$A$6:$J$109,HLOOKUP('Exras Inflair Vs. Base'!G179,'Extras -UL'!$A$4:$J$5,2,FALSE),FALSE)-I179),0)</f>
        <v>0</v>
      </c>
      <c r="AG179" s="242">
        <f>IF(G179=$O$1,(VLOOKUP(A179,'Extras -UL'!$A$6:$J$109,HLOOKUP('Exras Inflair Vs. Base'!G179,'Extras -UL'!$A$4:$J$5,2,FALSE),FALSE)),0)</f>
        <v>0</v>
      </c>
      <c r="AH179" s="242">
        <f>IF(G179=$P$1,(VLOOKUP(A179,'Extras -UL'!$A$6:$J$109,HLOOKUP('Exras Inflair Vs. Base'!G179,'Extras -UL'!$A$4:$J$5,2,FALSE),FALSE)),0)</f>
        <v>0</v>
      </c>
      <c r="AI179" s="242">
        <f>IF(G179=$Q$1,(VLOOKUP(A179,'Extras -UL'!$A$6:$J$109,HLOOKUP('Exras Inflair Vs. Base'!G179,'Extras -UL'!$A$4:$J$5,2,FALSE),FALSE)),0)</f>
        <v>0</v>
      </c>
      <c r="AJ179" s="242">
        <f>IF(G179=$R$1,(VLOOKUP(A179,'Extras -UL'!$A$6:$J$109,HLOOKUP('Exras Inflair Vs. Base'!G179,'Extras -UL'!$A$4:$J$5,2,FALSE),FALSE)),0)</f>
        <v>0</v>
      </c>
    </row>
    <row r="180" spans="1:36" x14ac:dyDescent="0.25">
      <c r="A180" s="249" t="s">
        <v>66</v>
      </c>
      <c r="B180" s="249" t="s">
        <v>1826</v>
      </c>
      <c r="C180" s="249" t="s">
        <v>1764</v>
      </c>
      <c r="D180" s="251" t="s">
        <v>897</v>
      </c>
      <c r="E180" s="249">
        <v>5</v>
      </c>
      <c r="F180" s="249" t="s">
        <v>1126</v>
      </c>
      <c r="G180" s="249" t="s">
        <v>170</v>
      </c>
      <c r="H180" s="249" t="s">
        <v>417</v>
      </c>
      <c r="I180" s="329">
        <v>1</v>
      </c>
      <c r="J180" s="369">
        <f>IF(G180=$J$1,(VLOOKUP(A180,'Extras -UL'!$A$6:$J$109,HLOOKUP('Exras Inflair Vs. Base'!G180,'Extras -UL'!$A$4:$J$5,2,FALSE),FALSE)-I180),0)</f>
        <v>0</v>
      </c>
      <c r="K180" s="369">
        <f>IF(G180=$K$1,(VLOOKUP(A180,'Extras -UL'!$A$6:$J$109,HLOOKUP('Exras Inflair Vs. Base'!G180,'Extras -UL'!$A$4:$J$5,2,FALSE),FALSE)-I180),0)</f>
        <v>0</v>
      </c>
      <c r="L180" s="369">
        <f>IF(G180=$L$1,(VLOOKUP(A180,'Extras -UL'!$A$6:$J$109,HLOOKUP('Exras Inflair Vs. Base'!G180,'Extras -UL'!$A$4:$J$5,2,FALSE),FALSE)-I180),0)</f>
        <v>0</v>
      </c>
      <c r="M180" s="369">
        <f>IF(G180=$M$1,(VLOOKUP(A180,'Extras -UL'!$A$6:$J$109,HLOOKUP('Exras Inflair Vs. Base'!G180,'Extras -UL'!$A$4:$J$5,2,FALSE),FALSE)-I180),0)</f>
        <v>0</v>
      </c>
      <c r="N180" s="369">
        <f>IF(G180=$N$1,(VLOOKUP(A180,'Extras -UL'!$A$6:$J$109,HLOOKUP('Exras Inflair Vs. Base'!G180,'Extras -UL'!$A$4:$J$5,2,FALSE),FALSE)-I180),0)</f>
        <v>0</v>
      </c>
      <c r="O180" s="369">
        <f>IF(G180=$O$1,(VLOOKUP(A180,'Extras -UL'!$A$6:$J$109,HLOOKUP('Exras Inflair Vs. Base'!G180,'Extras -UL'!$A$4:$J$5,2,FALSE),FALSE)-I180),0)</f>
        <v>0</v>
      </c>
      <c r="P180" s="369">
        <f>IF(G180=$P$1,(VLOOKUP(A180,'Extras -UL'!$A$6:$J$109,HLOOKUP('Exras Inflair Vs. Base'!G180,'Extras -UL'!$A$4:$J$5,2,FALSE),FALSE)-I180),0)</f>
        <v>0</v>
      </c>
      <c r="Q180" s="369">
        <f>IF(G180=$Q$1,(VLOOKUP(A180,'Extras -UL'!$A$6:$J$109,HLOOKUP('Exras Inflair Vs. Base'!G180,'Extras -UL'!$A$4:$J$5,2,FALSE),FALSE)-I180),0)</f>
        <v>0</v>
      </c>
      <c r="R180" s="369">
        <f>IF(G180=$R$1,(VLOOKUP(A180,'Extras -UL'!$A$6:$J$109,HLOOKUP('Exras Inflair Vs. Base'!G180,'Extras -UL'!$A$4:$J$5,2,FALSE),FALSE)-I180),0)</f>
        <v>0</v>
      </c>
      <c r="S180" s="248"/>
      <c r="T180" s="256" t="str">
        <f t="shared" si="7"/>
        <v>UL0264C600551</v>
      </c>
      <c r="U180" s="248"/>
      <c r="V180" s="248"/>
      <c r="W180" s="248"/>
      <c r="X180" s="248"/>
      <c r="Y180" s="241"/>
      <c r="Z180" s="241" t="str">
        <f t="shared" si="8"/>
        <v>UL0264C600551</v>
      </c>
      <c r="AA180" s="245" t="str">
        <f t="shared" si="6"/>
        <v>UL0264</v>
      </c>
      <c r="AB180" s="242">
        <f>IF(G180=$J$1,(VLOOKUP(A180,'Extras -UL'!$A$6:$J$109,HLOOKUP('Exras Inflair Vs. Base'!G180,'Extras -UL'!$A$4:$J$5,2,FALSE),FALSE)),0)</f>
        <v>0</v>
      </c>
      <c r="AC180" s="242">
        <f>IF(G180=$K$1,(VLOOKUP(A180,'Extras -UL'!$A$6:$J$109,HLOOKUP('Exras Inflair Vs. Base'!G180,'Extras -UL'!$A$4:$J$5,2,FALSE),FALSE)),0)</f>
        <v>0</v>
      </c>
      <c r="AD180" s="242">
        <f>IF(G180=$L$1,(VLOOKUP(A180,'Extras -UL'!$A$6:$J$109,HLOOKUP('Exras Inflair Vs. Base'!G180,'Extras -UL'!$A$4:$J$5,2,FALSE),FALSE)),0)</f>
        <v>0</v>
      </c>
      <c r="AE180" s="242">
        <f>IF(G180=$M$1,(VLOOKUP(A180,'Extras -UL'!$A$6:$J$109,HLOOKUP('Exras Inflair Vs. Base'!G180,'Extras -UL'!$A$4:$J$5,2,FALSE),FALSE)),0)</f>
        <v>0</v>
      </c>
      <c r="AF180" s="242">
        <f>IF(G180=$N$1,(VLOOKUP(A180,'Extras -UL'!$A$6:$J$109,HLOOKUP('Exras Inflair Vs. Base'!G180,'Extras -UL'!$A$4:$J$5,2,FALSE),FALSE)-I180),0)</f>
        <v>0</v>
      </c>
      <c r="AG180" s="242">
        <f>IF(G180=$O$1,(VLOOKUP(A180,'Extras -UL'!$A$6:$J$109,HLOOKUP('Exras Inflair Vs. Base'!G180,'Extras -UL'!$A$4:$J$5,2,FALSE),FALSE)),0)</f>
        <v>0</v>
      </c>
      <c r="AH180" s="242">
        <f>IF(G180=$P$1,(VLOOKUP(A180,'Extras -UL'!$A$6:$J$109,HLOOKUP('Exras Inflair Vs. Base'!G180,'Extras -UL'!$A$4:$J$5,2,FALSE),FALSE)),0)</f>
        <v>0</v>
      </c>
      <c r="AI180" s="242">
        <f>IF(G180=$Q$1,(VLOOKUP(A180,'Extras -UL'!$A$6:$J$109,HLOOKUP('Exras Inflair Vs. Base'!G180,'Extras -UL'!$A$4:$J$5,2,FALSE),FALSE)),0)</f>
        <v>0</v>
      </c>
      <c r="AJ180" s="242">
        <f>IF(G180=$R$1,(VLOOKUP(A180,'Extras -UL'!$A$6:$J$109,HLOOKUP('Exras Inflair Vs. Base'!G180,'Extras -UL'!$A$4:$J$5,2,FALSE),FALSE)),0)</f>
        <v>0</v>
      </c>
    </row>
    <row r="181" spans="1:36" x14ac:dyDescent="0.25">
      <c r="A181" s="250" t="s">
        <v>65</v>
      </c>
      <c r="B181" s="250" t="s">
        <v>1827</v>
      </c>
      <c r="C181" s="250" t="s">
        <v>1764</v>
      </c>
      <c r="D181" s="252" t="s">
        <v>897</v>
      </c>
      <c r="E181" s="249">
        <v>1</v>
      </c>
      <c r="F181" s="249" t="s">
        <v>1126</v>
      </c>
      <c r="G181" s="249" t="s">
        <v>517</v>
      </c>
      <c r="H181" s="249" t="s">
        <v>1777</v>
      </c>
      <c r="I181" s="329">
        <v>293</v>
      </c>
      <c r="J181" s="369">
        <f>IF(G181=$J$1,(VLOOKUP(A181,'Extras -UL'!$A$6:$J$109,HLOOKUP('Exras Inflair Vs. Base'!G181,'Extras -UL'!$A$4:$J$5,2,FALSE),FALSE)-I181),0)</f>
        <v>0</v>
      </c>
      <c r="K181" s="369">
        <f>IF(G181=$K$1,(VLOOKUP(A181,'Extras -UL'!$A$6:$J$109,HLOOKUP('Exras Inflair Vs. Base'!G181,'Extras -UL'!$A$4:$J$5,2,FALSE),FALSE)-I181),0)</f>
        <v>0</v>
      </c>
      <c r="L181" s="369">
        <f>IF(G181=$L$1,(VLOOKUP(A181,'Extras -UL'!$A$6:$J$109,HLOOKUP('Exras Inflair Vs. Base'!G181,'Extras -UL'!$A$4:$J$5,2,FALSE),FALSE)-I181),0)</f>
        <v>0</v>
      </c>
      <c r="M181" s="369">
        <f>IF(G181=$M$1,(VLOOKUP(A181,'Extras -UL'!$A$6:$J$109,HLOOKUP('Exras Inflair Vs. Base'!G181,'Extras -UL'!$A$4:$J$5,2,FALSE),FALSE)-I181),0)</f>
        <v>0</v>
      </c>
      <c r="N181" s="369">
        <f>IF(G181=$N$1,(VLOOKUP(A181,'Extras -UL'!$A$6:$J$109,HLOOKUP('Exras Inflair Vs. Base'!G181,'Extras -UL'!$A$4:$J$5,2,FALSE),FALSE)-I181),0)</f>
        <v>0</v>
      </c>
      <c r="O181" s="369">
        <f>IF(G181=$O$1,(VLOOKUP(A181,'Extras -UL'!$A$6:$J$109,HLOOKUP('Exras Inflair Vs. Base'!G181,'Extras -UL'!$A$4:$J$5,2,FALSE),FALSE)-I181),0)</f>
        <v>0</v>
      </c>
      <c r="P181" s="369">
        <f>IF(G181=$P$1,(VLOOKUP(A181,'Extras -UL'!$A$6:$J$109,HLOOKUP('Exras Inflair Vs. Base'!G181,'Extras -UL'!$A$4:$J$5,2,FALSE),FALSE)-I181),0)</f>
        <v>0</v>
      </c>
      <c r="Q181" s="369">
        <f>IF(G181=$Q$1,(VLOOKUP(A181,'Extras -UL'!$A$6:$J$109,HLOOKUP('Exras Inflair Vs. Base'!G181,'Extras -UL'!$A$4:$J$5,2,FALSE),FALSE)-I181),0)</f>
        <v>0</v>
      </c>
      <c r="R181" s="369">
        <f>IF(G181=$R$1,(VLOOKUP(A181,'Extras -UL'!$A$6:$J$109,HLOOKUP('Exras Inflair Vs. Base'!G181,'Extras -UL'!$A$4:$J$5,2,FALSE),FALSE)-I181),0)</f>
        <v>0</v>
      </c>
      <c r="S181" s="248"/>
      <c r="T181" s="256" t="str">
        <f t="shared" si="7"/>
        <v>UL0265C60048293</v>
      </c>
      <c r="U181" s="248"/>
      <c r="V181" s="248"/>
      <c r="W181" s="248"/>
      <c r="X181" s="248"/>
      <c r="Y181" s="241"/>
      <c r="Z181" s="241" t="str">
        <f t="shared" si="8"/>
        <v>UL0265C60048293</v>
      </c>
      <c r="AA181" s="245" t="str">
        <f t="shared" si="6"/>
        <v>UL0265</v>
      </c>
      <c r="AB181" s="242">
        <f>IF(G181=$J$1,(VLOOKUP(A181,'Extras -UL'!$A$6:$J$109,HLOOKUP('Exras Inflair Vs. Base'!G181,'Extras -UL'!$A$4:$J$5,2,FALSE),FALSE)),0)</f>
        <v>293</v>
      </c>
      <c r="AC181" s="242">
        <f>IF(G181=$K$1,(VLOOKUP(A181,'Extras -UL'!$A$6:$J$109,HLOOKUP('Exras Inflair Vs. Base'!G181,'Extras -UL'!$A$4:$J$5,2,FALSE),FALSE)),0)</f>
        <v>0</v>
      </c>
      <c r="AD181" s="242">
        <f>IF(G181=$L$1,(VLOOKUP(A181,'Extras -UL'!$A$6:$J$109,HLOOKUP('Exras Inflair Vs. Base'!G181,'Extras -UL'!$A$4:$J$5,2,FALSE),FALSE)),0)</f>
        <v>0</v>
      </c>
      <c r="AE181" s="242">
        <f>IF(G181=$M$1,(VLOOKUP(A181,'Extras -UL'!$A$6:$J$109,HLOOKUP('Exras Inflair Vs. Base'!G181,'Extras -UL'!$A$4:$J$5,2,FALSE),FALSE)),0)</f>
        <v>0</v>
      </c>
      <c r="AF181" s="242">
        <f>IF(G181=$N$1,(VLOOKUP(A181,'Extras -UL'!$A$6:$J$109,HLOOKUP('Exras Inflair Vs. Base'!G181,'Extras -UL'!$A$4:$J$5,2,FALSE),FALSE)-I181),0)</f>
        <v>0</v>
      </c>
      <c r="AG181" s="242">
        <f>IF(G181=$O$1,(VLOOKUP(A181,'Extras -UL'!$A$6:$J$109,HLOOKUP('Exras Inflair Vs. Base'!G181,'Extras -UL'!$A$4:$J$5,2,FALSE),FALSE)),0)</f>
        <v>0</v>
      </c>
      <c r="AH181" s="242">
        <f>IF(G181=$P$1,(VLOOKUP(A181,'Extras -UL'!$A$6:$J$109,HLOOKUP('Exras Inflair Vs. Base'!G181,'Extras -UL'!$A$4:$J$5,2,FALSE),FALSE)),0)</f>
        <v>0</v>
      </c>
      <c r="AI181" s="242">
        <f>IF(G181=$Q$1,(VLOOKUP(A181,'Extras -UL'!$A$6:$J$109,HLOOKUP('Exras Inflair Vs. Base'!G181,'Extras -UL'!$A$4:$J$5,2,FALSE),FALSE)),0)</f>
        <v>0</v>
      </c>
      <c r="AJ181" s="242">
        <f>IF(G181=$R$1,(VLOOKUP(A181,'Extras -UL'!$A$6:$J$109,HLOOKUP('Exras Inflair Vs. Base'!G181,'Extras -UL'!$A$4:$J$5,2,FALSE),FALSE)),0)</f>
        <v>0</v>
      </c>
    </row>
    <row r="182" spans="1:36" x14ac:dyDescent="0.25">
      <c r="A182" s="250" t="s">
        <v>65</v>
      </c>
      <c r="B182" s="250" t="s">
        <v>1827</v>
      </c>
      <c r="C182" s="250" t="s">
        <v>1764</v>
      </c>
      <c r="D182" s="252" t="s">
        <v>897</v>
      </c>
      <c r="E182" s="249">
        <v>2</v>
      </c>
      <c r="F182" s="249" t="s">
        <v>1126</v>
      </c>
      <c r="G182" s="249" t="s">
        <v>434</v>
      </c>
      <c r="H182" s="249" t="s">
        <v>1778</v>
      </c>
      <c r="I182" s="329">
        <v>24</v>
      </c>
      <c r="J182" s="369">
        <f>IF(G182=$J$1,(VLOOKUP(A182,'Extras -UL'!$A$6:$J$109,HLOOKUP('Exras Inflair Vs. Base'!G182,'Extras -UL'!$A$4:$J$5,2,FALSE),FALSE)-I182),0)</f>
        <v>0</v>
      </c>
      <c r="K182" s="369">
        <f>IF(G182=$K$1,(VLOOKUP(A182,'Extras -UL'!$A$6:$J$109,HLOOKUP('Exras Inflair Vs. Base'!G182,'Extras -UL'!$A$4:$J$5,2,FALSE),FALSE)-I182),0)</f>
        <v>0</v>
      </c>
      <c r="L182" s="369">
        <f>IF(G182=$L$1,(VLOOKUP(A182,'Extras -UL'!$A$6:$J$109,HLOOKUP('Exras Inflair Vs. Base'!G182,'Extras -UL'!$A$4:$J$5,2,FALSE),FALSE)-I182),0)</f>
        <v>0</v>
      </c>
      <c r="M182" s="369">
        <f>IF(G182=$M$1,(VLOOKUP(A182,'Extras -UL'!$A$6:$J$109,HLOOKUP('Exras Inflair Vs. Base'!G182,'Extras -UL'!$A$4:$J$5,2,FALSE),FALSE)-I182),0)</f>
        <v>0</v>
      </c>
      <c r="N182" s="369">
        <f>IF(G182=$N$1,(VLOOKUP(A182,'Extras -UL'!$A$6:$J$109,HLOOKUP('Exras Inflair Vs. Base'!G182,'Extras -UL'!$A$4:$J$5,2,FALSE),FALSE)-I182),0)</f>
        <v>0</v>
      </c>
      <c r="O182" s="369">
        <f>IF(G182=$O$1,(VLOOKUP(A182,'Extras -UL'!$A$6:$J$109,HLOOKUP('Exras Inflair Vs. Base'!G182,'Extras -UL'!$A$4:$J$5,2,FALSE),FALSE)-I182),0)</f>
        <v>0</v>
      </c>
      <c r="P182" s="369">
        <f>IF(G182=$P$1,(VLOOKUP(A182,'Extras -UL'!$A$6:$J$109,HLOOKUP('Exras Inflair Vs. Base'!G182,'Extras -UL'!$A$4:$J$5,2,FALSE),FALSE)-I182),0)</f>
        <v>0</v>
      </c>
      <c r="Q182" s="369">
        <f>IF(G182=$Q$1,(VLOOKUP(A182,'Extras -UL'!$A$6:$J$109,HLOOKUP('Exras Inflair Vs. Base'!G182,'Extras -UL'!$A$4:$J$5,2,FALSE),FALSE)-I182),0)</f>
        <v>0</v>
      </c>
      <c r="R182" s="369">
        <f>IF(G182=$R$1,(VLOOKUP(A182,'Extras -UL'!$A$6:$J$109,HLOOKUP('Exras Inflair Vs. Base'!G182,'Extras -UL'!$A$4:$J$5,2,FALSE),FALSE)-I182),0)</f>
        <v>0</v>
      </c>
      <c r="S182" s="248"/>
      <c r="T182" s="256" t="str">
        <f t="shared" si="7"/>
        <v>UL0265C6002224</v>
      </c>
      <c r="U182" s="248"/>
      <c r="V182" s="248"/>
      <c r="W182" s="248"/>
      <c r="X182" s="248"/>
      <c r="Y182" s="241"/>
      <c r="Z182" s="241" t="str">
        <f t="shared" si="8"/>
        <v>UL0265C6002224</v>
      </c>
      <c r="AA182" s="245" t="str">
        <f t="shared" si="6"/>
        <v>UL0265</v>
      </c>
      <c r="AB182" s="242">
        <f>IF(G182=$J$1,(VLOOKUP(A182,'Extras -UL'!$A$6:$J$109,HLOOKUP('Exras Inflair Vs. Base'!G182,'Extras -UL'!$A$4:$J$5,2,FALSE),FALSE)),0)</f>
        <v>0</v>
      </c>
      <c r="AC182" s="242">
        <f>IF(G182=$K$1,(VLOOKUP(A182,'Extras -UL'!$A$6:$J$109,HLOOKUP('Exras Inflair Vs. Base'!G182,'Extras -UL'!$A$4:$J$5,2,FALSE),FALSE)),0)</f>
        <v>24</v>
      </c>
      <c r="AD182" s="242">
        <f>IF(G182=$L$1,(VLOOKUP(A182,'Extras -UL'!$A$6:$J$109,HLOOKUP('Exras Inflair Vs. Base'!G182,'Extras -UL'!$A$4:$J$5,2,FALSE),FALSE)),0)</f>
        <v>0</v>
      </c>
      <c r="AE182" s="242">
        <f>IF(G182=$M$1,(VLOOKUP(A182,'Extras -UL'!$A$6:$J$109,HLOOKUP('Exras Inflair Vs. Base'!G182,'Extras -UL'!$A$4:$J$5,2,FALSE),FALSE)),0)</f>
        <v>0</v>
      </c>
      <c r="AF182" s="242">
        <f>IF(G182=$N$1,(VLOOKUP(A182,'Extras -UL'!$A$6:$J$109,HLOOKUP('Exras Inflair Vs. Base'!G182,'Extras -UL'!$A$4:$J$5,2,FALSE),FALSE)-I182),0)</f>
        <v>0</v>
      </c>
      <c r="AG182" s="242">
        <f>IF(G182=$O$1,(VLOOKUP(A182,'Extras -UL'!$A$6:$J$109,HLOOKUP('Exras Inflair Vs. Base'!G182,'Extras -UL'!$A$4:$J$5,2,FALSE),FALSE)),0)</f>
        <v>0</v>
      </c>
      <c r="AH182" s="242">
        <f>IF(G182=$P$1,(VLOOKUP(A182,'Extras -UL'!$A$6:$J$109,HLOOKUP('Exras Inflair Vs. Base'!G182,'Extras -UL'!$A$4:$J$5,2,FALSE),FALSE)),0)</f>
        <v>0</v>
      </c>
      <c r="AI182" s="242">
        <f>IF(G182=$Q$1,(VLOOKUP(A182,'Extras -UL'!$A$6:$J$109,HLOOKUP('Exras Inflair Vs. Base'!G182,'Extras -UL'!$A$4:$J$5,2,FALSE),FALSE)),0)</f>
        <v>0</v>
      </c>
      <c r="AJ182" s="242">
        <f>IF(G182=$R$1,(VLOOKUP(A182,'Extras -UL'!$A$6:$J$109,HLOOKUP('Exras Inflair Vs. Base'!G182,'Extras -UL'!$A$4:$J$5,2,FALSE),FALSE)),0)</f>
        <v>0</v>
      </c>
    </row>
    <row r="183" spans="1:36" x14ac:dyDescent="0.25">
      <c r="A183" s="250" t="s">
        <v>65</v>
      </c>
      <c r="B183" s="250" t="s">
        <v>1827</v>
      </c>
      <c r="C183" s="250" t="s">
        <v>1764</v>
      </c>
      <c r="D183" s="252" t="s">
        <v>897</v>
      </c>
      <c r="E183" s="249">
        <v>3</v>
      </c>
      <c r="F183" s="249" t="s">
        <v>1126</v>
      </c>
      <c r="G183" s="249" t="s">
        <v>886</v>
      </c>
      <c r="H183" s="249" t="s">
        <v>907</v>
      </c>
      <c r="I183" s="329">
        <v>6</v>
      </c>
      <c r="J183" s="369">
        <f>IF(G183=$J$1,(VLOOKUP(A183,'Extras -UL'!$A$6:$J$109,HLOOKUP('Exras Inflair Vs. Base'!G183,'Extras -UL'!$A$4:$J$5,2,FALSE),FALSE)-I183),0)</f>
        <v>0</v>
      </c>
      <c r="K183" s="369">
        <f>IF(G183=$K$1,(VLOOKUP(A183,'Extras -UL'!$A$6:$J$109,HLOOKUP('Exras Inflair Vs. Base'!G183,'Extras -UL'!$A$4:$J$5,2,FALSE),FALSE)-I183),0)</f>
        <v>0</v>
      </c>
      <c r="L183" s="369">
        <f>IF(G183=$L$1,(VLOOKUP(A183,'Extras -UL'!$A$6:$J$109,HLOOKUP('Exras Inflair Vs. Base'!G183,'Extras -UL'!$A$4:$J$5,2,FALSE),FALSE)-I183),0)</f>
        <v>0</v>
      </c>
      <c r="M183" s="369">
        <f>IF(G183=$M$1,(VLOOKUP(A183,'Extras -UL'!$A$6:$J$109,HLOOKUP('Exras Inflair Vs. Base'!G183,'Extras -UL'!$A$4:$J$5,2,FALSE),FALSE)-I183),0)</f>
        <v>0</v>
      </c>
      <c r="N183" s="369">
        <f>IF(G183=$N$1,(VLOOKUP(A183,'Extras -UL'!$A$6:$J$109,HLOOKUP('Exras Inflair Vs. Base'!G183,'Extras -UL'!$A$4:$J$5,2,FALSE),FALSE)-I183),0)</f>
        <v>0</v>
      </c>
      <c r="O183" s="369">
        <f>IF(G183=$O$1,(VLOOKUP(A183,'Extras -UL'!$A$6:$J$109,HLOOKUP('Exras Inflair Vs. Base'!G183,'Extras -UL'!$A$4:$J$5,2,FALSE),FALSE)-I183),0)</f>
        <v>0</v>
      </c>
      <c r="P183" s="369">
        <f>IF(G183=$P$1,(VLOOKUP(A183,'Extras -UL'!$A$6:$J$109,HLOOKUP('Exras Inflair Vs. Base'!G183,'Extras -UL'!$A$4:$J$5,2,FALSE),FALSE)-I183),0)</f>
        <v>0</v>
      </c>
      <c r="Q183" s="369">
        <f>IF(G183=$Q$1,(VLOOKUP(A183,'Extras -UL'!$A$6:$J$109,HLOOKUP('Exras Inflair Vs. Base'!G183,'Extras -UL'!$A$4:$J$5,2,FALSE),FALSE)-I183),0)</f>
        <v>0</v>
      </c>
      <c r="R183" s="369">
        <f>IF(G183=$R$1,(VLOOKUP(A183,'Extras -UL'!$A$6:$J$109,HLOOKUP('Exras Inflair Vs. Base'!G183,'Extras -UL'!$A$4:$J$5,2,FALSE),FALSE)-I183),0)</f>
        <v>0</v>
      </c>
      <c r="S183" s="248"/>
      <c r="T183" s="256" t="str">
        <f t="shared" si="7"/>
        <v>UL0265C600766</v>
      </c>
      <c r="U183" s="248"/>
      <c r="V183" s="248"/>
      <c r="W183" s="248"/>
      <c r="X183" s="248"/>
      <c r="Y183" s="241"/>
      <c r="Z183" s="241" t="str">
        <f t="shared" si="8"/>
        <v>UL0265C600766</v>
      </c>
      <c r="AA183" s="245" t="str">
        <f t="shared" si="6"/>
        <v>UL0265</v>
      </c>
      <c r="AB183" s="242">
        <f>IF(G183=$J$1,(VLOOKUP(A183,'Extras -UL'!$A$6:$J$109,HLOOKUP('Exras Inflair Vs. Base'!G183,'Extras -UL'!$A$4:$J$5,2,FALSE),FALSE)),0)</f>
        <v>0</v>
      </c>
      <c r="AC183" s="242">
        <f>IF(G183=$K$1,(VLOOKUP(A183,'Extras -UL'!$A$6:$J$109,HLOOKUP('Exras Inflair Vs. Base'!G183,'Extras -UL'!$A$4:$J$5,2,FALSE),FALSE)),0)</f>
        <v>0</v>
      </c>
      <c r="AD183" s="242">
        <f>IF(G183=$L$1,(VLOOKUP(A183,'Extras -UL'!$A$6:$J$109,HLOOKUP('Exras Inflair Vs. Base'!G183,'Extras -UL'!$A$4:$J$5,2,FALSE),FALSE)),0)</f>
        <v>6</v>
      </c>
      <c r="AE183" s="242">
        <f>IF(G183=$M$1,(VLOOKUP(A183,'Extras -UL'!$A$6:$J$109,HLOOKUP('Exras Inflair Vs. Base'!G183,'Extras -UL'!$A$4:$J$5,2,FALSE),FALSE)),0)</f>
        <v>0</v>
      </c>
      <c r="AF183" s="242">
        <f>IF(G183=$N$1,(VLOOKUP(A183,'Extras -UL'!$A$6:$J$109,HLOOKUP('Exras Inflair Vs. Base'!G183,'Extras -UL'!$A$4:$J$5,2,FALSE),FALSE)-I183),0)</f>
        <v>0</v>
      </c>
      <c r="AG183" s="242">
        <f>IF(G183=$O$1,(VLOOKUP(A183,'Extras -UL'!$A$6:$J$109,HLOOKUP('Exras Inflair Vs. Base'!G183,'Extras -UL'!$A$4:$J$5,2,FALSE),FALSE)),0)</f>
        <v>0</v>
      </c>
      <c r="AH183" s="242">
        <f>IF(G183=$P$1,(VLOOKUP(A183,'Extras -UL'!$A$6:$J$109,HLOOKUP('Exras Inflair Vs. Base'!G183,'Extras -UL'!$A$4:$J$5,2,FALSE),FALSE)),0)</f>
        <v>0</v>
      </c>
      <c r="AI183" s="242">
        <f>IF(G183=$Q$1,(VLOOKUP(A183,'Extras -UL'!$A$6:$J$109,HLOOKUP('Exras Inflair Vs. Base'!G183,'Extras -UL'!$A$4:$J$5,2,FALSE),FALSE)),0)</f>
        <v>0</v>
      </c>
      <c r="AJ183" s="242">
        <f>IF(G183=$R$1,(VLOOKUP(A183,'Extras -UL'!$A$6:$J$109,HLOOKUP('Exras Inflair Vs. Base'!G183,'Extras -UL'!$A$4:$J$5,2,FALSE),FALSE)),0)</f>
        <v>0</v>
      </c>
    </row>
    <row r="184" spans="1:36" x14ac:dyDescent="0.25">
      <c r="A184" s="250" t="s">
        <v>65</v>
      </c>
      <c r="B184" s="250" t="s">
        <v>1827</v>
      </c>
      <c r="C184" s="250" t="s">
        <v>1764</v>
      </c>
      <c r="D184" s="252" t="s">
        <v>897</v>
      </c>
      <c r="E184" s="249">
        <v>4</v>
      </c>
      <c r="F184" s="249" t="s">
        <v>1126</v>
      </c>
      <c r="G184" s="249" t="s">
        <v>169</v>
      </c>
      <c r="H184" s="249" t="s">
        <v>416</v>
      </c>
      <c r="I184" s="329">
        <v>6</v>
      </c>
      <c r="J184" s="369">
        <f>IF(G184=$J$1,(VLOOKUP(A184,'Extras -UL'!$A$6:$J$109,HLOOKUP('Exras Inflair Vs. Base'!G184,'Extras -UL'!$A$4:$J$5,2,FALSE),FALSE)-I184),0)</f>
        <v>0</v>
      </c>
      <c r="K184" s="369">
        <f>IF(G184=$K$1,(VLOOKUP(A184,'Extras -UL'!$A$6:$J$109,HLOOKUP('Exras Inflair Vs. Base'!G184,'Extras -UL'!$A$4:$J$5,2,FALSE),FALSE)-I184),0)</f>
        <v>0</v>
      </c>
      <c r="L184" s="369">
        <f>IF(G184=$L$1,(VLOOKUP(A184,'Extras -UL'!$A$6:$J$109,HLOOKUP('Exras Inflair Vs. Base'!G184,'Extras -UL'!$A$4:$J$5,2,FALSE),FALSE)-I184),0)</f>
        <v>0</v>
      </c>
      <c r="M184" s="369">
        <f>IF(G184=$M$1,(VLOOKUP(A184,'Extras -UL'!$A$6:$J$109,HLOOKUP('Exras Inflair Vs. Base'!G184,'Extras -UL'!$A$4:$J$5,2,FALSE),FALSE)-I184),0)</f>
        <v>0</v>
      </c>
      <c r="N184" s="369">
        <f>IF(G184=$N$1,(VLOOKUP(A184,'Extras -UL'!$A$6:$J$109,HLOOKUP('Exras Inflair Vs. Base'!G184,'Extras -UL'!$A$4:$J$5,2,FALSE),FALSE)-I184),0)</f>
        <v>0</v>
      </c>
      <c r="O184" s="369">
        <f>IF(G184=$O$1,(VLOOKUP(A184,'Extras -UL'!$A$6:$J$109,HLOOKUP('Exras Inflair Vs. Base'!G184,'Extras -UL'!$A$4:$J$5,2,FALSE),FALSE)-I184),0)</f>
        <v>0</v>
      </c>
      <c r="P184" s="369">
        <f>IF(G184=$P$1,(VLOOKUP(A184,'Extras -UL'!$A$6:$J$109,HLOOKUP('Exras Inflair Vs. Base'!G184,'Extras -UL'!$A$4:$J$5,2,FALSE),FALSE)-I184),0)</f>
        <v>0</v>
      </c>
      <c r="Q184" s="369">
        <f>IF(G184=$Q$1,(VLOOKUP(A184,'Extras -UL'!$A$6:$J$109,HLOOKUP('Exras Inflair Vs. Base'!G184,'Extras -UL'!$A$4:$J$5,2,FALSE),FALSE)-I184),0)</f>
        <v>0</v>
      </c>
      <c r="R184" s="369">
        <f>IF(G184=$R$1,(VLOOKUP(A184,'Extras -UL'!$A$6:$J$109,HLOOKUP('Exras Inflair Vs. Base'!G184,'Extras -UL'!$A$4:$J$5,2,FALSE),FALSE)-I184),0)</f>
        <v>0</v>
      </c>
      <c r="S184" s="248"/>
      <c r="T184" s="256" t="str">
        <f t="shared" si="7"/>
        <v>UL0265C600546</v>
      </c>
      <c r="U184" s="248"/>
      <c r="V184" s="248"/>
      <c r="W184" s="248"/>
      <c r="X184" s="248"/>
      <c r="Y184" s="241"/>
      <c r="Z184" s="241" t="str">
        <f t="shared" si="8"/>
        <v>UL0265C600546</v>
      </c>
      <c r="AA184" s="245" t="str">
        <f t="shared" si="6"/>
        <v>UL0265</v>
      </c>
      <c r="AB184" s="242">
        <f>IF(G184=$J$1,(VLOOKUP(A184,'Extras -UL'!$A$6:$J$109,HLOOKUP('Exras Inflair Vs. Base'!G184,'Extras -UL'!$A$4:$J$5,2,FALSE),FALSE)),0)</f>
        <v>0</v>
      </c>
      <c r="AC184" s="242">
        <f>IF(G184=$K$1,(VLOOKUP(A184,'Extras -UL'!$A$6:$J$109,HLOOKUP('Exras Inflair Vs. Base'!G184,'Extras -UL'!$A$4:$J$5,2,FALSE),FALSE)),0)</f>
        <v>0</v>
      </c>
      <c r="AD184" s="242">
        <f>IF(G184=$L$1,(VLOOKUP(A184,'Extras -UL'!$A$6:$J$109,HLOOKUP('Exras Inflair Vs. Base'!G184,'Extras -UL'!$A$4:$J$5,2,FALSE),FALSE)),0)</f>
        <v>0</v>
      </c>
      <c r="AE184" s="242">
        <f>IF(G184=$M$1,(VLOOKUP(A184,'Extras -UL'!$A$6:$J$109,HLOOKUP('Exras Inflair Vs. Base'!G184,'Extras -UL'!$A$4:$J$5,2,FALSE),FALSE)),0)</f>
        <v>6</v>
      </c>
      <c r="AF184" s="242">
        <f>IF(G184=$N$1,(VLOOKUP(A184,'Extras -UL'!$A$6:$J$109,HLOOKUP('Exras Inflair Vs. Base'!G184,'Extras -UL'!$A$4:$J$5,2,FALSE),FALSE)-I184),0)</f>
        <v>0</v>
      </c>
      <c r="AG184" s="242">
        <f>IF(G184=$O$1,(VLOOKUP(A184,'Extras -UL'!$A$6:$J$109,HLOOKUP('Exras Inflair Vs. Base'!G184,'Extras -UL'!$A$4:$J$5,2,FALSE),FALSE)),0)</f>
        <v>0</v>
      </c>
      <c r="AH184" s="242">
        <f>IF(G184=$P$1,(VLOOKUP(A184,'Extras -UL'!$A$6:$J$109,HLOOKUP('Exras Inflair Vs. Base'!G184,'Extras -UL'!$A$4:$J$5,2,FALSE),FALSE)),0)</f>
        <v>0</v>
      </c>
      <c r="AI184" s="242">
        <f>IF(G184=$Q$1,(VLOOKUP(A184,'Extras -UL'!$A$6:$J$109,HLOOKUP('Exras Inflair Vs. Base'!G184,'Extras -UL'!$A$4:$J$5,2,FALSE),FALSE)),0)</f>
        <v>0</v>
      </c>
      <c r="AJ184" s="242">
        <f>IF(G184=$R$1,(VLOOKUP(A184,'Extras -UL'!$A$6:$J$109,HLOOKUP('Exras Inflair Vs. Base'!G184,'Extras -UL'!$A$4:$J$5,2,FALSE),FALSE)),0)</f>
        <v>0</v>
      </c>
    </row>
    <row r="185" spans="1:36" x14ac:dyDescent="0.25">
      <c r="A185" s="249" t="s">
        <v>65</v>
      </c>
      <c r="B185" s="249" t="s">
        <v>1827</v>
      </c>
      <c r="C185" s="249" t="s">
        <v>1764</v>
      </c>
      <c r="D185" s="251" t="s">
        <v>897</v>
      </c>
      <c r="E185" s="249">
        <v>5</v>
      </c>
      <c r="F185" s="249" t="s">
        <v>1126</v>
      </c>
      <c r="G185" s="249" t="s">
        <v>170</v>
      </c>
      <c r="H185" s="249" t="s">
        <v>417</v>
      </c>
      <c r="I185" s="329">
        <v>1</v>
      </c>
      <c r="J185" s="369">
        <f>IF(G185=$J$1,(VLOOKUP(A185,'Extras -UL'!$A$6:$J$109,HLOOKUP('Exras Inflair Vs. Base'!G185,'Extras -UL'!$A$4:$J$5,2,FALSE),FALSE)-I185),0)</f>
        <v>0</v>
      </c>
      <c r="K185" s="369">
        <f>IF(G185=$K$1,(VLOOKUP(A185,'Extras -UL'!$A$6:$J$109,HLOOKUP('Exras Inflair Vs. Base'!G185,'Extras -UL'!$A$4:$J$5,2,FALSE),FALSE)-I185),0)</f>
        <v>0</v>
      </c>
      <c r="L185" s="369">
        <f>IF(G185=$L$1,(VLOOKUP(A185,'Extras -UL'!$A$6:$J$109,HLOOKUP('Exras Inflair Vs. Base'!G185,'Extras -UL'!$A$4:$J$5,2,FALSE),FALSE)-I185),0)</f>
        <v>0</v>
      </c>
      <c r="M185" s="369">
        <f>IF(G185=$M$1,(VLOOKUP(A185,'Extras -UL'!$A$6:$J$109,HLOOKUP('Exras Inflair Vs. Base'!G185,'Extras -UL'!$A$4:$J$5,2,FALSE),FALSE)-I185),0)</f>
        <v>0</v>
      </c>
      <c r="N185" s="369">
        <f>IF(G185=$N$1,(VLOOKUP(A185,'Extras -UL'!$A$6:$J$109,HLOOKUP('Exras Inflair Vs. Base'!G185,'Extras -UL'!$A$4:$J$5,2,FALSE),FALSE)-I185),0)</f>
        <v>0</v>
      </c>
      <c r="O185" s="369">
        <f>IF(G185=$O$1,(VLOOKUP(A185,'Extras -UL'!$A$6:$J$109,HLOOKUP('Exras Inflair Vs. Base'!G185,'Extras -UL'!$A$4:$J$5,2,FALSE),FALSE)-I185),0)</f>
        <v>0</v>
      </c>
      <c r="P185" s="369">
        <f>IF(G185=$P$1,(VLOOKUP(A185,'Extras -UL'!$A$6:$J$109,HLOOKUP('Exras Inflair Vs. Base'!G185,'Extras -UL'!$A$4:$J$5,2,FALSE),FALSE)-I185),0)</f>
        <v>0</v>
      </c>
      <c r="Q185" s="369">
        <f>IF(G185=$Q$1,(VLOOKUP(A185,'Extras -UL'!$A$6:$J$109,HLOOKUP('Exras Inflair Vs. Base'!G185,'Extras -UL'!$A$4:$J$5,2,FALSE),FALSE)-I185),0)</f>
        <v>0</v>
      </c>
      <c r="R185" s="369">
        <f>IF(G185=$R$1,(VLOOKUP(A185,'Extras -UL'!$A$6:$J$109,HLOOKUP('Exras Inflair Vs. Base'!G185,'Extras -UL'!$A$4:$J$5,2,FALSE),FALSE)-I185),0)</f>
        <v>0</v>
      </c>
      <c r="S185" s="248"/>
      <c r="T185" s="256" t="str">
        <f t="shared" si="7"/>
        <v>UL0265C600551</v>
      </c>
      <c r="U185" s="248"/>
      <c r="V185" s="248"/>
      <c r="W185" s="248"/>
      <c r="X185" s="248"/>
      <c r="Y185" s="241"/>
      <c r="Z185" s="241" t="str">
        <f t="shared" si="8"/>
        <v>UL0265C600551</v>
      </c>
      <c r="AA185" s="245" t="str">
        <f t="shared" si="6"/>
        <v>UL0265</v>
      </c>
      <c r="AB185" s="242">
        <f>IF(G185=$J$1,(VLOOKUP(A185,'Extras -UL'!$A$6:$J$109,HLOOKUP('Exras Inflair Vs. Base'!G185,'Extras -UL'!$A$4:$J$5,2,FALSE),FALSE)),0)</f>
        <v>0</v>
      </c>
      <c r="AC185" s="242">
        <f>IF(G185=$K$1,(VLOOKUP(A185,'Extras -UL'!$A$6:$J$109,HLOOKUP('Exras Inflair Vs. Base'!G185,'Extras -UL'!$A$4:$J$5,2,FALSE),FALSE)),0)</f>
        <v>0</v>
      </c>
      <c r="AD185" s="242">
        <f>IF(G185=$L$1,(VLOOKUP(A185,'Extras -UL'!$A$6:$J$109,HLOOKUP('Exras Inflair Vs. Base'!G185,'Extras -UL'!$A$4:$J$5,2,FALSE),FALSE)),0)</f>
        <v>0</v>
      </c>
      <c r="AE185" s="242">
        <f>IF(G185=$M$1,(VLOOKUP(A185,'Extras -UL'!$A$6:$J$109,HLOOKUP('Exras Inflair Vs. Base'!G185,'Extras -UL'!$A$4:$J$5,2,FALSE),FALSE)),0)</f>
        <v>0</v>
      </c>
      <c r="AF185" s="242">
        <f>IF(G185=$N$1,(VLOOKUP(A185,'Extras -UL'!$A$6:$J$109,HLOOKUP('Exras Inflair Vs. Base'!G185,'Extras -UL'!$A$4:$J$5,2,FALSE),FALSE)-I185),0)</f>
        <v>0</v>
      </c>
      <c r="AG185" s="242">
        <f>IF(G185=$O$1,(VLOOKUP(A185,'Extras -UL'!$A$6:$J$109,HLOOKUP('Exras Inflair Vs. Base'!G185,'Extras -UL'!$A$4:$J$5,2,FALSE),FALSE)),0)</f>
        <v>0</v>
      </c>
      <c r="AH185" s="242">
        <f>IF(G185=$P$1,(VLOOKUP(A185,'Extras -UL'!$A$6:$J$109,HLOOKUP('Exras Inflair Vs. Base'!G185,'Extras -UL'!$A$4:$J$5,2,FALSE),FALSE)),0)</f>
        <v>0</v>
      </c>
      <c r="AI185" s="242">
        <f>IF(G185=$Q$1,(VLOOKUP(A185,'Extras -UL'!$A$6:$J$109,HLOOKUP('Exras Inflair Vs. Base'!G185,'Extras -UL'!$A$4:$J$5,2,FALSE),FALSE)),0)</f>
        <v>0</v>
      </c>
      <c r="AJ185" s="242">
        <f>IF(G185=$R$1,(VLOOKUP(A185,'Extras -UL'!$A$6:$J$109,HLOOKUP('Exras Inflair Vs. Base'!G185,'Extras -UL'!$A$4:$J$5,2,FALSE),FALSE)),0)</f>
        <v>0</v>
      </c>
    </row>
    <row r="186" spans="1:36" x14ac:dyDescent="0.25">
      <c r="A186" s="250" t="s">
        <v>68</v>
      </c>
      <c r="B186" s="250" t="s">
        <v>1828</v>
      </c>
      <c r="C186" s="250" t="s">
        <v>1764</v>
      </c>
      <c r="D186" s="252" t="s">
        <v>897</v>
      </c>
      <c r="E186" s="249">
        <v>1</v>
      </c>
      <c r="F186" s="249" t="s">
        <v>1126</v>
      </c>
      <c r="G186" s="249" t="s">
        <v>517</v>
      </c>
      <c r="H186" s="249" t="s">
        <v>1777</v>
      </c>
      <c r="I186" s="329">
        <v>303</v>
      </c>
      <c r="J186" s="369">
        <f>IF(G186=$J$1,(VLOOKUP(A186,'Extras -UL'!$A$6:$J$109,HLOOKUP('Exras Inflair Vs. Base'!G186,'Extras -UL'!$A$4:$J$5,2,FALSE),FALSE)-I186),0)</f>
        <v>0</v>
      </c>
      <c r="K186" s="369">
        <f>IF(G186=$K$1,(VLOOKUP(A186,'Extras -UL'!$A$6:$J$109,HLOOKUP('Exras Inflair Vs. Base'!G186,'Extras -UL'!$A$4:$J$5,2,FALSE),FALSE)-I186),0)</f>
        <v>0</v>
      </c>
      <c r="L186" s="369">
        <f>IF(G186=$L$1,(VLOOKUP(A186,'Extras -UL'!$A$6:$J$109,HLOOKUP('Exras Inflair Vs. Base'!G186,'Extras -UL'!$A$4:$J$5,2,FALSE),FALSE)-I186),0)</f>
        <v>0</v>
      </c>
      <c r="M186" s="369">
        <f>IF(G186=$M$1,(VLOOKUP(A186,'Extras -UL'!$A$6:$J$109,HLOOKUP('Exras Inflair Vs. Base'!G186,'Extras -UL'!$A$4:$J$5,2,FALSE),FALSE)-I186),0)</f>
        <v>0</v>
      </c>
      <c r="N186" s="369">
        <f>IF(G186=$N$1,(VLOOKUP(A186,'Extras -UL'!$A$6:$J$109,HLOOKUP('Exras Inflair Vs. Base'!G186,'Extras -UL'!$A$4:$J$5,2,FALSE),FALSE)-I186),0)</f>
        <v>0</v>
      </c>
      <c r="O186" s="369">
        <f>IF(G186=$O$1,(VLOOKUP(A186,'Extras -UL'!$A$6:$J$109,HLOOKUP('Exras Inflair Vs. Base'!G186,'Extras -UL'!$A$4:$J$5,2,FALSE),FALSE)-I186),0)</f>
        <v>0</v>
      </c>
      <c r="P186" s="369">
        <f>IF(G186=$P$1,(VLOOKUP(A186,'Extras -UL'!$A$6:$J$109,HLOOKUP('Exras Inflair Vs. Base'!G186,'Extras -UL'!$A$4:$J$5,2,FALSE),FALSE)-I186),0)</f>
        <v>0</v>
      </c>
      <c r="Q186" s="369">
        <f>IF(G186=$Q$1,(VLOOKUP(A186,'Extras -UL'!$A$6:$J$109,HLOOKUP('Exras Inflair Vs. Base'!G186,'Extras -UL'!$A$4:$J$5,2,FALSE),FALSE)-I186),0)</f>
        <v>0</v>
      </c>
      <c r="R186" s="369">
        <f>IF(G186=$R$1,(VLOOKUP(A186,'Extras -UL'!$A$6:$J$109,HLOOKUP('Exras Inflair Vs. Base'!G186,'Extras -UL'!$A$4:$J$5,2,FALSE),FALSE)-I186),0)</f>
        <v>0</v>
      </c>
      <c r="S186" s="248"/>
      <c r="T186" s="256" t="str">
        <f t="shared" si="7"/>
        <v>UL0266C60048303</v>
      </c>
      <c r="U186" s="248"/>
      <c r="V186" s="248"/>
      <c r="W186" s="248"/>
      <c r="X186" s="248"/>
      <c r="Y186" s="241"/>
      <c r="Z186" s="241" t="str">
        <f t="shared" si="8"/>
        <v>UL0266C60048303</v>
      </c>
      <c r="AA186" s="245" t="str">
        <f t="shared" si="6"/>
        <v>UL0266</v>
      </c>
      <c r="AB186" s="242">
        <f>IF(G186=$J$1,(VLOOKUP(A186,'Extras -UL'!$A$6:$J$109,HLOOKUP('Exras Inflair Vs. Base'!G186,'Extras -UL'!$A$4:$J$5,2,FALSE),FALSE)),0)</f>
        <v>303</v>
      </c>
      <c r="AC186" s="242">
        <f>IF(G186=$K$1,(VLOOKUP(A186,'Extras -UL'!$A$6:$J$109,HLOOKUP('Exras Inflair Vs. Base'!G186,'Extras -UL'!$A$4:$J$5,2,FALSE),FALSE)),0)</f>
        <v>0</v>
      </c>
      <c r="AD186" s="242">
        <f>IF(G186=$L$1,(VLOOKUP(A186,'Extras -UL'!$A$6:$J$109,HLOOKUP('Exras Inflair Vs. Base'!G186,'Extras -UL'!$A$4:$J$5,2,FALSE),FALSE)),0)</f>
        <v>0</v>
      </c>
      <c r="AE186" s="242">
        <f>IF(G186=$M$1,(VLOOKUP(A186,'Extras -UL'!$A$6:$J$109,HLOOKUP('Exras Inflair Vs. Base'!G186,'Extras -UL'!$A$4:$J$5,2,FALSE),FALSE)),0)</f>
        <v>0</v>
      </c>
      <c r="AF186" s="242">
        <f>IF(G186=$N$1,(VLOOKUP(A186,'Extras -UL'!$A$6:$J$109,HLOOKUP('Exras Inflair Vs. Base'!G186,'Extras -UL'!$A$4:$J$5,2,FALSE),FALSE)-I186),0)</f>
        <v>0</v>
      </c>
      <c r="AG186" s="242">
        <f>IF(G186=$O$1,(VLOOKUP(A186,'Extras -UL'!$A$6:$J$109,HLOOKUP('Exras Inflair Vs. Base'!G186,'Extras -UL'!$A$4:$J$5,2,FALSE),FALSE)),0)</f>
        <v>0</v>
      </c>
      <c r="AH186" s="242">
        <f>IF(G186=$P$1,(VLOOKUP(A186,'Extras -UL'!$A$6:$J$109,HLOOKUP('Exras Inflair Vs. Base'!G186,'Extras -UL'!$A$4:$J$5,2,FALSE),FALSE)),0)</f>
        <v>0</v>
      </c>
      <c r="AI186" s="242">
        <f>IF(G186=$Q$1,(VLOOKUP(A186,'Extras -UL'!$A$6:$J$109,HLOOKUP('Exras Inflair Vs. Base'!G186,'Extras -UL'!$A$4:$J$5,2,FALSE),FALSE)),0)</f>
        <v>0</v>
      </c>
      <c r="AJ186" s="242">
        <f>IF(G186=$R$1,(VLOOKUP(A186,'Extras -UL'!$A$6:$J$109,HLOOKUP('Exras Inflair Vs. Base'!G186,'Extras -UL'!$A$4:$J$5,2,FALSE),FALSE)),0)</f>
        <v>0</v>
      </c>
    </row>
    <row r="187" spans="1:36" x14ac:dyDescent="0.25">
      <c r="A187" s="250" t="s">
        <v>68</v>
      </c>
      <c r="B187" s="250" t="s">
        <v>1828</v>
      </c>
      <c r="C187" s="250" t="s">
        <v>1764</v>
      </c>
      <c r="D187" s="252" t="s">
        <v>897</v>
      </c>
      <c r="E187" s="249">
        <v>2</v>
      </c>
      <c r="F187" s="249" t="s">
        <v>1126</v>
      </c>
      <c r="G187" s="249" t="s">
        <v>434</v>
      </c>
      <c r="H187" s="249" t="s">
        <v>1778</v>
      </c>
      <c r="I187" s="329">
        <v>34</v>
      </c>
      <c r="J187" s="369">
        <f>IF(G187=$J$1,(VLOOKUP(A187,'Extras -UL'!$A$6:$J$109,HLOOKUP('Exras Inflair Vs. Base'!G187,'Extras -UL'!$A$4:$J$5,2,FALSE),FALSE)-I187),0)</f>
        <v>0</v>
      </c>
      <c r="K187" s="369">
        <f>IF(G187=$K$1,(VLOOKUP(A187,'Extras -UL'!$A$6:$J$109,HLOOKUP('Exras Inflair Vs. Base'!G187,'Extras -UL'!$A$4:$J$5,2,FALSE),FALSE)-I187),0)</f>
        <v>0</v>
      </c>
      <c r="L187" s="369">
        <f>IF(G187=$L$1,(VLOOKUP(A187,'Extras -UL'!$A$6:$J$109,HLOOKUP('Exras Inflair Vs. Base'!G187,'Extras -UL'!$A$4:$J$5,2,FALSE),FALSE)-I187),0)</f>
        <v>0</v>
      </c>
      <c r="M187" s="369">
        <f>IF(G187=$M$1,(VLOOKUP(A187,'Extras -UL'!$A$6:$J$109,HLOOKUP('Exras Inflair Vs. Base'!G187,'Extras -UL'!$A$4:$J$5,2,FALSE),FALSE)-I187),0)</f>
        <v>0</v>
      </c>
      <c r="N187" s="369">
        <f>IF(G187=$N$1,(VLOOKUP(A187,'Extras -UL'!$A$6:$J$109,HLOOKUP('Exras Inflair Vs. Base'!G187,'Extras -UL'!$A$4:$J$5,2,FALSE),FALSE)-I187),0)</f>
        <v>0</v>
      </c>
      <c r="O187" s="369">
        <f>IF(G187=$O$1,(VLOOKUP(A187,'Extras -UL'!$A$6:$J$109,HLOOKUP('Exras Inflair Vs. Base'!G187,'Extras -UL'!$A$4:$J$5,2,FALSE),FALSE)-I187),0)</f>
        <v>0</v>
      </c>
      <c r="P187" s="369">
        <f>IF(G187=$P$1,(VLOOKUP(A187,'Extras -UL'!$A$6:$J$109,HLOOKUP('Exras Inflair Vs. Base'!G187,'Extras -UL'!$A$4:$J$5,2,FALSE),FALSE)-I187),0)</f>
        <v>0</v>
      </c>
      <c r="Q187" s="369">
        <f>IF(G187=$Q$1,(VLOOKUP(A187,'Extras -UL'!$A$6:$J$109,HLOOKUP('Exras Inflair Vs. Base'!G187,'Extras -UL'!$A$4:$J$5,2,FALSE),FALSE)-I187),0)</f>
        <v>0</v>
      </c>
      <c r="R187" s="369">
        <f>IF(G187=$R$1,(VLOOKUP(A187,'Extras -UL'!$A$6:$J$109,HLOOKUP('Exras Inflair Vs. Base'!G187,'Extras -UL'!$A$4:$J$5,2,FALSE),FALSE)-I187),0)</f>
        <v>0</v>
      </c>
      <c r="S187" s="248"/>
      <c r="T187" s="256" t="str">
        <f t="shared" si="7"/>
        <v>UL0266C6002234</v>
      </c>
      <c r="U187" s="248"/>
      <c r="V187" s="248"/>
      <c r="W187" s="248"/>
      <c r="X187" s="248"/>
      <c r="Y187" s="241"/>
      <c r="Z187" s="241" t="str">
        <f t="shared" si="8"/>
        <v>UL0266C6002234</v>
      </c>
      <c r="AA187" s="245" t="str">
        <f t="shared" si="6"/>
        <v>UL0266</v>
      </c>
      <c r="AB187" s="242">
        <f>IF(G187=$J$1,(VLOOKUP(A187,'Extras -UL'!$A$6:$J$109,HLOOKUP('Exras Inflair Vs. Base'!G187,'Extras -UL'!$A$4:$J$5,2,FALSE),FALSE)),0)</f>
        <v>0</v>
      </c>
      <c r="AC187" s="242">
        <f>IF(G187=$K$1,(VLOOKUP(A187,'Extras -UL'!$A$6:$J$109,HLOOKUP('Exras Inflair Vs. Base'!G187,'Extras -UL'!$A$4:$J$5,2,FALSE),FALSE)),0)</f>
        <v>34</v>
      </c>
      <c r="AD187" s="242">
        <f>IF(G187=$L$1,(VLOOKUP(A187,'Extras -UL'!$A$6:$J$109,HLOOKUP('Exras Inflair Vs. Base'!G187,'Extras -UL'!$A$4:$J$5,2,FALSE),FALSE)),0)</f>
        <v>0</v>
      </c>
      <c r="AE187" s="242">
        <f>IF(G187=$M$1,(VLOOKUP(A187,'Extras -UL'!$A$6:$J$109,HLOOKUP('Exras Inflair Vs. Base'!G187,'Extras -UL'!$A$4:$J$5,2,FALSE),FALSE)),0)</f>
        <v>0</v>
      </c>
      <c r="AF187" s="242">
        <f>IF(G187=$N$1,(VLOOKUP(A187,'Extras -UL'!$A$6:$J$109,HLOOKUP('Exras Inflair Vs. Base'!G187,'Extras -UL'!$A$4:$J$5,2,FALSE),FALSE)-I187),0)</f>
        <v>0</v>
      </c>
      <c r="AG187" s="242">
        <f>IF(G187=$O$1,(VLOOKUP(A187,'Extras -UL'!$A$6:$J$109,HLOOKUP('Exras Inflair Vs. Base'!G187,'Extras -UL'!$A$4:$J$5,2,FALSE),FALSE)),0)</f>
        <v>0</v>
      </c>
      <c r="AH187" s="242">
        <f>IF(G187=$P$1,(VLOOKUP(A187,'Extras -UL'!$A$6:$J$109,HLOOKUP('Exras Inflair Vs. Base'!G187,'Extras -UL'!$A$4:$J$5,2,FALSE),FALSE)),0)</f>
        <v>0</v>
      </c>
      <c r="AI187" s="242">
        <f>IF(G187=$Q$1,(VLOOKUP(A187,'Extras -UL'!$A$6:$J$109,HLOOKUP('Exras Inflair Vs. Base'!G187,'Extras -UL'!$A$4:$J$5,2,FALSE),FALSE)),0)</f>
        <v>0</v>
      </c>
      <c r="AJ187" s="242">
        <f>IF(G187=$R$1,(VLOOKUP(A187,'Extras -UL'!$A$6:$J$109,HLOOKUP('Exras Inflair Vs. Base'!G187,'Extras -UL'!$A$4:$J$5,2,FALSE),FALSE)),0)</f>
        <v>0</v>
      </c>
    </row>
    <row r="188" spans="1:36" x14ac:dyDescent="0.25">
      <c r="A188" s="250" t="s">
        <v>68</v>
      </c>
      <c r="B188" s="250" t="s">
        <v>1828</v>
      </c>
      <c r="C188" s="250" t="s">
        <v>1764</v>
      </c>
      <c r="D188" s="252" t="s">
        <v>897</v>
      </c>
      <c r="E188" s="249">
        <v>3</v>
      </c>
      <c r="F188" s="249" t="s">
        <v>1126</v>
      </c>
      <c r="G188" s="249" t="s">
        <v>886</v>
      </c>
      <c r="H188" s="249" t="s">
        <v>907</v>
      </c>
      <c r="I188" s="329">
        <v>6</v>
      </c>
      <c r="J188" s="369">
        <f>IF(G188=$J$1,(VLOOKUP(A188,'Extras -UL'!$A$6:$J$109,HLOOKUP('Exras Inflair Vs. Base'!G188,'Extras -UL'!$A$4:$J$5,2,FALSE),FALSE)-I188),0)</f>
        <v>0</v>
      </c>
      <c r="K188" s="369">
        <f>IF(G188=$K$1,(VLOOKUP(A188,'Extras -UL'!$A$6:$J$109,HLOOKUP('Exras Inflair Vs. Base'!G188,'Extras -UL'!$A$4:$J$5,2,FALSE),FALSE)-I188),0)</f>
        <v>0</v>
      </c>
      <c r="L188" s="369">
        <f>IF(G188=$L$1,(VLOOKUP(A188,'Extras -UL'!$A$6:$J$109,HLOOKUP('Exras Inflair Vs. Base'!G188,'Extras -UL'!$A$4:$J$5,2,FALSE),FALSE)-I188),0)</f>
        <v>0</v>
      </c>
      <c r="M188" s="369">
        <f>IF(G188=$M$1,(VLOOKUP(A188,'Extras -UL'!$A$6:$J$109,HLOOKUP('Exras Inflair Vs. Base'!G188,'Extras -UL'!$A$4:$J$5,2,FALSE),FALSE)-I188),0)</f>
        <v>0</v>
      </c>
      <c r="N188" s="369">
        <f>IF(G188=$N$1,(VLOOKUP(A188,'Extras -UL'!$A$6:$J$109,HLOOKUP('Exras Inflair Vs. Base'!G188,'Extras -UL'!$A$4:$J$5,2,FALSE),FALSE)-I188),0)</f>
        <v>0</v>
      </c>
      <c r="O188" s="369">
        <f>IF(G188=$O$1,(VLOOKUP(A188,'Extras -UL'!$A$6:$J$109,HLOOKUP('Exras Inflair Vs. Base'!G188,'Extras -UL'!$A$4:$J$5,2,FALSE),FALSE)-I188),0)</f>
        <v>0</v>
      </c>
      <c r="P188" s="369">
        <f>IF(G188=$P$1,(VLOOKUP(A188,'Extras -UL'!$A$6:$J$109,HLOOKUP('Exras Inflair Vs. Base'!G188,'Extras -UL'!$A$4:$J$5,2,FALSE),FALSE)-I188),0)</f>
        <v>0</v>
      </c>
      <c r="Q188" s="369">
        <f>IF(G188=$Q$1,(VLOOKUP(A188,'Extras -UL'!$A$6:$J$109,HLOOKUP('Exras Inflair Vs. Base'!G188,'Extras -UL'!$A$4:$J$5,2,FALSE),FALSE)-I188),0)</f>
        <v>0</v>
      </c>
      <c r="R188" s="369">
        <f>IF(G188=$R$1,(VLOOKUP(A188,'Extras -UL'!$A$6:$J$109,HLOOKUP('Exras Inflair Vs. Base'!G188,'Extras -UL'!$A$4:$J$5,2,FALSE),FALSE)-I188),0)</f>
        <v>0</v>
      </c>
      <c r="S188" s="248"/>
      <c r="T188" s="256" t="str">
        <f t="shared" si="7"/>
        <v>UL0266C600766</v>
      </c>
      <c r="U188" s="248"/>
      <c r="V188" s="248"/>
      <c r="W188" s="248"/>
      <c r="X188" s="248"/>
      <c r="Y188" s="241"/>
      <c r="Z188" s="241" t="str">
        <f t="shared" si="8"/>
        <v>UL0266C600766</v>
      </c>
      <c r="AA188" s="245" t="str">
        <f t="shared" si="6"/>
        <v>UL0266</v>
      </c>
      <c r="AB188" s="242">
        <f>IF(G188=$J$1,(VLOOKUP(A188,'Extras -UL'!$A$6:$J$109,HLOOKUP('Exras Inflair Vs. Base'!G188,'Extras -UL'!$A$4:$J$5,2,FALSE),FALSE)),0)</f>
        <v>0</v>
      </c>
      <c r="AC188" s="242">
        <f>IF(G188=$K$1,(VLOOKUP(A188,'Extras -UL'!$A$6:$J$109,HLOOKUP('Exras Inflair Vs. Base'!G188,'Extras -UL'!$A$4:$J$5,2,FALSE),FALSE)),0)</f>
        <v>0</v>
      </c>
      <c r="AD188" s="242">
        <f>IF(G188=$L$1,(VLOOKUP(A188,'Extras -UL'!$A$6:$J$109,HLOOKUP('Exras Inflair Vs. Base'!G188,'Extras -UL'!$A$4:$J$5,2,FALSE),FALSE)),0)</f>
        <v>6</v>
      </c>
      <c r="AE188" s="242">
        <f>IF(G188=$M$1,(VLOOKUP(A188,'Extras -UL'!$A$6:$J$109,HLOOKUP('Exras Inflair Vs. Base'!G188,'Extras -UL'!$A$4:$J$5,2,FALSE),FALSE)),0)</f>
        <v>0</v>
      </c>
      <c r="AF188" s="242">
        <f>IF(G188=$N$1,(VLOOKUP(A188,'Extras -UL'!$A$6:$J$109,HLOOKUP('Exras Inflair Vs. Base'!G188,'Extras -UL'!$A$4:$J$5,2,FALSE),FALSE)-I188),0)</f>
        <v>0</v>
      </c>
      <c r="AG188" s="242">
        <f>IF(G188=$O$1,(VLOOKUP(A188,'Extras -UL'!$A$6:$J$109,HLOOKUP('Exras Inflair Vs. Base'!G188,'Extras -UL'!$A$4:$J$5,2,FALSE),FALSE)),0)</f>
        <v>0</v>
      </c>
      <c r="AH188" s="242">
        <f>IF(G188=$P$1,(VLOOKUP(A188,'Extras -UL'!$A$6:$J$109,HLOOKUP('Exras Inflair Vs. Base'!G188,'Extras -UL'!$A$4:$J$5,2,FALSE),FALSE)),0)</f>
        <v>0</v>
      </c>
      <c r="AI188" s="242">
        <f>IF(G188=$Q$1,(VLOOKUP(A188,'Extras -UL'!$A$6:$J$109,HLOOKUP('Exras Inflair Vs. Base'!G188,'Extras -UL'!$A$4:$J$5,2,FALSE),FALSE)),0)</f>
        <v>0</v>
      </c>
      <c r="AJ188" s="242">
        <f>IF(G188=$R$1,(VLOOKUP(A188,'Extras -UL'!$A$6:$J$109,HLOOKUP('Exras Inflair Vs. Base'!G188,'Extras -UL'!$A$4:$J$5,2,FALSE),FALSE)),0)</f>
        <v>0</v>
      </c>
    </row>
    <row r="189" spans="1:36" x14ac:dyDescent="0.25">
      <c r="A189" s="250" t="s">
        <v>68</v>
      </c>
      <c r="B189" s="250" t="s">
        <v>1828</v>
      </c>
      <c r="C189" s="250" t="s">
        <v>1764</v>
      </c>
      <c r="D189" s="252" t="s">
        <v>897</v>
      </c>
      <c r="E189" s="249">
        <v>4</v>
      </c>
      <c r="F189" s="249" t="s">
        <v>1126</v>
      </c>
      <c r="G189" s="249" t="s">
        <v>169</v>
      </c>
      <c r="H189" s="249" t="s">
        <v>416</v>
      </c>
      <c r="I189" s="329">
        <v>6</v>
      </c>
      <c r="J189" s="369">
        <f>IF(G189=$J$1,(VLOOKUP(A189,'Extras -UL'!$A$6:$J$109,HLOOKUP('Exras Inflair Vs. Base'!G189,'Extras -UL'!$A$4:$J$5,2,FALSE),FALSE)-I189),0)</f>
        <v>0</v>
      </c>
      <c r="K189" s="369">
        <f>IF(G189=$K$1,(VLOOKUP(A189,'Extras -UL'!$A$6:$J$109,HLOOKUP('Exras Inflair Vs. Base'!G189,'Extras -UL'!$A$4:$J$5,2,FALSE),FALSE)-I189),0)</f>
        <v>0</v>
      </c>
      <c r="L189" s="369">
        <f>IF(G189=$L$1,(VLOOKUP(A189,'Extras -UL'!$A$6:$J$109,HLOOKUP('Exras Inflair Vs. Base'!G189,'Extras -UL'!$A$4:$J$5,2,FALSE),FALSE)-I189),0)</f>
        <v>0</v>
      </c>
      <c r="M189" s="369">
        <f>IF(G189=$M$1,(VLOOKUP(A189,'Extras -UL'!$A$6:$J$109,HLOOKUP('Exras Inflair Vs. Base'!G189,'Extras -UL'!$A$4:$J$5,2,FALSE),FALSE)-I189),0)</f>
        <v>0</v>
      </c>
      <c r="N189" s="369">
        <f>IF(G189=$N$1,(VLOOKUP(A189,'Extras -UL'!$A$6:$J$109,HLOOKUP('Exras Inflair Vs. Base'!G189,'Extras -UL'!$A$4:$J$5,2,FALSE),FALSE)-I189),0)</f>
        <v>0</v>
      </c>
      <c r="O189" s="369">
        <f>IF(G189=$O$1,(VLOOKUP(A189,'Extras -UL'!$A$6:$J$109,HLOOKUP('Exras Inflair Vs. Base'!G189,'Extras -UL'!$A$4:$J$5,2,FALSE),FALSE)-I189),0)</f>
        <v>0</v>
      </c>
      <c r="P189" s="369">
        <f>IF(G189=$P$1,(VLOOKUP(A189,'Extras -UL'!$A$6:$J$109,HLOOKUP('Exras Inflair Vs. Base'!G189,'Extras -UL'!$A$4:$J$5,2,FALSE),FALSE)-I189),0)</f>
        <v>0</v>
      </c>
      <c r="Q189" s="369">
        <f>IF(G189=$Q$1,(VLOOKUP(A189,'Extras -UL'!$A$6:$J$109,HLOOKUP('Exras Inflair Vs. Base'!G189,'Extras -UL'!$A$4:$J$5,2,FALSE),FALSE)-I189),0)</f>
        <v>0</v>
      </c>
      <c r="R189" s="369">
        <f>IF(G189=$R$1,(VLOOKUP(A189,'Extras -UL'!$A$6:$J$109,HLOOKUP('Exras Inflair Vs. Base'!G189,'Extras -UL'!$A$4:$J$5,2,FALSE),FALSE)-I189),0)</f>
        <v>0</v>
      </c>
      <c r="S189" s="248"/>
      <c r="T189" s="256" t="str">
        <f t="shared" si="7"/>
        <v>UL0266C600546</v>
      </c>
      <c r="U189" s="248"/>
      <c r="V189" s="248"/>
      <c r="W189" s="248"/>
      <c r="X189" s="248"/>
      <c r="Y189" s="241"/>
      <c r="Z189" s="241" t="str">
        <f t="shared" si="8"/>
        <v>UL0266C600546</v>
      </c>
      <c r="AA189" s="245" t="str">
        <f t="shared" si="6"/>
        <v>UL0266</v>
      </c>
      <c r="AB189" s="242">
        <f>IF(G189=$J$1,(VLOOKUP(A189,'Extras -UL'!$A$6:$J$109,HLOOKUP('Exras Inflair Vs. Base'!G189,'Extras -UL'!$A$4:$J$5,2,FALSE),FALSE)),0)</f>
        <v>0</v>
      </c>
      <c r="AC189" s="242">
        <f>IF(G189=$K$1,(VLOOKUP(A189,'Extras -UL'!$A$6:$J$109,HLOOKUP('Exras Inflair Vs. Base'!G189,'Extras -UL'!$A$4:$J$5,2,FALSE),FALSE)),0)</f>
        <v>0</v>
      </c>
      <c r="AD189" s="242">
        <f>IF(G189=$L$1,(VLOOKUP(A189,'Extras -UL'!$A$6:$J$109,HLOOKUP('Exras Inflair Vs. Base'!G189,'Extras -UL'!$A$4:$J$5,2,FALSE),FALSE)),0)</f>
        <v>0</v>
      </c>
      <c r="AE189" s="242">
        <f>IF(G189=$M$1,(VLOOKUP(A189,'Extras -UL'!$A$6:$J$109,HLOOKUP('Exras Inflair Vs. Base'!G189,'Extras -UL'!$A$4:$J$5,2,FALSE),FALSE)),0)</f>
        <v>6</v>
      </c>
      <c r="AF189" s="242">
        <f>IF(G189=$N$1,(VLOOKUP(A189,'Extras -UL'!$A$6:$J$109,HLOOKUP('Exras Inflair Vs. Base'!G189,'Extras -UL'!$A$4:$J$5,2,FALSE),FALSE)-I189),0)</f>
        <v>0</v>
      </c>
      <c r="AG189" s="242">
        <f>IF(G189=$O$1,(VLOOKUP(A189,'Extras -UL'!$A$6:$J$109,HLOOKUP('Exras Inflair Vs. Base'!G189,'Extras -UL'!$A$4:$J$5,2,FALSE),FALSE)),0)</f>
        <v>0</v>
      </c>
      <c r="AH189" s="242">
        <f>IF(G189=$P$1,(VLOOKUP(A189,'Extras -UL'!$A$6:$J$109,HLOOKUP('Exras Inflair Vs. Base'!G189,'Extras -UL'!$A$4:$J$5,2,FALSE),FALSE)),0)</f>
        <v>0</v>
      </c>
      <c r="AI189" s="242">
        <f>IF(G189=$Q$1,(VLOOKUP(A189,'Extras -UL'!$A$6:$J$109,HLOOKUP('Exras Inflair Vs. Base'!G189,'Extras -UL'!$A$4:$J$5,2,FALSE),FALSE)),0)</f>
        <v>0</v>
      </c>
      <c r="AJ189" s="242">
        <f>IF(G189=$R$1,(VLOOKUP(A189,'Extras -UL'!$A$6:$J$109,HLOOKUP('Exras Inflair Vs. Base'!G189,'Extras -UL'!$A$4:$J$5,2,FALSE),FALSE)),0)</f>
        <v>0</v>
      </c>
    </row>
    <row r="190" spans="1:36" x14ac:dyDescent="0.25">
      <c r="A190" s="249" t="s">
        <v>68</v>
      </c>
      <c r="B190" s="249" t="s">
        <v>1828</v>
      </c>
      <c r="C190" s="249" t="s">
        <v>1764</v>
      </c>
      <c r="D190" s="251" t="s">
        <v>897</v>
      </c>
      <c r="E190" s="249">
        <v>5</v>
      </c>
      <c r="F190" s="249" t="s">
        <v>1126</v>
      </c>
      <c r="G190" s="249" t="s">
        <v>170</v>
      </c>
      <c r="H190" s="249" t="s">
        <v>417</v>
      </c>
      <c r="I190" s="329">
        <v>1</v>
      </c>
      <c r="J190" s="369">
        <f>IF(G190=$J$1,(VLOOKUP(A190,'Extras -UL'!$A$6:$J$109,HLOOKUP('Exras Inflair Vs. Base'!G190,'Extras -UL'!$A$4:$J$5,2,FALSE),FALSE)-I190),0)</f>
        <v>0</v>
      </c>
      <c r="K190" s="369">
        <f>IF(G190=$K$1,(VLOOKUP(A190,'Extras -UL'!$A$6:$J$109,HLOOKUP('Exras Inflair Vs. Base'!G190,'Extras -UL'!$A$4:$J$5,2,FALSE),FALSE)-I190),0)</f>
        <v>0</v>
      </c>
      <c r="L190" s="369">
        <f>IF(G190=$L$1,(VLOOKUP(A190,'Extras -UL'!$A$6:$J$109,HLOOKUP('Exras Inflair Vs. Base'!G190,'Extras -UL'!$A$4:$J$5,2,FALSE),FALSE)-I190),0)</f>
        <v>0</v>
      </c>
      <c r="M190" s="369">
        <f>IF(G190=$M$1,(VLOOKUP(A190,'Extras -UL'!$A$6:$J$109,HLOOKUP('Exras Inflair Vs. Base'!G190,'Extras -UL'!$A$4:$J$5,2,FALSE),FALSE)-I190),0)</f>
        <v>0</v>
      </c>
      <c r="N190" s="369">
        <f>IF(G190=$N$1,(VLOOKUP(A190,'Extras -UL'!$A$6:$J$109,HLOOKUP('Exras Inflair Vs. Base'!G190,'Extras -UL'!$A$4:$J$5,2,FALSE),FALSE)-I190),0)</f>
        <v>0</v>
      </c>
      <c r="O190" s="369">
        <f>IF(G190=$O$1,(VLOOKUP(A190,'Extras -UL'!$A$6:$J$109,HLOOKUP('Exras Inflair Vs. Base'!G190,'Extras -UL'!$A$4:$J$5,2,FALSE),FALSE)-I190),0)</f>
        <v>0</v>
      </c>
      <c r="P190" s="369">
        <f>IF(G190=$P$1,(VLOOKUP(A190,'Extras -UL'!$A$6:$J$109,HLOOKUP('Exras Inflair Vs. Base'!G190,'Extras -UL'!$A$4:$J$5,2,FALSE),FALSE)-I190),0)</f>
        <v>0</v>
      </c>
      <c r="Q190" s="369">
        <f>IF(G190=$Q$1,(VLOOKUP(A190,'Extras -UL'!$A$6:$J$109,HLOOKUP('Exras Inflair Vs. Base'!G190,'Extras -UL'!$A$4:$J$5,2,FALSE),FALSE)-I190),0)</f>
        <v>0</v>
      </c>
      <c r="R190" s="369">
        <f>IF(G190=$R$1,(VLOOKUP(A190,'Extras -UL'!$A$6:$J$109,HLOOKUP('Exras Inflair Vs. Base'!G190,'Extras -UL'!$A$4:$J$5,2,FALSE),FALSE)-I190),0)</f>
        <v>0</v>
      </c>
      <c r="S190" s="248"/>
      <c r="T190" s="256" t="str">
        <f t="shared" si="7"/>
        <v>UL0266C600551</v>
      </c>
      <c r="U190" s="248"/>
      <c r="V190" s="248"/>
      <c r="W190" s="248"/>
      <c r="X190" s="248"/>
      <c r="Y190" s="241"/>
      <c r="Z190" s="241" t="str">
        <f t="shared" si="8"/>
        <v>UL0266C600551</v>
      </c>
      <c r="AA190" s="245" t="str">
        <f t="shared" si="6"/>
        <v>UL0266</v>
      </c>
      <c r="AB190" s="242">
        <f>IF(G190=$J$1,(VLOOKUP(A190,'Extras -UL'!$A$6:$J$109,HLOOKUP('Exras Inflair Vs. Base'!G190,'Extras -UL'!$A$4:$J$5,2,FALSE),FALSE)),0)</f>
        <v>0</v>
      </c>
      <c r="AC190" s="242">
        <f>IF(G190=$K$1,(VLOOKUP(A190,'Extras -UL'!$A$6:$J$109,HLOOKUP('Exras Inflair Vs. Base'!G190,'Extras -UL'!$A$4:$J$5,2,FALSE),FALSE)),0)</f>
        <v>0</v>
      </c>
      <c r="AD190" s="242">
        <f>IF(G190=$L$1,(VLOOKUP(A190,'Extras -UL'!$A$6:$J$109,HLOOKUP('Exras Inflair Vs. Base'!G190,'Extras -UL'!$A$4:$J$5,2,FALSE),FALSE)),0)</f>
        <v>0</v>
      </c>
      <c r="AE190" s="242">
        <f>IF(G190=$M$1,(VLOOKUP(A190,'Extras -UL'!$A$6:$J$109,HLOOKUP('Exras Inflair Vs. Base'!G190,'Extras -UL'!$A$4:$J$5,2,FALSE),FALSE)),0)</f>
        <v>0</v>
      </c>
      <c r="AF190" s="242">
        <f>IF(G190=$N$1,(VLOOKUP(A190,'Extras -UL'!$A$6:$J$109,HLOOKUP('Exras Inflair Vs. Base'!G190,'Extras -UL'!$A$4:$J$5,2,FALSE),FALSE)-I190),0)</f>
        <v>0</v>
      </c>
      <c r="AG190" s="242">
        <f>IF(G190=$O$1,(VLOOKUP(A190,'Extras -UL'!$A$6:$J$109,HLOOKUP('Exras Inflair Vs. Base'!G190,'Extras -UL'!$A$4:$J$5,2,FALSE),FALSE)),0)</f>
        <v>0</v>
      </c>
      <c r="AH190" s="242">
        <f>IF(G190=$P$1,(VLOOKUP(A190,'Extras -UL'!$A$6:$J$109,HLOOKUP('Exras Inflair Vs. Base'!G190,'Extras -UL'!$A$4:$J$5,2,FALSE),FALSE)),0)</f>
        <v>0</v>
      </c>
      <c r="AI190" s="242">
        <f>IF(G190=$Q$1,(VLOOKUP(A190,'Extras -UL'!$A$6:$J$109,HLOOKUP('Exras Inflair Vs. Base'!G190,'Extras -UL'!$A$4:$J$5,2,FALSE),FALSE)),0)</f>
        <v>0</v>
      </c>
      <c r="AJ190" s="242">
        <f>IF(G190=$R$1,(VLOOKUP(A190,'Extras -UL'!$A$6:$J$109,HLOOKUP('Exras Inflair Vs. Base'!G190,'Extras -UL'!$A$4:$J$5,2,FALSE),FALSE)),0)</f>
        <v>0</v>
      </c>
    </row>
    <row r="191" spans="1:36" x14ac:dyDescent="0.25">
      <c r="A191" s="250" t="s">
        <v>83</v>
      </c>
      <c r="B191" s="250" t="s">
        <v>1801</v>
      </c>
      <c r="C191" s="250" t="s">
        <v>1764</v>
      </c>
      <c r="D191" s="252" t="s">
        <v>897</v>
      </c>
      <c r="E191" s="249">
        <v>1</v>
      </c>
      <c r="F191" s="249" t="s">
        <v>1126</v>
      </c>
      <c r="G191" s="249" t="s">
        <v>517</v>
      </c>
      <c r="H191" s="249" t="s">
        <v>1777</v>
      </c>
      <c r="I191" s="329">
        <v>230</v>
      </c>
      <c r="J191" s="369">
        <f>IF(G191=$J$1,(VLOOKUP(A191,'Extras -UL'!$A$6:$J$109,HLOOKUP('Exras Inflair Vs. Base'!G191,'Extras -UL'!$A$4:$J$5,2,FALSE),FALSE)-I191),0)</f>
        <v>0</v>
      </c>
      <c r="K191" s="369">
        <f>IF(G191=$K$1,(VLOOKUP(A191,'Extras -UL'!$A$6:$J$109,HLOOKUP('Exras Inflair Vs. Base'!G191,'Extras -UL'!$A$4:$J$5,2,FALSE),FALSE)-I191),0)</f>
        <v>0</v>
      </c>
      <c r="L191" s="369">
        <f>IF(G191=$L$1,(VLOOKUP(A191,'Extras -UL'!$A$6:$J$109,HLOOKUP('Exras Inflair Vs. Base'!G191,'Extras -UL'!$A$4:$J$5,2,FALSE),FALSE)-I191),0)</f>
        <v>0</v>
      </c>
      <c r="M191" s="369">
        <f>IF(G191=$M$1,(VLOOKUP(A191,'Extras -UL'!$A$6:$J$109,HLOOKUP('Exras Inflair Vs. Base'!G191,'Extras -UL'!$A$4:$J$5,2,FALSE),FALSE)-I191),0)</f>
        <v>0</v>
      </c>
      <c r="N191" s="369">
        <f>IF(G191=$N$1,(VLOOKUP(A191,'Extras -UL'!$A$6:$J$109,HLOOKUP('Exras Inflair Vs. Base'!G191,'Extras -UL'!$A$4:$J$5,2,FALSE),FALSE)-I191),0)</f>
        <v>0</v>
      </c>
      <c r="O191" s="369">
        <f>IF(G191=$O$1,(VLOOKUP(A191,'Extras -UL'!$A$6:$J$109,HLOOKUP('Exras Inflair Vs. Base'!G191,'Extras -UL'!$A$4:$J$5,2,FALSE),FALSE)-I191),0)</f>
        <v>0</v>
      </c>
      <c r="P191" s="369">
        <f>IF(G191=$P$1,(VLOOKUP(A191,'Extras -UL'!$A$6:$J$109,HLOOKUP('Exras Inflair Vs. Base'!G191,'Extras -UL'!$A$4:$J$5,2,FALSE),FALSE)-I191),0)</f>
        <v>0</v>
      </c>
      <c r="Q191" s="369">
        <f>IF(G191=$Q$1,(VLOOKUP(A191,'Extras -UL'!$A$6:$J$109,HLOOKUP('Exras Inflair Vs. Base'!G191,'Extras -UL'!$A$4:$J$5,2,FALSE),FALSE)-I191),0)</f>
        <v>0</v>
      </c>
      <c r="R191" s="369">
        <f>IF(G191=$R$1,(VLOOKUP(A191,'Extras -UL'!$A$6:$J$109,HLOOKUP('Exras Inflair Vs. Base'!G191,'Extras -UL'!$A$4:$J$5,2,FALSE),FALSE)-I191),0)</f>
        <v>0</v>
      </c>
      <c r="S191" s="248"/>
      <c r="T191" s="256" t="str">
        <f t="shared" si="7"/>
        <v>UL0302C60048230</v>
      </c>
      <c r="U191" s="248"/>
      <c r="V191" s="248"/>
      <c r="W191" s="248"/>
      <c r="X191" s="248"/>
      <c r="Y191" s="241"/>
      <c r="Z191" s="241" t="str">
        <f t="shared" si="8"/>
        <v>UL0302C60048230</v>
      </c>
      <c r="AA191" s="245" t="str">
        <f t="shared" si="6"/>
        <v>UL0302</v>
      </c>
      <c r="AB191" s="242">
        <f>IF(G191=$J$1,(VLOOKUP(A191,'Extras -UL'!$A$6:$J$109,HLOOKUP('Exras Inflair Vs. Base'!G191,'Extras -UL'!$A$4:$J$5,2,FALSE),FALSE)),0)</f>
        <v>230</v>
      </c>
      <c r="AC191" s="242">
        <f>IF(G191=$K$1,(VLOOKUP(A191,'Extras -UL'!$A$6:$J$109,HLOOKUP('Exras Inflair Vs. Base'!G191,'Extras -UL'!$A$4:$J$5,2,FALSE),FALSE)),0)</f>
        <v>0</v>
      </c>
      <c r="AD191" s="242">
        <f>IF(G191=$L$1,(VLOOKUP(A191,'Extras -UL'!$A$6:$J$109,HLOOKUP('Exras Inflair Vs. Base'!G191,'Extras -UL'!$A$4:$J$5,2,FALSE),FALSE)),0)</f>
        <v>0</v>
      </c>
      <c r="AE191" s="242">
        <f>IF(G191=$M$1,(VLOOKUP(A191,'Extras -UL'!$A$6:$J$109,HLOOKUP('Exras Inflair Vs. Base'!G191,'Extras -UL'!$A$4:$J$5,2,FALSE),FALSE)),0)</f>
        <v>0</v>
      </c>
      <c r="AF191" s="242">
        <f>IF(G191=$N$1,(VLOOKUP(A191,'Extras -UL'!$A$6:$J$109,HLOOKUP('Exras Inflair Vs. Base'!G191,'Extras -UL'!$A$4:$J$5,2,FALSE),FALSE)-I191),0)</f>
        <v>0</v>
      </c>
      <c r="AG191" s="242">
        <f>IF(G191=$O$1,(VLOOKUP(A191,'Extras -UL'!$A$6:$J$109,HLOOKUP('Exras Inflair Vs. Base'!G191,'Extras -UL'!$A$4:$J$5,2,FALSE),FALSE)),0)</f>
        <v>0</v>
      </c>
      <c r="AH191" s="242">
        <f>IF(G191=$P$1,(VLOOKUP(A191,'Extras -UL'!$A$6:$J$109,HLOOKUP('Exras Inflair Vs. Base'!G191,'Extras -UL'!$A$4:$J$5,2,FALSE),FALSE)),0)</f>
        <v>0</v>
      </c>
      <c r="AI191" s="242">
        <f>IF(G191=$Q$1,(VLOOKUP(A191,'Extras -UL'!$A$6:$J$109,HLOOKUP('Exras Inflair Vs. Base'!G191,'Extras -UL'!$A$4:$J$5,2,FALSE),FALSE)),0)</f>
        <v>0</v>
      </c>
      <c r="AJ191" s="242">
        <f>IF(G191=$R$1,(VLOOKUP(A191,'Extras -UL'!$A$6:$J$109,HLOOKUP('Exras Inflair Vs. Base'!G191,'Extras -UL'!$A$4:$J$5,2,FALSE),FALSE)),0)</f>
        <v>0</v>
      </c>
    </row>
    <row r="192" spans="1:36" x14ac:dyDescent="0.25">
      <c r="A192" s="250" t="s">
        <v>83</v>
      </c>
      <c r="B192" s="250" t="s">
        <v>1801</v>
      </c>
      <c r="C192" s="250" t="s">
        <v>1764</v>
      </c>
      <c r="D192" s="252" t="s">
        <v>897</v>
      </c>
      <c r="E192" s="249">
        <v>2</v>
      </c>
      <c r="F192" s="249" t="s">
        <v>1126</v>
      </c>
      <c r="G192" s="249" t="s">
        <v>434</v>
      </c>
      <c r="H192" s="249" t="s">
        <v>1778</v>
      </c>
      <c r="I192" s="329">
        <v>29</v>
      </c>
      <c r="J192" s="369">
        <f>IF(G192=$J$1,(VLOOKUP(A192,'Extras -UL'!$A$6:$J$109,HLOOKUP('Exras Inflair Vs. Base'!G192,'Extras -UL'!$A$4:$J$5,2,FALSE),FALSE)-I192),0)</f>
        <v>0</v>
      </c>
      <c r="K192" s="369">
        <f>IF(G192=$K$1,(VLOOKUP(A192,'Extras -UL'!$A$6:$J$109,HLOOKUP('Exras Inflair Vs. Base'!G192,'Extras -UL'!$A$4:$J$5,2,FALSE),FALSE)-I192),0)</f>
        <v>0</v>
      </c>
      <c r="L192" s="369">
        <f>IF(G192=$L$1,(VLOOKUP(A192,'Extras -UL'!$A$6:$J$109,HLOOKUP('Exras Inflair Vs. Base'!G192,'Extras -UL'!$A$4:$J$5,2,FALSE),FALSE)-I192),0)</f>
        <v>0</v>
      </c>
      <c r="M192" s="369">
        <f>IF(G192=$M$1,(VLOOKUP(A192,'Extras -UL'!$A$6:$J$109,HLOOKUP('Exras Inflair Vs. Base'!G192,'Extras -UL'!$A$4:$J$5,2,FALSE),FALSE)-I192),0)</f>
        <v>0</v>
      </c>
      <c r="N192" s="369">
        <f>IF(G192=$N$1,(VLOOKUP(A192,'Extras -UL'!$A$6:$J$109,HLOOKUP('Exras Inflair Vs. Base'!G192,'Extras -UL'!$A$4:$J$5,2,FALSE),FALSE)-I192),0)</f>
        <v>0</v>
      </c>
      <c r="O192" s="369">
        <f>IF(G192=$O$1,(VLOOKUP(A192,'Extras -UL'!$A$6:$J$109,HLOOKUP('Exras Inflair Vs. Base'!G192,'Extras -UL'!$A$4:$J$5,2,FALSE),FALSE)-I192),0)</f>
        <v>0</v>
      </c>
      <c r="P192" s="369">
        <f>IF(G192=$P$1,(VLOOKUP(A192,'Extras -UL'!$A$6:$J$109,HLOOKUP('Exras Inflair Vs. Base'!G192,'Extras -UL'!$A$4:$J$5,2,FALSE),FALSE)-I192),0)</f>
        <v>0</v>
      </c>
      <c r="Q192" s="369">
        <f>IF(G192=$Q$1,(VLOOKUP(A192,'Extras -UL'!$A$6:$J$109,HLOOKUP('Exras Inflair Vs. Base'!G192,'Extras -UL'!$A$4:$J$5,2,FALSE),FALSE)-I192),0)</f>
        <v>0</v>
      </c>
      <c r="R192" s="369">
        <f>IF(G192=$R$1,(VLOOKUP(A192,'Extras -UL'!$A$6:$J$109,HLOOKUP('Exras Inflair Vs. Base'!G192,'Extras -UL'!$A$4:$J$5,2,FALSE),FALSE)-I192),0)</f>
        <v>0</v>
      </c>
      <c r="S192" s="248"/>
      <c r="T192" s="256" t="str">
        <f t="shared" si="7"/>
        <v>UL0302C6002229</v>
      </c>
      <c r="U192" s="248"/>
      <c r="V192" s="248"/>
      <c r="W192" s="248"/>
      <c r="X192" s="248"/>
      <c r="Y192" s="241"/>
      <c r="Z192" s="241" t="str">
        <f t="shared" si="8"/>
        <v>UL0302C6002229</v>
      </c>
      <c r="AA192" s="245" t="str">
        <f t="shared" si="6"/>
        <v>UL0302</v>
      </c>
      <c r="AB192" s="242">
        <f>IF(G192=$J$1,(VLOOKUP(A192,'Extras -UL'!$A$6:$J$109,HLOOKUP('Exras Inflair Vs. Base'!G192,'Extras -UL'!$A$4:$J$5,2,FALSE),FALSE)),0)</f>
        <v>0</v>
      </c>
      <c r="AC192" s="242">
        <f>IF(G192=$K$1,(VLOOKUP(A192,'Extras -UL'!$A$6:$J$109,HLOOKUP('Exras Inflair Vs. Base'!G192,'Extras -UL'!$A$4:$J$5,2,FALSE),FALSE)),0)</f>
        <v>29</v>
      </c>
      <c r="AD192" s="242">
        <f>IF(G192=$L$1,(VLOOKUP(A192,'Extras -UL'!$A$6:$J$109,HLOOKUP('Exras Inflair Vs. Base'!G192,'Extras -UL'!$A$4:$J$5,2,FALSE),FALSE)),0)</f>
        <v>0</v>
      </c>
      <c r="AE192" s="242">
        <f>IF(G192=$M$1,(VLOOKUP(A192,'Extras -UL'!$A$6:$J$109,HLOOKUP('Exras Inflair Vs. Base'!G192,'Extras -UL'!$A$4:$J$5,2,FALSE),FALSE)),0)</f>
        <v>0</v>
      </c>
      <c r="AF192" s="242">
        <f>IF(G192=$N$1,(VLOOKUP(A192,'Extras -UL'!$A$6:$J$109,HLOOKUP('Exras Inflair Vs. Base'!G192,'Extras -UL'!$A$4:$J$5,2,FALSE),FALSE)-I192),0)</f>
        <v>0</v>
      </c>
      <c r="AG192" s="242">
        <f>IF(G192=$O$1,(VLOOKUP(A192,'Extras -UL'!$A$6:$J$109,HLOOKUP('Exras Inflair Vs. Base'!G192,'Extras -UL'!$A$4:$J$5,2,FALSE),FALSE)),0)</f>
        <v>0</v>
      </c>
      <c r="AH192" s="242">
        <f>IF(G192=$P$1,(VLOOKUP(A192,'Extras -UL'!$A$6:$J$109,HLOOKUP('Exras Inflair Vs. Base'!G192,'Extras -UL'!$A$4:$J$5,2,FALSE),FALSE)),0)</f>
        <v>0</v>
      </c>
      <c r="AI192" s="242">
        <f>IF(G192=$Q$1,(VLOOKUP(A192,'Extras -UL'!$A$6:$J$109,HLOOKUP('Exras Inflair Vs. Base'!G192,'Extras -UL'!$A$4:$J$5,2,FALSE),FALSE)),0)</f>
        <v>0</v>
      </c>
      <c r="AJ192" s="242">
        <f>IF(G192=$R$1,(VLOOKUP(A192,'Extras -UL'!$A$6:$J$109,HLOOKUP('Exras Inflair Vs. Base'!G192,'Extras -UL'!$A$4:$J$5,2,FALSE),FALSE)),0)</f>
        <v>0</v>
      </c>
    </row>
    <row r="193" spans="1:36" x14ac:dyDescent="0.25">
      <c r="A193" s="250" t="s">
        <v>83</v>
      </c>
      <c r="B193" s="250" t="s">
        <v>1801</v>
      </c>
      <c r="C193" s="250" t="s">
        <v>1764</v>
      </c>
      <c r="D193" s="252" t="s">
        <v>897</v>
      </c>
      <c r="E193" s="249">
        <v>3</v>
      </c>
      <c r="F193" s="249" t="s">
        <v>1126</v>
      </c>
      <c r="G193" s="249" t="s">
        <v>886</v>
      </c>
      <c r="H193" s="249" t="s">
        <v>907</v>
      </c>
      <c r="I193" s="329">
        <v>6</v>
      </c>
      <c r="J193" s="369">
        <f>IF(G193=$J$1,(VLOOKUP(A193,'Extras -UL'!$A$6:$J$109,HLOOKUP('Exras Inflair Vs. Base'!G193,'Extras -UL'!$A$4:$J$5,2,FALSE),FALSE)-I193),0)</f>
        <v>0</v>
      </c>
      <c r="K193" s="369">
        <f>IF(G193=$K$1,(VLOOKUP(A193,'Extras -UL'!$A$6:$J$109,HLOOKUP('Exras Inflair Vs. Base'!G193,'Extras -UL'!$A$4:$J$5,2,FALSE),FALSE)-I193),0)</f>
        <v>0</v>
      </c>
      <c r="L193" s="369">
        <f>IF(G193=$L$1,(VLOOKUP(A193,'Extras -UL'!$A$6:$J$109,HLOOKUP('Exras Inflair Vs. Base'!G193,'Extras -UL'!$A$4:$J$5,2,FALSE),FALSE)-I193),0)</f>
        <v>0</v>
      </c>
      <c r="M193" s="369">
        <f>IF(G193=$M$1,(VLOOKUP(A193,'Extras -UL'!$A$6:$J$109,HLOOKUP('Exras Inflair Vs. Base'!G193,'Extras -UL'!$A$4:$J$5,2,FALSE),FALSE)-I193),0)</f>
        <v>0</v>
      </c>
      <c r="N193" s="369">
        <f>IF(G193=$N$1,(VLOOKUP(A193,'Extras -UL'!$A$6:$J$109,HLOOKUP('Exras Inflair Vs. Base'!G193,'Extras -UL'!$A$4:$J$5,2,FALSE),FALSE)-I193),0)</f>
        <v>0</v>
      </c>
      <c r="O193" s="369">
        <f>IF(G193=$O$1,(VLOOKUP(A193,'Extras -UL'!$A$6:$J$109,HLOOKUP('Exras Inflair Vs. Base'!G193,'Extras -UL'!$A$4:$J$5,2,FALSE),FALSE)-I193),0)</f>
        <v>0</v>
      </c>
      <c r="P193" s="369">
        <f>IF(G193=$P$1,(VLOOKUP(A193,'Extras -UL'!$A$6:$J$109,HLOOKUP('Exras Inflair Vs. Base'!G193,'Extras -UL'!$A$4:$J$5,2,FALSE),FALSE)-I193),0)</f>
        <v>0</v>
      </c>
      <c r="Q193" s="369">
        <f>IF(G193=$Q$1,(VLOOKUP(A193,'Extras -UL'!$A$6:$J$109,HLOOKUP('Exras Inflair Vs. Base'!G193,'Extras -UL'!$A$4:$J$5,2,FALSE),FALSE)-I193),0)</f>
        <v>0</v>
      </c>
      <c r="R193" s="369">
        <f>IF(G193=$R$1,(VLOOKUP(A193,'Extras -UL'!$A$6:$J$109,HLOOKUP('Exras Inflair Vs. Base'!G193,'Extras -UL'!$A$4:$J$5,2,FALSE),FALSE)-I193),0)</f>
        <v>0</v>
      </c>
      <c r="S193" s="248"/>
      <c r="T193" s="256" t="str">
        <f t="shared" si="7"/>
        <v>UL0302C600766</v>
      </c>
      <c r="U193" s="248"/>
      <c r="V193" s="248"/>
      <c r="W193" s="248"/>
      <c r="X193" s="248"/>
      <c r="Y193" s="241"/>
      <c r="Z193" s="241" t="str">
        <f t="shared" si="8"/>
        <v>UL0302C600766</v>
      </c>
      <c r="AA193" s="245" t="str">
        <f t="shared" si="6"/>
        <v>UL0302</v>
      </c>
      <c r="AB193" s="242">
        <f>IF(G193=$J$1,(VLOOKUP(A193,'Extras -UL'!$A$6:$J$109,HLOOKUP('Exras Inflair Vs. Base'!G193,'Extras -UL'!$A$4:$J$5,2,FALSE),FALSE)),0)</f>
        <v>0</v>
      </c>
      <c r="AC193" s="242">
        <f>IF(G193=$K$1,(VLOOKUP(A193,'Extras -UL'!$A$6:$J$109,HLOOKUP('Exras Inflair Vs. Base'!G193,'Extras -UL'!$A$4:$J$5,2,FALSE),FALSE)),0)</f>
        <v>0</v>
      </c>
      <c r="AD193" s="242">
        <f>IF(G193=$L$1,(VLOOKUP(A193,'Extras -UL'!$A$6:$J$109,HLOOKUP('Exras Inflair Vs. Base'!G193,'Extras -UL'!$A$4:$J$5,2,FALSE),FALSE)),0)</f>
        <v>6</v>
      </c>
      <c r="AE193" s="242">
        <f>IF(G193=$M$1,(VLOOKUP(A193,'Extras -UL'!$A$6:$J$109,HLOOKUP('Exras Inflair Vs. Base'!G193,'Extras -UL'!$A$4:$J$5,2,FALSE),FALSE)),0)</f>
        <v>0</v>
      </c>
      <c r="AF193" s="242">
        <f>IF(G193=$N$1,(VLOOKUP(A193,'Extras -UL'!$A$6:$J$109,HLOOKUP('Exras Inflair Vs. Base'!G193,'Extras -UL'!$A$4:$J$5,2,FALSE),FALSE)-I193),0)</f>
        <v>0</v>
      </c>
      <c r="AG193" s="242">
        <f>IF(G193=$O$1,(VLOOKUP(A193,'Extras -UL'!$A$6:$J$109,HLOOKUP('Exras Inflair Vs. Base'!G193,'Extras -UL'!$A$4:$J$5,2,FALSE),FALSE)),0)</f>
        <v>0</v>
      </c>
      <c r="AH193" s="242">
        <f>IF(G193=$P$1,(VLOOKUP(A193,'Extras -UL'!$A$6:$J$109,HLOOKUP('Exras Inflair Vs. Base'!G193,'Extras -UL'!$A$4:$J$5,2,FALSE),FALSE)),0)</f>
        <v>0</v>
      </c>
      <c r="AI193" s="242">
        <f>IF(G193=$Q$1,(VLOOKUP(A193,'Extras -UL'!$A$6:$J$109,HLOOKUP('Exras Inflair Vs. Base'!G193,'Extras -UL'!$A$4:$J$5,2,FALSE),FALSE)),0)</f>
        <v>0</v>
      </c>
      <c r="AJ193" s="242">
        <f>IF(G193=$R$1,(VLOOKUP(A193,'Extras -UL'!$A$6:$J$109,HLOOKUP('Exras Inflair Vs. Base'!G193,'Extras -UL'!$A$4:$J$5,2,FALSE),FALSE)),0)</f>
        <v>0</v>
      </c>
    </row>
    <row r="194" spans="1:36" x14ac:dyDescent="0.25">
      <c r="A194" s="250" t="s">
        <v>83</v>
      </c>
      <c r="B194" s="250" t="s">
        <v>1801</v>
      </c>
      <c r="C194" s="250" t="s">
        <v>1764</v>
      </c>
      <c r="D194" s="252" t="s">
        <v>897</v>
      </c>
      <c r="E194" s="249">
        <v>4</v>
      </c>
      <c r="F194" s="249" t="s">
        <v>1126</v>
      </c>
      <c r="G194" s="249" t="s">
        <v>169</v>
      </c>
      <c r="H194" s="249" t="s">
        <v>416</v>
      </c>
      <c r="I194" s="329">
        <v>6</v>
      </c>
      <c r="J194" s="369">
        <f>IF(G194=$J$1,(VLOOKUP(A194,'Extras -UL'!$A$6:$J$109,HLOOKUP('Exras Inflair Vs. Base'!G194,'Extras -UL'!$A$4:$J$5,2,FALSE),FALSE)-I194),0)</f>
        <v>0</v>
      </c>
      <c r="K194" s="369">
        <f>IF(G194=$K$1,(VLOOKUP(A194,'Extras -UL'!$A$6:$J$109,HLOOKUP('Exras Inflair Vs. Base'!G194,'Extras -UL'!$A$4:$J$5,2,FALSE),FALSE)-I194),0)</f>
        <v>0</v>
      </c>
      <c r="L194" s="369">
        <f>IF(G194=$L$1,(VLOOKUP(A194,'Extras -UL'!$A$6:$J$109,HLOOKUP('Exras Inflair Vs. Base'!G194,'Extras -UL'!$A$4:$J$5,2,FALSE),FALSE)-I194),0)</f>
        <v>0</v>
      </c>
      <c r="M194" s="369">
        <f>IF(G194=$M$1,(VLOOKUP(A194,'Extras -UL'!$A$6:$J$109,HLOOKUP('Exras Inflair Vs. Base'!G194,'Extras -UL'!$A$4:$J$5,2,FALSE),FALSE)-I194),0)</f>
        <v>0</v>
      </c>
      <c r="N194" s="369">
        <f>IF(G194=$N$1,(VLOOKUP(A194,'Extras -UL'!$A$6:$J$109,HLOOKUP('Exras Inflair Vs. Base'!G194,'Extras -UL'!$A$4:$J$5,2,FALSE),FALSE)-I194),0)</f>
        <v>0</v>
      </c>
      <c r="O194" s="369">
        <f>IF(G194=$O$1,(VLOOKUP(A194,'Extras -UL'!$A$6:$J$109,HLOOKUP('Exras Inflair Vs. Base'!G194,'Extras -UL'!$A$4:$J$5,2,FALSE),FALSE)-I194),0)</f>
        <v>0</v>
      </c>
      <c r="P194" s="369">
        <f>IF(G194=$P$1,(VLOOKUP(A194,'Extras -UL'!$A$6:$J$109,HLOOKUP('Exras Inflair Vs. Base'!G194,'Extras -UL'!$A$4:$J$5,2,FALSE),FALSE)-I194),0)</f>
        <v>0</v>
      </c>
      <c r="Q194" s="369">
        <f>IF(G194=$Q$1,(VLOOKUP(A194,'Extras -UL'!$A$6:$J$109,HLOOKUP('Exras Inflair Vs. Base'!G194,'Extras -UL'!$A$4:$J$5,2,FALSE),FALSE)-I194),0)</f>
        <v>0</v>
      </c>
      <c r="R194" s="369">
        <f>IF(G194=$R$1,(VLOOKUP(A194,'Extras -UL'!$A$6:$J$109,HLOOKUP('Exras Inflair Vs. Base'!G194,'Extras -UL'!$A$4:$J$5,2,FALSE),FALSE)-I194),0)</f>
        <v>0</v>
      </c>
      <c r="S194" s="248"/>
      <c r="T194" s="256" t="str">
        <f t="shared" si="7"/>
        <v>UL0302C600546</v>
      </c>
      <c r="U194" s="248"/>
      <c r="V194" s="248"/>
      <c r="W194" s="248"/>
      <c r="X194" s="248"/>
      <c r="Y194" s="241"/>
      <c r="Z194" s="241" t="str">
        <f t="shared" si="8"/>
        <v>UL0302C600546</v>
      </c>
      <c r="AA194" s="245" t="str">
        <f t="shared" si="6"/>
        <v>UL0302</v>
      </c>
      <c r="AB194" s="242">
        <f>IF(G194=$J$1,(VLOOKUP(A194,'Extras -UL'!$A$6:$J$109,HLOOKUP('Exras Inflair Vs. Base'!G194,'Extras -UL'!$A$4:$J$5,2,FALSE),FALSE)),0)</f>
        <v>0</v>
      </c>
      <c r="AC194" s="242">
        <f>IF(G194=$K$1,(VLOOKUP(A194,'Extras -UL'!$A$6:$J$109,HLOOKUP('Exras Inflair Vs. Base'!G194,'Extras -UL'!$A$4:$J$5,2,FALSE),FALSE)),0)</f>
        <v>0</v>
      </c>
      <c r="AD194" s="242">
        <f>IF(G194=$L$1,(VLOOKUP(A194,'Extras -UL'!$A$6:$J$109,HLOOKUP('Exras Inflair Vs. Base'!G194,'Extras -UL'!$A$4:$J$5,2,FALSE),FALSE)),0)</f>
        <v>0</v>
      </c>
      <c r="AE194" s="242">
        <f>IF(G194=$M$1,(VLOOKUP(A194,'Extras -UL'!$A$6:$J$109,HLOOKUP('Exras Inflair Vs. Base'!G194,'Extras -UL'!$A$4:$J$5,2,FALSE),FALSE)),0)</f>
        <v>6</v>
      </c>
      <c r="AF194" s="242">
        <f>IF(G194=$N$1,(VLOOKUP(A194,'Extras -UL'!$A$6:$J$109,HLOOKUP('Exras Inflair Vs. Base'!G194,'Extras -UL'!$A$4:$J$5,2,FALSE),FALSE)-I194),0)</f>
        <v>0</v>
      </c>
      <c r="AG194" s="242">
        <f>IF(G194=$O$1,(VLOOKUP(A194,'Extras -UL'!$A$6:$J$109,HLOOKUP('Exras Inflair Vs. Base'!G194,'Extras -UL'!$A$4:$J$5,2,FALSE),FALSE)),0)</f>
        <v>0</v>
      </c>
      <c r="AH194" s="242">
        <f>IF(G194=$P$1,(VLOOKUP(A194,'Extras -UL'!$A$6:$J$109,HLOOKUP('Exras Inflair Vs. Base'!G194,'Extras -UL'!$A$4:$J$5,2,FALSE),FALSE)),0)</f>
        <v>0</v>
      </c>
      <c r="AI194" s="242">
        <f>IF(G194=$Q$1,(VLOOKUP(A194,'Extras -UL'!$A$6:$J$109,HLOOKUP('Exras Inflair Vs. Base'!G194,'Extras -UL'!$A$4:$J$5,2,FALSE),FALSE)),0)</f>
        <v>0</v>
      </c>
      <c r="AJ194" s="242">
        <f>IF(G194=$R$1,(VLOOKUP(A194,'Extras -UL'!$A$6:$J$109,HLOOKUP('Exras Inflair Vs. Base'!G194,'Extras -UL'!$A$4:$J$5,2,FALSE),FALSE)),0)</f>
        <v>0</v>
      </c>
    </row>
    <row r="195" spans="1:36" x14ac:dyDescent="0.25">
      <c r="A195" s="249" t="s">
        <v>83</v>
      </c>
      <c r="B195" s="249" t="s">
        <v>1801</v>
      </c>
      <c r="C195" s="249" t="s">
        <v>1764</v>
      </c>
      <c r="D195" s="251" t="s">
        <v>897</v>
      </c>
      <c r="E195" s="249">
        <v>5</v>
      </c>
      <c r="F195" s="249" t="s">
        <v>1126</v>
      </c>
      <c r="G195" s="249" t="s">
        <v>530</v>
      </c>
      <c r="H195" s="249" t="s">
        <v>1779</v>
      </c>
      <c r="I195" s="329">
        <v>2</v>
      </c>
      <c r="J195" s="369">
        <f>IF(G195=$J$1,(VLOOKUP(A195,'Extras -UL'!$A$6:$J$109,HLOOKUP('Exras Inflair Vs. Base'!G195,'Extras -UL'!$A$4:$J$5,2,FALSE),FALSE)-I195),0)</f>
        <v>0</v>
      </c>
      <c r="K195" s="369">
        <f>IF(G195=$K$1,(VLOOKUP(A195,'Extras -UL'!$A$6:$J$109,HLOOKUP('Exras Inflair Vs. Base'!G195,'Extras -UL'!$A$4:$J$5,2,FALSE),FALSE)-I195),0)</f>
        <v>0</v>
      </c>
      <c r="L195" s="369">
        <f>IF(G195=$L$1,(VLOOKUP(A195,'Extras -UL'!$A$6:$J$109,HLOOKUP('Exras Inflair Vs. Base'!G195,'Extras -UL'!$A$4:$J$5,2,FALSE),FALSE)-I195),0)</f>
        <v>0</v>
      </c>
      <c r="M195" s="369">
        <f>IF(G195=$M$1,(VLOOKUP(A195,'Extras -UL'!$A$6:$J$109,HLOOKUP('Exras Inflair Vs. Base'!G195,'Extras -UL'!$A$4:$J$5,2,FALSE),FALSE)-I195),0)</f>
        <v>0</v>
      </c>
      <c r="N195" s="369">
        <f>IF(G195=$N$1,(VLOOKUP(A195,'Extras -UL'!$A$6:$J$109,HLOOKUP('Exras Inflair Vs. Base'!G195,'Extras -UL'!$A$4:$J$5,2,FALSE),FALSE)-I195),0)</f>
        <v>0</v>
      </c>
      <c r="O195" s="369">
        <f>IF(G195=$O$1,(VLOOKUP(A195,'Extras -UL'!$A$6:$J$109,HLOOKUP('Exras Inflair Vs. Base'!G195,'Extras -UL'!$A$4:$J$5,2,FALSE),FALSE)-I195),0)</f>
        <v>0</v>
      </c>
      <c r="P195" s="369">
        <f>IF(G195=$P$1,(VLOOKUP(A195,'Extras -UL'!$A$6:$J$109,HLOOKUP('Exras Inflair Vs. Base'!G195,'Extras -UL'!$A$4:$J$5,2,FALSE),FALSE)-I195),0)</f>
        <v>0</v>
      </c>
      <c r="Q195" s="369">
        <f>IF(G195=$Q$1,(VLOOKUP(A195,'Extras -UL'!$A$6:$J$109,HLOOKUP('Exras Inflair Vs. Base'!G195,'Extras -UL'!$A$4:$J$5,2,FALSE),FALSE)-I195),0)</f>
        <v>0</v>
      </c>
      <c r="R195" s="369">
        <f>IF(G195=$R$1,(VLOOKUP(A195,'Extras -UL'!$A$6:$J$109,HLOOKUP('Exras Inflair Vs. Base'!G195,'Extras -UL'!$A$4:$J$5,2,FALSE),FALSE)-I195),0)</f>
        <v>0</v>
      </c>
      <c r="S195" s="248"/>
      <c r="T195" s="256" t="str">
        <f t="shared" si="7"/>
        <v>UL0302TCSW352</v>
      </c>
      <c r="U195" s="248"/>
      <c r="V195" s="248"/>
      <c r="W195" s="248"/>
      <c r="X195" s="248"/>
      <c r="Y195" s="241"/>
      <c r="Z195" s="241" t="str">
        <f t="shared" si="8"/>
        <v>UL0302TCSW352</v>
      </c>
      <c r="AA195" s="245" t="str">
        <f t="shared" si="6"/>
        <v>UL0302</v>
      </c>
      <c r="AB195" s="242">
        <f>IF(G195=$J$1,(VLOOKUP(A195,'Extras -UL'!$A$6:$J$109,HLOOKUP('Exras Inflair Vs. Base'!G195,'Extras -UL'!$A$4:$J$5,2,FALSE),FALSE)),0)</f>
        <v>0</v>
      </c>
      <c r="AC195" s="242">
        <f>IF(G195=$K$1,(VLOOKUP(A195,'Extras -UL'!$A$6:$J$109,HLOOKUP('Exras Inflair Vs. Base'!G195,'Extras -UL'!$A$4:$J$5,2,FALSE),FALSE)),0)</f>
        <v>0</v>
      </c>
      <c r="AD195" s="242">
        <f>IF(G195=$L$1,(VLOOKUP(A195,'Extras -UL'!$A$6:$J$109,HLOOKUP('Exras Inflair Vs. Base'!G195,'Extras -UL'!$A$4:$J$5,2,FALSE),FALSE)),0)</f>
        <v>0</v>
      </c>
      <c r="AE195" s="242">
        <f>IF(G195=$M$1,(VLOOKUP(A195,'Extras -UL'!$A$6:$J$109,HLOOKUP('Exras Inflair Vs. Base'!G195,'Extras -UL'!$A$4:$J$5,2,FALSE),FALSE)),0)</f>
        <v>0</v>
      </c>
      <c r="AF195" s="242">
        <f>IF(G195=$N$1,(VLOOKUP(A195,'Extras -UL'!$A$6:$J$109,HLOOKUP('Exras Inflair Vs. Base'!G195,'Extras -UL'!$A$4:$J$5,2,FALSE),FALSE)-I195),0)</f>
        <v>0</v>
      </c>
      <c r="AG195" s="242">
        <f>IF(G195=$O$1,(VLOOKUP(A195,'Extras -UL'!$A$6:$J$109,HLOOKUP('Exras Inflair Vs. Base'!G195,'Extras -UL'!$A$4:$J$5,2,FALSE),FALSE)),0)</f>
        <v>2</v>
      </c>
      <c r="AH195" s="242">
        <f>IF(G195=$P$1,(VLOOKUP(A195,'Extras -UL'!$A$6:$J$109,HLOOKUP('Exras Inflair Vs. Base'!G195,'Extras -UL'!$A$4:$J$5,2,FALSE),FALSE)),0)</f>
        <v>0</v>
      </c>
      <c r="AI195" s="242">
        <f>IF(G195=$Q$1,(VLOOKUP(A195,'Extras -UL'!$A$6:$J$109,HLOOKUP('Exras Inflair Vs. Base'!G195,'Extras -UL'!$A$4:$J$5,2,FALSE),FALSE)),0)</f>
        <v>0</v>
      </c>
      <c r="AJ195" s="242">
        <f>IF(G195=$R$1,(VLOOKUP(A195,'Extras -UL'!$A$6:$J$109,HLOOKUP('Exras Inflair Vs. Base'!G195,'Extras -UL'!$A$4:$J$5,2,FALSE),FALSE)),0)</f>
        <v>0</v>
      </c>
    </row>
    <row r="196" spans="1:36" x14ac:dyDescent="0.25">
      <c r="A196" s="250" t="s">
        <v>83</v>
      </c>
      <c r="B196" s="250" t="s">
        <v>1801</v>
      </c>
      <c r="C196" s="250" t="s">
        <v>1764</v>
      </c>
      <c r="D196" s="252" t="s">
        <v>897</v>
      </c>
      <c r="E196" s="249">
        <v>6</v>
      </c>
      <c r="F196" s="249" t="s">
        <v>1126</v>
      </c>
      <c r="G196" s="249" t="s">
        <v>531</v>
      </c>
      <c r="H196" s="249" t="s">
        <v>1780</v>
      </c>
      <c r="I196" s="329">
        <v>2</v>
      </c>
      <c r="J196" s="369">
        <f>IF(G196=$J$1,(VLOOKUP(A196,'Extras -UL'!$A$6:$J$109,HLOOKUP('Exras Inflair Vs. Base'!G196,'Extras -UL'!$A$4:$J$5,2,FALSE),FALSE)-I196),0)</f>
        <v>0</v>
      </c>
      <c r="K196" s="369">
        <f>IF(G196=$K$1,(VLOOKUP(A196,'Extras -UL'!$A$6:$J$109,HLOOKUP('Exras Inflair Vs. Base'!G196,'Extras -UL'!$A$4:$J$5,2,FALSE),FALSE)-I196),0)</f>
        <v>0</v>
      </c>
      <c r="L196" s="369">
        <f>IF(G196=$L$1,(VLOOKUP(A196,'Extras -UL'!$A$6:$J$109,HLOOKUP('Exras Inflair Vs. Base'!G196,'Extras -UL'!$A$4:$J$5,2,FALSE),FALSE)-I196),0)</f>
        <v>0</v>
      </c>
      <c r="M196" s="369">
        <f>IF(G196=$M$1,(VLOOKUP(A196,'Extras -UL'!$A$6:$J$109,HLOOKUP('Exras Inflair Vs. Base'!G196,'Extras -UL'!$A$4:$J$5,2,FALSE),FALSE)-I196),0)</f>
        <v>0</v>
      </c>
      <c r="N196" s="369">
        <f>IF(G196=$N$1,(VLOOKUP(A196,'Extras -UL'!$A$6:$J$109,HLOOKUP('Exras Inflair Vs. Base'!G196,'Extras -UL'!$A$4:$J$5,2,FALSE),FALSE)-I196),0)</f>
        <v>0</v>
      </c>
      <c r="O196" s="369">
        <f>IF(G196=$O$1,(VLOOKUP(A196,'Extras -UL'!$A$6:$J$109,HLOOKUP('Exras Inflair Vs. Base'!G196,'Extras -UL'!$A$4:$J$5,2,FALSE),FALSE)-I196),0)</f>
        <v>0</v>
      </c>
      <c r="P196" s="369">
        <f>IF(G196=$P$1,(VLOOKUP(A196,'Extras -UL'!$A$6:$J$109,HLOOKUP('Exras Inflair Vs. Base'!G196,'Extras -UL'!$A$4:$J$5,2,FALSE),FALSE)-I196),0)</f>
        <v>0</v>
      </c>
      <c r="Q196" s="369">
        <f>IF(G196=$Q$1,(VLOOKUP(A196,'Extras -UL'!$A$6:$J$109,HLOOKUP('Exras Inflair Vs. Base'!G196,'Extras -UL'!$A$4:$J$5,2,FALSE),FALSE)-I196),0)</f>
        <v>0</v>
      </c>
      <c r="R196" s="369">
        <f>IF(G196=$R$1,(VLOOKUP(A196,'Extras -UL'!$A$6:$J$109,HLOOKUP('Exras Inflair Vs. Base'!G196,'Extras -UL'!$A$4:$J$5,2,FALSE),FALSE)-I196),0)</f>
        <v>0</v>
      </c>
      <c r="S196" s="248"/>
      <c r="T196" s="256" t="str">
        <f t="shared" si="7"/>
        <v>UL0302TCSW362</v>
      </c>
      <c r="U196" s="248"/>
      <c r="V196" s="248"/>
      <c r="W196" s="248"/>
      <c r="X196" s="248"/>
      <c r="Y196" s="241"/>
      <c r="Z196" s="241" t="str">
        <f t="shared" si="8"/>
        <v>UL0302TCSW362</v>
      </c>
      <c r="AA196" s="245" t="str">
        <f t="shared" si="6"/>
        <v>UL0302</v>
      </c>
      <c r="AB196" s="242">
        <f>IF(G196=$J$1,(VLOOKUP(A196,'Extras -UL'!$A$6:$J$109,HLOOKUP('Exras Inflair Vs. Base'!G196,'Extras -UL'!$A$4:$J$5,2,FALSE),FALSE)),0)</f>
        <v>0</v>
      </c>
      <c r="AC196" s="242">
        <f>IF(G196=$K$1,(VLOOKUP(A196,'Extras -UL'!$A$6:$J$109,HLOOKUP('Exras Inflair Vs. Base'!G196,'Extras -UL'!$A$4:$J$5,2,FALSE),FALSE)),0)</f>
        <v>0</v>
      </c>
      <c r="AD196" s="242">
        <f>IF(G196=$L$1,(VLOOKUP(A196,'Extras -UL'!$A$6:$J$109,HLOOKUP('Exras Inflair Vs. Base'!G196,'Extras -UL'!$A$4:$J$5,2,FALSE),FALSE)),0)</f>
        <v>0</v>
      </c>
      <c r="AE196" s="242">
        <f>IF(G196=$M$1,(VLOOKUP(A196,'Extras -UL'!$A$6:$J$109,HLOOKUP('Exras Inflair Vs. Base'!G196,'Extras -UL'!$A$4:$J$5,2,FALSE),FALSE)),0)</f>
        <v>0</v>
      </c>
      <c r="AF196" s="242">
        <f>IF(G196=$N$1,(VLOOKUP(A196,'Extras -UL'!$A$6:$J$109,HLOOKUP('Exras Inflair Vs. Base'!G196,'Extras -UL'!$A$4:$J$5,2,FALSE),FALSE)-I196),0)</f>
        <v>0</v>
      </c>
      <c r="AG196" s="242">
        <f>IF(G196=$O$1,(VLOOKUP(A196,'Extras -UL'!$A$6:$J$109,HLOOKUP('Exras Inflair Vs. Base'!G196,'Extras -UL'!$A$4:$J$5,2,FALSE),FALSE)),0)</f>
        <v>0</v>
      </c>
      <c r="AH196" s="242">
        <f>IF(G196=$P$1,(VLOOKUP(A196,'Extras -UL'!$A$6:$J$109,HLOOKUP('Exras Inflair Vs. Base'!G196,'Extras -UL'!$A$4:$J$5,2,FALSE),FALSE)),0)</f>
        <v>2</v>
      </c>
      <c r="AI196" s="242">
        <f>IF(G196=$Q$1,(VLOOKUP(A196,'Extras -UL'!$A$6:$J$109,HLOOKUP('Exras Inflair Vs. Base'!G196,'Extras -UL'!$A$4:$J$5,2,FALSE),FALSE)),0)</f>
        <v>0</v>
      </c>
      <c r="AJ196" s="242">
        <f>IF(G196=$R$1,(VLOOKUP(A196,'Extras -UL'!$A$6:$J$109,HLOOKUP('Exras Inflair Vs. Base'!G196,'Extras -UL'!$A$4:$J$5,2,FALSE),FALSE)),0)</f>
        <v>0</v>
      </c>
    </row>
    <row r="197" spans="1:36" x14ac:dyDescent="0.25">
      <c r="A197" s="250" t="s">
        <v>83</v>
      </c>
      <c r="B197" s="250" t="s">
        <v>1801</v>
      </c>
      <c r="C197" s="250" t="s">
        <v>1764</v>
      </c>
      <c r="D197" s="252" t="s">
        <v>897</v>
      </c>
      <c r="E197" s="249">
        <v>7</v>
      </c>
      <c r="F197" s="249" t="s">
        <v>1126</v>
      </c>
      <c r="G197" s="249" t="s">
        <v>532</v>
      </c>
      <c r="H197" s="249" t="s">
        <v>1781</v>
      </c>
      <c r="I197" s="329">
        <v>9</v>
      </c>
      <c r="J197" s="369">
        <f>IF(G197=$J$1,(VLOOKUP(A197,'Extras -UL'!$A$6:$J$109,HLOOKUP('Exras Inflair Vs. Base'!G197,'Extras -UL'!$A$4:$J$5,2,FALSE),FALSE)-I197),0)</f>
        <v>0</v>
      </c>
      <c r="K197" s="369">
        <f>IF(G197=$K$1,(VLOOKUP(A197,'Extras -UL'!$A$6:$J$109,HLOOKUP('Exras Inflair Vs. Base'!G197,'Extras -UL'!$A$4:$J$5,2,FALSE),FALSE)-I197),0)</f>
        <v>0</v>
      </c>
      <c r="L197" s="369">
        <f>IF(G197=$L$1,(VLOOKUP(A197,'Extras -UL'!$A$6:$J$109,HLOOKUP('Exras Inflair Vs. Base'!G197,'Extras -UL'!$A$4:$J$5,2,FALSE),FALSE)-I197),0)</f>
        <v>0</v>
      </c>
      <c r="M197" s="369">
        <f>IF(G197=$M$1,(VLOOKUP(A197,'Extras -UL'!$A$6:$J$109,HLOOKUP('Exras Inflair Vs. Base'!G197,'Extras -UL'!$A$4:$J$5,2,FALSE),FALSE)-I197),0)</f>
        <v>0</v>
      </c>
      <c r="N197" s="369">
        <f>IF(G197=$N$1,(VLOOKUP(A197,'Extras -UL'!$A$6:$J$109,HLOOKUP('Exras Inflair Vs. Base'!G197,'Extras -UL'!$A$4:$J$5,2,FALSE),FALSE)-I197),0)</f>
        <v>0</v>
      </c>
      <c r="O197" s="369">
        <f>IF(G197=$O$1,(VLOOKUP(A197,'Extras -UL'!$A$6:$J$109,HLOOKUP('Exras Inflair Vs. Base'!G197,'Extras -UL'!$A$4:$J$5,2,FALSE),FALSE)-I197),0)</f>
        <v>0</v>
      </c>
      <c r="P197" s="369">
        <f>IF(G197=$P$1,(VLOOKUP(A197,'Extras -UL'!$A$6:$J$109,HLOOKUP('Exras Inflair Vs. Base'!G197,'Extras -UL'!$A$4:$J$5,2,FALSE),FALSE)-I197),0)</f>
        <v>0</v>
      </c>
      <c r="Q197" s="369">
        <f>IF(G197=$Q$1,(VLOOKUP(A197,'Extras -UL'!$A$6:$J$109,HLOOKUP('Exras Inflair Vs. Base'!G197,'Extras -UL'!$A$4:$J$5,2,FALSE),FALSE)-I197),0)</f>
        <v>0</v>
      </c>
      <c r="R197" s="369">
        <f>IF(G197=$R$1,(VLOOKUP(A197,'Extras -UL'!$A$6:$J$109,HLOOKUP('Exras Inflair Vs. Base'!G197,'Extras -UL'!$A$4:$J$5,2,FALSE),FALSE)-I197),0)</f>
        <v>0</v>
      </c>
      <c r="S197" s="248"/>
      <c r="T197" s="256" t="str">
        <f t="shared" si="7"/>
        <v>UL0302CCSW359</v>
      </c>
      <c r="U197" s="248"/>
      <c r="V197" s="248"/>
      <c r="W197" s="248"/>
      <c r="X197" s="248"/>
      <c r="Y197" s="241"/>
      <c r="Z197" s="241" t="str">
        <f t="shared" si="8"/>
        <v>UL0302CCSW359</v>
      </c>
      <c r="AA197" s="245" t="str">
        <f t="shared" si="6"/>
        <v>UL0302</v>
      </c>
      <c r="AB197" s="242">
        <f>IF(G197=$J$1,(VLOOKUP(A197,'Extras -UL'!$A$6:$J$109,HLOOKUP('Exras Inflair Vs. Base'!G197,'Extras -UL'!$A$4:$J$5,2,FALSE),FALSE)),0)</f>
        <v>0</v>
      </c>
      <c r="AC197" s="242">
        <f>IF(G197=$K$1,(VLOOKUP(A197,'Extras -UL'!$A$6:$J$109,HLOOKUP('Exras Inflair Vs. Base'!G197,'Extras -UL'!$A$4:$J$5,2,FALSE),FALSE)),0)</f>
        <v>0</v>
      </c>
      <c r="AD197" s="242">
        <f>IF(G197=$L$1,(VLOOKUP(A197,'Extras -UL'!$A$6:$J$109,HLOOKUP('Exras Inflair Vs. Base'!G197,'Extras -UL'!$A$4:$J$5,2,FALSE),FALSE)),0)</f>
        <v>0</v>
      </c>
      <c r="AE197" s="242">
        <f>IF(G197=$M$1,(VLOOKUP(A197,'Extras -UL'!$A$6:$J$109,HLOOKUP('Exras Inflair Vs. Base'!G197,'Extras -UL'!$A$4:$J$5,2,FALSE),FALSE)),0)</f>
        <v>0</v>
      </c>
      <c r="AF197" s="242">
        <f>IF(G197=$N$1,(VLOOKUP(A197,'Extras -UL'!$A$6:$J$109,HLOOKUP('Exras Inflair Vs. Base'!G197,'Extras -UL'!$A$4:$J$5,2,FALSE),FALSE)-I197),0)</f>
        <v>0</v>
      </c>
      <c r="AG197" s="242">
        <f>IF(G197=$O$1,(VLOOKUP(A197,'Extras -UL'!$A$6:$J$109,HLOOKUP('Exras Inflair Vs. Base'!G197,'Extras -UL'!$A$4:$J$5,2,FALSE),FALSE)),0)</f>
        <v>0</v>
      </c>
      <c r="AH197" s="242">
        <f>IF(G197=$P$1,(VLOOKUP(A197,'Extras -UL'!$A$6:$J$109,HLOOKUP('Exras Inflair Vs. Base'!G197,'Extras -UL'!$A$4:$J$5,2,FALSE),FALSE)),0)</f>
        <v>0</v>
      </c>
      <c r="AI197" s="242">
        <f>IF(G197=$Q$1,(VLOOKUP(A197,'Extras -UL'!$A$6:$J$109,HLOOKUP('Exras Inflair Vs. Base'!G197,'Extras -UL'!$A$4:$J$5,2,FALSE),FALSE)),0)</f>
        <v>9</v>
      </c>
      <c r="AJ197" s="242">
        <f>IF(G197=$R$1,(VLOOKUP(A197,'Extras -UL'!$A$6:$J$109,HLOOKUP('Exras Inflair Vs. Base'!G197,'Extras -UL'!$A$4:$J$5,2,FALSE),FALSE)),0)</f>
        <v>0</v>
      </c>
    </row>
    <row r="198" spans="1:36" x14ac:dyDescent="0.25">
      <c r="A198" s="250" t="s">
        <v>83</v>
      </c>
      <c r="B198" s="250" t="s">
        <v>1801</v>
      </c>
      <c r="C198" s="250" t="s">
        <v>1764</v>
      </c>
      <c r="D198" s="252" t="s">
        <v>897</v>
      </c>
      <c r="E198" s="249">
        <v>8</v>
      </c>
      <c r="F198" s="249" t="s">
        <v>1126</v>
      </c>
      <c r="G198" s="249" t="s">
        <v>533</v>
      </c>
      <c r="H198" s="249" t="s">
        <v>1782</v>
      </c>
      <c r="I198" s="329">
        <v>9</v>
      </c>
      <c r="J198" s="369">
        <f>IF(G198=$J$1,(VLOOKUP(A198,'Extras -UL'!$A$6:$J$109,HLOOKUP('Exras Inflair Vs. Base'!G198,'Extras -UL'!$A$4:$J$5,2,FALSE),FALSE)-I198),0)</f>
        <v>0</v>
      </c>
      <c r="K198" s="369">
        <f>IF(G198=$K$1,(VLOOKUP(A198,'Extras -UL'!$A$6:$J$109,HLOOKUP('Exras Inflair Vs. Base'!G198,'Extras -UL'!$A$4:$J$5,2,FALSE),FALSE)-I198),0)</f>
        <v>0</v>
      </c>
      <c r="L198" s="369">
        <f>IF(G198=$L$1,(VLOOKUP(A198,'Extras -UL'!$A$6:$J$109,HLOOKUP('Exras Inflair Vs. Base'!G198,'Extras -UL'!$A$4:$J$5,2,FALSE),FALSE)-I198),0)</f>
        <v>0</v>
      </c>
      <c r="M198" s="369">
        <f>IF(G198=$M$1,(VLOOKUP(A198,'Extras -UL'!$A$6:$J$109,HLOOKUP('Exras Inflair Vs. Base'!G198,'Extras -UL'!$A$4:$J$5,2,FALSE),FALSE)-I198),0)</f>
        <v>0</v>
      </c>
      <c r="N198" s="369">
        <f>IF(G198=$N$1,(VLOOKUP(A198,'Extras -UL'!$A$6:$J$109,HLOOKUP('Exras Inflair Vs. Base'!G198,'Extras -UL'!$A$4:$J$5,2,FALSE),FALSE)-I198),0)</f>
        <v>0</v>
      </c>
      <c r="O198" s="369">
        <f>IF(G198=$O$1,(VLOOKUP(A198,'Extras -UL'!$A$6:$J$109,HLOOKUP('Exras Inflair Vs. Base'!G198,'Extras -UL'!$A$4:$J$5,2,FALSE),FALSE)-I198),0)</f>
        <v>0</v>
      </c>
      <c r="P198" s="369">
        <f>IF(G198=$P$1,(VLOOKUP(A198,'Extras -UL'!$A$6:$J$109,HLOOKUP('Exras Inflair Vs. Base'!G198,'Extras -UL'!$A$4:$J$5,2,FALSE),FALSE)-I198),0)</f>
        <v>0</v>
      </c>
      <c r="Q198" s="369">
        <f>IF(G198=$Q$1,(VLOOKUP(A198,'Extras -UL'!$A$6:$J$109,HLOOKUP('Exras Inflair Vs. Base'!G198,'Extras -UL'!$A$4:$J$5,2,FALSE),FALSE)-I198),0)</f>
        <v>0</v>
      </c>
      <c r="R198" s="369">
        <f>IF(G198=$R$1,(VLOOKUP(A198,'Extras -UL'!$A$6:$J$109,HLOOKUP('Exras Inflair Vs. Base'!G198,'Extras -UL'!$A$4:$J$5,2,FALSE),FALSE)-I198),0)</f>
        <v>0</v>
      </c>
      <c r="S198" s="248"/>
      <c r="T198" s="256" t="str">
        <f t="shared" si="7"/>
        <v>UL0302CCSW369</v>
      </c>
      <c r="U198" s="248"/>
      <c r="V198" s="248"/>
      <c r="W198" s="248"/>
      <c r="X198" s="248"/>
      <c r="Y198" s="241"/>
      <c r="Z198" s="241" t="str">
        <f t="shared" si="8"/>
        <v>UL0302CCSW369</v>
      </c>
      <c r="AA198" s="245" t="str">
        <f t="shared" si="6"/>
        <v>UL0302</v>
      </c>
      <c r="AB198" s="242">
        <f>IF(G198=$J$1,(VLOOKUP(A198,'Extras -UL'!$A$6:$J$109,HLOOKUP('Exras Inflair Vs. Base'!G198,'Extras -UL'!$A$4:$J$5,2,FALSE),FALSE)),0)</f>
        <v>0</v>
      </c>
      <c r="AC198" s="242">
        <f>IF(G198=$K$1,(VLOOKUP(A198,'Extras -UL'!$A$6:$J$109,HLOOKUP('Exras Inflair Vs. Base'!G198,'Extras -UL'!$A$4:$J$5,2,FALSE),FALSE)),0)</f>
        <v>0</v>
      </c>
      <c r="AD198" s="242">
        <f>IF(G198=$L$1,(VLOOKUP(A198,'Extras -UL'!$A$6:$J$109,HLOOKUP('Exras Inflair Vs. Base'!G198,'Extras -UL'!$A$4:$J$5,2,FALSE),FALSE)),0)</f>
        <v>0</v>
      </c>
      <c r="AE198" s="242">
        <f>IF(G198=$M$1,(VLOOKUP(A198,'Extras -UL'!$A$6:$J$109,HLOOKUP('Exras Inflair Vs. Base'!G198,'Extras -UL'!$A$4:$J$5,2,FALSE),FALSE)),0)</f>
        <v>0</v>
      </c>
      <c r="AF198" s="242">
        <f>IF(G198=$N$1,(VLOOKUP(A198,'Extras -UL'!$A$6:$J$109,HLOOKUP('Exras Inflair Vs. Base'!G198,'Extras -UL'!$A$4:$J$5,2,FALSE),FALSE)-I198),0)</f>
        <v>0</v>
      </c>
      <c r="AG198" s="242">
        <f>IF(G198=$O$1,(VLOOKUP(A198,'Extras -UL'!$A$6:$J$109,HLOOKUP('Exras Inflair Vs. Base'!G198,'Extras -UL'!$A$4:$J$5,2,FALSE),FALSE)),0)</f>
        <v>0</v>
      </c>
      <c r="AH198" s="242">
        <f>IF(G198=$P$1,(VLOOKUP(A198,'Extras -UL'!$A$6:$J$109,HLOOKUP('Exras Inflair Vs. Base'!G198,'Extras -UL'!$A$4:$J$5,2,FALSE),FALSE)),0)</f>
        <v>0</v>
      </c>
      <c r="AI198" s="242">
        <f>IF(G198=$Q$1,(VLOOKUP(A198,'Extras -UL'!$A$6:$J$109,HLOOKUP('Exras Inflair Vs. Base'!G198,'Extras -UL'!$A$4:$J$5,2,FALSE),FALSE)),0)</f>
        <v>0</v>
      </c>
      <c r="AJ198" s="242">
        <f>IF(G198=$R$1,(VLOOKUP(A198,'Extras -UL'!$A$6:$J$109,HLOOKUP('Exras Inflair Vs. Base'!G198,'Extras -UL'!$A$4:$J$5,2,FALSE),FALSE)),0)</f>
        <v>9</v>
      </c>
    </row>
    <row r="199" spans="1:36" x14ac:dyDescent="0.25">
      <c r="A199" s="250" t="s">
        <v>85</v>
      </c>
      <c r="B199" s="250" t="s">
        <v>1802</v>
      </c>
      <c r="C199" s="250" t="s">
        <v>1764</v>
      </c>
      <c r="D199" s="252" t="s">
        <v>897</v>
      </c>
      <c r="E199" s="249">
        <v>1</v>
      </c>
      <c r="F199" s="249" t="s">
        <v>1126</v>
      </c>
      <c r="G199" s="249" t="s">
        <v>517</v>
      </c>
      <c r="H199" s="249" t="s">
        <v>1777</v>
      </c>
      <c r="I199" s="329">
        <v>193</v>
      </c>
      <c r="J199" s="369">
        <f>IF(G199=$J$1,(VLOOKUP(A199,'Extras -UL'!$A$6:$J$109,HLOOKUP('Exras Inflair Vs. Base'!G199,'Extras -UL'!$A$4:$J$5,2,FALSE),FALSE)-I199),0)</f>
        <v>0</v>
      </c>
      <c r="K199" s="369">
        <f>IF(G199=$K$1,(VLOOKUP(A199,'Extras -UL'!$A$6:$J$109,HLOOKUP('Exras Inflair Vs. Base'!G199,'Extras -UL'!$A$4:$J$5,2,FALSE),FALSE)-I199),0)</f>
        <v>0</v>
      </c>
      <c r="L199" s="369">
        <f>IF(G199=$L$1,(VLOOKUP(A199,'Extras -UL'!$A$6:$J$109,HLOOKUP('Exras Inflair Vs. Base'!G199,'Extras -UL'!$A$4:$J$5,2,FALSE),FALSE)-I199),0)</f>
        <v>0</v>
      </c>
      <c r="M199" s="369">
        <f>IF(G199=$M$1,(VLOOKUP(A199,'Extras -UL'!$A$6:$J$109,HLOOKUP('Exras Inflair Vs. Base'!G199,'Extras -UL'!$A$4:$J$5,2,FALSE),FALSE)-I199),0)</f>
        <v>0</v>
      </c>
      <c r="N199" s="369">
        <f>IF(G199=$N$1,(VLOOKUP(A199,'Extras -UL'!$A$6:$J$109,HLOOKUP('Exras Inflair Vs. Base'!G199,'Extras -UL'!$A$4:$J$5,2,FALSE),FALSE)-I199),0)</f>
        <v>0</v>
      </c>
      <c r="O199" s="369">
        <f>IF(G199=$O$1,(VLOOKUP(A199,'Extras -UL'!$A$6:$J$109,HLOOKUP('Exras Inflair Vs. Base'!G199,'Extras -UL'!$A$4:$J$5,2,FALSE),FALSE)-I199),0)</f>
        <v>0</v>
      </c>
      <c r="P199" s="369">
        <f>IF(G199=$P$1,(VLOOKUP(A199,'Extras -UL'!$A$6:$J$109,HLOOKUP('Exras Inflair Vs. Base'!G199,'Extras -UL'!$A$4:$J$5,2,FALSE),FALSE)-I199),0)</f>
        <v>0</v>
      </c>
      <c r="Q199" s="369">
        <f>IF(G199=$Q$1,(VLOOKUP(A199,'Extras -UL'!$A$6:$J$109,HLOOKUP('Exras Inflair Vs. Base'!G199,'Extras -UL'!$A$4:$J$5,2,FALSE),FALSE)-I199),0)</f>
        <v>0</v>
      </c>
      <c r="R199" s="369">
        <f>IF(G199=$R$1,(VLOOKUP(A199,'Extras -UL'!$A$6:$J$109,HLOOKUP('Exras Inflair Vs. Base'!G199,'Extras -UL'!$A$4:$J$5,2,FALSE),FALSE)-I199),0)</f>
        <v>0</v>
      </c>
      <c r="S199" s="248"/>
      <c r="T199" s="256" t="str">
        <f t="shared" si="7"/>
        <v>UL0303C60048193</v>
      </c>
      <c r="U199" s="248"/>
      <c r="V199" s="248"/>
      <c r="W199" s="248"/>
      <c r="X199" s="248"/>
      <c r="Y199" s="241"/>
      <c r="Z199" s="241" t="str">
        <f t="shared" si="8"/>
        <v>UL0303C60048193</v>
      </c>
      <c r="AA199" s="245" t="str">
        <f t="shared" ref="AA199:AA264" si="9">A199</f>
        <v>UL0303</v>
      </c>
      <c r="AB199" s="242">
        <f>IF(G199=$J$1,(VLOOKUP(A199,'Extras -UL'!$A$6:$J$109,HLOOKUP('Exras Inflair Vs. Base'!G199,'Extras -UL'!$A$4:$J$5,2,FALSE),FALSE)),0)</f>
        <v>193</v>
      </c>
      <c r="AC199" s="242">
        <f>IF(G199=$K$1,(VLOOKUP(A199,'Extras -UL'!$A$6:$J$109,HLOOKUP('Exras Inflair Vs. Base'!G199,'Extras -UL'!$A$4:$J$5,2,FALSE),FALSE)),0)</f>
        <v>0</v>
      </c>
      <c r="AD199" s="242">
        <f>IF(G199=$L$1,(VLOOKUP(A199,'Extras -UL'!$A$6:$J$109,HLOOKUP('Exras Inflair Vs. Base'!G199,'Extras -UL'!$A$4:$J$5,2,FALSE),FALSE)),0)</f>
        <v>0</v>
      </c>
      <c r="AE199" s="242">
        <f>IF(G199=$M$1,(VLOOKUP(A199,'Extras -UL'!$A$6:$J$109,HLOOKUP('Exras Inflair Vs. Base'!G199,'Extras -UL'!$A$4:$J$5,2,FALSE),FALSE)),0)</f>
        <v>0</v>
      </c>
      <c r="AF199" s="242">
        <f>IF(G199=$N$1,(VLOOKUP(A199,'Extras -UL'!$A$6:$J$109,HLOOKUP('Exras Inflair Vs. Base'!G199,'Extras -UL'!$A$4:$J$5,2,FALSE),FALSE)-I199),0)</f>
        <v>0</v>
      </c>
      <c r="AG199" s="242">
        <f>IF(G199=$O$1,(VLOOKUP(A199,'Extras -UL'!$A$6:$J$109,HLOOKUP('Exras Inflair Vs. Base'!G199,'Extras -UL'!$A$4:$J$5,2,FALSE),FALSE)),0)</f>
        <v>0</v>
      </c>
      <c r="AH199" s="242">
        <f>IF(G199=$P$1,(VLOOKUP(A199,'Extras -UL'!$A$6:$J$109,HLOOKUP('Exras Inflair Vs. Base'!G199,'Extras -UL'!$A$4:$J$5,2,FALSE),FALSE)),0)</f>
        <v>0</v>
      </c>
      <c r="AI199" s="242">
        <f>IF(G199=$Q$1,(VLOOKUP(A199,'Extras -UL'!$A$6:$J$109,HLOOKUP('Exras Inflair Vs. Base'!G199,'Extras -UL'!$A$4:$J$5,2,FALSE),FALSE)),0)</f>
        <v>0</v>
      </c>
      <c r="AJ199" s="242">
        <f>IF(G199=$R$1,(VLOOKUP(A199,'Extras -UL'!$A$6:$J$109,HLOOKUP('Exras Inflair Vs. Base'!G199,'Extras -UL'!$A$4:$J$5,2,FALSE),FALSE)),0)</f>
        <v>0</v>
      </c>
    </row>
    <row r="200" spans="1:36" x14ac:dyDescent="0.25">
      <c r="A200" s="249" t="s">
        <v>85</v>
      </c>
      <c r="B200" s="249" t="s">
        <v>1802</v>
      </c>
      <c r="C200" s="249" t="s">
        <v>1764</v>
      </c>
      <c r="D200" s="251" t="s">
        <v>897</v>
      </c>
      <c r="E200" s="249">
        <v>2</v>
      </c>
      <c r="F200" s="249" t="s">
        <v>1126</v>
      </c>
      <c r="G200" s="249" t="s">
        <v>434</v>
      </c>
      <c r="H200" s="249" t="s">
        <v>1778</v>
      </c>
      <c r="I200" s="329">
        <v>30</v>
      </c>
      <c r="J200" s="369">
        <f>IF(G200=$J$1,(VLOOKUP(A200,'Extras -UL'!$A$6:$J$109,HLOOKUP('Exras Inflair Vs. Base'!G200,'Extras -UL'!$A$4:$J$5,2,FALSE),FALSE)-I200),0)</f>
        <v>0</v>
      </c>
      <c r="K200" s="369">
        <f>IF(G200=$K$1,(VLOOKUP(A200,'Extras -UL'!$A$6:$J$109,HLOOKUP('Exras Inflair Vs. Base'!G200,'Extras -UL'!$A$4:$J$5,2,FALSE),FALSE)-I200),0)</f>
        <v>0</v>
      </c>
      <c r="L200" s="369">
        <f>IF(G200=$L$1,(VLOOKUP(A200,'Extras -UL'!$A$6:$J$109,HLOOKUP('Exras Inflair Vs. Base'!G200,'Extras -UL'!$A$4:$J$5,2,FALSE),FALSE)-I200),0)</f>
        <v>0</v>
      </c>
      <c r="M200" s="369">
        <f>IF(G200=$M$1,(VLOOKUP(A200,'Extras -UL'!$A$6:$J$109,HLOOKUP('Exras Inflair Vs. Base'!G200,'Extras -UL'!$A$4:$J$5,2,FALSE),FALSE)-I200),0)</f>
        <v>0</v>
      </c>
      <c r="N200" s="369">
        <f>IF(G200=$N$1,(VLOOKUP(A200,'Extras -UL'!$A$6:$J$109,HLOOKUP('Exras Inflair Vs. Base'!G200,'Extras -UL'!$A$4:$J$5,2,FALSE),FALSE)-I200),0)</f>
        <v>0</v>
      </c>
      <c r="O200" s="369">
        <f>IF(G200=$O$1,(VLOOKUP(A200,'Extras -UL'!$A$6:$J$109,HLOOKUP('Exras Inflair Vs. Base'!G200,'Extras -UL'!$A$4:$J$5,2,FALSE),FALSE)-I200),0)</f>
        <v>0</v>
      </c>
      <c r="P200" s="369">
        <f>IF(G200=$P$1,(VLOOKUP(A200,'Extras -UL'!$A$6:$J$109,HLOOKUP('Exras Inflair Vs. Base'!G200,'Extras -UL'!$A$4:$J$5,2,FALSE),FALSE)-I200),0)</f>
        <v>0</v>
      </c>
      <c r="Q200" s="369">
        <f>IF(G200=$Q$1,(VLOOKUP(A200,'Extras -UL'!$A$6:$J$109,HLOOKUP('Exras Inflair Vs. Base'!G200,'Extras -UL'!$A$4:$J$5,2,FALSE),FALSE)-I200),0)</f>
        <v>0</v>
      </c>
      <c r="R200" s="369">
        <f>IF(G200=$R$1,(VLOOKUP(A200,'Extras -UL'!$A$6:$J$109,HLOOKUP('Exras Inflair Vs. Base'!G200,'Extras -UL'!$A$4:$J$5,2,FALSE),FALSE)-I200),0)</f>
        <v>0</v>
      </c>
      <c r="S200" s="248"/>
      <c r="T200" s="256" t="str">
        <f t="shared" ref="T200:T265" si="10">A200&amp;G200&amp;I200</f>
        <v>UL0303C6002230</v>
      </c>
      <c r="U200" s="248"/>
      <c r="V200" s="248"/>
      <c r="W200" s="248"/>
      <c r="X200" s="248"/>
      <c r="Y200" s="241"/>
      <c r="Z200" s="241" t="str">
        <f t="shared" ref="Z200:Z265" si="11">A200&amp;G200&amp;I200</f>
        <v>UL0303C6002230</v>
      </c>
      <c r="AA200" s="245" t="str">
        <f t="shared" si="9"/>
        <v>UL0303</v>
      </c>
      <c r="AB200" s="242">
        <f>IF(G200=$J$1,(VLOOKUP(A200,'Extras -UL'!$A$6:$J$109,HLOOKUP('Exras Inflair Vs. Base'!G200,'Extras -UL'!$A$4:$J$5,2,FALSE),FALSE)),0)</f>
        <v>0</v>
      </c>
      <c r="AC200" s="242">
        <f>IF(G200=$K$1,(VLOOKUP(A200,'Extras -UL'!$A$6:$J$109,HLOOKUP('Exras Inflair Vs. Base'!G200,'Extras -UL'!$A$4:$J$5,2,FALSE),FALSE)),0)</f>
        <v>30</v>
      </c>
      <c r="AD200" s="242">
        <f>IF(G200=$L$1,(VLOOKUP(A200,'Extras -UL'!$A$6:$J$109,HLOOKUP('Exras Inflair Vs. Base'!G200,'Extras -UL'!$A$4:$J$5,2,FALSE),FALSE)),0)</f>
        <v>0</v>
      </c>
      <c r="AE200" s="242">
        <f>IF(G200=$M$1,(VLOOKUP(A200,'Extras -UL'!$A$6:$J$109,HLOOKUP('Exras Inflair Vs. Base'!G200,'Extras -UL'!$A$4:$J$5,2,FALSE),FALSE)),0)</f>
        <v>0</v>
      </c>
      <c r="AF200" s="242">
        <f>IF(G200=$N$1,(VLOOKUP(A200,'Extras -UL'!$A$6:$J$109,HLOOKUP('Exras Inflair Vs. Base'!G200,'Extras -UL'!$A$4:$J$5,2,FALSE),FALSE)-I200),0)</f>
        <v>0</v>
      </c>
      <c r="AG200" s="242">
        <f>IF(G200=$O$1,(VLOOKUP(A200,'Extras -UL'!$A$6:$J$109,HLOOKUP('Exras Inflair Vs. Base'!G200,'Extras -UL'!$A$4:$J$5,2,FALSE),FALSE)),0)</f>
        <v>0</v>
      </c>
      <c r="AH200" s="242">
        <f>IF(G200=$P$1,(VLOOKUP(A200,'Extras -UL'!$A$6:$J$109,HLOOKUP('Exras Inflair Vs. Base'!G200,'Extras -UL'!$A$4:$J$5,2,FALSE),FALSE)),0)</f>
        <v>0</v>
      </c>
      <c r="AI200" s="242">
        <f>IF(G200=$Q$1,(VLOOKUP(A200,'Extras -UL'!$A$6:$J$109,HLOOKUP('Exras Inflair Vs. Base'!G200,'Extras -UL'!$A$4:$J$5,2,FALSE),FALSE)),0)</f>
        <v>0</v>
      </c>
      <c r="AJ200" s="242">
        <f>IF(G200=$R$1,(VLOOKUP(A200,'Extras -UL'!$A$6:$J$109,HLOOKUP('Exras Inflair Vs. Base'!G200,'Extras -UL'!$A$4:$J$5,2,FALSE),FALSE)),0)</f>
        <v>0</v>
      </c>
    </row>
    <row r="201" spans="1:36" x14ac:dyDescent="0.25">
      <c r="A201" s="250" t="s">
        <v>85</v>
      </c>
      <c r="B201" s="250" t="s">
        <v>1802</v>
      </c>
      <c r="C201" s="250" t="s">
        <v>1764</v>
      </c>
      <c r="D201" s="252" t="s">
        <v>897</v>
      </c>
      <c r="E201" s="249">
        <v>3</v>
      </c>
      <c r="F201" s="249" t="s">
        <v>1126</v>
      </c>
      <c r="G201" s="249" t="s">
        <v>886</v>
      </c>
      <c r="H201" s="249" t="s">
        <v>907</v>
      </c>
      <c r="I201" s="329">
        <v>6</v>
      </c>
      <c r="J201" s="369">
        <f>IF(G201=$J$1,(VLOOKUP(A201,'Extras -UL'!$A$6:$J$109,HLOOKUP('Exras Inflair Vs. Base'!G201,'Extras -UL'!$A$4:$J$5,2,FALSE),FALSE)-I201),0)</f>
        <v>0</v>
      </c>
      <c r="K201" s="369">
        <f>IF(G201=$K$1,(VLOOKUP(A201,'Extras -UL'!$A$6:$J$109,HLOOKUP('Exras Inflair Vs. Base'!G201,'Extras -UL'!$A$4:$J$5,2,FALSE),FALSE)-I201),0)</f>
        <v>0</v>
      </c>
      <c r="L201" s="369">
        <f>IF(G201=$L$1,(VLOOKUP(A201,'Extras -UL'!$A$6:$J$109,HLOOKUP('Exras Inflair Vs. Base'!G201,'Extras -UL'!$A$4:$J$5,2,FALSE),FALSE)-I201),0)</f>
        <v>0</v>
      </c>
      <c r="M201" s="369">
        <f>IF(G201=$M$1,(VLOOKUP(A201,'Extras -UL'!$A$6:$J$109,HLOOKUP('Exras Inflair Vs. Base'!G201,'Extras -UL'!$A$4:$J$5,2,FALSE),FALSE)-I201),0)</f>
        <v>0</v>
      </c>
      <c r="N201" s="369">
        <f>IF(G201=$N$1,(VLOOKUP(A201,'Extras -UL'!$A$6:$J$109,HLOOKUP('Exras Inflair Vs. Base'!G201,'Extras -UL'!$A$4:$J$5,2,FALSE),FALSE)-I201),0)</f>
        <v>0</v>
      </c>
      <c r="O201" s="369">
        <f>IF(G201=$O$1,(VLOOKUP(A201,'Extras -UL'!$A$6:$J$109,HLOOKUP('Exras Inflair Vs. Base'!G201,'Extras -UL'!$A$4:$J$5,2,FALSE),FALSE)-I201),0)</f>
        <v>0</v>
      </c>
      <c r="P201" s="369">
        <f>IF(G201=$P$1,(VLOOKUP(A201,'Extras -UL'!$A$6:$J$109,HLOOKUP('Exras Inflair Vs. Base'!G201,'Extras -UL'!$A$4:$J$5,2,FALSE),FALSE)-I201),0)</f>
        <v>0</v>
      </c>
      <c r="Q201" s="369">
        <f>IF(G201=$Q$1,(VLOOKUP(A201,'Extras -UL'!$A$6:$J$109,HLOOKUP('Exras Inflair Vs. Base'!G201,'Extras -UL'!$A$4:$J$5,2,FALSE),FALSE)-I201),0)</f>
        <v>0</v>
      </c>
      <c r="R201" s="369">
        <f>IF(G201=$R$1,(VLOOKUP(A201,'Extras -UL'!$A$6:$J$109,HLOOKUP('Exras Inflair Vs. Base'!G201,'Extras -UL'!$A$4:$J$5,2,FALSE),FALSE)-I201),0)</f>
        <v>0</v>
      </c>
      <c r="S201" s="248"/>
      <c r="T201" s="256" t="str">
        <f t="shared" si="10"/>
        <v>UL0303C600766</v>
      </c>
      <c r="U201" s="248"/>
      <c r="V201" s="248"/>
      <c r="W201" s="248"/>
      <c r="X201" s="248"/>
      <c r="Y201" s="241"/>
      <c r="Z201" s="241" t="str">
        <f t="shared" si="11"/>
        <v>UL0303C600766</v>
      </c>
      <c r="AA201" s="245" t="str">
        <f t="shared" si="9"/>
        <v>UL0303</v>
      </c>
      <c r="AB201" s="242">
        <f>IF(G201=$J$1,(VLOOKUP(A201,'Extras -UL'!$A$6:$J$109,HLOOKUP('Exras Inflair Vs. Base'!G201,'Extras -UL'!$A$4:$J$5,2,FALSE),FALSE)),0)</f>
        <v>0</v>
      </c>
      <c r="AC201" s="242">
        <f>IF(G201=$K$1,(VLOOKUP(A201,'Extras -UL'!$A$6:$J$109,HLOOKUP('Exras Inflair Vs. Base'!G201,'Extras -UL'!$A$4:$J$5,2,FALSE),FALSE)),0)</f>
        <v>0</v>
      </c>
      <c r="AD201" s="242">
        <f>IF(G201=$L$1,(VLOOKUP(A201,'Extras -UL'!$A$6:$J$109,HLOOKUP('Exras Inflair Vs. Base'!G201,'Extras -UL'!$A$4:$J$5,2,FALSE),FALSE)),0)</f>
        <v>6</v>
      </c>
      <c r="AE201" s="242">
        <f>IF(G201=$M$1,(VLOOKUP(A201,'Extras -UL'!$A$6:$J$109,HLOOKUP('Exras Inflair Vs. Base'!G201,'Extras -UL'!$A$4:$J$5,2,FALSE),FALSE)),0)</f>
        <v>0</v>
      </c>
      <c r="AF201" s="242">
        <f>IF(G201=$N$1,(VLOOKUP(A201,'Extras -UL'!$A$6:$J$109,HLOOKUP('Exras Inflair Vs. Base'!G201,'Extras -UL'!$A$4:$J$5,2,FALSE),FALSE)-I201),0)</f>
        <v>0</v>
      </c>
      <c r="AG201" s="242">
        <f>IF(G201=$O$1,(VLOOKUP(A201,'Extras -UL'!$A$6:$J$109,HLOOKUP('Exras Inflair Vs. Base'!G201,'Extras -UL'!$A$4:$J$5,2,FALSE),FALSE)),0)</f>
        <v>0</v>
      </c>
      <c r="AH201" s="242">
        <f>IF(G201=$P$1,(VLOOKUP(A201,'Extras -UL'!$A$6:$J$109,HLOOKUP('Exras Inflair Vs. Base'!G201,'Extras -UL'!$A$4:$J$5,2,FALSE),FALSE)),0)</f>
        <v>0</v>
      </c>
      <c r="AI201" s="242">
        <f>IF(G201=$Q$1,(VLOOKUP(A201,'Extras -UL'!$A$6:$J$109,HLOOKUP('Exras Inflair Vs. Base'!G201,'Extras -UL'!$A$4:$J$5,2,FALSE),FALSE)),0)</f>
        <v>0</v>
      </c>
      <c r="AJ201" s="242">
        <f>IF(G201=$R$1,(VLOOKUP(A201,'Extras -UL'!$A$6:$J$109,HLOOKUP('Exras Inflair Vs. Base'!G201,'Extras -UL'!$A$4:$J$5,2,FALSE),FALSE)),0)</f>
        <v>0</v>
      </c>
    </row>
    <row r="202" spans="1:36" x14ac:dyDescent="0.25">
      <c r="A202" s="250" t="s">
        <v>85</v>
      </c>
      <c r="B202" s="250" t="s">
        <v>1802</v>
      </c>
      <c r="C202" s="250" t="s">
        <v>1764</v>
      </c>
      <c r="D202" s="252" t="s">
        <v>897</v>
      </c>
      <c r="E202" s="249">
        <v>4</v>
      </c>
      <c r="F202" s="249" t="s">
        <v>1126</v>
      </c>
      <c r="G202" s="249" t="s">
        <v>169</v>
      </c>
      <c r="H202" s="249" t="s">
        <v>416</v>
      </c>
      <c r="I202" s="329">
        <v>6</v>
      </c>
      <c r="J202" s="369">
        <f>IF(G202=$J$1,(VLOOKUP(A202,'Extras -UL'!$A$6:$J$109,HLOOKUP('Exras Inflair Vs. Base'!G202,'Extras -UL'!$A$4:$J$5,2,FALSE),FALSE)-I202),0)</f>
        <v>0</v>
      </c>
      <c r="K202" s="369">
        <f>IF(G202=$K$1,(VLOOKUP(A202,'Extras -UL'!$A$6:$J$109,HLOOKUP('Exras Inflair Vs. Base'!G202,'Extras -UL'!$A$4:$J$5,2,FALSE),FALSE)-I202),0)</f>
        <v>0</v>
      </c>
      <c r="L202" s="369">
        <f>IF(G202=$L$1,(VLOOKUP(A202,'Extras -UL'!$A$6:$J$109,HLOOKUP('Exras Inflair Vs. Base'!G202,'Extras -UL'!$A$4:$J$5,2,FALSE),FALSE)-I202),0)</f>
        <v>0</v>
      </c>
      <c r="M202" s="369">
        <f>IF(G202=$M$1,(VLOOKUP(A202,'Extras -UL'!$A$6:$J$109,HLOOKUP('Exras Inflair Vs. Base'!G202,'Extras -UL'!$A$4:$J$5,2,FALSE),FALSE)-I202),0)</f>
        <v>0</v>
      </c>
      <c r="N202" s="369">
        <f>IF(G202=$N$1,(VLOOKUP(A202,'Extras -UL'!$A$6:$J$109,HLOOKUP('Exras Inflair Vs. Base'!G202,'Extras -UL'!$A$4:$J$5,2,FALSE),FALSE)-I202),0)</f>
        <v>0</v>
      </c>
      <c r="O202" s="369">
        <f>IF(G202=$O$1,(VLOOKUP(A202,'Extras -UL'!$A$6:$J$109,HLOOKUP('Exras Inflair Vs. Base'!G202,'Extras -UL'!$A$4:$J$5,2,FALSE),FALSE)-I202),0)</f>
        <v>0</v>
      </c>
      <c r="P202" s="369">
        <f>IF(G202=$P$1,(VLOOKUP(A202,'Extras -UL'!$A$6:$J$109,HLOOKUP('Exras Inflair Vs. Base'!G202,'Extras -UL'!$A$4:$J$5,2,FALSE),FALSE)-I202),0)</f>
        <v>0</v>
      </c>
      <c r="Q202" s="369">
        <f>IF(G202=$Q$1,(VLOOKUP(A202,'Extras -UL'!$A$6:$J$109,HLOOKUP('Exras Inflair Vs. Base'!G202,'Extras -UL'!$A$4:$J$5,2,FALSE),FALSE)-I202),0)</f>
        <v>0</v>
      </c>
      <c r="R202" s="369">
        <f>IF(G202=$R$1,(VLOOKUP(A202,'Extras -UL'!$A$6:$J$109,HLOOKUP('Exras Inflair Vs. Base'!G202,'Extras -UL'!$A$4:$J$5,2,FALSE),FALSE)-I202),0)</f>
        <v>0</v>
      </c>
      <c r="S202" s="248"/>
      <c r="T202" s="256" t="str">
        <f t="shared" si="10"/>
        <v>UL0303C600546</v>
      </c>
      <c r="U202" s="248"/>
      <c r="V202" s="248"/>
      <c r="W202" s="248"/>
      <c r="X202" s="248"/>
      <c r="Y202" s="241"/>
      <c r="Z202" s="241" t="str">
        <f t="shared" si="11"/>
        <v>UL0303C600546</v>
      </c>
      <c r="AA202" s="245" t="str">
        <f t="shared" si="9"/>
        <v>UL0303</v>
      </c>
      <c r="AB202" s="242">
        <f>IF(G202=$J$1,(VLOOKUP(A202,'Extras -UL'!$A$6:$J$109,HLOOKUP('Exras Inflair Vs. Base'!G202,'Extras -UL'!$A$4:$J$5,2,FALSE),FALSE)),0)</f>
        <v>0</v>
      </c>
      <c r="AC202" s="242">
        <f>IF(G202=$K$1,(VLOOKUP(A202,'Extras -UL'!$A$6:$J$109,HLOOKUP('Exras Inflair Vs. Base'!G202,'Extras -UL'!$A$4:$J$5,2,FALSE),FALSE)),0)</f>
        <v>0</v>
      </c>
      <c r="AD202" s="242">
        <f>IF(G202=$L$1,(VLOOKUP(A202,'Extras -UL'!$A$6:$J$109,HLOOKUP('Exras Inflair Vs. Base'!G202,'Extras -UL'!$A$4:$J$5,2,FALSE),FALSE)),0)</f>
        <v>0</v>
      </c>
      <c r="AE202" s="242">
        <f>IF(G202=$M$1,(VLOOKUP(A202,'Extras -UL'!$A$6:$J$109,HLOOKUP('Exras Inflair Vs. Base'!G202,'Extras -UL'!$A$4:$J$5,2,FALSE),FALSE)),0)</f>
        <v>6</v>
      </c>
      <c r="AF202" s="242">
        <f>IF(G202=$N$1,(VLOOKUP(A202,'Extras -UL'!$A$6:$J$109,HLOOKUP('Exras Inflair Vs. Base'!G202,'Extras -UL'!$A$4:$J$5,2,FALSE),FALSE)-I202),0)</f>
        <v>0</v>
      </c>
      <c r="AG202" s="242">
        <f>IF(G202=$O$1,(VLOOKUP(A202,'Extras -UL'!$A$6:$J$109,HLOOKUP('Exras Inflair Vs. Base'!G202,'Extras -UL'!$A$4:$J$5,2,FALSE),FALSE)),0)</f>
        <v>0</v>
      </c>
      <c r="AH202" s="242">
        <f>IF(G202=$P$1,(VLOOKUP(A202,'Extras -UL'!$A$6:$J$109,HLOOKUP('Exras Inflair Vs. Base'!G202,'Extras -UL'!$A$4:$J$5,2,FALSE),FALSE)),0)</f>
        <v>0</v>
      </c>
      <c r="AI202" s="242">
        <f>IF(G202=$Q$1,(VLOOKUP(A202,'Extras -UL'!$A$6:$J$109,HLOOKUP('Exras Inflair Vs. Base'!G202,'Extras -UL'!$A$4:$J$5,2,FALSE),FALSE)),0)</f>
        <v>0</v>
      </c>
      <c r="AJ202" s="242">
        <f>IF(G202=$R$1,(VLOOKUP(A202,'Extras -UL'!$A$6:$J$109,HLOOKUP('Exras Inflair Vs. Base'!G202,'Extras -UL'!$A$4:$J$5,2,FALSE),FALSE)),0)</f>
        <v>0</v>
      </c>
    </row>
    <row r="203" spans="1:36" x14ac:dyDescent="0.25">
      <c r="A203" s="250" t="s">
        <v>85</v>
      </c>
      <c r="B203" s="250" t="s">
        <v>1802</v>
      </c>
      <c r="C203" s="250" t="s">
        <v>1764</v>
      </c>
      <c r="D203" s="252" t="s">
        <v>897</v>
      </c>
      <c r="E203" s="249">
        <v>5</v>
      </c>
      <c r="F203" s="249" t="s">
        <v>1126</v>
      </c>
      <c r="G203" s="249" t="s">
        <v>170</v>
      </c>
      <c r="H203" s="249" t="s">
        <v>417</v>
      </c>
      <c r="I203" s="329">
        <v>1</v>
      </c>
      <c r="J203" s="369">
        <f>IF(G203=$J$1,(VLOOKUP(A203,'Extras -UL'!$A$6:$J$109,HLOOKUP('Exras Inflair Vs. Base'!G203,'Extras -UL'!$A$4:$J$5,2,FALSE),FALSE)-I203),0)</f>
        <v>0</v>
      </c>
      <c r="K203" s="369">
        <f>IF(G203=$K$1,(VLOOKUP(A203,'Extras -UL'!$A$6:$J$109,HLOOKUP('Exras Inflair Vs. Base'!G203,'Extras -UL'!$A$4:$J$5,2,FALSE),FALSE)-I203),0)</f>
        <v>0</v>
      </c>
      <c r="L203" s="369">
        <f>IF(G203=$L$1,(VLOOKUP(A203,'Extras -UL'!$A$6:$J$109,HLOOKUP('Exras Inflair Vs. Base'!G203,'Extras -UL'!$A$4:$J$5,2,FALSE),FALSE)-I203),0)</f>
        <v>0</v>
      </c>
      <c r="M203" s="369">
        <f>IF(G203=$M$1,(VLOOKUP(A203,'Extras -UL'!$A$6:$J$109,HLOOKUP('Exras Inflair Vs. Base'!G203,'Extras -UL'!$A$4:$J$5,2,FALSE),FALSE)-I203),0)</f>
        <v>0</v>
      </c>
      <c r="N203" s="369">
        <f>IF(G203=$N$1,(VLOOKUP(A203,'Extras -UL'!$A$6:$J$109,HLOOKUP('Exras Inflair Vs. Base'!G203,'Extras -UL'!$A$4:$J$5,2,FALSE),FALSE)-I203),0)</f>
        <v>0</v>
      </c>
      <c r="O203" s="369">
        <f>IF(G203=$O$1,(VLOOKUP(A203,'Extras -UL'!$A$6:$J$109,HLOOKUP('Exras Inflair Vs. Base'!G203,'Extras -UL'!$A$4:$J$5,2,FALSE),FALSE)-I203),0)</f>
        <v>0</v>
      </c>
      <c r="P203" s="369">
        <f>IF(G203=$P$1,(VLOOKUP(A203,'Extras -UL'!$A$6:$J$109,HLOOKUP('Exras Inflair Vs. Base'!G203,'Extras -UL'!$A$4:$J$5,2,FALSE),FALSE)-I203),0)</f>
        <v>0</v>
      </c>
      <c r="Q203" s="369">
        <f>IF(G203=$Q$1,(VLOOKUP(A203,'Extras -UL'!$A$6:$J$109,HLOOKUP('Exras Inflair Vs. Base'!G203,'Extras -UL'!$A$4:$J$5,2,FALSE),FALSE)-I203),0)</f>
        <v>0</v>
      </c>
      <c r="R203" s="369">
        <f>IF(G203=$R$1,(VLOOKUP(A203,'Extras -UL'!$A$6:$J$109,HLOOKUP('Exras Inflair Vs. Base'!G203,'Extras -UL'!$A$4:$J$5,2,FALSE),FALSE)-I203),0)</f>
        <v>0</v>
      </c>
      <c r="S203" s="248"/>
      <c r="T203" s="256" t="str">
        <f t="shared" si="10"/>
        <v>UL0303C600551</v>
      </c>
      <c r="U203" s="248"/>
      <c r="V203" s="248"/>
      <c r="W203" s="248"/>
      <c r="X203" s="248"/>
      <c r="Y203" s="241"/>
      <c r="Z203" s="241" t="str">
        <f t="shared" si="11"/>
        <v>UL0303C600551</v>
      </c>
      <c r="AA203" s="245" t="str">
        <f t="shared" si="9"/>
        <v>UL0303</v>
      </c>
      <c r="AB203" s="242">
        <f>IF(G203=$J$1,(VLOOKUP(A203,'Extras -UL'!$A$6:$J$109,HLOOKUP('Exras Inflair Vs. Base'!G203,'Extras -UL'!$A$4:$J$5,2,FALSE),FALSE)),0)</f>
        <v>0</v>
      </c>
      <c r="AC203" s="242">
        <f>IF(G203=$K$1,(VLOOKUP(A203,'Extras -UL'!$A$6:$J$109,HLOOKUP('Exras Inflair Vs. Base'!G203,'Extras -UL'!$A$4:$J$5,2,FALSE),FALSE)),0)</f>
        <v>0</v>
      </c>
      <c r="AD203" s="242">
        <f>IF(G203=$L$1,(VLOOKUP(A203,'Extras -UL'!$A$6:$J$109,HLOOKUP('Exras Inflair Vs. Base'!G203,'Extras -UL'!$A$4:$J$5,2,FALSE),FALSE)),0)</f>
        <v>0</v>
      </c>
      <c r="AE203" s="242">
        <f>IF(G203=$M$1,(VLOOKUP(A203,'Extras -UL'!$A$6:$J$109,HLOOKUP('Exras Inflair Vs. Base'!G203,'Extras -UL'!$A$4:$J$5,2,FALSE),FALSE)),0)</f>
        <v>0</v>
      </c>
      <c r="AF203" s="242">
        <f>IF(G203=$N$1,(VLOOKUP(A203,'Extras -UL'!$A$6:$J$109,HLOOKUP('Exras Inflair Vs. Base'!G203,'Extras -UL'!$A$4:$J$5,2,FALSE),FALSE)-I203),0)</f>
        <v>0</v>
      </c>
      <c r="AG203" s="242">
        <f>IF(G203=$O$1,(VLOOKUP(A203,'Extras -UL'!$A$6:$J$109,HLOOKUP('Exras Inflair Vs. Base'!G203,'Extras -UL'!$A$4:$J$5,2,FALSE),FALSE)),0)</f>
        <v>0</v>
      </c>
      <c r="AH203" s="242">
        <f>IF(G203=$P$1,(VLOOKUP(A203,'Extras -UL'!$A$6:$J$109,HLOOKUP('Exras Inflair Vs. Base'!G203,'Extras -UL'!$A$4:$J$5,2,FALSE),FALSE)),0)</f>
        <v>0</v>
      </c>
      <c r="AI203" s="242">
        <f>IF(G203=$Q$1,(VLOOKUP(A203,'Extras -UL'!$A$6:$J$109,HLOOKUP('Exras Inflair Vs. Base'!G203,'Extras -UL'!$A$4:$J$5,2,FALSE),FALSE)),0)</f>
        <v>0</v>
      </c>
      <c r="AJ203" s="242">
        <f>IF(G203=$R$1,(VLOOKUP(A203,'Extras -UL'!$A$6:$J$109,HLOOKUP('Exras Inflair Vs. Base'!G203,'Extras -UL'!$A$4:$J$5,2,FALSE),FALSE)),0)</f>
        <v>0</v>
      </c>
    </row>
    <row r="204" spans="1:36" x14ac:dyDescent="0.25">
      <c r="A204" s="250" t="s">
        <v>925</v>
      </c>
      <c r="B204" s="250" t="s">
        <v>1732</v>
      </c>
      <c r="C204" s="250" t="s">
        <v>1764</v>
      </c>
      <c r="D204" s="252" t="s">
        <v>897</v>
      </c>
      <c r="E204" s="249">
        <v>1</v>
      </c>
      <c r="F204" s="249" t="s">
        <v>1126</v>
      </c>
      <c r="G204" s="249" t="s">
        <v>517</v>
      </c>
      <c r="H204" s="249" t="s">
        <v>1777</v>
      </c>
      <c r="I204" s="329">
        <v>149</v>
      </c>
      <c r="J204" s="369">
        <f>IF(G204=$J$1,(VLOOKUP(A204,'Extras -UL'!$A$6:$J$109,HLOOKUP('Exras Inflair Vs. Base'!G204,'Extras -UL'!$A$4:$J$5,2,FALSE),FALSE)-I204),0)</f>
        <v>0</v>
      </c>
      <c r="K204" s="369">
        <f>IF(G204=$K$1,(VLOOKUP(A204,'Extras -UL'!$A$6:$J$109,HLOOKUP('Exras Inflair Vs. Base'!G204,'Extras -UL'!$A$4:$J$5,2,FALSE),FALSE)-I204),0)</f>
        <v>0</v>
      </c>
      <c r="L204" s="369">
        <f>IF(G204=$L$1,(VLOOKUP(A204,'Extras -UL'!$A$6:$J$109,HLOOKUP('Exras Inflair Vs. Base'!G204,'Extras -UL'!$A$4:$J$5,2,FALSE),FALSE)-I204),0)</f>
        <v>0</v>
      </c>
      <c r="M204" s="369">
        <f>IF(G204=$M$1,(VLOOKUP(A204,'Extras -UL'!$A$6:$J$109,HLOOKUP('Exras Inflair Vs. Base'!G204,'Extras -UL'!$A$4:$J$5,2,FALSE),FALSE)-I204),0)</f>
        <v>0</v>
      </c>
      <c r="N204" s="369">
        <f>IF(G204=$N$1,(VLOOKUP(A204,'Extras -UL'!$A$6:$J$109,HLOOKUP('Exras Inflair Vs. Base'!G204,'Extras -UL'!$A$4:$J$5,2,FALSE),FALSE)-I204),0)</f>
        <v>0</v>
      </c>
      <c r="O204" s="369">
        <f>IF(G204=$O$1,(VLOOKUP(A204,'Extras -UL'!$A$6:$J$109,HLOOKUP('Exras Inflair Vs. Base'!G204,'Extras -UL'!$A$4:$J$5,2,FALSE),FALSE)-I204),0)</f>
        <v>0</v>
      </c>
      <c r="P204" s="369">
        <f>IF(G204=$P$1,(VLOOKUP(A204,'Extras -UL'!$A$6:$J$109,HLOOKUP('Exras Inflair Vs. Base'!G204,'Extras -UL'!$A$4:$J$5,2,FALSE),FALSE)-I204),0)</f>
        <v>0</v>
      </c>
      <c r="Q204" s="369">
        <f>IF(G204=$Q$1,(VLOOKUP(A204,'Extras -UL'!$A$6:$J$109,HLOOKUP('Exras Inflair Vs. Base'!G204,'Extras -UL'!$A$4:$J$5,2,FALSE),FALSE)-I204),0)</f>
        <v>0</v>
      </c>
      <c r="R204" s="369">
        <f>IF(G204=$R$1,(VLOOKUP(A204,'Extras -UL'!$A$6:$J$109,HLOOKUP('Exras Inflair Vs. Base'!G204,'Extras -UL'!$A$4:$J$5,2,FALSE),FALSE)-I204),0)</f>
        <v>0</v>
      </c>
      <c r="S204" s="248"/>
      <c r="T204" s="256" t="str">
        <f t="shared" si="10"/>
        <v>UL0318C60048149</v>
      </c>
      <c r="U204" s="248"/>
      <c r="V204" s="248"/>
      <c r="W204" s="248"/>
      <c r="X204" s="248"/>
      <c r="Y204" s="241"/>
      <c r="Z204" s="241" t="str">
        <f t="shared" si="11"/>
        <v>UL0318C60048149</v>
      </c>
      <c r="AA204" s="245" t="str">
        <f t="shared" si="9"/>
        <v>UL0318</v>
      </c>
      <c r="AB204" s="242">
        <f>IF(G204=$J$1,(VLOOKUP(A204,'Extras -UL'!$A$6:$J$109,HLOOKUP('Exras Inflair Vs. Base'!G204,'Extras -UL'!$A$4:$J$5,2,FALSE),FALSE)),0)</f>
        <v>149</v>
      </c>
      <c r="AC204" s="242">
        <f>IF(G204=$K$1,(VLOOKUP(A204,'Extras -UL'!$A$6:$J$109,HLOOKUP('Exras Inflair Vs. Base'!G204,'Extras -UL'!$A$4:$J$5,2,FALSE),FALSE)),0)</f>
        <v>0</v>
      </c>
      <c r="AD204" s="242">
        <f>IF(G204=$L$1,(VLOOKUP(A204,'Extras -UL'!$A$6:$J$109,HLOOKUP('Exras Inflair Vs. Base'!G204,'Extras -UL'!$A$4:$J$5,2,FALSE),FALSE)),0)</f>
        <v>0</v>
      </c>
      <c r="AE204" s="242">
        <f>IF(G204=$M$1,(VLOOKUP(A204,'Extras -UL'!$A$6:$J$109,HLOOKUP('Exras Inflair Vs. Base'!G204,'Extras -UL'!$A$4:$J$5,2,FALSE),FALSE)),0)</f>
        <v>0</v>
      </c>
      <c r="AF204" s="242">
        <f>IF(G204=$N$1,(VLOOKUP(A204,'Extras -UL'!$A$6:$J$109,HLOOKUP('Exras Inflair Vs. Base'!G204,'Extras -UL'!$A$4:$J$5,2,FALSE),FALSE)-I204),0)</f>
        <v>0</v>
      </c>
      <c r="AG204" s="242">
        <f>IF(G204=$O$1,(VLOOKUP(A204,'Extras -UL'!$A$6:$J$109,HLOOKUP('Exras Inflair Vs. Base'!G204,'Extras -UL'!$A$4:$J$5,2,FALSE),FALSE)),0)</f>
        <v>0</v>
      </c>
      <c r="AH204" s="242">
        <f>IF(G204=$P$1,(VLOOKUP(A204,'Extras -UL'!$A$6:$J$109,HLOOKUP('Exras Inflair Vs. Base'!G204,'Extras -UL'!$A$4:$J$5,2,FALSE),FALSE)),0)</f>
        <v>0</v>
      </c>
      <c r="AI204" s="242">
        <f>IF(G204=$Q$1,(VLOOKUP(A204,'Extras -UL'!$A$6:$J$109,HLOOKUP('Exras Inflair Vs. Base'!G204,'Extras -UL'!$A$4:$J$5,2,FALSE),FALSE)),0)</f>
        <v>0</v>
      </c>
      <c r="AJ204" s="242">
        <f>IF(G204=$R$1,(VLOOKUP(A204,'Extras -UL'!$A$6:$J$109,HLOOKUP('Exras Inflair Vs. Base'!G204,'Extras -UL'!$A$4:$J$5,2,FALSE),FALSE)),0)</f>
        <v>0</v>
      </c>
    </row>
    <row r="205" spans="1:36" x14ac:dyDescent="0.25">
      <c r="A205" s="249" t="s">
        <v>925</v>
      </c>
      <c r="B205" s="249" t="s">
        <v>1732</v>
      </c>
      <c r="C205" s="249" t="s">
        <v>1764</v>
      </c>
      <c r="D205" s="251" t="s">
        <v>897</v>
      </c>
      <c r="E205" s="249">
        <v>2</v>
      </c>
      <c r="F205" s="249" t="s">
        <v>1126</v>
      </c>
      <c r="G205" s="249" t="s">
        <v>434</v>
      </c>
      <c r="H205" s="249" t="s">
        <v>1778</v>
      </c>
      <c r="I205" s="329">
        <v>14</v>
      </c>
      <c r="J205" s="369">
        <f>IF(G205=$J$1,(VLOOKUP(A205,'Extras -UL'!$A$6:$J$109,HLOOKUP('Exras Inflair Vs. Base'!G205,'Extras -UL'!$A$4:$J$5,2,FALSE),FALSE)-I205),0)</f>
        <v>0</v>
      </c>
      <c r="K205" s="369">
        <f>IF(G205=$K$1,(VLOOKUP(A205,'Extras -UL'!$A$6:$J$109,HLOOKUP('Exras Inflair Vs. Base'!G205,'Extras -UL'!$A$4:$J$5,2,FALSE),FALSE)-I205),0)</f>
        <v>0</v>
      </c>
      <c r="L205" s="369">
        <f>IF(G205=$L$1,(VLOOKUP(A205,'Extras -UL'!$A$6:$J$109,HLOOKUP('Exras Inflair Vs. Base'!G205,'Extras -UL'!$A$4:$J$5,2,FALSE),FALSE)-I205),0)</f>
        <v>0</v>
      </c>
      <c r="M205" s="369">
        <f>IF(G205=$M$1,(VLOOKUP(A205,'Extras -UL'!$A$6:$J$109,HLOOKUP('Exras Inflair Vs. Base'!G205,'Extras -UL'!$A$4:$J$5,2,FALSE),FALSE)-I205),0)</f>
        <v>0</v>
      </c>
      <c r="N205" s="369">
        <f>IF(G205=$N$1,(VLOOKUP(A205,'Extras -UL'!$A$6:$J$109,HLOOKUP('Exras Inflair Vs. Base'!G205,'Extras -UL'!$A$4:$J$5,2,FALSE),FALSE)-I205),0)</f>
        <v>0</v>
      </c>
      <c r="O205" s="369">
        <f>IF(G205=$O$1,(VLOOKUP(A205,'Extras -UL'!$A$6:$J$109,HLOOKUP('Exras Inflair Vs. Base'!G205,'Extras -UL'!$A$4:$J$5,2,FALSE),FALSE)-I205),0)</f>
        <v>0</v>
      </c>
      <c r="P205" s="369">
        <f>IF(G205=$P$1,(VLOOKUP(A205,'Extras -UL'!$A$6:$J$109,HLOOKUP('Exras Inflair Vs. Base'!G205,'Extras -UL'!$A$4:$J$5,2,FALSE),FALSE)-I205),0)</f>
        <v>0</v>
      </c>
      <c r="Q205" s="369">
        <f>IF(G205=$Q$1,(VLOOKUP(A205,'Extras -UL'!$A$6:$J$109,HLOOKUP('Exras Inflair Vs. Base'!G205,'Extras -UL'!$A$4:$J$5,2,FALSE),FALSE)-I205),0)</f>
        <v>0</v>
      </c>
      <c r="R205" s="369">
        <f>IF(G205=$R$1,(VLOOKUP(A205,'Extras -UL'!$A$6:$J$109,HLOOKUP('Exras Inflair Vs. Base'!G205,'Extras -UL'!$A$4:$J$5,2,FALSE),FALSE)-I205),0)</f>
        <v>0</v>
      </c>
      <c r="S205" s="248"/>
      <c r="T205" s="256" t="str">
        <f t="shared" si="10"/>
        <v>UL0318C6002214</v>
      </c>
      <c r="U205" s="248"/>
      <c r="V205" s="248"/>
      <c r="W205" s="248"/>
      <c r="X205" s="248"/>
      <c r="Y205" s="241"/>
      <c r="Z205" s="241" t="str">
        <f t="shared" si="11"/>
        <v>UL0318C6002214</v>
      </c>
      <c r="AA205" s="245" t="str">
        <f t="shared" si="9"/>
        <v>UL0318</v>
      </c>
      <c r="AB205" s="242">
        <f>IF(G205=$J$1,(VLOOKUP(A205,'Extras -UL'!$A$6:$J$109,HLOOKUP('Exras Inflair Vs. Base'!G205,'Extras -UL'!$A$4:$J$5,2,FALSE),FALSE)),0)</f>
        <v>0</v>
      </c>
      <c r="AC205" s="242">
        <f>IF(G205=$K$1,(VLOOKUP(A205,'Extras -UL'!$A$6:$J$109,HLOOKUP('Exras Inflair Vs. Base'!G205,'Extras -UL'!$A$4:$J$5,2,FALSE),FALSE)),0)</f>
        <v>14</v>
      </c>
      <c r="AD205" s="242">
        <f>IF(G205=$L$1,(VLOOKUP(A205,'Extras -UL'!$A$6:$J$109,HLOOKUP('Exras Inflair Vs. Base'!G205,'Extras -UL'!$A$4:$J$5,2,FALSE),FALSE)),0)</f>
        <v>0</v>
      </c>
      <c r="AE205" s="242">
        <f>IF(G205=$M$1,(VLOOKUP(A205,'Extras -UL'!$A$6:$J$109,HLOOKUP('Exras Inflair Vs. Base'!G205,'Extras -UL'!$A$4:$J$5,2,FALSE),FALSE)),0)</f>
        <v>0</v>
      </c>
      <c r="AF205" s="242">
        <f>IF(G205=$N$1,(VLOOKUP(A205,'Extras -UL'!$A$6:$J$109,HLOOKUP('Exras Inflair Vs. Base'!G205,'Extras -UL'!$A$4:$J$5,2,FALSE),FALSE)-I205),0)</f>
        <v>0</v>
      </c>
      <c r="AG205" s="242">
        <f>IF(G205=$O$1,(VLOOKUP(A205,'Extras -UL'!$A$6:$J$109,HLOOKUP('Exras Inflair Vs. Base'!G205,'Extras -UL'!$A$4:$J$5,2,FALSE),FALSE)),0)</f>
        <v>0</v>
      </c>
      <c r="AH205" s="242">
        <f>IF(G205=$P$1,(VLOOKUP(A205,'Extras -UL'!$A$6:$J$109,HLOOKUP('Exras Inflair Vs. Base'!G205,'Extras -UL'!$A$4:$J$5,2,FALSE),FALSE)),0)</f>
        <v>0</v>
      </c>
      <c r="AI205" s="242">
        <f>IF(G205=$Q$1,(VLOOKUP(A205,'Extras -UL'!$A$6:$J$109,HLOOKUP('Exras Inflair Vs. Base'!G205,'Extras -UL'!$A$4:$J$5,2,FALSE),FALSE)),0)</f>
        <v>0</v>
      </c>
      <c r="AJ205" s="242">
        <f>IF(G205=$R$1,(VLOOKUP(A205,'Extras -UL'!$A$6:$J$109,HLOOKUP('Exras Inflair Vs. Base'!G205,'Extras -UL'!$A$4:$J$5,2,FALSE),FALSE)),0)</f>
        <v>0</v>
      </c>
    </row>
    <row r="206" spans="1:36" x14ac:dyDescent="0.25">
      <c r="A206" s="250" t="s">
        <v>925</v>
      </c>
      <c r="B206" s="250" t="s">
        <v>1732</v>
      </c>
      <c r="C206" s="250" t="s">
        <v>1764</v>
      </c>
      <c r="D206" s="252" t="s">
        <v>897</v>
      </c>
      <c r="E206" s="249">
        <v>3</v>
      </c>
      <c r="F206" s="249" t="s">
        <v>1126</v>
      </c>
      <c r="G206" s="249" t="s">
        <v>886</v>
      </c>
      <c r="H206" s="249" t="s">
        <v>907</v>
      </c>
      <c r="I206" s="329">
        <v>3</v>
      </c>
      <c r="J206" s="369">
        <f>IF(G206=$J$1,(VLOOKUP(A206,'Extras -UL'!$A$6:$J$109,HLOOKUP('Exras Inflair Vs. Base'!G206,'Extras -UL'!$A$4:$J$5,2,FALSE),FALSE)-I206),0)</f>
        <v>0</v>
      </c>
      <c r="K206" s="369">
        <f>IF(G206=$K$1,(VLOOKUP(A206,'Extras -UL'!$A$6:$J$109,HLOOKUP('Exras Inflair Vs. Base'!G206,'Extras -UL'!$A$4:$J$5,2,FALSE),FALSE)-I206),0)</f>
        <v>0</v>
      </c>
      <c r="L206" s="369">
        <f>IF(G206=$L$1,(VLOOKUP(A206,'Extras -UL'!$A$6:$J$109,HLOOKUP('Exras Inflair Vs. Base'!G206,'Extras -UL'!$A$4:$J$5,2,FALSE),FALSE)-I206),0)</f>
        <v>0</v>
      </c>
      <c r="M206" s="369">
        <f>IF(G206=$M$1,(VLOOKUP(A206,'Extras -UL'!$A$6:$J$109,HLOOKUP('Exras Inflair Vs. Base'!G206,'Extras -UL'!$A$4:$J$5,2,FALSE),FALSE)-I206),0)</f>
        <v>0</v>
      </c>
      <c r="N206" s="369">
        <f>IF(G206=$N$1,(VLOOKUP(A206,'Extras -UL'!$A$6:$J$109,HLOOKUP('Exras Inflair Vs. Base'!G206,'Extras -UL'!$A$4:$J$5,2,FALSE),FALSE)-I206),0)</f>
        <v>0</v>
      </c>
      <c r="O206" s="369">
        <f>IF(G206=$O$1,(VLOOKUP(A206,'Extras -UL'!$A$6:$J$109,HLOOKUP('Exras Inflair Vs. Base'!G206,'Extras -UL'!$A$4:$J$5,2,FALSE),FALSE)-I206),0)</f>
        <v>0</v>
      </c>
      <c r="P206" s="369">
        <f>IF(G206=$P$1,(VLOOKUP(A206,'Extras -UL'!$A$6:$J$109,HLOOKUP('Exras Inflair Vs. Base'!G206,'Extras -UL'!$A$4:$J$5,2,FALSE),FALSE)-I206),0)</f>
        <v>0</v>
      </c>
      <c r="Q206" s="369">
        <f>IF(G206=$Q$1,(VLOOKUP(A206,'Extras -UL'!$A$6:$J$109,HLOOKUP('Exras Inflair Vs. Base'!G206,'Extras -UL'!$A$4:$J$5,2,FALSE),FALSE)-I206),0)</f>
        <v>0</v>
      </c>
      <c r="R206" s="369">
        <f>IF(G206=$R$1,(VLOOKUP(A206,'Extras -UL'!$A$6:$J$109,HLOOKUP('Exras Inflair Vs. Base'!G206,'Extras -UL'!$A$4:$J$5,2,FALSE),FALSE)-I206),0)</f>
        <v>0</v>
      </c>
      <c r="S206" s="248"/>
      <c r="T206" s="256" t="str">
        <f t="shared" si="10"/>
        <v>UL0318C600763</v>
      </c>
      <c r="U206" s="248"/>
      <c r="V206" s="248"/>
      <c r="W206" s="248"/>
      <c r="X206" s="248"/>
      <c r="Y206" s="241"/>
      <c r="Z206" s="241" t="str">
        <f t="shared" si="11"/>
        <v>UL0318C600763</v>
      </c>
      <c r="AA206" s="245" t="str">
        <f t="shared" si="9"/>
        <v>UL0318</v>
      </c>
      <c r="AB206" s="242">
        <f>IF(G206=$J$1,(VLOOKUP(A206,'Extras -UL'!$A$6:$J$109,HLOOKUP('Exras Inflair Vs. Base'!G206,'Extras -UL'!$A$4:$J$5,2,FALSE),FALSE)),0)</f>
        <v>0</v>
      </c>
      <c r="AC206" s="242">
        <f>IF(G206=$K$1,(VLOOKUP(A206,'Extras -UL'!$A$6:$J$109,HLOOKUP('Exras Inflair Vs. Base'!G206,'Extras -UL'!$A$4:$J$5,2,FALSE),FALSE)),0)</f>
        <v>0</v>
      </c>
      <c r="AD206" s="242">
        <f>IF(G206=$L$1,(VLOOKUP(A206,'Extras -UL'!$A$6:$J$109,HLOOKUP('Exras Inflair Vs. Base'!G206,'Extras -UL'!$A$4:$J$5,2,FALSE),FALSE)),0)</f>
        <v>3</v>
      </c>
      <c r="AE206" s="242">
        <f>IF(G206=$M$1,(VLOOKUP(A206,'Extras -UL'!$A$6:$J$109,HLOOKUP('Exras Inflair Vs. Base'!G206,'Extras -UL'!$A$4:$J$5,2,FALSE),FALSE)),0)</f>
        <v>0</v>
      </c>
      <c r="AF206" s="242">
        <f>IF(G206=$N$1,(VLOOKUP(A206,'Extras -UL'!$A$6:$J$109,HLOOKUP('Exras Inflair Vs. Base'!G206,'Extras -UL'!$A$4:$J$5,2,FALSE),FALSE)-I206),0)</f>
        <v>0</v>
      </c>
      <c r="AG206" s="242">
        <f>IF(G206=$O$1,(VLOOKUP(A206,'Extras -UL'!$A$6:$J$109,HLOOKUP('Exras Inflair Vs. Base'!G206,'Extras -UL'!$A$4:$J$5,2,FALSE),FALSE)),0)</f>
        <v>0</v>
      </c>
      <c r="AH206" s="242">
        <f>IF(G206=$P$1,(VLOOKUP(A206,'Extras -UL'!$A$6:$J$109,HLOOKUP('Exras Inflair Vs. Base'!G206,'Extras -UL'!$A$4:$J$5,2,FALSE),FALSE)),0)</f>
        <v>0</v>
      </c>
      <c r="AI206" s="242">
        <f>IF(G206=$Q$1,(VLOOKUP(A206,'Extras -UL'!$A$6:$J$109,HLOOKUP('Exras Inflair Vs. Base'!G206,'Extras -UL'!$A$4:$J$5,2,FALSE),FALSE)),0)</f>
        <v>0</v>
      </c>
      <c r="AJ206" s="242">
        <f>IF(G206=$R$1,(VLOOKUP(A206,'Extras -UL'!$A$6:$J$109,HLOOKUP('Exras Inflair Vs. Base'!G206,'Extras -UL'!$A$4:$J$5,2,FALSE),FALSE)),0)</f>
        <v>0</v>
      </c>
    </row>
    <row r="207" spans="1:36" x14ac:dyDescent="0.25">
      <c r="A207" s="250" t="s">
        <v>925</v>
      </c>
      <c r="B207" s="250" t="s">
        <v>1732</v>
      </c>
      <c r="C207" s="250" t="s">
        <v>1764</v>
      </c>
      <c r="D207" s="252" t="s">
        <v>897</v>
      </c>
      <c r="E207" s="249">
        <v>4</v>
      </c>
      <c r="F207" s="249" t="s">
        <v>1126</v>
      </c>
      <c r="G207" s="249" t="s">
        <v>169</v>
      </c>
      <c r="H207" s="249" t="s">
        <v>416</v>
      </c>
      <c r="I207" s="329">
        <v>3</v>
      </c>
      <c r="J207" s="369">
        <f>IF(G207=$J$1,(VLOOKUP(A207,'Extras -UL'!$A$6:$J$109,HLOOKUP('Exras Inflair Vs. Base'!G207,'Extras -UL'!$A$4:$J$5,2,FALSE),FALSE)-I207),0)</f>
        <v>0</v>
      </c>
      <c r="K207" s="369">
        <f>IF(G207=$K$1,(VLOOKUP(A207,'Extras -UL'!$A$6:$J$109,HLOOKUP('Exras Inflair Vs. Base'!G207,'Extras -UL'!$A$4:$J$5,2,FALSE),FALSE)-I207),0)</f>
        <v>0</v>
      </c>
      <c r="L207" s="369">
        <f>IF(G207=$L$1,(VLOOKUP(A207,'Extras -UL'!$A$6:$J$109,HLOOKUP('Exras Inflair Vs. Base'!G207,'Extras -UL'!$A$4:$J$5,2,FALSE),FALSE)-I207),0)</f>
        <v>0</v>
      </c>
      <c r="M207" s="369">
        <f>IF(G207=$M$1,(VLOOKUP(A207,'Extras -UL'!$A$6:$J$109,HLOOKUP('Exras Inflair Vs. Base'!G207,'Extras -UL'!$A$4:$J$5,2,FALSE),FALSE)-I207),0)</f>
        <v>0</v>
      </c>
      <c r="N207" s="369">
        <f>IF(G207=$N$1,(VLOOKUP(A207,'Extras -UL'!$A$6:$J$109,HLOOKUP('Exras Inflair Vs. Base'!G207,'Extras -UL'!$A$4:$J$5,2,FALSE),FALSE)-I207),0)</f>
        <v>0</v>
      </c>
      <c r="O207" s="369">
        <f>IF(G207=$O$1,(VLOOKUP(A207,'Extras -UL'!$A$6:$J$109,HLOOKUP('Exras Inflair Vs. Base'!G207,'Extras -UL'!$A$4:$J$5,2,FALSE),FALSE)-I207),0)</f>
        <v>0</v>
      </c>
      <c r="P207" s="369">
        <f>IF(G207=$P$1,(VLOOKUP(A207,'Extras -UL'!$A$6:$J$109,HLOOKUP('Exras Inflair Vs. Base'!G207,'Extras -UL'!$A$4:$J$5,2,FALSE),FALSE)-I207),0)</f>
        <v>0</v>
      </c>
      <c r="Q207" s="369">
        <f>IF(G207=$Q$1,(VLOOKUP(A207,'Extras -UL'!$A$6:$J$109,HLOOKUP('Exras Inflair Vs. Base'!G207,'Extras -UL'!$A$4:$J$5,2,FALSE),FALSE)-I207),0)</f>
        <v>0</v>
      </c>
      <c r="R207" s="369">
        <f>IF(G207=$R$1,(VLOOKUP(A207,'Extras -UL'!$A$6:$J$109,HLOOKUP('Exras Inflair Vs. Base'!G207,'Extras -UL'!$A$4:$J$5,2,FALSE),FALSE)-I207),0)</f>
        <v>0</v>
      </c>
      <c r="S207" s="248"/>
      <c r="T207" s="256" t="str">
        <f t="shared" si="10"/>
        <v>UL0318C600543</v>
      </c>
      <c r="U207" s="248"/>
      <c r="V207" s="248"/>
      <c r="W207" s="248"/>
      <c r="X207" s="248"/>
      <c r="Y207" s="241"/>
      <c r="Z207" s="241" t="str">
        <f t="shared" si="11"/>
        <v>UL0318C600543</v>
      </c>
      <c r="AA207" s="245" t="str">
        <f t="shared" si="9"/>
        <v>UL0318</v>
      </c>
      <c r="AB207" s="242">
        <f>IF(G207=$J$1,(VLOOKUP(A207,'Extras -UL'!$A$6:$J$109,HLOOKUP('Exras Inflair Vs. Base'!G207,'Extras -UL'!$A$4:$J$5,2,FALSE),FALSE)),0)</f>
        <v>0</v>
      </c>
      <c r="AC207" s="242">
        <f>IF(G207=$K$1,(VLOOKUP(A207,'Extras -UL'!$A$6:$J$109,HLOOKUP('Exras Inflair Vs. Base'!G207,'Extras -UL'!$A$4:$J$5,2,FALSE),FALSE)),0)</f>
        <v>0</v>
      </c>
      <c r="AD207" s="242">
        <f>IF(G207=$L$1,(VLOOKUP(A207,'Extras -UL'!$A$6:$J$109,HLOOKUP('Exras Inflair Vs. Base'!G207,'Extras -UL'!$A$4:$J$5,2,FALSE),FALSE)),0)</f>
        <v>0</v>
      </c>
      <c r="AE207" s="242">
        <f>IF(G207=$M$1,(VLOOKUP(A207,'Extras -UL'!$A$6:$J$109,HLOOKUP('Exras Inflair Vs. Base'!G207,'Extras -UL'!$A$4:$J$5,2,FALSE),FALSE)),0)</f>
        <v>3</v>
      </c>
      <c r="AF207" s="242">
        <f>IF(G207=$N$1,(VLOOKUP(A207,'Extras -UL'!$A$6:$J$109,HLOOKUP('Exras Inflair Vs. Base'!G207,'Extras -UL'!$A$4:$J$5,2,FALSE),FALSE)-I207),0)</f>
        <v>0</v>
      </c>
      <c r="AG207" s="242">
        <f>IF(G207=$O$1,(VLOOKUP(A207,'Extras -UL'!$A$6:$J$109,HLOOKUP('Exras Inflair Vs. Base'!G207,'Extras -UL'!$A$4:$J$5,2,FALSE),FALSE)),0)</f>
        <v>0</v>
      </c>
      <c r="AH207" s="242">
        <f>IF(G207=$P$1,(VLOOKUP(A207,'Extras -UL'!$A$6:$J$109,HLOOKUP('Exras Inflair Vs. Base'!G207,'Extras -UL'!$A$4:$J$5,2,FALSE),FALSE)),0)</f>
        <v>0</v>
      </c>
      <c r="AI207" s="242">
        <f>IF(G207=$Q$1,(VLOOKUP(A207,'Extras -UL'!$A$6:$J$109,HLOOKUP('Exras Inflair Vs. Base'!G207,'Extras -UL'!$A$4:$J$5,2,FALSE),FALSE)),0)</f>
        <v>0</v>
      </c>
      <c r="AJ207" s="242">
        <f>IF(G207=$R$1,(VLOOKUP(A207,'Extras -UL'!$A$6:$J$109,HLOOKUP('Exras Inflair Vs. Base'!G207,'Extras -UL'!$A$4:$J$5,2,FALSE),FALSE)),0)</f>
        <v>0</v>
      </c>
    </row>
    <row r="208" spans="1:36" x14ac:dyDescent="0.25">
      <c r="A208" s="250" t="s">
        <v>925</v>
      </c>
      <c r="B208" s="250" t="s">
        <v>1732</v>
      </c>
      <c r="C208" s="250" t="s">
        <v>1764</v>
      </c>
      <c r="D208" s="252" t="s">
        <v>897</v>
      </c>
      <c r="E208" s="249">
        <v>5</v>
      </c>
      <c r="F208" s="249" t="s">
        <v>1126</v>
      </c>
      <c r="G208" s="249" t="s">
        <v>170</v>
      </c>
      <c r="H208" s="249" t="s">
        <v>417</v>
      </c>
      <c r="I208" s="329">
        <v>1</v>
      </c>
      <c r="J208" s="369">
        <f>IF(G208=$J$1,(VLOOKUP(A208,'Extras -UL'!$A$6:$J$109,HLOOKUP('Exras Inflair Vs. Base'!G208,'Extras -UL'!$A$4:$J$5,2,FALSE),FALSE)-I208),0)</f>
        <v>0</v>
      </c>
      <c r="K208" s="369">
        <f>IF(G208=$K$1,(VLOOKUP(A208,'Extras -UL'!$A$6:$J$109,HLOOKUP('Exras Inflair Vs. Base'!G208,'Extras -UL'!$A$4:$J$5,2,FALSE),FALSE)-I208),0)</f>
        <v>0</v>
      </c>
      <c r="L208" s="369">
        <f>IF(G208=$L$1,(VLOOKUP(A208,'Extras -UL'!$A$6:$J$109,HLOOKUP('Exras Inflair Vs. Base'!G208,'Extras -UL'!$A$4:$J$5,2,FALSE),FALSE)-I208),0)</f>
        <v>0</v>
      </c>
      <c r="M208" s="369">
        <f>IF(G208=$M$1,(VLOOKUP(A208,'Extras -UL'!$A$6:$J$109,HLOOKUP('Exras Inflair Vs. Base'!G208,'Extras -UL'!$A$4:$J$5,2,FALSE),FALSE)-I208),0)</f>
        <v>0</v>
      </c>
      <c r="N208" s="369">
        <f>IF(G208=$N$1,(VLOOKUP(A208,'Extras -UL'!$A$6:$J$109,HLOOKUP('Exras Inflair Vs. Base'!G208,'Extras -UL'!$A$4:$J$5,2,FALSE),FALSE)-I208),0)</f>
        <v>0</v>
      </c>
      <c r="O208" s="369">
        <f>IF(G208=$O$1,(VLOOKUP(A208,'Extras -UL'!$A$6:$J$109,HLOOKUP('Exras Inflair Vs. Base'!G208,'Extras -UL'!$A$4:$J$5,2,FALSE),FALSE)-I208),0)</f>
        <v>0</v>
      </c>
      <c r="P208" s="369">
        <f>IF(G208=$P$1,(VLOOKUP(A208,'Extras -UL'!$A$6:$J$109,HLOOKUP('Exras Inflair Vs. Base'!G208,'Extras -UL'!$A$4:$J$5,2,FALSE),FALSE)-I208),0)</f>
        <v>0</v>
      </c>
      <c r="Q208" s="369">
        <f>IF(G208=$Q$1,(VLOOKUP(A208,'Extras -UL'!$A$6:$J$109,HLOOKUP('Exras Inflair Vs. Base'!G208,'Extras -UL'!$A$4:$J$5,2,FALSE),FALSE)-I208),0)</f>
        <v>0</v>
      </c>
      <c r="R208" s="369">
        <f>IF(G208=$R$1,(VLOOKUP(A208,'Extras -UL'!$A$6:$J$109,HLOOKUP('Exras Inflair Vs. Base'!G208,'Extras -UL'!$A$4:$J$5,2,FALSE),FALSE)-I208),0)</f>
        <v>0</v>
      </c>
      <c r="S208" s="248"/>
      <c r="T208" s="256" t="str">
        <f t="shared" si="10"/>
        <v>UL0318C600551</v>
      </c>
      <c r="U208" s="248"/>
      <c r="V208" s="248"/>
      <c r="W208" s="248"/>
      <c r="X208" s="248"/>
      <c r="Y208" s="241"/>
      <c r="Z208" s="241" t="str">
        <f t="shared" si="11"/>
        <v>UL0318C600551</v>
      </c>
      <c r="AA208" s="245" t="str">
        <f t="shared" si="9"/>
        <v>UL0318</v>
      </c>
      <c r="AB208" s="242">
        <f>IF(G208=$J$1,(VLOOKUP(A208,'Extras -UL'!$A$6:$J$109,HLOOKUP('Exras Inflair Vs. Base'!G208,'Extras -UL'!$A$4:$J$5,2,FALSE),FALSE)),0)</f>
        <v>0</v>
      </c>
      <c r="AC208" s="242">
        <f>IF(G208=$K$1,(VLOOKUP(A208,'Extras -UL'!$A$6:$J$109,HLOOKUP('Exras Inflair Vs. Base'!G208,'Extras -UL'!$A$4:$J$5,2,FALSE),FALSE)),0)</f>
        <v>0</v>
      </c>
      <c r="AD208" s="242">
        <f>IF(G208=$L$1,(VLOOKUP(A208,'Extras -UL'!$A$6:$J$109,HLOOKUP('Exras Inflair Vs. Base'!G208,'Extras -UL'!$A$4:$J$5,2,FALSE),FALSE)),0)</f>
        <v>0</v>
      </c>
      <c r="AE208" s="242">
        <f>IF(G208=$M$1,(VLOOKUP(A208,'Extras -UL'!$A$6:$J$109,HLOOKUP('Exras Inflair Vs. Base'!G208,'Extras -UL'!$A$4:$J$5,2,FALSE),FALSE)),0)</f>
        <v>0</v>
      </c>
      <c r="AF208" s="242">
        <f>IF(G208=$N$1,(VLOOKUP(A208,'Extras -UL'!$A$6:$J$109,HLOOKUP('Exras Inflair Vs. Base'!G208,'Extras -UL'!$A$4:$J$5,2,FALSE),FALSE)-I208),0)</f>
        <v>0</v>
      </c>
      <c r="AG208" s="242">
        <f>IF(G208=$O$1,(VLOOKUP(A208,'Extras -UL'!$A$6:$J$109,HLOOKUP('Exras Inflair Vs. Base'!G208,'Extras -UL'!$A$4:$J$5,2,FALSE),FALSE)),0)</f>
        <v>0</v>
      </c>
      <c r="AH208" s="242">
        <f>IF(G208=$P$1,(VLOOKUP(A208,'Extras -UL'!$A$6:$J$109,HLOOKUP('Exras Inflair Vs. Base'!G208,'Extras -UL'!$A$4:$J$5,2,FALSE),FALSE)),0)</f>
        <v>0</v>
      </c>
      <c r="AI208" s="242">
        <f>IF(G208=$Q$1,(VLOOKUP(A208,'Extras -UL'!$A$6:$J$109,HLOOKUP('Exras Inflair Vs. Base'!G208,'Extras -UL'!$A$4:$J$5,2,FALSE),FALSE)),0)</f>
        <v>0</v>
      </c>
      <c r="AJ208" s="242">
        <f>IF(G208=$R$1,(VLOOKUP(A208,'Extras -UL'!$A$6:$J$109,HLOOKUP('Exras Inflair Vs. Base'!G208,'Extras -UL'!$A$4:$J$5,2,FALSE),FALSE)),0)</f>
        <v>0</v>
      </c>
    </row>
    <row r="209" spans="1:36" x14ac:dyDescent="0.25">
      <c r="A209" s="250" t="s">
        <v>89</v>
      </c>
      <c r="B209" s="250" t="s">
        <v>1803</v>
      </c>
      <c r="C209" s="250" t="s">
        <v>1764</v>
      </c>
      <c r="D209" s="252" t="s">
        <v>897</v>
      </c>
      <c r="E209" s="249">
        <v>1</v>
      </c>
      <c r="F209" s="249" t="s">
        <v>1126</v>
      </c>
      <c r="G209" s="249" t="s">
        <v>517</v>
      </c>
      <c r="H209" s="249" t="s">
        <v>1777</v>
      </c>
      <c r="I209" s="329">
        <v>311</v>
      </c>
      <c r="J209" s="369">
        <f>IF(G209=$J$1,(VLOOKUP(A209,'Extras -UL'!$A$6:$J$109,HLOOKUP('Exras Inflair Vs. Base'!G209,'Extras -UL'!$A$4:$J$5,2,FALSE),FALSE)-I209),0)</f>
        <v>0</v>
      </c>
      <c r="K209" s="369">
        <f>IF(G209=$K$1,(VLOOKUP(A209,'Extras -UL'!$A$6:$J$109,HLOOKUP('Exras Inflair Vs. Base'!G209,'Extras -UL'!$A$4:$J$5,2,FALSE),FALSE)-I209),0)</f>
        <v>0</v>
      </c>
      <c r="L209" s="369">
        <f>IF(G209=$L$1,(VLOOKUP(A209,'Extras -UL'!$A$6:$J$109,HLOOKUP('Exras Inflair Vs. Base'!G209,'Extras -UL'!$A$4:$J$5,2,FALSE),FALSE)-I209),0)</f>
        <v>0</v>
      </c>
      <c r="M209" s="369">
        <f>IF(G209=$M$1,(VLOOKUP(A209,'Extras -UL'!$A$6:$J$109,HLOOKUP('Exras Inflair Vs. Base'!G209,'Extras -UL'!$A$4:$J$5,2,FALSE),FALSE)-I209),0)</f>
        <v>0</v>
      </c>
      <c r="N209" s="369">
        <f>IF(G209=$N$1,(VLOOKUP(A209,'Extras -UL'!$A$6:$J$109,HLOOKUP('Exras Inflair Vs. Base'!G209,'Extras -UL'!$A$4:$J$5,2,FALSE),FALSE)-I209),0)</f>
        <v>0</v>
      </c>
      <c r="O209" s="369">
        <f>IF(G209=$O$1,(VLOOKUP(A209,'Extras -UL'!$A$6:$J$109,HLOOKUP('Exras Inflair Vs. Base'!G209,'Extras -UL'!$A$4:$J$5,2,FALSE),FALSE)-I209),0)</f>
        <v>0</v>
      </c>
      <c r="P209" s="369">
        <f>IF(G209=$P$1,(VLOOKUP(A209,'Extras -UL'!$A$6:$J$109,HLOOKUP('Exras Inflair Vs. Base'!G209,'Extras -UL'!$A$4:$J$5,2,FALSE),FALSE)-I209),0)</f>
        <v>0</v>
      </c>
      <c r="Q209" s="369">
        <f>IF(G209=$Q$1,(VLOOKUP(A209,'Extras -UL'!$A$6:$J$109,HLOOKUP('Exras Inflair Vs. Base'!G209,'Extras -UL'!$A$4:$J$5,2,FALSE),FALSE)-I209),0)</f>
        <v>0</v>
      </c>
      <c r="R209" s="369">
        <f>IF(G209=$R$1,(VLOOKUP(A209,'Extras -UL'!$A$6:$J$109,HLOOKUP('Exras Inflair Vs. Base'!G209,'Extras -UL'!$A$4:$J$5,2,FALSE),FALSE)-I209),0)</f>
        <v>0</v>
      </c>
      <c r="S209" s="248"/>
      <c r="T209" s="256" t="str">
        <f t="shared" si="10"/>
        <v>UL0365C60048311</v>
      </c>
      <c r="U209" s="248"/>
      <c r="V209" s="248"/>
      <c r="W209" s="248"/>
      <c r="X209" s="248"/>
      <c r="Y209" s="241"/>
      <c r="Z209" s="241" t="str">
        <f t="shared" si="11"/>
        <v>UL0365C60048311</v>
      </c>
      <c r="AA209" s="245" t="str">
        <f t="shared" si="9"/>
        <v>UL0365</v>
      </c>
      <c r="AB209" s="242">
        <f>IF(G209=$J$1,(VLOOKUP(A209,'Extras -UL'!$A$6:$J$109,HLOOKUP('Exras Inflair Vs. Base'!G209,'Extras -UL'!$A$4:$J$5,2,FALSE),FALSE)),0)</f>
        <v>311</v>
      </c>
      <c r="AC209" s="242">
        <f>IF(G209=$K$1,(VLOOKUP(A209,'Extras -UL'!$A$6:$J$109,HLOOKUP('Exras Inflair Vs. Base'!G209,'Extras -UL'!$A$4:$J$5,2,FALSE),FALSE)),0)</f>
        <v>0</v>
      </c>
      <c r="AD209" s="242">
        <f>IF(G209=$L$1,(VLOOKUP(A209,'Extras -UL'!$A$6:$J$109,HLOOKUP('Exras Inflair Vs. Base'!G209,'Extras -UL'!$A$4:$J$5,2,FALSE),FALSE)),0)</f>
        <v>0</v>
      </c>
      <c r="AE209" s="242">
        <f>IF(G209=$M$1,(VLOOKUP(A209,'Extras -UL'!$A$6:$J$109,HLOOKUP('Exras Inflair Vs. Base'!G209,'Extras -UL'!$A$4:$J$5,2,FALSE),FALSE)),0)</f>
        <v>0</v>
      </c>
      <c r="AF209" s="242">
        <f>IF(G209=$N$1,(VLOOKUP(A209,'Extras -UL'!$A$6:$J$109,HLOOKUP('Exras Inflair Vs. Base'!G209,'Extras -UL'!$A$4:$J$5,2,FALSE),FALSE)-I209),0)</f>
        <v>0</v>
      </c>
      <c r="AG209" s="242">
        <f>IF(G209=$O$1,(VLOOKUP(A209,'Extras -UL'!$A$6:$J$109,HLOOKUP('Exras Inflair Vs. Base'!G209,'Extras -UL'!$A$4:$J$5,2,FALSE),FALSE)),0)</f>
        <v>0</v>
      </c>
      <c r="AH209" s="242">
        <f>IF(G209=$P$1,(VLOOKUP(A209,'Extras -UL'!$A$6:$J$109,HLOOKUP('Exras Inflair Vs. Base'!G209,'Extras -UL'!$A$4:$J$5,2,FALSE),FALSE)),0)</f>
        <v>0</v>
      </c>
      <c r="AI209" s="242">
        <f>IF(G209=$Q$1,(VLOOKUP(A209,'Extras -UL'!$A$6:$J$109,HLOOKUP('Exras Inflair Vs. Base'!G209,'Extras -UL'!$A$4:$J$5,2,FALSE),FALSE)),0)</f>
        <v>0</v>
      </c>
      <c r="AJ209" s="242">
        <f>IF(G209=$R$1,(VLOOKUP(A209,'Extras -UL'!$A$6:$J$109,HLOOKUP('Exras Inflair Vs. Base'!G209,'Extras -UL'!$A$4:$J$5,2,FALSE),FALSE)),0)</f>
        <v>0</v>
      </c>
    </row>
    <row r="210" spans="1:36" x14ac:dyDescent="0.25">
      <c r="A210" s="250" t="s">
        <v>89</v>
      </c>
      <c r="B210" s="250" t="s">
        <v>1803</v>
      </c>
      <c r="C210" s="250" t="s">
        <v>1764</v>
      </c>
      <c r="D210" s="252" t="s">
        <v>897</v>
      </c>
      <c r="E210" s="249">
        <v>2</v>
      </c>
      <c r="F210" s="249" t="s">
        <v>1126</v>
      </c>
      <c r="G210" s="249" t="s">
        <v>434</v>
      </c>
      <c r="H210" s="249" t="s">
        <v>1778</v>
      </c>
      <c r="I210" s="329">
        <v>42</v>
      </c>
      <c r="J210" s="369">
        <f>IF(G210=$J$1,(VLOOKUP(A210,'Extras -UL'!$A$6:$J$109,HLOOKUP('Exras Inflair Vs. Base'!G210,'Extras -UL'!$A$4:$J$5,2,FALSE),FALSE)-I210),0)</f>
        <v>0</v>
      </c>
      <c r="K210" s="369">
        <f>IF(G210=$K$1,(VLOOKUP(A210,'Extras -UL'!$A$6:$J$109,HLOOKUP('Exras Inflair Vs. Base'!G210,'Extras -UL'!$A$4:$J$5,2,FALSE),FALSE)-I210),0)</f>
        <v>0</v>
      </c>
      <c r="L210" s="369">
        <f>IF(G210=$L$1,(VLOOKUP(A210,'Extras -UL'!$A$6:$J$109,HLOOKUP('Exras Inflair Vs. Base'!G210,'Extras -UL'!$A$4:$J$5,2,FALSE),FALSE)-I210),0)</f>
        <v>0</v>
      </c>
      <c r="M210" s="369">
        <f>IF(G210=$M$1,(VLOOKUP(A210,'Extras -UL'!$A$6:$J$109,HLOOKUP('Exras Inflair Vs. Base'!G210,'Extras -UL'!$A$4:$J$5,2,FALSE),FALSE)-I210),0)</f>
        <v>0</v>
      </c>
      <c r="N210" s="369">
        <f>IF(G210=$N$1,(VLOOKUP(A210,'Extras -UL'!$A$6:$J$109,HLOOKUP('Exras Inflair Vs. Base'!G210,'Extras -UL'!$A$4:$J$5,2,FALSE),FALSE)-I210),0)</f>
        <v>0</v>
      </c>
      <c r="O210" s="369">
        <f>IF(G210=$O$1,(VLOOKUP(A210,'Extras -UL'!$A$6:$J$109,HLOOKUP('Exras Inflair Vs. Base'!G210,'Extras -UL'!$A$4:$J$5,2,FALSE),FALSE)-I210),0)</f>
        <v>0</v>
      </c>
      <c r="P210" s="369">
        <f>IF(G210=$P$1,(VLOOKUP(A210,'Extras -UL'!$A$6:$J$109,HLOOKUP('Exras Inflair Vs. Base'!G210,'Extras -UL'!$A$4:$J$5,2,FALSE),FALSE)-I210),0)</f>
        <v>0</v>
      </c>
      <c r="Q210" s="369">
        <f>IF(G210=$Q$1,(VLOOKUP(A210,'Extras -UL'!$A$6:$J$109,HLOOKUP('Exras Inflair Vs. Base'!G210,'Extras -UL'!$A$4:$J$5,2,FALSE),FALSE)-I210),0)</f>
        <v>0</v>
      </c>
      <c r="R210" s="369">
        <f>IF(G210=$R$1,(VLOOKUP(A210,'Extras -UL'!$A$6:$J$109,HLOOKUP('Exras Inflair Vs. Base'!G210,'Extras -UL'!$A$4:$J$5,2,FALSE),FALSE)-I210),0)</f>
        <v>0</v>
      </c>
      <c r="S210" s="248"/>
      <c r="T210" s="256" t="str">
        <f t="shared" si="10"/>
        <v>UL0365C6002242</v>
      </c>
      <c r="U210" s="248"/>
      <c r="V210" s="248"/>
      <c r="W210" s="248"/>
      <c r="X210" s="248"/>
      <c r="Y210" s="241"/>
      <c r="Z210" s="241" t="str">
        <f t="shared" si="11"/>
        <v>UL0365C6002242</v>
      </c>
      <c r="AA210" s="245" t="str">
        <f t="shared" si="9"/>
        <v>UL0365</v>
      </c>
      <c r="AB210" s="242">
        <f>IF(G210=$J$1,(VLOOKUP(A210,'Extras -UL'!$A$6:$J$109,HLOOKUP('Exras Inflair Vs. Base'!G210,'Extras -UL'!$A$4:$J$5,2,FALSE),FALSE)),0)</f>
        <v>0</v>
      </c>
      <c r="AC210" s="242">
        <f>IF(G210=$K$1,(VLOOKUP(A210,'Extras -UL'!$A$6:$J$109,HLOOKUP('Exras Inflair Vs. Base'!G210,'Extras -UL'!$A$4:$J$5,2,FALSE),FALSE)),0)</f>
        <v>42</v>
      </c>
      <c r="AD210" s="242">
        <f>IF(G210=$L$1,(VLOOKUP(A210,'Extras -UL'!$A$6:$J$109,HLOOKUP('Exras Inflair Vs. Base'!G210,'Extras -UL'!$A$4:$J$5,2,FALSE),FALSE)),0)</f>
        <v>0</v>
      </c>
      <c r="AE210" s="242">
        <f>IF(G210=$M$1,(VLOOKUP(A210,'Extras -UL'!$A$6:$J$109,HLOOKUP('Exras Inflair Vs. Base'!G210,'Extras -UL'!$A$4:$J$5,2,FALSE),FALSE)),0)</f>
        <v>0</v>
      </c>
      <c r="AF210" s="242">
        <f>IF(G210=$N$1,(VLOOKUP(A210,'Extras -UL'!$A$6:$J$109,HLOOKUP('Exras Inflair Vs. Base'!G210,'Extras -UL'!$A$4:$J$5,2,FALSE),FALSE)-I210),0)</f>
        <v>0</v>
      </c>
      <c r="AG210" s="242">
        <f>IF(G210=$O$1,(VLOOKUP(A210,'Extras -UL'!$A$6:$J$109,HLOOKUP('Exras Inflair Vs. Base'!G210,'Extras -UL'!$A$4:$J$5,2,FALSE),FALSE)),0)</f>
        <v>0</v>
      </c>
      <c r="AH210" s="242">
        <f>IF(G210=$P$1,(VLOOKUP(A210,'Extras -UL'!$A$6:$J$109,HLOOKUP('Exras Inflair Vs. Base'!G210,'Extras -UL'!$A$4:$J$5,2,FALSE),FALSE)),0)</f>
        <v>0</v>
      </c>
      <c r="AI210" s="242">
        <f>IF(G210=$Q$1,(VLOOKUP(A210,'Extras -UL'!$A$6:$J$109,HLOOKUP('Exras Inflair Vs. Base'!G210,'Extras -UL'!$A$4:$J$5,2,FALSE),FALSE)),0)</f>
        <v>0</v>
      </c>
      <c r="AJ210" s="242">
        <f>IF(G210=$R$1,(VLOOKUP(A210,'Extras -UL'!$A$6:$J$109,HLOOKUP('Exras Inflair Vs. Base'!G210,'Extras -UL'!$A$4:$J$5,2,FALSE),FALSE)),0)</f>
        <v>0</v>
      </c>
    </row>
    <row r="211" spans="1:36" x14ac:dyDescent="0.25">
      <c r="A211" s="250" t="s">
        <v>89</v>
      </c>
      <c r="B211" s="250" t="s">
        <v>1803</v>
      </c>
      <c r="C211" s="250" t="s">
        <v>1764</v>
      </c>
      <c r="D211" s="252" t="s">
        <v>897</v>
      </c>
      <c r="E211" s="249">
        <v>3</v>
      </c>
      <c r="F211" s="249" t="s">
        <v>1126</v>
      </c>
      <c r="G211" s="249" t="s">
        <v>886</v>
      </c>
      <c r="H211" s="249" t="s">
        <v>907</v>
      </c>
      <c r="I211" s="329">
        <v>6</v>
      </c>
      <c r="J211" s="369">
        <f>IF(G211=$J$1,(VLOOKUP(A211,'Extras -UL'!$A$6:$J$109,HLOOKUP('Exras Inflair Vs. Base'!G211,'Extras -UL'!$A$4:$J$5,2,FALSE),FALSE)-I211),0)</f>
        <v>0</v>
      </c>
      <c r="K211" s="369">
        <f>IF(G211=$K$1,(VLOOKUP(A211,'Extras -UL'!$A$6:$J$109,HLOOKUP('Exras Inflair Vs. Base'!G211,'Extras -UL'!$A$4:$J$5,2,FALSE),FALSE)-I211),0)</f>
        <v>0</v>
      </c>
      <c r="L211" s="369">
        <f>IF(G211=$L$1,(VLOOKUP(A211,'Extras -UL'!$A$6:$J$109,HLOOKUP('Exras Inflair Vs. Base'!G211,'Extras -UL'!$A$4:$J$5,2,FALSE),FALSE)-I211),0)</f>
        <v>0</v>
      </c>
      <c r="M211" s="369">
        <f>IF(G211=$M$1,(VLOOKUP(A211,'Extras -UL'!$A$6:$J$109,HLOOKUP('Exras Inflair Vs. Base'!G211,'Extras -UL'!$A$4:$J$5,2,FALSE),FALSE)-I211),0)</f>
        <v>0</v>
      </c>
      <c r="N211" s="369">
        <f>IF(G211=$N$1,(VLOOKUP(A211,'Extras -UL'!$A$6:$J$109,HLOOKUP('Exras Inflair Vs. Base'!G211,'Extras -UL'!$A$4:$J$5,2,FALSE),FALSE)-I211),0)</f>
        <v>0</v>
      </c>
      <c r="O211" s="369">
        <f>IF(G211=$O$1,(VLOOKUP(A211,'Extras -UL'!$A$6:$J$109,HLOOKUP('Exras Inflair Vs. Base'!G211,'Extras -UL'!$A$4:$J$5,2,FALSE),FALSE)-I211),0)</f>
        <v>0</v>
      </c>
      <c r="P211" s="369">
        <f>IF(G211=$P$1,(VLOOKUP(A211,'Extras -UL'!$A$6:$J$109,HLOOKUP('Exras Inflair Vs. Base'!G211,'Extras -UL'!$A$4:$J$5,2,FALSE),FALSE)-I211),0)</f>
        <v>0</v>
      </c>
      <c r="Q211" s="369">
        <f>IF(G211=$Q$1,(VLOOKUP(A211,'Extras -UL'!$A$6:$J$109,HLOOKUP('Exras Inflair Vs. Base'!G211,'Extras -UL'!$A$4:$J$5,2,FALSE),FALSE)-I211),0)</f>
        <v>0</v>
      </c>
      <c r="R211" s="369">
        <f>IF(G211=$R$1,(VLOOKUP(A211,'Extras -UL'!$A$6:$J$109,HLOOKUP('Exras Inflair Vs. Base'!G211,'Extras -UL'!$A$4:$J$5,2,FALSE),FALSE)-I211),0)</f>
        <v>0</v>
      </c>
      <c r="S211" s="248"/>
      <c r="T211" s="256" t="str">
        <f t="shared" si="10"/>
        <v>UL0365C600766</v>
      </c>
      <c r="U211" s="248"/>
      <c r="V211" s="248"/>
      <c r="W211" s="248"/>
      <c r="X211" s="248"/>
      <c r="Y211" s="241"/>
      <c r="Z211" s="241" t="str">
        <f t="shared" si="11"/>
        <v>UL0365C600766</v>
      </c>
      <c r="AA211" s="245" t="str">
        <f t="shared" si="9"/>
        <v>UL0365</v>
      </c>
      <c r="AB211" s="242">
        <f>IF(G211=$J$1,(VLOOKUP(A211,'Extras -UL'!$A$6:$J$109,HLOOKUP('Exras Inflair Vs. Base'!G211,'Extras -UL'!$A$4:$J$5,2,FALSE),FALSE)),0)</f>
        <v>0</v>
      </c>
      <c r="AC211" s="242">
        <f>IF(G211=$K$1,(VLOOKUP(A211,'Extras -UL'!$A$6:$J$109,HLOOKUP('Exras Inflair Vs. Base'!G211,'Extras -UL'!$A$4:$J$5,2,FALSE),FALSE)),0)</f>
        <v>0</v>
      </c>
      <c r="AD211" s="242">
        <f>IF(G211=$L$1,(VLOOKUP(A211,'Extras -UL'!$A$6:$J$109,HLOOKUP('Exras Inflair Vs. Base'!G211,'Extras -UL'!$A$4:$J$5,2,FALSE),FALSE)),0)</f>
        <v>6</v>
      </c>
      <c r="AE211" s="242">
        <f>IF(G211=$M$1,(VLOOKUP(A211,'Extras -UL'!$A$6:$J$109,HLOOKUP('Exras Inflair Vs. Base'!G211,'Extras -UL'!$A$4:$J$5,2,FALSE),FALSE)),0)</f>
        <v>0</v>
      </c>
      <c r="AF211" s="242">
        <f>IF(G211=$N$1,(VLOOKUP(A211,'Extras -UL'!$A$6:$J$109,HLOOKUP('Exras Inflair Vs. Base'!G211,'Extras -UL'!$A$4:$J$5,2,FALSE),FALSE)-I211),0)</f>
        <v>0</v>
      </c>
      <c r="AG211" s="242">
        <f>IF(G211=$O$1,(VLOOKUP(A211,'Extras -UL'!$A$6:$J$109,HLOOKUP('Exras Inflair Vs. Base'!G211,'Extras -UL'!$A$4:$J$5,2,FALSE),FALSE)),0)</f>
        <v>0</v>
      </c>
      <c r="AH211" s="242">
        <f>IF(G211=$P$1,(VLOOKUP(A211,'Extras -UL'!$A$6:$J$109,HLOOKUP('Exras Inflair Vs. Base'!G211,'Extras -UL'!$A$4:$J$5,2,FALSE),FALSE)),0)</f>
        <v>0</v>
      </c>
      <c r="AI211" s="242">
        <f>IF(G211=$Q$1,(VLOOKUP(A211,'Extras -UL'!$A$6:$J$109,HLOOKUP('Exras Inflair Vs. Base'!G211,'Extras -UL'!$A$4:$J$5,2,FALSE),FALSE)),0)</f>
        <v>0</v>
      </c>
      <c r="AJ211" s="242">
        <f>IF(G211=$R$1,(VLOOKUP(A211,'Extras -UL'!$A$6:$J$109,HLOOKUP('Exras Inflair Vs. Base'!G211,'Extras -UL'!$A$4:$J$5,2,FALSE),FALSE)),0)</f>
        <v>0</v>
      </c>
    </row>
    <row r="212" spans="1:36" x14ac:dyDescent="0.25">
      <c r="A212" s="250" t="s">
        <v>89</v>
      </c>
      <c r="B212" s="250" t="s">
        <v>1803</v>
      </c>
      <c r="C212" s="250" t="s">
        <v>1764</v>
      </c>
      <c r="D212" s="252" t="s">
        <v>897</v>
      </c>
      <c r="E212" s="249">
        <v>4</v>
      </c>
      <c r="F212" s="249" t="s">
        <v>1126</v>
      </c>
      <c r="G212" s="249" t="s">
        <v>169</v>
      </c>
      <c r="H212" s="249" t="s">
        <v>416</v>
      </c>
      <c r="I212" s="329">
        <v>6</v>
      </c>
      <c r="J212" s="369">
        <f>IF(G212=$J$1,(VLOOKUP(A212,'Extras -UL'!$A$6:$J$109,HLOOKUP('Exras Inflair Vs. Base'!G212,'Extras -UL'!$A$4:$J$5,2,FALSE),FALSE)-I212),0)</f>
        <v>0</v>
      </c>
      <c r="K212" s="369">
        <f>IF(G212=$K$1,(VLOOKUP(A212,'Extras -UL'!$A$6:$J$109,HLOOKUP('Exras Inflair Vs. Base'!G212,'Extras -UL'!$A$4:$J$5,2,FALSE),FALSE)-I212),0)</f>
        <v>0</v>
      </c>
      <c r="L212" s="369">
        <f>IF(G212=$L$1,(VLOOKUP(A212,'Extras -UL'!$A$6:$J$109,HLOOKUP('Exras Inflair Vs. Base'!G212,'Extras -UL'!$A$4:$J$5,2,FALSE),FALSE)-I212),0)</f>
        <v>0</v>
      </c>
      <c r="M212" s="369">
        <f>IF(G212=$M$1,(VLOOKUP(A212,'Extras -UL'!$A$6:$J$109,HLOOKUP('Exras Inflair Vs. Base'!G212,'Extras -UL'!$A$4:$J$5,2,FALSE),FALSE)-I212),0)</f>
        <v>0</v>
      </c>
      <c r="N212" s="369">
        <f>IF(G212=$N$1,(VLOOKUP(A212,'Extras -UL'!$A$6:$J$109,HLOOKUP('Exras Inflair Vs. Base'!G212,'Extras -UL'!$A$4:$J$5,2,FALSE),FALSE)-I212),0)</f>
        <v>0</v>
      </c>
      <c r="O212" s="369">
        <f>IF(G212=$O$1,(VLOOKUP(A212,'Extras -UL'!$A$6:$J$109,HLOOKUP('Exras Inflair Vs. Base'!G212,'Extras -UL'!$A$4:$J$5,2,FALSE),FALSE)-I212),0)</f>
        <v>0</v>
      </c>
      <c r="P212" s="369">
        <f>IF(G212=$P$1,(VLOOKUP(A212,'Extras -UL'!$A$6:$J$109,HLOOKUP('Exras Inflair Vs. Base'!G212,'Extras -UL'!$A$4:$J$5,2,FALSE),FALSE)-I212),0)</f>
        <v>0</v>
      </c>
      <c r="Q212" s="369">
        <f>IF(G212=$Q$1,(VLOOKUP(A212,'Extras -UL'!$A$6:$J$109,HLOOKUP('Exras Inflair Vs. Base'!G212,'Extras -UL'!$A$4:$J$5,2,FALSE),FALSE)-I212),0)</f>
        <v>0</v>
      </c>
      <c r="R212" s="369">
        <f>IF(G212=$R$1,(VLOOKUP(A212,'Extras -UL'!$A$6:$J$109,HLOOKUP('Exras Inflair Vs. Base'!G212,'Extras -UL'!$A$4:$J$5,2,FALSE),FALSE)-I212),0)</f>
        <v>0</v>
      </c>
      <c r="S212" s="248"/>
      <c r="T212" s="256" t="str">
        <f>A212&amp;G212&amp;I212</f>
        <v>UL0365C600546</v>
      </c>
      <c r="U212" s="248"/>
      <c r="V212" s="248"/>
      <c r="W212" s="248"/>
      <c r="X212" s="248"/>
      <c r="Y212" s="241"/>
      <c r="Z212" s="241" t="str">
        <f>A212&amp;G212&amp;I212</f>
        <v>UL0365C600546</v>
      </c>
      <c r="AA212" s="245" t="str">
        <f>A212</f>
        <v>UL0365</v>
      </c>
      <c r="AB212" s="242">
        <f>IF(G212=$J$1,(VLOOKUP(A212,'Extras -UL'!$A$6:$J$109,HLOOKUP('Exras Inflair Vs. Base'!G212,'Extras -UL'!$A$4:$J$5,2,FALSE),FALSE)),0)</f>
        <v>0</v>
      </c>
      <c r="AC212" s="242">
        <f>IF(G212=$K$1,(VLOOKUP(A212,'Extras -UL'!$A$6:$J$109,HLOOKUP('Exras Inflair Vs. Base'!G212,'Extras -UL'!$A$4:$J$5,2,FALSE),FALSE)),0)</f>
        <v>0</v>
      </c>
      <c r="AD212" s="242">
        <f>IF(G212=$L$1,(VLOOKUP(A212,'Extras -UL'!$A$6:$J$109,HLOOKUP('Exras Inflair Vs. Base'!G212,'Extras -UL'!$A$4:$J$5,2,FALSE),FALSE)),0)</f>
        <v>0</v>
      </c>
      <c r="AE212" s="242">
        <f>IF(G212=$M$1,(VLOOKUP(A212,'Extras -UL'!$A$6:$J$109,HLOOKUP('Exras Inflair Vs. Base'!G212,'Extras -UL'!$A$4:$J$5,2,FALSE),FALSE)),0)</f>
        <v>6</v>
      </c>
      <c r="AF212" s="242">
        <f>IF(G212=$N$1,(VLOOKUP(A212,'Extras -UL'!$A$6:$J$109,HLOOKUP('Exras Inflair Vs. Base'!G212,'Extras -UL'!$A$4:$J$5,2,FALSE),FALSE)-I212),0)</f>
        <v>0</v>
      </c>
      <c r="AG212" s="242">
        <f>IF(G212=$O$1,(VLOOKUP(A212,'Extras -UL'!$A$6:$J$109,HLOOKUP('Exras Inflair Vs. Base'!G212,'Extras -UL'!$A$4:$J$5,2,FALSE),FALSE)),0)</f>
        <v>0</v>
      </c>
      <c r="AH212" s="242">
        <f>IF(G212=$P$1,(VLOOKUP(A212,'Extras -UL'!$A$6:$J$109,HLOOKUP('Exras Inflair Vs. Base'!G212,'Extras -UL'!$A$4:$J$5,2,FALSE),FALSE)),0)</f>
        <v>0</v>
      </c>
      <c r="AI212" s="242">
        <f>IF(G212=$Q$1,(VLOOKUP(A212,'Extras -UL'!$A$6:$J$109,HLOOKUP('Exras Inflair Vs. Base'!G212,'Extras -UL'!$A$4:$J$5,2,FALSE),FALSE)),0)</f>
        <v>0</v>
      </c>
      <c r="AJ212" s="242">
        <f>IF(G212=$R$1,(VLOOKUP(A212,'Extras -UL'!$A$6:$J$109,HLOOKUP('Exras Inflair Vs. Base'!G212,'Extras -UL'!$A$4:$J$5,2,FALSE),FALSE)),0)</f>
        <v>0</v>
      </c>
    </row>
    <row r="213" spans="1:36" x14ac:dyDescent="0.25">
      <c r="A213" s="250" t="s">
        <v>89</v>
      </c>
      <c r="B213" s="250" t="s">
        <v>1803</v>
      </c>
      <c r="C213" s="250" t="s">
        <v>1764</v>
      </c>
      <c r="D213" s="252" t="s">
        <v>897</v>
      </c>
      <c r="E213" s="249">
        <v>5</v>
      </c>
      <c r="F213" s="249" t="s">
        <v>1126</v>
      </c>
      <c r="G213" s="249" t="s">
        <v>170</v>
      </c>
      <c r="H213" s="249" t="s">
        <v>417</v>
      </c>
      <c r="I213" s="329">
        <v>1</v>
      </c>
      <c r="J213" s="369">
        <f>IF(G213=$J$1,(VLOOKUP(A213,'Extras -UL'!$A$6:$J$109,HLOOKUP('Exras Inflair Vs. Base'!G213,'Extras -UL'!$A$4:$J$5,2,FALSE),FALSE)-I213),0)</f>
        <v>0</v>
      </c>
      <c r="K213" s="369">
        <f>IF(G213=$K$1,(VLOOKUP(A213,'Extras -UL'!$A$6:$J$109,HLOOKUP('Exras Inflair Vs. Base'!G213,'Extras -UL'!$A$4:$J$5,2,FALSE),FALSE)-I213),0)</f>
        <v>0</v>
      </c>
      <c r="L213" s="369">
        <f>IF(G213=$L$1,(VLOOKUP(A213,'Extras -UL'!$A$6:$J$109,HLOOKUP('Exras Inflair Vs. Base'!G213,'Extras -UL'!$A$4:$J$5,2,FALSE),FALSE)-I213),0)</f>
        <v>0</v>
      </c>
      <c r="M213" s="369">
        <f>IF(G213=$M$1,(VLOOKUP(A213,'Extras -UL'!$A$6:$J$109,HLOOKUP('Exras Inflair Vs. Base'!G213,'Extras -UL'!$A$4:$J$5,2,FALSE),FALSE)-I213),0)</f>
        <v>0</v>
      </c>
      <c r="N213" s="369">
        <f>IF(G213=$N$1,(VLOOKUP(A213,'Extras -UL'!$A$6:$J$109,HLOOKUP('Exras Inflair Vs. Base'!G213,'Extras -UL'!$A$4:$J$5,2,FALSE),FALSE)-I213),0)</f>
        <v>0</v>
      </c>
      <c r="O213" s="369">
        <f>IF(G213=$O$1,(VLOOKUP(A213,'Extras -UL'!$A$6:$J$109,HLOOKUP('Exras Inflair Vs. Base'!G213,'Extras -UL'!$A$4:$J$5,2,FALSE),FALSE)-I213),0)</f>
        <v>0</v>
      </c>
      <c r="P213" s="369">
        <f>IF(G213=$P$1,(VLOOKUP(A213,'Extras -UL'!$A$6:$J$109,HLOOKUP('Exras Inflair Vs. Base'!G213,'Extras -UL'!$A$4:$J$5,2,FALSE),FALSE)-I213),0)</f>
        <v>0</v>
      </c>
      <c r="Q213" s="369">
        <f>IF(G213=$Q$1,(VLOOKUP(A213,'Extras -UL'!$A$6:$J$109,HLOOKUP('Exras Inflair Vs. Base'!G213,'Extras -UL'!$A$4:$J$5,2,FALSE),FALSE)-I213),0)</f>
        <v>0</v>
      </c>
      <c r="R213" s="369">
        <f>IF(G213=$R$1,(VLOOKUP(A213,'Extras -UL'!$A$6:$J$109,HLOOKUP('Exras Inflair Vs. Base'!G213,'Extras -UL'!$A$4:$J$5,2,FALSE),FALSE)-I213),0)</f>
        <v>0</v>
      </c>
      <c r="S213" s="248"/>
      <c r="T213" s="256" t="str">
        <f>A213&amp;G213&amp;I213</f>
        <v>UL0365C600551</v>
      </c>
      <c r="U213" s="248"/>
      <c r="V213" s="248"/>
      <c r="W213" s="248"/>
      <c r="X213" s="248"/>
      <c r="Y213" s="241"/>
      <c r="Z213" s="241" t="str">
        <f>A213&amp;G213&amp;I213</f>
        <v>UL0365C600551</v>
      </c>
      <c r="AA213" s="245" t="str">
        <f>A213</f>
        <v>UL0365</v>
      </c>
      <c r="AB213" s="242">
        <f>IF(G213=$J$1,(VLOOKUP(A213,'Extras -UL'!$A$6:$J$109,HLOOKUP('Exras Inflair Vs. Base'!G213,'Extras -UL'!$A$4:$J$5,2,FALSE),FALSE)),0)</f>
        <v>0</v>
      </c>
      <c r="AC213" s="242">
        <f>IF(G213=$K$1,(VLOOKUP(A213,'Extras -UL'!$A$6:$J$109,HLOOKUP('Exras Inflair Vs. Base'!G213,'Extras -UL'!$A$4:$J$5,2,FALSE),FALSE)),0)</f>
        <v>0</v>
      </c>
      <c r="AD213" s="242">
        <f>IF(G213=$L$1,(VLOOKUP(A213,'Extras -UL'!$A$6:$J$109,HLOOKUP('Exras Inflair Vs. Base'!G213,'Extras -UL'!$A$4:$J$5,2,FALSE),FALSE)),0)</f>
        <v>0</v>
      </c>
      <c r="AE213" s="242">
        <f>IF(G213=$M$1,(VLOOKUP(A213,'Extras -UL'!$A$6:$J$109,HLOOKUP('Exras Inflair Vs. Base'!G213,'Extras -UL'!$A$4:$J$5,2,FALSE),FALSE)),0)</f>
        <v>0</v>
      </c>
      <c r="AF213" s="242">
        <f>IF(G213=$N$1,(VLOOKUP(A213,'Extras -UL'!$A$6:$J$109,HLOOKUP('Exras Inflair Vs. Base'!G213,'Extras -UL'!$A$4:$J$5,2,FALSE),FALSE)-I213),0)</f>
        <v>0</v>
      </c>
      <c r="AG213" s="242">
        <f>IF(G213=$O$1,(VLOOKUP(A213,'Extras -UL'!$A$6:$J$109,HLOOKUP('Exras Inflair Vs. Base'!G213,'Extras -UL'!$A$4:$J$5,2,FALSE),FALSE)),0)</f>
        <v>0</v>
      </c>
      <c r="AH213" s="242">
        <f>IF(G213=$P$1,(VLOOKUP(A213,'Extras -UL'!$A$6:$J$109,HLOOKUP('Exras Inflair Vs. Base'!G213,'Extras -UL'!$A$4:$J$5,2,FALSE),FALSE)),0)</f>
        <v>0</v>
      </c>
      <c r="AI213" s="242">
        <f>IF(G213=$Q$1,(VLOOKUP(A213,'Extras -UL'!$A$6:$J$109,HLOOKUP('Exras Inflair Vs. Base'!G213,'Extras -UL'!$A$4:$J$5,2,FALSE),FALSE)),0)</f>
        <v>0</v>
      </c>
      <c r="AJ213" s="242">
        <f>IF(G213=$R$1,(VLOOKUP(A213,'Extras -UL'!$A$6:$J$109,HLOOKUP('Exras Inflair Vs. Base'!G213,'Extras -UL'!$A$4:$J$5,2,FALSE),FALSE)),0)</f>
        <v>0</v>
      </c>
    </row>
    <row r="214" spans="1:36" x14ac:dyDescent="0.25">
      <c r="A214" s="250" t="s">
        <v>99</v>
      </c>
      <c r="B214" s="250" t="s">
        <v>1804</v>
      </c>
      <c r="C214" s="250" t="s">
        <v>1764</v>
      </c>
      <c r="D214" s="252" t="s">
        <v>897</v>
      </c>
      <c r="E214" s="249">
        <v>1</v>
      </c>
      <c r="F214" s="249" t="s">
        <v>1126</v>
      </c>
      <c r="G214" s="249" t="s">
        <v>517</v>
      </c>
      <c r="H214" s="249" t="s">
        <v>1777</v>
      </c>
      <c r="I214" s="329">
        <v>168</v>
      </c>
      <c r="J214" s="369">
        <f>IF(G214=$J$1,(VLOOKUP(A214,'Extras -UL'!$A$6:$J$109,HLOOKUP('Exras Inflair Vs. Base'!G214,'Extras -UL'!$A$4:$J$5,2,FALSE),FALSE)-I214),0)</f>
        <v>0</v>
      </c>
      <c r="K214" s="369">
        <f>IF(G214=$K$1,(VLOOKUP(A214,'Extras -UL'!$A$6:$J$109,HLOOKUP('Exras Inflair Vs. Base'!G214,'Extras -UL'!$A$4:$J$5,2,FALSE),FALSE)-I214),0)</f>
        <v>0</v>
      </c>
      <c r="L214" s="369">
        <f>IF(G214=$L$1,(VLOOKUP(A214,'Extras -UL'!$A$6:$J$109,HLOOKUP('Exras Inflair Vs. Base'!G214,'Extras -UL'!$A$4:$J$5,2,FALSE),FALSE)-I214),0)</f>
        <v>0</v>
      </c>
      <c r="M214" s="369">
        <f>IF(G214=$M$1,(VLOOKUP(A214,'Extras -UL'!$A$6:$J$109,HLOOKUP('Exras Inflair Vs. Base'!G214,'Extras -UL'!$A$4:$J$5,2,FALSE),FALSE)-I214),0)</f>
        <v>0</v>
      </c>
      <c r="N214" s="369">
        <f>IF(G214=$N$1,(VLOOKUP(A214,'Extras -UL'!$A$6:$J$109,HLOOKUP('Exras Inflair Vs. Base'!G214,'Extras -UL'!$A$4:$J$5,2,FALSE),FALSE)-I214),0)</f>
        <v>0</v>
      </c>
      <c r="O214" s="369">
        <f>IF(G214=$O$1,(VLOOKUP(A214,'Extras -UL'!$A$6:$J$109,HLOOKUP('Exras Inflair Vs. Base'!G214,'Extras -UL'!$A$4:$J$5,2,FALSE),FALSE)-I214),0)</f>
        <v>0</v>
      </c>
      <c r="P214" s="369">
        <f>IF(G214=$P$1,(VLOOKUP(A214,'Extras -UL'!$A$6:$J$109,HLOOKUP('Exras Inflair Vs. Base'!G214,'Extras -UL'!$A$4:$J$5,2,FALSE),FALSE)-I214),0)</f>
        <v>0</v>
      </c>
      <c r="Q214" s="369">
        <f>IF(G214=$Q$1,(VLOOKUP(A214,'Extras -UL'!$A$6:$J$109,HLOOKUP('Exras Inflair Vs. Base'!G214,'Extras -UL'!$A$4:$J$5,2,FALSE),FALSE)-I214),0)</f>
        <v>0</v>
      </c>
      <c r="R214" s="369">
        <f>IF(G214=$R$1,(VLOOKUP(A214,'Extras -UL'!$A$6:$J$109,HLOOKUP('Exras Inflair Vs. Base'!G214,'Extras -UL'!$A$4:$J$5,2,FALSE),FALSE)-I214),0)</f>
        <v>0</v>
      </c>
      <c r="S214" s="248"/>
      <c r="T214" s="256" t="str">
        <f>A214&amp;G214&amp;I214</f>
        <v>UL0402C60048168</v>
      </c>
      <c r="U214" s="248"/>
      <c r="V214" s="248"/>
      <c r="W214" s="248"/>
      <c r="X214" s="248"/>
      <c r="Y214" s="241"/>
      <c r="Z214" s="241" t="str">
        <f>A214&amp;G214&amp;I214</f>
        <v>UL0402C60048168</v>
      </c>
      <c r="AA214" s="245" t="str">
        <f>A214</f>
        <v>UL0402</v>
      </c>
      <c r="AB214" s="242">
        <f>IF(G214=$J$1,(VLOOKUP(A214,'Extras -UL'!$A$6:$J$109,HLOOKUP('Exras Inflair Vs. Base'!G214,'Extras -UL'!$A$4:$J$5,2,FALSE),FALSE)),0)</f>
        <v>168</v>
      </c>
      <c r="AC214" s="242">
        <f>IF(G214=$K$1,(VLOOKUP(A214,'Extras -UL'!$A$6:$J$109,HLOOKUP('Exras Inflair Vs. Base'!G214,'Extras -UL'!$A$4:$J$5,2,FALSE),FALSE)),0)</f>
        <v>0</v>
      </c>
      <c r="AD214" s="242">
        <f>IF(G214=$L$1,(VLOOKUP(A214,'Extras -UL'!$A$6:$J$109,HLOOKUP('Exras Inflair Vs. Base'!G214,'Extras -UL'!$A$4:$J$5,2,FALSE),FALSE)),0)</f>
        <v>0</v>
      </c>
      <c r="AE214" s="242">
        <f>IF(G214=$M$1,(VLOOKUP(A214,'Extras -UL'!$A$6:$J$109,HLOOKUP('Exras Inflair Vs. Base'!G214,'Extras -UL'!$A$4:$J$5,2,FALSE),FALSE)),0)</f>
        <v>0</v>
      </c>
      <c r="AF214" s="242">
        <f>IF(G214=$N$1,(VLOOKUP(A214,'Extras -UL'!$A$6:$J$109,HLOOKUP('Exras Inflair Vs. Base'!G214,'Extras -UL'!$A$4:$J$5,2,FALSE),FALSE)-I214),0)</f>
        <v>0</v>
      </c>
      <c r="AG214" s="242">
        <f>IF(G214=$O$1,(VLOOKUP(A214,'Extras -UL'!$A$6:$J$109,HLOOKUP('Exras Inflair Vs. Base'!G214,'Extras -UL'!$A$4:$J$5,2,FALSE),FALSE)),0)</f>
        <v>0</v>
      </c>
      <c r="AH214" s="242">
        <f>IF(G214=$P$1,(VLOOKUP(A214,'Extras -UL'!$A$6:$J$109,HLOOKUP('Exras Inflair Vs. Base'!G214,'Extras -UL'!$A$4:$J$5,2,FALSE),FALSE)),0)</f>
        <v>0</v>
      </c>
      <c r="AI214" s="242">
        <f>IF(G214=$Q$1,(VLOOKUP(A214,'Extras -UL'!$A$6:$J$109,HLOOKUP('Exras Inflair Vs. Base'!G214,'Extras -UL'!$A$4:$J$5,2,FALSE),FALSE)),0)</f>
        <v>0</v>
      </c>
      <c r="AJ214" s="242">
        <f>IF(G214=$R$1,(VLOOKUP(A214,'Extras -UL'!$A$6:$J$109,HLOOKUP('Exras Inflair Vs. Base'!G214,'Extras -UL'!$A$4:$J$5,2,FALSE),FALSE)),0)</f>
        <v>0</v>
      </c>
    </row>
    <row r="215" spans="1:36" x14ac:dyDescent="0.25">
      <c r="A215" s="250" t="s">
        <v>99</v>
      </c>
      <c r="B215" s="250" t="s">
        <v>1804</v>
      </c>
      <c r="C215" s="250" t="s">
        <v>1764</v>
      </c>
      <c r="D215" s="252" t="s">
        <v>897</v>
      </c>
      <c r="E215" s="249">
        <v>2</v>
      </c>
      <c r="F215" s="249" t="s">
        <v>1126</v>
      </c>
      <c r="G215" s="249" t="s">
        <v>434</v>
      </c>
      <c r="H215" s="249" t="s">
        <v>1778</v>
      </c>
      <c r="I215" s="329">
        <v>25</v>
      </c>
      <c r="J215" s="369">
        <f>IF(G215=$J$1,(VLOOKUP(A215,'Extras -UL'!$A$6:$J$109,HLOOKUP('Exras Inflair Vs. Base'!G215,'Extras -UL'!$A$4:$J$5,2,FALSE),FALSE)-I215),0)</f>
        <v>0</v>
      </c>
      <c r="K215" s="369">
        <f>IF(G215=$K$1,(VLOOKUP(A215,'Extras -UL'!$A$6:$J$109,HLOOKUP('Exras Inflair Vs. Base'!G215,'Extras -UL'!$A$4:$J$5,2,FALSE),FALSE)-I215),0)</f>
        <v>0</v>
      </c>
      <c r="L215" s="369">
        <f>IF(G215=$L$1,(VLOOKUP(A215,'Extras -UL'!$A$6:$J$109,HLOOKUP('Exras Inflair Vs. Base'!G215,'Extras -UL'!$A$4:$J$5,2,FALSE),FALSE)-I215),0)</f>
        <v>0</v>
      </c>
      <c r="M215" s="369">
        <f>IF(G215=$M$1,(VLOOKUP(A215,'Extras -UL'!$A$6:$J$109,HLOOKUP('Exras Inflair Vs. Base'!G215,'Extras -UL'!$A$4:$J$5,2,FALSE),FALSE)-I215),0)</f>
        <v>0</v>
      </c>
      <c r="N215" s="369">
        <f>IF(G215=$N$1,(VLOOKUP(A215,'Extras -UL'!$A$6:$J$109,HLOOKUP('Exras Inflair Vs. Base'!G215,'Extras -UL'!$A$4:$J$5,2,FALSE),FALSE)-I215),0)</f>
        <v>0</v>
      </c>
      <c r="O215" s="369">
        <f>IF(G215=$O$1,(VLOOKUP(A215,'Extras -UL'!$A$6:$J$109,HLOOKUP('Exras Inflair Vs. Base'!G215,'Extras -UL'!$A$4:$J$5,2,FALSE),FALSE)-I215),0)</f>
        <v>0</v>
      </c>
      <c r="P215" s="369">
        <f>IF(G215=$P$1,(VLOOKUP(A215,'Extras -UL'!$A$6:$J$109,HLOOKUP('Exras Inflair Vs. Base'!G215,'Extras -UL'!$A$4:$J$5,2,FALSE),FALSE)-I215),0)</f>
        <v>0</v>
      </c>
      <c r="Q215" s="369">
        <f>IF(G215=$Q$1,(VLOOKUP(A215,'Extras -UL'!$A$6:$J$109,HLOOKUP('Exras Inflair Vs. Base'!G215,'Extras -UL'!$A$4:$J$5,2,FALSE),FALSE)-I215),0)</f>
        <v>0</v>
      </c>
      <c r="R215" s="369">
        <f>IF(G215=$R$1,(VLOOKUP(A215,'Extras -UL'!$A$6:$J$109,HLOOKUP('Exras Inflair Vs. Base'!G215,'Extras -UL'!$A$4:$J$5,2,FALSE),FALSE)-I215),0)</f>
        <v>0</v>
      </c>
      <c r="S215" s="248"/>
      <c r="T215" s="256" t="str">
        <f t="shared" si="10"/>
        <v>UL0402C6002225</v>
      </c>
      <c r="U215" s="248"/>
      <c r="V215" s="248"/>
      <c r="W215" s="248"/>
      <c r="X215" s="248"/>
      <c r="Y215" s="241"/>
      <c r="Z215" s="241" t="str">
        <f t="shared" si="11"/>
        <v>UL0402C6002225</v>
      </c>
      <c r="AA215" s="245" t="str">
        <f t="shared" si="9"/>
        <v>UL0402</v>
      </c>
      <c r="AB215" s="242">
        <f>IF(G215=$J$1,(VLOOKUP(A215,'Extras -UL'!$A$6:$J$109,HLOOKUP('Exras Inflair Vs. Base'!G215,'Extras -UL'!$A$4:$J$5,2,FALSE),FALSE)),0)</f>
        <v>0</v>
      </c>
      <c r="AC215" s="242">
        <f>IF(G215=$K$1,(VLOOKUP(A215,'Extras -UL'!$A$6:$J$109,HLOOKUP('Exras Inflair Vs. Base'!G215,'Extras -UL'!$A$4:$J$5,2,FALSE),FALSE)),0)</f>
        <v>25</v>
      </c>
      <c r="AD215" s="242">
        <f>IF(G215=$L$1,(VLOOKUP(A215,'Extras -UL'!$A$6:$J$109,HLOOKUP('Exras Inflair Vs. Base'!G215,'Extras -UL'!$A$4:$J$5,2,FALSE),FALSE)),0)</f>
        <v>0</v>
      </c>
      <c r="AE215" s="242">
        <f>IF(G215=$M$1,(VLOOKUP(A215,'Extras -UL'!$A$6:$J$109,HLOOKUP('Exras Inflair Vs. Base'!G215,'Extras -UL'!$A$4:$J$5,2,FALSE),FALSE)),0)</f>
        <v>0</v>
      </c>
      <c r="AF215" s="242">
        <f>IF(G215=$N$1,(VLOOKUP(A215,'Extras -UL'!$A$6:$J$109,HLOOKUP('Exras Inflair Vs. Base'!G215,'Extras -UL'!$A$4:$J$5,2,FALSE),FALSE)-I215),0)</f>
        <v>0</v>
      </c>
      <c r="AG215" s="242">
        <f>IF(G215=$O$1,(VLOOKUP(A215,'Extras -UL'!$A$6:$J$109,HLOOKUP('Exras Inflair Vs. Base'!G215,'Extras -UL'!$A$4:$J$5,2,FALSE),FALSE)),0)</f>
        <v>0</v>
      </c>
      <c r="AH215" s="242">
        <f>IF(G215=$P$1,(VLOOKUP(A215,'Extras -UL'!$A$6:$J$109,HLOOKUP('Exras Inflair Vs. Base'!G215,'Extras -UL'!$A$4:$J$5,2,FALSE),FALSE)),0)</f>
        <v>0</v>
      </c>
      <c r="AI215" s="242">
        <f>IF(G215=$Q$1,(VLOOKUP(A215,'Extras -UL'!$A$6:$J$109,HLOOKUP('Exras Inflair Vs. Base'!G215,'Extras -UL'!$A$4:$J$5,2,FALSE),FALSE)),0)</f>
        <v>0</v>
      </c>
      <c r="AJ215" s="242">
        <f>IF(G215=$R$1,(VLOOKUP(A215,'Extras -UL'!$A$6:$J$109,HLOOKUP('Exras Inflair Vs. Base'!G215,'Extras -UL'!$A$4:$J$5,2,FALSE),FALSE)),0)</f>
        <v>0</v>
      </c>
    </row>
    <row r="216" spans="1:36" x14ac:dyDescent="0.25">
      <c r="A216" s="249" t="s">
        <v>99</v>
      </c>
      <c r="B216" s="249" t="s">
        <v>1804</v>
      </c>
      <c r="C216" s="249" t="s">
        <v>1764</v>
      </c>
      <c r="D216" s="251" t="s">
        <v>897</v>
      </c>
      <c r="E216" s="249">
        <v>3</v>
      </c>
      <c r="F216" s="249" t="s">
        <v>1126</v>
      </c>
      <c r="G216" s="249" t="s">
        <v>886</v>
      </c>
      <c r="H216" s="249" t="s">
        <v>907</v>
      </c>
      <c r="I216" s="329">
        <v>1.5</v>
      </c>
      <c r="J216" s="369">
        <f>IF(G216=$J$1,(VLOOKUP(A216,'Extras -UL'!$A$6:$J$109,HLOOKUP('Exras Inflair Vs. Base'!G216,'Extras -UL'!$A$4:$J$5,2,FALSE),FALSE)-I216),0)</f>
        <v>0</v>
      </c>
      <c r="K216" s="369">
        <f>IF(G216=$K$1,(VLOOKUP(A216,'Extras -UL'!$A$6:$J$109,HLOOKUP('Exras Inflair Vs. Base'!G216,'Extras -UL'!$A$4:$J$5,2,FALSE),FALSE)-I216),0)</f>
        <v>0</v>
      </c>
      <c r="L216" s="369">
        <f>IF(G216=$L$1,(VLOOKUP(A216,'Extras -UL'!$A$6:$J$109,HLOOKUP('Exras Inflair Vs. Base'!G216,'Extras -UL'!$A$4:$J$5,2,FALSE),FALSE)-I216),0)</f>
        <v>0</v>
      </c>
      <c r="M216" s="369">
        <f>IF(G216=$M$1,(VLOOKUP(A216,'Extras -UL'!$A$6:$J$109,HLOOKUP('Exras Inflair Vs. Base'!G216,'Extras -UL'!$A$4:$J$5,2,FALSE),FALSE)-I216),0)</f>
        <v>0</v>
      </c>
      <c r="N216" s="369">
        <f>IF(G216=$N$1,(VLOOKUP(A216,'Extras -UL'!$A$6:$J$109,HLOOKUP('Exras Inflair Vs. Base'!G216,'Extras -UL'!$A$4:$J$5,2,FALSE),FALSE)-I216),0)</f>
        <v>0</v>
      </c>
      <c r="O216" s="369">
        <f>IF(G216=$O$1,(VLOOKUP(A216,'Extras -UL'!$A$6:$J$109,HLOOKUP('Exras Inflair Vs. Base'!G216,'Extras -UL'!$A$4:$J$5,2,FALSE),FALSE)-I216),0)</f>
        <v>0</v>
      </c>
      <c r="P216" s="369">
        <f>IF(G216=$P$1,(VLOOKUP(A216,'Extras -UL'!$A$6:$J$109,HLOOKUP('Exras Inflair Vs. Base'!G216,'Extras -UL'!$A$4:$J$5,2,FALSE),FALSE)-I216),0)</f>
        <v>0</v>
      </c>
      <c r="Q216" s="369">
        <f>IF(G216=$Q$1,(VLOOKUP(A216,'Extras -UL'!$A$6:$J$109,HLOOKUP('Exras Inflair Vs. Base'!G216,'Extras -UL'!$A$4:$J$5,2,FALSE),FALSE)-I216),0)</f>
        <v>0</v>
      </c>
      <c r="R216" s="369">
        <f>IF(G216=$R$1,(VLOOKUP(A216,'Extras -UL'!$A$6:$J$109,HLOOKUP('Exras Inflair Vs. Base'!G216,'Extras -UL'!$A$4:$J$5,2,FALSE),FALSE)-I216),0)</f>
        <v>0</v>
      </c>
      <c r="S216" s="248"/>
      <c r="T216" s="256" t="str">
        <f t="shared" si="10"/>
        <v>UL0402C600761.5</v>
      </c>
      <c r="U216" s="248"/>
      <c r="V216" s="248"/>
      <c r="W216" s="248"/>
      <c r="X216" s="248"/>
      <c r="Y216" s="241"/>
      <c r="Z216" s="241" t="str">
        <f t="shared" si="11"/>
        <v>UL0402C600761.5</v>
      </c>
      <c r="AA216" s="245" t="str">
        <f t="shared" si="9"/>
        <v>UL0402</v>
      </c>
      <c r="AB216" s="242">
        <f>IF(G216=$J$1,(VLOOKUP(A216,'Extras -UL'!$A$6:$J$109,HLOOKUP('Exras Inflair Vs. Base'!G216,'Extras -UL'!$A$4:$J$5,2,FALSE),FALSE)),0)</f>
        <v>0</v>
      </c>
      <c r="AC216" s="242">
        <f>IF(G216=$K$1,(VLOOKUP(A216,'Extras -UL'!$A$6:$J$109,HLOOKUP('Exras Inflair Vs. Base'!G216,'Extras -UL'!$A$4:$J$5,2,FALSE),FALSE)),0)</f>
        <v>0</v>
      </c>
      <c r="AD216" s="242">
        <f>IF(G216=$L$1,(VLOOKUP(A216,'Extras -UL'!$A$6:$J$109,HLOOKUP('Exras Inflair Vs. Base'!G216,'Extras -UL'!$A$4:$J$5,2,FALSE),FALSE)),0)</f>
        <v>1.5</v>
      </c>
      <c r="AE216" s="242">
        <f>IF(G216=$M$1,(VLOOKUP(A216,'Extras -UL'!$A$6:$J$109,HLOOKUP('Exras Inflair Vs. Base'!G216,'Extras -UL'!$A$4:$J$5,2,FALSE),FALSE)),0)</f>
        <v>0</v>
      </c>
      <c r="AF216" s="242">
        <f>IF(G216=$N$1,(VLOOKUP(A216,'Extras -UL'!$A$6:$J$109,HLOOKUP('Exras Inflair Vs. Base'!G216,'Extras -UL'!$A$4:$J$5,2,FALSE),FALSE)-I216),0)</f>
        <v>0</v>
      </c>
      <c r="AG216" s="242">
        <f>IF(G216=$O$1,(VLOOKUP(A216,'Extras -UL'!$A$6:$J$109,HLOOKUP('Exras Inflair Vs. Base'!G216,'Extras -UL'!$A$4:$J$5,2,FALSE),FALSE)),0)</f>
        <v>0</v>
      </c>
      <c r="AH216" s="242">
        <f>IF(G216=$P$1,(VLOOKUP(A216,'Extras -UL'!$A$6:$J$109,HLOOKUP('Exras Inflair Vs. Base'!G216,'Extras -UL'!$A$4:$J$5,2,FALSE),FALSE)),0)</f>
        <v>0</v>
      </c>
      <c r="AI216" s="242">
        <f>IF(G216=$Q$1,(VLOOKUP(A216,'Extras -UL'!$A$6:$J$109,HLOOKUP('Exras Inflair Vs. Base'!G216,'Extras -UL'!$A$4:$J$5,2,FALSE),FALSE)),0)</f>
        <v>0</v>
      </c>
      <c r="AJ216" s="242">
        <f>IF(G216=$R$1,(VLOOKUP(A216,'Extras -UL'!$A$6:$J$109,HLOOKUP('Exras Inflair Vs. Base'!G216,'Extras -UL'!$A$4:$J$5,2,FALSE),FALSE)),0)</f>
        <v>0</v>
      </c>
    </row>
    <row r="217" spans="1:36" x14ac:dyDescent="0.25">
      <c r="A217" s="250" t="s">
        <v>99</v>
      </c>
      <c r="B217" s="250" t="s">
        <v>1804</v>
      </c>
      <c r="C217" s="250" t="s">
        <v>1764</v>
      </c>
      <c r="D217" s="252" t="s">
        <v>897</v>
      </c>
      <c r="E217" s="249">
        <v>4</v>
      </c>
      <c r="F217" s="249" t="s">
        <v>1126</v>
      </c>
      <c r="G217" s="249" t="s">
        <v>169</v>
      </c>
      <c r="H217" s="249" t="s">
        <v>416</v>
      </c>
      <c r="I217" s="329">
        <v>3</v>
      </c>
      <c r="J217" s="369">
        <f>IF(G217=$J$1,(VLOOKUP(A217,'Extras -UL'!$A$6:$J$109,HLOOKUP('Exras Inflair Vs. Base'!G217,'Extras -UL'!$A$4:$J$5,2,FALSE),FALSE)-I217),0)</f>
        <v>0</v>
      </c>
      <c r="K217" s="369">
        <f>IF(G217=$K$1,(VLOOKUP(A217,'Extras -UL'!$A$6:$J$109,HLOOKUP('Exras Inflair Vs. Base'!G217,'Extras -UL'!$A$4:$J$5,2,FALSE),FALSE)-I217),0)</f>
        <v>0</v>
      </c>
      <c r="L217" s="369">
        <f>IF(G217=$L$1,(VLOOKUP(A217,'Extras -UL'!$A$6:$J$109,HLOOKUP('Exras Inflair Vs. Base'!G217,'Extras -UL'!$A$4:$J$5,2,FALSE),FALSE)-I217),0)</f>
        <v>0</v>
      </c>
      <c r="M217" s="369">
        <f>IF(G217=$M$1,(VLOOKUP(A217,'Extras -UL'!$A$6:$J$109,HLOOKUP('Exras Inflair Vs. Base'!G217,'Extras -UL'!$A$4:$J$5,2,FALSE),FALSE)-I217),0)</f>
        <v>0</v>
      </c>
      <c r="N217" s="369">
        <f>IF(G217=$N$1,(VLOOKUP(A217,'Extras -UL'!$A$6:$J$109,HLOOKUP('Exras Inflair Vs. Base'!G217,'Extras -UL'!$A$4:$J$5,2,FALSE),FALSE)-I217),0)</f>
        <v>0</v>
      </c>
      <c r="O217" s="369">
        <f>IF(G217=$O$1,(VLOOKUP(A217,'Extras -UL'!$A$6:$J$109,HLOOKUP('Exras Inflair Vs. Base'!G217,'Extras -UL'!$A$4:$J$5,2,FALSE),FALSE)-I217),0)</f>
        <v>0</v>
      </c>
      <c r="P217" s="369">
        <f>IF(G217=$P$1,(VLOOKUP(A217,'Extras -UL'!$A$6:$J$109,HLOOKUP('Exras Inflair Vs. Base'!G217,'Extras -UL'!$A$4:$J$5,2,FALSE),FALSE)-I217),0)</f>
        <v>0</v>
      </c>
      <c r="Q217" s="369">
        <f>IF(G217=$Q$1,(VLOOKUP(A217,'Extras -UL'!$A$6:$J$109,HLOOKUP('Exras Inflair Vs. Base'!G217,'Extras -UL'!$A$4:$J$5,2,FALSE),FALSE)-I217),0)</f>
        <v>0</v>
      </c>
      <c r="R217" s="369">
        <f>IF(G217=$R$1,(VLOOKUP(A217,'Extras -UL'!$A$6:$J$109,HLOOKUP('Exras Inflair Vs. Base'!G217,'Extras -UL'!$A$4:$J$5,2,FALSE),FALSE)-I217),0)</f>
        <v>0</v>
      </c>
      <c r="S217" s="248"/>
      <c r="T217" s="256" t="str">
        <f t="shared" si="10"/>
        <v>UL0402C600543</v>
      </c>
      <c r="U217" s="248"/>
      <c r="V217" s="248"/>
      <c r="W217" s="248"/>
      <c r="X217" s="248"/>
      <c r="Y217" s="241"/>
      <c r="Z217" s="241" t="str">
        <f t="shared" si="11"/>
        <v>UL0402C600543</v>
      </c>
      <c r="AA217" s="245" t="str">
        <f t="shared" si="9"/>
        <v>UL0402</v>
      </c>
      <c r="AB217" s="242">
        <f>IF(G217=$J$1,(VLOOKUP(A217,'Extras -UL'!$A$6:$J$109,HLOOKUP('Exras Inflair Vs. Base'!G217,'Extras -UL'!$A$4:$J$5,2,FALSE),FALSE)),0)</f>
        <v>0</v>
      </c>
      <c r="AC217" s="242">
        <f>IF(G217=$K$1,(VLOOKUP(A217,'Extras -UL'!$A$6:$J$109,HLOOKUP('Exras Inflair Vs. Base'!G217,'Extras -UL'!$A$4:$J$5,2,FALSE),FALSE)),0)</f>
        <v>0</v>
      </c>
      <c r="AD217" s="242">
        <f>IF(G217=$L$1,(VLOOKUP(A217,'Extras -UL'!$A$6:$J$109,HLOOKUP('Exras Inflair Vs. Base'!G217,'Extras -UL'!$A$4:$J$5,2,FALSE),FALSE)),0)</f>
        <v>0</v>
      </c>
      <c r="AE217" s="242">
        <f>IF(G217=$M$1,(VLOOKUP(A217,'Extras -UL'!$A$6:$J$109,HLOOKUP('Exras Inflair Vs. Base'!G217,'Extras -UL'!$A$4:$J$5,2,FALSE),FALSE)),0)</f>
        <v>3</v>
      </c>
      <c r="AF217" s="242">
        <f>IF(G217=$N$1,(VLOOKUP(A217,'Extras -UL'!$A$6:$J$109,HLOOKUP('Exras Inflair Vs. Base'!G217,'Extras -UL'!$A$4:$J$5,2,FALSE),FALSE)-I217),0)</f>
        <v>0</v>
      </c>
      <c r="AG217" s="242">
        <f>IF(G217=$O$1,(VLOOKUP(A217,'Extras -UL'!$A$6:$J$109,HLOOKUP('Exras Inflair Vs. Base'!G217,'Extras -UL'!$A$4:$J$5,2,FALSE),FALSE)),0)</f>
        <v>0</v>
      </c>
      <c r="AH217" s="242">
        <f>IF(G217=$P$1,(VLOOKUP(A217,'Extras -UL'!$A$6:$J$109,HLOOKUP('Exras Inflair Vs. Base'!G217,'Extras -UL'!$A$4:$J$5,2,FALSE),FALSE)),0)</f>
        <v>0</v>
      </c>
      <c r="AI217" s="242">
        <f>IF(G217=$Q$1,(VLOOKUP(A217,'Extras -UL'!$A$6:$J$109,HLOOKUP('Exras Inflair Vs. Base'!G217,'Extras -UL'!$A$4:$J$5,2,FALSE),FALSE)),0)</f>
        <v>0</v>
      </c>
      <c r="AJ217" s="242">
        <f>IF(G217=$R$1,(VLOOKUP(A217,'Extras -UL'!$A$6:$J$109,HLOOKUP('Exras Inflair Vs. Base'!G217,'Extras -UL'!$A$4:$J$5,2,FALSE),FALSE)),0)</f>
        <v>0</v>
      </c>
    </row>
    <row r="218" spans="1:36" x14ac:dyDescent="0.25">
      <c r="A218" s="250" t="s">
        <v>87</v>
      </c>
      <c r="B218" s="250" t="s">
        <v>1829</v>
      </c>
      <c r="C218" s="250" t="s">
        <v>1764</v>
      </c>
      <c r="D218" s="252" t="s">
        <v>897</v>
      </c>
      <c r="E218" s="249">
        <v>1</v>
      </c>
      <c r="F218" s="249" t="s">
        <v>1126</v>
      </c>
      <c r="G218" s="249" t="s">
        <v>517</v>
      </c>
      <c r="H218" s="249" t="s">
        <v>1777</v>
      </c>
      <c r="I218" s="329">
        <v>179</v>
      </c>
      <c r="J218" s="369">
        <f>IF(G218=$J$1,(VLOOKUP(A218,'Extras -UL'!$A$6:$J$109,HLOOKUP('Exras Inflair Vs. Base'!G218,'Extras -UL'!$A$4:$J$5,2,FALSE),FALSE)-I218),0)</f>
        <v>0</v>
      </c>
      <c r="K218" s="369">
        <f>IF(G218=$K$1,(VLOOKUP(A218,'Extras -UL'!$A$6:$J$109,HLOOKUP('Exras Inflair Vs. Base'!G218,'Extras -UL'!$A$4:$J$5,2,FALSE),FALSE)-I218),0)</f>
        <v>0</v>
      </c>
      <c r="L218" s="369">
        <f>IF(G218=$L$1,(VLOOKUP(A218,'Extras -UL'!$A$6:$J$109,HLOOKUP('Exras Inflair Vs. Base'!G218,'Extras -UL'!$A$4:$J$5,2,FALSE),FALSE)-I218),0)</f>
        <v>0</v>
      </c>
      <c r="M218" s="369">
        <f>IF(G218=$M$1,(VLOOKUP(A218,'Extras -UL'!$A$6:$J$109,HLOOKUP('Exras Inflair Vs. Base'!G218,'Extras -UL'!$A$4:$J$5,2,FALSE),FALSE)-I218),0)</f>
        <v>0</v>
      </c>
      <c r="N218" s="369">
        <f>IF(G218=$N$1,(VLOOKUP(A218,'Extras -UL'!$A$6:$J$109,HLOOKUP('Exras Inflair Vs. Base'!G218,'Extras -UL'!$A$4:$J$5,2,FALSE),FALSE)-I218),0)</f>
        <v>0</v>
      </c>
      <c r="O218" s="369">
        <f>IF(G218=$O$1,(VLOOKUP(A218,'Extras -UL'!$A$6:$J$109,HLOOKUP('Exras Inflair Vs. Base'!G218,'Extras -UL'!$A$4:$J$5,2,FALSE),FALSE)-I218),0)</f>
        <v>0</v>
      </c>
      <c r="P218" s="369">
        <f>IF(G218=$P$1,(VLOOKUP(A218,'Extras -UL'!$A$6:$J$109,HLOOKUP('Exras Inflair Vs. Base'!G218,'Extras -UL'!$A$4:$J$5,2,FALSE),FALSE)-I218),0)</f>
        <v>0</v>
      </c>
      <c r="Q218" s="369">
        <f>IF(G218=$Q$1,(VLOOKUP(A218,'Extras -UL'!$A$6:$J$109,HLOOKUP('Exras Inflair Vs. Base'!G218,'Extras -UL'!$A$4:$J$5,2,FALSE),FALSE)-I218),0)</f>
        <v>0</v>
      </c>
      <c r="R218" s="369">
        <f>IF(G218=$R$1,(VLOOKUP(A218,'Extras -UL'!$A$6:$J$109,HLOOKUP('Exras Inflair Vs. Base'!G218,'Extras -UL'!$A$4:$J$5,2,FALSE),FALSE)-I218),0)</f>
        <v>0</v>
      </c>
      <c r="S218" s="248"/>
      <c r="T218" s="256" t="str">
        <f t="shared" si="10"/>
        <v>UL4541C60048179</v>
      </c>
      <c r="U218" s="248"/>
      <c r="V218" s="248"/>
      <c r="W218" s="248"/>
      <c r="X218" s="248"/>
      <c r="Y218" s="241"/>
      <c r="Z218" s="241" t="str">
        <f t="shared" si="11"/>
        <v>UL4541C60048179</v>
      </c>
      <c r="AA218" s="245" t="str">
        <f t="shared" si="9"/>
        <v>UL4541</v>
      </c>
      <c r="AB218" s="242">
        <f>IF(G218=$J$1,(VLOOKUP(A218,'Extras -UL'!$A$6:$J$109,HLOOKUP('Exras Inflair Vs. Base'!G218,'Extras -UL'!$A$4:$J$5,2,FALSE),FALSE)),0)</f>
        <v>179</v>
      </c>
      <c r="AC218" s="242">
        <f>IF(G218=$K$1,(VLOOKUP(A218,'Extras -UL'!$A$6:$J$109,HLOOKUP('Exras Inflair Vs. Base'!G218,'Extras -UL'!$A$4:$J$5,2,FALSE),FALSE)),0)</f>
        <v>0</v>
      </c>
      <c r="AD218" s="242">
        <f>IF(G218=$L$1,(VLOOKUP(A218,'Extras -UL'!$A$6:$J$109,HLOOKUP('Exras Inflair Vs. Base'!G218,'Extras -UL'!$A$4:$J$5,2,FALSE),FALSE)),0)</f>
        <v>0</v>
      </c>
      <c r="AE218" s="242">
        <f>IF(G218=$M$1,(VLOOKUP(A218,'Extras -UL'!$A$6:$J$109,HLOOKUP('Exras Inflair Vs. Base'!G218,'Extras -UL'!$A$4:$J$5,2,FALSE),FALSE)),0)</f>
        <v>0</v>
      </c>
      <c r="AF218" s="242">
        <f>IF(G218=$N$1,(VLOOKUP(A218,'Extras -UL'!$A$6:$J$109,HLOOKUP('Exras Inflair Vs. Base'!G218,'Extras -UL'!$A$4:$J$5,2,FALSE),FALSE)-I218),0)</f>
        <v>0</v>
      </c>
      <c r="AG218" s="242">
        <f>IF(G218=$O$1,(VLOOKUP(A218,'Extras -UL'!$A$6:$J$109,HLOOKUP('Exras Inflair Vs. Base'!G218,'Extras -UL'!$A$4:$J$5,2,FALSE),FALSE)),0)</f>
        <v>0</v>
      </c>
      <c r="AH218" s="242">
        <f>IF(G218=$P$1,(VLOOKUP(A218,'Extras -UL'!$A$6:$J$109,HLOOKUP('Exras Inflair Vs. Base'!G218,'Extras -UL'!$A$4:$J$5,2,FALSE),FALSE)),0)</f>
        <v>0</v>
      </c>
      <c r="AI218" s="242">
        <f>IF(G218=$Q$1,(VLOOKUP(A218,'Extras -UL'!$A$6:$J$109,HLOOKUP('Exras Inflair Vs. Base'!G218,'Extras -UL'!$A$4:$J$5,2,FALSE),FALSE)),0)</f>
        <v>0</v>
      </c>
      <c r="AJ218" s="242">
        <f>IF(G218=$R$1,(VLOOKUP(A218,'Extras -UL'!$A$6:$J$109,HLOOKUP('Exras Inflair Vs. Base'!G218,'Extras -UL'!$A$4:$J$5,2,FALSE),FALSE)),0)</f>
        <v>0</v>
      </c>
    </row>
    <row r="219" spans="1:36" x14ac:dyDescent="0.25">
      <c r="A219" s="250" t="s">
        <v>87</v>
      </c>
      <c r="B219" s="250" t="s">
        <v>1829</v>
      </c>
      <c r="C219" s="250" t="s">
        <v>1764</v>
      </c>
      <c r="D219" s="252" t="s">
        <v>897</v>
      </c>
      <c r="E219" s="249">
        <v>2</v>
      </c>
      <c r="F219" s="249" t="s">
        <v>1126</v>
      </c>
      <c r="G219" s="249" t="s">
        <v>434</v>
      </c>
      <c r="H219" s="249" t="s">
        <v>1778</v>
      </c>
      <c r="I219" s="329">
        <v>25</v>
      </c>
      <c r="J219" s="369">
        <f>IF(G219=$J$1,(VLOOKUP(A219,'Extras -UL'!$A$6:$J$109,HLOOKUP('Exras Inflair Vs. Base'!G219,'Extras -UL'!$A$4:$J$5,2,FALSE),FALSE)-I219),0)</f>
        <v>0</v>
      </c>
      <c r="K219" s="369">
        <f>IF(G219=$K$1,(VLOOKUP(A219,'Extras -UL'!$A$6:$J$109,HLOOKUP('Exras Inflair Vs. Base'!G219,'Extras -UL'!$A$4:$J$5,2,FALSE),FALSE)-I219),0)</f>
        <v>0</v>
      </c>
      <c r="L219" s="369">
        <f>IF(G219=$L$1,(VLOOKUP(A219,'Extras -UL'!$A$6:$J$109,HLOOKUP('Exras Inflair Vs. Base'!G219,'Extras -UL'!$A$4:$J$5,2,FALSE),FALSE)-I219),0)</f>
        <v>0</v>
      </c>
      <c r="M219" s="369">
        <f>IF(G219=$M$1,(VLOOKUP(A219,'Extras -UL'!$A$6:$J$109,HLOOKUP('Exras Inflair Vs. Base'!G219,'Extras -UL'!$A$4:$J$5,2,FALSE),FALSE)-I219),0)</f>
        <v>0</v>
      </c>
      <c r="N219" s="369">
        <f>IF(G219=$N$1,(VLOOKUP(A219,'Extras -UL'!$A$6:$J$109,HLOOKUP('Exras Inflair Vs. Base'!G219,'Extras -UL'!$A$4:$J$5,2,FALSE),FALSE)-I219),0)</f>
        <v>0</v>
      </c>
      <c r="O219" s="369">
        <f>IF(G219=$O$1,(VLOOKUP(A219,'Extras -UL'!$A$6:$J$109,HLOOKUP('Exras Inflair Vs. Base'!G219,'Extras -UL'!$A$4:$J$5,2,FALSE),FALSE)-I219),0)</f>
        <v>0</v>
      </c>
      <c r="P219" s="369">
        <f>IF(G219=$P$1,(VLOOKUP(A219,'Extras -UL'!$A$6:$J$109,HLOOKUP('Exras Inflair Vs. Base'!G219,'Extras -UL'!$A$4:$J$5,2,FALSE),FALSE)-I219),0)</f>
        <v>0</v>
      </c>
      <c r="Q219" s="369">
        <f>IF(G219=$Q$1,(VLOOKUP(A219,'Extras -UL'!$A$6:$J$109,HLOOKUP('Exras Inflair Vs. Base'!G219,'Extras -UL'!$A$4:$J$5,2,FALSE),FALSE)-I219),0)</f>
        <v>0</v>
      </c>
      <c r="R219" s="369">
        <f>IF(G219=$R$1,(VLOOKUP(A219,'Extras -UL'!$A$6:$J$109,HLOOKUP('Exras Inflair Vs. Base'!G219,'Extras -UL'!$A$4:$J$5,2,FALSE),FALSE)-I219),0)</f>
        <v>0</v>
      </c>
      <c r="S219" s="248"/>
      <c r="T219" s="256" t="str">
        <f t="shared" si="10"/>
        <v>UL4541C6002225</v>
      </c>
      <c r="U219" s="248"/>
      <c r="V219" s="248"/>
      <c r="W219" s="248"/>
      <c r="X219" s="248"/>
      <c r="Y219" s="241"/>
      <c r="Z219" s="241" t="str">
        <f t="shared" si="11"/>
        <v>UL4541C6002225</v>
      </c>
      <c r="AA219" s="245" t="str">
        <f t="shared" si="9"/>
        <v>UL4541</v>
      </c>
      <c r="AB219" s="242">
        <f>IF(G219=$J$1,(VLOOKUP(A219,'Extras -UL'!$A$6:$J$109,HLOOKUP('Exras Inflair Vs. Base'!G219,'Extras -UL'!$A$4:$J$5,2,FALSE),FALSE)),0)</f>
        <v>0</v>
      </c>
      <c r="AC219" s="242">
        <f>IF(G219=$K$1,(VLOOKUP(A219,'Extras -UL'!$A$6:$J$109,HLOOKUP('Exras Inflair Vs. Base'!G219,'Extras -UL'!$A$4:$J$5,2,FALSE),FALSE)),0)</f>
        <v>25</v>
      </c>
      <c r="AD219" s="242">
        <f>IF(G219=$L$1,(VLOOKUP(A219,'Extras -UL'!$A$6:$J$109,HLOOKUP('Exras Inflair Vs. Base'!G219,'Extras -UL'!$A$4:$J$5,2,FALSE),FALSE)),0)</f>
        <v>0</v>
      </c>
      <c r="AE219" s="242">
        <f>IF(G219=$M$1,(VLOOKUP(A219,'Extras -UL'!$A$6:$J$109,HLOOKUP('Exras Inflair Vs. Base'!G219,'Extras -UL'!$A$4:$J$5,2,FALSE),FALSE)),0)</f>
        <v>0</v>
      </c>
      <c r="AF219" s="242">
        <f>IF(G219=$N$1,(VLOOKUP(A219,'Extras -UL'!$A$6:$J$109,HLOOKUP('Exras Inflair Vs. Base'!G219,'Extras -UL'!$A$4:$J$5,2,FALSE),FALSE)-I219),0)</f>
        <v>0</v>
      </c>
      <c r="AG219" s="242">
        <f>IF(G219=$O$1,(VLOOKUP(A219,'Extras -UL'!$A$6:$J$109,HLOOKUP('Exras Inflair Vs. Base'!G219,'Extras -UL'!$A$4:$J$5,2,FALSE),FALSE)),0)</f>
        <v>0</v>
      </c>
      <c r="AH219" s="242">
        <f>IF(G219=$P$1,(VLOOKUP(A219,'Extras -UL'!$A$6:$J$109,HLOOKUP('Exras Inflair Vs. Base'!G219,'Extras -UL'!$A$4:$J$5,2,FALSE),FALSE)),0)</f>
        <v>0</v>
      </c>
      <c r="AI219" s="242">
        <f>IF(G219=$Q$1,(VLOOKUP(A219,'Extras -UL'!$A$6:$J$109,HLOOKUP('Exras Inflair Vs. Base'!G219,'Extras -UL'!$A$4:$J$5,2,FALSE),FALSE)),0)</f>
        <v>0</v>
      </c>
      <c r="AJ219" s="242">
        <f>IF(G219=$R$1,(VLOOKUP(A219,'Extras -UL'!$A$6:$J$109,HLOOKUP('Exras Inflair Vs. Base'!G219,'Extras -UL'!$A$4:$J$5,2,FALSE),FALSE)),0)</f>
        <v>0</v>
      </c>
    </row>
    <row r="220" spans="1:36" x14ac:dyDescent="0.25">
      <c r="A220" s="249" t="s">
        <v>87</v>
      </c>
      <c r="B220" s="249" t="s">
        <v>1829</v>
      </c>
      <c r="C220" s="249" t="s">
        <v>1764</v>
      </c>
      <c r="D220" s="251" t="s">
        <v>897</v>
      </c>
      <c r="E220" s="249">
        <v>3</v>
      </c>
      <c r="F220" s="249" t="s">
        <v>1126</v>
      </c>
      <c r="G220" s="249" t="s">
        <v>886</v>
      </c>
      <c r="H220" s="249" t="s">
        <v>907</v>
      </c>
      <c r="I220" s="329">
        <v>6</v>
      </c>
      <c r="J220" s="369">
        <f>IF(G220=$J$1,(VLOOKUP(A220,'Extras -UL'!$A$6:$J$109,HLOOKUP('Exras Inflair Vs. Base'!G220,'Extras -UL'!$A$4:$J$5,2,FALSE),FALSE)-I220),0)</f>
        <v>0</v>
      </c>
      <c r="K220" s="369">
        <f>IF(G220=$K$1,(VLOOKUP(A220,'Extras -UL'!$A$6:$J$109,HLOOKUP('Exras Inflair Vs. Base'!G220,'Extras -UL'!$A$4:$J$5,2,FALSE),FALSE)-I220),0)</f>
        <v>0</v>
      </c>
      <c r="L220" s="369">
        <f>IF(G220=$L$1,(VLOOKUP(A220,'Extras -UL'!$A$6:$J$109,HLOOKUP('Exras Inflair Vs. Base'!G220,'Extras -UL'!$A$4:$J$5,2,FALSE),FALSE)-I220),0)</f>
        <v>0</v>
      </c>
      <c r="M220" s="369">
        <f>IF(G220=$M$1,(VLOOKUP(A220,'Extras -UL'!$A$6:$J$109,HLOOKUP('Exras Inflair Vs. Base'!G220,'Extras -UL'!$A$4:$J$5,2,FALSE),FALSE)-I220),0)</f>
        <v>0</v>
      </c>
      <c r="N220" s="369">
        <f>IF(G220=$N$1,(VLOOKUP(A220,'Extras -UL'!$A$6:$J$109,HLOOKUP('Exras Inflair Vs. Base'!G220,'Extras -UL'!$A$4:$J$5,2,FALSE),FALSE)-I220),0)</f>
        <v>0</v>
      </c>
      <c r="O220" s="369">
        <f>IF(G220=$O$1,(VLOOKUP(A220,'Extras -UL'!$A$6:$J$109,HLOOKUP('Exras Inflair Vs. Base'!G220,'Extras -UL'!$A$4:$J$5,2,FALSE),FALSE)-I220),0)</f>
        <v>0</v>
      </c>
      <c r="P220" s="369">
        <f>IF(G220=$P$1,(VLOOKUP(A220,'Extras -UL'!$A$6:$J$109,HLOOKUP('Exras Inflair Vs. Base'!G220,'Extras -UL'!$A$4:$J$5,2,FALSE),FALSE)-I220),0)</f>
        <v>0</v>
      </c>
      <c r="Q220" s="369">
        <f>IF(G220=$Q$1,(VLOOKUP(A220,'Extras -UL'!$A$6:$J$109,HLOOKUP('Exras Inflair Vs. Base'!G220,'Extras -UL'!$A$4:$J$5,2,FALSE),FALSE)-I220),0)</f>
        <v>0</v>
      </c>
      <c r="R220" s="369">
        <f>IF(G220=$R$1,(VLOOKUP(A220,'Extras -UL'!$A$6:$J$109,HLOOKUP('Exras Inflair Vs. Base'!G220,'Extras -UL'!$A$4:$J$5,2,FALSE),FALSE)-I220),0)</f>
        <v>0</v>
      </c>
      <c r="S220" s="248"/>
      <c r="T220" s="256" t="str">
        <f t="shared" si="10"/>
        <v>UL4541C600766</v>
      </c>
      <c r="U220" s="248"/>
      <c r="V220" s="248"/>
      <c r="W220" s="248"/>
      <c r="X220" s="248"/>
      <c r="Y220" s="241"/>
      <c r="Z220" s="241" t="str">
        <f t="shared" si="11"/>
        <v>UL4541C600766</v>
      </c>
      <c r="AA220" s="245" t="str">
        <f t="shared" si="9"/>
        <v>UL4541</v>
      </c>
      <c r="AB220" s="242">
        <f>IF(G220=$J$1,(VLOOKUP(A220,'Extras -UL'!$A$6:$J$109,HLOOKUP('Exras Inflair Vs. Base'!G220,'Extras -UL'!$A$4:$J$5,2,FALSE),FALSE)),0)</f>
        <v>0</v>
      </c>
      <c r="AC220" s="242">
        <f>IF(G220=$K$1,(VLOOKUP(A220,'Extras -UL'!$A$6:$J$109,HLOOKUP('Exras Inflair Vs. Base'!G220,'Extras -UL'!$A$4:$J$5,2,FALSE),FALSE)),0)</f>
        <v>0</v>
      </c>
      <c r="AD220" s="242">
        <f>IF(G220=$L$1,(VLOOKUP(A220,'Extras -UL'!$A$6:$J$109,HLOOKUP('Exras Inflair Vs. Base'!G220,'Extras -UL'!$A$4:$J$5,2,FALSE),FALSE)),0)</f>
        <v>6</v>
      </c>
      <c r="AE220" s="242">
        <f>IF(G220=$M$1,(VLOOKUP(A220,'Extras -UL'!$A$6:$J$109,HLOOKUP('Exras Inflair Vs. Base'!G220,'Extras -UL'!$A$4:$J$5,2,FALSE),FALSE)),0)</f>
        <v>0</v>
      </c>
      <c r="AF220" s="242">
        <f>IF(G220=$N$1,(VLOOKUP(A220,'Extras -UL'!$A$6:$J$109,HLOOKUP('Exras Inflair Vs. Base'!G220,'Extras -UL'!$A$4:$J$5,2,FALSE),FALSE)-I220),0)</f>
        <v>0</v>
      </c>
      <c r="AG220" s="242">
        <f>IF(G220=$O$1,(VLOOKUP(A220,'Extras -UL'!$A$6:$J$109,HLOOKUP('Exras Inflair Vs. Base'!G220,'Extras -UL'!$A$4:$J$5,2,FALSE),FALSE)),0)</f>
        <v>0</v>
      </c>
      <c r="AH220" s="242">
        <f>IF(G220=$P$1,(VLOOKUP(A220,'Extras -UL'!$A$6:$J$109,HLOOKUP('Exras Inflair Vs. Base'!G220,'Extras -UL'!$A$4:$J$5,2,FALSE),FALSE)),0)</f>
        <v>0</v>
      </c>
      <c r="AI220" s="242">
        <f>IF(G220=$Q$1,(VLOOKUP(A220,'Extras -UL'!$A$6:$J$109,HLOOKUP('Exras Inflair Vs. Base'!G220,'Extras -UL'!$A$4:$J$5,2,FALSE),FALSE)),0)</f>
        <v>0</v>
      </c>
      <c r="AJ220" s="242">
        <f>IF(G220=$R$1,(VLOOKUP(A220,'Extras -UL'!$A$6:$J$109,HLOOKUP('Exras Inflair Vs. Base'!G220,'Extras -UL'!$A$4:$J$5,2,FALSE),FALSE)),0)</f>
        <v>0</v>
      </c>
    </row>
    <row r="221" spans="1:36" x14ac:dyDescent="0.25">
      <c r="A221" s="250" t="s">
        <v>87</v>
      </c>
      <c r="B221" s="250" t="s">
        <v>1829</v>
      </c>
      <c r="C221" s="250" t="s">
        <v>1764</v>
      </c>
      <c r="D221" s="252" t="s">
        <v>897</v>
      </c>
      <c r="E221" s="249">
        <v>4</v>
      </c>
      <c r="F221" s="249" t="s">
        <v>1126</v>
      </c>
      <c r="G221" s="249" t="s">
        <v>169</v>
      </c>
      <c r="H221" s="249" t="s">
        <v>416</v>
      </c>
      <c r="I221" s="329">
        <v>6</v>
      </c>
      <c r="J221" s="369">
        <f>IF(G221=$J$1,(VLOOKUP(A221,'Extras -UL'!$A$6:$J$109,HLOOKUP('Exras Inflair Vs. Base'!G221,'Extras -UL'!$A$4:$J$5,2,FALSE),FALSE)-I221),0)</f>
        <v>0</v>
      </c>
      <c r="K221" s="369">
        <f>IF(G221=$K$1,(VLOOKUP(A221,'Extras -UL'!$A$6:$J$109,HLOOKUP('Exras Inflair Vs. Base'!G221,'Extras -UL'!$A$4:$J$5,2,FALSE),FALSE)-I221),0)</f>
        <v>0</v>
      </c>
      <c r="L221" s="369">
        <f>IF(G221=$L$1,(VLOOKUP(A221,'Extras -UL'!$A$6:$J$109,HLOOKUP('Exras Inflair Vs. Base'!G221,'Extras -UL'!$A$4:$J$5,2,FALSE),FALSE)-I221),0)</f>
        <v>0</v>
      </c>
      <c r="M221" s="369">
        <f>IF(G221=$M$1,(VLOOKUP(A221,'Extras -UL'!$A$6:$J$109,HLOOKUP('Exras Inflair Vs. Base'!G221,'Extras -UL'!$A$4:$J$5,2,FALSE),FALSE)-I221),0)</f>
        <v>0</v>
      </c>
      <c r="N221" s="369">
        <f>IF(G221=$N$1,(VLOOKUP(A221,'Extras -UL'!$A$6:$J$109,HLOOKUP('Exras Inflair Vs. Base'!G221,'Extras -UL'!$A$4:$J$5,2,FALSE),FALSE)-I221),0)</f>
        <v>0</v>
      </c>
      <c r="O221" s="369">
        <f>IF(G221=$O$1,(VLOOKUP(A221,'Extras -UL'!$A$6:$J$109,HLOOKUP('Exras Inflair Vs. Base'!G221,'Extras -UL'!$A$4:$J$5,2,FALSE),FALSE)-I221),0)</f>
        <v>0</v>
      </c>
      <c r="P221" s="369">
        <f>IF(G221=$P$1,(VLOOKUP(A221,'Extras -UL'!$A$6:$J$109,HLOOKUP('Exras Inflair Vs. Base'!G221,'Extras -UL'!$A$4:$J$5,2,FALSE),FALSE)-I221),0)</f>
        <v>0</v>
      </c>
      <c r="Q221" s="369">
        <f>IF(G221=$Q$1,(VLOOKUP(A221,'Extras -UL'!$A$6:$J$109,HLOOKUP('Exras Inflair Vs. Base'!G221,'Extras -UL'!$A$4:$J$5,2,FALSE),FALSE)-I221),0)</f>
        <v>0</v>
      </c>
      <c r="R221" s="369">
        <f>IF(G221=$R$1,(VLOOKUP(A221,'Extras -UL'!$A$6:$J$109,HLOOKUP('Exras Inflair Vs. Base'!G221,'Extras -UL'!$A$4:$J$5,2,FALSE),FALSE)-I221),0)</f>
        <v>0</v>
      </c>
      <c r="S221" s="248"/>
      <c r="T221" s="256" t="str">
        <f t="shared" si="10"/>
        <v>UL4541C600546</v>
      </c>
      <c r="U221" s="248"/>
      <c r="V221" s="248"/>
      <c r="W221" s="248"/>
      <c r="X221" s="248"/>
      <c r="Y221" s="241"/>
      <c r="Z221" s="241" t="str">
        <f t="shared" si="11"/>
        <v>UL4541C600546</v>
      </c>
      <c r="AA221" s="245" t="str">
        <f t="shared" si="9"/>
        <v>UL4541</v>
      </c>
      <c r="AB221" s="242">
        <f>IF(G221=$J$1,(VLOOKUP(A221,'Extras -UL'!$A$6:$J$109,HLOOKUP('Exras Inflair Vs. Base'!G221,'Extras -UL'!$A$4:$J$5,2,FALSE),FALSE)),0)</f>
        <v>0</v>
      </c>
      <c r="AC221" s="242">
        <f>IF(G221=$K$1,(VLOOKUP(A221,'Extras -UL'!$A$6:$J$109,HLOOKUP('Exras Inflair Vs. Base'!G221,'Extras -UL'!$A$4:$J$5,2,FALSE),FALSE)),0)</f>
        <v>0</v>
      </c>
      <c r="AD221" s="242">
        <f>IF(G221=$L$1,(VLOOKUP(A221,'Extras -UL'!$A$6:$J$109,HLOOKUP('Exras Inflair Vs. Base'!G221,'Extras -UL'!$A$4:$J$5,2,FALSE),FALSE)),0)</f>
        <v>0</v>
      </c>
      <c r="AE221" s="242">
        <f>IF(G221=$M$1,(VLOOKUP(A221,'Extras -UL'!$A$6:$J$109,HLOOKUP('Exras Inflair Vs. Base'!G221,'Extras -UL'!$A$4:$J$5,2,FALSE),FALSE)),0)</f>
        <v>6</v>
      </c>
      <c r="AF221" s="242">
        <f>IF(G221=$N$1,(VLOOKUP(A221,'Extras -UL'!$A$6:$J$109,HLOOKUP('Exras Inflair Vs. Base'!G221,'Extras -UL'!$A$4:$J$5,2,FALSE),FALSE)-I221),0)</f>
        <v>0</v>
      </c>
      <c r="AG221" s="242">
        <f>IF(G221=$O$1,(VLOOKUP(A221,'Extras -UL'!$A$6:$J$109,HLOOKUP('Exras Inflair Vs. Base'!G221,'Extras -UL'!$A$4:$J$5,2,FALSE),FALSE)),0)</f>
        <v>0</v>
      </c>
      <c r="AH221" s="242">
        <f>IF(G221=$P$1,(VLOOKUP(A221,'Extras -UL'!$A$6:$J$109,HLOOKUP('Exras Inflair Vs. Base'!G221,'Extras -UL'!$A$4:$J$5,2,FALSE),FALSE)),0)</f>
        <v>0</v>
      </c>
      <c r="AI221" s="242">
        <f>IF(G221=$Q$1,(VLOOKUP(A221,'Extras -UL'!$A$6:$J$109,HLOOKUP('Exras Inflair Vs. Base'!G221,'Extras -UL'!$A$4:$J$5,2,FALSE),FALSE)),0)</f>
        <v>0</v>
      </c>
      <c r="AJ221" s="242">
        <f>IF(G221=$R$1,(VLOOKUP(A221,'Extras -UL'!$A$6:$J$109,HLOOKUP('Exras Inflair Vs. Base'!G221,'Extras -UL'!$A$4:$J$5,2,FALSE),FALSE)),0)</f>
        <v>0</v>
      </c>
    </row>
    <row r="222" spans="1:36" x14ac:dyDescent="0.25">
      <c r="A222" s="250" t="s">
        <v>87</v>
      </c>
      <c r="B222" s="250" t="s">
        <v>1829</v>
      </c>
      <c r="C222" s="250" t="s">
        <v>1764</v>
      </c>
      <c r="D222" s="252" t="s">
        <v>897</v>
      </c>
      <c r="E222" s="249">
        <v>5</v>
      </c>
      <c r="F222" s="249" t="s">
        <v>1126</v>
      </c>
      <c r="G222" s="249" t="s">
        <v>170</v>
      </c>
      <c r="H222" s="249" t="s">
        <v>417</v>
      </c>
      <c r="I222" s="329">
        <v>1</v>
      </c>
      <c r="J222" s="369">
        <f>IF(G222=$J$1,(VLOOKUP(A222,'Extras -UL'!$A$6:$J$109,HLOOKUP('Exras Inflair Vs. Base'!G222,'Extras -UL'!$A$4:$J$5,2,FALSE),FALSE)-I222),0)</f>
        <v>0</v>
      </c>
      <c r="K222" s="369">
        <f>IF(G222=$K$1,(VLOOKUP(A222,'Extras -UL'!$A$6:$J$109,HLOOKUP('Exras Inflair Vs. Base'!G222,'Extras -UL'!$A$4:$J$5,2,FALSE),FALSE)-I222),0)</f>
        <v>0</v>
      </c>
      <c r="L222" s="369">
        <f>IF(G222=$L$1,(VLOOKUP(A222,'Extras -UL'!$A$6:$J$109,HLOOKUP('Exras Inflair Vs. Base'!G222,'Extras -UL'!$A$4:$J$5,2,FALSE),FALSE)-I222),0)</f>
        <v>0</v>
      </c>
      <c r="M222" s="369">
        <f>IF(G222=$M$1,(VLOOKUP(A222,'Extras -UL'!$A$6:$J$109,HLOOKUP('Exras Inflair Vs. Base'!G222,'Extras -UL'!$A$4:$J$5,2,FALSE),FALSE)-I222),0)</f>
        <v>0</v>
      </c>
      <c r="N222" s="369">
        <f>IF(G222=$N$1,(VLOOKUP(A222,'Extras -UL'!$A$6:$J$109,HLOOKUP('Exras Inflair Vs. Base'!G222,'Extras -UL'!$A$4:$J$5,2,FALSE),FALSE)-I222),0)</f>
        <v>0</v>
      </c>
      <c r="O222" s="369">
        <f>IF(G222=$O$1,(VLOOKUP(A222,'Extras -UL'!$A$6:$J$109,HLOOKUP('Exras Inflair Vs. Base'!G222,'Extras -UL'!$A$4:$J$5,2,FALSE),FALSE)-I222),0)</f>
        <v>0</v>
      </c>
      <c r="P222" s="369">
        <f>IF(G222=$P$1,(VLOOKUP(A222,'Extras -UL'!$A$6:$J$109,HLOOKUP('Exras Inflair Vs. Base'!G222,'Extras -UL'!$A$4:$J$5,2,FALSE),FALSE)-I222),0)</f>
        <v>0</v>
      </c>
      <c r="Q222" s="369">
        <f>IF(G222=$Q$1,(VLOOKUP(A222,'Extras -UL'!$A$6:$J$109,HLOOKUP('Exras Inflair Vs. Base'!G222,'Extras -UL'!$A$4:$J$5,2,FALSE),FALSE)-I222),0)</f>
        <v>0</v>
      </c>
      <c r="R222" s="369">
        <f>IF(G222=$R$1,(VLOOKUP(A222,'Extras -UL'!$A$6:$J$109,HLOOKUP('Exras Inflair Vs. Base'!G222,'Extras -UL'!$A$4:$J$5,2,FALSE),FALSE)-I222),0)</f>
        <v>0</v>
      </c>
      <c r="S222" s="248"/>
      <c r="T222" s="256" t="str">
        <f t="shared" si="10"/>
        <v>UL4541C600551</v>
      </c>
      <c r="U222" s="248"/>
      <c r="V222" s="248"/>
      <c r="W222" s="248"/>
      <c r="X222" s="248"/>
      <c r="Y222" s="241"/>
      <c r="Z222" s="241" t="str">
        <f t="shared" si="11"/>
        <v>UL4541C600551</v>
      </c>
      <c r="AA222" s="245" t="str">
        <f t="shared" si="9"/>
        <v>UL4541</v>
      </c>
      <c r="AB222" s="242">
        <f>IF(G222=$J$1,(VLOOKUP(A222,'Extras -UL'!$A$6:$J$109,HLOOKUP('Exras Inflair Vs. Base'!G222,'Extras -UL'!$A$4:$J$5,2,FALSE),FALSE)),0)</f>
        <v>0</v>
      </c>
      <c r="AC222" s="242">
        <f>IF(G222=$K$1,(VLOOKUP(A222,'Extras -UL'!$A$6:$J$109,HLOOKUP('Exras Inflair Vs. Base'!G222,'Extras -UL'!$A$4:$J$5,2,FALSE),FALSE)),0)</f>
        <v>0</v>
      </c>
      <c r="AD222" s="242">
        <f>IF(G222=$L$1,(VLOOKUP(A222,'Extras -UL'!$A$6:$J$109,HLOOKUP('Exras Inflair Vs. Base'!G222,'Extras -UL'!$A$4:$J$5,2,FALSE),FALSE)),0)</f>
        <v>0</v>
      </c>
      <c r="AE222" s="242">
        <f>IF(G222=$M$1,(VLOOKUP(A222,'Extras -UL'!$A$6:$J$109,HLOOKUP('Exras Inflair Vs. Base'!G222,'Extras -UL'!$A$4:$J$5,2,FALSE),FALSE)),0)</f>
        <v>0</v>
      </c>
      <c r="AF222" s="242">
        <f>IF(G222=$N$1,(VLOOKUP(A222,'Extras -UL'!$A$6:$J$109,HLOOKUP('Exras Inflair Vs. Base'!G222,'Extras -UL'!$A$4:$J$5,2,FALSE),FALSE)-I222),0)</f>
        <v>0</v>
      </c>
      <c r="AG222" s="242">
        <f>IF(G222=$O$1,(VLOOKUP(A222,'Extras -UL'!$A$6:$J$109,HLOOKUP('Exras Inflair Vs. Base'!G222,'Extras -UL'!$A$4:$J$5,2,FALSE),FALSE)),0)</f>
        <v>0</v>
      </c>
      <c r="AH222" s="242">
        <f>IF(G222=$P$1,(VLOOKUP(A222,'Extras -UL'!$A$6:$J$109,HLOOKUP('Exras Inflair Vs. Base'!G222,'Extras -UL'!$A$4:$J$5,2,FALSE),FALSE)),0)</f>
        <v>0</v>
      </c>
      <c r="AI222" s="242">
        <f>IF(G222=$Q$1,(VLOOKUP(A222,'Extras -UL'!$A$6:$J$109,HLOOKUP('Exras Inflair Vs. Base'!G222,'Extras -UL'!$A$4:$J$5,2,FALSE),FALSE)),0)</f>
        <v>0</v>
      </c>
      <c r="AJ222" s="242">
        <f>IF(G222=$R$1,(VLOOKUP(A222,'Extras -UL'!$A$6:$J$109,HLOOKUP('Exras Inflair Vs. Base'!G222,'Extras -UL'!$A$4:$J$5,2,FALSE),FALSE)),0)</f>
        <v>0</v>
      </c>
    </row>
    <row r="223" spans="1:36" x14ac:dyDescent="0.25">
      <c r="A223" s="250" t="s">
        <v>88</v>
      </c>
      <c r="B223" s="250" t="s">
        <v>1830</v>
      </c>
      <c r="C223" s="250" t="s">
        <v>1764</v>
      </c>
      <c r="D223" s="252" t="s">
        <v>897</v>
      </c>
      <c r="E223" s="249">
        <v>1</v>
      </c>
      <c r="F223" s="249" t="s">
        <v>1126</v>
      </c>
      <c r="G223" s="249" t="s">
        <v>517</v>
      </c>
      <c r="H223" s="249" t="s">
        <v>1777</v>
      </c>
      <c r="I223" s="329">
        <v>178</v>
      </c>
      <c r="J223" s="369">
        <f>IF(G223=$J$1,(VLOOKUP(A223,'Extras -UL'!$A$6:$J$109,HLOOKUP('Exras Inflair Vs. Base'!G223,'Extras -UL'!$A$4:$J$5,2,FALSE),FALSE)-I223),0)</f>
        <v>0</v>
      </c>
      <c r="K223" s="369">
        <f>IF(G223=$K$1,(VLOOKUP(A223,'Extras -UL'!$A$6:$J$109,HLOOKUP('Exras Inflair Vs. Base'!G223,'Extras -UL'!$A$4:$J$5,2,FALSE),FALSE)-I223),0)</f>
        <v>0</v>
      </c>
      <c r="L223" s="369">
        <f>IF(G223=$L$1,(VLOOKUP(A223,'Extras -UL'!$A$6:$J$109,HLOOKUP('Exras Inflair Vs. Base'!G223,'Extras -UL'!$A$4:$J$5,2,FALSE),FALSE)-I223),0)</f>
        <v>0</v>
      </c>
      <c r="M223" s="369">
        <f>IF(G223=$M$1,(VLOOKUP(A223,'Extras -UL'!$A$6:$J$109,HLOOKUP('Exras Inflair Vs. Base'!G223,'Extras -UL'!$A$4:$J$5,2,FALSE),FALSE)-I223),0)</f>
        <v>0</v>
      </c>
      <c r="N223" s="369">
        <f>IF(G223=$N$1,(VLOOKUP(A223,'Extras -UL'!$A$6:$J$109,HLOOKUP('Exras Inflair Vs. Base'!G223,'Extras -UL'!$A$4:$J$5,2,FALSE),FALSE)-I223),0)</f>
        <v>0</v>
      </c>
      <c r="O223" s="369">
        <f>IF(G223=$O$1,(VLOOKUP(A223,'Extras -UL'!$A$6:$J$109,HLOOKUP('Exras Inflair Vs. Base'!G223,'Extras -UL'!$A$4:$J$5,2,FALSE),FALSE)-I223),0)</f>
        <v>0</v>
      </c>
      <c r="P223" s="369">
        <f>IF(G223=$P$1,(VLOOKUP(A223,'Extras -UL'!$A$6:$J$109,HLOOKUP('Exras Inflair Vs. Base'!G223,'Extras -UL'!$A$4:$J$5,2,FALSE),FALSE)-I223),0)</f>
        <v>0</v>
      </c>
      <c r="Q223" s="369">
        <f>IF(G223=$Q$1,(VLOOKUP(A223,'Extras -UL'!$A$6:$J$109,HLOOKUP('Exras Inflair Vs. Base'!G223,'Extras -UL'!$A$4:$J$5,2,FALSE),FALSE)-I223),0)</f>
        <v>0</v>
      </c>
      <c r="R223" s="369">
        <f>IF(G223=$R$1,(VLOOKUP(A223,'Extras -UL'!$A$6:$J$109,HLOOKUP('Exras Inflair Vs. Base'!G223,'Extras -UL'!$A$4:$J$5,2,FALSE),FALSE)-I223),0)</f>
        <v>0</v>
      </c>
      <c r="S223" s="248"/>
      <c r="T223" s="256" t="str">
        <f t="shared" si="10"/>
        <v>UL4542C60048178</v>
      </c>
      <c r="U223" s="248"/>
      <c r="V223" s="248"/>
      <c r="W223" s="248"/>
      <c r="X223" s="248"/>
      <c r="Y223" s="241"/>
      <c r="Z223" s="241" t="str">
        <f t="shared" si="11"/>
        <v>UL4542C60048178</v>
      </c>
      <c r="AA223" s="245" t="str">
        <f t="shared" si="9"/>
        <v>UL4542</v>
      </c>
      <c r="AB223" s="242">
        <f>IF(G223=$J$1,(VLOOKUP(A223,'Extras -UL'!$A$6:$J$109,HLOOKUP('Exras Inflair Vs. Base'!G223,'Extras -UL'!$A$4:$J$5,2,FALSE),FALSE)),0)</f>
        <v>178</v>
      </c>
      <c r="AC223" s="242">
        <f>IF(G223=$K$1,(VLOOKUP(A223,'Extras -UL'!$A$6:$J$109,HLOOKUP('Exras Inflair Vs. Base'!G223,'Extras -UL'!$A$4:$J$5,2,FALSE),FALSE)),0)</f>
        <v>0</v>
      </c>
      <c r="AD223" s="242">
        <f>IF(G223=$L$1,(VLOOKUP(A223,'Extras -UL'!$A$6:$J$109,HLOOKUP('Exras Inflair Vs. Base'!G223,'Extras -UL'!$A$4:$J$5,2,FALSE),FALSE)),0)</f>
        <v>0</v>
      </c>
      <c r="AE223" s="242">
        <f>IF(G223=$M$1,(VLOOKUP(A223,'Extras -UL'!$A$6:$J$109,HLOOKUP('Exras Inflair Vs. Base'!G223,'Extras -UL'!$A$4:$J$5,2,FALSE),FALSE)),0)</f>
        <v>0</v>
      </c>
      <c r="AF223" s="242">
        <f>IF(G223=$N$1,(VLOOKUP(A223,'Extras -UL'!$A$6:$J$109,HLOOKUP('Exras Inflair Vs. Base'!G223,'Extras -UL'!$A$4:$J$5,2,FALSE),FALSE)-I223),0)</f>
        <v>0</v>
      </c>
      <c r="AG223" s="242">
        <f>IF(G223=$O$1,(VLOOKUP(A223,'Extras -UL'!$A$6:$J$109,HLOOKUP('Exras Inflair Vs. Base'!G223,'Extras -UL'!$A$4:$J$5,2,FALSE),FALSE)),0)</f>
        <v>0</v>
      </c>
      <c r="AH223" s="242">
        <f>IF(G223=$P$1,(VLOOKUP(A223,'Extras -UL'!$A$6:$J$109,HLOOKUP('Exras Inflair Vs. Base'!G223,'Extras -UL'!$A$4:$J$5,2,FALSE),FALSE)),0)</f>
        <v>0</v>
      </c>
      <c r="AI223" s="242">
        <f>IF(G223=$Q$1,(VLOOKUP(A223,'Extras -UL'!$A$6:$J$109,HLOOKUP('Exras Inflair Vs. Base'!G223,'Extras -UL'!$A$4:$J$5,2,FALSE),FALSE)),0)</f>
        <v>0</v>
      </c>
      <c r="AJ223" s="242">
        <f>IF(G223=$R$1,(VLOOKUP(A223,'Extras -UL'!$A$6:$J$109,HLOOKUP('Exras Inflair Vs. Base'!G223,'Extras -UL'!$A$4:$J$5,2,FALSE),FALSE)),0)</f>
        <v>0</v>
      </c>
    </row>
    <row r="224" spans="1:36" x14ac:dyDescent="0.25">
      <c r="A224" s="249" t="s">
        <v>88</v>
      </c>
      <c r="B224" s="249" t="s">
        <v>1830</v>
      </c>
      <c r="C224" s="249" t="s">
        <v>1764</v>
      </c>
      <c r="D224" s="251" t="s">
        <v>897</v>
      </c>
      <c r="E224" s="249">
        <v>2</v>
      </c>
      <c r="F224" s="249" t="s">
        <v>1126</v>
      </c>
      <c r="G224" s="249" t="s">
        <v>434</v>
      </c>
      <c r="H224" s="249" t="s">
        <v>1778</v>
      </c>
      <c r="I224" s="329">
        <v>25</v>
      </c>
      <c r="J224" s="369">
        <f>IF(G224=$J$1,(VLOOKUP(A224,'Extras -UL'!$A$6:$J$109,HLOOKUP('Exras Inflair Vs. Base'!G224,'Extras -UL'!$A$4:$J$5,2,FALSE),FALSE)-I224),0)</f>
        <v>0</v>
      </c>
      <c r="K224" s="369">
        <f>IF(G224=$K$1,(VLOOKUP(A224,'Extras -UL'!$A$6:$J$109,HLOOKUP('Exras Inflair Vs. Base'!G224,'Extras -UL'!$A$4:$J$5,2,FALSE),FALSE)-I224),0)</f>
        <v>0</v>
      </c>
      <c r="L224" s="369">
        <f>IF(G224=$L$1,(VLOOKUP(A224,'Extras -UL'!$A$6:$J$109,HLOOKUP('Exras Inflair Vs. Base'!G224,'Extras -UL'!$A$4:$J$5,2,FALSE),FALSE)-I224),0)</f>
        <v>0</v>
      </c>
      <c r="M224" s="369">
        <f>IF(G224=$M$1,(VLOOKUP(A224,'Extras -UL'!$A$6:$J$109,HLOOKUP('Exras Inflair Vs. Base'!G224,'Extras -UL'!$A$4:$J$5,2,FALSE),FALSE)-I224),0)</f>
        <v>0</v>
      </c>
      <c r="N224" s="369">
        <f>IF(G224=$N$1,(VLOOKUP(A224,'Extras -UL'!$A$6:$J$109,HLOOKUP('Exras Inflair Vs. Base'!G224,'Extras -UL'!$A$4:$J$5,2,FALSE),FALSE)-I224),0)</f>
        <v>0</v>
      </c>
      <c r="O224" s="369">
        <f>IF(G224=$O$1,(VLOOKUP(A224,'Extras -UL'!$A$6:$J$109,HLOOKUP('Exras Inflair Vs. Base'!G224,'Extras -UL'!$A$4:$J$5,2,FALSE),FALSE)-I224),0)</f>
        <v>0</v>
      </c>
      <c r="P224" s="369">
        <f>IF(G224=$P$1,(VLOOKUP(A224,'Extras -UL'!$A$6:$J$109,HLOOKUP('Exras Inflair Vs. Base'!G224,'Extras -UL'!$A$4:$J$5,2,FALSE),FALSE)-I224),0)</f>
        <v>0</v>
      </c>
      <c r="Q224" s="369">
        <f>IF(G224=$Q$1,(VLOOKUP(A224,'Extras -UL'!$A$6:$J$109,HLOOKUP('Exras Inflair Vs. Base'!G224,'Extras -UL'!$A$4:$J$5,2,FALSE),FALSE)-I224),0)</f>
        <v>0</v>
      </c>
      <c r="R224" s="369">
        <f>IF(G224=$R$1,(VLOOKUP(A224,'Extras -UL'!$A$6:$J$109,HLOOKUP('Exras Inflair Vs. Base'!G224,'Extras -UL'!$A$4:$J$5,2,FALSE),FALSE)-I224),0)</f>
        <v>0</v>
      </c>
      <c r="S224" s="248"/>
      <c r="T224" s="256" t="str">
        <f t="shared" si="10"/>
        <v>UL4542C6002225</v>
      </c>
      <c r="U224" s="248"/>
      <c r="V224" s="248"/>
      <c r="W224" s="248"/>
      <c r="X224" s="248"/>
      <c r="Y224" s="241"/>
      <c r="Z224" s="241" t="str">
        <f t="shared" si="11"/>
        <v>UL4542C6002225</v>
      </c>
      <c r="AA224" s="245" t="str">
        <f t="shared" si="9"/>
        <v>UL4542</v>
      </c>
      <c r="AB224" s="242">
        <f>IF(G224=$J$1,(VLOOKUP(A224,'Extras -UL'!$A$6:$J$109,HLOOKUP('Exras Inflair Vs. Base'!G224,'Extras -UL'!$A$4:$J$5,2,FALSE),FALSE)),0)</f>
        <v>0</v>
      </c>
      <c r="AC224" s="242">
        <f>IF(G224=$K$1,(VLOOKUP(A224,'Extras -UL'!$A$6:$J$109,HLOOKUP('Exras Inflair Vs. Base'!G224,'Extras -UL'!$A$4:$J$5,2,FALSE),FALSE)),0)</f>
        <v>25</v>
      </c>
      <c r="AD224" s="242">
        <f>IF(G224=$L$1,(VLOOKUP(A224,'Extras -UL'!$A$6:$J$109,HLOOKUP('Exras Inflair Vs. Base'!G224,'Extras -UL'!$A$4:$J$5,2,FALSE),FALSE)),0)</f>
        <v>0</v>
      </c>
      <c r="AE224" s="242">
        <f>IF(G224=$M$1,(VLOOKUP(A224,'Extras -UL'!$A$6:$J$109,HLOOKUP('Exras Inflair Vs. Base'!G224,'Extras -UL'!$A$4:$J$5,2,FALSE),FALSE)),0)</f>
        <v>0</v>
      </c>
      <c r="AF224" s="242">
        <f>IF(G224=$N$1,(VLOOKUP(A224,'Extras -UL'!$A$6:$J$109,HLOOKUP('Exras Inflair Vs. Base'!G224,'Extras -UL'!$A$4:$J$5,2,FALSE),FALSE)-I224),0)</f>
        <v>0</v>
      </c>
      <c r="AG224" s="242">
        <f>IF(G224=$O$1,(VLOOKUP(A224,'Extras -UL'!$A$6:$J$109,HLOOKUP('Exras Inflair Vs. Base'!G224,'Extras -UL'!$A$4:$J$5,2,FALSE),FALSE)),0)</f>
        <v>0</v>
      </c>
      <c r="AH224" s="242">
        <f>IF(G224=$P$1,(VLOOKUP(A224,'Extras -UL'!$A$6:$J$109,HLOOKUP('Exras Inflair Vs. Base'!G224,'Extras -UL'!$A$4:$J$5,2,FALSE),FALSE)),0)</f>
        <v>0</v>
      </c>
      <c r="AI224" s="242">
        <f>IF(G224=$Q$1,(VLOOKUP(A224,'Extras -UL'!$A$6:$J$109,HLOOKUP('Exras Inflair Vs. Base'!G224,'Extras -UL'!$A$4:$J$5,2,FALSE),FALSE)),0)</f>
        <v>0</v>
      </c>
      <c r="AJ224" s="242">
        <f>IF(G224=$R$1,(VLOOKUP(A224,'Extras -UL'!$A$6:$J$109,HLOOKUP('Exras Inflair Vs. Base'!G224,'Extras -UL'!$A$4:$J$5,2,FALSE),FALSE)),0)</f>
        <v>0</v>
      </c>
    </row>
    <row r="225" spans="1:36" x14ac:dyDescent="0.25">
      <c r="A225" s="250" t="s">
        <v>88</v>
      </c>
      <c r="B225" s="250" t="s">
        <v>1830</v>
      </c>
      <c r="C225" s="250" t="s">
        <v>1764</v>
      </c>
      <c r="D225" s="252" t="s">
        <v>897</v>
      </c>
      <c r="E225" s="249">
        <v>3</v>
      </c>
      <c r="F225" s="249" t="s">
        <v>1126</v>
      </c>
      <c r="G225" s="249" t="s">
        <v>886</v>
      </c>
      <c r="H225" s="249" t="s">
        <v>907</v>
      </c>
      <c r="I225" s="329">
        <v>6</v>
      </c>
      <c r="J225" s="369">
        <f>IF(G225=$J$1,(VLOOKUP(A225,'Extras -UL'!$A$6:$J$109,HLOOKUP('Exras Inflair Vs. Base'!G225,'Extras -UL'!$A$4:$J$5,2,FALSE),FALSE)-I225),0)</f>
        <v>0</v>
      </c>
      <c r="K225" s="369">
        <f>IF(G225=$K$1,(VLOOKUP(A225,'Extras -UL'!$A$6:$J$109,HLOOKUP('Exras Inflair Vs. Base'!G225,'Extras -UL'!$A$4:$J$5,2,FALSE),FALSE)-I225),0)</f>
        <v>0</v>
      </c>
      <c r="L225" s="369">
        <f>IF(G225=$L$1,(VLOOKUP(A225,'Extras -UL'!$A$6:$J$109,HLOOKUP('Exras Inflair Vs. Base'!G225,'Extras -UL'!$A$4:$J$5,2,FALSE),FALSE)-I225),0)</f>
        <v>0</v>
      </c>
      <c r="M225" s="369">
        <f>IF(G225=$M$1,(VLOOKUP(A225,'Extras -UL'!$A$6:$J$109,HLOOKUP('Exras Inflair Vs. Base'!G225,'Extras -UL'!$A$4:$J$5,2,FALSE),FALSE)-I225),0)</f>
        <v>0</v>
      </c>
      <c r="N225" s="369">
        <f>IF(G225=$N$1,(VLOOKUP(A225,'Extras -UL'!$A$6:$J$109,HLOOKUP('Exras Inflair Vs. Base'!G225,'Extras -UL'!$A$4:$J$5,2,FALSE),FALSE)-I225),0)</f>
        <v>0</v>
      </c>
      <c r="O225" s="369">
        <f>IF(G225=$O$1,(VLOOKUP(A225,'Extras -UL'!$A$6:$J$109,HLOOKUP('Exras Inflair Vs. Base'!G225,'Extras -UL'!$A$4:$J$5,2,FALSE),FALSE)-I225),0)</f>
        <v>0</v>
      </c>
      <c r="P225" s="369">
        <f>IF(G225=$P$1,(VLOOKUP(A225,'Extras -UL'!$A$6:$J$109,HLOOKUP('Exras Inflair Vs. Base'!G225,'Extras -UL'!$A$4:$J$5,2,FALSE),FALSE)-I225),0)</f>
        <v>0</v>
      </c>
      <c r="Q225" s="369">
        <f>IF(G225=$Q$1,(VLOOKUP(A225,'Extras -UL'!$A$6:$J$109,HLOOKUP('Exras Inflair Vs. Base'!G225,'Extras -UL'!$A$4:$J$5,2,FALSE),FALSE)-I225),0)</f>
        <v>0</v>
      </c>
      <c r="R225" s="369">
        <f>IF(G225=$R$1,(VLOOKUP(A225,'Extras -UL'!$A$6:$J$109,HLOOKUP('Exras Inflair Vs. Base'!G225,'Extras -UL'!$A$4:$J$5,2,FALSE),FALSE)-I225),0)</f>
        <v>0</v>
      </c>
      <c r="S225" s="248"/>
      <c r="T225" s="256" t="str">
        <f t="shared" si="10"/>
        <v>UL4542C600766</v>
      </c>
      <c r="U225" s="248"/>
      <c r="V225" s="248"/>
      <c r="W225" s="248"/>
      <c r="X225" s="248"/>
      <c r="Y225" s="241"/>
      <c r="Z225" s="241" t="str">
        <f t="shared" si="11"/>
        <v>UL4542C600766</v>
      </c>
      <c r="AA225" s="245" t="str">
        <f t="shared" si="9"/>
        <v>UL4542</v>
      </c>
      <c r="AB225" s="242">
        <f>IF(G225=$J$1,(VLOOKUP(A225,'Extras -UL'!$A$6:$J$109,HLOOKUP('Exras Inflair Vs. Base'!G225,'Extras -UL'!$A$4:$J$5,2,FALSE),FALSE)),0)</f>
        <v>0</v>
      </c>
      <c r="AC225" s="242">
        <f>IF(G225=$K$1,(VLOOKUP(A225,'Extras -UL'!$A$6:$J$109,HLOOKUP('Exras Inflair Vs. Base'!G225,'Extras -UL'!$A$4:$J$5,2,FALSE),FALSE)),0)</f>
        <v>0</v>
      </c>
      <c r="AD225" s="242">
        <f>IF(G225=$L$1,(VLOOKUP(A225,'Extras -UL'!$A$6:$J$109,HLOOKUP('Exras Inflair Vs. Base'!G225,'Extras -UL'!$A$4:$J$5,2,FALSE),FALSE)),0)</f>
        <v>6</v>
      </c>
      <c r="AE225" s="242">
        <f>IF(G225=$M$1,(VLOOKUP(A225,'Extras -UL'!$A$6:$J$109,HLOOKUP('Exras Inflair Vs. Base'!G225,'Extras -UL'!$A$4:$J$5,2,FALSE),FALSE)),0)</f>
        <v>0</v>
      </c>
      <c r="AF225" s="242">
        <f>IF(G225=$N$1,(VLOOKUP(A225,'Extras -UL'!$A$6:$J$109,HLOOKUP('Exras Inflair Vs. Base'!G225,'Extras -UL'!$A$4:$J$5,2,FALSE),FALSE)-I225),0)</f>
        <v>0</v>
      </c>
      <c r="AG225" s="242">
        <f>IF(G225=$O$1,(VLOOKUP(A225,'Extras -UL'!$A$6:$J$109,HLOOKUP('Exras Inflair Vs. Base'!G225,'Extras -UL'!$A$4:$J$5,2,FALSE),FALSE)),0)</f>
        <v>0</v>
      </c>
      <c r="AH225" s="242">
        <f>IF(G225=$P$1,(VLOOKUP(A225,'Extras -UL'!$A$6:$J$109,HLOOKUP('Exras Inflair Vs. Base'!G225,'Extras -UL'!$A$4:$J$5,2,FALSE),FALSE)),0)</f>
        <v>0</v>
      </c>
      <c r="AI225" s="242">
        <f>IF(G225=$Q$1,(VLOOKUP(A225,'Extras -UL'!$A$6:$J$109,HLOOKUP('Exras Inflair Vs. Base'!G225,'Extras -UL'!$A$4:$J$5,2,FALSE),FALSE)),0)</f>
        <v>0</v>
      </c>
      <c r="AJ225" s="242">
        <f>IF(G225=$R$1,(VLOOKUP(A225,'Extras -UL'!$A$6:$J$109,HLOOKUP('Exras Inflair Vs. Base'!G225,'Extras -UL'!$A$4:$J$5,2,FALSE),FALSE)),0)</f>
        <v>0</v>
      </c>
    </row>
    <row r="226" spans="1:36" x14ac:dyDescent="0.25">
      <c r="A226" s="250" t="s">
        <v>88</v>
      </c>
      <c r="B226" s="250" t="s">
        <v>1830</v>
      </c>
      <c r="C226" s="250" t="s">
        <v>1764</v>
      </c>
      <c r="D226" s="252" t="s">
        <v>897</v>
      </c>
      <c r="E226" s="249">
        <v>4</v>
      </c>
      <c r="F226" s="249" t="s">
        <v>1126</v>
      </c>
      <c r="G226" s="249" t="s">
        <v>169</v>
      </c>
      <c r="H226" s="249" t="s">
        <v>416</v>
      </c>
      <c r="I226" s="329">
        <v>6</v>
      </c>
      <c r="J226" s="369">
        <f>IF(G226=$J$1,(VLOOKUP(A226,'Extras -UL'!$A$6:$J$109,HLOOKUP('Exras Inflair Vs. Base'!G226,'Extras -UL'!$A$4:$J$5,2,FALSE),FALSE)-I226),0)</f>
        <v>0</v>
      </c>
      <c r="K226" s="369">
        <f>IF(G226=$K$1,(VLOOKUP(A226,'Extras -UL'!$A$6:$J$109,HLOOKUP('Exras Inflair Vs. Base'!G226,'Extras -UL'!$A$4:$J$5,2,FALSE),FALSE)-I226),0)</f>
        <v>0</v>
      </c>
      <c r="L226" s="369">
        <f>IF(G226=$L$1,(VLOOKUP(A226,'Extras -UL'!$A$6:$J$109,HLOOKUP('Exras Inflair Vs. Base'!G226,'Extras -UL'!$A$4:$J$5,2,FALSE),FALSE)-I226),0)</f>
        <v>0</v>
      </c>
      <c r="M226" s="369">
        <f>IF(G226=$M$1,(VLOOKUP(A226,'Extras -UL'!$A$6:$J$109,HLOOKUP('Exras Inflair Vs. Base'!G226,'Extras -UL'!$A$4:$J$5,2,FALSE),FALSE)-I226),0)</f>
        <v>0</v>
      </c>
      <c r="N226" s="369">
        <f>IF(G226=$N$1,(VLOOKUP(A226,'Extras -UL'!$A$6:$J$109,HLOOKUP('Exras Inflair Vs. Base'!G226,'Extras -UL'!$A$4:$J$5,2,FALSE),FALSE)-I226),0)</f>
        <v>0</v>
      </c>
      <c r="O226" s="369">
        <f>IF(G226=$O$1,(VLOOKUP(A226,'Extras -UL'!$A$6:$J$109,HLOOKUP('Exras Inflair Vs. Base'!G226,'Extras -UL'!$A$4:$J$5,2,FALSE),FALSE)-I226),0)</f>
        <v>0</v>
      </c>
      <c r="P226" s="369">
        <f>IF(G226=$P$1,(VLOOKUP(A226,'Extras -UL'!$A$6:$J$109,HLOOKUP('Exras Inflair Vs. Base'!G226,'Extras -UL'!$A$4:$J$5,2,FALSE),FALSE)-I226),0)</f>
        <v>0</v>
      </c>
      <c r="Q226" s="369">
        <f>IF(G226=$Q$1,(VLOOKUP(A226,'Extras -UL'!$A$6:$J$109,HLOOKUP('Exras Inflair Vs. Base'!G226,'Extras -UL'!$A$4:$J$5,2,FALSE),FALSE)-I226),0)</f>
        <v>0</v>
      </c>
      <c r="R226" s="369">
        <f>IF(G226=$R$1,(VLOOKUP(A226,'Extras -UL'!$A$6:$J$109,HLOOKUP('Exras Inflair Vs. Base'!G226,'Extras -UL'!$A$4:$J$5,2,FALSE),FALSE)-I226),0)</f>
        <v>0</v>
      </c>
      <c r="S226" s="248"/>
      <c r="T226" s="256" t="str">
        <f t="shared" si="10"/>
        <v>UL4542C600546</v>
      </c>
      <c r="U226" s="248"/>
      <c r="V226" s="248"/>
      <c r="W226" s="248"/>
      <c r="X226" s="248"/>
      <c r="Y226" s="241"/>
      <c r="Z226" s="241" t="str">
        <f t="shared" si="11"/>
        <v>UL4542C600546</v>
      </c>
      <c r="AA226" s="245" t="str">
        <f t="shared" si="9"/>
        <v>UL4542</v>
      </c>
      <c r="AB226" s="242">
        <f>IF(G226=$J$1,(VLOOKUP(A226,'Extras -UL'!$A$6:$J$109,HLOOKUP('Exras Inflair Vs. Base'!G226,'Extras -UL'!$A$4:$J$5,2,FALSE),FALSE)),0)</f>
        <v>0</v>
      </c>
      <c r="AC226" s="242">
        <f>IF(G226=$K$1,(VLOOKUP(A226,'Extras -UL'!$A$6:$J$109,HLOOKUP('Exras Inflair Vs. Base'!G226,'Extras -UL'!$A$4:$J$5,2,FALSE),FALSE)),0)</f>
        <v>0</v>
      </c>
      <c r="AD226" s="242">
        <f>IF(G226=$L$1,(VLOOKUP(A226,'Extras -UL'!$A$6:$J$109,HLOOKUP('Exras Inflair Vs. Base'!G226,'Extras -UL'!$A$4:$J$5,2,FALSE),FALSE)),0)</f>
        <v>0</v>
      </c>
      <c r="AE226" s="242">
        <f>IF(G226=$M$1,(VLOOKUP(A226,'Extras -UL'!$A$6:$J$109,HLOOKUP('Exras Inflair Vs. Base'!G226,'Extras -UL'!$A$4:$J$5,2,FALSE),FALSE)),0)</f>
        <v>6</v>
      </c>
      <c r="AF226" s="242">
        <f>IF(G226=$N$1,(VLOOKUP(A226,'Extras -UL'!$A$6:$J$109,HLOOKUP('Exras Inflair Vs. Base'!G226,'Extras -UL'!$A$4:$J$5,2,FALSE),FALSE)-I226),0)</f>
        <v>0</v>
      </c>
      <c r="AG226" s="242">
        <f>IF(G226=$O$1,(VLOOKUP(A226,'Extras -UL'!$A$6:$J$109,HLOOKUP('Exras Inflair Vs. Base'!G226,'Extras -UL'!$A$4:$J$5,2,FALSE),FALSE)),0)</f>
        <v>0</v>
      </c>
      <c r="AH226" s="242">
        <f>IF(G226=$P$1,(VLOOKUP(A226,'Extras -UL'!$A$6:$J$109,HLOOKUP('Exras Inflair Vs. Base'!G226,'Extras -UL'!$A$4:$J$5,2,FALSE),FALSE)),0)</f>
        <v>0</v>
      </c>
      <c r="AI226" s="242">
        <f>IF(G226=$Q$1,(VLOOKUP(A226,'Extras -UL'!$A$6:$J$109,HLOOKUP('Exras Inflair Vs. Base'!G226,'Extras -UL'!$A$4:$J$5,2,FALSE),FALSE)),0)</f>
        <v>0</v>
      </c>
      <c r="AJ226" s="242">
        <f>IF(G226=$R$1,(VLOOKUP(A226,'Extras -UL'!$A$6:$J$109,HLOOKUP('Exras Inflair Vs. Base'!G226,'Extras -UL'!$A$4:$J$5,2,FALSE),FALSE)),0)</f>
        <v>0</v>
      </c>
    </row>
    <row r="227" spans="1:36" x14ac:dyDescent="0.25">
      <c r="A227" s="250" t="s">
        <v>96</v>
      </c>
      <c r="B227" s="250" t="s">
        <v>1805</v>
      </c>
      <c r="C227" s="250" t="s">
        <v>1764</v>
      </c>
      <c r="D227" s="252" t="s">
        <v>897</v>
      </c>
      <c r="E227" s="249">
        <v>1</v>
      </c>
      <c r="F227" s="249" t="s">
        <v>1126</v>
      </c>
      <c r="G227" s="249" t="s">
        <v>517</v>
      </c>
      <c r="H227" s="249" t="s">
        <v>1777</v>
      </c>
      <c r="I227" s="329">
        <v>236</v>
      </c>
      <c r="J227" s="369">
        <f>IF(G227=$J$1,(VLOOKUP(A227,'Extras -UL'!$A$6:$J$109,HLOOKUP('Exras Inflair Vs. Base'!G227,'Extras -UL'!$A$4:$J$5,2,FALSE),FALSE)-I227),0)</f>
        <v>0</v>
      </c>
      <c r="K227" s="369">
        <f>IF(G227=$K$1,(VLOOKUP(A227,'Extras -UL'!$A$6:$J$109,HLOOKUP('Exras Inflair Vs. Base'!G227,'Extras -UL'!$A$4:$J$5,2,FALSE),FALSE)-I227),0)</f>
        <v>0</v>
      </c>
      <c r="L227" s="369">
        <f>IF(G227=$L$1,(VLOOKUP(A227,'Extras -UL'!$A$6:$J$109,HLOOKUP('Exras Inflair Vs. Base'!G227,'Extras -UL'!$A$4:$J$5,2,FALSE),FALSE)-I227),0)</f>
        <v>0</v>
      </c>
      <c r="M227" s="369">
        <f>IF(G227=$M$1,(VLOOKUP(A227,'Extras -UL'!$A$6:$J$109,HLOOKUP('Exras Inflair Vs. Base'!G227,'Extras -UL'!$A$4:$J$5,2,FALSE),FALSE)-I227),0)</f>
        <v>0</v>
      </c>
      <c r="N227" s="369">
        <f>IF(G227=$N$1,(VLOOKUP(A227,'Extras -UL'!$A$6:$J$109,HLOOKUP('Exras Inflair Vs. Base'!G227,'Extras -UL'!$A$4:$J$5,2,FALSE),FALSE)-I227),0)</f>
        <v>0</v>
      </c>
      <c r="O227" s="369">
        <f>IF(G227=$O$1,(VLOOKUP(A227,'Extras -UL'!$A$6:$J$109,HLOOKUP('Exras Inflair Vs. Base'!G227,'Extras -UL'!$A$4:$J$5,2,FALSE),FALSE)-I227),0)</f>
        <v>0</v>
      </c>
      <c r="P227" s="369">
        <f>IF(G227=$P$1,(VLOOKUP(A227,'Extras -UL'!$A$6:$J$109,HLOOKUP('Exras Inflair Vs. Base'!G227,'Extras -UL'!$A$4:$J$5,2,FALSE),FALSE)-I227),0)</f>
        <v>0</v>
      </c>
      <c r="Q227" s="369">
        <f>IF(G227=$Q$1,(VLOOKUP(A227,'Extras -UL'!$A$6:$J$109,HLOOKUP('Exras Inflair Vs. Base'!G227,'Extras -UL'!$A$4:$J$5,2,FALSE),FALSE)-I227),0)</f>
        <v>0</v>
      </c>
      <c r="R227" s="369">
        <f>IF(G227=$R$1,(VLOOKUP(A227,'Extras -UL'!$A$6:$J$109,HLOOKUP('Exras Inflair Vs. Base'!G227,'Extras -UL'!$A$4:$J$5,2,FALSE),FALSE)-I227),0)</f>
        <v>0</v>
      </c>
      <c r="S227" s="248"/>
      <c r="T227" s="256" t="str">
        <f t="shared" si="10"/>
        <v>UL5031C60048236</v>
      </c>
      <c r="U227" s="248"/>
      <c r="V227" s="248"/>
      <c r="W227" s="248"/>
      <c r="X227" s="248"/>
      <c r="Y227" s="241"/>
      <c r="Z227" s="241" t="str">
        <f t="shared" si="11"/>
        <v>UL5031C60048236</v>
      </c>
      <c r="AA227" s="245" t="str">
        <f t="shared" si="9"/>
        <v>UL5031</v>
      </c>
      <c r="AB227" s="242">
        <f>IF(G227=$J$1,(VLOOKUP(A227,'Extras -UL'!$A$6:$J$109,HLOOKUP('Exras Inflair Vs. Base'!G227,'Extras -UL'!$A$4:$J$5,2,FALSE),FALSE)),0)</f>
        <v>236</v>
      </c>
      <c r="AC227" s="242">
        <f>IF(G227=$K$1,(VLOOKUP(A227,'Extras -UL'!$A$6:$J$109,HLOOKUP('Exras Inflair Vs. Base'!G227,'Extras -UL'!$A$4:$J$5,2,FALSE),FALSE)),0)</f>
        <v>0</v>
      </c>
      <c r="AD227" s="242">
        <f>IF(G227=$L$1,(VLOOKUP(A227,'Extras -UL'!$A$6:$J$109,HLOOKUP('Exras Inflair Vs. Base'!G227,'Extras -UL'!$A$4:$J$5,2,FALSE),FALSE)),0)</f>
        <v>0</v>
      </c>
      <c r="AE227" s="242">
        <f>IF(G227=$M$1,(VLOOKUP(A227,'Extras -UL'!$A$6:$J$109,HLOOKUP('Exras Inflair Vs. Base'!G227,'Extras -UL'!$A$4:$J$5,2,FALSE),FALSE)),0)</f>
        <v>0</v>
      </c>
      <c r="AF227" s="242">
        <f>IF(G227=$N$1,(VLOOKUP(A227,'Extras -UL'!$A$6:$J$109,HLOOKUP('Exras Inflair Vs. Base'!G227,'Extras -UL'!$A$4:$J$5,2,FALSE),FALSE)-I227),0)</f>
        <v>0</v>
      </c>
      <c r="AG227" s="242">
        <f>IF(G227=$O$1,(VLOOKUP(A227,'Extras -UL'!$A$6:$J$109,HLOOKUP('Exras Inflair Vs. Base'!G227,'Extras -UL'!$A$4:$J$5,2,FALSE),FALSE)),0)</f>
        <v>0</v>
      </c>
      <c r="AH227" s="242">
        <f>IF(G227=$P$1,(VLOOKUP(A227,'Extras -UL'!$A$6:$J$109,HLOOKUP('Exras Inflair Vs. Base'!G227,'Extras -UL'!$A$4:$J$5,2,FALSE),FALSE)),0)</f>
        <v>0</v>
      </c>
      <c r="AI227" s="242">
        <f>IF(G227=$Q$1,(VLOOKUP(A227,'Extras -UL'!$A$6:$J$109,HLOOKUP('Exras Inflair Vs. Base'!G227,'Extras -UL'!$A$4:$J$5,2,FALSE),FALSE)),0)</f>
        <v>0</v>
      </c>
      <c r="AJ227" s="242">
        <f>IF(G227=$R$1,(VLOOKUP(A227,'Extras -UL'!$A$6:$J$109,HLOOKUP('Exras Inflair Vs. Base'!G227,'Extras -UL'!$A$4:$J$5,2,FALSE),FALSE)),0)</f>
        <v>0</v>
      </c>
    </row>
    <row r="228" spans="1:36" x14ac:dyDescent="0.25">
      <c r="A228" s="249" t="s">
        <v>96</v>
      </c>
      <c r="B228" s="249" t="s">
        <v>1805</v>
      </c>
      <c r="C228" s="249" t="s">
        <v>1764</v>
      </c>
      <c r="D228" s="251" t="s">
        <v>897</v>
      </c>
      <c r="E228" s="249">
        <v>2</v>
      </c>
      <c r="F228" s="249" t="s">
        <v>1126</v>
      </c>
      <c r="G228" s="249" t="s">
        <v>434</v>
      </c>
      <c r="H228" s="249" t="s">
        <v>1778</v>
      </c>
      <c r="I228" s="329">
        <v>19</v>
      </c>
      <c r="J228" s="369">
        <f>IF(G228=$J$1,(VLOOKUP(A228,'Extras -UL'!$A$6:$J$109,HLOOKUP('Exras Inflair Vs. Base'!G228,'Extras -UL'!$A$4:$J$5,2,FALSE),FALSE)-I228),0)</f>
        <v>0</v>
      </c>
      <c r="K228" s="369">
        <f>IF(G228=$K$1,(VLOOKUP(A228,'Extras -UL'!$A$6:$J$109,HLOOKUP('Exras Inflair Vs. Base'!G228,'Extras -UL'!$A$4:$J$5,2,FALSE),FALSE)-I228),0)</f>
        <v>0</v>
      </c>
      <c r="L228" s="369">
        <f>IF(G228=$L$1,(VLOOKUP(A228,'Extras -UL'!$A$6:$J$109,HLOOKUP('Exras Inflair Vs. Base'!G228,'Extras -UL'!$A$4:$J$5,2,FALSE),FALSE)-I228),0)</f>
        <v>0</v>
      </c>
      <c r="M228" s="369">
        <f>IF(G228=$M$1,(VLOOKUP(A228,'Extras -UL'!$A$6:$J$109,HLOOKUP('Exras Inflair Vs. Base'!G228,'Extras -UL'!$A$4:$J$5,2,FALSE),FALSE)-I228),0)</f>
        <v>0</v>
      </c>
      <c r="N228" s="369">
        <f>IF(G228=$N$1,(VLOOKUP(A228,'Extras -UL'!$A$6:$J$109,HLOOKUP('Exras Inflair Vs. Base'!G228,'Extras -UL'!$A$4:$J$5,2,FALSE),FALSE)-I228),0)</f>
        <v>0</v>
      </c>
      <c r="O228" s="369">
        <f>IF(G228=$O$1,(VLOOKUP(A228,'Extras -UL'!$A$6:$J$109,HLOOKUP('Exras Inflair Vs. Base'!G228,'Extras -UL'!$A$4:$J$5,2,FALSE),FALSE)-I228),0)</f>
        <v>0</v>
      </c>
      <c r="P228" s="369">
        <f>IF(G228=$P$1,(VLOOKUP(A228,'Extras -UL'!$A$6:$J$109,HLOOKUP('Exras Inflair Vs. Base'!G228,'Extras -UL'!$A$4:$J$5,2,FALSE),FALSE)-I228),0)</f>
        <v>0</v>
      </c>
      <c r="Q228" s="369">
        <f>IF(G228=$Q$1,(VLOOKUP(A228,'Extras -UL'!$A$6:$J$109,HLOOKUP('Exras Inflair Vs. Base'!G228,'Extras -UL'!$A$4:$J$5,2,FALSE),FALSE)-I228),0)</f>
        <v>0</v>
      </c>
      <c r="R228" s="369">
        <f>IF(G228=$R$1,(VLOOKUP(A228,'Extras -UL'!$A$6:$J$109,HLOOKUP('Exras Inflair Vs. Base'!G228,'Extras -UL'!$A$4:$J$5,2,FALSE),FALSE)-I228),0)</f>
        <v>0</v>
      </c>
      <c r="S228" s="248"/>
      <c r="T228" s="256" t="str">
        <f t="shared" si="10"/>
        <v>UL5031C6002219</v>
      </c>
      <c r="U228" s="248"/>
      <c r="V228" s="248"/>
      <c r="W228" s="248"/>
      <c r="X228" s="248"/>
      <c r="Y228" s="241"/>
      <c r="Z228" s="241" t="str">
        <f t="shared" si="11"/>
        <v>UL5031C6002219</v>
      </c>
      <c r="AA228" s="245" t="str">
        <f t="shared" si="9"/>
        <v>UL5031</v>
      </c>
      <c r="AB228" s="242">
        <f>IF(G228=$J$1,(VLOOKUP(A228,'Extras -UL'!$A$6:$J$109,HLOOKUP('Exras Inflair Vs. Base'!G228,'Extras -UL'!$A$4:$J$5,2,FALSE),FALSE)),0)</f>
        <v>0</v>
      </c>
      <c r="AC228" s="242">
        <f>IF(G228=$K$1,(VLOOKUP(A228,'Extras -UL'!$A$6:$J$109,HLOOKUP('Exras Inflair Vs. Base'!G228,'Extras -UL'!$A$4:$J$5,2,FALSE),FALSE)),0)</f>
        <v>19</v>
      </c>
      <c r="AD228" s="242">
        <f>IF(G228=$L$1,(VLOOKUP(A228,'Extras -UL'!$A$6:$J$109,HLOOKUP('Exras Inflair Vs. Base'!G228,'Extras -UL'!$A$4:$J$5,2,FALSE),FALSE)),0)</f>
        <v>0</v>
      </c>
      <c r="AE228" s="242">
        <f>IF(G228=$M$1,(VLOOKUP(A228,'Extras -UL'!$A$6:$J$109,HLOOKUP('Exras Inflair Vs. Base'!G228,'Extras -UL'!$A$4:$J$5,2,FALSE),FALSE)),0)</f>
        <v>0</v>
      </c>
      <c r="AF228" s="242">
        <f>IF(G228=$N$1,(VLOOKUP(A228,'Extras -UL'!$A$6:$J$109,HLOOKUP('Exras Inflair Vs. Base'!G228,'Extras -UL'!$A$4:$J$5,2,FALSE),FALSE)-I228),0)</f>
        <v>0</v>
      </c>
      <c r="AG228" s="242">
        <f>IF(G228=$O$1,(VLOOKUP(A228,'Extras -UL'!$A$6:$J$109,HLOOKUP('Exras Inflair Vs. Base'!G228,'Extras -UL'!$A$4:$J$5,2,FALSE),FALSE)),0)</f>
        <v>0</v>
      </c>
      <c r="AH228" s="242">
        <f>IF(G228=$P$1,(VLOOKUP(A228,'Extras -UL'!$A$6:$J$109,HLOOKUP('Exras Inflair Vs. Base'!G228,'Extras -UL'!$A$4:$J$5,2,FALSE),FALSE)),0)</f>
        <v>0</v>
      </c>
      <c r="AI228" s="242">
        <f>IF(G228=$Q$1,(VLOOKUP(A228,'Extras -UL'!$A$6:$J$109,HLOOKUP('Exras Inflair Vs. Base'!G228,'Extras -UL'!$A$4:$J$5,2,FALSE),FALSE)),0)</f>
        <v>0</v>
      </c>
      <c r="AJ228" s="242">
        <f>IF(G228=$R$1,(VLOOKUP(A228,'Extras -UL'!$A$6:$J$109,HLOOKUP('Exras Inflair Vs. Base'!G228,'Extras -UL'!$A$4:$J$5,2,FALSE),FALSE)),0)</f>
        <v>0</v>
      </c>
    </row>
    <row r="229" spans="1:36" x14ac:dyDescent="0.25">
      <c r="A229" s="250" t="s">
        <v>96</v>
      </c>
      <c r="B229" s="250" t="s">
        <v>1805</v>
      </c>
      <c r="C229" s="250" t="s">
        <v>1764</v>
      </c>
      <c r="D229" s="252" t="s">
        <v>897</v>
      </c>
      <c r="E229" s="249">
        <v>3</v>
      </c>
      <c r="F229" s="249" t="s">
        <v>1126</v>
      </c>
      <c r="G229" s="249" t="s">
        <v>886</v>
      </c>
      <c r="H229" s="249" t="s">
        <v>907</v>
      </c>
      <c r="I229" s="329">
        <v>6</v>
      </c>
      <c r="J229" s="369">
        <f>IF(G229=$J$1,(VLOOKUP(A229,'Extras -UL'!$A$6:$J$109,HLOOKUP('Exras Inflair Vs. Base'!G229,'Extras -UL'!$A$4:$J$5,2,FALSE),FALSE)-I229),0)</f>
        <v>0</v>
      </c>
      <c r="K229" s="369">
        <f>IF(G229=$K$1,(VLOOKUP(A229,'Extras -UL'!$A$6:$J$109,HLOOKUP('Exras Inflair Vs. Base'!G229,'Extras -UL'!$A$4:$J$5,2,FALSE),FALSE)-I229),0)</f>
        <v>0</v>
      </c>
      <c r="L229" s="369">
        <f>IF(G229=$L$1,(VLOOKUP(A229,'Extras -UL'!$A$6:$J$109,HLOOKUP('Exras Inflair Vs. Base'!G229,'Extras -UL'!$A$4:$J$5,2,FALSE),FALSE)-I229),0)</f>
        <v>0</v>
      </c>
      <c r="M229" s="369">
        <f>IF(G229=$M$1,(VLOOKUP(A229,'Extras -UL'!$A$6:$J$109,HLOOKUP('Exras Inflair Vs. Base'!G229,'Extras -UL'!$A$4:$J$5,2,FALSE),FALSE)-I229),0)</f>
        <v>0</v>
      </c>
      <c r="N229" s="369">
        <f>IF(G229=$N$1,(VLOOKUP(A229,'Extras -UL'!$A$6:$J$109,HLOOKUP('Exras Inflair Vs. Base'!G229,'Extras -UL'!$A$4:$J$5,2,FALSE),FALSE)-I229),0)</f>
        <v>0</v>
      </c>
      <c r="O229" s="369">
        <f>IF(G229=$O$1,(VLOOKUP(A229,'Extras -UL'!$A$6:$J$109,HLOOKUP('Exras Inflair Vs. Base'!G229,'Extras -UL'!$A$4:$J$5,2,FALSE),FALSE)-I229),0)</f>
        <v>0</v>
      </c>
      <c r="P229" s="369">
        <f>IF(G229=$P$1,(VLOOKUP(A229,'Extras -UL'!$A$6:$J$109,HLOOKUP('Exras Inflair Vs. Base'!G229,'Extras -UL'!$A$4:$J$5,2,FALSE),FALSE)-I229),0)</f>
        <v>0</v>
      </c>
      <c r="Q229" s="369">
        <f>IF(G229=$Q$1,(VLOOKUP(A229,'Extras -UL'!$A$6:$J$109,HLOOKUP('Exras Inflair Vs. Base'!G229,'Extras -UL'!$A$4:$J$5,2,FALSE),FALSE)-I229),0)</f>
        <v>0</v>
      </c>
      <c r="R229" s="369">
        <f>IF(G229=$R$1,(VLOOKUP(A229,'Extras -UL'!$A$6:$J$109,HLOOKUP('Exras Inflair Vs. Base'!G229,'Extras -UL'!$A$4:$J$5,2,FALSE),FALSE)-I229),0)</f>
        <v>0</v>
      </c>
      <c r="S229" s="248"/>
      <c r="T229" s="256" t="str">
        <f t="shared" si="10"/>
        <v>UL5031C600766</v>
      </c>
      <c r="U229" s="248"/>
      <c r="V229" s="248"/>
      <c r="W229" s="248"/>
      <c r="X229" s="248"/>
      <c r="Y229" s="241"/>
      <c r="Z229" s="241" t="str">
        <f t="shared" si="11"/>
        <v>UL5031C600766</v>
      </c>
      <c r="AA229" s="245" t="str">
        <f t="shared" si="9"/>
        <v>UL5031</v>
      </c>
      <c r="AB229" s="242">
        <f>IF(G229=$J$1,(VLOOKUP(A229,'Extras -UL'!$A$6:$J$109,HLOOKUP('Exras Inflair Vs. Base'!G229,'Extras -UL'!$A$4:$J$5,2,FALSE),FALSE)),0)</f>
        <v>0</v>
      </c>
      <c r="AC229" s="242">
        <f>IF(G229=$K$1,(VLOOKUP(A229,'Extras -UL'!$A$6:$J$109,HLOOKUP('Exras Inflair Vs. Base'!G229,'Extras -UL'!$A$4:$J$5,2,FALSE),FALSE)),0)</f>
        <v>0</v>
      </c>
      <c r="AD229" s="242">
        <f>IF(G229=$L$1,(VLOOKUP(A229,'Extras -UL'!$A$6:$J$109,HLOOKUP('Exras Inflair Vs. Base'!G229,'Extras -UL'!$A$4:$J$5,2,FALSE),FALSE)),0)</f>
        <v>6</v>
      </c>
      <c r="AE229" s="242">
        <f>IF(G229=$M$1,(VLOOKUP(A229,'Extras -UL'!$A$6:$J$109,HLOOKUP('Exras Inflair Vs. Base'!G229,'Extras -UL'!$A$4:$J$5,2,FALSE),FALSE)),0)</f>
        <v>0</v>
      </c>
      <c r="AF229" s="242">
        <f>IF(G229=$N$1,(VLOOKUP(A229,'Extras -UL'!$A$6:$J$109,HLOOKUP('Exras Inflair Vs. Base'!G229,'Extras -UL'!$A$4:$J$5,2,FALSE),FALSE)-I229),0)</f>
        <v>0</v>
      </c>
      <c r="AG229" s="242">
        <f>IF(G229=$O$1,(VLOOKUP(A229,'Extras -UL'!$A$6:$J$109,HLOOKUP('Exras Inflair Vs. Base'!G229,'Extras -UL'!$A$4:$J$5,2,FALSE),FALSE)),0)</f>
        <v>0</v>
      </c>
      <c r="AH229" s="242">
        <f>IF(G229=$P$1,(VLOOKUP(A229,'Extras -UL'!$A$6:$J$109,HLOOKUP('Exras Inflair Vs. Base'!G229,'Extras -UL'!$A$4:$J$5,2,FALSE),FALSE)),0)</f>
        <v>0</v>
      </c>
      <c r="AI229" s="242">
        <f>IF(G229=$Q$1,(VLOOKUP(A229,'Extras -UL'!$A$6:$J$109,HLOOKUP('Exras Inflair Vs. Base'!G229,'Extras -UL'!$A$4:$J$5,2,FALSE),FALSE)),0)</f>
        <v>0</v>
      </c>
      <c r="AJ229" s="242">
        <f>IF(G229=$R$1,(VLOOKUP(A229,'Extras -UL'!$A$6:$J$109,HLOOKUP('Exras Inflair Vs. Base'!G229,'Extras -UL'!$A$4:$J$5,2,FALSE),FALSE)),0)</f>
        <v>0</v>
      </c>
    </row>
    <row r="230" spans="1:36" x14ac:dyDescent="0.25">
      <c r="A230" s="250" t="s">
        <v>96</v>
      </c>
      <c r="B230" s="250" t="s">
        <v>1805</v>
      </c>
      <c r="C230" s="250" t="s">
        <v>1764</v>
      </c>
      <c r="D230" s="252" t="s">
        <v>897</v>
      </c>
      <c r="E230" s="249">
        <v>4</v>
      </c>
      <c r="F230" s="249" t="s">
        <v>1126</v>
      </c>
      <c r="G230" s="249" t="s">
        <v>169</v>
      </c>
      <c r="H230" s="249" t="s">
        <v>416</v>
      </c>
      <c r="I230" s="329">
        <v>6</v>
      </c>
      <c r="J230" s="369">
        <f>IF(G230=$J$1,(VLOOKUP(A230,'Extras -UL'!$A$6:$J$109,HLOOKUP('Exras Inflair Vs. Base'!G230,'Extras -UL'!$A$4:$J$5,2,FALSE),FALSE)-I230),0)</f>
        <v>0</v>
      </c>
      <c r="K230" s="369">
        <f>IF(G230=$K$1,(VLOOKUP(A230,'Extras -UL'!$A$6:$J$109,HLOOKUP('Exras Inflair Vs. Base'!G230,'Extras -UL'!$A$4:$J$5,2,FALSE),FALSE)-I230),0)</f>
        <v>0</v>
      </c>
      <c r="L230" s="369">
        <f>IF(G230=$L$1,(VLOOKUP(A230,'Extras -UL'!$A$6:$J$109,HLOOKUP('Exras Inflair Vs. Base'!G230,'Extras -UL'!$A$4:$J$5,2,FALSE),FALSE)-I230),0)</f>
        <v>0</v>
      </c>
      <c r="M230" s="369">
        <f>IF(G230=$M$1,(VLOOKUP(A230,'Extras -UL'!$A$6:$J$109,HLOOKUP('Exras Inflair Vs. Base'!G230,'Extras -UL'!$A$4:$J$5,2,FALSE),FALSE)-I230),0)</f>
        <v>0</v>
      </c>
      <c r="N230" s="369">
        <f>IF(G230=$N$1,(VLOOKUP(A230,'Extras -UL'!$A$6:$J$109,HLOOKUP('Exras Inflair Vs. Base'!G230,'Extras -UL'!$A$4:$J$5,2,FALSE),FALSE)-I230),0)</f>
        <v>0</v>
      </c>
      <c r="O230" s="369">
        <f>IF(G230=$O$1,(VLOOKUP(A230,'Extras -UL'!$A$6:$J$109,HLOOKUP('Exras Inflair Vs. Base'!G230,'Extras -UL'!$A$4:$J$5,2,FALSE),FALSE)-I230),0)</f>
        <v>0</v>
      </c>
      <c r="P230" s="369">
        <f>IF(G230=$P$1,(VLOOKUP(A230,'Extras -UL'!$A$6:$J$109,HLOOKUP('Exras Inflair Vs. Base'!G230,'Extras -UL'!$A$4:$J$5,2,FALSE),FALSE)-I230),0)</f>
        <v>0</v>
      </c>
      <c r="Q230" s="369">
        <f>IF(G230=$Q$1,(VLOOKUP(A230,'Extras -UL'!$A$6:$J$109,HLOOKUP('Exras Inflair Vs. Base'!G230,'Extras -UL'!$A$4:$J$5,2,FALSE),FALSE)-I230),0)</f>
        <v>0</v>
      </c>
      <c r="R230" s="369">
        <f>IF(G230=$R$1,(VLOOKUP(A230,'Extras -UL'!$A$6:$J$109,HLOOKUP('Exras Inflair Vs. Base'!G230,'Extras -UL'!$A$4:$J$5,2,FALSE),FALSE)-I230),0)</f>
        <v>0</v>
      </c>
      <c r="S230" s="248"/>
      <c r="T230" s="256" t="str">
        <f t="shared" si="10"/>
        <v>UL5031C600546</v>
      </c>
      <c r="U230" s="248"/>
      <c r="V230" s="248"/>
      <c r="W230" s="248"/>
      <c r="X230" s="248"/>
      <c r="Y230" s="241"/>
      <c r="Z230" s="241" t="str">
        <f t="shared" si="11"/>
        <v>UL5031C600546</v>
      </c>
      <c r="AA230" s="245" t="str">
        <f t="shared" si="9"/>
        <v>UL5031</v>
      </c>
      <c r="AB230" s="242">
        <f>IF(G230=$J$1,(VLOOKUP(A230,'Extras -UL'!$A$6:$J$109,HLOOKUP('Exras Inflair Vs. Base'!G230,'Extras -UL'!$A$4:$J$5,2,FALSE),FALSE)),0)</f>
        <v>0</v>
      </c>
      <c r="AC230" s="242">
        <f>IF(G230=$K$1,(VLOOKUP(A230,'Extras -UL'!$A$6:$J$109,HLOOKUP('Exras Inflair Vs. Base'!G230,'Extras -UL'!$A$4:$J$5,2,FALSE),FALSE)),0)</f>
        <v>0</v>
      </c>
      <c r="AD230" s="242">
        <f>IF(G230=$L$1,(VLOOKUP(A230,'Extras -UL'!$A$6:$J$109,HLOOKUP('Exras Inflair Vs. Base'!G230,'Extras -UL'!$A$4:$J$5,2,FALSE),FALSE)),0)</f>
        <v>0</v>
      </c>
      <c r="AE230" s="242">
        <f>IF(G230=$M$1,(VLOOKUP(A230,'Extras -UL'!$A$6:$J$109,HLOOKUP('Exras Inflair Vs. Base'!G230,'Extras -UL'!$A$4:$J$5,2,FALSE),FALSE)),0)</f>
        <v>6</v>
      </c>
      <c r="AF230" s="242">
        <f>IF(G230=$N$1,(VLOOKUP(A230,'Extras -UL'!$A$6:$J$109,HLOOKUP('Exras Inflair Vs. Base'!G230,'Extras -UL'!$A$4:$J$5,2,FALSE),FALSE)-I230),0)</f>
        <v>0</v>
      </c>
      <c r="AG230" s="242">
        <f>IF(G230=$O$1,(VLOOKUP(A230,'Extras -UL'!$A$6:$J$109,HLOOKUP('Exras Inflair Vs. Base'!G230,'Extras -UL'!$A$4:$J$5,2,FALSE),FALSE)),0)</f>
        <v>0</v>
      </c>
      <c r="AH230" s="242">
        <f>IF(G230=$P$1,(VLOOKUP(A230,'Extras -UL'!$A$6:$J$109,HLOOKUP('Exras Inflair Vs. Base'!G230,'Extras -UL'!$A$4:$J$5,2,FALSE),FALSE)),0)</f>
        <v>0</v>
      </c>
      <c r="AI230" s="242">
        <f>IF(G230=$Q$1,(VLOOKUP(A230,'Extras -UL'!$A$6:$J$109,HLOOKUP('Exras Inflair Vs. Base'!G230,'Extras -UL'!$A$4:$J$5,2,FALSE),FALSE)),0)</f>
        <v>0</v>
      </c>
      <c r="AJ230" s="242">
        <f>IF(G230=$R$1,(VLOOKUP(A230,'Extras -UL'!$A$6:$J$109,HLOOKUP('Exras Inflair Vs. Base'!G230,'Extras -UL'!$A$4:$J$5,2,FALSE),FALSE)),0)</f>
        <v>0</v>
      </c>
    </row>
    <row r="231" spans="1:36" x14ac:dyDescent="0.25">
      <c r="A231" s="250" t="s">
        <v>96</v>
      </c>
      <c r="B231" s="250" t="s">
        <v>1805</v>
      </c>
      <c r="C231" s="250" t="s">
        <v>1764</v>
      </c>
      <c r="D231" s="252" t="s">
        <v>897</v>
      </c>
      <c r="E231" s="249">
        <v>5</v>
      </c>
      <c r="F231" s="249" t="s">
        <v>1126</v>
      </c>
      <c r="G231" s="249" t="s">
        <v>170</v>
      </c>
      <c r="H231" s="249" t="s">
        <v>417</v>
      </c>
      <c r="I231" s="329">
        <v>1</v>
      </c>
      <c r="J231" s="369">
        <f>IF(G231=$J$1,(VLOOKUP(A231,'Extras -UL'!$A$6:$J$109,HLOOKUP('Exras Inflair Vs. Base'!G231,'Extras -UL'!$A$4:$J$5,2,FALSE),FALSE)-I231),0)</f>
        <v>0</v>
      </c>
      <c r="K231" s="369">
        <f>IF(G231=$K$1,(VLOOKUP(A231,'Extras -UL'!$A$6:$J$109,HLOOKUP('Exras Inflair Vs. Base'!G231,'Extras -UL'!$A$4:$J$5,2,FALSE),FALSE)-I231),0)</f>
        <v>0</v>
      </c>
      <c r="L231" s="369">
        <f>IF(G231=$L$1,(VLOOKUP(A231,'Extras -UL'!$A$6:$J$109,HLOOKUP('Exras Inflair Vs. Base'!G231,'Extras -UL'!$A$4:$J$5,2,FALSE),FALSE)-I231),0)</f>
        <v>0</v>
      </c>
      <c r="M231" s="369">
        <f>IF(G231=$M$1,(VLOOKUP(A231,'Extras -UL'!$A$6:$J$109,HLOOKUP('Exras Inflair Vs. Base'!G231,'Extras -UL'!$A$4:$J$5,2,FALSE),FALSE)-I231),0)</f>
        <v>0</v>
      </c>
      <c r="N231" s="369">
        <f>IF(G231=$N$1,(VLOOKUP(A231,'Extras -UL'!$A$6:$J$109,HLOOKUP('Exras Inflair Vs. Base'!G231,'Extras -UL'!$A$4:$J$5,2,FALSE),FALSE)-I231),0)</f>
        <v>0</v>
      </c>
      <c r="O231" s="369">
        <f>IF(G231=$O$1,(VLOOKUP(A231,'Extras -UL'!$A$6:$J$109,HLOOKUP('Exras Inflair Vs. Base'!G231,'Extras -UL'!$A$4:$J$5,2,FALSE),FALSE)-I231),0)</f>
        <v>0</v>
      </c>
      <c r="P231" s="369">
        <f>IF(G231=$P$1,(VLOOKUP(A231,'Extras -UL'!$A$6:$J$109,HLOOKUP('Exras Inflair Vs. Base'!G231,'Extras -UL'!$A$4:$J$5,2,FALSE),FALSE)-I231),0)</f>
        <v>0</v>
      </c>
      <c r="Q231" s="369">
        <f>IF(G231=$Q$1,(VLOOKUP(A231,'Extras -UL'!$A$6:$J$109,HLOOKUP('Exras Inflair Vs. Base'!G231,'Extras -UL'!$A$4:$J$5,2,FALSE),FALSE)-I231),0)</f>
        <v>0</v>
      </c>
      <c r="R231" s="369">
        <f>IF(G231=$R$1,(VLOOKUP(A231,'Extras -UL'!$A$6:$J$109,HLOOKUP('Exras Inflair Vs. Base'!G231,'Extras -UL'!$A$4:$J$5,2,FALSE),FALSE)-I231),0)</f>
        <v>0</v>
      </c>
      <c r="S231" s="248"/>
      <c r="T231" s="256" t="str">
        <f t="shared" si="10"/>
        <v>UL5031C600551</v>
      </c>
      <c r="U231" s="248"/>
      <c r="V231" s="248"/>
      <c r="W231" s="248"/>
      <c r="X231" s="248"/>
      <c r="Y231" s="241"/>
      <c r="Z231" s="241" t="str">
        <f t="shared" si="11"/>
        <v>UL5031C600551</v>
      </c>
      <c r="AA231" s="245" t="str">
        <f t="shared" si="9"/>
        <v>UL5031</v>
      </c>
      <c r="AB231" s="242">
        <f>IF(G231=$J$1,(VLOOKUP(A231,'Extras -UL'!$A$6:$J$109,HLOOKUP('Exras Inflair Vs. Base'!G231,'Extras -UL'!$A$4:$J$5,2,FALSE),FALSE)),0)</f>
        <v>0</v>
      </c>
      <c r="AC231" s="242">
        <f>IF(G231=$K$1,(VLOOKUP(A231,'Extras -UL'!$A$6:$J$109,HLOOKUP('Exras Inflair Vs. Base'!G231,'Extras -UL'!$A$4:$J$5,2,FALSE),FALSE)),0)</f>
        <v>0</v>
      </c>
      <c r="AD231" s="242">
        <f>IF(G231=$L$1,(VLOOKUP(A231,'Extras -UL'!$A$6:$J$109,HLOOKUP('Exras Inflair Vs. Base'!G231,'Extras -UL'!$A$4:$J$5,2,FALSE),FALSE)),0)</f>
        <v>0</v>
      </c>
      <c r="AE231" s="242">
        <f>IF(G231=$M$1,(VLOOKUP(A231,'Extras -UL'!$A$6:$J$109,HLOOKUP('Exras Inflair Vs. Base'!G231,'Extras -UL'!$A$4:$J$5,2,FALSE),FALSE)),0)</f>
        <v>0</v>
      </c>
      <c r="AF231" s="242">
        <f>IF(G231=$N$1,(VLOOKUP(A231,'Extras -UL'!$A$6:$J$109,HLOOKUP('Exras Inflair Vs. Base'!G231,'Extras -UL'!$A$4:$J$5,2,FALSE),FALSE)-I231),0)</f>
        <v>0</v>
      </c>
      <c r="AG231" s="242">
        <f>IF(G231=$O$1,(VLOOKUP(A231,'Extras -UL'!$A$6:$J$109,HLOOKUP('Exras Inflair Vs. Base'!G231,'Extras -UL'!$A$4:$J$5,2,FALSE),FALSE)),0)</f>
        <v>0</v>
      </c>
      <c r="AH231" s="242">
        <f>IF(G231=$P$1,(VLOOKUP(A231,'Extras -UL'!$A$6:$J$109,HLOOKUP('Exras Inflair Vs. Base'!G231,'Extras -UL'!$A$4:$J$5,2,FALSE),FALSE)),0)</f>
        <v>0</v>
      </c>
      <c r="AI231" s="242">
        <f>IF(G231=$Q$1,(VLOOKUP(A231,'Extras -UL'!$A$6:$J$109,HLOOKUP('Exras Inflair Vs. Base'!G231,'Extras -UL'!$A$4:$J$5,2,FALSE),FALSE)),0)</f>
        <v>0</v>
      </c>
      <c r="AJ231" s="242">
        <f>IF(G231=$R$1,(VLOOKUP(A231,'Extras -UL'!$A$6:$J$109,HLOOKUP('Exras Inflair Vs. Base'!G231,'Extras -UL'!$A$4:$J$5,2,FALSE),FALSE)),0)</f>
        <v>0</v>
      </c>
    </row>
    <row r="232" spans="1:36" x14ac:dyDescent="0.25">
      <c r="A232" s="250" t="s">
        <v>97</v>
      </c>
      <c r="B232" s="250" t="s">
        <v>1806</v>
      </c>
      <c r="C232" s="250" t="s">
        <v>1764</v>
      </c>
      <c r="D232" s="252" t="s">
        <v>897</v>
      </c>
      <c r="E232" s="249">
        <v>1</v>
      </c>
      <c r="F232" s="249" t="s">
        <v>1126</v>
      </c>
      <c r="G232" s="249" t="s">
        <v>517</v>
      </c>
      <c r="H232" s="249" t="s">
        <v>1777</v>
      </c>
      <c r="I232" s="329">
        <v>236</v>
      </c>
      <c r="J232" s="369">
        <f>IF(G232=$J$1,(VLOOKUP(A232,'Extras -UL'!$A$6:$J$109,HLOOKUP('Exras Inflair Vs. Base'!G232,'Extras -UL'!$A$4:$J$5,2,FALSE),FALSE)-I232),0)</f>
        <v>0</v>
      </c>
      <c r="K232" s="369">
        <f>IF(G232=$K$1,(VLOOKUP(A232,'Extras -UL'!$A$6:$J$109,HLOOKUP('Exras Inflair Vs. Base'!G232,'Extras -UL'!$A$4:$J$5,2,FALSE),FALSE)-I232),0)</f>
        <v>0</v>
      </c>
      <c r="L232" s="369">
        <f>IF(G232=$L$1,(VLOOKUP(A232,'Extras -UL'!$A$6:$J$109,HLOOKUP('Exras Inflair Vs. Base'!G232,'Extras -UL'!$A$4:$J$5,2,FALSE),FALSE)-I232),0)</f>
        <v>0</v>
      </c>
      <c r="M232" s="369">
        <f>IF(G232=$M$1,(VLOOKUP(A232,'Extras -UL'!$A$6:$J$109,HLOOKUP('Exras Inflair Vs. Base'!G232,'Extras -UL'!$A$4:$J$5,2,FALSE),FALSE)-I232),0)</f>
        <v>0</v>
      </c>
      <c r="N232" s="369">
        <f>IF(G232=$N$1,(VLOOKUP(A232,'Extras -UL'!$A$6:$J$109,HLOOKUP('Exras Inflair Vs. Base'!G232,'Extras -UL'!$A$4:$J$5,2,FALSE),FALSE)-I232),0)</f>
        <v>0</v>
      </c>
      <c r="O232" s="369">
        <f>IF(G232=$O$1,(VLOOKUP(A232,'Extras -UL'!$A$6:$J$109,HLOOKUP('Exras Inflair Vs. Base'!G232,'Extras -UL'!$A$4:$J$5,2,FALSE),FALSE)-I232),0)</f>
        <v>0</v>
      </c>
      <c r="P232" s="369">
        <f>IF(G232=$P$1,(VLOOKUP(A232,'Extras -UL'!$A$6:$J$109,HLOOKUP('Exras Inflair Vs. Base'!G232,'Extras -UL'!$A$4:$J$5,2,FALSE),FALSE)-I232),0)</f>
        <v>0</v>
      </c>
      <c r="Q232" s="369">
        <f>IF(G232=$Q$1,(VLOOKUP(A232,'Extras -UL'!$A$6:$J$109,HLOOKUP('Exras Inflair Vs. Base'!G232,'Extras -UL'!$A$4:$J$5,2,FALSE),FALSE)-I232),0)</f>
        <v>0</v>
      </c>
      <c r="R232" s="369">
        <f>IF(G232=$R$1,(VLOOKUP(A232,'Extras -UL'!$A$6:$J$109,HLOOKUP('Exras Inflair Vs. Base'!G232,'Extras -UL'!$A$4:$J$5,2,FALSE),FALSE)-I232),0)</f>
        <v>0</v>
      </c>
      <c r="S232" s="248"/>
      <c r="T232" s="256" t="str">
        <f t="shared" si="10"/>
        <v>UL5032C60048236</v>
      </c>
      <c r="U232" s="248"/>
      <c r="V232" s="248"/>
      <c r="W232" s="248"/>
      <c r="X232" s="248"/>
      <c r="Y232" s="241"/>
      <c r="Z232" s="241" t="str">
        <f t="shared" si="11"/>
        <v>UL5032C60048236</v>
      </c>
      <c r="AA232" s="245" t="str">
        <f t="shared" si="9"/>
        <v>UL5032</v>
      </c>
      <c r="AB232" s="242">
        <f>IF(G232=$J$1,(VLOOKUP(A232,'Extras -UL'!$A$6:$J$109,HLOOKUP('Exras Inflair Vs. Base'!G232,'Extras -UL'!$A$4:$J$5,2,FALSE),FALSE)),0)</f>
        <v>236</v>
      </c>
      <c r="AC232" s="242">
        <f>IF(G232=$K$1,(VLOOKUP(A232,'Extras -UL'!$A$6:$J$109,HLOOKUP('Exras Inflair Vs. Base'!G232,'Extras -UL'!$A$4:$J$5,2,FALSE),FALSE)),0)</f>
        <v>0</v>
      </c>
      <c r="AD232" s="242">
        <f>IF(G232=$L$1,(VLOOKUP(A232,'Extras -UL'!$A$6:$J$109,HLOOKUP('Exras Inflair Vs. Base'!G232,'Extras -UL'!$A$4:$J$5,2,FALSE),FALSE)),0)</f>
        <v>0</v>
      </c>
      <c r="AE232" s="242">
        <f>IF(G232=$M$1,(VLOOKUP(A232,'Extras -UL'!$A$6:$J$109,HLOOKUP('Exras Inflair Vs. Base'!G232,'Extras -UL'!$A$4:$J$5,2,FALSE),FALSE)),0)</f>
        <v>0</v>
      </c>
      <c r="AF232" s="242">
        <f>IF(G232=$N$1,(VLOOKUP(A232,'Extras -UL'!$A$6:$J$109,HLOOKUP('Exras Inflair Vs. Base'!G232,'Extras -UL'!$A$4:$J$5,2,FALSE),FALSE)-I232),0)</f>
        <v>0</v>
      </c>
      <c r="AG232" s="242">
        <f>IF(G232=$O$1,(VLOOKUP(A232,'Extras -UL'!$A$6:$J$109,HLOOKUP('Exras Inflair Vs. Base'!G232,'Extras -UL'!$A$4:$J$5,2,FALSE),FALSE)),0)</f>
        <v>0</v>
      </c>
      <c r="AH232" s="242">
        <f>IF(G232=$P$1,(VLOOKUP(A232,'Extras -UL'!$A$6:$J$109,HLOOKUP('Exras Inflair Vs. Base'!G232,'Extras -UL'!$A$4:$J$5,2,FALSE),FALSE)),0)</f>
        <v>0</v>
      </c>
      <c r="AI232" s="242">
        <f>IF(G232=$Q$1,(VLOOKUP(A232,'Extras -UL'!$A$6:$J$109,HLOOKUP('Exras Inflair Vs. Base'!G232,'Extras -UL'!$A$4:$J$5,2,FALSE),FALSE)),0)</f>
        <v>0</v>
      </c>
      <c r="AJ232" s="242">
        <f>IF(G232=$R$1,(VLOOKUP(A232,'Extras -UL'!$A$6:$J$109,HLOOKUP('Exras Inflair Vs. Base'!G232,'Extras -UL'!$A$4:$J$5,2,FALSE),FALSE)),0)</f>
        <v>0</v>
      </c>
    </row>
    <row r="233" spans="1:36" x14ac:dyDescent="0.25">
      <c r="A233" s="249" t="s">
        <v>97</v>
      </c>
      <c r="B233" s="249" t="s">
        <v>1806</v>
      </c>
      <c r="C233" s="249" t="s">
        <v>1764</v>
      </c>
      <c r="D233" s="251" t="s">
        <v>897</v>
      </c>
      <c r="E233" s="249">
        <v>2</v>
      </c>
      <c r="F233" s="249" t="s">
        <v>1126</v>
      </c>
      <c r="G233" s="249" t="s">
        <v>434</v>
      </c>
      <c r="H233" s="249" t="s">
        <v>1778</v>
      </c>
      <c r="I233" s="329">
        <v>19</v>
      </c>
      <c r="J233" s="369">
        <f>IF(G233=$J$1,(VLOOKUP(A233,'Extras -UL'!$A$6:$J$109,HLOOKUP('Exras Inflair Vs. Base'!G233,'Extras -UL'!$A$4:$J$5,2,FALSE),FALSE)-I233),0)</f>
        <v>0</v>
      </c>
      <c r="K233" s="369">
        <f>IF(G233=$K$1,(VLOOKUP(A233,'Extras -UL'!$A$6:$J$109,HLOOKUP('Exras Inflair Vs. Base'!G233,'Extras -UL'!$A$4:$J$5,2,FALSE),FALSE)-I233),0)</f>
        <v>0</v>
      </c>
      <c r="L233" s="369">
        <f>IF(G233=$L$1,(VLOOKUP(A233,'Extras -UL'!$A$6:$J$109,HLOOKUP('Exras Inflair Vs. Base'!G233,'Extras -UL'!$A$4:$J$5,2,FALSE),FALSE)-I233),0)</f>
        <v>0</v>
      </c>
      <c r="M233" s="369">
        <f>IF(G233=$M$1,(VLOOKUP(A233,'Extras -UL'!$A$6:$J$109,HLOOKUP('Exras Inflair Vs. Base'!G233,'Extras -UL'!$A$4:$J$5,2,FALSE),FALSE)-I233),0)</f>
        <v>0</v>
      </c>
      <c r="N233" s="369">
        <f>IF(G233=$N$1,(VLOOKUP(A233,'Extras -UL'!$A$6:$J$109,HLOOKUP('Exras Inflair Vs. Base'!G233,'Extras -UL'!$A$4:$J$5,2,FALSE),FALSE)-I233),0)</f>
        <v>0</v>
      </c>
      <c r="O233" s="369">
        <f>IF(G233=$O$1,(VLOOKUP(A233,'Extras -UL'!$A$6:$J$109,HLOOKUP('Exras Inflair Vs. Base'!G233,'Extras -UL'!$A$4:$J$5,2,FALSE),FALSE)-I233),0)</f>
        <v>0</v>
      </c>
      <c r="P233" s="369">
        <f>IF(G233=$P$1,(VLOOKUP(A233,'Extras -UL'!$A$6:$J$109,HLOOKUP('Exras Inflair Vs. Base'!G233,'Extras -UL'!$A$4:$J$5,2,FALSE),FALSE)-I233),0)</f>
        <v>0</v>
      </c>
      <c r="Q233" s="369">
        <f>IF(G233=$Q$1,(VLOOKUP(A233,'Extras -UL'!$A$6:$J$109,HLOOKUP('Exras Inflair Vs. Base'!G233,'Extras -UL'!$A$4:$J$5,2,FALSE),FALSE)-I233),0)</f>
        <v>0</v>
      </c>
      <c r="R233" s="369">
        <f>IF(G233=$R$1,(VLOOKUP(A233,'Extras -UL'!$A$6:$J$109,HLOOKUP('Exras Inflair Vs. Base'!G233,'Extras -UL'!$A$4:$J$5,2,FALSE),FALSE)-I233),0)</f>
        <v>0</v>
      </c>
      <c r="S233" s="248"/>
      <c r="T233" s="256" t="str">
        <f t="shared" si="10"/>
        <v>UL5032C6002219</v>
      </c>
      <c r="U233" s="248"/>
      <c r="V233" s="248"/>
      <c r="W233" s="248"/>
      <c r="X233" s="248"/>
      <c r="Y233" s="241"/>
      <c r="Z233" s="241" t="str">
        <f t="shared" si="11"/>
        <v>UL5032C6002219</v>
      </c>
      <c r="AA233" s="245" t="str">
        <f t="shared" si="9"/>
        <v>UL5032</v>
      </c>
      <c r="AB233" s="242">
        <f>IF(G233=$J$1,(VLOOKUP(A233,'Extras -UL'!$A$6:$J$109,HLOOKUP('Exras Inflair Vs. Base'!G233,'Extras -UL'!$A$4:$J$5,2,FALSE),FALSE)),0)</f>
        <v>0</v>
      </c>
      <c r="AC233" s="242">
        <f>IF(G233=$K$1,(VLOOKUP(A233,'Extras -UL'!$A$6:$J$109,HLOOKUP('Exras Inflair Vs. Base'!G233,'Extras -UL'!$A$4:$J$5,2,FALSE),FALSE)),0)</f>
        <v>19</v>
      </c>
      <c r="AD233" s="242">
        <f>IF(G233=$L$1,(VLOOKUP(A233,'Extras -UL'!$A$6:$J$109,HLOOKUP('Exras Inflair Vs. Base'!G233,'Extras -UL'!$A$4:$J$5,2,FALSE),FALSE)),0)</f>
        <v>0</v>
      </c>
      <c r="AE233" s="242">
        <f>IF(G233=$M$1,(VLOOKUP(A233,'Extras -UL'!$A$6:$J$109,HLOOKUP('Exras Inflair Vs. Base'!G233,'Extras -UL'!$A$4:$J$5,2,FALSE),FALSE)),0)</f>
        <v>0</v>
      </c>
      <c r="AF233" s="242">
        <f>IF(G233=$N$1,(VLOOKUP(A233,'Extras -UL'!$A$6:$J$109,HLOOKUP('Exras Inflair Vs. Base'!G233,'Extras -UL'!$A$4:$J$5,2,FALSE),FALSE)-I233),0)</f>
        <v>0</v>
      </c>
      <c r="AG233" s="242">
        <f>IF(G233=$O$1,(VLOOKUP(A233,'Extras -UL'!$A$6:$J$109,HLOOKUP('Exras Inflair Vs. Base'!G233,'Extras -UL'!$A$4:$J$5,2,FALSE),FALSE)),0)</f>
        <v>0</v>
      </c>
      <c r="AH233" s="242">
        <f>IF(G233=$P$1,(VLOOKUP(A233,'Extras -UL'!$A$6:$J$109,HLOOKUP('Exras Inflair Vs. Base'!G233,'Extras -UL'!$A$4:$J$5,2,FALSE),FALSE)),0)</f>
        <v>0</v>
      </c>
      <c r="AI233" s="242">
        <f>IF(G233=$Q$1,(VLOOKUP(A233,'Extras -UL'!$A$6:$J$109,HLOOKUP('Exras Inflair Vs. Base'!G233,'Extras -UL'!$A$4:$J$5,2,FALSE),FALSE)),0)</f>
        <v>0</v>
      </c>
      <c r="AJ233" s="242">
        <f>IF(G233=$R$1,(VLOOKUP(A233,'Extras -UL'!$A$6:$J$109,HLOOKUP('Exras Inflair Vs. Base'!G233,'Extras -UL'!$A$4:$J$5,2,FALSE),FALSE)),0)</f>
        <v>0</v>
      </c>
    </row>
    <row r="234" spans="1:36" x14ac:dyDescent="0.25">
      <c r="A234" s="250" t="s">
        <v>97</v>
      </c>
      <c r="B234" s="250" t="s">
        <v>1806</v>
      </c>
      <c r="C234" s="250" t="s">
        <v>1764</v>
      </c>
      <c r="D234" s="252" t="s">
        <v>897</v>
      </c>
      <c r="E234" s="249">
        <v>3</v>
      </c>
      <c r="F234" s="249" t="s">
        <v>1126</v>
      </c>
      <c r="G234" s="249" t="s">
        <v>886</v>
      </c>
      <c r="H234" s="249" t="s">
        <v>907</v>
      </c>
      <c r="I234" s="329">
        <v>6</v>
      </c>
      <c r="J234" s="369">
        <f>IF(G234=$J$1,(VLOOKUP(A234,'Extras -UL'!$A$6:$J$109,HLOOKUP('Exras Inflair Vs. Base'!G234,'Extras -UL'!$A$4:$J$5,2,FALSE),FALSE)-I234),0)</f>
        <v>0</v>
      </c>
      <c r="K234" s="369">
        <f>IF(G234=$K$1,(VLOOKUP(A234,'Extras -UL'!$A$6:$J$109,HLOOKUP('Exras Inflair Vs. Base'!G234,'Extras -UL'!$A$4:$J$5,2,FALSE),FALSE)-I234),0)</f>
        <v>0</v>
      </c>
      <c r="L234" s="369">
        <f>IF(G234=$L$1,(VLOOKUP(A234,'Extras -UL'!$A$6:$J$109,HLOOKUP('Exras Inflair Vs. Base'!G234,'Extras -UL'!$A$4:$J$5,2,FALSE),FALSE)-I234),0)</f>
        <v>0</v>
      </c>
      <c r="M234" s="369">
        <f>IF(G234=$M$1,(VLOOKUP(A234,'Extras -UL'!$A$6:$J$109,HLOOKUP('Exras Inflair Vs. Base'!G234,'Extras -UL'!$A$4:$J$5,2,FALSE),FALSE)-I234),0)</f>
        <v>0</v>
      </c>
      <c r="N234" s="369">
        <f>IF(G234=$N$1,(VLOOKUP(A234,'Extras -UL'!$A$6:$J$109,HLOOKUP('Exras Inflair Vs. Base'!G234,'Extras -UL'!$A$4:$J$5,2,FALSE),FALSE)-I234),0)</f>
        <v>0</v>
      </c>
      <c r="O234" s="369">
        <f>IF(G234=$O$1,(VLOOKUP(A234,'Extras -UL'!$A$6:$J$109,HLOOKUP('Exras Inflair Vs. Base'!G234,'Extras -UL'!$A$4:$J$5,2,FALSE),FALSE)-I234),0)</f>
        <v>0</v>
      </c>
      <c r="P234" s="369">
        <f>IF(G234=$P$1,(VLOOKUP(A234,'Extras -UL'!$A$6:$J$109,HLOOKUP('Exras Inflair Vs. Base'!G234,'Extras -UL'!$A$4:$J$5,2,FALSE),FALSE)-I234),0)</f>
        <v>0</v>
      </c>
      <c r="Q234" s="369">
        <f>IF(G234=$Q$1,(VLOOKUP(A234,'Extras -UL'!$A$6:$J$109,HLOOKUP('Exras Inflair Vs. Base'!G234,'Extras -UL'!$A$4:$J$5,2,FALSE),FALSE)-I234),0)</f>
        <v>0</v>
      </c>
      <c r="R234" s="369">
        <f>IF(G234=$R$1,(VLOOKUP(A234,'Extras -UL'!$A$6:$J$109,HLOOKUP('Exras Inflair Vs. Base'!G234,'Extras -UL'!$A$4:$J$5,2,FALSE),FALSE)-I234),0)</f>
        <v>0</v>
      </c>
      <c r="S234" s="248"/>
      <c r="T234" s="256" t="str">
        <f t="shared" si="10"/>
        <v>UL5032C600766</v>
      </c>
      <c r="U234" s="248"/>
      <c r="V234" s="248"/>
      <c r="W234" s="248"/>
      <c r="X234" s="248"/>
      <c r="Y234" s="241"/>
      <c r="Z234" s="241" t="str">
        <f t="shared" si="11"/>
        <v>UL5032C600766</v>
      </c>
      <c r="AA234" s="245" t="str">
        <f t="shared" si="9"/>
        <v>UL5032</v>
      </c>
      <c r="AB234" s="242">
        <f>IF(G234=$J$1,(VLOOKUP(A234,'Extras -UL'!$A$6:$J$109,HLOOKUP('Exras Inflair Vs. Base'!G234,'Extras -UL'!$A$4:$J$5,2,FALSE),FALSE)),0)</f>
        <v>0</v>
      </c>
      <c r="AC234" s="242">
        <f>IF(G234=$K$1,(VLOOKUP(A234,'Extras -UL'!$A$6:$J$109,HLOOKUP('Exras Inflair Vs. Base'!G234,'Extras -UL'!$A$4:$J$5,2,FALSE),FALSE)),0)</f>
        <v>0</v>
      </c>
      <c r="AD234" s="242">
        <f>IF(G234=$L$1,(VLOOKUP(A234,'Extras -UL'!$A$6:$J$109,HLOOKUP('Exras Inflair Vs. Base'!G234,'Extras -UL'!$A$4:$J$5,2,FALSE),FALSE)),0)</f>
        <v>6</v>
      </c>
      <c r="AE234" s="242">
        <f>IF(G234=$M$1,(VLOOKUP(A234,'Extras -UL'!$A$6:$J$109,HLOOKUP('Exras Inflair Vs. Base'!G234,'Extras -UL'!$A$4:$J$5,2,FALSE),FALSE)),0)</f>
        <v>0</v>
      </c>
      <c r="AF234" s="242">
        <f>IF(G234=$N$1,(VLOOKUP(A234,'Extras -UL'!$A$6:$J$109,HLOOKUP('Exras Inflair Vs. Base'!G234,'Extras -UL'!$A$4:$J$5,2,FALSE),FALSE)-I234),0)</f>
        <v>0</v>
      </c>
      <c r="AG234" s="242">
        <f>IF(G234=$O$1,(VLOOKUP(A234,'Extras -UL'!$A$6:$J$109,HLOOKUP('Exras Inflair Vs. Base'!G234,'Extras -UL'!$A$4:$J$5,2,FALSE),FALSE)),0)</f>
        <v>0</v>
      </c>
      <c r="AH234" s="242">
        <f>IF(G234=$P$1,(VLOOKUP(A234,'Extras -UL'!$A$6:$J$109,HLOOKUP('Exras Inflair Vs. Base'!G234,'Extras -UL'!$A$4:$J$5,2,FALSE),FALSE)),0)</f>
        <v>0</v>
      </c>
      <c r="AI234" s="242">
        <f>IF(G234=$Q$1,(VLOOKUP(A234,'Extras -UL'!$A$6:$J$109,HLOOKUP('Exras Inflair Vs. Base'!G234,'Extras -UL'!$A$4:$J$5,2,FALSE),FALSE)),0)</f>
        <v>0</v>
      </c>
      <c r="AJ234" s="242">
        <f>IF(G234=$R$1,(VLOOKUP(A234,'Extras -UL'!$A$6:$J$109,HLOOKUP('Exras Inflair Vs. Base'!G234,'Extras -UL'!$A$4:$J$5,2,FALSE),FALSE)),0)</f>
        <v>0</v>
      </c>
    </row>
    <row r="235" spans="1:36" x14ac:dyDescent="0.25">
      <c r="A235" s="250" t="s">
        <v>97</v>
      </c>
      <c r="B235" s="250" t="s">
        <v>1806</v>
      </c>
      <c r="C235" s="250" t="s">
        <v>1764</v>
      </c>
      <c r="D235" s="252" t="s">
        <v>897</v>
      </c>
      <c r="E235" s="249">
        <v>4</v>
      </c>
      <c r="F235" s="249" t="s">
        <v>1126</v>
      </c>
      <c r="G235" s="249" t="s">
        <v>169</v>
      </c>
      <c r="H235" s="249" t="s">
        <v>416</v>
      </c>
      <c r="I235" s="329">
        <v>6</v>
      </c>
      <c r="J235" s="369">
        <f>IF(G235=$J$1,(VLOOKUP(A235,'Extras -UL'!$A$6:$J$109,HLOOKUP('Exras Inflair Vs. Base'!G235,'Extras -UL'!$A$4:$J$5,2,FALSE),FALSE)-I235),0)</f>
        <v>0</v>
      </c>
      <c r="K235" s="369">
        <f>IF(G235=$K$1,(VLOOKUP(A235,'Extras -UL'!$A$6:$J$109,HLOOKUP('Exras Inflair Vs. Base'!G235,'Extras -UL'!$A$4:$J$5,2,FALSE),FALSE)-I235),0)</f>
        <v>0</v>
      </c>
      <c r="L235" s="369">
        <f>IF(G235=$L$1,(VLOOKUP(A235,'Extras -UL'!$A$6:$J$109,HLOOKUP('Exras Inflair Vs. Base'!G235,'Extras -UL'!$A$4:$J$5,2,FALSE),FALSE)-I235),0)</f>
        <v>0</v>
      </c>
      <c r="M235" s="369">
        <f>IF(G235=$M$1,(VLOOKUP(A235,'Extras -UL'!$A$6:$J$109,HLOOKUP('Exras Inflair Vs. Base'!G235,'Extras -UL'!$A$4:$J$5,2,FALSE),FALSE)-I235),0)</f>
        <v>0</v>
      </c>
      <c r="N235" s="369">
        <f>IF(G235=$N$1,(VLOOKUP(A235,'Extras -UL'!$A$6:$J$109,HLOOKUP('Exras Inflair Vs. Base'!G235,'Extras -UL'!$A$4:$J$5,2,FALSE),FALSE)-I235),0)</f>
        <v>0</v>
      </c>
      <c r="O235" s="369">
        <f>IF(G235=$O$1,(VLOOKUP(A235,'Extras -UL'!$A$6:$J$109,HLOOKUP('Exras Inflair Vs. Base'!G235,'Extras -UL'!$A$4:$J$5,2,FALSE),FALSE)-I235),0)</f>
        <v>0</v>
      </c>
      <c r="P235" s="369">
        <f>IF(G235=$P$1,(VLOOKUP(A235,'Extras -UL'!$A$6:$J$109,HLOOKUP('Exras Inflair Vs. Base'!G235,'Extras -UL'!$A$4:$J$5,2,FALSE),FALSE)-I235),0)</f>
        <v>0</v>
      </c>
      <c r="Q235" s="369">
        <f>IF(G235=$Q$1,(VLOOKUP(A235,'Extras -UL'!$A$6:$J$109,HLOOKUP('Exras Inflair Vs. Base'!G235,'Extras -UL'!$A$4:$J$5,2,FALSE),FALSE)-I235),0)</f>
        <v>0</v>
      </c>
      <c r="R235" s="369">
        <f>IF(G235=$R$1,(VLOOKUP(A235,'Extras -UL'!$A$6:$J$109,HLOOKUP('Exras Inflair Vs. Base'!G235,'Extras -UL'!$A$4:$J$5,2,FALSE),FALSE)-I235),0)</f>
        <v>0</v>
      </c>
      <c r="S235" s="248"/>
      <c r="T235" s="256" t="str">
        <f t="shared" si="10"/>
        <v>UL5032C600546</v>
      </c>
      <c r="U235" s="248"/>
      <c r="V235" s="248"/>
      <c r="W235" s="248"/>
      <c r="X235" s="248"/>
      <c r="Y235" s="241"/>
      <c r="Z235" s="241" t="str">
        <f t="shared" si="11"/>
        <v>UL5032C600546</v>
      </c>
      <c r="AA235" s="245" t="str">
        <f t="shared" si="9"/>
        <v>UL5032</v>
      </c>
      <c r="AB235" s="242">
        <f>IF(G235=$J$1,(VLOOKUP(A235,'Extras -UL'!$A$6:$J$109,HLOOKUP('Exras Inflair Vs. Base'!G235,'Extras -UL'!$A$4:$J$5,2,FALSE),FALSE)),0)</f>
        <v>0</v>
      </c>
      <c r="AC235" s="242">
        <f>IF(G235=$K$1,(VLOOKUP(A235,'Extras -UL'!$A$6:$J$109,HLOOKUP('Exras Inflair Vs. Base'!G235,'Extras -UL'!$A$4:$J$5,2,FALSE),FALSE)),0)</f>
        <v>0</v>
      </c>
      <c r="AD235" s="242">
        <f>IF(G235=$L$1,(VLOOKUP(A235,'Extras -UL'!$A$6:$J$109,HLOOKUP('Exras Inflair Vs. Base'!G235,'Extras -UL'!$A$4:$J$5,2,FALSE),FALSE)),0)</f>
        <v>0</v>
      </c>
      <c r="AE235" s="242">
        <f>IF(G235=$M$1,(VLOOKUP(A235,'Extras -UL'!$A$6:$J$109,HLOOKUP('Exras Inflair Vs. Base'!G235,'Extras -UL'!$A$4:$J$5,2,FALSE),FALSE)),0)</f>
        <v>6</v>
      </c>
      <c r="AF235" s="242">
        <f>IF(G235=$N$1,(VLOOKUP(A235,'Extras -UL'!$A$6:$J$109,HLOOKUP('Exras Inflair Vs. Base'!G235,'Extras -UL'!$A$4:$J$5,2,FALSE),FALSE)-I235),0)</f>
        <v>0</v>
      </c>
      <c r="AG235" s="242">
        <f>IF(G235=$O$1,(VLOOKUP(A235,'Extras -UL'!$A$6:$J$109,HLOOKUP('Exras Inflair Vs. Base'!G235,'Extras -UL'!$A$4:$J$5,2,FALSE),FALSE)),0)</f>
        <v>0</v>
      </c>
      <c r="AH235" s="242">
        <f>IF(G235=$P$1,(VLOOKUP(A235,'Extras -UL'!$A$6:$J$109,HLOOKUP('Exras Inflair Vs. Base'!G235,'Extras -UL'!$A$4:$J$5,2,FALSE),FALSE)),0)</f>
        <v>0</v>
      </c>
      <c r="AI235" s="242">
        <f>IF(G235=$Q$1,(VLOOKUP(A235,'Extras -UL'!$A$6:$J$109,HLOOKUP('Exras Inflair Vs. Base'!G235,'Extras -UL'!$A$4:$J$5,2,FALSE),FALSE)),0)</f>
        <v>0</v>
      </c>
      <c r="AJ235" s="242">
        <f>IF(G235=$R$1,(VLOOKUP(A235,'Extras -UL'!$A$6:$J$109,HLOOKUP('Exras Inflair Vs. Base'!G235,'Extras -UL'!$A$4:$J$5,2,FALSE),FALSE)),0)</f>
        <v>0</v>
      </c>
    </row>
    <row r="236" spans="1:36" x14ac:dyDescent="0.25">
      <c r="A236" s="250" t="s">
        <v>97</v>
      </c>
      <c r="B236" s="250" t="s">
        <v>1806</v>
      </c>
      <c r="C236" s="250" t="s">
        <v>1764</v>
      </c>
      <c r="D236" s="252" t="s">
        <v>897</v>
      </c>
      <c r="E236" s="249">
        <v>5</v>
      </c>
      <c r="F236" s="249" t="s">
        <v>1126</v>
      </c>
      <c r="G236" s="249" t="s">
        <v>170</v>
      </c>
      <c r="H236" s="249" t="s">
        <v>417</v>
      </c>
      <c r="I236" s="329">
        <v>1</v>
      </c>
      <c r="J236" s="369">
        <f>IF(G236=$J$1,(VLOOKUP(A236,'Extras -UL'!$A$6:$J$109,HLOOKUP('Exras Inflair Vs. Base'!G236,'Extras -UL'!$A$4:$J$5,2,FALSE),FALSE)-I236),0)</f>
        <v>0</v>
      </c>
      <c r="K236" s="369">
        <f>IF(G236=$K$1,(VLOOKUP(A236,'Extras -UL'!$A$6:$J$109,HLOOKUP('Exras Inflair Vs. Base'!G236,'Extras -UL'!$A$4:$J$5,2,FALSE),FALSE)-I236),0)</f>
        <v>0</v>
      </c>
      <c r="L236" s="369">
        <f>IF(G236=$L$1,(VLOOKUP(A236,'Extras -UL'!$A$6:$J$109,HLOOKUP('Exras Inflair Vs. Base'!G236,'Extras -UL'!$A$4:$J$5,2,FALSE),FALSE)-I236),0)</f>
        <v>0</v>
      </c>
      <c r="M236" s="369">
        <f>IF(G236=$M$1,(VLOOKUP(A236,'Extras -UL'!$A$6:$J$109,HLOOKUP('Exras Inflair Vs. Base'!G236,'Extras -UL'!$A$4:$J$5,2,FALSE),FALSE)-I236),0)</f>
        <v>0</v>
      </c>
      <c r="N236" s="369">
        <f>IF(G236=$N$1,(VLOOKUP(A236,'Extras -UL'!$A$6:$J$109,HLOOKUP('Exras Inflair Vs. Base'!G236,'Extras -UL'!$A$4:$J$5,2,FALSE),FALSE)-I236),0)</f>
        <v>0</v>
      </c>
      <c r="O236" s="369">
        <f>IF(G236=$O$1,(VLOOKUP(A236,'Extras -UL'!$A$6:$J$109,HLOOKUP('Exras Inflair Vs. Base'!G236,'Extras -UL'!$A$4:$J$5,2,FALSE),FALSE)-I236),0)</f>
        <v>0</v>
      </c>
      <c r="P236" s="369">
        <f>IF(G236=$P$1,(VLOOKUP(A236,'Extras -UL'!$A$6:$J$109,HLOOKUP('Exras Inflair Vs. Base'!G236,'Extras -UL'!$A$4:$J$5,2,FALSE),FALSE)-I236),0)</f>
        <v>0</v>
      </c>
      <c r="Q236" s="369">
        <f>IF(G236=$Q$1,(VLOOKUP(A236,'Extras -UL'!$A$6:$J$109,HLOOKUP('Exras Inflair Vs. Base'!G236,'Extras -UL'!$A$4:$J$5,2,FALSE),FALSE)-I236),0)</f>
        <v>0</v>
      </c>
      <c r="R236" s="369">
        <f>IF(G236=$R$1,(VLOOKUP(A236,'Extras -UL'!$A$6:$J$109,HLOOKUP('Exras Inflair Vs. Base'!G236,'Extras -UL'!$A$4:$J$5,2,FALSE),FALSE)-I236),0)</f>
        <v>0</v>
      </c>
      <c r="S236" s="248"/>
      <c r="T236" s="256" t="str">
        <f t="shared" si="10"/>
        <v>UL5032C600551</v>
      </c>
      <c r="U236" s="248"/>
      <c r="V236" s="248"/>
      <c r="W236" s="248"/>
      <c r="X236" s="248"/>
      <c r="Y236" s="241"/>
      <c r="Z236" s="241" t="str">
        <f t="shared" si="11"/>
        <v>UL5032C600551</v>
      </c>
      <c r="AA236" s="245" t="str">
        <f t="shared" si="9"/>
        <v>UL5032</v>
      </c>
      <c r="AB236" s="242">
        <f>IF(G236=$J$1,(VLOOKUP(A236,'Extras -UL'!$A$6:$J$109,HLOOKUP('Exras Inflair Vs. Base'!G236,'Extras -UL'!$A$4:$J$5,2,FALSE),FALSE)),0)</f>
        <v>0</v>
      </c>
      <c r="AC236" s="242">
        <f>IF(G236=$K$1,(VLOOKUP(A236,'Extras -UL'!$A$6:$J$109,HLOOKUP('Exras Inflair Vs. Base'!G236,'Extras -UL'!$A$4:$J$5,2,FALSE),FALSE)),0)</f>
        <v>0</v>
      </c>
      <c r="AD236" s="242">
        <f>IF(G236=$L$1,(VLOOKUP(A236,'Extras -UL'!$A$6:$J$109,HLOOKUP('Exras Inflair Vs. Base'!G236,'Extras -UL'!$A$4:$J$5,2,FALSE),FALSE)),0)</f>
        <v>0</v>
      </c>
      <c r="AE236" s="242">
        <f>IF(G236=$M$1,(VLOOKUP(A236,'Extras -UL'!$A$6:$J$109,HLOOKUP('Exras Inflair Vs. Base'!G236,'Extras -UL'!$A$4:$J$5,2,FALSE),FALSE)),0)</f>
        <v>0</v>
      </c>
      <c r="AF236" s="242">
        <f>IF(G236=$N$1,(VLOOKUP(A236,'Extras -UL'!$A$6:$J$109,HLOOKUP('Exras Inflair Vs. Base'!G236,'Extras -UL'!$A$4:$J$5,2,FALSE),FALSE)-I236),0)</f>
        <v>0</v>
      </c>
      <c r="AG236" s="242">
        <f>IF(G236=$O$1,(VLOOKUP(A236,'Extras -UL'!$A$6:$J$109,HLOOKUP('Exras Inflair Vs. Base'!G236,'Extras -UL'!$A$4:$J$5,2,FALSE),FALSE)),0)</f>
        <v>0</v>
      </c>
      <c r="AH236" s="242">
        <f>IF(G236=$P$1,(VLOOKUP(A236,'Extras -UL'!$A$6:$J$109,HLOOKUP('Exras Inflair Vs. Base'!G236,'Extras -UL'!$A$4:$J$5,2,FALSE),FALSE)),0)</f>
        <v>0</v>
      </c>
      <c r="AI236" s="242">
        <f>IF(G236=$Q$1,(VLOOKUP(A236,'Extras -UL'!$A$6:$J$109,HLOOKUP('Exras Inflair Vs. Base'!G236,'Extras -UL'!$A$4:$J$5,2,FALSE),FALSE)),0)</f>
        <v>0</v>
      </c>
      <c r="AJ236" s="242">
        <f>IF(G236=$R$1,(VLOOKUP(A236,'Extras -UL'!$A$6:$J$109,HLOOKUP('Exras Inflair Vs. Base'!G236,'Extras -UL'!$A$4:$J$5,2,FALSE),FALSE)),0)</f>
        <v>0</v>
      </c>
    </row>
    <row r="237" spans="1:36" x14ac:dyDescent="0.25">
      <c r="A237" s="250" t="s">
        <v>142</v>
      </c>
      <c r="B237" s="250" t="s">
        <v>1807</v>
      </c>
      <c r="C237" s="250" t="s">
        <v>1764</v>
      </c>
      <c r="D237" s="252" t="s">
        <v>897</v>
      </c>
      <c r="E237" s="249">
        <v>1</v>
      </c>
      <c r="F237" s="249" t="s">
        <v>1126</v>
      </c>
      <c r="G237" s="249" t="s">
        <v>517</v>
      </c>
      <c r="H237" s="249" t="s">
        <v>1777</v>
      </c>
      <c r="I237" s="329">
        <v>298</v>
      </c>
      <c r="J237" s="369">
        <f>IF(G237=$J$1,(VLOOKUP(A237,'Extras -UL'!$A$6:$J$109,HLOOKUP('Exras Inflair Vs. Base'!G237,'Extras -UL'!$A$4:$J$5,2,FALSE),FALSE)-I237),0)</f>
        <v>0</v>
      </c>
      <c r="K237" s="369">
        <f>IF(G237=$K$1,(VLOOKUP(A237,'Extras -UL'!$A$6:$J$109,HLOOKUP('Exras Inflair Vs. Base'!G237,'Extras -UL'!$A$4:$J$5,2,FALSE),FALSE)-I237),0)</f>
        <v>0</v>
      </c>
      <c r="L237" s="369">
        <f>IF(G237=$L$1,(VLOOKUP(A237,'Extras -UL'!$A$6:$J$109,HLOOKUP('Exras Inflair Vs. Base'!G237,'Extras -UL'!$A$4:$J$5,2,FALSE),FALSE)-I237),0)</f>
        <v>0</v>
      </c>
      <c r="M237" s="369">
        <f>IF(G237=$M$1,(VLOOKUP(A237,'Extras -UL'!$A$6:$J$109,HLOOKUP('Exras Inflair Vs. Base'!G237,'Extras -UL'!$A$4:$J$5,2,FALSE),FALSE)-I237),0)</f>
        <v>0</v>
      </c>
      <c r="N237" s="369">
        <f>IF(G237=$N$1,(VLOOKUP(A237,'Extras -UL'!$A$6:$J$109,HLOOKUP('Exras Inflair Vs. Base'!G237,'Extras -UL'!$A$4:$J$5,2,FALSE),FALSE)-I237),0)</f>
        <v>0</v>
      </c>
      <c r="O237" s="369">
        <f>IF(G237=$O$1,(VLOOKUP(A237,'Extras -UL'!$A$6:$J$109,HLOOKUP('Exras Inflair Vs. Base'!G237,'Extras -UL'!$A$4:$J$5,2,FALSE),FALSE)-I237),0)</f>
        <v>0</v>
      </c>
      <c r="P237" s="369">
        <f>IF(G237=$P$1,(VLOOKUP(A237,'Extras -UL'!$A$6:$J$109,HLOOKUP('Exras Inflair Vs. Base'!G237,'Extras -UL'!$A$4:$J$5,2,FALSE),FALSE)-I237),0)</f>
        <v>0</v>
      </c>
      <c r="Q237" s="369">
        <f>IF(G237=$Q$1,(VLOOKUP(A237,'Extras -UL'!$A$6:$J$109,HLOOKUP('Exras Inflair Vs. Base'!G237,'Extras -UL'!$A$4:$J$5,2,FALSE),FALSE)-I237),0)</f>
        <v>0</v>
      </c>
      <c r="R237" s="369">
        <f>IF(G237=$R$1,(VLOOKUP(A237,'Extras -UL'!$A$6:$J$109,HLOOKUP('Exras Inflair Vs. Base'!G237,'Extras -UL'!$A$4:$J$5,2,FALSE),FALSE)-I237),0)</f>
        <v>0</v>
      </c>
      <c r="S237" s="248"/>
      <c r="T237" s="256" t="str">
        <f t="shared" si="10"/>
        <v>UL6041C60048298</v>
      </c>
      <c r="U237" s="248"/>
      <c r="V237" s="248"/>
      <c r="W237" s="248"/>
      <c r="X237" s="248"/>
      <c r="Y237" s="241"/>
      <c r="Z237" s="241" t="str">
        <f t="shared" si="11"/>
        <v>UL6041C60048298</v>
      </c>
      <c r="AA237" s="245" t="str">
        <f t="shared" si="9"/>
        <v>UL6041</v>
      </c>
      <c r="AB237" s="242">
        <f>IF(G237=$J$1,(VLOOKUP(A237,'Extras -UL'!$A$6:$J$109,HLOOKUP('Exras Inflair Vs. Base'!G237,'Extras -UL'!$A$4:$J$5,2,FALSE),FALSE)),0)</f>
        <v>298</v>
      </c>
      <c r="AC237" s="242">
        <f>IF(G237=$K$1,(VLOOKUP(A237,'Extras -UL'!$A$6:$J$109,HLOOKUP('Exras Inflair Vs. Base'!G237,'Extras -UL'!$A$4:$J$5,2,FALSE),FALSE)),0)</f>
        <v>0</v>
      </c>
      <c r="AD237" s="242">
        <f>IF(G237=$L$1,(VLOOKUP(A237,'Extras -UL'!$A$6:$J$109,HLOOKUP('Exras Inflair Vs. Base'!G237,'Extras -UL'!$A$4:$J$5,2,FALSE),FALSE)),0)</f>
        <v>0</v>
      </c>
      <c r="AE237" s="242">
        <f>IF(G237=$M$1,(VLOOKUP(A237,'Extras -UL'!$A$6:$J$109,HLOOKUP('Exras Inflair Vs. Base'!G237,'Extras -UL'!$A$4:$J$5,2,FALSE),FALSE)),0)</f>
        <v>0</v>
      </c>
      <c r="AF237" s="242">
        <f>IF(G237=$N$1,(VLOOKUP(A237,'Extras -UL'!$A$6:$J$109,HLOOKUP('Exras Inflair Vs. Base'!G237,'Extras -UL'!$A$4:$J$5,2,FALSE),FALSE)-I237),0)</f>
        <v>0</v>
      </c>
      <c r="AG237" s="242">
        <f>IF(G237=$O$1,(VLOOKUP(A237,'Extras -UL'!$A$6:$J$109,HLOOKUP('Exras Inflair Vs. Base'!G237,'Extras -UL'!$A$4:$J$5,2,FALSE),FALSE)),0)</f>
        <v>0</v>
      </c>
      <c r="AH237" s="242">
        <f>IF(G237=$P$1,(VLOOKUP(A237,'Extras -UL'!$A$6:$J$109,HLOOKUP('Exras Inflair Vs. Base'!G237,'Extras -UL'!$A$4:$J$5,2,FALSE),FALSE)),0)</f>
        <v>0</v>
      </c>
      <c r="AI237" s="242">
        <f>IF(G237=$Q$1,(VLOOKUP(A237,'Extras -UL'!$A$6:$J$109,HLOOKUP('Exras Inflair Vs. Base'!G237,'Extras -UL'!$A$4:$J$5,2,FALSE),FALSE)),0)</f>
        <v>0</v>
      </c>
      <c r="AJ237" s="242">
        <f>IF(G237=$R$1,(VLOOKUP(A237,'Extras -UL'!$A$6:$J$109,HLOOKUP('Exras Inflair Vs. Base'!G237,'Extras -UL'!$A$4:$J$5,2,FALSE),FALSE)),0)</f>
        <v>0</v>
      </c>
    </row>
    <row r="238" spans="1:36" x14ac:dyDescent="0.25">
      <c r="A238" s="249" t="s">
        <v>142</v>
      </c>
      <c r="B238" s="249" t="s">
        <v>1807</v>
      </c>
      <c r="C238" s="249" t="s">
        <v>1764</v>
      </c>
      <c r="D238" s="251" t="s">
        <v>897</v>
      </c>
      <c r="E238" s="249">
        <v>2</v>
      </c>
      <c r="F238" s="249" t="s">
        <v>1126</v>
      </c>
      <c r="G238" s="249" t="s">
        <v>434</v>
      </c>
      <c r="H238" s="249" t="s">
        <v>1778</v>
      </c>
      <c r="I238" s="329">
        <v>42</v>
      </c>
      <c r="J238" s="369">
        <f>IF(G238=$J$1,(VLOOKUP(A238,'Extras -UL'!$A$6:$J$109,HLOOKUP('Exras Inflair Vs. Base'!G238,'Extras -UL'!$A$4:$J$5,2,FALSE),FALSE)-I238),0)</f>
        <v>0</v>
      </c>
      <c r="K238" s="369">
        <f>IF(G238=$K$1,(VLOOKUP(A238,'Extras -UL'!$A$6:$J$109,HLOOKUP('Exras Inflair Vs. Base'!G238,'Extras -UL'!$A$4:$J$5,2,FALSE),FALSE)-I238),0)</f>
        <v>0</v>
      </c>
      <c r="L238" s="369">
        <f>IF(G238=$L$1,(VLOOKUP(A238,'Extras -UL'!$A$6:$J$109,HLOOKUP('Exras Inflair Vs. Base'!G238,'Extras -UL'!$A$4:$J$5,2,FALSE),FALSE)-I238),0)</f>
        <v>0</v>
      </c>
      <c r="M238" s="369">
        <f>IF(G238=$M$1,(VLOOKUP(A238,'Extras -UL'!$A$6:$J$109,HLOOKUP('Exras Inflair Vs. Base'!G238,'Extras -UL'!$A$4:$J$5,2,FALSE),FALSE)-I238),0)</f>
        <v>0</v>
      </c>
      <c r="N238" s="369">
        <f>IF(G238=$N$1,(VLOOKUP(A238,'Extras -UL'!$A$6:$J$109,HLOOKUP('Exras Inflair Vs. Base'!G238,'Extras -UL'!$A$4:$J$5,2,FALSE),FALSE)-I238),0)</f>
        <v>0</v>
      </c>
      <c r="O238" s="369">
        <f>IF(G238=$O$1,(VLOOKUP(A238,'Extras -UL'!$A$6:$J$109,HLOOKUP('Exras Inflair Vs. Base'!G238,'Extras -UL'!$A$4:$J$5,2,FALSE),FALSE)-I238),0)</f>
        <v>0</v>
      </c>
      <c r="P238" s="369">
        <f>IF(G238=$P$1,(VLOOKUP(A238,'Extras -UL'!$A$6:$J$109,HLOOKUP('Exras Inflair Vs. Base'!G238,'Extras -UL'!$A$4:$J$5,2,FALSE),FALSE)-I238),0)</f>
        <v>0</v>
      </c>
      <c r="Q238" s="369">
        <f>IF(G238=$Q$1,(VLOOKUP(A238,'Extras -UL'!$A$6:$J$109,HLOOKUP('Exras Inflair Vs. Base'!G238,'Extras -UL'!$A$4:$J$5,2,FALSE),FALSE)-I238),0)</f>
        <v>0</v>
      </c>
      <c r="R238" s="369">
        <f>IF(G238=$R$1,(VLOOKUP(A238,'Extras -UL'!$A$6:$J$109,HLOOKUP('Exras Inflair Vs. Base'!G238,'Extras -UL'!$A$4:$J$5,2,FALSE),FALSE)-I238),0)</f>
        <v>0</v>
      </c>
      <c r="S238" s="248"/>
      <c r="T238" s="256" t="str">
        <f t="shared" si="10"/>
        <v>UL6041C6002242</v>
      </c>
      <c r="U238" s="248"/>
      <c r="V238" s="248"/>
      <c r="W238" s="248"/>
      <c r="X238" s="248"/>
      <c r="Y238" s="241"/>
      <c r="Z238" s="241" t="str">
        <f t="shared" si="11"/>
        <v>UL6041C6002242</v>
      </c>
      <c r="AA238" s="245" t="str">
        <f t="shared" si="9"/>
        <v>UL6041</v>
      </c>
      <c r="AB238" s="242">
        <f>IF(G238=$J$1,(VLOOKUP(A238,'Extras -UL'!$A$6:$J$109,HLOOKUP('Exras Inflair Vs. Base'!G238,'Extras -UL'!$A$4:$J$5,2,FALSE),FALSE)),0)</f>
        <v>0</v>
      </c>
      <c r="AC238" s="242">
        <f>IF(G238=$K$1,(VLOOKUP(A238,'Extras -UL'!$A$6:$J$109,HLOOKUP('Exras Inflair Vs. Base'!G238,'Extras -UL'!$A$4:$J$5,2,FALSE),FALSE)),0)</f>
        <v>42</v>
      </c>
      <c r="AD238" s="242">
        <f>IF(G238=$L$1,(VLOOKUP(A238,'Extras -UL'!$A$6:$J$109,HLOOKUP('Exras Inflair Vs. Base'!G238,'Extras -UL'!$A$4:$J$5,2,FALSE),FALSE)),0)</f>
        <v>0</v>
      </c>
      <c r="AE238" s="242">
        <f>IF(G238=$M$1,(VLOOKUP(A238,'Extras -UL'!$A$6:$J$109,HLOOKUP('Exras Inflair Vs. Base'!G238,'Extras -UL'!$A$4:$J$5,2,FALSE),FALSE)),0)</f>
        <v>0</v>
      </c>
      <c r="AF238" s="242">
        <f>IF(G238=$N$1,(VLOOKUP(A238,'Extras -UL'!$A$6:$J$109,HLOOKUP('Exras Inflair Vs. Base'!G238,'Extras -UL'!$A$4:$J$5,2,FALSE),FALSE)-I238),0)</f>
        <v>0</v>
      </c>
      <c r="AG238" s="242">
        <f>IF(G238=$O$1,(VLOOKUP(A238,'Extras -UL'!$A$6:$J$109,HLOOKUP('Exras Inflair Vs. Base'!G238,'Extras -UL'!$A$4:$J$5,2,FALSE),FALSE)),0)</f>
        <v>0</v>
      </c>
      <c r="AH238" s="242">
        <f>IF(G238=$P$1,(VLOOKUP(A238,'Extras -UL'!$A$6:$J$109,HLOOKUP('Exras Inflair Vs. Base'!G238,'Extras -UL'!$A$4:$J$5,2,FALSE),FALSE)),0)</f>
        <v>0</v>
      </c>
      <c r="AI238" s="242">
        <f>IF(G238=$Q$1,(VLOOKUP(A238,'Extras -UL'!$A$6:$J$109,HLOOKUP('Exras Inflair Vs. Base'!G238,'Extras -UL'!$A$4:$J$5,2,FALSE),FALSE)),0)</f>
        <v>0</v>
      </c>
      <c r="AJ238" s="242">
        <f>IF(G238=$R$1,(VLOOKUP(A238,'Extras -UL'!$A$6:$J$109,HLOOKUP('Exras Inflair Vs. Base'!G238,'Extras -UL'!$A$4:$J$5,2,FALSE),FALSE)),0)</f>
        <v>0</v>
      </c>
    </row>
    <row r="239" spans="1:36" x14ac:dyDescent="0.25">
      <c r="A239" s="250" t="s">
        <v>142</v>
      </c>
      <c r="B239" s="250" t="s">
        <v>1807</v>
      </c>
      <c r="C239" s="250" t="s">
        <v>1764</v>
      </c>
      <c r="D239" s="252" t="s">
        <v>897</v>
      </c>
      <c r="E239" s="249">
        <v>3</v>
      </c>
      <c r="F239" s="249" t="s">
        <v>1126</v>
      </c>
      <c r="G239" s="249" t="s">
        <v>886</v>
      </c>
      <c r="H239" s="249" t="s">
        <v>907</v>
      </c>
      <c r="I239" s="329">
        <v>3</v>
      </c>
      <c r="J239" s="369">
        <f>IF(G239=$J$1,(VLOOKUP(A239,'Extras -UL'!$A$6:$J$109,HLOOKUP('Exras Inflair Vs. Base'!G239,'Extras -UL'!$A$4:$J$5,2,FALSE),FALSE)-I239),0)</f>
        <v>0</v>
      </c>
      <c r="K239" s="369">
        <f>IF(G239=$K$1,(VLOOKUP(A239,'Extras -UL'!$A$6:$J$109,HLOOKUP('Exras Inflair Vs. Base'!G239,'Extras -UL'!$A$4:$J$5,2,FALSE),FALSE)-I239),0)</f>
        <v>0</v>
      </c>
      <c r="L239" s="369">
        <f>IF(G239=$L$1,(VLOOKUP(A239,'Extras -UL'!$A$6:$J$109,HLOOKUP('Exras Inflair Vs. Base'!G239,'Extras -UL'!$A$4:$J$5,2,FALSE),FALSE)-I239),0)</f>
        <v>0</v>
      </c>
      <c r="M239" s="369">
        <f>IF(G239=$M$1,(VLOOKUP(A239,'Extras -UL'!$A$6:$J$109,HLOOKUP('Exras Inflair Vs. Base'!G239,'Extras -UL'!$A$4:$J$5,2,FALSE),FALSE)-I239),0)</f>
        <v>0</v>
      </c>
      <c r="N239" s="369">
        <f>IF(G239=$N$1,(VLOOKUP(A239,'Extras -UL'!$A$6:$J$109,HLOOKUP('Exras Inflair Vs. Base'!G239,'Extras -UL'!$A$4:$J$5,2,FALSE),FALSE)-I239),0)</f>
        <v>0</v>
      </c>
      <c r="O239" s="369">
        <f>IF(G239=$O$1,(VLOOKUP(A239,'Extras -UL'!$A$6:$J$109,HLOOKUP('Exras Inflair Vs. Base'!G239,'Extras -UL'!$A$4:$J$5,2,FALSE),FALSE)-I239),0)</f>
        <v>0</v>
      </c>
      <c r="P239" s="369">
        <f>IF(G239=$P$1,(VLOOKUP(A239,'Extras -UL'!$A$6:$J$109,HLOOKUP('Exras Inflair Vs. Base'!G239,'Extras -UL'!$A$4:$J$5,2,FALSE),FALSE)-I239),0)</f>
        <v>0</v>
      </c>
      <c r="Q239" s="369">
        <f>IF(G239=$Q$1,(VLOOKUP(A239,'Extras -UL'!$A$6:$J$109,HLOOKUP('Exras Inflair Vs. Base'!G239,'Extras -UL'!$A$4:$J$5,2,FALSE),FALSE)-I239),0)</f>
        <v>0</v>
      </c>
      <c r="R239" s="369">
        <f>IF(G239=$R$1,(VLOOKUP(A239,'Extras -UL'!$A$6:$J$109,HLOOKUP('Exras Inflair Vs. Base'!G239,'Extras -UL'!$A$4:$J$5,2,FALSE),FALSE)-I239),0)</f>
        <v>0</v>
      </c>
      <c r="S239" s="248"/>
      <c r="T239" s="256" t="str">
        <f t="shared" si="10"/>
        <v>UL6041C600763</v>
      </c>
      <c r="U239" s="248"/>
      <c r="V239" s="248"/>
      <c r="W239" s="248"/>
      <c r="X239" s="248"/>
      <c r="Y239" s="241"/>
      <c r="Z239" s="241" t="str">
        <f t="shared" si="11"/>
        <v>UL6041C600763</v>
      </c>
      <c r="AA239" s="245" t="str">
        <f t="shared" si="9"/>
        <v>UL6041</v>
      </c>
      <c r="AB239" s="242">
        <f>IF(G239=$J$1,(VLOOKUP(A239,'Extras -UL'!$A$6:$J$109,HLOOKUP('Exras Inflair Vs. Base'!G239,'Extras -UL'!$A$4:$J$5,2,FALSE),FALSE)),0)</f>
        <v>0</v>
      </c>
      <c r="AC239" s="242">
        <f>IF(G239=$K$1,(VLOOKUP(A239,'Extras -UL'!$A$6:$J$109,HLOOKUP('Exras Inflair Vs. Base'!G239,'Extras -UL'!$A$4:$J$5,2,FALSE),FALSE)),0)</f>
        <v>0</v>
      </c>
      <c r="AD239" s="242">
        <f>IF(G239=$L$1,(VLOOKUP(A239,'Extras -UL'!$A$6:$J$109,HLOOKUP('Exras Inflair Vs. Base'!G239,'Extras -UL'!$A$4:$J$5,2,FALSE),FALSE)),0)</f>
        <v>3</v>
      </c>
      <c r="AE239" s="242">
        <f>IF(G239=$M$1,(VLOOKUP(A239,'Extras -UL'!$A$6:$J$109,HLOOKUP('Exras Inflair Vs. Base'!G239,'Extras -UL'!$A$4:$J$5,2,FALSE),FALSE)),0)</f>
        <v>0</v>
      </c>
      <c r="AF239" s="242">
        <f>IF(G239=$N$1,(VLOOKUP(A239,'Extras -UL'!$A$6:$J$109,HLOOKUP('Exras Inflair Vs. Base'!G239,'Extras -UL'!$A$4:$J$5,2,FALSE),FALSE)-I239),0)</f>
        <v>0</v>
      </c>
      <c r="AG239" s="242">
        <f>IF(G239=$O$1,(VLOOKUP(A239,'Extras -UL'!$A$6:$J$109,HLOOKUP('Exras Inflair Vs. Base'!G239,'Extras -UL'!$A$4:$J$5,2,FALSE),FALSE)),0)</f>
        <v>0</v>
      </c>
      <c r="AH239" s="242">
        <f>IF(G239=$P$1,(VLOOKUP(A239,'Extras -UL'!$A$6:$J$109,HLOOKUP('Exras Inflair Vs. Base'!G239,'Extras -UL'!$A$4:$J$5,2,FALSE),FALSE)),0)</f>
        <v>0</v>
      </c>
      <c r="AI239" s="242">
        <f>IF(G239=$Q$1,(VLOOKUP(A239,'Extras -UL'!$A$6:$J$109,HLOOKUP('Exras Inflair Vs. Base'!G239,'Extras -UL'!$A$4:$J$5,2,FALSE),FALSE)),0)</f>
        <v>0</v>
      </c>
      <c r="AJ239" s="242">
        <f>IF(G239=$R$1,(VLOOKUP(A239,'Extras -UL'!$A$6:$J$109,HLOOKUP('Exras Inflair Vs. Base'!G239,'Extras -UL'!$A$4:$J$5,2,FALSE),FALSE)),0)</f>
        <v>0</v>
      </c>
    </row>
    <row r="240" spans="1:36" x14ac:dyDescent="0.25">
      <c r="A240" s="250" t="s">
        <v>142</v>
      </c>
      <c r="B240" s="250" t="s">
        <v>1807</v>
      </c>
      <c r="C240" s="250" t="s">
        <v>1764</v>
      </c>
      <c r="D240" s="252" t="s">
        <v>897</v>
      </c>
      <c r="E240" s="249">
        <v>4</v>
      </c>
      <c r="F240" s="249" t="s">
        <v>1126</v>
      </c>
      <c r="G240" s="249" t="s">
        <v>169</v>
      </c>
      <c r="H240" s="249" t="s">
        <v>416</v>
      </c>
      <c r="I240" s="329">
        <v>6</v>
      </c>
      <c r="J240" s="369">
        <f>IF(G240=$J$1,(VLOOKUP(A240,'Extras -UL'!$A$6:$J$109,HLOOKUP('Exras Inflair Vs. Base'!G240,'Extras -UL'!$A$4:$J$5,2,FALSE),FALSE)-I240),0)</f>
        <v>0</v>
      </c>
      <c r="K240" s="369">
        <f>IF(G240=$K$1,(VLOOKUP(A240,'Extras -UL'!$A$6:$J$109,HLOOKUP('Exras Inflair Vs. Base'!G240,'Extras -UL'!$A$4:$J$5,2,FALSE),FALSE)-I240),0)</f>
        <v>0</v>
      </c>
      <c r="L240" s="369">
        <f>IF(G240=$L$1,(VLOOKUP(A240,'Extras -UL'!$A$6:$J$109,HLOOKUP('Exras Inflair Vs. Base'!G240,'Extras -UL'!$A$4:$J$5,2,FALSE),FALSE)-I240),0)</f>
        <v>0</v>
      </c>
      <c r="M240" s="369">
        <f>IF(G240=$M$1,(VLOOKUP(A240,'Extras -UL'!$A$6:$J$109,HLOOKUP('Exras Inflair Vs. Base'!G240,'Extras -UL'!$A$4:$J$5,2,FALSE),FALSE)-I240),0)</f>
        <v>0</v>
      </c>
      <c r="N240" s="369">
        <f>IF(G240=$N$1,(VLOOKUP(A240,'Extras -UL'!$A$6:$J$109,HLOOKUP('Exras Inflair Vs. Base'!G240,'Extras -UL'!$A$4:$J$5,2,FALSE),FALSE)-I240),0)</f>
        <v>0</v>
      </c>
      <c r="O240" s="369">
        <f>IF(G240=$O$1,(VLOOKUP(A240,'Extras -UL'!$A$6:$J$109,HLOOKUP('Exras Inflair Vs. Base'!G240,'Extras -UL'!$A$4:$J$5,2,FALSE),FALSE)-I240),0)</f>
        <v>0</v>
      </c>
      <c r="P240" s="369">
        <f>IF(G240=$P$1,(VLOOKUP(A240,'Extras -UL'!$A$6:$J$109,HLOOKUP('Exras Inflair Vs. Base'!G240,'Extras -UL'!$A$4:$J$5,2,FALSE),FALSE)-I240),0)</f>
        <v>0</v>
      </c>
      <c r="Q240" s="369">
        <f>IF(G240=$Q$1,(VLOOKUP(A240,'Extras -UL'!$A$6:$J$109,HLOOKUP('Exras Inflair Vs. Base'!G240,'Extras -UL'!$A$4:$J$5,2,FALSE),FALSE)-I240),0)</f>
        <v>0</v>
      </c>
      <c r="R240" s="369">
        <f>IF(G240=$R$1,(VLOOKUP(A240,'Extras -UL'!$A$6:$J$109,HLOOKUP('Exras Inflair Vs. Base'!G240,'Extras -UL'!$A$4:$J$5,2,FALSE),FALSE)-I240),0)</f>
        <v>0</v>
      </c>
      <c r="S240" s="248"/>
      <c r="T240" s="256" t="str">
        <f t="shared" si="10"/>
        <v>UL6041C600546</v>
      </c>
      <c r="U240" s="248"/>
      <c r="V240" s="248"/>
      <c r="W240" s="248"/>
      <c r="X240" s="248"/>
      <c r="Y240" s="241"/>
      <c r="Z240" s="241" t="str">
        <f t="shared" si="11"/>
        <v>UL6041C600546</v>
      </c>
      <c r="AA240" s="245" t="str">
        <f t="shared" si="9"/>
        <v>UL6041</v>
      </c>
      <c r="AB240" s="242">
        <f>IF(G240=$J$1,(VLOOKUP(A240,'Extras -UL'!$A$6:$J$109,HLOOKUP('Exras Inflair Vs. Base'!G240,'Extras -UL'!$A$4:$J$5,2,FALSE),FALSE)),0)</f>
        <v>0</v>
      </c>
      <c r="AC240" s="242">
        <f>IF(G240=$K$1,(VLOOKUP(A240,'Extras -UL'!$A$6:$J$109,HLOOKUP('Exras Inflair Vs. Base'!G240,'Extras -UL'!$A$4:$J$5,2,FALSE),FALSE)),0)</f>
        <v>0</v>
      </c>
      <c r="AD240" s="242">
        <f>IF(G240=$L$1,(VLOOKUP(A240,'Extras -UL'!$A$6:$J$109,HLOOKUP('Exras Inflair Vs. Base'!G240,'Extras -UL'!$A$4:$J$5,2,FALSE),FALSE)),0)</f>
        <v>0</v>
      </c>
      <c r="AE240" s="242">
        <f>IF(G240=$M$1,(VLOOKUP(A240,'Extras -UL'!$A$6:$J$109,HLOOKUP('Exras Inflair Vs. Base'!G240,'Extras -UL'!$A$4:$J$5,2,FALSE),FALSE)),0)</f>
        <v>6</v>
      </c>
      <c r="AF240" s="242">
        <f>IF(G240=$N$1,(VLOOKUP(A240,'Extras -UL'!$A$6:$J$109,HLOOKUP('Exras Inflair Vs. Base'!G240,'Extras -UL'!$A$4:$J$5,2,FALSE),FALSE)-I240),0)</f>
        <v>0</v>
      </c>
      <c r="AG240" s="242">
        <f>IF(G240=$O$1,(VLOOKUP(A240,'Extras -UL'!$A$6:$J$109,HLOOKUP('Exras Inflair Vs. Base'!G240,'Extras -UL'!$A$4:$J$5,2,FALSE),FALSE)),0)</f>
        <v>0</v>
      </c>
      <c r="AH240" s="242">
        <f>IF(G240=$P$1,(VLOOKUP(A240,'Extras -UL'!$A$6:$J$109,HLOOKUP('Exras Inflair Vs. Base'!G240,'Extras -UL'!$A$4:$J$5,2,FALSE),FALSE)),0)</f>
        <v>0</v>
      </c>
      <c r="AI240" s="242">
        <f>IF(G240=$Q$1,(VLOOKUP(A240,'Extras -UL'!$A$6:$J$109,HLOOKUP('Exras Inflair Vs. Base'!G240,'Extras -UL'!$A$4:$J$5,2,FALSE),FALSE)),0)</f>
        <v>0</v>
      </c>
      <c r="AJ240" s="242">
        <f>IF(G240=$R$1,(VLOOKUP(A240,'Extras -UL'!$A$6:$J$109,HLOOKUP('Exras Inflair Vs. Base'!G240,'Extras -UL'!$A$4:$J$5,2,FALSE),FALSE)),0)</f>
        <v>0</v>
      </c>
    </row>
    <row r="241" spans="1:36" x14ac:dyDescent="0.25">
      <c r="A241" s="250" t="s">
        <v>142</v>
      </c>
      <c r="B241" s="250" t="s">
        <v>1807</v>
      </c>
      <c r="C241" s="250" t="s">
        <v>1764</v>
      </c>
      <c r="D241" s="252" t="s">
        <v>897</v>
      </c>
      <c r="E241" s="249">
        <v>5</v>
      </c>
      <c r="F241" s="249" t="s">
        <v>1126</v>
      </c>
      <c r="G241" s="249" t="s">
        <v>170</v>
      </c>
      <c r="H241" s="249" t="s">
        <v>417</v>
      </c>
      <c r="I241" s="329">
        <v>1</v>
      </c>
      <c r="J241" s="369">
        <f>IF(G241=$J$1,(VLOOKUP(A241,'Extras -UL'!$A$6:$J$109,HLOOKUP('Exras Inflair Vs. Base'!G241,'Extras -UL'!$A$4:$J$5,2,FALSE),FALSE)-I241),0)</f>
        <v>0</v>
      </c>
      <c r="K241" s="369">
        <f>IF(G241=$K$1,(VLOOKUP(A241,'Extras -UL'!$A$6:$J$109,HLOOKUP('Exras Inflair Vs. Base'!G241,'Extras -UL'!$A$4:$J$5,2,FALSE),FALSE)-I241),0)</f>
        <v>0</v>
      </c>
      <c r="L241" s="369">
        <f>IF(G241=$L$1,(VLOOKUP(A241,'Extras -UL'!$A$6:$J$109,HLOOKUP('Exras Inflair Vs. Base'!G241,'Extras -UL'!$A$4:$J$5,2,FALSE),FALSE)-I241),0)</f>
        <v>0</v>
      </c>
      <c r="M241" s="369">
        <f>IF(G241=$M$1,(VLOOKUP(A241,'Extras -UL'!$A$6:$J$109,HLOOKUP('Exras Inflair Vs. Base'!G241,'Extras -UL'!$A$4:$J$5,2,FALSE),FALSE)-I241),0)</f>
        <v>0</v>
      </c>
      <c r="N241" s="369">
        <f>IF(G241=$N$1,(VLOOKUP(A241,'Extras -UL'!$A$6:$J$109,HLOOKUP('Exras Inflair Vs. Base'!G241,'Extras -UL'!$A$4:$J$5,2,FALSE),FALSE)-I241),0)</f>
        <v>0</v>
      </c>
      <c r="O241" s="369">
        <f>IF(G241=$O$1,(VLOOKUP(A241,'Extras -UL'!$A$6:$J$109,HLOOKUP('Exras Inflair Vs. Base'!G241,'Extras -UL'!$A$4:$J$5,2,FALSE),FALSE)-I241),0)</f>
        <v>0</v>
      </c>
      <c r="P241" s="369">
        <f>IF(G241=$P$1,(VLOOKUP(A241,'Extras -UL'!$A$6:$J$109,HLOOKUP('Exras Inflair Vs. Base'!G241,'Extras -UL'!$A$4:$J$5,2,FALSE),FALSE)-I241),0)</f>
        <v>0</v>
      </c>
      <c r="Q241" s="369">
        <f>IF(G241=$Q$1,(VLOOKUP(A241,'Extras -UL'!$A$6:$J$109,HLOOKUP('Exras Inflair Vs. Base'!G241,'Extras -UL'!$A$4:$J$5,2,FALSE),FALSE)-I241),0)</f>
        <v>0</v>
      </c>
      <c r="R241" s="369">
        <f>IF(G241=$R$1,(VLOOKUP(A241,'Extras -UL'!$A$6:$J$109,HLOOKUP('Exras Inflair Vs. Base'!G241,'Extras -UL'!$A$4:$J$5,2,FALSE),FALSE)-I241),0)</f>
        <v>0</v>
      </c>
      <c r="S241" s="248"/>
      <c r="T241" s="256" t="str">
        <f t="shared" si="10"/>
        <v>UL6041C600551</v>
      </c>
      <c r="U241" s="248"/>
      <c r="V241" s="248"/>
      <c r="W241" s="248"/>
      <c r="X241" s="248"/>
      <c r="Y241" s="241"/>
      <c r="Z241" s="241" t="str">
        <f t="shared" si="11"/>
        <v>UL6041C600551</v>
      </c>
      <c r="AA241" s="245" t="str">
        <f t="shared" si="9"/>
        <v>UL6041</v>
      </c>
      <c r="AB241" s="242">
        <f>IF(G241=$J$1,(VLOOKUP(A241,'Extras -UL'!$A$6:$J$109,HLOOKUP('Exras Inflair Vs. Base'!G241,'Extras -UL'!$A$4:$J$5,2,FALSE),FALSE)),0)</f>
        <v>0</v>
      </c>
      <c r="AC241" s="242">
        <f>IF(G241=$K$1,(VLOOKUP(A241,'Extras -UL'!$A$6:$J$109,HLOOKUP('Exras Inflair Vs. Base'!G241,'Extras -UL'!$A$4:$J$5,2,FALSE),FALSE)),0)</f>
        <v>0</v>
      </c>
      <c r="AD241" s="242">
        <f>IF(G241=$L$1,(VLOOKUP(A241,'Extras -UL'!$A$6:$J$109,HLOOKUP('Exras Inflair Vs. Base'!G241,'Extras -UL'!$A$4:$J$5,2,FALSE),FALSE)),0)</f>
        <v>0</v>
      </c>
      <c r="AE241" s="242">
        <f>IF(G241=$M$1,(VLOOKUP(A241,'Extras -UL'!$A$6:$J$109,HLOOKUP('Exras Inflair Vs. Base'!G241,'Extras -UL'!$A$4:$J$5,2,FALSE),FALSE)),0)</f>
        <v>0</v>
      </c>
      <c r="AF241" s="242">
        <f>IF(G241=$N$1,(VLOOKUP(A241,'Extras -UL'!$A$6:$J$109,HLOOKUP('Exras Inflair Vs. Base'!G241,'Extras -UL'!$A$4:$J$5,2,FALSE),FALSE)-I241),0)</f>
        <v>0</v>
      </c>
      <c r="AG241" s="242">
        <f>IF(G241=$O$1,(VLOOKUP(A241,'Extras -UL'!$A$6:$J$109,HLOOKUP('Exras Inflair Vs. Base'!G241,'Extras -UL'!$A$4:$J$5,2,FALSE),FALSE)),0)</f>
        <v>0</v>
      </c>
      <c r="AH241" s="242">
        <f>IF(G241=$P$1,(VLOOKUP(A241,'Extras -UL'!$A$6:$J$109,HLOOKUP('Exras Inflair Vs. Base'!G241,'Extras -UL'!$A$4:$J$5,2,FALSE),FALSE)),0)</f>
        <v>0</v>
      </c>
      <c r="AI241" s="242">
        <f>IF(G241=$Q$1,(VLOOKUP(A241,'Extras -UL'!$A$6:$J$109,HLOOKUP('Exras Inflair Vs. Base'!G241,'Extras -UL'!$A$4:$J$5,2,FALSE),FALSE)),0)</f>
        <v>0</v>
      </c>
      <c r="AJ241" s="242">
        <f>IF(G241=$R$1,(VLOOKUP(A241,'Extras -UL'!$A$6:$J$109,HLOOKUP('Exras Inflair Vs. Base'!G241,'Extras -UL'!$A$4:$J$5,2,FALSE),FALSE)),0)</f>
        <v>0</v>
      </c>
    </row>
    <row r="242" spans="1:36" x14ac:dyDescent="0.25">
      <c r="A242" s="250" t="s">
        <v>143</v>
      </c>
      <c r="B242" s="250" t="s">
        <v>1808</v>
      </c>
      <c r="C242" s="250" t="s">
        <v>1764</v>
      </c>
      <c r="D242" s="252" t="s">
        <v>897</v>
      </c>
      <c r="E242" s="249">
        <v>1</v>
      </c>
      <c r="F242" s="249" t="s">
        <v>1126</v>
      </c>
      <c r="G242" s="249" t="s">
        <v>517</v>
      </c>
      <c r="H242" s="249" t="s">
        <v>1777</v>
      </c>
      <c r="I242" s="329">
        <v>311</v>
      </c>
      <c r="J242" s="369">
        <f>IF(G242=$J$1,(VLOOKUP(A242,'Extras -UL'!$A$6:$J$109,HLOOKUP('Exras Inflair Vs. Base'!G242,'Extras -UL'!$A$4:$J$5,2,FALSE),FALSE)-I242),0)</f>
        <v>0</v>
      </c>
      <c r="K242" s="369">
        <f>IF(G242=$K$1,(VLOOKUP(A242,'Extras -UL'!$A$6:$J$109,HLOOKUP('Exras Inflair Vs. Base'!G242,'Extras -UL'!$A$4:$J$5,2,FALSE),FALSE)-I242),0)</f>
        <v>0</v>
      </c>
      <c r="L242" s="369">
        <f>IF(G242=$L$1,(VLOOKUP(A242,'Extras -UL'!$A$6:$J$109,HLOOKUP('Exras Inflair Vs. Base'!G242,'Extras -UL'!$A$4:$J$5,2,FALSE),FALSE)-I242),0)</f>
        <v>0</v>
      </c>
      <c r="M242" s="369">
        <f>IF(G242=$M$1,(VLOOKUP(A242,'Extras -UL'!$A$6:$J$109,HLOOKUP('Exras Inflair Vs. Base'!G242,'Extras -UL'!$A$4:$J$5,2,FALSE),FALSE)-I242),0)</f>
        <v>0</v>
      </c>
      <c r="N242" s="369">
        <f>IF(G242=$N$1,(VLOOKUP(A242,'Extras -UL'!$A$6:$J$109,HLOOKUP('Exras Inflair Vs. Base'!G242,'Extras -UL'!$A$4:$J$5,2,FALSE),FALSE)-I242),0)</f>
        <v>0</v>
      </c>
      <c r="O242" s="369">
        <f>IF(G242=$O$1,(VLOOKUP(A242,'Extras -UL'!$A$6:$J$109,HLOOKUP('Exras Inflair Vs. Base'!G242,'Extras -UL'!$A$4:$J$5,2,FALSE),FALSE)-I242),0)</f>
        <v>0</v>
      </c>
      <c r="P242" s="369">
        <f>IF(G242=$P$1,(VLOOKUP(A242,'Extras -UL'!$A$6:$J$109,HLOOKUP('Exras Inflair Vs. Base'!G242,'Extras -UL'!$A$4:$J$5,2,FALSE),FALSE)-I242),0)</f>
        <v>0</v>
      </c>
      <c r="Q242" s="369">
        <f>IF(G242=$Q$1,(VLOOKUP(A242,'Extras -UL'!$A$6:$J$109,HLOOKUP('Exras Inflair Vs. Base'!G242,'Extras -UL'!$A$4:$J$5,2,FALSE),FALSE)-I242),0)</f>
        <v>0</v>
      </c>
      <c r="R242" s="369">
        <f>IF(G242=$R$1,(VLOOKUP(A242,'Extras -UL'!$A$6:$J$109,HLOOKUP('Exras Inflair Vs. Base'!G242,'Extras -UL'!$A$4:$J$5,2,FALSE),FALSE)-I242),0)</f>
        <v>0</v>
      </c>
      <c r="S242" s="248"/>
      <c r="T242" s="256" t="str">
        <f t="shared" si="10"/>
        <v>UL6042C60048311</v>
      </c>
      <c r="U242" s="248"/>
      <c r="V242" s="248"/>
      <c r="W242" s="248"/>
      <c r="X242" s="248"/>
      <c r="Y242" s="241"/>
      <c r="Z242" s="241" t="str">
        <f t="shared" si="11"/>
        <v>UL6042C60048311</v>
      </c>
      <c r="AA242" s="245" t="str">
        <f t="shared" si="9"/>
        <v>UL6042</v>
      </c>
      <c r="AB242" s="242">
        <f>IF(G242=$J$1,(VLOOKUP(A242,'Extras -UL'!$A$6:$J$109,HLOOKUP('Exras Inflair Vs. Base'!G242,'Extras -UL'!$A$4:$J$5,2,FALSE),FALSE)),0)</f>
        <v>311</v>
      </c>
      <c r="AC242" s="242">
        <f>IF(G242=$K$1,(VLOOKUP(A242,'Extras -UL'!$A$6:$J$109,HLOOKUP('Exras Inflair Vs. Base'!G242,'Extras -UL'!$A$4:$J$5,2,FALSE),FALSE)),0)</f>
        <v>0</v>
      </c>
      <c r="AD242" s="242">
        <f>IF(G242=$L$1,(VLOOKUP(A242,'Extras -UL'!$A$6:$J$109,HLOOKUP('Exras Inflair Vs. Base'!G242,'Extras -UL'!$A$4:$J$5,2,FALSE),FALSE)),0)</f>
        <v>0</v>
      </c>
      <c r="AE242" s="242">
        <f>IF(G242=$M$1,(VLOOKUP(A242,'Extras -UL'!$A$6:$J$109,HLOOKUP('Exras Inflair Vs. Base'!G242,'Extras -UL'!$A$4:$J$5,2,FALSE),FALSE)),0)</f>
        <v>0</v>
      </c>
      <c r="AF242" s="242">
        <f>IF(G242=$N$1,(VLOOKUP(A242,'Extras -UL'!$A$6:$J$109,HLOOKUP('Exras Inflair Vs. Base'!G242,'Extras -UL'!$A$4:$J$5,2,FALSE),FALSE)-I242),0)</f>
        <v>0</v>
      </c>
      <c r="AG242" s="242">
        <f>IF(G242=$O$1,(VLOOKUP(A242,'Extras -UL'!$A$6:$J$109,HLOOKUP('Exras Inflair Vs. Base'!G242,'Extras -UL'!$A$4:$J$5,2,FALSE),FALSE)),0)</f>
        <v>0</v>
      </c>
      <c r="AH242" s="242">
        <f>IF(G242=$P$1,(VLOOKUP(A242,'Extras -UL'!$A$6:$J$109,HLOOKUP('Exras Inflair Vs. Base'!G242,'Extras -UL'!$A$4:$J$5,2,FALSE),FALSE)),0)</f>
        <v>0</v>
      </c>
      <c r="AI242" s="242">
        <f>IF(G242=$Q$1,(VLOOKUP(A242,'Extras -UL'!$A$6:$J$109,HLOOKUP('Exras Inflair Vs. Base'!G242,'Extras -UL'!$A$4:$J$5,2,FALSE),FALSE)),0)</f>
        <v>0</v>
      </c>
      <c r="AJ242" s="242">
        <f>IF(G242=$R$1,(VLOOKUP(A242,'Extras -UL'!$A$6:$J$109,HLOOKUP('Exras Inflair Vs. Base'!G242,'Extras -UL'!$A$4:$J$5,2,FALSE),FALSE)),0)</f>
        <v>0</v>
      </c>
    </row>
    <row r="243" spans="1:36" x14ac:dyDescent="0.25">
      <c r="A243" s="249" t="s">
        <v>143</v>
      </c>
      <c r="B243" s="249" t="s">
        <v>1808</v>
      </c>
      <c r="C243" s="249" t="s">
        <v>1764</v>
      </c>
      <c r="D243" s="251" t="s">
        <v>897</v>
      </c>
      <c r="E243" s="249">
        <v>2</v>
      </c>
      <c r="F243" s="249" t="s">
        <v>1126</v>
      </c>
      <c r="G243" s="249" t="s">
        <v>434</v>
      </c>
      <c r="H243" s="249" t="s">
        <v>1778</v>
      </c>
      <c r="I243" s="329">
        <v>42</v>
      </c>
      <c r="J243" s="369">
        <f>IF(G243=$J$1,(VLOOKUP(A243,'Extras -UL'!$A$6:$J$109,HLOOKUP('Exras Inflair Vs. Base'!G243,'Extras -UL'!$A$4:$J$5,2,FALSE),FALSE)-I243),0)</f>
        <v>0</v>
      </c>
      <c r="K243" s="369">
        <f>IF(G243=$K$1,(VLOOKUP(A243,'Extras -UL'!$A$6:$J$109,HLOOKUP('Exras Inflair Vs. Base'!G243,'Extras -UL'!$A$4:$J$5,2,FALSE),FALSE)-I243),0)</f>
        <v>0</v>
      </c>
      <c r="L243" s="369">
        <f>IF(G243=$L$1,(VLOOKUP(A243,'Extras -UL'!$A$6:$J$109,HLOOKUP('Exras Inflair Vs. Base'!G243,'Extras -UL'!$A$4:$J$5,2,FALSE),FALSE)-I243),0)</f>
        <v>0</v>
      </c>
      <c r="M243" s="369">
        <f>IF(G243=$M$1,(VLOOKUP(A243,'Extras -UL'!$A$6:$J$109,HLOOKUP('Exras Inflair Vs. Base'!G243,'Extras -UL'!$A$4:$J$5,2,FALSE),FALSE)-I243),0)</f>
        <v>0</v>
      </c>
      <c r="N243" s="369">
        <f>IF(G243=$N$1,(VLOOKUP(A243,'Extras -UL'!$A$6:$J$109,HLOOKUP('Exras Inflair Vs. Base'!G243,'Extras -UL'!$A$4:$J$5,2,FALSE),FALSE)-I243),0)</f>
        <v>0</v>
      </c>
      <c r="O243" s="369">
        <f>IF(G243=$O$1,(VLOOKUP(A243,'Extras -UL'!$A$6:$J$109,HLOOKUP('Exras Inflair Vs. Base'!G243,'Extras -UL'!$A$4:$J$5,2,FALSE),FALSE)-I243),0)</f>
        <v>0</v>
      </c>
      <c r="P243" s="369">
        <f>IF(G243=$P$1,(VLOOKUP(A243,'Extras -UL'!$A$6:$J$109,HLOOKUP('Exras Inflair Vs. Base'!G243,'Extras -UL'!$A$4:$J$5,2,FALSE),FALSE)-I243),0)</f>
        <v>0</v>
      </c>
      <c r="Q243" s="369">
        <f>IF(G243=$Q$1,(VLOOKUP(A243,'Extras -UL'!$A$6:$J$109,HLOOKUP('Exras Inflair Vs. Base'!G243,'Extras -UL'!$A$4:$J$5,2,FALSE),FALSE)-I243),0)</f>
        <v>0</v>
      </c>
      <c r="R243" s="369">
        <f>IF(G243=$R$1,(VLOOKUP(A243,'Extras -UL'!$A$6:$J$109,HLOOKUP('Exras Inflair Vs. Base'!G243,'Extras -UL'!$A$4:$J$5,2,FALSE),FALSE)-I243),0)</f>
        <v>0</v>
      </c>
      <c r="S243" s="248"/>
      <c r="T243" s="256" t="str">
        <f t="shared" si="10"/>
        <v>UL6042C6002242</v>
      </c>
      <c r="U243" s="248"/>
      <c r="V243" s="248"/>
      <c r="W243" s="248"/>
      <c r="X243" s="248"/>
      <c r="Y243" s="241"/>
      <c r="Z243" s="241" t="str">
        <f t="shared" si="11"/>
        <v>UL6042C6002242</v>
      </c>
      <c r="AA243" s="245" t="str">
        <f t="shared" si="9"/>
        <v>UL6042</v>
      </c>
      <c r="AB243" s="242">
        <f>IF(G243=$J$1,(VLOOKUP(A243,'Extras -UL'!$A$6:$J$109,HLOOKUP('Exras Inflair Vs. Base'!G243,'Extras -UL'!$A$4:$J$5,2,FALSE),FALSE)),0)</f>
        <v>0</v>
      </c>
      <c r="AC243" s="242">
        <f>IF(G243=$K$1,(VLOOKUP(A243,'Extras -UL'!$A$6:$J$109,HLOOKUP('Exras Inflair Vs. Base'!G243,'Extras -UL'!$A$4:$J$5,2,FALSE),FALSE)),0)</f>
        <v>42</v>
      </c>
      <c r="AD243" s="242">
        <f>IF(G243=$L$1,(VLOOKUP(A243,'Extras -UL'!$A$6:$J$109,HLOOKUP('Exras Inflair Vs. Base'!G243,'Extras -UL'!$A$4:$J$5,2,FALSE),FALSE)),0)</f>
        <v>0</v>
      </c>
      <c r="AE243" s="242">
        <f>IF(G243=$M$1,(VLOOKUP(A243,'Extras -UL'!$A$6:$J$109,HLOOKUP('Exras Inflair Vs. Base'!G243,'Extras -UL'!$A$4:$J$5,2,FALSE),FALSE)),0)</f>
        <v>0</v>
      </c>
      <c r="AF243" s="242">
        <f>IF(G243=$N$1,(VLOOKUP(A243,'Extras -UL'!$A$6:$J$109,HLOOKUP('Exras Inflair Vs. Base'!G243,'Extras -UL'!$A$4:$J$5,2,FALSE),FALSE)-I243),0)</f>
        <v>0</v>
      </c>
      <c r="AG243" s="242">
        <f>IF(G243=$O$1,(VLOOKUP(A243,'Extras -UL'!$A$6:$J$109,HLOOKUP('Exras Inflair Vs. Base'!G243,'Extras -UL'!$A$4:$J$5,2,FALSE),FALSE)),0)</f>
        <v>0</v>
      </c>
      <c r="AH243" s="242">
        <f>IF(G243=$P$1,(VLOOKUP(A243,'Extras -UL'!$A$6:$J$109,HLOOKUP('Exras Inflair Vs. Base'!G243,'Extras -UL'!$A$4:$J$5,2,FALSE),FALSE)),0)</f>
        <v>0</v>
      </c>
      <c r="AI243" s="242">
        <f>IF(G243=$Q$1,(VLOOKUP(A243,'Extras -UL'!$A$6:$J$109,HLOOKUP('Exras Inflair Vs. Base'!G243,'Extras -UL'!$A$4:$J$5,2,FALSE),FALSE)),0)</f>
        <v>0</v>
      </c>
      <c r="AJ243" s="242">
        <f>IF(G243=$R$1,(VLOOKUP(A243,'Extras -UL'!$A$6:$J$109,HLOOKUP('Exras Inflair Vs. Base'!G243,'Extras -UL'!$A$4:$J$5,2,FALSE),FALSE)),0)</f>
        <v>0</v>
      </c>
    </row>
    <row r="244" spans="1:36" x14ac:dyDescent="0.25">
      <c r="A244" s="249" t="s">
        <v>143</v>
      </c>
      <c r="B244" s="250" t="s">
        <v>1808</v>
      </c>
      <c r="C244" s="250" t="s">
        <v>1764</v>
      </c>
      <c r="D244" s="252" t="s">
        <v>897</v>
      </c>
      <c r="E244" s="249">
        <v>3</v>
      </c>
      <c r="F244" s="249" t="s">
        <v>1126</v>
      </c>
      <c r="G244" s="249" t="s">
        <v>886</v>
      </c>
      <c r="H244" s="249" t="s">
        <v>907</v>
      </c>
      <c r="I244" s="329">
        <v>3</v>
      </c>
      <c r="J244" s="369">
        <f>IF(G244=$J$1,(VLOOKUP(A244,'Extras -UL'!$A$6:$J$109,HLOOKUP('Exras Inflair Vs. Base'!G244,'Extras -UL'!$A$4:$J$5,2,FALSE),FALSE)-I244),0)</f>
        <v>0</v>
      </c>
      <c r="K244" s="369">
        <f>IF(G244=$K$1,(VLOOKUP(A244,'Extras -UL'!$A$6:$J$109,HLOOKUP('Exras Inflair Vs. Base'!G244,'Extras -UL'!$A$4:$J$5,2,FALSE),FALSE)-I244),0)</f>
        <v>0</v>
      </c>
      <c r="L244" s="369">
        <f>IF(G244=$L$1,(VLOOKUP(A244,'Extras -UL'!$A$6:$J$109,HLOOKUP('Exras Inflair Vs. Base'!G244,'Extras -UL'!$A$4:$J$5,2,FALSE),FALSE)-I244),0)</f>
        <v>0</v>
      </c>
      <c r="M244" s="369">
        <f>IF(G244=$M$1,(VLOOKUP(A244,'Extras -UL'!$A$6:$J$109,HLOOKUP('Exras Inflair Vs. Base'!G244,'Extras -UL'!$A$4:$J$5,2,FALSE),FALSE)-I244),0)</f>
        <v>0</v>
      </c>
      <c r="N244" s="369">
        <f>IF(G244=$N$1,(VLOOKUP(A244,'Extras -UL'!$A$6:$J$109,HLOOKUP('Exras Inflair Vs. Base'!G244,'Extras -UL'!$A$4:$J$5,2,FALSE),FALSE)-I244),0)</f>
        <v>0</v>
      </c>
      <c r="O244" s="369">
        <f>IF(G244=$O$1,(VLOOKUP(A244,'Extras -UL'!$A$6:$J$109,HLOOKUP('Exras Inflair Vs. Base'!G244,'Extras -UL'!$A$4:$J$5,2,FALSE),FALSE)-I244),0)</f>
        <v>0</v>
      </c>
      <c r="P244" s="369">
        <f>IF(G244=$P$1,(VLOOKUP(A244,'Extras -UL'!$A$6:$J$109,HLOOKUP('Exras Inflair Vs. Base'!G244,'Extras -UL'!$A$4:$J$5,2,FALSE),FALSE)-I244),0)</f>
        <v>0</v>
      </c>
      <c r="Q244" s="369">
        <f>IF(G244=$Q$1,(VLOOKUP(A244,'Extras -UL'!$A$6:$J$109,HLOOKUP('Exras Inflair Vs. Base'!G244,'Extras -UL'!$A$4:$J$5,2,FALSE),FALSE)-I244),0)</f>
        <v>0</v>
      </c>
      <c r="R244" s="369">
        <f>IF(G244=$R$1,(VLOOKUP(A244,'Extras -UL'!$A$6:$J$109,HLOOKUP('Exras Inflair Vs. Base'!G244,'Extras -UL'!$A$4:$J$5,2,FALSE),FALSE)-I244),0)</f>
        <v>0</v>
      </c>
      <c r="S244" s="248"/>
      <c r="T244" s="256" t="str">
        <f t="shared" si="10"/>
        <v>UL6042C600763</v>
      </c>
      <c r="U244" s="248"/>
      <c r="V244" s="248"/>
      <c r="W244" s="248"/>
      <c r="X244" s="248"/>
      <c r="Y244" s="241"/>
      <c r="Z244" s="241" t="str">
        <f t="shared" si="11"/>
        <v>UL6042C600763</v>
      </c>
      <c r="AA244" s="245" t="str">
        <f t="shared" si="9"/>
        <v>UL6042</v>
      </c>
      <c r="AB244" s="242">
        <f>IF(G244=$J$1,(VLOOKUP(A244,'Extras -UL'!$A$6:$J$109,HLOOKUP('Exras Inflair Vs. Base'!G244,'Extras -UL'!$A$4:$J$5,2,FALSE),FALSE)),0)</f>
        <v>0</v>
      </c>
      <c r="AC244" s="242">
        <f>IF(G244=$K$1,(VLOOKUP(A244,'Extras -UL'!$A$6:$J$109,HLOOKUP('Exras Inflair Vs. Base'!G244,'Extras -UL'!$A$4:$J$5,2,FALSE),FALSE)),0)</f>
        <v>0</v>
      </c>
      <c r="AD244" s="242">
        <f>IF(G244=$L$1,(VLOOKUP(A244,'Extras -UL'!$A$6:$J$109,HLOOKUP('Exras Inflair Vs. Base'!G244,'Extras -UL'!$A$4:$J$5,2,FALSE),FALSE)),0)</f>
        <v>3</v>
      </c>
      <c r="AE244" s="242">
        <f>IF(G244=$M$1,(VLOOKUP(A244,'Extras -UL'!$A$6:$J$109,HLOOKUP('Exras Inflair Vs. Base'!G244,'Extras -UL'!$A$4:$J$5,2,FALSE),FALSE)),0)</f>
        <v>0</v>
      </c>
      <c r="AF244" s="242">
        <f>IF(G244=$N$1,(VLOOKUP(A244,'Extras -UL'!$A$6:$J$109,HLOOKUP('Exras Inflair Vs. Base'!G244,'Extras -UL'!$A$4:$J$5,2,FALSE),FALSE)-I244),0)</f>
        <v>0</v>
      </c>
      <c r="AG244" s="242">
        <f>IF(G244=$O$1,(VLOOKUP(A244,'Extras -UL'!$A$6:$J$109,HLOOKUP('Exras Inflair Vs. Base'!G244,'Extras -UL'!$A$4:$J$5,2,FALSE),FALSE)),0)</f>
        <v>0</v>
      </c>
      <c r="AH244" s="242">
        <f>IF(G244=$P$1,(VLOOKUP(A244,'Extras -UL'!$A$6:$J$109,HLOOKUP('Exras Inflair Vs. Base'!G244,'Extras -UL'!$A$4:$J$5,2,FALSE),FALSE)),0)</f>
        <v>0</v>
      </c>
      <c r="AI244" s="242">
        <f>IF(G244=$Q$1,(VLOOKUP(A244,'Extras -UL'!$A$6:$J$109,HLOOKUP('Exras Inflair Vs. Base'!G244,'Extras -UL'!$A$4:$J$5,2,FALSE),FALSE)),0)</f>
        <v>0</v>
      </c>
      <c r="AJ244" s="242">
        <f>IF(G244=$R$1,(VLOOKUP(A244,'Extras -UL'!$A$6:$J$109,HLOOKUP('Exras Inflair Vs. Base'!G244,'Extras -UL'!$A$4:$J$5,2,FALSE),FALSE)),0)</f>
        <v>0</v>
      </c>
    </row>
    <row r="245" spans="1:36" x14ac:dyDescent="0.25">
      <c r="A245" s="249" t="s">
        <v>143</v>
      </c>
      <c r="B245" s="250" t="s">
        <v>1808</v>
      </c>
      <c r="C245" s="250" t="s">
        <v>1764</v>
      </c>
      <c r="D245" s="252" t="s">
        <v>897</v>
      </c>
      <c r="E245" s="249">
        <v>4</v>
      </c>
      <c r="F245" s="249" t="s">
        <v>1126</v>
      </c>
      <c r="G245" s="249" t="s">
        <v>169</v>
      </c>
      <c r="H245" s="249" t="s">
        <v>416</v>
      </c>
      <c r="I245" s="329">
        <v>6</v>
      </c>
      <c r="J245" s="369">
        <f>IF(G245=$J$1,(VLOOKUP(A245,'Extras -UL'!$A$6:$J$109,HLOOKUP('Exras Inflair Vs. Base'!G245,'Extras -UL'!$A$4:$J$5,2,FALSE),FALSE)-I245),0)</f>
        <v>0</v>
      </c>
      <c r="K245" s="369">
        <f>IF(G245=$K$1,(VLOOKUP(A245,'Extras -UL'!$A$6:$J$109,HLOOKUP('Exras Inflair Vs. Base'!G245,'Extras -UL'!$A$4:$J$5,2,FALSE),FALSE)-I245),0)</f>
        <v>0</v>
      </c>
      <c r="L245" s="369">
        <f>IF(G245=$L$1,(VLOOKUP(A245,'Extras -UL'!$A$6:$J$109,HLOOKUP('Exras Inflair Vs. Base'!G245,'Extras -UL'!$A$4:$J$5,2,FALSE),FALSE)-I245),0)</f>
        <v>0</v>
      </c>
      <c r="M245" s="369">
        <f>IF(G245=$M$1,(VLOOKUP(A245,'Extras -UL'!$A$6:$J$109,HLOOKUP('Exras Inflair Vs. Base'!G245,'Extras -UL'!$A$4:$J$5,2,FALSE),FALSE)-I245),0)</f>
        <v>0</v>
      </c>
      <c r="N245" s="369">
        <f>IF(G245=$N$1,(VLOOKUP(A245,'Extras -UL'!$A$6:$J$109,HLOOKUP('Exras Inflair Vs. Base'!G245,'Extras -UL'!$A$4:$J$5,2,FALSE),FALSE)-I245),0)</f>
        <v>0</v>
      </c>
      <c r="O245" s="369">
        <f>IF(G245=$O$1,(VLOOKUP(A245,'Extras -UL'!$A$6:$J$109,HLOOKUP('Exras Inflair Vs. Base'!G245,'Extras -UL'!$A$4:$J$5,2,FALSE),FALSE)-I245),0)</f>
        <v>0</v>
      </c>
      <c r="P245" s="369">
        <f>IF(G245=$P$1,(VLOOKUP(A245,'Extras -UL'!$A$6:$J$109,HLOOKUP('Exras Inflair Vs. Base'!G245,'Extras -UL'!$A$4:$J$5,2,FALSE),FALSE)-I245),0)</f>
        <v>0</v>
      </c>
      <c r="Q245" s="369">
        <f>IF(G245=$Q$1,(VLOOKUP(A245,'Extras -UL'!$A$6:$J$109,HLOOKUP('Exras Inflair Vs. Base'!G245,'Extras -UL'!$A$4:$J$5,2,FALSE),FALSE)-I245),0)</f>
        <v>0</v>
      </c>
      <c r="R245" s="369">
        <f>IF(G245=$R$1,(VLOOKUP(A245,'Extras -UL'!$A$6:$J$109,HLOOKUP('Exras Inflair Vs. Base'!G245,'Extras -UL'!$A$4:$J$5,2,FALSE),FALSE)-I245),0)</f>
        <v>0</v>
      </c>
      <c r="S245" s="248"/>
      <c r="T245" s="256" t="str">
        <f t="shared" si="10"/>
        <v>UL6042C600546</v>
      </c>
      <c r="U245" s="248"/>
      <c r="V245" s="248"/>
      <c r="W245" s="248"/>
      <c r="X245" s="248"/>
      <c r="Y245" s="241"/>
      <c r="Z245" s="241" t="str">
        <f t="shared" si="11"/>
        <v>UL6042C600546</v>
      </c>
      <c r="AA245" s="245" t="str">
        <f t="shared" si="9"/>
        <v>UL6042</v>
      </c>
      <c r="AB245" s="242">
        <f>IF(G245=$J$1,(VLOOKUP(A245,'Extras -UL'!$A$6:$J$109,HLOOKUP('Exras Inflair Vs. Base'!G245,'Extras -UL'!$A$4:$J$5,2,FALSE),FALSE)),0)</f>
        <v>0</v>
      </c>
      <c r="AC245" s="242">
        <f>IF(G245=$K$1,(VLOOKUP(A245,'Extras -UL'!$A$6:$J$109,HLOOKUP('Exras Inflair Vs. Base'!G245,'Extras -UL'!$A$4:$J$5,2,FALSE),FALSE)),0)</f>
        <v>0</v>
      </c>
      <c r="AD245" s="242">
        <f>IF(G245=$L$1,(VLOOKUP(A245,'Extras -UL'!$A$6:$J$109,HLOOKUP('Exras Inflair Vs. Base'!G245,'Extras -UL'!$A$4:$J$5,2,FALSE),FALSE)),0)</f>
        <v>0</v>
      </c>
      <c r="AE245" s="242">
        <f>IF(G245=$M$1,(VLOOKUP(A245,'Extras -UL'!$A$6:$J$109,HLOOKUP('Exras Inflair Vs. Base'!G245,'Extras -UL'!$A$4:$J$5,2,FALSE),FALSE)),0)</f>
        <v>6</v>
      </c>
      <c r="AF245" s="242">
        <f>IF(G245=$N$1,(VLOOKUP(A245,'Extras -UL'!$A$6:$J$109,HLOOKUP('Exras Inflair Vs. Base'!G245,'Extras -UL'!$A$4:$J$5,2,FALSE),FALSE)-I245),0)</f>
        <v>0</v>
      </c>
      <c r="AG245" s="242">
        <f>IF(G245=$O$1,(VLOOKUP(A245,'Extras -UL'!$A$6:$J$109,HLOOKUP('Exras Inflair Vs. Base'!G245,'Extras -UL'!$A$4:$J$5,2,FALSE),FALSE)),0)</f>
        <v>0</v>
      </c>
      <c r="AH245" s="242">
        <f>IF(G245=$P$1,(VLOOKUP(A245,'Extras -UL'!$A$6:$J$109,HLOOKUP('Exras Inflair Vs. Base'!G245,'Extras -UL'!$A$4:$J$5,2,FALSE),FALSE)),0)</f>
        <v>0</v>
      </c>
      <c r="AI245" s="242">
        <f>IF(G245=$Q$1,(VLOOKUP(A245,'Extras -UL'!$A$6:$J$109,HLOOKUP('Exras Inflair Vs. Base'!G245,'Extras -UL'!$A$4:$J$5,2,FALSE),FALSE)),0)</f>
        <v>0</v>
      </c>
      <c r="AJ245" s="242">
        <f>IF(G245=$R$1,(VLOOKUP(A245,'Extras -UL'!$A$6:$J$109,HLOOKUP('Exras Inflair Vs. Base'!G245,'Extras -UL'!$A$4:$J$5,2,FALSE),FALSE)),0)</f>
        <v>0</v>
      </c>
    </row>
    <row r="246" spans="1:36" x14ac:dyDescent="0.25">
      <c r="A246" s="249"/>
      <c r="B246" s="250"/>
      <c r="C246" s="250"/>
      <c r="D246" s="252"/>
      <c r="E246" s="249"/>
      <c r="F246" s="249"/>
      <c r="G246" s="249"/>
      <c r="H246" s="249"/>
      <c r="I246" s="329"/>
      <c r="J246" s="369">
        <f>IF(G246=$J$1,(VLOOKUP(A246,'Extras -UL'!$A$6:$J$109,HLOOKUP('Exras Inflair Vs. Base'!G246,'Extras -UL'!$A$4:$J$5,2,FALSE),FALSE)-I246),0)</f>
        <v>0</v>
      </c>
      <c r="K246" s="369">
        <f>IF(G246=$K$1,(VLOOKUP(A246,'Extras -UL'!$A$6:$J$109,HLOOKUP('Exras Inflair Vs. Base'!G246,'Extras -UL'!$A$4:$J$5,2,FALSE),FALSE)-I246),0)</f>
        <v>0</v>
      </c>
      <c r="L246" s="369">
        <f>IF(G246=$L$1,(VLOOKUP(A246,'Extras -UL'!$A$6:$J$109,HLOOKUP('Exras Inflair Vs. Base'!G246,'Extras -UL'!$A$4:$J$5,2,FALSE),FALSE)-I246),0)</f>
        <v>0</v>
      </c>
      <c r="M246" s="369">
        <f>IF(G246=$M$1,(VLOOKUP(A246,'Extras -UL'!$A$6:$J$109,HLOOKUP('Exras Inflair Vs. Base'!G246,'Extras -UL'!$A$4:$J$5,2,FALSE),FALSE)-I246),0)</f>
        <v>0</v>
      </c>
      <c r="N246" s="369">
        <f>IF(G246=$N$1,(VLOOKUP(A246,'Extras -UL'!$A$6:$J$109,HLOOKUP('Exras Inflair Vs. Base'!G246,'Extras -UL'!$A$4:$J$5,2,FALSE),FALSE)-I246),0)</f>
        <v>0</v>
      </c>
      <c r="O246" s="369">
        <f>IF(G246=$O$1,(VLOOKUP(A246,'Extras -UL'!$A$6:$J$109,HLOOKUP('Exras Inflair Vs. Base'!G246,'Extras -UL'!$A$4:$J$5,2,FALSE),FALSE)-I246),0)</f>
        <v>0</v>
      </c>
      <c r="P246" s="369">
        <f>IF(G246=$P$1,(VLOOKUP(A246,'Extras -UL'!$A$6:$J$109,HLOOKUP('Exras Inflair Vs. Base'!G246,'Extras -UL'!$A$4:$J$5,2,FALSE),FALSE)-I246),0)</f>
        <v>0</v>
      </c>
      <c r="Q246" s="369">
        <f>IF(G246=$Q$1,(VLOOKUP(A246,'Extras -UL'!$A$6:$J$109,HLOOKUP('Exras Inflair Vs. Base'!G246,'Extras -UL'!$A$4:$J$5,2,FALSE),FALSE)-I246),0)</f>
        <v>0</v>
      </c>
      <c r="R246" s="369">
        <f>IF(G246=$R$1,(VLOOKUP(A246,'Extras -UL'!$A$6:$J$109,HLOOKUP('Exras Inflair Vs. Base'!G246,'Extras -UL'!$A$4:$J$5,2,FALSE),FALSE)-I246),0)</f>
        <v>0</v>
      </c>
      <c r="S246" s="248"/>
      <c r="T246" s="256" t="str">
        <f t="shared" si="10"/>
        <v/>
      </c>
      <c r="U246" s="248"/>
      <c r="V246" s="248"/>
      <c r="W246" s="248"/>
      <c r="X246" s="248"/>
      <c r="Y246" s="241"/>
      <c r="Z246" s="241" t="str">
        <f t="shared" si="11"/>
        <v/>
      </c>
      <c r="AA246" s="245">
        <f t="shared" si="9"/>
        <v>0</v>
      </c>
      <c r="AB246" s="242">
        <f>IF(G246=$J$1,(VLOOKUP(A246,'Extras -UL'!$A$6:$J$109,HLOOKUP('Exras Inflair Vs. Base'!G246,'Extras -UL'!$A$4:$J$5,2,FALSE),FALSE)),0)</f>
        <v>0</v>
      </c>
      <c r="AC246" s="242">
        <f>IF(G246=$K$1,(VLOOKUP(A246,'Extras -UL'!$A$6:$J$109,HLOOKUP('Exras Inflair Vs. Base'!G246,'Extras -UL'!$A$4:$J$5,2,FALSE),FALSE)),0)</f>
        <v>0</v>
      </c>
      <c r="AD246" s="242">
        <f>IF(G246=$L$1,(VLOOKUP(A246,'Extras -UL'!$A$6:$J$109,HLOOKUP('Exras Inflair Vs. Base'!G246,'Extras -UL'!$A$4:$J$5,2,FALSE),FALSE)),0)</f>
        <v>0</v>
      </c>
      <c r="AE246" s="242">
        <f>IF(G246=$M$1,(VLOOKUP(A246,'Extras -UL'!$A$6:$J$109,HLOOKUP('Exras Inflair Vs. Base'!G246,'Extras -UL'!$A$4:$J$5,2,FALSE),FALSE)),0)</f>
        <v>0</v>
      </c>
      <c r="AF246" s="242">
        <f>IF(G246=$N$1,(VLOOKUP(A246,'Extras -UL'!$A$6:$J$109,HLOOKUP('Exras Inflair Vs. Base'!G246,'Extras -UL'!$A$4:$J$5,2,FALSE),FALSE)-I246),0)</f>
        <v>0</v>
      </c>
      <c r="AG246" s="242">
        <f>IF(G246=$O$1,(VLOOKUP(A246,'Extras -UL'!$A$6:$J$109,HLOOKUP('Exras Inflair Vs. Base'!G246,'Extras -UL'!$A$4:$J$5,2,FALSE),FALSE)),0)</f>
        <v>0</v>
      </c>
      <c r="AH246" s="242">
        <f>IF(G246=$P$1,(VLOOKUP(A246,'Extras -UL'!$A$6:$J$109,HLOOKUP('Exras Inflair Vs. Base'!G246,'Extras -UL'!$A$4:$J$5,2,FALSE),FALSE)),0)</f>
        <v>0</v>
      </c>
      <c r="AI246" s="242">
        <f>IF(G246=$Q$1,(VLOOKUP(A246,'Extras -UL'!$A$6:$J$109,HLOOKUP('Exras Inflair Vs. Base'!G246,'Extras -UL'!$A$4:$J$5,2,FALSE),FALSE)),0)</f>
        <v>0</v>
      </c>
      <c r="AJ246" s="242">
        <f>IF(G246=$R$1,(VLOOKUP(A246,'Extras -UL'!$A$6:$J$109,HLOOKUP('Exras Inflair Vs. Base'!G246,'Extras -UL'!$A$4:$J$5,2,FALSE),FALSE)),0)</f>
        <v>0</v>
      </c>
    </row>
    <row r="247" spans="1:36" x14ac:dyDescent="0.25">
      <c r="A247" s="249"/>
      <c r="B247" s="249"/>
      <c r="C247" s="249"/>
      <c r="D247" s="251"/>
      <c r="E247" s="249"/>
      <c r="F247" s="249"/>
      <c r="G247" s="249"/>
      <c r="H247" s="249"/>
      <c r="I247" s="329"/>
      <c r="J247" s="369">
        <f>IF(G247=$J$1,(VLOOKUP(A247,'Extras -UL'!$A$6:$J$109,HLOOKUP('Exras Inflair Vs. Base'!G247,'Extras -UL'!$A$4:$J$5,2,FALSE),FALSE)-I247),0)</f>
        <v>0</v>
      </c>
      <c r="K247" s="369">
        <f>IF(G247=$K$1,(VLOOKUP(A247,'Extras -UL'!$A$6:$J$109,HLOOKUP('Exras Inflair Vs. Base'!G247,'Extras -UL'!$A$4:$J$5,2,FALSE),FALSE)-I247),0)</f>
        <v>0</v>
      </c>
      <c r="L247" s="369">
        <f>IF(G247=$L$1,(VLOOKUP(A247,'Extras -UL'!$A$6:$J$109,HLOOKUP('Exras Inflair Vs. Base'!G247,'Extras -UL'!$A$4:$J$5,2,FALSE),FALSE)-I247),0)</f>
        <v>0</v>
      </c>
      <c r="M247" s="369">
        <f>IF(G247=$M$1,(VLOOKUP(A247,'Extras -UL'!$A$6:$J$109,HLOOKUP('Exras Inflair Vs. Base'!G247,'Extras -UL'!$A$4:$J$5,2,FALSE),FALSE)-I247),0)</f>
        <v>0</v>
      </c>
      <c r="N247" s="369">
        <f>IF(G247=$N$1,(VLOOKUP(A247,'Extras -UL'!$A$6:$J$109,HLOOKUP('Exras Inflair Vs. Base'!G247,'Extras -UL'!$A$4:$J$5,2,FALSE),FALSE)-I247),0)</f>
        <v>0</v>
      </c>
      <c r="O247" s="369">
        <f>IF(G247=$O$1,(VLOOKUP(A247,'Extras -UL'!$A$6:$J$109,HLOOKUP('Exras Inflair Vs. Base'!G247,'Extras -UL'!$A$4:$J$5,2,FALSE),FALSE)-I247),0)</f>
        <v>0</v>
      </c>
      <c r="P247" s="369">
        <f>IF(G247=$P$1,(VLOOKUP(A247,'Extras -UL'!$A$6:$J$109,HLOOKUP('Exras Inflair Vs. Base'!G247,'Extras -UL'!$A$4:$J$5,2,FALSE),FALSE)-I247),0)</f>
        <v>0</v>
      </c>
      <c r="Q247" s="369">
        <f>IF(G247=$Q$1,(VLOOKUP(A247,'Extras -UL'!$A$6:$J$109,HLOOKUP('Exras Inflair Vs. Base'!G247,'Extras -UL'!$A$4:$J$5,2,FALSE),FALSE)-I247),0)</f>
        <v>0</v>
      </c>
      <c r="R247" s="369">
        <f>IF(G247=$R$1,(VLOOKUP(A247,'Extras -UL'!$A$6:$J$109,HLOOKUP('Exras Inflair Vs. Base'!G247,'Extras -UL'!$A$4:$J$5,2,FALSE),FALSE)-I247),0)</f>
        <v>0</v>
      </c>
      <c r="S247" s="248"/>
      <c r="T247" s="256" t="str">
        <f t="shared" si="10"/>
        <v/>
      </c>
      <c r="U247" s="248"/>
      <c r="V247" s="248"/>
      <c r="W247" s="248"/>
      <c r="X247" s="248"/>
      <c r="Y247" s="241"/>
      <c r="Z247" s="241" t="str">
        <f t="shared" si="11"/>
        <v/>
      </c>
      <c r="AA247" s="245">
        <f t="shared" si="9"/>
        <v>0</v>
      </c>
      <c r="AB247" s="242">
        <f>IF(G247=$J$1,(VLOOKUP(A247,'Extras -UL'!$A$6:$J$109,HLOOKUP('Exras Inflair Vs. Base'!G247,'Extras -UL'!$A$4:$J$5,2,FALSE),FALSE)),0)</f>
        <v>0</v>
      </c>
      <c r="AC247" s="242">
        <f>IF(G247=$K$1,(VLOOKUP(A247,'Extras -UL'!$A$6:$J$109,HLOOKUP('Exras Inflair Vs. Base'!G247,'Extras -UL'!$A$4:$J$5,2,FALSE),FALSE)),0)</f>
        <v>0</v>
      </c>
      <c r="AD247" s="242">
        <f>IF(G247=$L$1,(VLOOKUP(A247,'Extras -UL'!$A$6:$J$109,HLOOKUP('Exras Inflair Vs. Base'!G247,'Extras -UL'!$A$4:$J$5,2,FALSE),FALSE)),0)</f>
        <v>0</v>
      </c>
      <c r="AE247" s="242">
        <f>IF(G247=$M$1,(VLOOKUP(A247,'Extras -UL'!$A$6:$J$109,HLOOKUP('Exras Inflair Vs. Base'!G247,'Extras -UL'!$A$4:$J$5,2,FALSE),FALSE)),0)</f>
        <v>0</v>
      </c>
      <c r="AF247" s="242">
        <f>IF(G247=$N$1,(VLOOKUP(A247,'Extras -UL'!$A$6:$J$109,HLOOKUP('Exras Inflair Vs. Base'!G247,'Extras -UL'!$A$4:$J$5,2,FALSE),FALSE)-I247),0)</f>
        <v>0</v>
      </c>
      <c r="AG247" s="242">
        <f>IF(G247=$O$1,(VLOOKUP(A247,'Extras -UL'!$A$6:$J$109,HLOOKUP('Exras Inflair Vs. Base'!G247,'Extras -UL'!$A$4:$J$5,2,FALSE),FALSE)),0)</f>
        <v>0</v>
      </c>
      <c r="AH247" s="242">
        <f>IF(G247=$P$1,(VLOOKUP(A247,'Extras -UL'!$A$6:$J$109,HLOOKUP('Exras Inflair Vs. Base'!G247,'Extras -UL'!$A$4:$J$5,2,FALSE),FALSE)),0)</f>
        <v>0</v>
      </c>
      <c r="AI247" s="242">
        <f>IF(G247=$Q$1,(VLOOKUP(A247,'Extras -UL'!$A$6:$J$109,HLOOKUP('Exras Inflair Vs. Base'!G247,'Extras -UL'!$A$4:$J$5,2,FALSE),FALSE)),0)</f>
        <v>0</v>
      </c>
      <c r="AJ247" s="242">
        <f>IF(G247=$R$1,(VLOOKUP(A247,'Extras -UL'!$A$6:$J$109,HLOOKUP('Exras Inflair Vs. Base'!G247,'Extras -UL'!$A$4:$J$5,2,FALSE),FALSE)),0)</f>
        <v>0</v>
      </c>
    </row>
    <row r="248" spans="1:36" x14ac:dyDescent="0.25">
      <c r="A248" s="250"/>
      <c r="B248" s="250"/>
      <c r="C248" s="250"/>
      <c r="D248" s="252"/>
      <c r="E248" s="249"/>
      <c r="F248" s="249"/>
      <c r="G248" s="249"/>
      <c r="H248" s="249"/>
      <c r="I248" s="329"/>
      <c r="J248" s="369">
        <f>IF(G248=$J$1,(VLOOKUP(A248,'Extras -UL'!$A$6:$J$109,HLOOKUP('Exras Inflair Vs. Base'!G248,'Extras -UL'!$A$4:$J$5,2,FALSE),FALSE)-I248),0)</f>
        <v>0</v>
      </c>
      <c r="K248" s="369">
        <f>IF(G248=$K$1,(VLOOKUP(A248,'Extras -UL'!$A$6:$J$109,HLOOKUP('Exras Inflair Vs. Base'!G248,'Extras -UL'!$A$4:$J$5,2,FALSE),FALSE)-I248),0)</f>
        <v>0</v>
      </c>
      <c r="L248" s="369">
        <f>IF(G248=$L$1,(VLOOKUP(A248,'Extras -UL'!$A$6:$J$109,HLOOKUP('Exras Inflair Vs. Base'!G248,'Extras -UL'!$A$4:$J$5,2,FALSE),FALSE)-I248),0)</f>
        <v>0</v>
      </c>
      <c r="M248" s="369">
        <f>IF(G248=$M$1,(VLOOKUP(A248,'Extras -UL'!$A$6:$J$109,HLOOKUP('Exras Inflair Vs. Base'!G248,'Extras -UL'!$A$4:$J$5,2,FALSE),FALSE)-I248),0)</f>
        <v>0</v>
      </c>
      <c r="N248" s="369">
        <f>IF(G248=$N$1,(VLOOKUP(A248,'Extras -UL'!$A$6:$J$109,HLOOKUP('Exras Inflair Vs. Base'!G248,'Extras -UL'!$A$4:$J$5,2,FALSE),FALSE)-I248),0)</f>
        <v>0</v>
      </c>
      <c r="O248" s="369">
        <f>IF(G248=$O$1,(VLOOKUP(A248,'Extras -UL'!$A$6:$J$109,HLOOKUP('Exras Inflair Vs. Base'!G248,'Extras -UL'!$A$4:$J$5,2,FALSE),FALSE)-I248),0)</f>
        <v>0</v>
      </c>
      <c r="P248" s="369">
        <f>IF(G248=$P$1,(VLOOKUP(A248,'Extras -UL'!$A$6:$J$109,HLOOKUP('Exras Inflair Vs. Base'!G248,'Extras -UL'!$A$4:$J$5,2,FALSE),FALSE)-I248),0)</f>
        <v>0</v>
      </c>
      <c r="Q248" s="369">
        <f>IF(G248=$Q$1,(VLOOKUP(A248,'Extras -UL'!$A$6:$J$109,HLOOKUP('Exras Inflair Vs. Base'!G248,'Extras -UL'!$A$4:$J$5,2,FALSE),FALSE)-I248),0)</f>
        <v>0</v>
      </c>
      <c r="R248" s="369">
        <f>IF(G248=$R$1,(VLOOKUP(A248,'Extras -UL'!$A$6:$J$109,HLOOKUP('Exras Inflair Vs. Base'!G248,'Extras -UL'!$A$4:$J$5,2,FALSE),FALSE)-I248),0)</f>
        <v>0</v>
      </c>
      <c r="S248" s="248"/>
      <c r="T248" s="256" t="str">
        <f t="shared" si="10"/>
        <v/>
      </c>
      <c r="U248" s="248"/>
      <c r="V248" s="248"/>
      <c r="W248" s="248"/>
      <c r="X248" s="248"/>
      <c r="Y248" s="241"/>
      <c r="Z248" s="241" t="str">
        <f t="shared" si="11"/>
        <v/>
      </c>
      <c r="AA248" s="245">
        <f t="shared" si="9"/>
        <v>0</v>
      </c>
      <c r="AB248" s="242">
        <f>IF(G248=$J$1,(VLOOKUP(A248,'Extras -UL'!$A$6:$J$109,HLOOKUP('Exras Inflair Vs. Base'!G248,'Extras -UL'!$A$4:$J$5,2,FALSE),FALSE)),0)</f>
        <v>0</v>
      </c>
      <c r="AC248" s="242">
        <f>IF(G248=$K$1,(VLOOKUP(A248,'Extras -UL'!$A$6:$J$109,HLOOKUP('Exras Inflair Vs. Base'!G248,'Extras -UL'!$A$4:$J$5,2,FALSE),FALSE)),0)</f>
        <v>0</v>
      </c>
      <c r="AD248" s="242">
        <f>IF(G248=$L$1,(VLOOKUP(A248,'Extras -UL'!$A$6:$J$109,HLOOKUP('Exras Inflair Vs. Base'!G248,'Extras -UL'!$A$4:$J$5,2,FALSE),FALSE)),0)</f>
        <v>0</v>
      </c>
      <c r="AE248" s="242">
        <f>IF(G248=$M$1,(VLOOKUP(A248,'Extras -UL'!$A$6:$J$109,HLOOKUP('Exras Inflair Vs. Base'!G248,'Extras -UL'!$A$4:$J$5,2,FALSE),FALSE)),0)</f>
        <v>0</v>
      </c>
      <c r="AF248" s="242">
        <f>IF(G248=$N$1,(VLOOKUP(A248,'Extras -UL'!$A$6:$J$109,HLOOKUP('Exras Inflair Vs. Base'!G248,'Extras -UL'!$A$4:$J$5,2,FALSE),FALSE)-I248),0)</f>
        <v>0</v>
      </c>
      <c r="AG248" s="242">
        <f>IF(G248=$O$1,(VLOOKUP(A248,'Extras -UL'!$A$6:$J$109,HLOOKUP('Exras Inflair Vs. Base'!G248,'Extras -UL'!$A$4:$J$5,2,FALSE),FALSE)),0)</f>
        <v>0</v>
      </c>
      <c r="AH248" s="242">
        <f>IF(G248=$P$1,(VLOOKUP(A248,'Extras -UL'!$A$6:$J$109,HLOOKUP('Exras Inflair Vs. Base'!G248,'Extras -UL'!$A$4:$J$5,2,FALSE),FALSE)),0)</f>
        <v>0</v>
      </c>
      <c r="AI248" s="242">
        <f>IF(G248=$Q$1,(VLOOKUP(A248,'Extras -UL'!$A$6:$J$109,HLOOKUP('Exras Inflair Vs. Base'!G248,'Extras -UL'!$A$4:$J$5,2,FALSE),FALSE)),0)</f>
        <v>0</v>
      </c>
      <c r="AJ248" s="242">
        <f>IF(G248=$R$1,(VLOOKUP(A248,'Extras -UL'!$A$6:$J$109,HLOOKUP('Exras Inflair Vs. Base'!G248,'Extras -UL'!$A$4:$J$5,2,FALSE),FALSE)),0)</f>
        <v>0</v>
      </c>
    </row>
    <row r="249" spans="1:36" x14ac:dyDescent="0.25">
      <c r="A249" s="250"/>
      <c r="B249" s="250"/>
      <c r="C249" s="250"/>
      <c r="D249" s="252"/>
      <c r="E249" s="249"/>
      <c r="F249" s="249"/>
      <c r="G249" s="249"/>
      <c r="H249" s="249"/>
      <c r="I249" s="329"/>
      <c r="J249" s="369">
        <f>IF(G249=$J$1,(VLOOKUP(A249,'Extras -UL'!$A$6:$J$109,HLOOKUP('Exras Inflair Vs. Base'!G249,'Extras -UL'!$A$4:$J$5,2,FALSE),FALSE)-I249),0)</f>
        <v>0</v>
      </c>
      <c r="K249" s="369">
        <f>IF(G249=$K$1,(VLOOKUP(A249,'Extras -UL'!$A$6:$J$109,HLOOKUP('Exras Inflair Vs. Base'!G249,'Extras -UL'!$A$4:$J$5,2,FALSE),FALSE)-I249),0)</f>
        <v>0</v>
      </c>
      <c r="L249" s="369">
        <f>IF(G249=$L$1,(VLOOKUP(A249,'Extras -UL'!$A$6:$J$109,HLOOKUP('Exras Inflair Vs. Base'!G249,'Extras -UL'!$A$4:$J$5,2,FALSE),FALSE)-I249),0)</f>
        <v>0</v>
      </c>
      <c r="M249" s="369">
        <f>IF(G249=$M$1,(VLOOKUP(A249,'Extras -UL'!$A$6:$J$109,HLOOKUP('Exras Inflair Vs. Base'!G249,'Extras -UL'!$A$4:$J$5,2,FALSE),FALSE)-I249),0)</f>
        <v>0</v>
      </c>
      <c r="N249" s="369">
        <f>IF(G249=$N$1,(VLOOKUP(A249,'Extras -UL'!$A$6:$J$109,HLOOKUP('Exras Inflair Vs. Base'!G249,'Extras -UL'!$A$4:$J$5,2,FALSE),FALSE)-I249),0)</f>
        <v>0</v>
      </c>
      <c r="O249" s="369">
        <f>IF(G249=$O$1,(VLOOKUP(A249,'Extras -UL'!$A$6:$J$109,HLOOKUP('Exras Inflair Vs. Base'!G249,'Extras -UL'!$A$4:$J$5,2,FALSE),FALSE)-I249),0)</f>
        <v>0</v>
      </c>
      <c r="P249" s="369">
        <f>IF(G249=$P$1,(VLOOKUP(A249,'Extras -UL'!$A$6:$J$109,HLOOKUP('Exras Inflair Vs. Base'!G249,'Extras -UL'!$A$4:$J$5,2,FALSE),FALSE)-I249),0)</f>
        <v>0</v>
      </c>
      <c r="Q249" s="369">
        <f>IF(G249=$Q$1,(VLOOKUP(A249,'Extras -UL'!$A$6:$J$109,HLOOKUP('Exras Inflair Vs. Base'!G249,'Extras -UL'!$A$4:$J$5,2,FALSE),FALSE)-I249),0)</f>
        <v>0</v>
      </c>
      <c r="R249" s="369">
        <f>IF(G249=$R$1,(VLOOKUP(A249,'Extras -UL'!$A$6:$J$109,HLOOKUP('Exras Inflair Vs. Base'!G249,'Extras -UL'!$A$4:$J$5,2,FALSE),FALSE)-I249),0)</f>
        <v>0</v>
      </c>
      <c r="S249" s="248"/>
      <c r="T249" s="256" t="str">
        <f t="shared" si="10"/>
        <v/>
      </c>
      <c r="U249" s="248"/>
      <c r="V249" s="248"/>
      <c r="W249" s="248"/>
      <c r="X249" s="248"/>
      <c r="Y249" s="241"/>
      <c r="Z249" s="241" t="str">
        <f t="shared" si="11"/>
        <v/>
      </c>
      <c r="AA249" s="245">
        <f t="shared" si="9"/>
        <v>0</v>
      </c>
      <c r="AB249" s="242">
        <f>IF(G249=$J$1,(VLOOKUP(A249,'Extras -UL'!$A$6:$J$109,HLOOKUP('Exras Inflair Vs. Base'!G249,'Extras -UL'!$A$4:$J$5,2,FALSE),FALSE)),0)</f>
        <v>0</v>
      </c>
      <c r="AC249" s="242">
        <f>IF(G249=$K$1,(VLOOKUP(A249,'Extras -UL'!$A$6:$J$109,HLOOKUP('Exras Inflair Vs. Base'!G249,'Extras -UL'!$A$4:$J$5,2,FALSE),FALSE)),0)</f>
        <v>0</v>
      </c>
      <c r="AD249" s="242">
        <f>IF(G249=$L$1,(VLOOKUP(A249,'Extras -UL'!$A$6:$J$109,HLOOKUP('Exras Inflair Vs. Base'!G249,'Extras -UL'!$A$4:$J$5,2,FALSE),FALSE)),0)</f>
        <v>0</v>
      </c>
      <c r="AE249" s="242">
        <f>IF(G249=$M$1,(VLOOKUP(A249,'Extras -UL'!$A$6:$J$109,HLOOKUP('Exras Inflair Vs. Base'!G249,'Extras -UL'!$A$4:$J$5,2,FALSE),FALSE)),0)</f>
        <v>0</v>
      </c>
      <c r="AF249" s="242">
        <f>IF(G249=$N$1,(VLOOKUP(A249,'Extras -UL'!$A$6:$J$109,HLOOKUP('Exras Inflair Vs. Base'!G249,'Extras -UL'!$A$4:$J$5,2,FALSE),FALSE)-I249),0)</f>
        <v>0</v>
      </c>
      <c r="AG249" s="242">
        <f>IF(G249=$O$1,(VLOOKUP(A249,'Extras -UL'!$A$6:$J$109,HLOOKUP('Exras Inflair Vs. Base'!G249,'Extras -UL'!$A$4:$J$5,2,FALSE),FALSE)),0)</f>
        <v>0</v>
      </c>
      <c r="AH249" s="242">
        <f>IF(G249=$P$1,(VLOOKUP(A249,'Extras -UL'!$A$6:$J$109,HLOOKUP('Exras Inflair Vs. Base'!G249,'Extras -UL'!$A$4:$J$5,2,FALSE),FALSE)),0)</f>
        <v>0</v>
      </c>
      <c r="AI249" s="242">
        <f>IF(G249=$Q$1,(VLOOKUP(A249,'Extras -UL'!$A$6:$J$109,HLOOKUP('Exras Inflair Vs. Base'!G249,'Extras -UL'!$A$4:$J$5,2,FALSE),FALSE)),0)</f>
        <v>0</v>
      </c>
      <c r="AJ249" s="242">
        <f>IF(G249=$R$1,(VLOOKUP(A249,'Extras -UL'!$A$6:$J$109,HLOOKUP('Exras Inflair Vs. Base'!G249,'Extras -UL'!$A$4:$J$5,2,FALSE),FALSE)),0)</f>
        <v>0</v>
      </c>
    </row>
    <row r="250" spans="1:36" x14ac:dyDescent="0.25">
      <c r="A250" s="250"/>
      <c r="B250" s="250"/>
      <c r="C250" s="250"/>
      <c r="D250" s="252"/>
      <c r="E250" s="249"/>
      <c r="F250" s="249"/>
      <c r="G250" s="249"/>
      <c r="H250" s="249"/>
      <c r="I250" s="329"/>
      <c r="J250" s="369">
        <f>IF(G250=$J$1,(VLOOKUP(A250,'Extras -UL'!$A$6:$J$109,HLOOKUP('Exras Inflair Vs. Base'!G250,'Extras -UL'!$A$4:$J$5,2,FALSE),FALSE)-I250),0)</f>
        <v>0</v>
      </c>
      <c r="K250" s="369">
        <f>IF(G250=$K$1,(VLOOKUP(A250,'Extras -UL'!$A$6:$J$109,HLOOKUP('Exras Inflair Vs. Base'!G250,'Extras -UL'!$A$4:$J$5,2,FALSE),FALSE)-I250),0)</f>
        <v>0</v>
      </c>
      <c r="L250" s="369">
        <f>IF(G250=$L$1,(VLOOKUP(A250,'Extras -UL'!$A$6:$J$109,HLOOKUP('Exras Inflair Vs. Base'!G250,'Extras -UL'!$A$4:$J$5,2,FALSE),FALSE)-I250),0)</f>
        <v>0</v>
      </c>
      <c r="M250" s="369">
        <f>IF(G250=$M$1,(VLOOKUP(A250,'Extras -UL'!$A$6:$J$109,HLOOKUP('Exras Inflair Vs. Base'!G250,'Extras -UL'!$A$4:$J$5,2,FALSE),FALSE)-I250),0)</f>
        <v>0</v>
      </c>
      <c r="N250" s="369">
        <f>IF(G250=$N$1,(VLOOKUP(A250,'Extras -UL'!$A$6:$J$109,HLOOKUP('Exras Inflair Vs. Base'!G250,'Extras -UL'!$A$4:$J$5,2,FALSE),FALSE)-I250),0)</f>
        <v>0</v>
      </c>
      <c r="O250" s="369">
        <f>IF(G250=$O$1,(VLOOKUP(A250,'Extras -UL'!$A$6:$J$109,HLOOKUP('Exras Inflair Vs. Base'!G250,'Extras -UL'!$A$4:$J$5,2,FALSE),FALSE)-I250),0)</f>
        <v>0</v>
      </c>
      <c r="P250" s="369">
        <f>IF(G250=$P$1,(VLOOKUP(A250,'Extras -UL'!$A$6:$J$109,HLOOKUP('Exras Inflair Vs. Base'!G250,'Extras -UL'!$A$4:$J$5,2,FALSE),FALSE)-I250),0)</f>
        <v>0</v>
      </c>
      <c r="Q250" s="369">
        <f>IF(G250=$Q$1,(VLOOKUP(A250,'Extras -UL'!$A$6:$J$109,HLOOKUP('Exras Inflair Vs. Base'!G250,'Extras -UL'!$A$4:$J$5,2,FALSE),FALSE)-I250),0)</f>
        <v>0</v>
      </c>
      <c r="R250" s="369">
        <f>IF(G250=$R$1,(VLOOKUP(A250,'Extras -UL'!$A$6:$J$109,HLOOKUP('Exras Inflair Vs. Base'!G250,'Extras -UL'!$A$4:$J$5,2,FALSE),FALSE)-I250),0)</f>
        <v>0</v>
      </c>
      <c r="S250" s="248"/>
      <c r="T250" s="256" t="str">
        <f t="shared" si="10"/>
        <v/>
      </c>
      <c r="U250" s="248"/>
      <c r="V250" s="248"/>
      <c r="W250" s="248"/>
      <c r="X250" s="248"/>
      <c r="Y250" s="241"/>
      <c r="Z250" s="241" t="str">
        <f t="shared" si="11"/>
        <v/>
      </c>
      <c r="AA250" s="245">
        <f t="shared" si="9"/>
        <v>0</v>
      </c>
      <c r="AB250" s="242">
        <f>IF(G250=$J$1,(VLOOKUP(A250,'Extras -UL'!$A$6:$J$109,HLOOKUP('Exras Inflair Vs. Base'!G250,'Extras -UL'!$A$4:$J$5,2,FALSE),FALSE)),0)</f>
        <v>0</v>
      </c>
      <c r="AC250" s="242">
        <f>IF(G250=$K$1,(VLOOKUP(A250,'Extras -UL'!$A$6:$J$109,HLOOKUP('Exras Inflair Vs. Base'!G250,'Extras -UL'!$A$4:$J$5,2,FALSE),FALSE)),0)</f>
        <v>0</v>
      </c>
      <c r="AD250" s="242">
        <f>IF(G250=$L$1,(VLOOKUP(A250,'Extras -UL'!$A$6:$J$109,HLOOKUP('Exras Inflair Vs. Base'!G250,'Extras -UL'!$A$4:$J$5,2,FALSE),FALSE)),0)</f>
        <v>0</v>
      </c>
      <c r="AE250" s="242">
        <f>IF(G250=$M$1,(VLOOKUP(A250,'Extras -UL'!$A$6:$J$109,HLOOKUP('Exras Inflair Vs. Base'!G250,'Extras -UL'!$A$4:$J$5,2,FALSE),FALSE)),0)</f>
        <v>0</v>
      </c>
      <c r="AF250" s="242">
        <f>IF(G250=$N$1,(VLOOKUP(A250,'Extras -UL'!$A$6:$J$109,HLOOKUP('Exras Inflair Vs. Base'!G250,'Extras -UL'!$A$4:$J$5,2,FALSE),FALSE)-I250),0)</f>
        <v>0</v>
      </c>
      <c r="AG250" s="242">
        <f>IF(G250=$O$1,(VLOOKUP(A250,'Extras -UL'!$A$6:$J$109,HLOOKUP('Exras Inflair Vs. Base'!G250,'Extras -UL'!$A$4:$J$5,2,FALSE),FALSE)),0)</f>
        <v>0</v>
      </c>
      <c r="AH250" s="242">
        <f>IF(G250=$P$1,(VLOOKUP(A250,'Extras -UL'!$A$6:$J$109,HLOOKUP('Exras Inflair Vs. Base'!G250,'Extras -UL'!$A$4:$J$5,2,FALSE),FALSE)),0)</f>
        <v>0</v>
      </c>
      <c r="AI250" s="242">
        <f>IF(G250=$Q$1,(VLOOKUP(A250,'Extras -UL'!$A$6:$J$109,HLOOKUP('Exras Inflair Vs. Base'!G250,'Extras -UL'!$A$4:$J$5,2,FALSE),FALSE)),0)</f>
        <v>0</v>
      </c>
      <c r="AJ250" s="242">
        <f>IF(G250=$R$1,(VLOOKUP(A250,'Extras -UL'!$A$6:$J$109,HLOOKUP('Exras Inflair Vs. Base'!G250,'Extras -UL'!$A$4:$J$5,2,FALSE),FALSE)),0)</f>
        <v>0</v>
      </c>
    </row>
    <row r="251" spans="1:36" x14ac:dyDescent="0.25">
      <c r="A251" s="250"/>
      <c r="B251" s="250"/>
      <c r="C251" s="250"/>
      <c r="D251" s="252"/>
      <c r="E251" s="249"/>
      <c r="F251" s="249"/>
      <c r="G251" s="249"/>
      <c r="H251" s="249"/>
      <c r="I251" s="329"/>
      <c r="J251" s="369">
        <f>IF(G251=$J$1,(VLOOKUP(A251,'Extras -UL'!$A$6:$J$109,HLOOKUP('Exras Inflair Vs. Base'!G251,'Extras -UL'!$A$4:$J$5,2,FALSE),FALSE)-I251),0)</f>
        <v>0</v>
      </c>
      <c r="K251" s="369">
        <f>IF(G251=$K$1,(VLOOKUP(A251,'Extras -UL'!$A$6:$J$109,HLOOKUP('Exras Inflair Vs. Base'!G251,'Extras -UL'!$A$4:$J$5,2,FALSE),FALSE)-I251),0)</f>
        <v>0</v>
      </c>
      <c r="L251" s="369">
        <f>IF(G251=$L$1,(VLOOKUP(A251,'Extras -UL'!$A$6:$J$109,HLOOKUP('Exras Inflair Vs. Base'!G251,'Extras -UL'!$A$4:$J$5,2,FALSE),FALSE)-I251),0)</f>
        <v>0</v>
      </c>
      <c r="M251" s="369">
        <f>IF(G251=$M$1,(VLOOKUP(A251,'Extras -UL'!$A$6:$J$109,HLOOKUP('Exras Inflair Vs. Base'!G251,'Extras -UL'!$A$4:$J$5,2,FALSE),FALSE)-I251),0)</f>
        <v>0</v>
      </c>
      <c r="N251" s="369">
        <f>IF(G251=$N$1,(VLOOKUP(A251,'Extras -UL'!$A$6:$J$109,HLOOKUP('Exras Inflair Vs. Base'!G251,'Extras -UL'!$A$4:$J$5,2,FALSE),FALSE)-I251),0)</f>
        <v>0</v>
      </c>
      <c r="O251" s="369">
        <f>IF(G251=$O$1,(VLOOKUP(A251,'Extras -UL'!$A$6:$J$109,HLOOKUP('Exras Inflair Vs. Base'!G251,'Extras -UL'!$A$4:$J$5,2,FALSE),FALSE)-I251),0)</f>
        <v>0</v>
      </c>
      <c r="P251" s="369">
        <f>IF(G251=$P$1,(VLOOKUP(A251,'Extras -UL'!$A$6:$J$109,HLOOKUP('Exras Inflair Vs. Base'!G251,'Extras -UL'!$A$4:$J$5,2,FALSE),FALSE)-I251),0)</f>
        <v>0</v>
      </c>
      <c r="Q251" s="369">
        <f>IF(G251=$Q$1,(VLOOKUP(A251,'Extras -UL'!$A$6:$J$109,HLOOKUP('Exras Inflair Vs. Base'!G251,'Extras -UL'!$A$4:$J$5,2,FALSE),FALSE)-I251),0)</f>
        <v>0</v>
      </c>
      <c r="R251" s="369">
        <f>IF(G251=$R$1,(VLOOKUP(A251,'Extras -UL'!$A$6:$J$109,HLOOKUP('Exras Inflair Vs. Base'!G251,'Extras -UL'!$A$4:$J$5,2,FALSE),FALSE)-I251),0)</f>
        <v>0</v>
      </c>
      <c r="S251" s="248"/>
      <c r="T251" s="256" t="str">
        <f t="shared" si="10"/>
        <v/>
      </c>
      <c r="U251" s="248"/>
      <c r="V251" s="248"/>
      <c r="W251" s="248"/>
      <c r="X251" s="248"/>
      <c r="Y251" s="241"/>
      <c r="Z251" s="241" t="str">
        <f t="shared" si="11"/>
        <v/>
      </c>
      <c r="AA251" s="245">
        <f t="shared" si="9"/>
        <v>0</v>
      </c>
      <c r="AB251" s="242">
        <f>IF(G251=$J$1,(VLOOKUP(A251,'Extras -UL'!$A$6:$J$109,HLOOKUP('Exras Inflair Vs. Base'!G251,'Extras -UL'!$A$4:$J$5,2,FALSE),FALSE)),0)</f>
        <v>0</v>
      </c>
      <c r="AC251" s="242">
        <f>IF(G251=$K$1,(VLOOKUP(A251,'Extras -UL'!$A$6:$J$109,HLOOKUP('Exras Inflair Vs. Base'!G251,'Extras -UL'!$A$4:$J$5,2,FALSE),FALSE)),0)</f>
        <v>0</v>
      </c>
      <c r="AD251" s="242">
        <f>IF(G251=$L$1,(VLOOKUP(A251,'Extras -UL'!$A$6:$J$109,HLOOKUP('Exras Inflair Vs. Base'!G251,'Extras -UL'!$A$4:$J$5,2,FALSE),FALSE)),0)</f>
        <v>0</v>
      </c>
      <c r="AE251" s="242">
        <f>IF(G251=$M$1,(VLOOKUP(A251,'Extras -UL'!$A$6:$J$109,HLOOKUP('Exras Inflair Vs. Base'!G251,'Extras -UL'!$A$4:$J$5,2,FALSE),FALSE)),0)</f>
        <v>0</v>
      </c>
      <c r="AF251" s="242">
        <f>IF(G251=$N$1,(VLOOKUP(A251,'Extras -UL'!$A$6:$J$109,HLOOKUP('Exras Inflair Vs. Base'!G251,'Extras -UL'!$A$4:$J$5,2,FALSE),FALSE)-I251),0)</f>
        <v>0</v>
      </c>
      <c r="AG251" s="242">
        <f>IF(G251=$O$1,(VLOOKUP(A251,'Extras -UL'!$A$6:$J$109,HLOOKUP('Exras Inflair Vs. Base'!G251,'Extras -UL'!$A$4:$J$5,2,FALSE),FALSE)),0)</f>
        <v>0</v>
      </c>
      <c r="AH251" s="242">
        <f>IF(G251=$P$1,(VLOOKUP(A251,'Extras -UL'!$A$6:$J$109,HLOOKUP('Exras Inflair Vs. Base'!G251,'Extras -UL'!$A$4:$J$5,2,FALSE),FALSE)),0)</f>
        <v>0</v>
      </c>
      <c r="AI251" s="242">
        <f>IF(G251=$Q$1,(VLOOKUP(A251,'Extras -UL'!$A$6:$J$109,HLOOKUP('Exras Inflair Vs. Base'!G251,'Extras -UL'!$A$4:$J$5,2,FALSE),FALSE)),0)</f>
        <v>0</v>
      </c>
      <c r="AJ251" s="242">
        <f>IF(G251=$R$1,(VLOOKUP(A251,'Extras -UL'!$A$6:$J$109,HLOOKUP('Exras Inflair Vs. Base'!G251,'Extras -UL'!$A$4:$J$5,2,FALSE),FALSE)),0)</f>
        <v>0</v>
      </c>
    </row>
    <row r="252" spans="1:36" x14ac:dyDescent="0.25">
      <c r="A252" s="250"/>
      <c r="B252" s="250"/>
      <c r="C252" s="250"/>
      <c r="D252" s="252"/>
      <c r="E252" s="249"/>
      <c r="F252" s="249"/>
      <c r="G252" s="249"/>
      <c r="H252" s="249"/>
      <c r="I252" s="329"/>
      <c r="J252" s="369">
        <f>IF(G252=$J$1,(VLOOKUP(A252,'Extras -UL'!$A$6:$J$109,HLOOKUP('Exras Inflair Vs. Base'!G252,'Extras -UL'!$A$4:$J$5,2,FALSE),FALSE)-I252),0)</f>
        <v>0</v>
      </c>
      <c r="K252" s="369">
        <f>IF(G252=$K$1,(VLOOKUP(A252,'Extras -UL'!$A$6:$J$109,HLOOKUP('Exras Inflair Vs. Base'!G252,'Extras -UL'!$A$4:$J$5,2,FALSE),FALSE)-I252),0)</f>
        <v>0</v>
      </c>
      <c r="L252" s="369">
        <f>IF(G252=$L$1,(VLOOKUP(A252,'Extras -UL'!$A$6:$J$109,HLOOKUP('Exras Inflair Vs. Base'!G252,'Extras -UL'!$A$4:$J$5,2,FALSE),FALSE)-I252),0)</f>
        <v>0</v>
      </c>
      <c r="M252" s="369">
        <f>IF(G252=$M$1,(VLOOKUP(A252,'Extras -UL'!$A$6:$J$109,HLOOKUP('Exras Inflair Vs. Base'!G252,'Extras -UL'!$A$4:$J$5,2,FALSE),FALSE)-I252),0)</f>
        <v>0</v>
      </c>
      <c r="N252" s="369">
        <f>IF(G252=$N$1,(VLOOKUP(A252,'Extras -UL'!$A$6:$J$109,HLOOKUP('Exras Inflair Vs. Base'!G252,'Extras -UL'!$A$4:$J$5,2,FALSE),FALSE)-I252),0)</f>
        <v>0</v>
      </c>
      <c r="O252" s="369">
        <f>IF(G252=$O$1,(VLOOKUP(A252,'Extras -UL'!$A$6:$J$109,HLOOKUP('Exras Inflair Vs. Base'!G252,'Extras -UL'!$A$4:$J$5,2,FALSE),FALSE)-I252),0)</f>
        <v>0</v>
      </c>
      <c r="P252" s="369">
        <f>IF(G252=$P$1,(VLOOKUP(A252,'Extras -UL'!$A$6:$J$109,HLOOKUP('Exras Inflair Vs. Base'!G252,'Extras -UL'!$A$4:$J$5,2,FALSE),FALSE)-I252),0)</f>
        <v>0</v>
      </c>
      <c r="Q252" s="369">
        <f>IF(G252=$Q$1,(VLOOKUP(A252,'Extras -UL'!$A$6:$J$109,HLOOKUP('Exras Inflair Vs. Base'!G252,'Extras -UL'!$A$4:$J$5,2,FALSE),FALSE)-I252),0)</f>
        <v>0</v>
      </c>
      <c r="R252" s="369">
        <f>IF(G252=$R$1,(VLOOKUP(A252,'Extras -UL'!$A$6:$J$109,HLOOKUP('Exras Inflair Vs. Base'!G252,'Extras -UL'!$A$4:$J$5,2,FALSE),FALSE)-I252),0)</f>
        <v>0</v>
      </c>
      <c r="S252" s="248"/>
      <c r="T252" s="256" t="str">
        <f t="shared" si="10"/>
        <v/>
      </c>
      <c r="U252" s="248"/>
      <c r="V252" s="248"/>
      <c r="W252" s="248"/>
      <c r="X252" s="248"/>
      <c r="Y252" s="241"/>
      <c r="Z252" s="241" t="str">
        <f t="shared" si="11"/>
        <v/>
      </c>
      <c r="AA252" s="245">
        <f t="shared" si="9"/>
        <v>0</v>
      </c>
      <c r="AB252" s="242">
        <f>IF(G252=$J$1,(VLOOKUP(A252,'Extras -UL'!$A$6:$J$109,HLOOKUP('Exras Inflair Vs. Base'!G252,'Extras -UL'!$A$4:$J$5,2,FALSE),FALSE)),0)</f>
        <v>0</v>
      </c>
      <c r="AC252" s="242">
        <f>IF(G252=$K$1,(VLOOKUP(A252,'Extras -UL'!$A$6:$J$109,HLOOKUP('Exras Inflair Vs. Base'!G252,'Extras -UL'!$A$4:$J$5,2,FALSE),FALSE)),0)</f>
        <v>0</v>
      </c>
      <c r="AD252" s="242">
        <f>IF(G252=$L$1,(VLOOKUP(A252,'Extras -UL'!$A$6:$J$109,HLOOKUP('Exras Inflair Vs. Base'!G252,'Extras -UL'!$A$4:$J$5,2,FALSE),FALSE)),0)</f>
        <v>0</v>
      </c>
      <c r="AE252" s="242">
        <f>IF(G252=$M$1,(VLOOKUP(A252,'Extras -UL'!$A$6:$J$109,HLOOKUP('Exras Inflair Vs. Base'!G252,'Extras -UL'!$A$4:$J$5,2,FALSE),FALSE)),0)</f>
        <v>0</v>
      </c>
      <c r="AF252" s="242">
        <f>IF(G252=$N$1,(VLOOKUP(A252,'Extras -UL'!$A$6:$J$109,HLOOKUP('Exras Inflair Vs. Base'!G252,'Extras -UL'!$A$4:$J$5,2,FALSE),FALSE)-I252),0)</f>
        <v>0</v>
      </c>
      <c r="AG252" s="242">
        <f>IF(G252=$O$1,(VLOOKUP(A252,'Extras -UL'!$A$6:$J$109,HLOOKUP('Exras Inflair Vs. Base'!G252,'Extras -UL'!$A$4:$J$5,2,FALSE),FALSE)),0)</f>
        <v>0</v>
      </c>
      <c r="AH252" s="242">
        <f>IF(G252=$P$1,(VLOOKUP(A252,'Extras -UL'!$A$6:$J$109,HLOOKUP('Exras Inflair Vs. Base'!G252,'Extras -UL'!$A$4:$J$5,2,FALSE),FALSE)),0)</f>
        <v>0</v>
      </c>
      <c r="AI252" s="242">
        <f>IF(G252=$Q$1,(VLOOKUP(A252,'Extras -UL'!$A$6:$J$109,HLOOKUP('Exras Inflair Vs. Base'!G252,'Extras -UL'!$A$4:$J$5,2,FALSE),FALSE)),0)</f>
        <v>0</v>
      </c>
      <c r="AJ252" s="242">
        <f>IF(G252=$R$1,(VLOOKUP(A252,'Extras -UL'!$A$6:$J$109,HLOOKUP('Exras Inflair Vs. Base'!G252,'Extras -UL'!$A$4:$J$5,2,FALSE),FALSE)),0)</f>
        <v>0</v>
      </c>
    </row>
    <row r="253" spans="1:36" x14ac:dyDescent="0.25">
      <c r="A253" s="250"/>
      <c r="B253" s="250"/>
      <c r="C253" s="250"/>
      <c r="D253" s="252"/>
      <c r="E253" s="249"/>
      <c r="F253" s="249"/>
      <c r="G253" s="249"/>
      <c r="H253" s="249"/>
      <c r="I253" s="329"/>
      <c r="J253" s="369">
        <f>IF(G253=$J$1,(VLOOKUP(A253,'Extras -UL'!$A$6:$J$109,HLOOKUP('Exras Inflair Vs. Base'!G253,'Extras -UL'!$A$4:$J$5,2,FALSE),FALSE)-I253),0)</f>
        <v>0</v>
      </c>
      <c r="K253" s="369">
        <f>IF(G253=$K$1,(VLOOKUP(A253,'Extras -UL'!$A$6:$J$109,HLOOKUP('Exras Inflair Vs. Base'!G253,'Extras -UL'!$A$4:$J$5,2,FALSE),FALSE)-I253),0)</f>
        <v>0</v>
      </c>
      <c r="L253" s="369">
        <f>IF(G253=$L$1,(VLOOKUP(A253,'Extras -UL'!$A$6:$J$109,HLOOKUP('Exras Inflair Vs. Base'!G253,'Extras -UL'!$A$4:$J$5,2,FALSE),FALSE)-I253),0)</f>
        <v>0</v>
      </c>
      <c r="M253" s="369">
        <f>IF(G253=$M$1,(VLOOKUP(A253,'Extras -UL'!$A$6:$J$109,HLOOKUP('Exras Inflair Vs. Base'!G253,'Extras -UL'!$A$4:$J$5,2,FALSE),FALSE)-I253),0)</f>
        <v>0</v>
      </c>
      <c r="N253" s="369">
        <f>IF(G253=$N$1,(VLOOKUP(A253,'Extras -UL'!$A$6:$J$109,HLOOKUP('Exras Inflair Vs. Base'!G253,'Extras -UL'!$A$4:$J$5,2,FALSE),FALSE)-I253),0)</f>
        <v>0</v>
      </c>
      <c r="O253" s="369">
        <f>IF(G253=$O$1,(VLOOKUP(A253,'Extras -UL'!$A$6:$J$109,HLOOKUP('Exras Inflair Vs. Base'!G253,'Extras -UL'!$A$4:$J$5,2,FALSE),FALSE)-I253),0)</f>
        <v>0</v>
      </c>
      <c r="P253" s="369">
        <f>IF(G253=$P$1,(VLOOKUP(A253,'Extras -UL'!$A$6:$J$109,HLOOKUP('Exras Inflair Vs. Base'!G253,'Extras -UL'!$A$4:$J$5,2,FALSE),FALSE)-I253),0)</f>
        <v>0</v>
      </c>
      <c r="Q253" s="369">
        <f>IF(G253=$Q$1,(VLOOKUP(A253,'Extras -UL'!$A$6:$J$109,HLOOKUP('Exras Inflair Vs. Base'!G253,'Extras -UL'!$A$4:$J$5,2,FALSE),FALSE)-I253),0)</f>
        <v>0</v>
      </c>
      <c r="R253" s="369">
        <f>IF(G253=$R$1,(VLOOKUP(A253,'Extras -UL'!$A$6:$J$109,HLOOKUP('Exras Inflair Vs. Base'!G253,'Extras -UL'!$A$4:$J$5,2,FALSE),FALSE)-I253),0)</f>
        <v>0</v>
      </c>
      <c r="S253" s="248"/>
      <c r="T253" s="256" t="str">
        <f t="shared" si="10"/>
        <v/>
      </c>
      <c r="U253" s="248"/>
      <c r="V253" s="248"/>
      <c r="W253" s="248"/>
      <c r="X253" s="248"/>
      <c r="Y253" s="241"/>
      <c r="Z253" s="241" t="str">
        <f t="shared" si="11"/>
        <v/>
      </c>
      <c r="AA253" s="245">
        <f t="shared" si="9"/>
        <v>0</v>
      </c>
      <c r="AB253" s="242">
        <f>IF(G253=$J$1,(VLOOKUP(A253,'Extras -UL'!$A$6:$J$109,HLOOKUP('Exras Inflair Vs. Base'!G253,'Extras -UL'!$A$4:$J$5,2,FALSE),FALSE)),0)</f>
        <v>0</v>
      </c>
      <c r="AC253" s="242">
        <f>IF(G253=$K$1,(VLOOKUP(A253,'Extras -UL'!$A$6:$J$109,HLOOKUP('Exras Inflair Vs. Base'!G253,'Extras -UL'!$A$4:$J$5,2,FALSE),FALSE)),0)</f>
        <v>0</v>
      </c>
      <c r="AD253" s="242">
        <f>IF(G253=$L$1,(VLOOKUP(A253,'Extras -UL'!$A$6:$J$109,HLOOKUP('Exras Inflair Vs. Base'!G253,'Extras -UL'!$A$4:$J$5,2,FALSE),FALSE)),0)</f>
        <v>0</v>
      </c>
      <c r="AE253" s="242">
        <f>IF(G253=$M$1,(VLOOKUP(A253,'Extras -UL'!$A$6:$J$109,HLOOKUP('Exras Inflair Vs. Base'!G253,'Extras -UL'!$A$4:$J$5,2,FALSE),FALSE)),0)</f>
        <v>0</v>
      </c>
      <c r="AF253" s="242">
        <f>IF(G253=$N$1,(VLOOKUP(A253,'Extras -UL'!$A$6:$J$109,HLOOKUP('Exras Inflair Vs. Base'!G253,'Extras -UL'!$A$4:$J$5,2,FALSE),FALSE)-I253),0)</f>
        <v>0</v>
      </c>
      <c r="AG253" s="242">
        <f>IF(G253=$O$1,(VLOOKUP(A253,'Extras -UL'!$A$6:$J$109,HLOOKUP('Exras Inflair Vs. Base'!G253,'Extras -UL'!$A$4:$J$5,2,FALSE),FALSE)),0)</f>
        <v>0</v>
      </c>
      <c r="AH253" s="242">
        <f>IF(G253=$P$1,(VLOOKUP(A253,'Extras -UL'!$A$6:$J$109,HLOOKUP('Exras Inflair Vs. Base'!G253,'Extras -UL'!$A$4:$J$5,2,FALSE),FALSE)),0)</f>
        <v>0</v>
      </c>
      <c r="AI253" s="242">
        <f>IF(G253=$Q$1,(VLOOKUP(A253,'Extras -UL'!$A$6:$J$109,HLOOKUP('Exras Inflair Vs. Base'!G253,'Extras -UL'!$A$4:$J$5,2,FALSE),FALSE)),0)</f>
        <v>0</v>
      </c>
      <c r="AJ253" s="242">
        <f>IF(G253=$R$1,(VLOOKUP(A253,'Extras -UL'!$A$6:$J$109,HLOOKUP('Exras Inflair Vs. Base'!G253,'Extras -UL'!$A$4:$J$5,2,FALSE),FALSE)),0)</f>
        <v>0</v>
      </c>
    </row>
    <row r="254" spans="1:36" x14ac:dyDescent="0.25">
      <c r="A254" s="250"/>
      <c r="B254" s="250"/>
      <c r="C254" s="250"/>
      <c r="D254" s="252"/>
      <c r="E254" s="249"/>
      <c r="F254" s="249"/>
      <c r="G254" s="249"/>
      <c r="H254" s="249"/>
      <c r="I254" s="329"/>
      <c r="J254" s="369">
        <f>IF(G254=$J$1,(VLOOKUP(A254,'Extras -UL'!$A$6:$J$109,HLOOKUP('Exras Inflair Vs. Base'!G254,'Extras -UL'!$A$4:$J$5,2,FALSE),FALSE)-I254),0)</f>
        <v>0</v>
      </c>
      <c r="K254" s="369">
        <f>IF(G254=$K$1,(VLOOKUP(A254,'Extras -UL'!$A$6:$J$109,HLOOKUP('Exras Inflair Vs. Base'!G254,'Extras -UL'!$A$4:$J$5,2,FALSE),FALSE)-I254),0)</f>
        <v>0</v>
      </c>
      <c r="L254" s="369">
        <f>IF(G254=$L$1,(VLOOKUP(A254,'Extras -UL'!$A$6:$J$109,HLOOKUP('Exras Inflair Vs. Base'!G254,'Extras -UL'!$A$4:$J$5,2,FALSE),FALSE)-I254),0)</f>
        <v>0</v>
      </c>
      <c r="M254" s="369">
        <f>IF(G254=$M$1,(VLOOKUP(A254,'Extras -UL'!$A$6:$J$109,HLOOKUP('Exras Inflair Vs. Base'!G254,'Extras -UL'!$A$4:$J$5,2,FALSE),FALSE)-I254),0)</f>
        <v>0</v>
      </c>
      <c r="N254" s="369">
        <f>IF(G254=$N$1,(VLOOKUP(A254,'Extras -UL'!$A$6:$J$109,HLOOKUP('Exras Inflair Vs. Base'!G254,'Extras -UL'!$A$4:$J$5,2,FALSE),FALSE)-I254),0)</f>
        <v>0</v>
      </c>
      <c r="O254" s="369">
        <f>IF(G254=$O$1,(VLOOKUP(A254,'Extras -UL'!$A$6:$J$109,HLOOKUP('Exras Inflair Vs. Base'!G254,'Extras -UL'!$A$4:$J$5,2,FALSE),FALSE)-I254),0)</f>
        <v>0</v>
      </c>
      <c r="P254" s="369">
        <f>IF(G254=$P$1,(VLOOKUP(A254,'Extras -UL'!$A$6:$J$109,HLOOKUP('Exras Inflair Vs. Base'!G254,'Extras -UL'!$A$4:$J$5,2,FALSE),FALSE)-I254),0)</f>
        <v>0</v>
      </c>
      <c r="Q254" s="369">
        <f>IF(G254=$Q$1,(VLOOKUP(A254,'Extras -UL'!$A$6:$J$109,HLOOKUP('Exras Inflair Vs. Base'!G254,'Extras -UL'!$A$4:$J$5,2,FALSE),FALSE)-I254),0)</f>
        <v>0</v>
      </c>
      <c r="R254" s="369">
        <f>IF(G254=$R$1,(VLOOKUP(A254,'Extras -UL'!$A$6:$J$109,HLOOKUP('Exras Inflair Vs. Base'!G254,'Extras -UL'!$A$4:$J$5,2,FALSE),FALSE)-I254),0)</f>
        <v>0</v>
      </c>
      <c r="S254" s="248"/>
      <c r="T254" s="256" t="str">
        <f t="shared" si="10"/>
        <v/>
      </c>
      <c r="U254" s="248"/>
      <c r="V254" s="248"/>
      <c r="W254" s="248"/>
      <c r="X254" s="248"/>
      <c r="Y254" s="241"/>
      <c r="Z254" s="241" t="str">
        <f t="shared" si="11"/>
        <v/>
      </c>
      <c r="AA254" s="245">
        <f t="shared" si="9"/>
        <v>0</v>
      </c>
      <c r="AB254" s="242">
        <f>IF(G254=$J$1,(VLOOKUP(A254,'Extras -UL'!$A$6:$J$109,HLOOKUP('Exras Inflair Vs. Base'!G254,'Extras -UL'!$A$4:$J$5,2,FALSE),FALSE)),0)</f>
        <v>0</v>
      </c>
      <c r="AC254" s="242">
        <f>IF(G254=$K$1,(VLOOKUP(A254,'Extras -UL'!$A$6:$J$109,HLOOKUP('Exras Inflair Vs. Base'!G254,'Extras -UL'!$A$4:$J$5,2,FALSE),FALSE)),0)</f>
        <v>0</v>
      </c>
      <c r="AD254" s="242">
        <f>IF(G254=$L$1,(VLOOKUP(A254,'Extras -UL'!$A$6:$J$109,HLOOKUP('Exras Inflair Vs. Base'!G254,'Extras -UL'!$A$4:$J$5,2,FALSE),FALSE)),0)</f>
        <v>0</v>
      </c>
      <c r="AE254" s="242">
        <f>IF(G254=$M$1,(VLOOKUP(A254,'Extras -UL'!$A$6:$J$109,HLOOKUP('Exras Inflair Vs. Base'!G254,'Extras -UL'!$A$4:$J$5,2,FALSE),FALSE)),0)</f>
        <v>0</v>
      </c>
      <c r="AF254" s="242">
        <f>IF(G254=$N$1,(VLOOKUP(A254,'Extras -UL'!$A$6:$J$109,HLOOKUP('Exras Inflair Vs. Base'!G254,'Extras -UL'!$A$4:$J$5,2,FALSE),FALSE)-I254),0)</f>
        <v>0</v>
      </c>
      <c r="AG254" s="242">
        <f>IF(G254=$O$1,(VLOOKUP(A254,'Extras -UL'!$A$6:$J$109,HLOOKUP('Exras Inflair Vs. Base'!G254,'Extras -UL'!$A$4:$J$5,2,FALSE),FALSE)),0)</f>
        <v>0</v>
      </c>
      <c r="AH254" s="242">
        <f>IF(G254=$P$1,(VLOOKUP(A254,'Extras -UL'!$A$6:$J$109,HLOOKUP('Exras Inflair Vs. Base'!G254,'Extras -UL'!$A$4:$J$5,2,FALSE),FALSE)),0)</f>
        <v>0</v>
      </c>
      <c r="AI254" s="242">
        <f>IF(G254=$Q$1,(VLOOKUP(A254,'Extras -UL'!$A$6:$J$109,HLOOKUP('Exras Inflair Vs. Base'!G254,'Extras -UL'!$A$4:$J$5,2,FALSE),FALSE)),0)</f>
        <v>0</v>
      </c>
      <c r="AJ254" s="242">
        <f>IF(G254=$R$1,(VLOOKUP(A254,'Extras -UL'!$A$6:$J$109,HLOOKUP('Exras Inflair Vs. Base'!G254,'Extras -UL'!$A$4:$J$5,2,FALSE),FALSE)),0)</f>
        <v>0</v>
      </c>
    </row>
    <row r="255" spans="1:36" x14ac:dyDescent="0.25">
      <c r="A255" s="250"/>
      <c r="B255" s="250"/>
      <c r="C255" s="250"/>
      <c r="D255" s="252"/>
      <c r="E255" s="249"/>
      <c r="F255" s="249"/>
      <c r="G255" s="249"/>
      <c r="H255" s="249"/>
      <c r="I255" s="329"/>
      <c r="J255" s="369">
        <f>IF(G255=$J$1,(VLOOKUP(A255,'Extras -UL'!$A$6:$J$109,HLOOKUP('Exras Inflair Vs. Base'!G255,'Extras -UL'!$A$4:$J$5,2,FALSE),FALSE)-I255),0)</f>
        <v>0</v>
      </c>
      <c r="K255" s="369">
        <f>IF(G255=$K$1,(VLOOKUP(A255,'Extras -UL'!$A$6:$J$109,HLOOKUP('Exras Inflair Vs. Base'!G255,'Extras -UL'!$A$4:$J$5,2,FALSE),FALSE)-I255),0)</f>
        <v>0</v>
      </c>
      <c r="L255" s="369">
        <f>IF(G255=$L$1,(VLOOKUP(A255,'Extras -UL'!$A$6:$J$109,HLOOKUP('Exras Inflair Vs. Base'!G255,'Extras -UL'!$A$4:$J$5,2,FALSE),FALSE)-I255),0)</f>
        <v>0</v>
      </c>
      <c r="M255" s="369">
        <f>IF(G255=$M$1,(VLOOKUP(A255,'Extras -UL'!$A$6:$J$109,HLOOKUP('Exras Inflair Vs. Base'!G255,'Extras -UL'!$A$4:$J$5,2,FALSE),FALSE)-I255),0)</f>
        <v>0</v>
      </c>
      <c r="N255" s="369">
        <f>IF(G255=$N$1,(VLOOKUP(A255,'Extras -UL'!$A$6:$J$109,HLOOKUP('Exras Inflair Vs. Base'!G255,'Extras -UL'!$A$4:$J$5,2,FALSE),FALSE)-I255),0)</f>
        <v>0</v>
      </c>
      <c r="O255" s="369">
        <f>IF(G255=$O$1,(VLOOKUP(A255,'Extras -UL'!$A$6:$J$109,HLOOKUP('Exras Inflair Vs. Base'!G255,'Extras -UL'!$A$4:$J$5,2,FALSE),FALSE)-I255),0)</f>
        <v>0</v>
      </c>
      <c r="P255" s="369">
        <f>IF(G255=$P$1,(VLOOKUP(A255,'Extras -UL'!$A$6:$J$109,HLOOKUP('Exras Inflair Vs. Base'!G255,'Extras -UL'!$A$4:$J$5,2,FALSE),FALSE)-I255),0)</f>
        <v>0</v>
      </c>
      <c r="Q255" s="369">
        <f>IF(G255=$Q$1,(VLOOKUP(A255,'Extras -UL'!$A$6:$J$109,HLOOKUP('Exras Inflair Vs. Base'!G255,'Extras -UL'!$A$4:$J$5,2,FALSE),FALSE)-I255),0)</f>
        <v>0</v>
      </c>
      <c r="R255" s="369">
        <f>IF(G255=$R$1,(VLOOKUP(A255,'Extras -UL'!$A$6:$J$109,HLOOKUP('Exras Inflair Vs. Base'!G255,'Extras -UL'!$A$4:$J$5,2,FALSE),FALSE)-I255),0)</f>
        <v>0</v>
      </c>
      <c r="S255" s="248"/>
      <c r="T255" s="256" t="str">
        <f t="shared" si="10"/>
        <v/>
      </c>
      <c r="U255" s="248"/>
      <c r="V255" s="248"/>
      <c r="W255" s="248"/>
      <c r="X255" s="248"/>
      <c r="Y255" s="241"/>
      <c r="Z255" s="241" t="str">
        <f t="shared" si="11"/>
        <v/>
      </c>
      <c r="AA255" s="245">
        <f t="shared" si="9"/>
        <v>0</v>
      </c>
      <c r="AB255" s="242">
        <f>IF(G255=$J$1,(VLOOKUP(A255,'Extras -UL'!$A$6:$J$109,HLOOKUP('Exras Inflair Vs. Base'!G255,'Extras -UL'!$A$4:$J$5,2,FALSE),FALSE)),0)</f>
        <v>0</v>
      </c>
      <c r="AC255" s="242">
        <f>IF(G255=$K$1,(VLOOKUP(A255,'Extras -UL'!$A$6:$J$109,HLOOKUP('Exras Inflair Vs. Base'!G255,'Extras -UL'!$A$4:$J$5,2,FALSE),FALSE)),0)</f>
        <v>0</v>
      </c>
      <c r="AD255" s="242">
        <f>IF(G255=$L$1,(VLOOKUP(A255,'Extras -UL'!$A$6:$J$109,HLOOKUP('Exras Inflair Vs. Base'!G255,'Extras -UL'!$A$4:$J$5,2,FALSE),FALSE)),0)</f>
        <v>0</v>
      </c>
      <c r="AE255" s="242">
        <f>IF(G255=$M$1,(VLOOKUP(A255,'Extras -UL'!$A$6:$J$109,HLOOKUP('Exras Inflair Vs. Base'!G255,'Extras -UL'!$A$4:$J$5,2,FALSE),FALSE)),0)</f>
        <v>0</v>
      </c>
      <c r="AF255" s="242">
        <f>IF(G255=$N$1,(VLOOKUP(A255,'Extras -UL'!$A$6:$J$109,HLOOKUP('Exras Inflair Vs. Base'!G255,'Extras -UL'!$A$4:$J$5,2,FALSE),FALSE)-I255),0)</f>
        <v>0</v>
      </c>
      <c r="AG255" s="242">
        <f>IF(G255=$O$1,(VLOOKUP(A255,'Extras -UL'!$A$6:$J$109,HLOOKUP('Exras Inflair Vs. Base'!G255,'Extras -UL'!$A$4:$J$5,2,FALSE),FALSE)),0)</f>
        <v>0</v>
      </c>
      <c r="AH255" s="242">
        <f>IF(G255=$P$1,(VLOOKUP(A255,'Extras -UL'!$A$6:$J$109,HLOOKUP('Exras Inflair Vs. Base'!G255,'Extras -UL'!$A$4:$J$5,2,FALSE),FALSE)),0)</f>
        <v>0</v>
      </c>
      <c r="AI255" s="242">
        <f>IF(G255=$Q$1,(VLOOKUP(A255,'Extras -UL'!$A$6:$J$109,HLOOKUP('Exras Inflair Vs. Base'!G255,'Extras -UL'!$A$4:$J$5,2,FALSE),FALSE)),0)</f>
        <v>0</v>
      </c>
      <c r="AJ255" s="242">
        <f>IF(G255=$R$1,(VLOOKUP(A255,'Extras -UL'!$A$6:$J$109,HLOOKUP('Exras Inflair Vs. Base'!G255,'Extras -UL'!$A$4:$J$5,2,FALSE),FALSE)),0)</f>
        <v>0</v>
      </c>
    </row>
    <row r="256" spans="1:36" x14ac:dyDescent="0.25">
      <c r="A256" s="250"/>
      <c r="B256" s="250"/>
      <c r="C256" s="250"/>
      <c r="D256" s="252"/>
      <c r="E256" s="249"/>
      <c r="F256" s="249"/>
      <c r="G256" s="249"/>
      <c r="H256" s="249"/>
      <c r="I256" s="329"/>
      <c r="J256" s="369">
        <f>IF(G256=$J$1,(VLOOKUP(A256,'Extras -UL'!$A$6:$J$109,HLOOKUP('Exras Inflair Vs. Base'!G256,'Extras -UL'!$A$4:$J$5,2,FALSE),FALSE)-I256),0)</f>
        <v>0</v>
      </c>
      <c r="K256" s="369">
        <f>IF(G256=$K$1,(VLOOKUP(A256,'Extras -UL'!$A$6:$J$109,HLOOKUP('Exras Inflair Vs. Base'!G256,'Extras -UL'!$A$4:$J$5,2,FALSE),FALSE)-I256),0)</f>
        <v>0</v>
      </c>
      <c r="L256" s="369">
        <f>IF(G256=$L$1,(VLOOKUP(A256,'Extras -UL'!$A$6:$J$109,HLOOKUP('Exras Inflair Vs. Base'!G256,'Extras -UL'!$A$4:$J$5,2,FALSE),FALSE)-I256),0)</f>
        <v>0</v>
      </c>
      <c r="M256" s="369">
        <f>IF(G256=$M$1,(VLOOKUP(A256,'Extras -UL'!$A$6:$J$109,HLOOKUP('Exras Inflair Vs. Base'!G256,'Extras -UL'!$A$4:$J$5,2,FALSE),FALSE)-I256),0)</f>
        <v>0</v>
      </c>
      <c r="N256" s="369">
        <f>IF(G256=$N$1,(VLOOKUP(A256,'Extras -UL'!$A$6:$J$109,HLOOKUP('Exras Inflair Vs. Base'!G256,'Extras -UL'!$A$4:$J$5,2,FALSE),FALSE)-I256),0)</f>
        <v>0</v>
      </c>
      <c r="O256" s="369">
        <f>IF(G256=$O$1,(VLOOKUP(A256,'Extras -UL'!$A$6:$J$109,HLOOKUP('Exras Inflair Vs. Base'!G256,'Extras -UL'!$A$4:$J$5,2,FALSE),FALSE)-I256),0)</f>
        <v>0</v>
      </c>
      <c r="P256" s="369">
        <f>IF(G256=$P$1,(VLOOKUP(A256,'Extras -UL'!$A$6:$J$109,HLOOKUP('Exras Inflair Vs. Base'!G256,'Extras -UL'!$A$4:$J$5,2,FALSE),FALSE)-I256),0)</f>
        <v>0</v>
      </c>
      <c r="Q256" s="369">
        <f>IF(G256=$Q$1,(VLOOKUP(A256,'Extras -UL'!$A$6:$J$109,HLOOKUP('Exras Inflair Vs. Base'!G256,'Extras -UL'!$A$4:$J$5,2,FALSE),FALSE)-I256),0)</f>
        <v>0</v>
      </c>
      <c r="R256" s="369">
        <f>IF(G256=$R$1,(VLOOKUP(A256,'Extras -UL'!$A$6:$J$109,HLOOKUP('Exras Inflair Vs. Base'!G256,'Extras -UL'!$A$4:$J$5,2,FALSE),FALSE)-I256),0)</f>
        <v>0</v>
      </c>
      <c r="S256" s="248"/>
      <c r="T256" s="256" t="str">
        <f t="shared" si="10"/>
        <v/>
      </c>
      <c r="U256" s="248"/>
      <c r="V256" s="248"/>
      <c r="W256" s="248"/>
      <c r="X256" s="248"/>
      <c r="Y256" s="241"/>
      <c r="Z256" s="241" t="str">
        <f t="shared" si="11"/>
        <v/>
      </c>
      <c r="AA256" s="245">
        <f t="shared" si="9"/>
        <v>0</v>
      </c>
      <c r="AB256" s="242">
        <f>IF(G256=$J$1,(VLOOKUP(A256,'Extras -UL'!$A$6:$J$109,HLOOKUP('Exras Inflair Vs. Base'!G256,'Extras -UL'!$A$4:$J$5,2,FALSE),FALSE)),0)</f>
        <v>0</v>
      </c>
      <c r="AC256" s="242">
        <f>IF(G256=$K$1,(VLOOKUP(A256,'Extras -UL'!$A$6:$J$109,HLOOKUP('Exras Inflair Vs. Base'!G256,'Extras -UL'!$A$4:$J$5,2,FALSE),FALSE)),0)</f>
        <v>0</v>
      </c>
      <c r="AD256" s="242">
        <f>IF(G256=$L$1,(VLOOKUP(A256,'Extras -UL'!$A$6:$J$109,HLOOKUP('Exras Inflair Vs. Base'!G256,'Extras -UL'!$A$4:$J$5,2,FALSE),FALSE)),0)</f>
        <v>0</v>
      </c>
      <c r="AE256" s="242">
        <f>IF(G256=$M$1,(VLOOKUP(A256,'Extras -UL'!$A$6:$J$109,HLOOKUP('Exras Inflair Vs. Base'!G256,'Extras -UL'!$A$4:$J$5,2,FALSE),FALSE)),0)</f>
        <v>0</v>
      </c>
      <c r="AF256" s="242">
        <f>IF(G256=$N$1,(VLOOKUP(A256,'Extras -UL'!$A$6:$J$109,HLOOKUP('Exras Inflair Vs. Base'!G256,'Extras -UL'!$A$4:$J$5,2,FALSE),FALSE)-I256),0)</f>
        <v>0</v>
      </c>
      <c r="AG256" s="242">
        <f>IF(G256=$O$1,(VLOOKUP(A256,'Extras -UL'!$A$6:$J$109,HLOOKUP('Exras Inflair Vs. Base'!G256,'Extras -UL'!$A$4:$J$5,2,FALSE),FALSE)),0)</f>
        <v>0</v>
      </c>
      <c r="AH256" s="242">
        <f>IF(G256=$P$1,(VLOOKUP(A256,'Extras -UL'!$A$6:$J$109,HLOOKUP('Exras Inflair Vs. Base'!G256,'Extras -UL'!$A$4:$J$5,2,FALSE),FALSE)),0)</f>
        <v>0</v>
      </c>
      <c r="AI256" s="242">
        <f>IF(G256=$Q$1,(VLOOKUP(A256,'Extras -UL'!$A$6:$J$109,HLOOKUP('Exras Inflair Vs. Base'!G256,'Extras -UL'!$A$4:$J$5,2,FALSE),FALSE)),0)</f>
        <v>0</v>
      </c>
      <c r="AJ256" s="242">
        <f>IF(G256=$R$1,(VLOOKUP(A256,'Extras -UL'!$A$6:$J$109,HLOOKUP('Exras Inflair Vs. Base'!G256,'Extras -UL'!$A$4:$J$5,2,FALSE),FALSE)),0)</f>
        <v>0</v>
      </c>
    </row>
    <row r="257" spans="1:36" x14ac:dyDescent="0.25">
      <c r="A257" s="249"/>
      <c r="B257" s="249"/>
      <c r="C257" s="249"/>
      <c r="D257" s="252"/>
      <c r="E257" s="249"/>
      <c r="F257" s="249"/>
      <c r="G257" s="249"/>
      <c r="H257" s="249"/>
      <c r="I257" s="329"/>
      <c r="J257" s="369">
        <f>IF(G257=$J$1,(VLOOKUP(A257,'Extras -UL'!$A$6:$J$109,HLOOKUP('Exras Inflair Vs. Base'!G257,'Extras -UL'!$A$4:$J$5,2,FALSE),FALSE)-I257),0)</f>
        <v>0</v>
      </c>
      <c r="K257" s="369">
        <f>IF(G257=$K$1,(VLOOKUP(A257,'Extras -UL'!$A$6:$J$109,HLOOKUP('Exras Inflair Vs. Base'!G257,'Extras -UL'!$A$4:$J$5,2,FALSE),FALSE)-I257),0)</f>
        <v>0</v>
      </c>
      <c r="L257" s="369">
        <f>IF(G257=$L$1,(VLOOKUP(A257,'Extras -UL'!$A$6:$J$109,HLOOKUP('Exras Inflair Vs. Base'!G257,'Extras -UL'!$A$4:$J$5,2,FALSE),FALSE)-I257),0)</f>
        <v>0</v>
      </c>
      <c r="M257" s="369">
        <f>IF(G257=$M$1,(VLOOKUP(A257,'Extras -UL'!$A$6:$J$109,HLOOKUP('Exras Inflair Vs. Base'!G257,'Extras -UL'!$A$4:$J$5,2,FALSE),FALSE)-I257),0)</f>
        <v>0</v>
      </c>
      <c r="N257" s="369">
        <f>IF(G257=$N$1,(VLOOKUP(A257,'Extras -UL'!$A$6:$J$109,HLOOKUP('Exras Inflair Vs. Base'!G257,'Extras -UL'!$A$4:$J$5,2,FALSE),FALSE)-I257),0)</f>
        <v>0</v>
      </c>
      <c r="O257" s="369">
        <f>IF(G257=$O$1,(VLOOKUP(A257,'Extras -UL'!$A$6:$J$109,HLOOKUP('Exras Inflair Vs. Base'!G257,'Extras -UL'!$A$4:$J$5,2,FALSE),FALSE)-I257),0)</f>
        <v>0</v>
      </c>
      <c r="P257" s="369">
        <f>IF(G257=$P$1,(VLOOKUP(A257,'Extras -UL'!$A$6:$J$109,HLOOKUP('Exras Inflair Vs. Base'!G257,'Extras -UL'!$A$4:$J$5,2,FALSE),FALSE)-I257),0)</f>
        <v>0</v>
      </c>
      <c r="Q257" s="369">
        <f>IF(G257=$Q$1,(VLOOKUP(A257,'Extras -UL'!$A$6:$J$109,HLOOKUP('Exras Inflair Vs. Base'!G257,'Extras -UL'!$A$4:$J$5,2,FALSE),FALSE)-I257),0)</f>
        <v>0</v>
      </c>
      <c r="R257" s="369">
        <f>IF(G257=$R$1,(VLOOKUP(A257,'Extras -UL'!$A$6:$J$109,HLOOKUP('Exras Inflair Vs. Base'!G257,'Extras -UL'!$A$4:$J$5,2,FALSE),FALSE)-I257),0)</f>
        <v>0</v>
      </c>
      <c r="S257" s="248"/>
      <c r="T257" s="256" t="str">
        <f t="shared" si="10"/>
        <v/>
      </c>
      <c r="U257" s="248"/>
      <c r="V257" s="248"/>
      <c r="W257" s="248"/>
      <c r="X257" s="248"/>
      <c r="Y257" s="241"/>
      <c r="Z257" s="241" t="str">
        <f t="shared" si="11"/>
        <v/>
      </c>
      <c r="AA257" s="245">
        <f t="shared" si="9"/>
        <v>0</v>
      </c>
      <c r="AB257" s="242">
        <f>IF(G257=$J$1,(VLOOKUP(A257,'Extras -UL'!$A$6:$J$109,HLOOKUP('Exras Inflair Vs. Base'!G257,'Extras -UL'!$A$4:$J$5,2,FALSE),FALSE)),0)</f>
        <v>0</v>
      </c>
      <c r="AC257" s="242">
        <f>IF(G257=$K$1,(VLOOKUP(A257,'Extras -UL'!$A$6:$J$109,HLOOKUP('Exras Inflair Vs. Base'!G257,'Extras -UL'!$A$4:$J$5,2,FALSE),FALSE)),0)</f>
        <v>0</v>
      </c>
      <c r="AD257" s="242">
        <f>IF(G257=$L$1,(VLOOKUP(A257,'Extras -UL'!$A$6:$J$109,HLOOKUP('Exras Inflair Vs. Base'!G257,'Extras -UL'!$A$4:$J$5,2,FALSE),FALSE)),0)</f>
        <v>0</v>
      </c>
      <c r="AE257" s="242">
        <f>IF(G257=$M$1,(VLOOKUP(A257,'Extras -UL'!$A$6:$J$109,HLOOKUP('Exras Inflair Vs. Base'!G257,'Extras -UL'!$A$4:$J$5,2,FALSE),FALSE)),0)</f>
        <v>0</v>
      </c>
      <c r="AF257" s="242">
        <f>IF(G257=$N$1,(VLOOKUP(A257,'Extras -UL'!$A$6:$J$109,HLOOKUP('Exras Inflair Vs. Base'!G257,'Extras -UL'!$A$4:$J$5,2,FALSE),FALSE)-I257),0)</f>
        <v>0</v>
      </c>
      <c r="AG257" s="242">
        <f>IF(G257=$O$1,(VLOOKUP(A257,'Extras -UL'!$A$6:$J$109,HLOOKUP('Exras Inflair Vs. Base'!G257,'Extras -UL'!$A$4:$J$5,2,FALSE),FALSE)),0)</f>
        <v>0</v>
      </c>
      <c r="AH257" s="242">
        <f>IF(G257=$P$1,(VLOOKUP(A257,'Extras -UL'!$A$6:$J$109,HLOOKUP('Exras Inflair Vs. Base'!G257,'Extras -UL'!$A$4:$J$5,2,FALSE),FALSE)),0)</f>
        <v>0</v>
      </c>
      <c r="AI257" s="242">
        <f>IF(G257=$Q$1,(VLOOKUP(A257,'Extras -UL'!$A$6:$J$109,HLOOKUP('Exras Inflair Vs. Base'!G257,'Extras -UL'!$A$4:$J$5,2,FALSE),FALSE)),0)</f>
        <v>0</v>
      </c>
      <c r="AJ257" s="242">
        <f>IF(G257=$R$1,(VLOOKUP(A257,'Extras -UL'!$A$6:$J$109,HLOOKUP('Exras Inflair Vs. Base'!G257,'Extras -UL'!$A$4:$J$5,2,FALSE),FALSE)),0)</f>
        <v>0</v>
      </c>
    </row>
    <row r="258" spans="1:36" x14ac:dyDescent="0.25">
      <c r="A258" s="249"/>
      <c r="B258" s="249"/>
      <c r="C258" s="249"/>
      <c r="D258" s="251"/>
      <c r="E258" s="249"/>
      <c r="F258" s="249"/>
      <c r="G258" s="249"/>
      <c r="H258" s="249"/>
      <c r="I258" s="329"/>
      <c r="J258" s="369">
        <f>IF(G258=$J$1,(VLOOKUP(A258,'Extras -UL'!$A$6:$J$109,HLOOKUP('Exras Inflair Vs. Base'!G258,'Extras -UL'!$A$4:$J$5,2,FALSE),FALSE)-I258),0)</f>
        <v>0</v>
      </c>
      <c r="K258" s="369">
        <f>IF(G258=$K$1,(VLOOKUP(A258,'Extras -UL'!$A$6:$J$109,HLOOKUP('Exras Inflair Vs. Base'!G258,'Extras -UL'!$A$4:$J$5,2,FALSE),FALSE)-I258),0)</f>
        <v>0</v>
      </c>
      <c r="L258" s="369">
        <f>IF(G258=$L$1,(VLOOKUP(A258,'Extras -UL'!$A$6:$J$109,HLOOKUP('Exras Inflair Vs. Base'!G258,'Extras -UL'!$A$4:$J$5,2,FALSE),FALSE)-I258),0)</f>
        <v>0</v>
      </c>
      <c r="M258" s="369">
        <f>IF(G258=$M$1,(VLOOKUP(A258,'Extras -UL'!$A$6:$J$109,HLOOKUP('Exras Inflair Vs. Base'!G258,'Extras -UL'!$A$4:$J$5,2,FALSE),FALSE)-I258),0)</f>
        <v>0</v>
      </c>
      <c r="N258" s="369">
        <f>IF(G258=$N$1,(VLOOKUP(A258,'Extras -UL'!$A$6:$J$109,HLOOKUP('Exras Inflair Vs. Base'!G258,'Extras -UL'!$A$4:$J$5,2,FALSE),FALSE)-I258),0)</f>
        <v>0</v>
      </c>
      <c r="O258" s="369">
        <f>IF(G258=$O$1,(VLOOKUP(A258,'Extras -UL'!$A$6:$J$109,HLOOKUP('Exras Inflair Vs. Base'!G258,'Extras -UL'!$A$4:$J$5,2,FALSE),FALSE)-I258),0)</f>
        <v>0</v>
      </c>
      <c r="P258" s="369">
        <f>IF(G258=$P$1,(VLOOKUP(A258,'Extras -UL'!$A$6:$J$109,HLOOKUP('Exras Inflair Vs. Base'!G258,'Extras -UL'!$A$4:$J$5,2,FALSE),FALSE)-I258),0)</f>
        <v>0</v>
      </c>
      <c r="Q258" s="369">
        <f>IF(G258=$Q$1,(VLOOKUP(A258,'Extras -UL'!$A$6:$J$109,HLOOKUP('Exras Inflair Vs. Base'!G258,'Extras -UL'!$A$4:$J$5,2,FALSE),FALSE)-I258),0)</f>
        <v>0</v>
      </c>
      <c r="R258" s="369">
        <f>IF(G258=$R$1,(VLOOKUP(A258,'Extras -UL'!$A$6:$J$109,HLOOKUP('Exras Inflair Vs. Base'!G258,'Extras -UL'!$A$4:$J$5,2,FALSE),FALSE)-I258),0)</f>
        <v>0</v>
      </c>
      <c r="S258" s="248"/>
      <c r="T258" s="256" t="str">
        <f t="shared" si="10"/>
        <v/>
      </c>
      <c r="U258" s="248"/>
      <c r="V258" s="248"/>
      <c r="W258" s="248"/>
      <c r="X258" s="248"/>
      <c r="Y258" s="241"/>
      <c r="Z258" s="241" t="str">
        <f t="shared" si="11"/>
        <v/>
      </c>
      <c r="AA258" s="245">
        <f t="shared" si="9"/>
        <v>0</v>
      </c>
      <c r="AB258" s="242">
        <f>IF(G258=$J$1,(VLOOKUP(A258,'Extras -UL'!$A$6:$J$109,HLOOKUP('Exras Inflair Vs. Base'!G258,'Extras -UL'!$A$4:$J$5,2,FALSE),FALSE)),0)</f>
        <v>0</v>
      </c>
      <c r="AC258" s="242">
        <f>IF(G258=$K$1,(VLOOKUP(A258,'Extras -UL'!$A$6:$J$109,HLOOKUP('Exras Inflair Vs. Base'!G258,'Extras -UL'!$A$4:$J$5,2,FALSE),FALSE)),0)</f>
        <v>0</v>
      </c>
      <c r="AD258" s="242">
        <f>IF(G258=$L$1,(VLOOKUP(A258,'Extras -UL'!$A$6:$J$109,HLOOKUP('Exras Inflair Vs. Base'!G258,'Extras -UL'!$A$4:$J$5,2,FALSE),FALSE)),0)</f>
        <v>0</v>
      </c>
      <c r="AE258" s="242">
        <f>IF(G258=$M$1,(VLOOKUP(A258,'Extras -UL'!$A$6:$J$109,HLOOKUP('Exras Inflair Vs. Base'!G258,'Extras -UL'!$A$4:$J$5,2,FALSE),FALSE)),0)</f>
        <v>0</v>
      </c>
      <c r="AF258" s="242">
        <f>IF(G258=$N$1,(VLOOKUP(A258,'Extras -UL'!$A$6:$J$109,HLOOKUP('Exras Inflair Vs. Base'!G258,'Extras -UL'!$A$4:$J$5,2,FALSE),FALSE)-I258),0)</f>
        <v>0</v>
      </c>
      <c r="AG258" s="242">
        <f>IF(G258=$O$1,(VLOOKUP(A258,'Extras -UL'!$A$6:$J$109,HLOOKUP('Exras Inflair Vs. Base'!G258,'Extras -UL'!$A$4:$J$5,2,FALSE),FALSE)),0)</f>
        <v>0</v>
      </c>
      <c r="AH258" s="242">
        <f>IF(G258=$P$1,(VLOOKUP(A258,'Extras -UL'!$A$6:$J$109,HLOOKUP('Exras Inflair Vs. Base'!G258,'Extras -UL'!$A$4:$J$5,2,FALSE),FALSE)),0)</f>
        <v>0</v>
      </c>
      <c r="AI258" s="242">
        <f>IF(G258=$Q$1,(VLOOKUP(A258,'Extras -UL'!$A$6:$J$109,HLOOKUP('Exras Inflair Vs. Base'!G258,'Extras -UL'!$A$4:$J$5,2,FALSE),FALSE)),0)</f>
        <v>0</v>
      </c>
      <c r="AJ258" s="242">
        <f>IF(G258=$R$1,(VLOOKUP(A258,'Extras -UL'!$A$6:$J$109,HLOOKUP('Exras Inflair Vs. Base'!G258,'Extras -UL'!$A$4:$J$5,2,FALSE),FALSE)),0)</f>
        <v>0</v>
      </c>
    </row>
    <row r="259" spans="1:36" x14ac:dyDescent="0.25">
      <c r="A259" s="250"/>
      <c r="B259" s="250"/>
      <c r="C259" s="250"/>
      <c r="D259" s="252"/>
      <c r="E259" s="249"/>
      <c r="F259" s="249"/>
      <c r="G259" s="249"/>
      <c r="H259" s="249"/>
      <c r="I259" s="329"/>
      <c r="J259" s="369">
        <f>IF(G259=$J$1,(VLOOKUP(A259,'Extras -UL'!$A$6:$J$109,HLOOKUP('Exras Inflair Vs. Base'!G259,'Extras -UL'!$A$4:$J$5,2,FALSE),FALSE)-I259),0)</f>
        <v>0</v>
      </c>
      <c r="K259" s="369">
        <f>IF(G259=$K$1,(VLOOKUP(A259,'Extras -UL'!$A$6:$J$109,HLOOKUP('Exras Inflair Vs. Base'!G259,'Extras -UL'!$A$4:$J$5,2,FALSE),FALSE)-I259),0)</f>
        <v>0</v>
      </c>
      <c r="L259" s="369">
        <f>IF(G259=$L$1,(VLOOKUP(A259,'Extras -UL'!$A$6:$J$109,HLOOKUP('Exras Inflair Vs. Base'!G259,'Extras -UL'!$A$4:$J$5,2,FALSE),FALSE)-I259),0)</f>
        <v>0</v>
      </c>
      <c r="M259" s="369">
        <f>IF(G259=$M$1,(VLOOKUP(A259,'Extras -UL'!$A$6:$J$109,HLOOKUP('Exras Inflair Vs. Base'!G259,'Extras -UL'!$A$4:$J$5,2,FALSE),FALSE)-I259),0)</f>
        <v>0</v>
      </c>
      <c r="N259" s="369">
        <f>IF(G259=$N$1,(VLOOKUP(A259,'Extras -UL'!$A$6:$J$109,HLOOKUP('Exras Inflair Vs. Base'!G259,'Extras -UL'!$A$4:$J$5,2,FALSE),FALSE)-I259),0)</f>
        <v>0</v>
      </c>
      <c r="O259" s="369">
        <f>IF(G259=$O$1,(VLOOKUP(A259,'Extras -UL'!$A$6:$J$109,HLOOKUP('Exras Inflair Vs. Base'!G259,'Extras -UL'!$A$4:$J$5,2,FALSE),FALSE)-I259),0)</f>
        <v>0</v>
      </c>
      <c r="P259" s="369">
        <f>IF(G259=$P$1,(VLOOKUP(A259,'Extras -UL'!$A$6:$J$109,HLOOKUP('Exras Inflair Vs. Base'!G259,'Extras -UL'!$A$4:$J$5,2,FALSE),FALSE)-I259),0)</f>
        <v>0</v>
      </c>
      <c r="Q259" s="369">
        <f>IF(G259=$Q$1,(VLOOKUP(A259,'Extras -UL'!$A$6:$J$109,HLOOKUP('Exras Inflair Vs. Base'!G259,'Extras -UL'!$A$4:$J$5,2,FALSE),FALSE)-I259),0)</f>
        <v>0</v>
      </c>
      <c r="R259" s="369">
        <f>IF(G259=$R$1,(VLOOKUP(A259,'Extras -UL'!$A$6:$J$109,HLOOKUP('Exras Inflair Vs. Base'!G259,'Extras -UL'!$A$4:$J$5,2,FALSE),FALSE)-I259),0)</f>
        <v>0</v>
      </c>
      <c r="S259" s="248"/>
      <c r="T259" s="256" t="str">
        <f t="shared" si="10"/>
        <v/>
      </c>
      <c r="U259" s="248"/>
      <c r="V259" s="248"/>
      <c r="W259" s="248"/>
      <c r="X259" s="248"/>
      <c r="Y259" s="241"/>
      <c r="Z259" s="241" t="str">
        <f t="shared" si="11"/>
        <v/>
      </c>
      <c r="AA259" s="245">
        <f t="shared" si="9"/>
        <v>0</v>
      </c>
      <c r="AB259" s="242">
        <f>IF(G259=$J$1,(VLOOKUP(A259,'Extras -UL'!$A$6:$J$109,HLOOKUP('Exras Inflair Vs. Base'!G259,'Extras -UL'!$A$4:$J$5,2,FALSE),FALSE)),0)</f>
        <v>0</v>
      </c>
      <c r="AC259" s="242">
        <f>IF(G259=$K$1,(VLOOKUP(A259,'Extras -UL'!$A$6:$J$109,HLOOKUP('Exras Inflair Vs. Base'!G259,'Extras -UL'!$A$4:$J$5,2,FALSE),FALSE)),0)</f>
        <v>0</v>
      </c>
      <c r="AD259" s="242">
        <f>IF(G259=$L$1,(VLOOKUP(A259,'Extras -UL'!$A$6:$J$109,HLOOKUP('Exras Inflair Vs. Base'!G259,'Extras -UL'!$A$4:$J$5,2,FALSE),FALSE)),0)</f>
        <v>0</v>
      </c>
      <c r="AE259" s="242">
        <f>IF(G259=$M$1,(VLOOKUP(A259,'Extras -UL'!$A$6:$J$109,HLOOKUP('Exras Inflair Vs. Base'!G259,'Extras -UL'!$A$4:$J$5,2,FALSE),FALSE)),0)</f>
        <v>0</v>
      </c>
      <c r="AF259" s="242">
        <f>IF(G259=$N$1,(VLOOKUP(A259,'Extras -UL'!$A$6:$J$109,HLOOKUP('Exras Inflair Vs. Base'!G259,'Extras -UL'!$A$4:$J$5,2,FALSE),FALSE)-I259),0)</f>
        <v>0</v>
      </c>
      <c r="AG259" s="242">
        <f>IF(G259=$O$1,(VLOOKUP(A259,'Extras -UL'!$A$6:$J$109,HLOOKUP('Exras Inflair Vs. Base'!G259,'Extras -UL'!$A$4:$J$5,2,FALSE),FALSE)),0)</f>
        <v>0</v>
      </c>
      <c r="AH259" s="242">
        <f>IF(G259=$P$1,(VLOOKUP(A259,'Extras -UL'!$A$6:$J$109,HLOOKUP('Exras Inflair Vs. Base'!G259,'Extras -UL'!$A$4:$J$5,2,FALSE),FALSE)),0)</f>
        <v>0</v>
      </c>
      <c r="AI259" s="242">
        <f>IF(G259=$Q$1,(VLOOKUP(A259,'Extras -UL'!$A$6:$J$109,HLOOKUP('Exras Inflair Vs. Base'!G259,'Extras -UL'!$A$4:$J$5,2,FALSE),FALSE)),0)</f>
        <v>0</v>
      </c>
      <c r="AJ259" s="242">
        <f>IF(G259=$R$1,(VLOOKUP(A259,'Extras -UL'!$A$6:$J$109,HLOOKUP('Exras Inflair Vs. Base'!G259,'Extras -UL'!$A$4:$J$5,2,FALSE),FALSE)),0)</f>
        <v>0</v>
      </c>
    </row>
    <row r="260" spans="1:36" x14ac:dyDescent="0.25">
      <c r="A260" s="250"/>
      <c r="B260" s="250"/>
      <c r="C260" s="250"/>
      <c r="D260" s="252"/>
      <c r="E260" s="249"/>
      <c r="F260" s="249"/>
      <c r="G260" s="249"/>
      <c r="H260" s="249"/>
      <c r="I260" s="329"/>
      <c r="J260" s="369">
        <f>IF(G260=$J$1,(VLOOKUP(A260,'Extras -UL'!$A$6:$J$109,HLOOKUP('Exras Inflair Vs. Base'!G260,'Extras -UL'!$A$4:$J$5,2,FALSE),FALSE)-I260),0)</f>
        <v>0</v>
      </c>
      <c r="K260" s="369">
        <f>IF(G260=$K$1,(VLOOKUP(A260,'Extras -UL'!$A$6:$J$109,HLOOKUP('Exras Inflair Vs. Base'!G260,'Extras -UL'!$A$4:$J$5,2,FALSE),FALSE)-I260),0)</f>
        <v>0</v>
      </c>
      <c r="L260" s="369">
        <f>IF(G260=$L$1,(VLOOKUP(A260,'Extras -UL'!$A$6:$J$109,HLOOKUP('Exras Inflair Vs. Base'!G260,'Extras -UL'!$A$4:$J$5,2,FALSE),FALSE)-I260),0)</f>
        <v>0</v>
      </c>
      <c r="M260" s="369">
        <f>IF(G260=$M$1,(VLOOKUP(A260,'Extras -UL'!$A$6:$J$109,HLOOKUP('Exras Inflair Vs. Base'!G260,'Extras -UL'!$A$4:$J$5,2,FALSE),FALSE)-I260),0)</f>
        <v>0</v>
      </c>
      <c r="N260" s="369">
        <f>IF(G260=$N$1,(VLOOKUP(A260,'Extras -UL'!$A$6:$J$109,HLOOKUP('Exras Inflair Vs. Base'!G260,'Extras -UL'!$A$4:$J$5,2,FALSE),FALSE)-I260),0)</f>
        <v>0</v>
      </c>
      <c r="O260" s="369">
        <f>IF(G260=$O$1,(VLOOKUP(A260,'Extras -UL'!$A$6:$J$109,HLOOKUP('Exras Inflair Vs. Base'!G260,'Extras -UL'!$A$4:$J$5,2,FALSE),FALSE)-I260),0)</f>
        <v>0</v>
      </c>
      <c r="P260" s="369">
        <f>IF(G260=$P$1,(VLOOKUP(A260,'Extras -UL'!$A$6:$J$109,HLOOKUP('Exras Inflair Vs. Base'!G260,'Extras -UL'!$A$4:$J$5,2,FALSE),FALSE)-I260),0)</f>
        <v>0</v>
      </c>
      <c r="Q260" s="369">
        <f>IF(G260=$Q$1,(VLOOKUP(A260,'Extras -UL'!$A$6:$J$109,HLOOKUP('Exras Inflair Vs. Base'!G260,'Extras -UL'!$A$4:$J$5,2,FALSE),FALSE)-I260),0)</f>
        <v>0</v>
      </c>
      <c r="R260" s="369">
        <f>IF(G260=$R$1,(VLOOKUP(A260,'Extras -UL'!$A$6:$J$109,HLOOKUP('Exras Inflair Vs. Base'!G260,'Extras -UL'!$A$4:$J$5,2,FALSE),FALSE)-I260),0)</f>
        <v>0</v>
      </c>
      <c r="S260" s="248"/>
      <c r="T260" s="256" t="str">
        <f t="shared" si="10"/>
        <v/>
      </c>
      <c r="U260" s="248"/>
      <c r="V260" s="248"/>
      <c r="W260" s="248"/>
      <c r="X260" s="248"/>
      <c r="Y260" s="241"/>
      <c r="Z260" s="241" t="str">
        <f t="shared" si="11"/>
        <v/>
      </c>
      <c r="AA260" s="245">
        <f t="shared" si="9"/>
        <v>0</v>
      </c>
      <c r="AB260" s="242">
        <f>IF(G260=$J$1,(VLOOKUP(A260,'Extras -UL'!$A$6:$J$109,HLOOKUP('Exras Inflair Vs. Base'!G260,'Extras -UL'!$A$4:$J$5,2,FALSE),FALSE)),0)</f>
        <v>0</v>
      </c>
      <c r="AC260" s="242">
        <f>IF(G260=$K$1,(VLOOKUP(A260,'Extras -UL'!$A$6:$J$109,HLOOKUP('Exras Inflair Vs. Base'!G260,'Extras -UL'!$A$4:$J$5,2,FALSE),FALSE)),0)</f>
        <v>0</v>
      </c>
      <c r="AD260" s="242">
        <f>IF(G260=$L$1,(VLOOKUP(A260,'Extras -UL'!$A$6:$J$109,HLOOKUP('Exras Inflair Vs. Base'!G260,'Extras -UL'!$A$4:$J$5,2,FALSE),FALSE)),0)</f>
        <v>0</v>
      </c>
      <c r="AE260" s="242">
        <f>IF(G260=$M$1,(VLOOKUP(A260,'Extras -UL'!$A$6:$J$109,HLOOKUP('Exras Inflair Vs. Base'!G260,'Extras -UL'!$A$4:$J$5,2,FALSE),FALSE)),0)</f>
        <v>0</v>
      </c>
      <c r="AF260" s="242">
        <f>IF(G260=$N$1,(VLOOKUP(A260,'Extras -UL'!$A$6:$J$109,HLOOKUP('Exras Inflair Vs. Base'!G260,'Extras -UL'!$A$4:$J$5,2,FALSE),FALSE)-I260),0)</f>
        <v>0</v>
      </c>
      <c r="AG260" s="242">
        <f>IF(G260=$O$1,(VLOOKUP(A260,'Extras -UL'!$A$6:$J$109,HLOOKUP('Exras Inflair Vs. Base'!G260,'Extras -UL'!$A$4:$J$5,2,FALSE),FALSE)),0)</f>
        <v>0</v>
      </c>
      <c r="AH260" s="242">
        <f>IF(G260=$P$1,(VLOOKUP(A260,'Extras -UL'!$A$6:$J$109,HLOOKUP('Exras Inflair Vs. Base'!G260,'Extras -UL'!$A$4:$J$5,2,FALSE),FALSE)),0)</f>
        <v>0</v>
      </c>
      <c r="AI260" s="242">
        <f>IF(G260=$Q$1,(VLOOKUP(A260,'Extras -UL'!$A$6:$J$109,HLOOKUP('Exras Inflair Vs. Base'!G260,'Extras -UL'!$A$4:$J$5,2,FALSE),FALSE)),0)</f>
        <v>0</v>
      </c>
      <c r="AJ260" s="242">
        <f>IF(G260=$R$1,(VLOOKUP(A260,'Extras -UL'!$A$6:$J$109,HLOOKUP('Exras Inflair Vs. Base'!G260,'Extras -UL'!$A$4:$J$5,2,FALSE),FALSE)),0)</f>
        <v>0</v>
      </c>
    </row>
    <row r="261" spans="1:36" x14ac:dyDescent="0.25">
      <c r="A261" s="250"/>
      <c r="B261" s="250"/>
      <c r="C261" s="250"/>
      <c r="D261" s="252"/>
      <c r="E261" s="249"/>
      <c r="F261" s="249"/>
      <c r="G261" s="249"/>
      <c r="H261" s="249"/>
      <c r="I261" s="329"/>
      <c r="J261" s="369">
        <f>IF(G261=$J$1,(VLOOKUP(A261,'Extras -UL'!$A$6:$J$109,HLOOKUP('Exras Inflair Vs. Base'!G261,'Extras -UL'!$A$4:$J$5,2,FALSE),FALSE)-I261),0)</f>
        <v>0</v>
      </c>
      <c r="K261" s="369">
        <f>IF(G261=$K$1,(VLOOKUP(A261,'Extras -UL'!$A$6:$J$109,HLOOKUP('Exras Inflair Vs. Base'!G261,'Extras -UL'!$A$4:$J$5,2,FALSE),FALSE)-I261),0)</f>
        <v>0</v>
      </c>
      <c r="L261" s="369">
        <f>IF(G261=$L$1,(VLOOKUP(A261,'Extras -UL'!$A$6:$J$109,HLOOKUP('Exras Inflair Vs. Base'!G261,'Extras -UL'!$A$4:$J$5,2,FALSE),FALSE)-I261),0)</f>
        <v>0</v>
      </c>
      <c r="M261" s="369">
        <f>IF(G261=$M$1,(VLOOKUP(A261,'Extras -UL'!$A$6:$J$109,HLOOKUP('Exras Inflair Vs. Base'!G261,'Extras -UL'!$A$4:$J$5,2,FALSE),FALSE)-I261),0)</f>
        <v>0</v>
      </c>
      <c r="N261" s="369">
        <f>IF(G261=$N$1,(VLOOKUP(A261,'Extras -UL'!$A$6:$J$109,HLOOKUP('Exras Inflair Vs. Base'!G261,'Extras -UL'!$A$4:$J$5,2,FALSE),FALSE)-I261),0)</f>
        <v>0</v>
      </c>
      <c r="O261" s="369">
        <f>IF(G261=$O$1,(VLOOKUP(A261,'Extras -UL'!$A$6:$J$109,HLOOKUP('Exras Inflair Vs. Base'!G261,'Extras -UL'!$A$4:$J$5,2,FALSE),FALSE)-I261),0)</f>
        <v>0</v>
      </c>
      <c r="P261" s="369">
        <f>IF(G261=$P$1,(VLOOKUP(A261,'Extras -UL'!$A$6:$J$109,HLOOKUP('Exras Inflair Vs. Base'!G261,'Extras -UL'!$A$4:$J$5,2,FALSE),FALSE)-I261),0)</f>
        <v>0</v>
      </c>
      <c r="Q261" s="369">
        <f>IF(G261=$Q$1,(VLOOKUP(A261,'Extras -UL'!$A$6:$J$109,HLOOKUP('Exras Inflair Vs. Base'!G261,'Extras -UL'!$A$4:$J$5,2,FALSE),FALSE)-I261),0)</f>
        <v>0</v>
      </c>
      <c r="R261" s="369">
        <f>IF(G261=$R$1,(VLOOKUP(A261,'Extras -UL'!$A$6:$J$109,HLOOKUP('Exras Inflair Vs. Base'!G261,'Extras -UL'!$A$4:$J$5,2,FALSE),FALSE)-I261),0)</f>
        <v>0</v>
      </c>
      <c r="S261" s="248"/>
      <c r="T261" s="256" t="str">
        <f t="shared" si="10"/>
        <v/>
      </c>
      <c r="U261" s="248"/>
      <c r="V261" s="248"/>
      <c r="W261" s="248"/>
      <c r="X261" s="248"/>
      <c r="Y261" s="241"/>
      <c r="Z261" s="241" t="str">
        <f t="shared" si="11"/>
        <v/>
      </c>
      <c r="AA261" s="245">
        <f t="shared" si="9"/>
        <v>0</v>
      </c>
      <c r="AB261" s="242">
        <f>IF(G261=$J$1,(VLOOKUP(A261,'Extras -UL'!$A$6:$J$109,HLOOKUP('Exras Inflair Vs. Base'!G261,'Extras -UL'!$A$4:$J$5,2,FALSE),FALSE)),0)</f>
        <v>0</v>
      </c>
      <c r="AC261" s="242">
        <f>IF(G261=$K$1,(VLOOKUP(A261,'Extras -UL'!$A$6:$J$109,HLOOKUP('Exras Inflair Vs. Base'!G261,'Extras -UL'!$A$4:$J$5,2,FALSE),FALSE)),0)</f>
        <v>0</v>
      </c>
      <c r="AD261" s="242">
        <f>IF(G261=$L$1,(VLOOKUP(A261,'Extras -UL'!$A$6:$J$109,HLOOKUP('Exras Inflair Vs. Base'!G261,'Extras -UL'!$A$4:$J$5,2,FALSE),FALSE)),0)</f>
        <v>0</v>
      </c>
      <c r="AE261" s="242">
        <f>IF(G261=$M$1,(VLOOKUP(A261,'Extras -UL'!$A$6:$J$109,HLOOKUP('Exras Inflair Vs. Base'!G261,'Extras -UL'!$A$4:$J$5,2,FALSE),FALSE)),0)</f>
        <v>0</v>
      </c>
      <c r="AF261" s="242">
        <f>IF(G261=$N$1,(VLOOKUP(A261,'Extras -UL'!$A$6:$J$109,HLOOKUP('Exras Inflair Vs. Base'!G261,'Extras -UL'!$A$4:$J$5,2,FALSE),FALSE)-I261),0)</f>
        <v>0</v>
      </c>
      <c r="AG261" s="242">
        <f>IF(G261=$O$1,(VLOOKUP(A261,'Extras -UL'!$A$6:$J$109,HLOOKUP('Exras Inflair Vs. Base'!G261,'Extras -UL'!$A$4:$J$5,2,FALSE),FALSE)),0)</f>
        <v>0</v>
      </c>
      <c r="AH261" s="242">
        <f>IF(G261=$P$1,(VLOOKUP(A261,'Extras -UL'!$A$6:$J$109,HLOOKUP('Exras Inflair Vs. Base'!G261,'Extras -UL'!$A$4:$J$5,2,FALSE),FALSE)),0)</f>
        <v>0</v>
      </c>
      <c r="AI261" s="242">
        <f>IF(G261=$Q$1,(VLOOKUP(A261,'Extras -UL'!$A$6:$J$109,HLOOKUP('Exras Inflair Vs. Base'!G261,'Extras -UL'!$A$4:$J$5,2,FALSE),FALSE)),0)</f>
        <v>0</v>
      </c>
      <c r="AJ261" s="242">
        <f>IF(G261=$R$1,(VLOOKUP(A261,'Extras -UL'!$A$6:$J$109,HLOOKUP('Exras Inflair Vs. Base'!G261,'Extras -UL'!$A$4:$J$5,2,FALSE),FALSE)),0)</f>
        <v>0</v>
      </c>
    </row>
    <row r="262" spans="1:36" x14ac:dyDescent="0.25">
      <c r="A262" s="250"/>
      <c r="B262" s="250"/>
      <c r="C262" s="250"/>
      <c r="D262" s="252"/>
      <c r="E262" s="249"/>
      <c r="F262" s="249"/>
      <c r="G262" s="249"/>
      <c r="H262" s="249"/>
      <c r="I262" s="329"/>
      <c r="J262" s="369">
        <f>IF(G262=$J$1,(VLOOKUP(A262,'Extras -UL'!$A$6:$J$109,HLOOKUP('Exras Inflair Vs. Base'!G262,'Extras -UL'!$A$4:$J$5,2,FALSE),FALSE)-I262),0)</f>
        <v>0</v>
      </c>
      <c r="K262" s="369">
        <f>IF(G262=$K$1,(VLOOKUP(A262,'Extras -UL'!$A$6:$J$109,HLOOKUP('Exras Inflair Vs. Base'!G262,'Extras -UL'!$A$4:$J$5,2,FALSE),FALSE)-I262),0)</f>
        <v>0</v>
      </c>
      <c r="L262" s="369">
        <f>IF(G262=$L$1,(VLOOKUP(A262,'Extras -UL'!$A$6:$J$109,HLOOKUP('Exras Inflair Vs. Base'!G262,'Extras -UL'!$A$4:$J$5,2,FALSE),FALSE)-I262),0)</f>
        <v>0</v>
      </c>
      <c r="M262" s="369">
        <f>IF(G262=$M$1,(VLOOKUP(A262,'Extras -UL'!$A$6:$J$109,HLOOKUP('Exras Inflair Vs. Base'!G262,'Extras -UL'!$A$4:$J$5,2,FALSE),FALSE)-I262),0)</f>
        <v>0</v>
      </c>
      <c r="N262" s="369">
        <f>IF(G262=$N$1,(VLOOKUP(A262,'Extras -UL'!$A$6:$J$109,HLOOKUP('Exras Inflair Vs. Base'!G262,'Extras -UL'!$A$4:$J$5,2,FALSE),FALSE)-I262),0)</f>
        <v>0</v>
      </c>
      <c r="O262" s="369">
        <f>IF(G262=$O$1,(VLOOKUP(A262,'Extras -UL'!$A$6:$J$109,HLOOKUP('Exras Inflair Vs. Base'!G262,'Extras -UL'!$A$4:$J$5,2,FALSE),FALSE)-I262),0)</f>
        <v>0</v>
      </c>
      <c r="P262" s="369">
        <f>IF(G262=$P$1,(VLOOKUP(A262,'Extras -UL'!$A$6:$J$109,HLOOKUP('Exras Inflair Vs. Base'!G262,'Extras -UL'!$A$4:$J$5,2,FALSE),FALSE)-I262),0)</f>
        <v>0</v>
      </c>
      <c r="Q262" s="369">
        <f>IF(G262=$Q$1,(VLOOKUP(A262,'Extras -UL'!$A$6:$J$109,HLOOKUP('Exras Inflair Vs. Base'!G262,'Extras -UL'!$A$4:$J$5,2,FALSE),FALSE)-I262),0)</f>
        <v>0</v>
      </c>
      <c r="R262" s="369">
        <f>IF(G262=$R$1,(VLOOKUP(A262,'Extras -UL'!$A$6:$J$109,HLOOKUP('Exras Inflair Vs. Base'!G262,'Extras -UL'!$A$4:$J$5,2,FALSE),FALSE)-I262),0)</f>
        <v>0</v>
      </c>
      <c r="S262" s="248"/>
      <c r="T262" s="256" t="str">
        <f t="shared" si="10"/>
        <v/>
      </c>
      <c r="U262" s="248"/>
      <c r="V262" s="248"/>
      <c r="W262" s="248"/>
      <c r="X262" s="248"/>
      <c r="Y262" s="241"/>
      <c r="Z262" s="241" t="str">
        <f t="shared" si="11"/>
        <v/>
      </c>
      <c r="AA262" s="245">
        <f t="shared" si="9"/>
        <v>0</v>
      </c>
      <c r="AB262" s="242">
        <f>IF(G262=$J$1,(VLOOKUP(A262,'Extras -UL'!$A$6:$J$109,HLOOKUP('Exras Inflair Vs. Base'!G262,'Extras -UL'!$A$4:$J$5,2,FALSE),FALSE)),0)</f>
        <v>0</v>
      </c>
      <c r="AC262" s="242">
        <f>IF(G262=$K$1,(VLOOKUP(A262,'Extras -UL'!$A$6:$J$109,HLOOKUP('Exras Inflair Vs. Base'!G262,'Extras -UL'!$A$4:$J$5,2,FALSE),FALSE)),0)</f>
        <v>0</v>
      </c>
      <c r="AD262" s="242">
        <f>IF(G262=$L$1,(VLOOKUP(A262,'Extras -UL'!$A$6:$J$109,HLOOKUP('Exras Inflair Vs. Base'!G262,'Extras -UL'!$A$4:$J$5,2,FALSE),FALSE)),0)</f>
        <v>0</v>
      </c>
      <c r="AE262" s="242">
        <f>IF(G262=$M$1,(VLOOKUP(A262,'Extras -UL'!$A$6:$J$109,HLOOKUP('Exras Inflair Vs. Base'!G262,'Extras -UL'!$A$4:$J$5,2,FALSE),FALSE)),0)</f>
        <v>0</v>
      </c>
      <c r="AF262" s="242">
        <f>IF(G262=$N$1,(VLOOKUP(A262,'Extras -UL'!$A$6:$J$109,HLOOKUP('Exras Inflair Vs. Base'!G262,'Extras -UL'!$A$4:$J$5,2,FALSE),FALSE)-I262),0)</f>
        <v>0</v>
      </c>
      <c r="AG262" s="242">
        <f>IF(G262=$O$1,(VLOOKUP(A262,'Extras -UL'!$A$6:$J$109,HLOOKUP('Exras Inflair Vs. Base'!G262,'Extras -UL'!$A$4:$J$5,2,FALSE),FALSE)),0)</f>
        <v>0</v>
      </c>
      <c r="AH262" s="242">
        <f>IF(G262=$P$1,(VLOOKUP(A262,'Extras -UL'!$A$6:$J$109,HLOOKUP('Exras Inflair Vs. Base'!G262,'Extras -UL'!$A$4:$J$5,2,FALSE),FALSE)),0)</f>
        <v>0</v>
      </c>
      <c r="AI262" s="242">
        <f>IF(G262=$Q$1,(VLOOKUP(A262,'Extras -UL'!$A$6:$J$109,HLOOKUP('Exras Inflair Vs. Base'!G262,'Extras -UL'!$A$4:$J$5,2,FALSE),FALSE)),0)</f>
        <v>0</v>
      </c>
      <c r="AJ262" s="242">
        <f>IF(G262=$R$1,(VLOOKUP(A262,'Extras -UL'!$A$6:$J$109,HLOOKUP('Exras Inflair Vs. Base'!G262,'Extras -UL'!$A$4:$J$5,2,FALSE),FALSE)),0)</f>
        <v>0</v>
      </c>
    </row>
    <row r="263" spans="1:36" x14ac:dyDescent="0.25">
      <c r="A263" s="249"/>
      <c r="B263" s="249"/>
      <c r="C263" s="249"/>
      <c r="D263" s="251"/>
      <c r="E263" s="249"/>
      <c r="F263" s="249"/>
      <c r="G263" s="249"/>
      <c r="H263" s="249"/>
      <c r="I263" s="329"/>
      <c r="J263" s="369">
        <f>IF(G263=$J$1,(VLOOKUP(A263,'Extras -UL'!$A$6:$J$109,HLOOKUP('Exras Inflair Vs. Base'!G263,'Extras -UL'!$A$4:$J$5,2,FALSE),FALSE)-I263),0)</f>
        <v>0</v>
      </c>
      <c r="K263" s="369">
        <f>IF(G263=$K$1,(VLOOKUP(A263,'Extras -UL'!$A$6:$J$109,HLOOKUP('Exras Inflair Vs. Base'!G263,'Extras -UL'!$A$4:$J$5,2,FALSE),FALSE)-I263),0)</f>
        <v>0</v>
      </c>
      <c r="L263" s="369">
        <f>IF(G263=$L$1,(VLOOKUP(A263,'Extras -UL'!$A$6:$J$109,HLOOKUP('Exras Inflair Vs. Base'!G263,'Extras -UL'!$A$4:$J$5,2,FALSE),FALSE)-I263),0)</f>
        <v>0</v>
      </c>
      <c r="M263" s="369">
        <f>IF(G263=$M$1,(VLOOKUP(A263,'Extras -UL'!$A$6:$J$109,HLOOKUP('Exras Inflair Vs. Base'!G263,'Extras -UL'!$A$4:$J$5,2,FALSE),FALSE)-I263),0)</f>
        <v>0</v>
      </c>
      <c r="N263" s="369">
        <f>IF(G263=$N$1,(VLOOKUP(A263,'Extras -UL'!$A$6:$J$109,HLOOKUP('Exras Inflair Vs. Base'!G263,'Extras -UL'!$A$4:$J$5,2,FALSE),FALSE)-I263),0)</f>
        <v>0</v>
      </c>
      <c r="O263" s="369">
        <f>IF(G263=$O$1,(VLOOKUP(A263,'Extras -UL'!$A$6:$J$109,HLOOKUP('Exras Inflair Vs. Base'!G263,'Extras -UL'!$A$4:$J$5,2,FALSE),FALSE)-I263),0)</f>
        <v>0</v>
      </c>
      <c r="P263" s="369">
        <f>IF(G263=$P$1,(VLOOKUP(A263,'Extras -UL'!$A$6:$J$109,HLOOKUP('Exras Inflair Vs. Base'!G263,'Extras -UL'!$A$4:$J$5,2,FALSE),FALSE)-I263),0)</f>
        <v>0</v>
      </c>
      <c r="Q263" s="369">
        <f>IF(G263=$Q$1,(VLOOKUP(A263,'Extras -UL'!$A$6:$J$109,HLOOKUP('Exras Inflair Vs. Base'!G263,'Extras -UL'!$A$4:$J$5,2,FALSE),FALSE)-I263),0)</f>
        <v>0</v>
      </c>
      <c r="R263" s="369">
        <f>IF(G263=$R$1,(VLOOKUP(A263,'Extras -UL'!$A$6:$J$109,HLOOKUP('Exras Inflair Vs. Base'!G263,'Extras -UL'!$A$4:$J$5,2,FALSE),FALSE)-I263),0)</f>
        <v>0</v>
      </c>
      <c r="S263" s="248"/>
      <c r="T263" s="256" t="str">
        <f t="shared" si="10"/>
        <v/>
      </c>
      <c r="U263" s="248"/>
      <c r="V263" s="248"/>
      <c r="W263" s="248"/>
      <c r="X263" s="248"/>
      <c r="Y263" s="241"/>
      <c r="Z263" s="241" t="str">
        <f t="shared" si="11"/>
        <v/>
      </c>
      <c r="AA263" s="245">
        <f t="shared" si="9"/>
        <v>0</v>
      </c>
      <c r="AB263" s="242">
        <f>IF(G263=$J$1,(VLOOKUP(A263,'Extras -UL'!$A$6:$J$109,HLOOKUP('Exras Inflair Vs. Base'!G263,'Extras -UL'!$A$4:$J$5,2,FALSE),FALSE)),0)</f>
        <v>0</v>
      </c>
      <c r="AC263" s="242">
        <f>IF(G263=$K$1,(VLOOKUP(A263,'Extras -UL'!$A$6:$J$109,HLOOKUP('Exras Inflair Vs. Base'!G263,'Extras -UL'!$A$4:$J$5,2,FALSE),FALSE)),0)</f>
        <v>0</v>
      </c>
      <c r="AD263" s="242">
        <f>IF(G263=$L$1,(VLOOKUP(A263,'Extras -UL'!$A$6:$J$109,HLOOKUP('Exras Inflair Vs. Base'!G263,'Extras -UL'!$A$4:$J$5,2,FALSE),FALSE)),0)</f>
        <v>0</v>
      </c>
      <c r="AE263" s="242">
        <f>IF(G263=$M$1,(VLOOKUP(A263,'Extras -UL'!$A$6:$J$109,HLOOKUP('Exras Inflair Vs. Base'!G263,'Extras -UL'!$A$4:$J$5,2,FALSE),FALSE)),0)</f>
        <v>0</v>
      </c>
      <c r="AF263" s="242">
        <f>IF(G263=$N$1,(VLOOKUP(A263,'Extras -UL'!$A$6:$J$109,HLOOKUP('Exras Inflair Vs. Base'!G263,'Extras -UL'!$A$4:$J$5,2,FALSE),FALSE)-I263),0)</f>
        <v>0</v>
      </c>
      <c r="AG263" s="242">
        <f>IF(G263=$O$1,(VLOOKUP(A263,'Extras -UL'!$A$6:$J$109,HLOOKUP('Exras Inflair Vs. Base'!G263,'Extras -UL'!$A$4:$J$5,2,FALSE),FALSE)),0)</f>
        <v>0</v>
      </c>
      <c r="AH263" s="242">
        <f>IF(G263=$P$1,(VLOOKUP(A263,'Extras -UL'!$A$6:$J$109,HLOOKUP('Exras Inflair Vs. Base'!G263,'Extras -UL'!$A$4:$J$5,2,FALSE),FALSE)),0)</f>
        <v>0</v>
      </c>
      <c r="AI263" s="242">
        <f>IF(G263=$Q$1,(VLOOKUP(A263,'Extras -UL'!$A$6:$J$109,HLOOKUP('Exras Inflair Vs. Base'!G263,'Extras -UL'!$A$4:$J$5,2,FALSE),FALSE)),0)</f>
        <v>0</v>
      </c>
      <c r="AJ263" s="242">
        <f>IF(G263=$R$1,(VLOOKUP(A263,'Extras -UL'!$A$6:$J$109,HLOOKUP('Exras Inflair Vs. Base'!G263,'Extras -UL'!$A$4:$J$5,2,FALSE),FALSE)),0)</f>
        <v>0</v>
      </c>
    </row>
    <row r="264" spans="1:36" x14ac:dyDescent="0.25">
      <c r="A264" s="250"/>
      <c r="B264" s="250"/>
      <c r="C264" s="250"/>
      <c r="D264" s="252"/>
      <c r="E264" s="249"/>
      <c r="F264" s="249"/>
      <c r="G264" s="249"/>
      <c r="H264" s="249"/>
      <c r="I264" s="329"/>
      <c r="J264" s="369">
        <f>IF(G264=$J$1,(VLOOKUP(A264,'Extras -UL'!$A$6:$J$109,HLOOKUP('Exras Inflair Vs. Base'!G264,'Extras -UL'!$A$4:$J$5,2,FALSE),FALSE)-I264),0)</f>
        <v>0</v>
      </c>
      <c r="K264" s="369">
        <f>IF(G264=$K$1,(VLOOKUP(A264,'Extras -UL'!$A$6:$J$109,HLOOKUP('Exras Inflair Vs. Base'!G264,'Extras -UL'!$A$4:$J$5,2,FALSE),FALSE)-I264),0)</f>
        <v>0</v>
      </c>
      <c r="L264" s="369">
        <f>IF(G264=$L$1,(VLOOKUP(A264,'Extras -UL'!$A$6:$J$109,HLOOKUP('Exras Inflair Vs. Base'!G264,'Extras -UL'!$A$4:$J$5,2,FALSE),FALSE)-I264),0)</f>
        <v>0</v>
      </c>
      <c r="M264" s="369">
        <f>IF(G264=$M$1,(VLOOKUP(A264,'Extras -UL'!$A$6:$J$109,HLOOKUP('Exras Inflair Vs. Base'!G264,'Extras -UL'!$A$4:$J$5,2,FALSE),FALSE)-I264),0)</f>
        <v>0</v>
      </c>
      <c r="N264" s="369">
        <f>IF(G264=$N$1,(VLOOKUP(A264,'Extras -UL'!$A$6:$J$109,HLOOKUP('Exras Inflair Vs. Base'!G264,'Extras -UL'!$A$4:$J$5,2,FALSE),FALSE)-I264),0)</f>
        <v>0</v>
      </c>
      <c r="O264" s="369">
        <f>IF(G264=$O$1,(VLOOKUP(A264,'Extras -UL'!$A$6:$J$109,HLOOKUP('Exras Inflair Vs. Base'!G264,'Extras -UL'!$A$4:$J$5,2,FALSE),FALSE)-I264),0)</f>
        <v>0</v>
      </c>
      <c r="P264" s="369">
        <f>IF(G264=$P$1,(VLOOKUP(A264,'Extras -UL'!$A$6:$J$109,HLOOKUP('Exras Inflair Vs. Base'!G264,'Extras -UL'!$A$4:$J$5,2,FALSE),FALSE)-I264),0)</f>
        <v>0</v>
      </c>
      <c r="Q264" s="369">
        <f>IF(G264=$Q$1,(VLOOKUP(A264,'Extras -UL'!$A$6:$J$109,HLOOKUP('Exras Inflair Vs. Base'!G264,'Extras -UL'!$A$4:$J$5,2,FALSE),FALSE)-I264),0)</f>
        <v>0</v>
      </c>
      <c r="R264" s="369">
        <f>IF(G264=$R$1,(VLOOKUP(A264,'Extras -UL'!$A$6:$J$109,HLOOKUP('Exras Inflair Vs. Base'!G264,'Extras -UL'!$A$4:$J$5,2,FALSE),FALSE)-I264),0)</f>
        <v>0</v>
      </c>
      <c r="S264" s="248"/>
      <c r="T264" s="256" t="str">
        <f t="shared" si="10"/>
        <v/>
      </c>
      <c r="U264" s="248"/>
      <c r="V264" s="248"/>
      <c r="W264" s="248"/>
      <c r="X264" s="248"/>
      <c r="Y264" s="241"/>
      <c r="Z264" s="241" t="str">
        <f t="shared" si="11"/>
        <v/>
      </c>
      <c r="AA264" s="245">
        <f t="shared" si="9"/>
        <v>0</v>
      </c>
      <c r="AB264" s="242">
        <f>IF(G264=$J$1,(VLOOKUP(A264,'Extras -UL'!$A$6:$J$109,HLOOKUP('Exras Inflair Vs. Base'!G264,'Extras -UL'!$A$4:$J$5,2,FALSE),FALSE)),0)</f>
        <v>0</v>
      </c>
      <c r="AC264" s="242">
        <f>IF(G264=$K$1,(VLOOKUP(A264,'Extras -UL'!$A$6:$J$109,HLOOKUP('Exras Inflair Vs. Base'!G264,'Extras -UL'!$A$4:$J$5,2,FALSE),FALSE)),0)</f>
        <v>0</v>
      </c>
      <c r="AD264" s="242">
        <f>IF(G264=$L$1,(VLOOKUP(A264,'Extras -UL'!$A$6:$J$109,HLOOKUP('Exras Inflair Vs. Base'!G264,'Extras -UL'!$A$4:$J$5,2,FALSE),FALSE)),0)</f>
        <v>0</v>
      </c>
      <c r="AE264" s="242">
        <f>IF(G264=$M$1,(VLOOKUP(A264,'Extras -UL'!$A$6:$J$109,HLOOKUP('Exras Inflair Vs. Base'!G264,'Extras -UL'!$A$4:$J$5,2,FALSE),FALSE)),0)</f>
        <v>0</v>
      </c>
      <c r="AF264" s="242">
        <f>IF(G264=$N$1,(VLOOKUP(A264,'Extras -UL'!$A$6:$J$109,HLOOKUP('Exras Inflair Vs. Base'!G264,'Extras -UL'!$A$4:$J$5,2,FALSE),FALSE)-I264),0)</f>
        <v>0</v>
      </c>
      <c r="AG264" s="242">
        <f>IF(G264=$O$1,(VLOOKUP(A264,'Extras -UL'!$A$6:$J$109,HLOOKUP('Exras Inflair Vs. Base'!G264,'Extras -UL'!$A$4:$J$5,2,FALSE),FALSE)),0)</f>
        <v>0</v>
      </c>
      <c r="AH264" s="242">
        <f>IF(G264=$P$1,(VLOOKUP(A264,'Extras -UL'!$A$6:$J$109,HLOOKUP('Exras Inflair Vs. Base'!G264,'Extras -UL'!$A$4:$J$5,2,FALSE),FALSE)),0)</f>
        <v>0</v>
      </c>
      <c r="AI264" s="242">
        <f>IF(G264=$Q$1,(VLOOKUP(A264,'Extras -UL'!$A$6:$J$109,HLOOKUP('Exras Inflair Vs. Base'!G264,'Extras -UL'!$A$4:$J$5,2,FALSE),FALSE)),0)</f>
        <v>0</v>
      </c>
      <c r="AJ264" s="242">
        <f>IF(G264=$R$1,(VLOOKUP(A264,'Extras -UL'!$A$6:$J$109,HLOOKUP('Exras Inflair Vs. Base'!G264,'Extras -UL'!$A$4:$J$5,2,FALSE),FALSE)),0)</f>
        <v>0</v>
      </c>
    </row>
    <row r="265" spans="1:36" x14ac:dyDescent="0.25">
      <c r="A265" s="250"/>
      <c r="B265" s="250"/>
      <c r="C265" s="250"/>
      <c r="D265" s="252"/>
      <c r="E265" s="249"/>
      <c r="F265" s="249"/>
      <c r="G265" s="249"/>
      <c r="H265" s="249"/>
      <c r="I265" s="329"/>
      <c r="J265" s="369">
        <f>IF(G265=$J$1,(VLOOKUP(A265,'Extras -UL'!$A$6:$J$109,HLOOKUP('Exras Inflair Vs. Base'!G265,'Extras -UL'!$A$4:$J$5,2,FALSE),FALSE)-I265),0)</f>
        <v>0</v>
      </c>
      <c r="K265" s="369">
        <f>IF(G265=$K$1,(VLOOKUP(A265,'Extras -UL'!$A$6:$J$109,HLOOKUP('Exras Inflair Vs. Base'!G265,'Extras -UL'!$A$4:$J$5,2,FALSE),FALSE)-I265),0)</f>
        <v>0</v>
      </c>
      <c r="L265" s="369">
        <f>IF(G265=$L$1,(VLOOKUP(A265,'Extras -UL'!$A$6:$J$109,HLOOKUP('Exras Inflair Vs. Base'!G265,'Extras -UL'!$A$4:$J$5,2,FALSE),FALSE)-I265),0)</f>
        <v>0</v>
      </c>
      <c r="M265" s="369">
        <f>IF(G265=$M$1,(VLOOKUP(A265,'Extras -UL'!$A$6:$J$109,HLOOKUP('Exras Inflair Vs. Base'!G265,'Extras -UL'!$A$4:$J$5,2,FALSE),FALSE)-I265),0)</f>
        <v>0</v>
      </c>
      <c r="N265" s="369">
        <f>IF(G265=$N$1,(VLOOKUP(A265,'Extras -UL'!$A$6:$J$109,HLOOKUP('Exras Inflair Vs. Base'!G265,'Extras -UL'!$A$4:$J$5,2,FALSE),FALSE)-I265),0)</f>
        <v>0</v>
      </c>
      <c r="O265" s="369">
        <f>IF(G265=$O$1,(VLOOKUP(A265,'Extras -UL'!$A$6:$J$109,HLOOKUP('Exras Inflair Vs. Base'!G265,'Extras -UL'!$A$4:$J$5,2,FALSE),FALSE)-I265),0)</f>
        <v>0</v>
      </c>
      <c r="P265" s="369">
        <f>IF(G265=$P$1,(VLOOKUP(A265,'Extras -UL'!$A$6:$J$109,HLOOKUP('Exras Inflair Vs. Base'!G265,'Extras -UL'!$A$4:$J$5,2,FALSE),FALSE)-I265),0)</f>
        <v>0</v>
      </c>
      <c r="Q265" s="369">
        <f>IF(G265=$Q$1,(VLOOKUP(A265,'Extras -UL'!$A$6:$J$109,HLOOKUP('Exras Inflair Vs. Base'!G265,'Extras -UL'!$A$4:$J$5,2,FALSE),FALSE)-I265),0)</f>
        <v>0</v>
      </c>
      <c r="R265" s="369">
        <f>IF(G265=$R$1,(VLOOKUP(A265,'Extras -UL'!$A$6:$J$109,HLOOKUP('Exras Inflair Vs. Base'!G265,'Extras -UL'!$A$4:$J$5,2,FALSE),FALSE)-I265),0)</f>
        <v>0</v>
      </c>
      <c r="S265" s="248"/>
      <c r="T265" s="256" t="str">
        <f t="shared" si="10"/>
        <v/>
      </c>
      <c r="U265" s="248"/>
      <c r="V265" s="248"/>
      <c r="W265" s="248"/>
      <c r="X265" s="248"/>
      <c r="Y265" s="241"/>
      <c r="Z265" s="241" t="str">
        <f t="shared" si="11"/>
        <v/>
      </c>
      <c r="AA265" s="245">
        <f t="shared" ref="AA265:AA274" si="12">A265</f>
        <v>0</v>
      </c>
      <c r="AB265" s="242">
        <f>IF(G265=$J$1,(VLOOKUP(A265,'Extras -UL'!$A$6:$J$109,HLOOKUP('Exras Inflair Vs. Base'!G265,'Extras -UL'!$A$4:$J$5,2,FALSE),FALSE)),0)</f>
        <v>0</v>
      </c>
      <c r="AC265" s="242">
        <f>IF(G265=$K$1,(VLOOKUP(A265,'Extras -UL'!$A$6:$J$109,HLOOKUP('Exras Inflair Vs. Base'!G265,'Extras -UL'!$A$4:$J$5,2,FALSE),FALSE)),0)</f>
        <v>0</v>
      </c>
      <c r="AD265" s="242">
        <f>IF(G265=$L$1,(VLOOKUP(A265,'Extras -UL'!$A$6:$J$109,HLOOKUP('Exras Inflair Vs. Base'!G265,'Extras -UL'!$A$4:$J$5,2,FALSE),FALSE)),0)</f>
        <v>0</v>
      </c>
      <c r="AE265" s="242">
        <f>IF(G265=$M$1,(VLOOKUP(A265,'Extras -UL'!$A$6:$J$109,HLOOKUP('Exras Inflair Vs. Base'!G265,'Extras -UL'!$A$4:$J$5,2,FALSE),FALSE)),0)</f>
        <v>0</v>
      </c>
      <c r="AF265" s="242">
        <f>IF(G265=$N$1,(VLOOKUP(A265,'Extras -UL'!$A$6:$J$109,HLOOKUP('Exras Inflair Vs. Base'!G265,'Extras -UL'!$A$4:$J$5,2,FALSE),FALSE)-I265),0)</f>
        <v>0</v>
      </c>
      <c r="AG265" s="242">
        <f>IF(G265=$O$1,(VLOOKUP(A265,'Extras -UL'!$A$6:$J$109,HLOOKUP('Exras Inflair Vs. Base'!G265,'Extras -UL'!$A$4:$J$5,2,FALSE),FALSE)),0)</f>
        <v>0</v>
      </c>
      <c r="AH265" s="242">
        <f>IF(G265=$P$1,(VLOOKUP(A265,'Extras -UL'!$A$6:$J$109,HLOOKUP('Exras Inflair Vs. Base'!G265,'Extras -UL'!$A$4:$J$5,2,FALSE),FALSE)),0)</f>
        <v>0</v>
      </c>
      <c r="AI265" s="242">
        <f>IF(G265=$Q$1,(VLOOKUP(A265,'Extras -UL'!$A$6:$J$109,HLOOKUP('Exras Inflair Vs. Base'!G265,'Extras -UL'!$A$4:$J$5,2,FALSE),FALSE)),0)</f>
        <v>0</v>
      </c>
      <c r="AJ265" s="242">
        <f>IF(G265=$R$1,(VLOOKUP(A265,'Extras -UL'!$A$6:$J$109,HLOOKUP('Exras Inflair Vs. Base'!G265,'Extras -UL'!$A$4:$J$5,2,FALSE),FALSE)),0)</f>
        <v>0</v>
      </c>
    </row>
    <row r="266" spans="1:36" x14ac:dyDescent="0.25">
      <c r="A266" s="250"/>
      <c r="B266" s="250"/>
      <c r="C266" s="250"/>
      <c r="D266" s="252"/>
      <c r="E266" s="249"/>
      <c r="F266" s="249"/>
      <c r="G266" s="249"/>
      <c r="H266" s="249"/>
      <c r="I266" s="329"/>
      <c r="J266" s="369">
        <f>IF(G266=$J$1,(VLOOKUP(A266,'Extras -UL'!$A$6:$J$109,HLOOKUP('Exras Inflair Vs. Base'!G266,'Extras -UL'!$A$4:$J$5,2,FALSE),FALSE)-I266),0)</f>
        <v>0</v>
      </c>
      <c r="K266" s="369">
        <f>IF(G266=$K$1,(VLOOKUP(A266,'Extras -UL'!$A$6:$J$109,HLOOKUP('Exras Inflair Vs. Base'!G266,'Extras -UL'!$A$4:$J$5,2,FALSE),FALSE)-I266),0)</f>
        <v>0</v>
      </c>
      <c r="L266" s="369">
        <f>IF(G266=$L$1,(VLOOKUP(A266,'Extras -UL'!$A$6:$J$109,HLOOKUP('Exras Inflair Vs. Base'!G266,'Extras -UL'!$A$4:$J$5,2,FALSE),FALSE)-I266),0)</f>
        <v>0</v>
      </c>
      <c r="M266" s="369">
        <f>IF(G266=$M$1,(VLOOKUP(A266,'Extras -UL'!$A$6:$J$109,HLOOKUP('Exras Inflair Vs. Base'!G266,'Extras -UL'!$A$4:$J$5,2,FALSE),FALSE)-I266),0)</f>
        <v>0</v>
      </c>
      <c r="N266" s="369">
        <f>IF(G266=$N$1,(VLOOKUP(A266,'Extras -UL'!$A$6:$J$109,HLOOKUP('Exras Inflair Vs. Base'!G266,'Extras -UL'!$A$4:$J$5,2,FALSE),FALSE)-I266),0)</f>
        <v>0</v>
      </c>
      <c r="O266" s="369">
        <f>IF(G266=$O$1,(VLOOKUP(A266,'Extras -UL'!$A$6:$J$109,HLOOKUP('Exras Inflair Vs. Base'!G266,'Extras -UL'!$A$4:$J$5,2,FALSE),FALSE)-I266),0)</f>
        <v>0</v>
      </c>
      <c r="P266" s="369">
        <f>IF(G266=$P$1,(VLOOKUP(A266,'Extras -UL'!$A$6:$J$109,HLOOKUP('Exras Inflair Vs. Base'!G266,'Extras -UL'!$A$4:$J$5,2,FALSE),FALSE)-I266),0)</f>
        <v>0</v>
      </c>
      <c r="Q266" s="369">
        <f>IF(G266=$Q$1,(VLOOKUP(A266,'Extras -UL'!$A$6:$J$109,HLOOKUP('Exras Inflair Vs. Base'!G266,'Extras -UL'!$A$4:$J$5,2,FALSE),FALSE)-I266),0)</f>
        <v>0</v>
      </c>
      <c r="R266" s="369">
        <f>IF(G266=$R$1,(VLOOKUP(A266,'Extras -UL'!$A$6:$J$109,HLOOKUP('Exras Inflair Vs. Base'!G266,'Extras -UL'!$A$4:$J$5,2,FALSE),FALSE)-I266),0)</f>
        <v>0</v>
      </c>
      <c r="S266" s="248"/>
      <c r="T266" s="256" t="str">
        <f t="shared" ref="T266:T328" si="13">A266&amp;G266&amp;I266</f>
        <v/>
      </c>
      <c r="U266" s="248"/>
      <c r="V266" s="248"/>
      <c r="W266" s="248"/>
      <c r="X266" s="248"/>
      <c r="Y266" s="241"/>
      <c r="Z266" s="241" t="str">
        <f t="shared" ref="Z266:Z328" si="14">A266&amp;G266&amp;I266</f>
        <v/>
      </c>
      <c r="AA266" s="245">
        <f t="shared" si="12"/>
        <v>0</v>
      </c>
      <c r="AB266" s="242">
        <f>IF(G266=$J$1,(VLOOKUP(A266,'Extras -UL'!$A$6:$J$109,HLOOKUP('Exras Inflair Vs. Base'!G266,'Extras -UL'!$A$4:$J$5,2,FALSE),FALSE)),0)</f>
        <v>0</v>
      </c>
      <c r="AC266" s="242">
        <f>IF(G266=$K$1,(VLOOKUP(A266,'Extras -UL'!$A$6:$J$109,HLOOKUP('Exras Inflair Vs. Base'!G266,'Extras -UL'!$A$4:$J$5,2,FALSE),FALSE)),0)</f>
        <v>0</v>
      </c>
      <c r="AD266" s="242">
        <f>IF(G266=$L$1,(VLOOKUP(A266,'Extras -UL'!$A$6:$J$109,HLOOKUP('Exras Inflair Vs. Base'!G266,'Extras -UL'!$A$4:$J$5,2,FALSE),FALSE)),0)</f>
        <v>0</v>
      </c>
      <c r="AE266" s="242">
        <f>IF(G266=$M$1,(VLOOKUP(A266,'Extras -UL'!$A$6:$J$109,HLOOKUP('Exras Inflair Vs. Base'!G266,'Extras -UL'!$A$4:$J$5,2,FALSE),FALSE)),0)</f>
        <v>0</v>
      </c>
      <c r="AF266" s="242">
        <f>IF(G266=$N$1,(VLOOKUP(A266,'Extras -UL'!$A$6:$J$109,HLOOKUP('Exras Inflair Vs. Base'!G266,'Extras -UL'!$A$4:$J$5,2,FALSE),FALSE)-I266),0)</f>
        <v>0</v>
      </c>
      <c r="AG266" s="242">
        <f>IF(G266=$O$1,(VLOOKUP(A266,'Extras -UL'!$A$6:$J$109,HLOOKUP('Exras Inflair Vs. Base'!G266,'Extras -UL'!$A$4:$J$5,2,FALSE),FALSE)),0)</f>
        <v>0</v>
      </c>
      <c r="AH266" s="242">
        <f>IF(G266=$P$1,(VLOOKUP(A266,'Extras -UL'!$A$6:$J$109,HLOOKUP('Exras Inflair Vs. Base'!G266,'Extras -UL'!$A$4:$J$5,2,FALSE),FALSE)),0)</f>
        <v>0</v>
      </c>
      <c r="AI266" s="242">
        <f>IF(G266=$Q$1,(VLOOKUP(A266,'Extras -UL'!$A$6:$J$109,HLOOKUP('Exras Inflair Vs. Base'!G266,'Extras -UL'!$A$4:$J$5,2,FALSE),FALSE)),0)</f>
        <v>0</v>
      </c>
      <c r="AJ266" s="242">
        <f>IF(G266=$R$1,(VLOOKUP(A266,'Extras -UL'!$A$6:$J$109,HLOOKUP('Exras Inflair Vs. Base'!G266,'Extras -UL'!$A$4:$J$5,2,FALSE),FALSE)),0)</f>
        <v>0</v>
      </c>
    </row>
    <row r="267" spans="1:36" x14ac:dyDescent="0.25">
      <c r="A267" s="250"/>
      <c r="B267" s="250"/>
      <c r="C267" s="250"/>
      <c r="D267" s="252"/>
      <c r="E267" s="249"/>
      <c r="F267" s="249"/>
      <c r="G267" s="249"/>
      <c r="H267" s="249"/>
      <c r="I267" s="329"/>
      <c r="J267" s="369">
        <f>IF(G267=$J$1,(VLOOKUP(A267,'Extras -UL'!$A$6:$J$109,HLOOKUP('Exras Inflair Vs. Base'!G267,'Extras -UL'!$A$4:$J$5,2,FALSE),FALSE)-I267),0)</f>
        <v>0</v>
      </c>
      <c r="K267" s="369">
        <f>IF(G267=$K$1,(VLOOKUP(A267,'Extras -UL'!$A$6:$J$109,HLOOKUP('Exras Inflair Vs. Base'!G267,'Extras -UL'!$A$4:$J$5,2,FALSE),FALSE)-I267),0)</f>
        <v>0</v>
      </c>
      <c r="L267" s="369">
        <f>IF(G267=$L$1,(VLOOKUP(A267,'Extras -UL'!$A$6:$J$109,HLOOKUP('Exras Inflair Vs. Base'!G267,'Extras -UL'!$A$4:$J$5,2,FALSE),FALSE)-I267),0)</f>
        <v>0</v>
      </c>
      <c r="M267" s="369">
        <f>IF(G267=$M$1,(VLOOKUP(A267,'Extras -UL'!$A$6:$J$109,HLOOKUP('Exras Inflair Vs. Base'!G267,'Extras -UL'!$A$4:$J$5,2,FALSE),FALSE)-I267),0)</f>
        <v>0</v>
      </c>
      <c r="N267" s="369">
        <f>IF(G267=$N$1,(VLOOKUP(A267,'Extras -UL'!$A$6:$J$109,HLOOKUP('Exras Inflair Vs. Base'!G267,'Extras -UL'!$A$4:$J$5,2,FALSE),FALSE)-I267),0)</f>
        <v>0</v>
      </c>
      <c r="O267" s="369">
        <f>IF(G267=$O$1,(VLOOKUP(A267,'Extras -UL'!$A$6:$J$109,HLOOKUP('Exras Inflair Vs. Base'!G267,'Extras -UL'!$A$4:$J$5,2,FALSE),FALSE)-I267),0)</f>
        <v>0</v>
      </c>
      <c r="P267" s="369">
        <f>IF(G267=$P$1,(VLOOKUP(A267,'Extras -UL'!$A$6:$J$109,HLOOKUP('Exras Inflair Vs. Base'!G267,'Extras -UL'!$A$4:$J$5,2,FALSE),FALSE)-I267),0)</f>
        <v>0</v>
      </c>
      <c r="Q267" s="369">
        <f>IF(G267=$Q$1,(VLOOKUP(A267,'Extras -UL'!$A$6:$J$109,HLOOKUP('Exras Inflair Vs. Base'!G267,'Extras -UL'!$A$4:$J$5,2,FALSE),FALSE)-I267),0)</f>
        <v>0</v>
      </c>
      <c r="R267" s="369">
        <f>IF(G267=$R$1,(VLOOKUP(A267,'Extras -UL'!$A$6:$J$109,HLOOKUP('Exras Inflair Vs. Base'!G267,'Extras -UL'!$A$4:$J$5,2,FALSE),FALSE)-I267),0)</f>
        <v>0</v>
      </c>
      <c r="S267" s="248"/>
      <c r="T267" s="256" t="str">
        <f t="shared" si="13"/>
        <v/>
      </c>
      <c r="U267" s="248"/>
      <c r="V267" s="248"/>
      <c r="W267" s="248"/>
      <c r="X267" s="248"/>
      <c r="Y267" s="241"/>
      <c r="Z267" s="241" t="str">
        <f t="shared" si="14"/>
        <v/>
      </c>
      <c r="AA267" s="245">
        <f t="shared" si="12"/>
        <v>0</v>
      </c>
      <c r="AB267" s="242">
        <f>IF(G267=$J$1,(VLOOKUP(A267,'Extras -UL'!$A$6:$J$109,HLOOKUP('Exras Inflair Vs. Base'!G267,'Extras -UL'!$A$4:$J$5,2,FALSE),FALSE)),0)</f>
        <v>0</v>
      </c>
      <c r="AC267" s="242">
        <f>IF(G267=$K$1,(VLOOKUP(A267,'Extras -UL'!$A$6:$J$109,HLOOKUP('Exras Inflair Vs. Base'!G267,'Extras -UL'!$A$4:$J$5,2,FALSE),FALSE)),0)</f>
        <v>0</v>
      </c>
      <c r="AD267" s="242">
        <f>IF(G267=$L$1,(VLOOKUP(A267,'Extras -UL'!$A$6:$J$109,HLOOKUP('Exras Inflair Vs. Base'!G267,'Extras -UL'!$A$4:$J$5,2,FALSE),FALSE)),0)</f>
        <v>0</v>
      </c>
      <c r="AE267" s="242">
        <f>IF(G267=$M$1,(VLOOKUP(A267,'Extras -UL'!$A$6:$J$109,HLOOKUP('Exras Inflair Vs. Base'!G267,'Extras -UL'!$A$4:$J$5,2,FALSE),FALSE)),0)</f>
        <v>0</v>
      </c>
      <c r="AF267" s="242">
        <f>IF(G267=$N$1,(VLOOKUP(A267,'Extras -UL'!$A$6:$J$109,HLOOKUP('Exras Inflair Vs. Base'!G267,'Extras -UL'!$A$4:$J$5,2,FALSE),FALSE)-I267),0)</f>
        <v>0</v>
      </c>
      <c r="AG267" s="242">
        <f>IF(G267=$O$1,(VLOOKUP(A267,'Extras -UL'!$A$6:$J$109,HLOOKUP('Exras Inflair Vs. Base'!G267,'Extras -UL'!$A$4:$J$5,2,FALSE),FALSE)),0)</f>
        <v>0</v>
      </c>
      <c r="AH267" s="242">
        <f>IF(G267=$P$1,(VLOOKUP(A267,'Extras -UL'!$A$6:$J$109,HLOOKUP('Exras Inflair Vs. Base'!G267,'Extras -UL'!$A$4:$J$5,2,FALSE),FALSE)),0)</f>
        <v>0</v>
      </c>
      <c r="AI267" s="242">
        <f>IF(G267=$Q$1,(VLOOKUP(A267,'Extras -UL'!$A$6:$J$109,HLOOKUP('Exras Inflair Vs. Base'!G267,'Extras -UL'!$A$4:$J$5,2,FALSE),FALSE)),0)</f>
        <v>0</v>
      </c>
      <c r="AJ267" s="242">
        <f>IF(G267=$R$1,(VLOOKUP(A267,'Extras -UL'!$A$6:$J$109,HLOOKUP('Exras Inflair Vs. Base'!G267,'Extras -UL'!$A$4:$J$5,2,FALSE),FALSE)),0)</f>
        <v>0</v>
      </c>
    </row>
    <row r="268" spans="1:36" x14ac:dyDescent="0.25">
      <c r="A268" s="250"/>
      <c r="B268" s="250"/>
      <c r="C268" s="250"/>
      <c r="D268" s="252"/>
      <c r="E268" s="249"/>
      <c r="F268" s="249"/>
      <c r="G268" s="249"/>
      <c r="H268" s="249"/>
      <c r="I268" s="329"/>
      <c r="J268" s="369">
        <f>IF(G268=$J$1,(VLOOKUP(A268,'Extras -UL'!$A$6:$J$109,HLOOKUP('Exras Inflair Vs. Base'!G268,'Extras -UL'!$A$4:$J$5,2,FALSE),FALSE)-I268),0)</f>
        <v>0</v>
      </c>
      <c r="K268" s="369">
        <f>IF(G268=$K$1,(VLOOKUP(A268,'Extras -UL'!$A$6:$J$109,HLOOKUP('Exras Inflair Vs. Base'!G268,'Extras -UL'!$A$4:$J$5,2,FALSE),FALSE)-I268),0)</f>
        <v>0</v>
      </c>
      <c r="L268" s="369">
        <f>IF(G268=$L$1,(VLOOKUP(A268,'Extras -UL'!$A$6:$J$109,HLOOKUP('Exras Inflair Vs. Base'!G268,'Extras -UL'!$A$4:$J$5,2,FALSE),FALSE)-I268),0)</f>
        <v>0</v>
      </c>
      <c r="M268" s="369">
        <f>IF(G268=$M$1,(VLOOKUP(A268,'Extras -UL'!$A$6:$J$109,HLOOKUP('Exras Inflair Vs. Base'!G268,'Extras -UL'!$A$4:$J$5,2,FALSE),FALSE)-I268),0)</f>
        <v>0</v>
      </c>
      <c r="N268" s="369">
        <f>IF(G268=$N$1,(VLOOKUP(A268,'Extras -UL'!$A$6:$J$109,HLOOKUP('Exras Inflair Vs. Base'!G268,'Extras -UL'!$A$4:$J$5,2,FALSE),FALSE)-I268),0)</f>
        <v>0</v>
      </c>
      <c r="O268" s="369">
        <f>IF(G268=$O$1,(VLOOKUP(A268,'Extras -UL'!$A$6:$J$109,HLOOKUP('Exras Inflair Vs. Base'!G268,'Extras -UL'!$A$4:$J$5,2,FALSE),FALSE)-I268),0)</f>
        <v>0</v>
      </c>
      <c r="P268" s="369">
        <f>IF(G268=$P$1,(VLOOKUP(A268,'Extras -UL'!$A$6:$J$109,HLOOKUP('Exras Inflair Vs. Base'!G268,'Extras -UL'!$A$4:$J$5,2,FALSE),FALSE)-I268),0)</f>
        <v>0</v>
      </c>
      <c r="Q268" s="369">
        <f>IF(G268=$Q$1,(VLOOKUP(A268,'Extras -UL'!$A$6:$J$109,HLOOKUP('Exras Inflair Vs. Base'!G268,'Extras -UL'!$A$4:$J$5,2,FALSE),FALSE)-I268),0)</f>
        <v>0</v>
      </c>
      <c r="R268" s="369">
        <f>IF(G268=$R$1,(VLOOKUP(A268,'Extras -UL'!$A$6:$J$109,HLOOKUP('Exras Inflair Vs. Base'!G268,'Extras -UL'!$A$4:$J$5,2,FALSE),FALSE)-I268),0)</f>
        <v>0</v>
      </c>
      <c r="S268" s="248"/>
      <c r="T268" s="256" t="str">
        <f t="shared" si="13"/>
        <v/>
      </c>
      <c r="U268" s="248"/>
      <c r="V268" s="248"/>
      <c r="W268" s="248"/>
      <c r="X268" s="248"/>
      <c r="Y268" s="241"/>
      <c r="Z268" s="241" t="str">
        <f t="shared" si="14"/>
        <v/>
      </c>
      <c r="AA268" s="245">
        <f t="shared" si="12"/>
        <v>0</v>
      </c>
      <c r="AB268" s="242">
        <f>IF(G268=$J$1,(VLOOKUP(A268,'Extras -UL'!$A$6:$J$109,HLOOKUP('Exras Inflair Vs. Base'!G268,'Extras -UL'!$A$4:$J$5,2,FALSE),FALSE)),0)</f>
        <v>0</v>
      </c>
      <c r="AC268" s="242">
        <f>IF(G268=$K$1,(VLOOKUP(A268,'Extras -UL'!$A$6:$J$109,HLOOKUP('Exras Inflair Vs. Base'!G268,'Extras -UL'!$A$4:$J$5,2,FALSE),FALSE)),0)</f>
        <v>0</v>
      </c>
      <c r="AD268" s="242">
        <f>IF(G268=$L$1,(VLOOKUP(A268,'Extras -UL'!$A$6:$J$109,HLOOKUP('Exras Inflair Vs. Base'!G268,'Extras -UL'!$A$4:$J$5,2,FALSE),FALSE)),0)</f>
        <v>0</v>
      </c>
      <c r="AE268" s="242">
        <f>IF(G268=$M$1,(VLOOKUP(A268,'Extras -UL'!$A$6:$J$109,HLOOKUP('Exras Inflair Vs. Base'!G268,'Extras -UL'!$A$4:$J$5,2,FALSE),FALSE)),0)</f>
        <v>0</v>
      </c>
      <c r="AF268" s="242">
        <f>IF(G268=$N$1,(VLOOKUP(A268,'Extras -UL'!$A$6:$J$109,HLOOKUP('Exras Inflair Vs. Base'!G268,'Extras -UL'!$A$4:$J$5,2,FALSE),FALSE)-I268),0)</f>
        <v>0</v>
      </c>
      <c r="AG268" s="242">
        <f>IF(G268=$O$1,(VLOOKUP(A268,'Extras -UL'!$A$6:$J$109,HLOOKUP('Exras Inflair Vs. Base'!G268,'Extras -UL'!$A$4:$J$5,2,FALSE),FALSE)),0)</f>
        <v>0</v>
      </c>
      <c r="AH268" s="242">
        <f>IF(G268=$P$1,(VLOOKUP(A268,'Extras -UL'!$A$6:$J$109,HLOOKUP('Exras Inflair Vs. Base'!G268,'Extras -UL'!$A$4:$J$5,2,FALSE),FALSE)),0)</f>
        <v>0</v>
      </c>
      <c r="AI268" s="242">
        <f>IF(G268=$Q$1,(VLOOKUP(A268,'Extras -UL'!$A$6:$J$109,HLOOKUP('Exras Inflair Vs. Base'!G268,'Extras -UL'!$A$4:$J$5,2,FALSE),FALSE)),0)</f>
        <v>0</v>
      </c>
      <c r="AJ268" s="242">
        <f>IF(G268=$R$1,(VLOOKUP(A268,'Extras -UL'!$A$6:$J$109,HLOOKUP('Exras Inflair Vs. Base'!G268,'Extras -UL'!$A$4:$J$5,2,FALSE),FALSE)),0)</f>
        <v>0</v>
      </c>
    </row>
    <row r="269" spans="1:36" x14ac:dyDescent="0.25">
      <c r="A269" s="250"/>
      <c r="B269" s="250"/>
      <c r="C269" s="250"/>
      <c r="D269" s="252"/>
      <c r="E269" s="249"/>
      <c r="F269" s="249"/>
      <c r="G269" s="249"/>
      <c r="H269" s="249"/>
      <c r="I269" s="329"/>
      <c r="J269" s="369">
        <f>IF(G269=$J$1,(VLOOKUP(A269,'Extras -UL'!$A$6:$J$109,HLOOKUP('Exras Inflair Vs. Base'!G269,'Extras -UL'!$A$4:$J$5,2,FALSE),FALSE)-I269),0)</f>
        <v>0</v>
      </c>
      <c r="K269" s="369">
        <f>IF(G269=$K$1,(VLOOKUP(A269,'Extras -UL'!$A$6:$J$109,HLOOKUP('Exras Inflair Vs. Base'!G269,'Extras -UL'!$A$4:$J$5,2,FALSE),FALSE)-I269),0)</f>
        <v>0</v>
      </c>
      <c r="L269" s="369">
        <f>IF(G269=$L$1,(VLOOKUP(A269,'Extras -UL'!$A$6:$J$109,HLOOKUP('Exras Inflair Vs. Base'!G269,'Extras -UL'!$A$4:$J$5,2,FALSE),FALSE)-I269),0)</f>
        <v>0</v>
      </c>
      <c r="M269" s="369">
        <f>IF(G269=$M$1,(VLOOKUP(A269,'Extras -UL'!$A$6:$J$109,HLOOKUP('Exras Inflair Vs. Base'!G269,'Extras -UL'!$A$4:$J$5,2,FALSE),FALSE)-I269),0)</f>
        <v>0</v>
      </c>
      <c r="N269" s="369">
        <f>IF(G269=$N$1,(VLOOKUP(A269,'Extras -UL'!$A$6:$J$109,HLOOKUP('Exras Inflair Vs. Base'!G269,'Extras -UL'!$A$4:$J$5,2,FALSE),FALSE)-I269),0)</f>
        <v>0</v>
      </c>
      <c r="O269" s="369">
        <f>IF(G269=$O$1,(VLOOKUP(A269,'Extras -UL'!$A$6:$J$109,HLOOKUP('Exras Inflair Vs. Base'!G269,'Extras -UL'!$A$4:$J$5,2,FALSE),FALSE)-I269),0)</f>
        <v>0</v>
      </c>
      <c r="P269" s="369">
        <f>IF(G269=$P$1,(VLOOKUP(A269,'Extras -UL'!$A$6:$J$109,HLOOKUP('Exras Inflair Vs. Base'!G269,'Extras -UL'!$A$4:$J$5,2,FALSE),FALSE)-I269),0)</f>
        <v>0</v>
      </c>
      <c r="Q269" s="369">
        <f>IF(G269=$Q$1,(VLOOKUP(A269,'Extras -UL'!$A$6:$J$109,HLOOKUP('Exras Inflair Vs. Base'!G269,'Extras -UL'!$A$4:$J$5,2,FALSE),FALSE)-I269),0)</f>
        <v>0</v>
      </c>
      <c r="R269" s="369">
        <f>IF(G269=$R$1,(VLOOKUP(A269,'Extras -UL'!$A$6:$J$109,HLOOKUP('Exras Inflair Vs. Base'!G269,'Extras -UL'!$A$4:$J$5,2,FALSE),FALSE)-I269),0)</f>
        <v>0</v>
      </c>
      <c r="S269" s="248"/>
      <c r="T269" s="256" t="str">
        <f t="shared" si="13"/>
        <v/>
      </c>
      <c r="U269" s="248"/>
      <c r="V269" s="248"/>
      <c r="W269" s="248"/>
      <c r="X269" s="248"/>
      <c r="Y269" s="241"/>
      <c r="Z269" s="241" t="str">
        <f t="shared" si="14"/>
        <v/>
      </c>
      <c r="AA269" s="245">
        <f t="shared" si="12"/>
        <v>0</v>
      </c>
      <c r="AB269" s="242">
        <f>IF(G269=$J$1,(VLOOKUP(A269,'Extras -UL'!$A$6:$J$109,HLOOKUP('Exras Inflair Vs. Base'!G269,'Extras -UL'!$A$4:$J$5,2,FALSE),FALSE)),0)</f>
        <v>0</v>
      </c>
      <c r="AC269" s="242">
        <f>IF(G269=$K$1,(VLOOKUP(A269,'Extras -UL'!$A$6:$J$109,HLOOKUP('Exras Inflair Vs. Base'!G269,'Extras -UL'!$A$4:$J$5,2,FALSE),FALSE)),0)</f>
        <v>0</v>
      </c>
      <c r="AD269" s="242">
        <f>IF(G269=$L$1,(VLOOKUP(A269,'Extras -UL'!$A$6:$J$109,HLOOKUP('Exras Inflair Vs. Base'!G269,'Extras -UL'!$A$4:$J$5,2,FALSE),FALSE)),0)</f>
        <v>0</v>
      </c>
      <c r="AE269" s="242">
        <f>IF(G269=$M$1,(VLOOKUP(A269,'Extras -UL'!$A$6:$J$109,HLOOKUP('Exras Inflair Vs. Base'!G269,'Extras -UL'!$A$4:$J$5,2,FALSE),FALSE)),0)</f>
        <v>0</v>
      </c>
      <c r="AF269" s="242">
        <f>IF(G269=$N$1,(VLOOKUP(A269,'Extras -UL'!$A$6:$J$109,HLOOKUP('Exras Inflair Vs. Base'!G269,'Extras -UL'!$A$4:$J$5,2,FALSE),FALSE)-I269),0)</f>
        <v>0</v>
      </c>
      <c r="AG269" s="242">
        <f>IF(G269=$O$1,(VLOOKUP(A269,'Extras -UL'!$A$6:$J$109,HLOOKUP('Exras Inflair Vs. Base'!G269,'Extras -UL'!$A$4:$J$5,2,FALSE),FALSE)),0)</f>
        <v>0</v>
      </c>
      <c r="AH269" s="242">
        <f>IF(G269=$P$1,(VLOOKUP(A269,'Extras -UL'!$A$6:$J$109,HLOOKUP('Exras Inflair Vs. Base'!G269,'Extras -UL'!$A$4:$J$5,2,FALSE),FALSE)),0)</f>
        <v>0</v>
      </c>
      <c r="AI269" s="242">
        <f>IF(G269=$Q$1,(VLOOKUP(A269,'Extras -UL'!$A$6:$J$109,HLOOKUP('Exras Inflair Vs. Base'!G269,'Extras -UL'!$A$4:$J$5,2,FALSE),FALSE)),0)</f>
        <v>0</v>
      </c>
      <c r="AJ269" s="242">
        <f>IF(G269=$R$1,(VLOOKUP(A269,'Extras -UL'!$A$6:$J$109,HLOOKUP('Exras Inflair Vs. Base'!G269,'Extras -UL'!$A$4:$J$5,2,FALSE),FALSE)),0)</f>
        <v>0</v>
      </c>
    </row>
    <row r="270" spans="1:36" x14ac:dyDescent="0.25">
      <c r="A270" s="250"/>
      <c r="B270" s="250"/>
      <c r="C270" s="250"/>
      <c r="D270" s="252"/>
      <c r="E270" s="249"/>
      <c r="F270" s="249"/>
      <c r="G270" s="249"/>
      <c r="H270" s="249"/>
      <c r="I270" s="329"/>
      <c r="J270" s="369">
        <f>IF(G270=$J$1,(VLOOKUP(A270,'Extras -UL'!$A$6:$J$109,HLOOKUP('Exras Inflair Vs. Base'!G270,'Extras -UL'!$A$4:$J$5,2,FALSE),FALSE)-I270),0)</f>
        <v>0</v>
      </c>
      <c r="K270" s="369">
        <f>IF(G270=$K$1,(VLOOKUP(A270,'Extras -UL'!$A$6:$J$109,HLOOKUP('Exras Inflair Vs. Base'!G270,'Extras -UL'!$A$4:$J$5,2,FALSE),FALSE)-I270),0)</f>
        <v>0</v>
      </c>
      <c r="L270" s="369">
        <f>IF(G270=$L$1,(VLOOKUP(A270,'Extras -UL'!$A$6:$J$109,HLOOKUP('Exras Inflair Vs. Base'!G270,'Extras -UL'!$A$4:$J$5,2,FALSE),FALSE)-I270),0)</f>
        <v>0</v>
      </c>
      <c r="M270" s="369">
        <f>IF(G270=$M$1,(VLOOKUP(A270,'Extras -UL'!$A$6:$J$109,HLOOKUP('Exras Inflair Vs. Base'!G270,'Extras -UL'!$A$4:$J$5,2,FALSE),FALSE)-I270),0)</f>
        <v>0</v>
      </c>
      <c r="N270" s="369">
        <f>IF(G270=$N$1,(VLOOKUP(A270,'Extras -UL'!$A$6:$J$109,HLOOKUP('Exras Inflair Vs. Base'!G270,'Extras -UL'!$A$4:$J$5,2,FALSE),FALSE)-I270),0)</f>
        <v>0</v>
      </c>
      <c r="O270" s="369">
        <f>IF(G270=$O$1,(VLOOKUP(A270,'Extras -UL'!$A$6:$J$109,HLOOKUP('Exras Inflair Vs. Base'!G270,'Extras -UL'!$A$4:$J$5,2,FALSE),FALSE)-I270),0)</f>
        <v>0</v>
      </c>
      <c r="P270" s="369">
        <f>IF(G270=$P$1,(VLOOKUP(A270,'Extras -UL'!$A$6:$J$109,HLOOKUP('Exras Inflair Vs. Base'!G270,'Extras -UL'!$A$4:$J$5,2,FALSE),FALSE)-I270),0)</f>
        <v>0</v>
      </c>
      <c r="Q270" s="369">
        <f>IF(G270=$Q$1,(VLOOKUP(A270,'Extras -UL'!$A$6:$J$109,HLOOKUP('Exras Inflair Vs. Base'!G270,'Extras -UL'!$A$4:$J$5,2,FALSE),FALSE)-I270),0)</f>
        <v>0</v>
      </c>
      <c r="R270" s="369">
        <f>IF(G270=$R$1,(VLOOKUP(A270,'Extras -UL'!$A$6:$J$109,HLOOKUP('Exras Inflair Vs. Base'!G270,'Extras -UL'!$A$4:$J$5,2,FALSE),FALSE)-I270),0)</f>
        <v>0</v>
      </c>
      <c r="S270" s="248"/>
      <c r="T270" s="256" t="str">
        <f t="shared" si="13"/>
        <v/>
      </c>
      <c r="U270" s="248"/>
      <c r="V270" s="248"/>
      <c r="W270" s="248"/>
      <c r="X270" s="248"/>
      <c r="Y270" s="241"/>
      <c r="Z270" s="241" t="str">
        <f t="shared" si="14"/>
        <v/>
      </c>
      <c r="AA270" s="245">
        <f t="shared" si="12"/>
        <v>0</v>
      </c>
      <c r="AB270" s="242">
        <f>IF(G270=$J$1,(VLOOKUP(A270,'Extras -UL'!$A$6:$J$109,HLOOKUP('Exras Inflair Vs. Base'!G270,'Extras -UL'!$A$4:$J$5,2,FALSE),FALSE)),0)</f>
        <v>0</v>
      </c>
      <c r="AC270" s="242">
        <f>IF(G270=$K$1,(VLOOKUP(A270,'Extras -UL'!$A$6:$J$109,HLOOKUP('Exras Inflair Vs. Base'!G270,'Extras -UL'!$A$4:$J$5,2,FALSE),FALSE)),0)</f>
        <v>0</v>
      </c>
      <c r="AD270" s="242">
        <f>IF(G270=$L$1,(VLOOKUP(A270,'Extras -UL'!$A$6:$J$109,HLOOKUP('Exras Inflair Vs. Base'!G270,'Extras -UL'!$A$4:$J$5,2,FALSE),FALSE)),0)</f>
        <v>0</v>
      </c>
      <c r="AE270" s="242">
        <f>IF(G270=$M$1,(VLOOKUP(A270,'Extras -UL'!$A$6:$J$109,HLOOKUP('Exras Inflair Vs. Base'!G270,'Extras -UL'!$A$4:$J$5,2,FALSE),FALSE)),0)</f>
        <v>0</v>
      </c>
      <c r="AF270" s="242">
        <f>IF(G270=$N$1,(VLOOKUP(A270,'Extras -UL'!$A$6:$J$109,HLOOKUP('Exras Inflair Vs. Base'!G270,'Extras -UL'!$A$4:$J$5,2,FALSE),FALSE)-I270),0)</f>
        <v>0</v>
      </c>
      <c r="AG270" s="242">
        <f>IF(G270=$O$1,(VLOOKUP(A270,'Extras -UL'!$A$6:$J$109,HLOOKUP('Exras Inflair Vs. Base'!G270,'Extras -UL'!$A$4:$J$5,2,FALSE),FALSE)),0)</f>
        <v>0</v>
      </c>
      <c r="AH270" s="242">
        <f>IF(G270=$P$1,(VLOOKUP(A270,'Extras -UL'!$A$6:$J$109,HLOOKUP('Exras Inflair Vs. Base'!G270,'Extras -UL'!$A$4:$J$5,2,FALSE),FALSE)),0)</f>
        <v>0</v>
      </c>
      <c r="AI270" s="242">
        <f>IF(G270=$Q$1,(VLOOKUP(A270,'Extras -UL'!$A$6:$J$109,HLOOKUP('Exras Inflair Vs. Base'!G270,'Extras -UL'!$A$4:$J$5,2,FALSE),FALSE)),0)</f>
        <v>0</v>
      </c>
      <c r="AJ270" s="242">
        <f>IF(G270=$R$1,(VLOOKUP(A270,'Extras -UL'!$A$6:$J$109,HLOOKUP('Exras Inflair Vs. Base'!G270,'Extras -UL'!$A$4:$J$5,2,FALSE),FALSE)),0)</f>
        <v>0</v>
      </c>
    </row>
    <row r="271" spans="1:36" x14ac:dyDescent="0.25">
      <c r="A271" s="249"/>
      <c r="B271" s="249"/>
      <c r="C271" s="249"/>
      <c r="D271" s="251"/>
      <c r="E271" s="249"/>
      <c r="F271" s="249"/>
      <c r="G271" s="249"/>
      <c r="H271" s="249"/>
      <c r="I271" s="329"/>
      <c r="J271" s="369">
        <f>IF(G271=$J$1,(VLOOKUP(A271,'Extras -UL'!$A$6:$J$109,HLOOKUP('Exras Inflair Vs. Base'!G271,'Extras -UL'!$A$4:$J$5,2,FALSE),FALSE)-I271),0)</f>
        <v>0</v>
      </c>
      <c r="K271" s="369">
        <f>IF(G271=$K$1,(VLOOKUP(A271,'Extras -UL'!$A$6:$J$109,HLOOKUP('Exras Inflair Vs. Base'!G271,'Extras -UL'!$A$4:$J$5,2,FALSE),FALSE)-I271),0)</f>
        <v>0</v>
      </c>
      <c r="L271" s="369">
        <f>IF(G271=$L$1,(VLOOKUP(A271,'Extras -UL'!$A$6:$J$109,HLOOKUP('Exras Inflair Vs. Base'!G271,'Extras -UL'!$A$4:$J$5,2,FALSE),FALSE)-I271),0)</f>
        <v>0</v>
      </c>
      <c r="M271" s="369">
        <f>IF(G271=$M$1,(VLOOKUP(A271,'Extras -UL'!$A$6:$J$109,HLOOKUP('Exras Inflair Vs. Base'!G271,'Extras -UL'!$A$4:$J$5,2,FALSE),FALSE)-I271),0)</f>
        <v>0</v>
      </c>
      <c r="N271" s="369">
        <f>IF(G271=$N$1,(VLOOKUP(A271,'Extras -UL'!$A$6:$J$109,HLOOKUP('Exras Inflair Vs. Base'!G271,'Extras -UL'!$A$4:$J$5,2,FALSE),FALSE)-I271),0)</f>
        <v>0</v>
      </c>
      <c r="O271" s="369">
        <f>IF(G271=$O$1,(VLOOKUP(A271,'Extras -UL'!$A$6:$J$109,HLOOKUP('Exras Inflair Vs. Base'!G271,'Extras -UL'!$A$4:$J$5,2,FALSE),FALSE)-I271),0)</f>
        <v>0</v>
      </c>
      <c r="P271" s="369">
        <f>IF(G271=$P$1,(VLOOKUP(A271,'Extras -UL'!$A$6:$J$109,HLOOKUP('Exras Inflair Vs. Base'!G271,'Extras -UL'!$A$4:$J$5,2,FALSE),FALSE)-I271),0)</f>
        <v>0</v>
      </c>
      <c r="Q271" s="369">
        <f>IF(G271=$Q$1,(VLOOKUP(A271,'Extras -UL'!$A$6:$J$109,HLOOKUP('Exras Inflair Vs. Base'!G271,'Extras -UL'!$A$4:$J$5,2,FALSE),FALSE)-I271),0)</f>
        <v>0</v>
      </c>
      <c r="R271" s="369">
        <f>IF(G271=$R$1,(VLOOKUP(A271,'Extras -UL'!$A$6:$J$109,HLOOKUP('Exras Inflair Vs. Base'!G271,'Extras -UL'!$A$4:$J$5,2,FALSE),FALSE)-I271),0)</f>
        <v>0</v>
      </c>
      <c r="S271" s="248"/>
      <c r="T271" s="256" t="str">
        <f t="shared" si="13"/>
        <v/>
      </c>
      <c r="U271" s="248"/>
      <c r="V271" s="248"/>
      <c r="W271" s="248"/>
      <c r="X271" s="248"/>
      <c r="Y271" s="241"/>
      <c r="Z271" s="241" t="str">
        <f t="shared" si="14"/>
        <v/>
      </c>
      <c r="AA271" s="245">
        <f t="shared" si="12"/>
        <v>0</v>
      </c>
      <c r="AB271" s="242">
        <f>IF(G271=$J$1,(VLOOKUP(A271,'Extras -UL'!$A$6:$J$109,HLOOKUP('Exras Inflair Vs. Base'!G271,'Extras -UL'!$A$4:$J$5,2,FALSE),FALSE)),0)</f>
        <v>0</v>
      </c>
      <c r="AC271" s="242">
        <f>IF(G271=$K$1,(VLOOKUP(A271,'Extras -UL'!$A$6:$J$109,HLOOKUP('Exras Inflair Vs. Base'!G271,'Extras -UL'!$A$4:$J$5,2,FALSE),FALSE)),0)</f>
        <v>0</v>
      </c>
      <c r="AD271" s="242">
        <f>IF(G271=$L$1,(VLOOKUP(A271,'Extras -UL'!$A$6:$J$109,HLOOKUP('Exras Inflair Vs. Base'!G271,'Extras -UL'!$A$4:$J$5,2,FALSE),FALSE)),0)</f>
        <v>0</v>
      </c>
      <c r="AE271" s="242">
        <f>IF(G271=$M$1,(VLOOKUP(A271,'Extras -UL'!$A$6:$J$109,HLOOKUP('Exras Inflair Vs. Base'!G271,'Extras -UL'!$A$4:$J$5,2,FALSE),FALSE)),0)</f>
        <v>0</v>
      </c>
      <c r="AF271" s="242">
        <f>IF(G271=$N$1,(VLOOKUP(A271,'Extras -UL'!$A$6:$J$109,HLOOKUP('Exras Inflair Vs. Base'!G271,'Extras -UL'!$A$4:$J$5,2,FALSE),FALSE)-I271),0)</f>
        <v>0</v>
      </c>
      <c r="AG271" s="242">
        <f>IF(G271=$O$1,(VLOOKUP(A271,'Extras -UL'!$A$6:$J$109,HLOOKUP('Exras Inflair Vs. Base'!G271,'Extras -UL'!$A$4:$J$5,2,FALSE),FALSE)),0)</f>
        <v>0</v>
      </c>
      <c r="AH271" s="242">
        <f>IF(G271=$P$1,(VLOOKUP(A271,'Extras -UL'!$A$6:$J$109,HLOOKUP('Exras Inflair Vs. Base'!G271,'Extras -UL'!$A$4:$J$5,2,FALSE),FALSE)),0)</f>
        <v>0</v>
      </c>
      <c r="AI271" s="242">
        <f>IF(G271=$Q$1,(VLOOKUP(A271,'Extras -UL'!$A$6:$J$109,HLOOKUP('Exras Inflair Vs. Base'!G271,'Extras -UL'!$A$4:$J$5,2,FALSE),FALSE)),0)</f>
        <v>0</v>
      </c>
      <c r="AJ271" s="242">
        <f>IF(G271=$R$1,(VLOOKUP(A271,'Extras -UL'!$A$6:$J$109,HLOOKUP('Exras Inflair Vs. Base'!G271,'Extras -UL'!$A$4:$J$5,2,FALSE),FALSE)),0)</f>
        <v>0</v>
      </c>
    </row>
    <row r="272" spans="1:36" x14ac:dyDescent="0.25">
      <c r="A272" s="250"/>
      <c r="B272" s="250"/>
      <c r="C272" s="250"/>
      <c r="D272" s="252"/>
      <c r="E272" s="249"/>
      <c r="F272" s="249"/>
      <c r="G272" s="249"/>
      <c r="H272" s="249"/>
      <c r="I272" s="329"/>
      <c r="J272" s="369">
        <f>IF(G272=$J$1,(VLOOKUP(A272,'Extras -UL'!$A$6:$J$109,HLOOKUP('Exras Inflair Vs. Base'!G272,'Extras -UL'!$A$4:$J$5,2,FALSE),FALSE)-I272),0)</f>
        <v>0</v>
      </c>
      <c r="K272" s="369">
        <f>IF(G272=$K$1,(VLOOKUP(A272,'Extras -UL'!$A$6:$J$109,HLOOKUP('Exras Inflair Vs. Base'!G272,'Extras -UL'!$A$4:$J$5,2,FALSE),FALSE)-I272),0)</f>
        <v>0</v>
      </c>
      <c r="L272" s="369">
        <f>IF(G272=$L$1,(VLOOKUP(A272,'Extras -UL'!$A$6:$J$109,HLOOKUP('Exras Inflair Vs. Base'!G272,'Extras -UL'!$A$4:$J$5,2,FALSE),FALSE)-I272),0)</f>
        <v>0</v>
      </c>
      <c r="M272" s="369">
        <f>IF(G272=$M$1,(VLOOKUP(A272,'Extras -UL'!$A$6:$J$109,HLOOKUP('Exras Inflair Vs. Base'!G272,'Extras -UL'!$A$4:$J$5,2,FALSE),FALSE)-I272),0)</f>
        <v>0</v>
      </c>
      <c r="N272" s="369">
        <f>IF(G272=$N$1,(VLOOKUP(A272,'Extras -UL'!$A$6:$J$109,HLOOKUP('Exras Inflair Vs. Base'!G272,'Extras -UL'!$A$4:$J$5,2,FALSE),FALSE)-I272),0)</f>
        <v>0</v>
      </c>
      <c r="O272" s="369">
        <f>IF(G272=$O$1,(VLOOKUP(A272,'Extras -UL'!$A$6:$J$109,HLOOKUP('Exras Inflair Vs. Base'!G272,'Extras -UL'!$A$4:$J$5,2,FALSE),FALSE)-I272),0)</f>
        <v>0</v>
      </c>
      <c r="P272" s="369">
        <f>IF(G272=$P$1,(VLOOKUP(A272,'Extras -UL'!$A$6:$J$109,HLOOKUP('Exras Inflair Vs. Base'!G272,'Extras -UL'!$A$4:$J$5,2,FALSE),FALSE)-I272),0)</f>
        <v>0</v>
      </c>
      <c r="Q272" s="369">
        <f>IF(G272=$Q$1,(VLOOKUP(A272,'Extras -UL'!$A$6:$J$109,HLOOKUP('Exras Inflair Vs. Base'!G272,'Extras -UL'!$A$4:$J$5,2,FALSE),FALSE)-I272),0)</f>
        <v>0</v>
      </c>
      <c r="R272" s="369">
        <f>IF(G272=$R$1,(VLOOKUP(A272,'Extras -UL'!$A$6:$J$109,HLOOKUP('Exras Inflair Vs. Base'!G272,'Extras -UL'!$A$4:$J$5,2,FALSE),FALSE)-I272),0)</f>
        <v>0</v>
      </c>
      <c r="S272" s="248"/>
      <c r="T272" s="256" t="str">
        <f t="shared" si="13"/>
        <v/>
      </c>
      <c r="U272" s="248"/>
      <c r="V272" s="248"/>
      <c r="W272" s="248"/>
      <c r="X272" s="248"/>
      <c r="Y272" s="241"/>
      <c r="Z272" s="241" t="str">
        <f t="shared" si="14"/>
        <v/>
      </c>
      <c r="AA272" s="245">
        <f t="shared" si="12"/>
        <v>0</v>
      </c>
      <c r="AB272" s="242">
        <f>IF(G272=$J$1,(VLOOKUP(A272,'Extras -UL'!$A$6:$J$109,HLOOKUP('Exras Inflair Vs. Base'!G272,'Extras -UL'!$A$4:$J$5,2,FALSE),FALSE)),0)</f>
        <v>0</v>
      </c>
      <c r="AC272" s="242">
        <f>IF(G272=$K$1,(VLOOKUP(A272,'Extras -UL'!$A$6:$J$109,HLOOKUP('Exras Inflair Vs. Base'!G272,'Extras -UL'!$A$4:$J$5,2,FALSE),FALSE)),0)</f>
        <v>0</v>
      </c>
      <c r="AD272" s="242">
        <f>IF(G272=$L$1,(VLOOKUP(A272,'Extras -UL'!$A$6:$J$109,HLOOKUP('Exras Inflair Vs. Base'!G272,'Extras -UL'!$A$4:$J$5,2,FALSE),FALSE)),0)</f>
        <v>0</v>
      </c>
      <c r="AE272" s="242">
        <f>IF(G272=$M$1,(VLOOKUP(A272,'Extras -UL'!$A$6:$J$109,HLOOKUP('Exras Inflair Vs. Base'!G272,'Extras -UL'!$A$4:$J$5,2,FALSE),FALSE)),0)</f>
        <v>0</v>
      </c>
      <c r="AF272" s="242">
        <f>IF(G272=$N$1,(VLOOKUP(A272,'Extras -UL'!$A$6:$J$109,HLOOKUP('Exras Inflair Vs. Base'!G272,'Extras -UL'!$A$4:$J$5,2,FALSE),FALSE)-I272),0)</f>
        <v>0</v>
      </c>
      <c r="AG272" s="242">
        <f>IF(G272=$O$1,(VLOOKUP(A272,'Extras -UL'!$A$6:$J$109,HLOOKUP('Exras Inflair Vs. Base'!G272,'Extras -UL'!$A$4:$J$5,2,FALSE),FALSE)),0)</f>
        <v>0</v>
      </c>
      <c r="AH272" s="242">
        <f>IF(G272=$P$1,(VLOOKUP(A272,'Extras -UL'!$A$6:$J$109,HLOOKUP('Exras Inflair Vs. Base'!G272,'Extras -UL'!$A$4:$J$5,2,FALSE),FALSE)),0)</f>
        <v>0</v>
      </c>
      <c r="AI272" s="242">
        <f>IF(G272=$Q$1,(VLOOKUP(A272,'Extras -UL'!$A$6:$J$109,HLOOKUP('Exras Inflair Vs. Base'!G272,'Extras -UL'!$A$4:$J$5,2,FALSE),FALSE)),0)</f>
        <v>0</v>
      </c>
      <c r="AJ272" s="242">
        <f>IF(G272=$R$1,(VLOOKUP(A272,'Extras -UL'!$A$6:$J$109,HLOOKUP('Exras Inflair Vs. Base'!G272,'Extras -UL'!$A$4:$J$5,2,FALSE),FALSE)),0)</f>
        <v>0</v>
      </c>
    </row>
    <row r="273" spans="1:36" x14ac:dyDescent="0.25">
      <c r="A273" s="250"/>
      <c r="B273" s="250"/>
      <c r="C273" s="250"/>
      <c r="D273" s="252"/>
      <c r="E273" s="249"/>
      <c r="F273" s="249"/>
      <c r="G273" s="249"/>
      <c r="H273" s="249"/>
      <c r="I273" s="329"/>
      <c r="J273" s="369">
        <f>IF(G273=$J$1,(VLOOKUP(A273,'Extras -UL'!$A$6:$J$109,HLOOKUP('Exras Inflair Vs. Base'!G273,'Extras -UL'!$A$4:$J$5,2,FALSE),FALSE)-I273),0)</f>
        <v>0</v>
      </c>
      <c r="K273" s="369">
        <f>IF(G273=$K$1,(VLOOKUP(A273,'Extras -UL'!$A$6:$J$109,HLOOKUP('Exras Inflair Vs. Base'!G273,'Extras -UL'!$A$4:$J$5,2,FALSE),FALSE)-I273),0)</f>
        <v>0</v>
      </c>
      <c r="L273" s="369">
        <f>IF(G273=$L$1,(VLOOKUP(A273,'Extras -UL'!$A$6:$J$109,HLOOKUP('Exras Inflair Vs. Base'!G273,'Extras -UL'!$A$4:$J$5,2,FALSE),FALSE)-I273),0)</f>
        <v>0</v>
      </c>
      <c r="M273" s="369">
        <f>IF(G273=$M$1,(VLOOKUP(A273,'Extras -UL'!$A$6:$J$109,HLOOKUP('Exras Inflair Vs. Base'!G273,'Extras -UL'!$A$4:$J$5,2,FALSE),FALSE)-I273),0)</f>
        <v>0</v>
      </c>
      <c r="N273" s="369">
        <f>IF(G273=$N$1,(VLOOKUP(A273,'Extras -UL'!$A$6:$J$109,HLOOKUP('Exras Inflair Vs. Base'!G273,'Extras -UL'!$A$4:$J$5,2,FALSE),FALSE)-I273),0)</f>
        <v>0</v>
      </c>
      <c r="O273" s="369">
        <f>IF(G273=$O$1,(VLOOKUP(A273,'Extras -UL'!$A$6:$J$109,HLOOKUP('Exras Inflair Vs. Base'!G273,'Extras -UL'!$A$4:$J$5,2,FALSE),FALSE)-I273),0)</f>
        <v>0</v>
      </c>
      <c r="P273" s="369">
        <f>IF(G273=$P$1,(VLOOKUP(A273,'Extras -UL'!$A$6:$J$109,HLOOKUP('Exras Inflair Vs. Base'!G273,'Extras -UL'!$A$4:$J$5,2,FALSE),FALSE)-I273),0)</f>
        <v>0</v>
      </c>
      <c r="Q273" s="369">
        <f>IF(G273=$Q$1,(VLOOKUP(A273,'Extras -UL'!$A$6:$J$109,HLOOKUP('Exras Inflair Vs. Base'!G273,'Extras -UL'!$A$4:$J$5,2,FALSE),FALSE)-I273),0)</f>
        <v>0</v>
      </c>
      <c r="R273" s="369">
        <f>IF(G273=$R$1,(VLOOKUP(A273,'Extras -UL'!$A$6:$J$109,HLOOKUP('Exras Inflair Vs. Base'!G273,'Extras -UL'!$A$4:$J$5,2,FALSE),FALSE)-I273),0)</f>
        <v>0</v>
      </c>
      <c r="S273" s="248"/>
      <c r="T273" s="256" t="str">
        <f t="shared" si="13"/>
        <v/>
      </c>
      <c r="U273" s="248"/>
      <c r="V273" s="248"/>
      <c r="W273" s="248"/>
      <c r="X273" s="248"/>
      <c r="Y273" s="241"/>
      <c r="Z273" s="241" t="str">
        <f t="shared" si="14"/>
        <v/>
      </c>
      <c r="AA273" s="245">
        <f t="shared" si="12"/>
        <v>0</v>
      </c>
      <c r="AB273" s="242">
        <f>IF(G273=$J$1,(VLOOKUP(A273,'Extras -UL'!$A$6:$J$109,HLOOKUP('Exras Inflair Vs. Base'!G273,'Extras -UL'!$A$4:$J$5,2,FALSE),FALSE)),0)</f>
        <v>0</v>
      </c>
      <c r="AC273" s="242">
        <f>IF(G273=$K$1,(VLOOKUP(A273,'Extras -UL'!$A$6:$J$109,HLOOKUP('Exras Inflair Vs. Base'!G273,'Extras -UL'!$A$4:$J$5,2,FALSE),FALSE)),0)</f>
        <v>0</v>
      </c>
      <c r="AD273" s="242">
        <f>IF(G273=$L$1,(VLOOKUP(A273,'Extras -UL'!$A$6:$J$109,HLOOKUP('Exras Inflair Vs. Base'!G273,'Extras -UL'!$A$4:$J$5,2,FALSE),FALSE)),0)</f>
        <v>0</v>
      </c>
      <c r="AE273" s="242">
        <f>IF(G273=$M$1,(VLOOKUP(A273,'Extras -UL'!$A$6:$J$109,HLOOKUP('Exras Inflair Vs. Base'!G273,'Extras -UL'!$A$4:$J$5,2,FALSE),FALSE)),0)</f>
        <v>0</v>
      </c>
      <c r="AF273" s="242">
        <f>IF(G273=$N$1,(VLOOKUP(A273,'Extras -UL'!$A$6:$J$109,HLOOKUP('Exras Inflair Vs. Base'!G273,'Extras -UL'!$A$4:$J$5,2,FALSE),FALSE)-I273),0)</f>
        <v>0</v>
      </c>
      <c r="AG273" s="242">
        <f>IF(G273=$O$1,(VLOOKUP(A273,'Extras -UL'!$A$6:$J$109,HLOOKUP('Exras Inflair Vs. Base'!G273,'Extras -UL'!$A$4:$J$5,2,FALSE),FALSE)),0)</f>
        <v>0</v>
      </c>
      <c r="AH273" s="242">
        <f>IF(G273=$P$1,(VLOOKUP(A273,'Extras -UL'!$A$6:$J$109,HLOOKUP('Exras Inflair Vs. Base'!G273,'Extras -UL'!$A$4:$J$5,2,FALSE),FALSE)),0)</f>
        <v>0</v>
      </c>
      <c r="AI273" s="242">
        <f>IF(G273=$Q$1,(VLOOKUP(A273,'Extras -UL'!$A$6:$J$109,HLOOKUP('Exras Inflair Vs. Base'!G273,'Extras -UL'!$A$4:$J$5,2,FALSE),FALSE)),0)</f>
        <v>0</v>
      </c>
      <c r="AJ273" s="242">
        <f>IF(G273=$R$1,(VLOOKUP(A273,'Extras -UL'!$A$6:$J$109,HLOOKUP('Exras Inflair Vs. Base'!G273,'Extras -UL'!$A$4:$J$5,2,FALSE),FALSE)),0)</f>
        <v>0</v>
      </c>
    </row>
    <row r="274" spans="1:36" x14ac:dyDescent="0.25">
      <c r="A274" s="250"/>
      <c r="B274" s="250"/>
      <c r="C274" s="250"/>
      <c r="D274" s="252"/>
      <c r="E274" s="249"/>
      <c r="F274" s="249"/>
      <c r="G274" s="249"/>
      <c r="H274" s="249"/>
      <c r="I274" s="329"/>
      <c r="J274" s="369">
        <f>IF(G274=$J$1,(VLOOKUP(A274,'Extras -UL'!$A$6:$J$109,HLOOKUP('Exras Inflair Vs. Base'!G274,'Extras -UL'!$A$4:$J$5,2,FALSE),FALSE)-I274),0)</f>
        <v>0</v>
      </c>
      <c r="K274" s="369">
        <f>IF(G274=$K$1,(VLOOKUP(A274,'Extras -UL'!$A$6:$J$109,HLOOKUP('Exras Inflair Vs. Base'!G274,'Extras -UL'!$A$4:$J$5,2,FALSE),FALSE)-I274),0)</f>
        <v>0</v>
      </c>
      <c r="L274" s="369">
        <f>IF(G274=$L$1,(VLOOKUP(A274,'Extras -UL'!$A$6:$J$109,HLOOKUP('Exras Inflair Vs. Base'!G274,'Extras -UL'!$A$4:$J$5,2,FALSE),FALSE)-I274),0)</f>
        <v>0</v>
      </c>
      <c r="M274" s="369">
        <f>IF(G274=$M$1,(VLOOKUP(A274,'Extras -UL'!$A$6:$J$109,HLOOKUP('Exras Inflair Vs. Base'!G274,'Extras -UL'!$A$4:$J$5,2,FALSE),FALSE)-I274),0)</f>
        <v>0</v>
      </c>
      <c r="N274" s="369">
        <f>IF(G274=$N$1,(VLOOKUP(A274,'Extras -UL'!$A$6:$J$109,HLOOKUP('Exras Inflair Vs. Base'!G274,'Extras -UL'!$A$4:$J$5,2,FALSE),FALSE)-I274),0)</f>
        <v>0</v>
      </c>
      <c r="O274" s="369">
        <f>IF(G274=$O$1,(VLOOKUP(A274,'Extras -UL'!$A$6:$J$109,HLOOKUP('Exras Inflair Vs. Base'!G274,'Extras -UL'!$A$4:$J$5,2,FALSE),FALSE)-I274),0)</f>
        <v>0</v>
      </c>
      <c r="P274" s="369">
        <f>IF(G274=$P$1,(VLOOKUP(A274,'Extras -UL'!$A$6:$J$109,HLOOKUP('Exras Inflair Vs. Base'!G274,'Extras -UL'!$A$4:$J$5,2,FALSE),FALSE)-I274),0)</f>
        <v>0</v>
      </c>
      <c r="Q274" s="369">
        <f>IF(G274=$Q$1,(VLOOKUP(A274,'Extras -UL'!$A$6:$J$109,HLOOKUP('Exras Inflair Vs. Base'!G274,'Extras -UL'!$A$4:$J$5,2,FALSE),FALSE)-I274),0)</f>
        <v>0</v>
      </c>
      <c r="R274" s="369">
        <f>IF(G274=$R$1,(VLOOKUP(A274,'Extras -UL'!$A$6:$J$109,HLOOKUP('Exras Inflair Vs. Base'!G274,'Extras -UL'!$A$4:$J$5,2,FALSE),FALSE)-I274),0)</f>
        <v>0</v>
      </c>
      <c r="S274" s="248"/>
      <c r="T274" s="256" t="str">
        <f t="shared" si="13"/>
        <v/>
      </c>
      <c r="U274" s="248"/>
      <c r="V274" s="248"/>
      <c r="W274" s="248"/>
      <c r="X274" s="248"/>
      <c r="Y274" s="241"/>
      <c r="Z274" s="241" t="str">
        <f t="shared" si="14"/>
        <v/>
      </c>
      <c r="AA274" s="245">
        <f t="shared" si="12"/>
        <v>0</v>
      </c>
      <c r="AB274" s="242">
        <f>IF(G274=$J$1,(VLOOKUP(A274,'Extras -UL'!$A$6:$J$109,HLOOKUP('Exras Inflair Vs. Base'!G274,'Extras -UL'!$A$4:$J$5,2,FALSE),FALSE)),0)</f>
        <v>0</v>
      </c>
      <c r="AC274" s="242">
        <f>IF(G274=$K$1,(VLOOKUP(A274,'Extras -UL'!$A$6:$J$109,HLOOKUP('Exras Inflair Vs. Base'!G274,'Extras -UL'!$A$4:$J$5,2,FALSE),FALSE)),0)</f>
        <v>0</v>
      </c>
      <c r="AD274" s="242">
        <f>IF(G274=$L$1,(VLOOKUP(A274,'Extras -UL'!$A$6:$J$109,HLOOKUP('Exras Inflair Vs. Base'!G274,'Extras -UL'!$A$4:$J$5,2,FALSE),FALSE)),0)</f>
        <v>0</v>
      </c>
      <c r="AE274" s="242">
        <f>IF(G274=$M$1,(VLOOKUP(A274,'Extras -UL'!$A$6:$J$109,HLOOKUP('Exras Inflair Vs. Base'!G274,'Extras -UL'!$A$4:$J$5,2,FALSE),FALSE)),0)</f>
        <v>0</v>
      </c>
      <c r="AF274" s="242">
        <f>IF(G274=$N$1,(VLOOKUP(A274,'Extras -UL'!$A$6:$J$109,HLOOKUP('Exras Inflair Vs. Base'!G274,'Extras -UL'!$A$4:$J$5,2,FALSE),FALSE)-I274),0)</f>
        <v>0</v>
      </c>
      <c r="AG274" s="242">
        <f>IF(G274=$O$1,(VLOOKUP(A274,'Extras -UL'!$A$6:$J$109,HLOOKUP('Exras Inflair Vs. Base'!G274,'Extras -UL'!$A$4:$J$5,2,FALSE),FALSE)),0)</f>
        <v>0</v>
      </c>
      <c r="AH274" s="242">
        <f>IF(G274=$P$1,(VLOOKUP(A274,'Extras -UL'!$A$6:$J$109,HLOOKUP('Exras Inflair Vs. Base'!G274,'Extras -UL'!$A$4:$J$5,2,FALSE),FALSE)),0)</f>
        <v>0</v>
      </c>
      <c r="AI274" s="242">
        <f>IF(G274=$Q$1,(VLOOKUP(A274,'Extras -UL'!$A$6:$J$109,HLOOKUP('Exras Inflair Vs. Base'!G274,'Extras -UL'!$A$4:$J$5,2,FALSE),FALSE)),0)</f>
        <v>0</v>
      </c>
      <c r="AJ274" s="242">
        <f>IF(G274=$R$1,(VLOOKUP(A274,'Extras -UL'!$A$6:$J$109,HLOOKUP('Exras Inflair Vs. Base'!G274,'Extras -UL'!$A$4:$J$5,2,FALSE),FALSE)),0)</f>
        <v>0</v>
      </c>
    </row>
    <row r="275" spans="1:36" x14ac:dyDescent="0.25">
      <c r="A275" s="250"/>
      <c r="B275" s="250"/>
      <c r="C275" s="250"/>
      <c r="D275" s="252"/>
      <c r="E275" s="249"/>
      <c r="F275" s="249"/>
      <c r="G275" s="249"/>
      <c r="H275" s="249"/>
      <c r="I275" s="329"/>
      <c r="J275" s="369">
        <f>IF(G275=$J$1,(VLOOKUP(A275,'Extras -UL'!$A$6:$J$109,HLOOKUP('Exras Inflair Vs. Base'!G275,'Extras -UL'!$A$4:$J$5,2,FALSE),FALSE)-I275),0)</f>
        <v>0</v>
      </c>
      <c r="K275" s="369">
        <f>IF(G275=$K$1,(VLOOKUP(A275,'Extras -UL'!$A$6:$J$109,HLOOKUP('Exras Inflair Vs. Base'!G275,'Extras -UL'!$A$4:$J$5,2,FALSE),FALSE)-I275),0)</f>
        <v>0</v>
      </c>
      <c r="L275" s="369">
        <f>IF(G275=$L$1,(VLOOKUP(A275,'Extras -UL'!$A$6:$J$109,HLOOKUP('Exras Inflair Vs. Base'!G275,'Extras -UL'!$A$4:$J$5,2,FALSE),FALSE)-I275),0)</f>
        <v>0</v>
      </c>
      <c r="M275" s="369">
        <f>IF(G275=$M$1,(VLOOKUP(A275,'Extras -UL'!$A$6:$J$109,HLOOKUP('Exras Inflair Vs. Base'!G275,'Extras -UL'!$A$4:$J$5,2,FALSE),FALSE)-I275),0)</f>
        <v>0</v>
      </c>
      <c r="N275" s="369">
        <f>IF(G275=$N$1,(VLOOKUP(A275,'Extras -UL'!$A$6:$J$109,HLOOKUP('Exras Inflair Vs. Base'!G275,'Extras -UL'!$A$4:$J$5,2,FALSE),FALSE)-I275),0)</f>
        <v>0</v>
      </c>
      <c r="O275" s="369">
        <f>IF(G275=$O$1,(VLOOKUP(A275,'Extras -UL'!$A$6:$J$109,HLOOKUP('Exras Inflair Vs. Base'!G275,'Extras -UL'!$A$4:$J$5,2,FALSE),FALSE)-I275),0)</f>
        <v>0</v>
      </c>
      <c r="P275" s="369">
        <f>IF(G275=$P$1,(VLOOKUP(A275,'Extras -UL'!$A$6:$J$109,HLOOKUP('Exras Inflair Vs. Base'!G275,'Extras -UL'!$A$4:$J$5,2,FALSE),FALSE)-I275),0)</f>
        <v>0</v>
      </c>
      <c r="Q275" s="369">
        <f>IF(G275=$Q$1,(VLOOKUP(A275,'Extras -UL'!$A$6:$J$109,HLOOKUP('Exras Inflair Vs. Base'!G275,'Extras -UL'!$A$4:$J$5,2,FALSE),FALSE)-I275),0)</f>
        <v>0</v>
      </c>
      <c r="R275" s="369">
        <f>IF(G275=$R$1,(VLOOKUP(A275,'Extras -UL'!$A$6:$J$109,HLOOKUP('Exras Inflair Vs. Base'!G275,'Extras -UL'!$A$4:$J$5,2,FALSE),FALSE)-I275),0)</f>
        <v>0</v>
      </c>
      <c r="S275" s="248"/>
      <c r="T275" s="256" t="str">
        <f t="shared" si="13"/>
        <v/>
      </c>
      <c r="U275" s="248"/>
      <c r="V275" s="248"/>
      <c r="W275" s="248"/>
      <c r="X275" s="248"/>
      <c r="Y275" s="241"/>
      <c r="Z275" s="241" t="str">
        <f t="shared" si="14"/>
        <v/>
      </c>
      <c r="AA275" s="245">
        <f t="shared" ref="AA275:AA338" si="15">A275</f>
        <v>0</v>
      </c>
      <c r="AB275" s="242">
        <f>IF(G275=$J$1,(VLOOKUP(A275,'Extras -UL'!$A$6:$J$109,HLOOKUP('Exras Inflair Vs. Base'!G275,'Extras -UL'!$A$4:$J$5,2,FALSE),FALSE)),0)</f>
        <v>0</v>
      </c>
      <c r="AC275" s="242">
        <f>IF(G275=$K$1,(VLOOKUP(A275,'Extras -UL'!$A$6:$J$109,HLOOKUP('Exras Inflair Vs. Base'!G275,'Extras -UL'!$A$4:$J$5,2,FALSE),FALSE)),0)</f>
        <v>0</v>
      </c>
      <c r="AD275" s="242">
        <f>IF(G275=$L$1,(VLOOKUP(A275,'Extras -UL'!$A$6:$J$109,HLOOKUP('Exras Inflair Vs. Base'!G275,'Extras -UL'!$A$4:$J$5,2,FALSE),FALSE)),0)</f>
        <v>0</v>
      </c>
      <c r="AE275" s="242">
        <f>IF(G275=$M$1,(VLOOKUP(A275,'Extras -UL'!$A$6:$J$109,HLOOKUP('Exras Inflair Vs. Base'!G275,'Extras -UL'!$A$4:$J$5,2,FALSE),FALSE)),0)</f>
        <v>0</v>
      </c>
      <c r="AF275" s="242">
        <f>IF(G275=$N$1,(VLOOKUP(A275,'Extras -UL'!$A$6:$J$109,HLOOKUP('Exras Inflair Vs. Base'!G275,'Extras -UL'!$A$4:$J$5,2,FALSE),FALSE)-I275),0)</f>
        <v>0</v>
      </c>
      <c r="AG275" s="242">
        <f>IF(G275=$O$1,(VLOOKUP(A275,'Extras -UL'!$A$6:$J$109,HLOOKUP('Exras Inflair Vs. Base'!G275,'Extras -UL'!$A$4:$J$5,2,FALSE),FALSE)),0)</f>
        <v>0</v>
      </c>
      <c r="AH275" s="242">
        <f>IF(G275=$P$1,(VLOOKUP(A275,'Extras -UL'!$A$6:$J$109,HLOOKUP('Exras Inflair Vs. Base'!G275,'Extras -UL'!$A$4:$J$5,2,FALSE),FALSE)),0)</f>
        <v>0</v>
      </c>
      <c r="AI275" s="242">
        <f>IF(G275=$Q$1,(VLOOKUP(A275,'Extras -UL'!$A$6:$J$109,HLOOKUP('Exras Inflair Vs. Base'!G275,'Extras -UL'!$A$4:$J$5,2,FALSE),FALSE)),0)</f>
        <v>0</v>
      </c>
      <c r="AJ275" s="242">
        <f>IF(G275=$R$1,(VLOOKUP(A275,'Extras -UL'!$A$6:$J$109,HLOOKUP('Exras Inflair Vs. Base'!G275,'Extras -UL'!$A$4:$J$5,2,FALSE),FALSE)),0)</f>
        <v>0</v>
      </c>
    </row>
    <row r="276" spans="1:36" x14ac:dyDescent="0.25">
      <c r="A276" s="250"/>
      <c r="B276" s="250"/>
      <c r="C276" s="250"/>
      <c r="D276" s="252"/>
      <c r="E276" s="249"/>
      <c r="F276" s="249"/>
      <c r="G276" s="249"/>
      <c r="H276" s="249"/>
      <c r="I276" s="329"/>
      <c r="J276" s="369">
        <f>IF(G276=$J$1,(VLOOKUP(A276,'Extras -UL'!$A$6:$J$109,HLOOKUP('Exras Inflair Vs. Base'!G276,'Extras -UL'!$A$4:$J$5,2,FALSE),FALSE)-I276),0)</f>
        <v>0</v>
      </c>
      <c r="K276" s="369">
        <f>IF(G276=$K$1,(VLOOKUP(A276,'Extras -UL'!$A$6:$J$109,HLOOKUP('Exras Inflair Vs. Base'!G276,'Extras -UL'!$A$4:$J$5,2,FALSE),FALSE)-I276),0)</f>
        <v>0</v>
      </c>
      <c r="L276" s="369">
        <f>IF(G276=$L$1,(VLOOKUP(A276,'Extras -UL'!$A$6:$J$109,HLOOKUP('Exras Inflair Vs. Base'!G276,'Extras -UL'!$A$4:$J$5,2,FALSE),FALSE)-I276),0)</f>
        <v>0</v>
      </c>
      <c r="M276" s="369">
        <f>IF(G276=$M$1,(VLOOKUP(A276,'Extras -UL'!$A$6:$J$109,HLOOKUP('Exras Inflair Vs. Base'!G276,'Extras -UL'!$A$4:$J$5,2,FALSE),FALSE)-I276),0)</f>
        <v>0</v>
      </c>
      <c r="N276" s="369">
        <f>IF(G276=$N$1,(VLOOKUP(A276,'Extras -UL'!$A$6:$J$109,HLOOKUP('Exras Inflair Vs. Base'!G276,'Extras -UL'!$A$4:$J$5,2,FALSE),FALSE)-I276),0)</f>
        <v>0</v>
      </c>
      <c r="O276" s="369">
        <f>IF(G276=$O$1,(VLOOKUP(A276,'Extras -UL'!$A$6:$J$109,HLOOKUP('Exras Inflair Vs. Base'!G276,'Extras -UL'!$A$4:$J$5,2,FALSE),FALSE)-I276),0)</f>
        <v>0</v>
      </c>
      <c r="P276" s="369">
        <f>IF(G276=$P$1,(VLOOKUP(A276,'Extras -UL'!$A$6:$J$109,HLOOKUP('Exras Inflair Vs. Base'!G276,'Extras -UL'!$A$4:$J$5,2,FALSE),FALSE)-I276),0)</f>
        <v>0</v>
      </c>
      <c r="Q276" s="369">
        <f>IF(G276=$Q$1,(VLOOKUP(A276,'Extras -UL'!$A$6:$J$109,HLOOKUP('Exras Inflair Vs. Base'!G276,'Extras -UL'!$A$4:$J$5,2,FALSE),FALSE)-I276),0)</f>
        <v>0</v>
      </c>
      <c r="R276" s="369">
        <f>IF(G276=$R$1,(VLOOKUP(A276,'Extras -UL'!$A$6:$J$109,HLOOKUP('Exras Inflair Vs. Base'!G276,'Extras -UL'!$A$4:$J$5,2,FALSE),FALSE)-I276),0)</f>
        <v>0</v>
      </c>
      <c r="S276" s="248"/>
      <c r="T276" s="256" t="str">
        <f t="shared" si="13"/>
        <v/>
      </c>
      <c r="U276" s="248"/>
      <c r="V276" s="248"/>
      <c r="W276" s="248"/>
      <c r="X276" s="248"/>
      <c r="Y276" s="241"/>
      <c r="Z276" s="241" t="str">
        <f t="shared" si="14"/>
        <v/>
      </c>
      <c r="AA276" s="245">
        <f t="shared" si="15"/>
        <v>0</v>
      </c>
      <c r="AB276" s="242">
        <f>IF(G276=$J$1,(VLOOKUP(A276,'Extras -UL'!$A$6:$J$109,HLOOKUP('Exras Inflair Vs. Base'!G276,'Extras -UL'!$A$4:$J$5,2,FALSE),FALSE)),0)</f>
        <v>0</v>
      </c>
      <c r="AC276" s="242">
        <f>IF(G276=$K$1,(VLOOKUP(A276,'Extras -UL'!$A$6:$J$109,HLOOKUP('Exras Inflair Vs. Base'!G276,'Extras -UL'!$A$4:$J$5,2,FALSE),FALSE)),0)</f>
        <v>0</v>
      </c>
      <c r="AD276" s="242">
        <f>IF(G276=$L$1,(VLOOKUP(A276,'Extras -UL'!$A$6:$J$109,HLOOKUP('Exras Inflair Vs. Base'!G276,'Extras -UL'!$A$4:$J$5,2,FALSE),FALSE)),0)</f>
        <v>0</v>
      </c>
      <c r="AE276" s="242">
        <f>IF(G276=$M$1,(VLOOKUP(A276,'Extras -UL'!$A$6:$J$109,HLOOKUP('Exras Inflair Vs. Base'!G276,'Extras -UL'!$A$4:$J$5,2,FALSE),FALSE)),0)</f>
        <v>0</v>
      </c>
      <c r="AF276" s="242">
        <f>IF(G276=$N$1,(VLOOKUP(A276,'Extras -UL'!$A$6:$J$109,HLOOKUP('Exras Inflair Vs. Base'!G276,'Extras -UL'!$A$4:$J$5,2,FALSE),FALSE)-I276),0)</f>
        <v>0</v>
      </c>
      <c r="AG276" s="242">
        <f>IF(G276=$O$1,(VLOOKUP(A276,'Extras -UL'!$A$6:$J$109,HLOOKUP('Exras Inflair Vs. Base'!G276,'Extras -UL'!$A$4:$J$5,2,FALSE),FALSE)),0)</f>
        <v>0</v>
      </c>
      <c r="AH276" s="242">
        <f>IF(G276=$P$1,(VLOOKUP(A276,'Extras -UL'!$A$6:$J$109,HLOOKUP('Exras Inflair Vs. Base'!G276,'Extras -UL'!$A$4:$J$5,2,FALSE),FALSE)),0)</f>
        <v>0</v>
      </c>
      <c r="AI276" s="242">
        <f>IF(G276=$Q$1,(VLOOKUP(A276,'Extras -UL'!$A$6:$J$109,HLOOKUP('Exras Inflair Vs. Base'!G276,'Extras -UL'!$A$4:$J$5,2,FALSE),FALSE)),0)</f>
        <v>0</v>
      </c>
      <c r="AJ276" s="242">
        <f>IF(G276=$R$1,(VLOOKUP(A276,'Extras -UL'!$A$6:$J$109,HLOOKUP('Exras Inflair Vs. Base'!G276,'Extras -UL'!$A$4:$J$5,2,FALSE),FALSE)),0)</f>
        <v>0</v>
      </c>
    </row>
    <row r="277" spans="1:36" x14ac:dyDescent="0.25">
      <c r="A277" s="250"/>
      <c r="B277" s="250"/>
      <c r="C277" s="250"/>
      <c r="D277" s="252"/>
      <c r="E277" s="249"/>
      <c r="F277" s="249"/>
      <c r="G277" s="249"/>
      <c r="H277" s="249"/>
      <c r="I277" s="329"/>
      <c r="J277" s="369">
        <f>IF(G277=$J$1,(VLOOKUP(A277,'Extras -UL'!$A$6:$J$109,HLOOKUP('Exras Inflair Vs. Base'!G277,'Extras -UL'!$A$4:$J$5,2,FALSE),FALSE)-I277),0)</f>
        <v>0</v>
      </c>
      <c r="K277" s="369">
        <f>IF(G277=$K$1,(VLOOKUP(A277,'Extras -UL'!$A$6:$J$109,HLOOKUP('Exras Inflair Vs. Base'!G277,'Extras -UL'!$A$4:$J$5,2,FALSE),FALSE)-I277),0)</f>
        <v>0</v>
      </c>
      <c r="L277" s="369">
        <f>IF(G277=$L$1,(VLOOKUP(A277,'Extras -UL'!$A$6:$J$109,HLOOKUP('Exras Inflair Vs. Base'!G277,'Extras -UL'!$A$4:$J$5,2,FALSE),FALSE)-I277),0)</f>
        <v>0</v>
      </c>
      <c r="M277" s="369">
        <f>IF(G277=$M$1,(VLOOKUP(A277,'Extras -UL'!$A$6:$J$109,HLOOKUP('Exras Inflair Vs. Base'!G277,'Extras -UL'!$A$4:$J$5,2,FALSE),FALSE)-I277),0)</f>
        <v>0</v>
      </c>
      <c r="N277" s="369">
        <f>IF(G277=$N$1,(VLOOKUP(A277,'Extras -UL'!$A$6:$J$109,HLOOKUP('Exras Inflair Vs. Base'!G277,'Extras -UL'!$A$4:$J$5,2,FALSE),FALSE)-I277),0)</f>
        <v>0</v>
      </c>
      <c r="O277" s="369">
        <f>IF(G277=$O$1,(VLOOKUP(A277,'Extras -UL'!$A$6:$J$109,HLOOKUP('Exras Inflair Vs. Base'!G277,'Extras -UL'!$A$4:$J$5,2,FALSE),FALSE)-I277),0)</f>
        <v>0</v>
      </c>
      <c r="P277" s="369">
        <f>IF(G277=$P$1,(VLOOKUP(A277,'Extras -UL'!$A$6:$J$109,HLOOKUP('Exras Inflair Vs. Base'!G277,'Extras -UL'!$A$4:$J$5,2,FALSE),FALSE)-I277),0)</f>
        <v>0</v>
      </c>
      <c r="Q277" s="369">
        <f>IF(G277=$Q$1,(VLOOKUP(A277,'Extras -UL'!$A$6:$J$109,HLOOKUP('Exras Inflair Vs. Base'!G277,'Extras -UL'!$A$4:$J$5,2,FALSE),FALSE)-I277),0)</f>
        <v>0</v>
      </c>
      <c r="R277" s="369">
        <f>IF(G277=$R$1,(VLOOKUP(A277,'Extras -UL'!$A$6:$J$109,HLOOKUP('Exras Inflair Vs. Base'!G277,'Extras -UL'!$A$4:$J$5,2,FALSE),FALSE)-I277),0)</f>
        <v>0</v>
      </c>
      <c r="S277" s="248"/>
      <c r="T277" s="256" t="str">
        <f t="shared" si="13"/>
        <v/>
      </c>
      <c r="U277" s="248"/>
      <c r="V277" s="248"/>
      <c r="W277" s="248"/>
      <c r="X277" s="248"/>
      <c r="Y277" s="241"/>
      <c r="Z277" s="241" t="str">
        <f t="shared" si="14"/>
        <v/>
      </c>
      <c r="AA277" s="245">
        <f t="shared" si="15"/>
        <v>0</v>
      </c>
      <c r="AB277" s="242">
        <f>IF(G277=$J$1,(VLOOKUP(A277,'Extras -UL'!$A$6:$J$109,HLOOKUP('Exras Inflair Vs. Base'!G277,'Extras -UL'!$A$4:$J$5,2,FALSE),FALSE)),0)</f>
        <v>0</v>
      </c>
      <c r="AC277" s="242">
        <f>IF(G277=$K$1,(VLOOKUP(A277,'Extras -UL'!$A$6:$J$109,HLOOKUP('Exras Inflair Vs. Base'!G277,'Extras -UL'!$A$4:$J$5,2,FALSE),FALSE)),0)</f>
        <v>0</v>
      </c>
      <c r="AD277" s="242">
        <f>IF(G277=$L$1,(VLOOKUP(A277,'Extras -UL'!$A$6:$J$109,HLOOKUP('Exras Inflair Vs. Base'!G277,'Extras -UL'!$A$4:$J$5,2,FALSE),FALSE)),0)</f>
        <v>0</v>
      </c>
      <c r="AE277" s="242">
        <f>IF(G277=$M$1,(VLOOKUP(A277,'Extras -UL'!$A$6:$J$109,HLOOKUP('Exras Inflair Vs. Base'!G277,'Extras -UL'!$A$4:$J$5,2,FALSE),FALSE)),0)</f>
        <v>0</v>
      </c>
      <c r="AF277" s="242">
        <f>IF(G277=$N$1,(VLOOKUP(A277,'Extras -UL'!$A$6:$J$109,HLOOKUP('Exras Inflair Vs. Base'!G277,'Extras -UL'!$A$4:$J$5,2,FALSE),FALSE)-I277),0)</f>
        <v>0</v>
      </c>
      <c r="AG277" s="242">
        <f>IF(G277=$O$1,(VLOOKUP(A277,'Extras -UL'!$A$6:$J$109,HLOOKUP('Exras Inflair Vs. Base'!G277,'Extras -UL'!$A$4:$J$5,2,FALSE),FALSE)),0)</f>
        <v>0</v>
      </c>
      <c r="AH277" s="242">
        <f>IF(G277=$P$1,(VLOOKUP(A277,'Extras -UL'!$A$6:$J$109,HLOOKUP('Exras Inflair Vs. Base'!G277,'Extras -UL'!$A$4:$J$5,2,FALSE),FALSE)),0)</f>
        <v>0</v>
      </c>
      <c r="AI277" s="242">
        <f>IF(G277=$Q$1,(VLOOKUP(A277,'Extras -UL'!$A$6:$J$109,HLOOKUP('Exras Inflair Vs. Base'!G277,'Extras -UL'!$A$4:$J$5,2,FALSE),FALSE)),0)</f>
        <v>0</v>
      </c>
      <c r="AJ277" s="242">
        <f>IF(G277=$R$1,(VLOOKUP(A277,'Extras -UL'!$A$6:$J$109,HLOOKUP('Exras Inflair Vs. Base'!G277,'Extras -UL'!$A$4:$J$5,2,FALSE),FALSE)),0)</f>
        <v>0</v>
      </c>
    </row>
    <row r="278" spans="1:36" x14ac:dyDescent="0.25">
      <c r="A278" s="250"/>
      <c r="B278" s="250"/>
      <c r="C278" s="250"/>
      <c r="D278" s="252"/>
      <c r="E278" s="249"/>
      <c r="F278" s="249"/>
      <c r="G278" s="249"/>
      <c r="H278" s="249"/>
      <c r="I278" s="329"/>
      <c r="J278" s="369">
        <f>IF(G278=$J$1,(VLOOKUP(A278,'Extras -UL'!$A$6:$J$109,HLOOKUP('Exras Inflair Vs. Base'!G278,'Extras -UL'!$A$4:$J$5,2,FALSE),FALSE)-I278),0)</f>
        <v>0</v>
      </c>
      <c r="K278" s="369">
        <f>IF(G278=$K$1,(VLOOKUP(A278,'Extras -UL'!$A$6:$J$109,HLOOKUP('Exras Inflair Vs. Base'!G278,'Extras -UL'!$A$4:$J$5,2,FALSE),FALSE)-I278),0)</f>
        <v>0</v>
      </c>
      <c r="L278" s="369">
        <f>IF(G278=$L$1,(VLOOKUP(A278,'Extras -UL'!$A$6:$J$109,HLOOKUP('Exras Inflair Vs. Base'!G278,'Extras -UL'!$A$4:$J$5,2,FALSE),FALSE)-I278),0)</f>
        <v>0</v>
      </c>
      <c r="M278" s="369">
        <f>IF(G278=$M$1,(VLOOKUP(A278,'Extras -UL'!$A$6:$J$109,HLOOKUP('Exras Inflair Vs. Base'!G278,'Extras -UL'!$A$4:$J$5,2,FALSE),FALSE)-I278),0)</f>
        <v>0</v>
      </c>
      <c r="N278" s="369">
        <f>IF(G278=$N$1,(VLOOKUP(A278,'Extras -UL'!$A$6:$J$109,HLOOKUP('Exras Inflair Vs. Base'!G278,'Extras -UL'!$A$4:$J$5,2,FALSE),FALSE)-I278),0)</f>
        <v>0</v>
      </c>
      <c r="O278" s="369">
        <f>IF(G278=$O$1,(VLOOKUP(A278,'Extras -UL'!$A$6:$J$109,HLOOKUP('Exras Inflair Vs. Base'!G278,'Extras -UL'!$A$4:$J$5,2,FALSE),FALSE)-I278),0)</f>
        <v>0</v>
      </c>
      <c r="P278" s="369">
        <f>IF(G278=$P$1,(VLOOKUP(A278,'Extras -UL'!$A$6:$J$109,HLOOKUP('Exras Inflair Vs. Base'!G278,'Extras -UL'!$A$4:$J$5,2,FALSE),FALSE)-I278),0)</f>
        <v>0</v>
      </c>
      <c r="Q278" s="369">
        <f>IF(G278=$Q$1,(VLOOKUP(A278,'Extras -UL'!$A$6:$J$109,HLOOKUP('Exras Inflair Vs. Base'!G278,'Extras -UL'!$A$4:$J$5,2,FALSE),FALSE)-I278),0)</f>
        <v>0</v>
      </c>
      <c r="R278" s="369">
        <f>IF(G278=$R$1,(VLOOKUP(A278,'Extras -UL'!$A$6:$J$109,HLOOKUP('Exras Inflair Vs. Base'!G278,'Extras -UL'!$A$4:$J$5,2,FALSE),FALSE)-I278),0)</f>
        <v>0</v>
      </c>
      <c r="S278" s="248"/>
      <c r="T278" s="256" t="str">
        <f t="shared" si="13"/>
        <v/>
      </c>
      <c r="U278" s="248"/>
      <c r="V278" s="248"/>
      <c r="W278" s="248"/>
      <c r="X278" s="248"/>
      <c r="Y278" s="241"/>
      <c r="Z278" s="241" t="str">
        <f t="shared" si="14"/>
        <v/>
      </c>
      <c r="AA278" s="245">
        <f t="shared" si="15"/>
        <v>0</v>
      </c>
      <c r="AB278" s="242">
        <f>IF(G278=$J$1,(VLOOKUP(A278,'Extras -UL'!$A$6:$J$109,HLOOKUP('Exras Inflair Vs. Base'!G278,'Extras -UL'!$A$4:$J$5,2,FALSE),FALSE)),0)</f>
        <v>0</v>
      </c>
      <c r="AC278" s="242">
        <f>IF(G278=$K$1,(VLOOKUP(A278,'Extras -UL'!$A$6:$J$109,HLOOKUP('Exras Inflair Vs. Base'!G278,'Extras -UL'!$A$4:$J$5,2,FALSE),FALSE)),0)</f>
        <v>0</v>
      </c>
      <c r="AD278" s="242">
        <f>IF(G278=$L$1,(VLOOKUP(A278,'Extras -UL'!$A$6:$J$109,HLOOKUP('Exras Inflair Vs. Base'!G278,'Extras -UL'!$A$4:$J$5,2,FALSE),FALSE)),0)</f>
        <v>0</v>
      </c>
      <c r="AE278" s="242">
        <f>IF(G278=$M$1,(VLOOKUP(A278,'Extras -UL'!$A$6:$J$109,HLOOKUP('Exras Inflair Vs. Base'!G278,'Extras -UL'!$A$4:$J$5,2,FALSE),FALSE)),0)</f>
        <v>0</v>
      </c>
      <c r="AF278" s="242">
        <f>IF(G278=$N$1,(VLOOKUP(A278,'Extras -UL'!$A$6:$J$109,HLOOKUP('Exras Inflair Vs. Base'!G278,'Extras -UL'!$A$4:$J$5,2,FALSE),FALSE)-I278),0)</f>
        <v>0</v>
      </c>
      <c r="AG278" s="242">
        <f>IF(G278=$O$1,(VLOOKUP(A278,'Extras -UL'!$A$6:$J$109,HLOOKUP('Exras Inflair Vs. Base'!G278,'Extras -UL'!$A$4:$J$5,2,FALSE),FALSE)),0)</f>
        <v>0</v>
      </c>
      <c r="AH278" s="242">
        <f>IF(G278=$P$1,(VLOOKUP(A278,'Extras -UL'!$A$6:$J$109,HLOOKUP('Exras Inflair Vs. Base'!G278,'Extras -UL'!$A$4:$J$5,2,FALSE),FALSE)),0)</f>
        <v>0</v>
      </c>
      <c r="AI278" s="242">
        <f>IF(G278=$Q$1,(VLOOKUP(A278,'Extras -UL'!$A$6:$J$109,HLOOKUP('Exras Inflair Vs. Base'!G278,'Extras -UL'!$A$4:$J$5,2,FALSE),FALSE)),0)</f>
        <v>0</v>
      </c>
      <c r="AJ278" s="242">
        <f>IF(G278=$R$1,(VLOOKUP(A278,'Extras -UL'!$A$6:$J$109,HLOOKUP('Exras Inflair Vs. Base'!G278,'Extras -UL'!$A$4:$J$5,2,FALSE),FALSE)),0)</f>
        <v>0</v>
      </c>
    </row>
    <row r="279" spans="1:36" x14ac:dyDescent="0.25">
      <c r="A279" s="250"/>
      <c r="B279" s="250"/>
      <c r="C279" s="250"/>
      <c r="D279" s="252"/>
      <c r="E279" s="249"/>
      <c r="F279" s="249"/>
      <c r="G279" s="249"/>
      <c r="H279" s="249"/>
      <c r="I279" s="329"/>
      <c r="J279" s="369">
        <f>IF(G279=$J$1,(VLOOKUP(A279,'Extras -UL'!$A$6:$J$109,HLOOKUP('Exras Inflair Vs. Base'!G279,'Extras -UL'!$A$4:$J$5,2,FALSE),FALSE)-I279),0)</f>
        <v>0</v>
      </c>
      <c r="K279" s="369">
        <f>IF(G279=$K$1,(VLOOKUP(A279,'Extras -UL'!$A$6:$J$109,HLOOKUP('Exras Inflair Vs. Base'!G279,'Extras -UL'!$A$4:$J$5,2,FALSE),FALSE)-I279),0)</f>
        <v>0</v>
      </c>
      <c r="L279" s="369">
        <f>IF(G279=$L$1,(VLOOKUP(A279,'Extras -UL'!$A$6:$J$109,HLOOKUP('Exras Inflair Vs. Base'!G279,'Extras -UL'!$A$4:$J$5,2,FALSE),FALSE)-I279),0)</f>
        <v>0</v>
      </c>
      <c r="M279" s="369">
        <f>IF(G279=$M$1,(VLOOKUP(A279,'Extras -UL'!$A$6:$J$109,HLOOKUP('Exras Inflair Vs. Base'!G279,'Extras -UL'!$A$4:$J$5,2,FALSE),FALSE)-I279),0)</f>
        <v>0</v>
      </c>
      <c r="N279" s="369">
        <f>IF(G279=$N$1,(VLOOKUP(A279,'Extras -UL'!$A$6:$J$109,HLOOKUP('Exras Inflair Vs. Base'!G279,'Extras -UL'!$A$4:$J$5,2,FALSE),FALSE)-I279),0)</f>
        <v>0</v>
      </c>
      <c r="O279" s="369">
        <f>IF(G279=$O$1,(VLOOKUP(A279,'Extras -UL'!$A$6:$J$109,HLOOKUP('Exras Inflair Vs. Base'!G279,'Extras -UL'!$A$4:$J$5,2,FALSE),FALSE)-I279),0)</f>
        <v>0</v>
      </c>
      <c r="P279" s="369">
        <f>IF(G279=$P$1,(VLOOKUP(A279,'Extras -UL'!$A$6:$J$109,HLOOKUP('Exras Inflair Vs. Base'!G279,'Extras -UL'!$A$4:$J$5,2,FALSE),FALSE)-I279),0)</f>
        <v>0</v>
      </c>
      <c r="Q279" s="369">
        <f>IF(G279=$Q$1,(VLOOKUP(A279,'Extras -UL'!$A$6:$J$109,HLOOKUP('Exras Inflair Vs. Base'!G279,'Extras -UL'!$A$4:$J$5,2,FALSE),FALSE)-I279),0)</f>
        <v>0</v>
      </c>
      <c r="R279" s="369">
        <f>IF(G279=$R$1,(VLOOKUP(A279,'Extras -UL'!$A$6:$J$109,HLOOKUP('Exras Inflair Vs. Base'!G279,'Extras -UL'!$A$4:$J$5,2,FALSE),FALSE)-I279),0)</f>
        <v>0</v>
      </c>
      <c r="S279" s="248"/>
      <c r="T279" s="256" t="str">
        <f t="shared" si="13"/>
        <v/>
      </c>
      <c r="U279" s="248"/>
      <c r="V279" s="248"/>
      <c r="W279" s="248"/>
      <c r="X279" s="248"/>
      <c r="Y279" s="241"/>
      <c r="Z279" s="241" t="str">
        <f t="shared" si="14"/>
        <v/>
      </c>
      <c r="AA279" s="245">
        <f t="shared" si="15"/>
        <v>0</v>
      </c>
      <c r="AB279" s="242">
        <f>IF(G279=$J$1,(VLOOKUP(A279,'Extras -UL'!$A$6:$J$109,HLOOKUP('Exras Inflair Vs. Base'!G279,'Extras -UL'!$A$4:$J$5,2,FALSE),FALSE)),0)</f>
        <v>0</v>
      </c>
      <c r="AC279" s="242">
        <f>IF(G279=$K$1,(VLOOKUP(A279,'Extras -UL'!$A$6:$J$109,HLOOKUP('Exras Inflair Vs. Base'!G279,'Extras -UL'!$A$4:$J$5,2,FALSE),FALSE)),0)</f>
        <v>0</v>
      </c>
      <c r="AD279" s="242">
        <f>IF(G279=$L$1,(VLOOKUP(A279,'Extras -UL'!$A$6:$J$109,HLOOKUP('Exras Inflair Vs. Base'!G279,'Extras -UL'!$A$4:$J$5,2,FALSE),FALSE)),0)</f>
        <v>0</v>
      </c>
      <c r="AE279" s="242">
        <f>IF(G279=$M$1,(VLOOKUP(A279,'Extras -UL'!$A$6:$J$109,HLOOKUP('Exras Inflair Vs. Base'!G279,'Extras -UL'!$A$4:$J$5,2,FALSE),FALSE)),0)</f>
        <v>0</v>
      </c>
      <c r="AF279" s="242">
        <f>IF(G279=$N$1,(VLOOKUP(A279,'Extras -UL'!$A$6:$J$109,HLOOKUP('Exras Inflair Vs. Base'!G279,'Extras -UL'!$A$4:$J$5,2,FALSE),FALSE)-I279),0)</f>
        <v>0</v>
      </c>
      <c r="AG279" s="242">
        <f>IF(G279=$O$1,(VLOOKUP(A279,'Extras -UL'!$A$6:$J$109,HLOOKUP('Exras Inflair Vs. Base'!G279,'Extras -UL'!$A$4:$J$5,2,FALSE),FALSE)),0)</f>
        <v>0</v>
      </c>
      <c r="AH279" s="242">
        <f>IF(G279=$P$1,(VLOOKUP(A279,'Extras -UL'!$A$6:$J$109,HLOOKUP('Exras Inflair Vs. Base'!G279,'Extras -UL'!$A$4:$J$5,2,FALSE),FALSE)),0)</f>
        <v>0</v>
      </c>
      <c r="AI279" s="242">
        <f>IF(G279=$Q$1,(VLOOKUP(A279,'Extras -UL'!$A$6:$J$109,HLOOKUP('Exras Inflair Vs. Base'!G279,'Extras -UL'!$A$4:$J$5,2,FALSE),FALSE)),0)</f>
        <v>0</v>
      </c>
      <c r="AJ279" s="242">
        <f>IF(G279=$R$1,(VLOOKUP(A279,'Extras -UL'!$A$6:$J$109,HLOOKUP('Exras Inflair Vs. Base'!G279,'Extras -UL'!$A$4:$J$5,2,FALSE),FALSE)),0)</f>
        <v>0</v>
      </c>
    </row>
    <row r="280" spans="1:36" x14ac:dyDescent="0.25">
      <c r="A280" s="250"/>
      <c r="B280" s="250"/>
      <c r="C280" s="250"/>
      <c r="D280" s="252"/>
      <c r="E280" s="249"/>
      <c r="F280" s="249"/>
      <c r="G280" s="249"/>
      <c r="H280" s="249"/>
      <c r="I280" s="329"/>
      <c r="J280" s="369">
        <f>IF(G280=$J$1,(VLOOKUP(A280,'Extras -UL'!$A$6:$J$109,HLOOKUP('Exras Inflair Vs. Base'!G280,'Extras -UL'!$A$4:$J$5,2,FALSE),FALSE)-I280),0)</f>
        <v>0</v>
      </c>
      <c r="K280" s="369">
        <f>IF(G280=$K$1,(VLOOKUP(A280,'Extras -UL'!$A$6:$J$109,HLOOKUP('Exras Inflair Vs. Base'!G280,'Extras -UL'!$A$4:$J$5,2,FALSE),FALSE)-I280),0)</f>
        <v>0</v>
      </c>
      <c r="L280" s="369">
        <f>IF(G280=$L$1,(VLOOKUP(A280,'Extras -UL'!$A$6:$J$109,HLOOKUP('Exras Inflair Vs. Base'!G280,'Extras -UL'!$A$4:$J$5,2,FALSE),FALSE)-I280),0)</f>
        <v>0</v>
      </c>
      <c r="M280" s="369">
        <f>IF(G280=$M$1,(VLOOKUP(A280,'Extras -UL'!$A$6:$J$109,HLOOKUP('Exras Inflair Vs. Base'!G280,'Extras -UL'!$A$4:$J$5,2,FALSE),FALSE)-I280),0)</f>
        <v>0</v>
      </c>
      <c r="N280" s="369">
        <f>IF(G280=$N$1,(VLOOKUP(A280,'Extras -UL'!$A$6:$J$109,HLOOKUP('Exras Inflair Vs. Base'!G280,'Extras -UL'!$A$4:$J$5,2,FALSE),FALSE)-I280),0)</f>
        <v>0</v>
      </c>
      <c r="O280" s="369">
        <f>IF(G280=$O$1,(VLOOKUP(A280,'Extras -UL'!$A$6:$J$109,HLOOKUP('Exras Inflair Vs. Base'!G280,'Extras -UL'!$A$4:$J$5,2,FALSE),FALSE)-I280),0)</f>
        <v>0</v>
      </c>
      <c r="P280" s="369">
        <f>IF(G280=$P$1,(VLOOKUP(A280,'Extras -UL'!$A$6:$J$109,HLOOKUP('Exras Inflair Vs. Base'!G280,'Extras -UL'!$A$4:$J$5,2,FALSE),FALSE)-I280),0)</f>
        <v>0</v>
      </c>
      <c r="Q280" s="369">
        <f>IF(G280=$Q$1,(VLOOKUP(A280,'Extras -UL'!$A$6:$J$109,HLOOKUP('Exras Inflair Vs. Base'!G280,'Extras -UL'!$A$4:$J$5,2,FALSE),FALSE)-I280),0)</f>
        <v>0</v>
      </c>
      <c r="R280" s="369">
        <f>IF(G280=$R$1,(VLOOKUP(A280,'Extras -UL'!$A$6:$J$109,HLOOKUP('Exras Inflair Vs. Base'!G280,'Extras -UL'!$A$4:$J$5,2,FALSE),FALSE)-I280),0)</f>
        <v>0</v>
      </c>
      <c r="S280" s="248"/>
      <c r="T280" s="256" t="str">
        <f t="shared" si="13"/>
        <v/>
      </c>
      <c r="U280" s="248"/>
      <c r="V280" s="248"/>
      <c r="W280" s="248"/>
      <c r="X280" s="248"/>
      <c r="Y280" s="241"/>
      <c r="Z280" s="241" t="str">
        <f t="shared" si="14"/>
        <v/>
      </c>
      <c r="AA280" s="245">
        <f t="shared" si="15"/>
        <v>0</v>
      </c>
      <c r="AB280" s="242">
        <f>IF(G280=$J$1,(VLOOKUP(A280,'Extras -UL'!$A$6:$J$109,HLOOKUP('Exras Inflair Vs. Base'!G280,'Extras -UL'!$A$4:$J$5,2,FALSE),FALSE)),0)</f>
        <v>0</v>
      </c>
      <c r="AC280" s="242">
        <f>IF(G280=$K$1,(VLOOKUP(A280,'Extras -UL'!$A$6:$J$109,HLOOKUP('Exras Inflair Vs. Base'!G280,'Extras -UL'!$A$4:$J$5,2,FALSE),FALSE)),0)</f>
        <v>0</v>
      </c>
      <c r="AD280" s="242">
        <f>IF(G280=$L$1,(VLOOKUP(A280,'Extras -UL'!$A$6:$J$109,HLOOKUP('Exras Inflair Vs. Base'!G280,'Extras -UL'!$A$4:$J$5,2,FALSE),FALSE)),0)</f>
        <v>0</v>
      </c>
      <c r="AE280" s="242">
        <f>IF(G280=$M$1,(VLOOKUP(A280,'Extras -UL'!$A$6:$J$109,HLOOKUP('Exras Inflair Vs. Base'!G280,'Extras -UL'!$A$4:$J$5,2,FALSE),FALSE)),0)</f>
        <v>0</v>
      </c>
      <c r="AF280" s="242">
        <f>IF(G280=$N$1,(VLOOKUP(A280,'Extras -UL'!$A$6:$J$109,HLOOKUP('Exras Inflair Vs. Base'!G280,'Extras -UL'!$A$4:$J$5,2,FALSE),FALSE)-I280),0)</f>
        <v>0</v>
      </c>
      <c r="AG280" s="242">
        <f>IF(G280=$O$1,(VLOOKUP(A280,'Extras -UL'!$A$6:$J$109,HLOOKUP('Exras Inflair Vs. Base'!G280,'Extras -UL'!$A$4:$J$5,2,FALSE),FALSE)),0)</f>
        <v>0</v>
      </c>
      <c r="AH280" s="242">
        <f>IF(G280=$P$1,(VLOOKUP(A280,'Extras -UL'!$A$6:$J$109,HLOOKUP('Exras Inflair Vs. Base'!G280,'Extras -UL'!$A$4:$J$5,2,FALSE),FALSE)),0)</f>
        <v>0</v>
      </c>
      <c r="AI280" s="242">
        <f>IF(G280=$Q$1,(VLOOKUP(A280,'Extras -UL'!$A$6:$J$109,HLOOKUP('Exras Inflair Vs. Base'!G280,'Extras -UL'!$A$4:$J$5,2,FALSE),FALSE)),0)</f>
        <v>0</v>
      </c>
      <c r="AJ280" s="242">
        <f>IF(G280=$R$1,(VLOOKUP(A280,'Extras -UL'!$A$6:$J$109,HLOOKUP('Exras Inflair Vs. Base'!G280,'Extras -UL'!$A$4:$J$5,2,FALSE),FALSE)),0)</f>
        <v>0</v>
      </c>
    </row>
    <row r="281" spans="1:36" x14ac:dyDescent="0.25">
      <c r="A281" s="250"/>
      <c r="B281" s="250"/>
      <c r="C281" s="250"/>
      <c r="D281" s="252"/>
      <c r="E281" s="249"/>
      <c r="F281" s="249"/>
      <c r="G281" s="249"/>
      <c r="H281" s="249"/>
      <c r="I281" s="329"/>
      <c r="J281" s="369">
        <f>IF(G281=$J$1,(VLOOKUP(A281,'Extras -UL'!$A$6:$J$109,HLOOKUP('Exras Inflair Vs. Base'!G281,'Extras -UL'!$A$4:$J$5,2,FALSE),FALSE)-I281),0)</f>
        <v>0</v>
      </c>
      <c r="K281" s="369">
        <f>IF(G281=$K$1,(VLOOKUP(A281,'Extras -UL'!$A$6:$J$109,HLOOKUP('Exras Inflair Vs. Base'!G281,'Extras -UL'!$A$4:$J$5,2,FALSE),FALSE)-I281),0)</f>
        <v>0</v>
      </c>
      <c r="L281" s="369">
        <f>IF(G281=$L$1,(VLOOKUP(A281,'Extras -UL'!$A$6:$J$109,HLOOKUP('Exras Inflair Vs. Base'!G281,'Extras -UL'!$A$4:$J$5,2,FALSE),FALSE)-I281),0)</f>
        <v>0</v>
      </c>
      <c r="M281" s="369">
        <f>IF(G281=$M$1,(VLOOKUP(A281,'Extras -UL'!$A$6:$J$109,HLOOKUP('Exras Inflair Vs. Base'!G281,'Extras -UL'!$A$4:$J$5,2,FALSE),FALSE)-I281),0)</f>
        <v>0</v>
      </c>
      <c r="N281" s="369">
        <f>IF(G281=$N$1,(VLOOKUP(A281,'Extras -UL'!$A$6:$J$109,HLOOKUP('Exras Inflair Vs. Base'!G281,'Extras -UL'!$A$4:$J$5,2,FALSE),FALSE)-I281),0)</f>
        <v>0</v>
      </c>
      <c r="O281" s="369">
        <f>IF(G281=$O$1,(VLOOKUP(A281,'Extras -UL'!$A$6:$J$109,HLOOKUP('Exras Inflair Vs. Base'!G281,'Extras -UL'!$A$4:$J$5,2,FALSE),FALSE)-I281),0)</f>
        <v>0</v>
      </c>
      <c r="P281" s="369">
        <f>IF(G281=$P$1,(VLOOKUP(A281,'Extras -UL'!$A$6:$J$109,HLOOKUP('Exras Inflair Vs. Base'!G281,'Extras -UL'!$A$4:$J$5,2,FALSE),FALSE)-I281),0)</f>
        <v>0</v>
      </c>
      <c r="Q281" s="369">
        <f>IF(G281=$Q$1,(VLOOKUP(A281,'Extras -UL'!$A$6:$J$109,HLOOKUP('Exras Inflair Vs. Base'!G281,'Extras -UL'!$A$4:$J$5,2,FALSE),FALSE)-I281),0)</f>
        <v>0</v>
      </c>
      <c r="R281" s="369">
        <f>IF(G281=$R$1,(VLOOKUP(A281,'Extras -UL'!$A$6:$J$109,HLOOKUP('Exras Inflair Vs. Base'!G281,'Extras -UL'!$A$4:$J$5,2,FALSE),FALSE)-I281),0)</f>
        <v>0</v>
      </c>
      <c r="S281" s="248"/>
      <c r="T281" s="256" t="str">
        <f t="shared" si="13"/>
        <v/>
      </c>
      <c r="U281" s="248"/>
      <c r="V281" s="248"/>
      <c r="W281" s="248"/>
      <c r="X281" s="248"/>
      <c r="Y281" s="241"/>
      <c r="Z281" s="241" t="str">
        <f t="shared" si="14"/>
        <v/>
      </c>
      <c r="AA281" s="245">
        <f t="shared" si="15"/>
        <v>0</v>
      </c>
      <c r="AB281" s="242">
        <f>IF(G281=$J$1,(VLOOKUP(A281,'Extras -UL'!$A$6:$J$109,HLOOKUP('Exras Inflair Vs. Base'!G281,'Extras -UL'!$A$4:$J$5,2,FALSE),FALSE)),0)</f>
        <v>0</v>
      </c>
      <c r="AC281" s="242">
        <f>IF(G281=$K$1,(VLOOKUP(A281,'Extras -UL'!$A$6:$J$109,HLOOKUP('Exras Inflair Vs. Base'!G281,'Extras -UL'!$A$4:$J$5,2,FALSE),FALSE)),0)</f>
        <v>0</v>
      </c>
      <c r="AD281" s="242">
        <f>IF(G281=$L$1,(VLOOKUP(A281,'Extras -UL'!$A$6:$J$109,HLOOKUP('Exras Inflair Vs. Base'!G281,'Extras -UL'!$A$4:$J$5,2,FALSE),FALSE)),0)</f>
        <v>0</v>
      </c>
      <c r="AE281" s="242">
        <f>IF(G281=$M$1,(VLOOKUP(A281,'Extras -UL'!$A$6:$J$109,HLOOKUP('Exras Inflair Vs. Base'!G281,'Extras -UL'!$A$4:$J$5,2,FALSE),FALSE)),0)</f>
        <v>0</v>
      </c>
      <c r="AF281" s="242">
        <f>IF(G281=$N$1,(VLOOKUP(A281,'Extras -UL'!$A$6:$J$109,HLOOKUP('Exras Inflair Vs. Base'!G281,'Extras -UL'!$A$4:$J$5,2,FALSE),FALSE)-I281),0)</f>
        <v>0</v>
      </c>
      <c r="AG281" s="242">
        <f>IF(G281=$O$1,(VLOOKUP(A281,'Extras -UL'!$A$6:$J$109,HLOOKUP('Exras Inflair Vs. Base'!G281,'Extras -UL'!$A$4:$J$5,2,FALSE),FALSE)),0)</f>
        <v>0</v>
      </c>
      <c r="AH281" s="242">
        <f>IF(G281=$P$1,(VLOOKUP(A281,'Extras -UL'!$A$6:$J$109,HLOOKUP('Exras Inflair Vs. Base'!G281,'Extras -UL'!$A$4:$J$5,2,FALSE),FALSE)),0)</f>
        <v>0</v>
      </c>
      <c r="AI281" s="242">
        <f>IF(G281=$Q$1,(VLOOKUP(A281,'Extras -UL'!$A$6:$J$109,HLOOKUP('Exras Inflair Vs. Base'!G281,'Extras -UL'!$A$4:$J$5,2,FALSE),FALSE)),0)</f>
        <v>0</v>
      </c>
      <c r="AJ281" s="242">
        <f>IF(G281=$R$1,(VLOOKUP(A281,'Extras -UL'!$A$6:$J$109,HLOOKUP('Exras Inflair Vs. Base'!G281,'Extras -UL'!$A$4:$J$5,2,FALSE),FALSE)),0)</f>
        <v>0</v>
      </c>
    </row>
    <row r="282" spans="1:36" x14ac:dyDescent="0.25">
      <c r="A282" s="250"/>
      <c r="B282" s="250"/>
      <c r="C282" s="250"/>
      <c r="D282" s="252"/>
      <c r="E282" s="249"/>
      <c r="F282" s="249"/>
      <c r="G282" s="249"/>
      <c r="H282" s="249"/>
      <c r="I282" s="329"/>
      <c r="J282" s="369">
        <f>IF(G282=$J$1,(VLOOKUP(A282,'Extras -UL'!$A$6:$J$109,HLOOKUP('Exras Inflair Vs. Base'!G282,'Extras -UL'!$A$4:$J$5,2,FALSE),FALSE)-I282),0)</f>
        <v>0</v>
      </c>
      <c r="K282" s="369">
        <f>IF(G282=$K$1,(VLOOKUP(A282,'Extras -UL'!$A$6:$J$109,HLOOKUP('Exras Inflair Vs. Base'!G282,'Extras -UL'!$A$4:$J$5,2,FALSE),FALSE)-I282),0)</f>
        <v>0</v>
      </c>
      <c r="L282" s="369">
        <f>IF(G282=$L$1,(VLOOKUP(A282,'Extras -UL'!$A$6:$J$109,HLOOKUP('Exras Inflair Vs. Base'!G282,'Extras -UL'!$A$4:$J$5,2,FALSE),FALSE)-I282),0)</f>
        <v>0</v>
      </c>
      <c r="M282" s="369">
        <f>IF(G282=$M$1,(VLOOKUP(A282,'Extras -UL'!$A$6:$J$109,HLOOKUP('Exras Inflair Vs. Base'!G282,'Extras -UL'!$A$4:$J$5,2,FALSE),FALSE)-I282),0)</f>
        <v>0</v>
      </c>
      <c r="N282" s="369">
        <f>IF(G282=$N$1,(VLOOKUP(A282,'Extras -UL'!$A$6:$J$109,HLOOKUP('Exras Inflair Vs. Base'!G282,'Extras -UL'!$A$4:$J$5,2,FALSE),FALSE)-I282),0)</f>
        <v>0</v>
      </c>
      <c r="O282" s="369">
        <f>IF(G282=$O$1,(VLOOKUP(A282,'Extras -UL'!$A$6:$J$109,HLOOKUP('Exras Inflair Vs. Base'!G282,'Extras -UL'!$A$4:$J$5,2,FALSE),FALSE)-I282),0)</f>
        <v>0</v>
      </c>
      <c r="P282" s="369">
        <f>IF(G282=$P$1,(VLOOKUP(A282,'Extras -UL'!$A$6:$J$109,HLOOKUP('Exras Inflair Vs. Base'!G282,'Extras -UL'!$A$4:$J$5,2,FALSE),FALSE)-I282),0)</f>
        <v>0</v>
      </c>
      <c r="Q282" s="369">
        <f>IF(G282=$Q$1,(VLOOKUP(A282,'Extras -UL'!$A$6:$J$109,HLOOKUP('Exras Inflair Vs. Base'!G282,'Extras -UL'!$A$4:$J$5,2,FALSE),FALSE)-I282),0)</f>
        <v>0</v>
      </c>
      <c r="R282" s="369">
        <f>IF(G282=$R$1,(VLOOKUP(A282,'Extras -UL'!$A$6:$J$109,HLOOKUP('Exras Inflair Vs. Base'!G282,'Extras -UL'!$A$4:$J$5,2,FALSE),FALSE)-I282),0)</f>
        <v>0</v>
      </c>
      <c r="S282" s="248"/>
      <c r="T282" s="256" t="str">
        <f t="shared" si="13"/>
        <v/>
      </c>
      <c r="U282" s="248"/>
      <c r="V282" s="248"/>
      <c r="W282" s="248"/>
      <c r="X282" s="248"/>
      <c r="Y282" s="241"/>
      <c r="Z282" s="241" t="str">
        <f t="shared" si="14"/>
        <v/>
      </c>
      <c r="AA282" s="245">
        <f t="shared" si="15"/>
        <v>0</v>
      </c>
      <c r="AB282" s="242">
        <f>IF(G282=$J$1,(VLOOKUP(A282,'Extras -UL'!$A$6:$J$109,HLOOKUP('Exras Inflair Vs. Base'!G282,'Extras -UL'!$A$4:$J$5,2,FALSE),FALSE)),0)</f>
        <v>0</v>
      </c>
      <c r="AC282" s="242">
        <f>IF(G282=$K$1,(VLOOKUP(A282,'Extras -UL'!$A$6:$J$109,HLOOKUP('Exras Inflair Vs. Base'!G282,'Extras -UL'!$A$4:$J$5,2,FALSE),FALSE)),0)</f>
        <v>0</v>
      </c>
      <c r="AD282" s="242">
        <f>IF(G282=$L$1,(VLOOKUP(A282,'Extras -UL'!$A$6:$J$109,HLOOKUP('Exras Inflair Vs. Base'!G282,'Extras -UL'!$A$4:$J$5,2,FALSE),FALSE)),0)</f>
        <v>0</v>
      </c>
      <c r="AE282" s="242">
        <f>IF(G282=$M$1,(VLOOKUP(A282,'Extras -UL'!$A$6:$J$109,HLOOKUP('Exras Inflair Vs. Base'!G282,'Extras -UL'!$A$4:$J$5,2,FALSE),FALSE)),0)</f>
        <v>0</v>
      </c>
      <c r="AF282" s="242">
        <f>IF(G282=$N$1,(VLOOKUP(A282,'Extras -UL'!$A$6:$J$109,HLOOKUP('Exras Inflair Vs. Base'!G282,'Extras -UL'!$A$4:$J$5,2,FALSE),FALSE)-I282),0)</f>
        <v>0</v>
      </c>
      <c r="AG282" s="242">
        <f>IF(G282=$O$1,(VLOOKUP(A282,'Extras -UL'!$A$6:$J$109,HLOOKUP('Exras Inflair Vs. Base'!G282,'Extras -UL'!$A$4:$J$5,2,FALSE),FALSE)),0)</f>
        <v>0</v>
      </c>
      <c r="AH282" s="242">
        <f>IF(G282=$P$1,(VLOOKUP(A282,'Extras -UL'!$A$6:$J$109,HLOOKUP('Exras Inflair Vs. Base'!G282,'Extras -UL'!$A$4:$J$5,2,FALSE),FALSE)),0)</f>
        <v>0</v>
      </c>
      <c r="AI282" s="242">
        <f>IF(G282=$Q$1,(VLOOKUP(A282,'Extras -UL'!$A$6:$J$109,HLOOKUP('Exras Inflair Vs. Base'!G282,'Extras -UL'!$A$4:$J$5,2,FALSE),FALSE)),0)</f>
        <v>0</v>
      </c>
      <c r="AJ282" s="242">
        <f>IF(G282=$R$1,(VLOOKUP(A282,'Extras -UL'!$A$6:$J$109,HLOOKUP('Exras Inflair Vs. Base'!G282,'Extras -UL'!$A$4:$J$5,2,FALSE),FALSE)),0)</f>
        <v>0</v>
      </c>
    </row>
    <row r="283" spans="1:36" x14ac:dyDescent="0.25">
      <c r="A283" s="250"/>
      <c r="B283" s="250"/>
      <c r="C283" s="250"/>
      <c r="D283" s="252"/>
      <c r="E283" s="249"/>
      <c r="F283" s="249"/>
      <c r="G283" s="249"/>
      <c r="H283" s="249"/>
      <c r="I283" s="329"/>
      <c r="J283" s="369">
        <f>IF(G283=$J$1,(VLOOKUP(A283,'Extras -UL'!$A$6:$J$109,HLOOKUP('Exras Inflair Vs. Base'!G283,'Extras -UL'!$A$4:$J$5,2,FALSE),FALSE)-I283),0)</f>
        <v>0</v>
      </c>
      <c r="K283" s="369">
        <f>IF(G283=$K$1,(VLOOKUP(A283,'Extras -UL'!$A$6:$J$109,HLOOKUP('Exras Inflair Vs. Base'!G283,'Extras -UL'!$A$4:$J$5,2,FALSE),FALSE)-I283),0)</f>
        <v>0</v>
      </c>
      <c r="L283" s="369">
        <f>IF(G283=$L$1,(VLOOKUP(A283,'Extras -UL'!$A$6:$J$109,HLOOKUP('Exras Inflair Vs. Base'!G283,'Extras -UL'!$A$4:$J$5,2,FALSE),FALSE)-I283),0)</f>
        <v>0</v>
      </c>
      <c r="M283" s="369">
        <f>IF(G283=$M$1,(VLOOKUP(A283,'Extras -UL'!$A$6:$J$109,HLOOKUP('Exras Inflair Vs. Base'!G283,'Extras -UL'!$A$4:$J$5,2,FALSE),FALSE)-I283),0)</f>
        <v>0</v>
      </c>
      <c r="N283" s="369">
        <f>IF(G283=$N$1,(VLOOKUP(A283,'Extras -UL'!$A$6:$J$109,HLOOKUP('Exras Inflair Vs. Base'!G283,'Extras -UL'!$A$4:$J$5,2,FALSE),FALSE)-I283),0)</f>
        <v>0</v>
      </c>
      <c r="O283" s="369">
        <f>IF(G283=$O$1,(VLOOKUP(A283,'Extras -UL'!$A$6:$J$109,HLOOKUP('Exras Inflair Vs. Base'!G283,'Extras -UL'!$A$4:$J$5,2,FALSE),FALSE)-I283),0)</f>
        <v>0</v>
      </c>
      <c r="P283" s="369">
        <f>IF(G283=$P$1,(VLOOKUP(A283,'Extras -UL'!$A$6:$J$109,HLOOKUP('Exras Inflair Vs. Base'!G283,'Extras -UL'!$A$4:$J$5,2,FALSE),FALSE)-I283),0)</f>
        <v>0</v>
      </c>
      <c r="Q283" s="369">
        <f>IF(G283=$Q$1,(VLOOKUP(A283,'Extras -UL'!$A$6:$J$109,HLOOKUP('Exras Inflair Vs. Base'!G283,'Extras -UL'!$A$4:$J$5,2,FALSE),FALSE)-I283),0)</f>
        <v>0</v>
      </c>
      <c r="R283" s="369">
        <f>IF(G283=$R$1,(VLOOKUP(A283,'Extras -UL'!$A$6:$J$109,HLOOKUP('Exras Inflair Vs. Base'!G283,'Extras -UL'!$A$4:$J$5,2,FALSE),FALSE)-I283),0)</f>
        <v>0</v>
      </c>
      <c r="S283" s="248"/>
      <c r="T283" s="256" t="str">
        <f t="shared" si="13"/>
        <v/>
      </c>
      <c r="U283" s="248"/>
      <c r="V283" s="248"/>
      <c r="W283" s="248"/>
      <c r="X283" s="248"/>
      <c r="Y283" s="241"/>
      <c r="Z283" s="241" t="str">
        <f t="shared" si="14"/>
        <v/>
      </c>
      <c r="AA283" s="245">
        <f t="shared" si="15"/>
        <v>0</v>
      </c>
      <c r="AB283" s="242">
        <f>IF(G283=$J$1,(VLOOKUP(A283,'Extras -UL'!$A$6:$J$109,HLOOKUP('Exras Inflair Vs. Base'!G283,'Extras -UL'!$A$4:$J$5,2,FALSE),FALSE)),0)</f>
        <v>0</v>
      </c>
      <c r="AC283" s="242">
        <f>IF(G283=$K$1,(VLOOKUP(A283,'Extras -UL'!$A$6:$J$109,HLOOKUP('Exras Inflair Vs. Base'!G283,'Extras -UL'!$A$4:$J$5,2,FALSE),FALSE)),0)</f>
        <v>0</v>
      </c>
      <c r="AD283" s="242">
        <f>IF(G283=$L$1,(VLOOKUP(A283,'Extras -UL'!$A$6:$J$109,HLOOKUP('Exras Inflair Vs. Base'!G283,'Extras -UL'!$A$4:$J$5,2,FALSE),FALSE)),0)</f>
        <v>0</v>
      </c>
      <c r="AE283" s="242">
        <f>IF(G283=$M$1,(VLOOKUP(A283,'Extras -UL'!$A$6:$J$109,HLOOKUP('Exras Inflair Vs. Base'!G283,'Extras -UL'!$A$4:$J$5,2,FALSE),FALSE)),0)</f>
        <v>0</v>
      </c>
      <c r="AF283" s="242">
        <f>IF(G283=$N$1,(VLOOKUP(A283,'Extras -UL'!$A$6:$J$109,HLOOKUP('Exras Inflair Vs. Base'!G283,'Extras -UL'!$A$4:$J$5,2,FALSE),FALSE)-I283),0)</f>
        <v>0</v>
      </c>
      <c r="AG283" s="242">
        <f>IF(G283=$O$1,(VLOOKUP(A283,'Extras -UL'!$A$6:$J$109,HLOOKUP('Exras Inflair Vs. Base'!G283,'Extras -UL'!$A$4:$J$5,2,FALSE),FALSE)),0)</f>
        <v>0</v>
      </c>
      <c r="AH283" s="242">
        <f>IF(G283=$P$1,(VLOOKUP(A283,'Extras -UL'!$A$6:$J$109,HLOOKUP('Exras Inflair Vs. Base'!G283,'Extras -UL'!$A$4:$J$5,2,FALSE),FALSE)),0)</f>
        <v>0</v>
      </c>
      <c r="AI283" s="242">
        <f>IF(G283=$Q$1,(VLOOKUP(A283,'Extras -UL'!$A$6:$J$109,HLOOKUP('Exras Inflair Vs. Base'!G283,'Extras -UL'!$A$4:$J$5,2,FALSE),FALSE)),0)</f>
        <v>0</v>
      </c>
      <c r="AJ283" s="242">
        <f>IF(G283=$R$1,(VLOOKUP(A283,'Extras -UL'!$A$6:$J$109,HLOOKUP('Exras Inflair Vs. Base'!G283,'Extras -UL'!$A$4:$J$5,2,FALSE),FALSE)),0)</f>
        <v>0</v>
      </c>
    </row>
    <row r="284" spans="1:36" x14ac:dyDescent="0.25">
      <c r="A284" s="250"/>
      <c r="B284" s="250"/>
      <c r="C284" s="250"/>
      <c r="D284" s="252"/>
      <c r="E284" s="249"/>
      <c r="F284" s="249"/>
      <c r="G284" s="249"/>
      <c r="H284" s="249"/>
      <c r="I284" s="329"/>
      <c r="J284" s="369">
        <f>IF(G284=$J$1,(VLOOKUP(A284,'Extras -UL'!$A$6:$J$109,HLOOKUP('Exras Inflair Vs. Base'!G284,'Extras -UL'!$A$4:$J$5,2,FALSE),FALSE)-I284),0)</f>
        <v>0</v>
      </c>
      <c r="K284" s="369">
        <f>IF(G284=$K$1,(VLOOKUP(A284,'Extras -UL'!$A$6:$J$109,HLOOKUP('Exras Inflair Vs. Base'!G284,'Extras -UL'!$A$4:$J$5,2,FALSE),FALSE)-I284),0)</f>
        <v>0</v>
      </c>
      <c r="L284" s="369">
        <f>IF(G284=$L$1,(VLOOKUP(A284,'Extras -UL'!$A$6:$J$109,HLOOKUP('Exras Inflair Vs. Base'!G284,'Extras -UL'!$A$4:$J$5,2,FALSE),FALSE)-I284),0)</f>
        <v>0</v>
      </c>
      <c r="M284" s="369">
        <f>IF(G284=$M$1,(VLOOKUP(A284,'Extras -UL'!$A$6:$J$109,HLOOKUP('Exras Inflair Vs. Base'!G284,'Extras -UL'!$A$4:$J$5,2,FALSE),FALSE)-I284),0)</f>
        <v>0</v>
      </c>
      <c r="N284" s="369">
        <f>IF(G284=$N$1,(VLOOKUP(A284,'Extras -UL'!$A$6:$J$109,HLOOKUP('Exras Inflair Vs. Base'!G284,'Extras -UL'!$A$4:$J$5,2,FALSE),FALSE)-I284),0)</f>
        <v>0</v>
      </c>
      <c r="O284" s="369">
        <f>IF(G284=$O$1,(VLOOKUP(A284,'Extras -UL'!$A$6:$J$109,HLOOKUP('Exras Inflair Vs. Base'!G284,'Extras -UL'!$A$4:$J$5,2,FALSE),FALSE)-I284),0)</f>
        <v>0</v>
      </c>
      <c r="P284" s="369">
        <f>IF(G284=$P$1,(VLOOKUP(A284,'Extras -UL'!$A$6:$J$109,HLOOKUP('Exras Inflair Vs. Base'!G284,'Extras -UL'!$A$4:$J$5,2,FALSE),FALSE)-I284),0)</f>
        <v>0</v>
      </c>
      <c r="Q284" s="369">
        <f>IF(G284=$Q$1,(VLOOKUP(A284,'Extras -UL'!$A$6:$J$109,HLOOKUP('Exras Inflair Vs. Base'!G284,'Extras -UL'!$A$4:$J$5,2,FALSE),FALSE)-I284),0)</f>
        <v>0</v>
      </c>
      <c r="R284" s="369">
        <f>IF(G284=$R$1,(VLOOKUP(A284,'Extras -UL'!$A$6:$J$109,HLOOKUP('Exras Inflair Vs. Base'!G284,'Extras -UL'!$A$4:$J$5,2,FALSE),FALSE)-I284),0)</f>
        <v>0</v>
      </c>
      <c r="S284" s="248"/>
      <c r="T284" s="256" t="str">
        <f t="shared" si="13"/>
        <v/>
      </c>
      <c r="U284" s="248"/>
      <c r="V284" s="248"/>
      <c r="W284" s="248"/>
      <c r="X284" s="248"/>
      <c r="Y284" s="241"/>
      <c r="Z284" s="241" t="str">
        <f t="shared" si="14"/>
        <v/>
      </c>
      <c r="AA284" s="245">
        <f t="shared" si="15"/>
        <v>0</v>
      </c>
      <c r="AB284" s="242">
        <f>IF(G284=$J$1,(VLOOKUP(A284,'Extras -UL'!$A$6:$J$109,HLOOKUP('Exras Inflair Vs. Base'!G284,'Extras -UL'!$A$4:$J$5,2,FALSE),FALSE)),0)</f>
        <v>0</v>
      </c>
      <c r="AC284" s="242">
        <f>IF(G284=$K$1,(VLOOKUP(A284,'Extras -UL'!$A$6:$J$109,HLOOKUP('Exras Inflair Vs. Base'!G284,'Extras -UL'!$A$4:$J$5,2,FALSE),FALSE)),0)</f>
        <v>0</v>
      </c>
      <c r="AD284" s="242">
        <f>IF(G284=$L$1,(VLOOKUP(A284,'Extras -UL'!$A$6:$J$109,HLOOKUP('Exras Inflair Vs. Base'!G284,'Extras -UL'!$A$4:$J$5,2,FALSE),FALSE)),0)</f>
        <v>0</v>
      </c>
      <c r="AE284" s="242">
        <f>IF(G284=$M$1,(VLOOKUP(A284,'Extras -UL'!$A$6:$J$109,HLOOKUP('Exras Inflair Vs. Base'!G284,'Extras -UL'!$A$4:$J$5,2,FALSE),FALSE)),0)</f>
        <v>0</v>
      </c>
      <c r="AF284" s="242">
        <f>IF(G284=$N$1,(VLOOKUP(A284,'Extras -UL'!$A$6:$J$109,HLOOKUP('Exras Inflair Vs. Base'!G284,'Extras -UL'!$A$4:$J$5,2,FALSE),FALSE)-I284),0)</f>
        <v>0</v>
      </c>
      <c r="AG284" s="242">
        <f>IF(G284=$O$1,(VLOOKUP(A284,'Extras -UL'!$A$6:$J$109,HLOOKUP('Exras Inflair Vs. Base'!G284,'Extras -UL'!$A$4:$J$5,2,FALSE),FALSE)),0)</f>
        <v>0</v>
      </c>
      <c r="AH284" s="242">
        <f>IF(G284=$P$1,(VLOOKUP(A284,'Extras -UL'!$A$6:$J$109,HLOOKUP('Exras Inflair Vs. Base'!G284,'Extras -UL'!$A$4:$J$5,2,FALSE),FALSE)),0)</f>
        <v>0</v>
      </c>
      <c r="AI284" s="242">
        <f>IF(G284=$Q$1,(VLOOKUP(A284,'Extras -UL'!$A$6:$J$109,HLOOKUP('Exras Inflair Vs. Base'!G284,'Extras -UL'!$A$4:$J$5,2,FALSE),FALSE)),0)</f>
        <v>0</v>
      </c>
      <c r="AJ284" s="242">
        <f>IF(G284=$R$1,(VLOOKUP(A284,'Extras -UL'!$A$6:$J$109,HLOOKUP('Exras Inflair Vs. Base'!G284,'Extras -UL'!$A$4:$J$5,2,FALSE),FALSE)),0)</f>
        <v>0</v>
      </c>
    </row>
    <row r="285" spans="1:36" x14ac:dyDescent="0.25">
      <c r="A285" s="250"/>
      <c r="B285" s="250"/>
      <c r="C285" s="250"/>
      <c r="D285" s="252"/>
      <c r="E285" s="249"/>
      <c r="F285" s="249"/>
      <c r="G285" s="249"/>
      <c r="H285" s="249"/>
      <c r="I285" s="329"/>
      <c r="J285" s="369">
        <f>IF(G285=$J$1,(VLOOKUP(A285,'Extras -UL'!$A$6:$J$109,HLOOKUP('Exras Inflair Vs. Base'!G285,'Extras -UL'!$A$4:$J$5,2,FALSE),FALSE)-I285),0)</f>
        <v>0</v>
      </c>
      <c r="K285" s="369">
        <f>IF(G285=$K$1,(VLOOKUP(A285,'Extras -UL'!$A$6:$J$109,HLOOKUP('Exras Inflair Vs. Base'!G285,'Extras -UL'!$A$4:$J$5,2,FALSE),FALSE)-I285),0)</f>
        <v>0</v>
      </c>
      <c r="L285" s="369">
        <f>IF(G285=$L$1,(VLOOKUP(A285,'Extras -UL'!$A$6:$J$109,HLOOKUP('Exras Inflair Vs. Base'!G285,'Extras -UL'!$A$4:$J$5,2,FALSE),FALSE)-I285),0)</f>
        <v>0</v>
      </c>
      <c r="M285" s="369">
        <f>IF(G285=$M$1,(VLOOKUP(A285,'Extras -UL'!$A$6:$J$109,HLOOKUP('Exras Inflair Vs. Base'!G285,'Extras -UL'!$A$4:$J$5,2,FALSE),FALSE)-I285),0)</f>
        <v>0</v>
      </c>
      <c r="N285" s="369">
        <f>IF(G285=$N$1,(VLOOKUP(A285,'Extras -UL'!$A$6:$J$109,HLOOKUP('Exras Inflair Vs. Base'!G285,'Extras -UL'!$A$4:$J$5,2,FALSE),FALSE)-I285),0)</f>
        <v>0</v>
      </c>
      <c r="O285" s="369">
        <f>IF(G285=$O$1,(VLOOKUP(A285,'Extras -UL'!$A$6:$J$109,HLOOKUP('Exras Inflair Vs. Base'!G285,'Extras -UL'!$A$4:$J$5,2,FALSE),FALSE)-I285),0)</f>
        <v>0</v>
      </c>
      <c r="P285" s="369">
        <f>IF(G285=$P$1,(VLOOKUP(A285,'Extras -UL'!$A$6:$J$109,HLOOKUP('Exras Inflair Vs. Base'!G285,'Extras -UL'!$A$4:$J$5,2,FALSE),FALSE)-I285),0)</f>
        <v>0</v>
      </c>
      <c r="Q285" s="369">
        <f>IF(G285=$Q$1,(VLOOKUP(A285,'Extras -UL'!$A$6:$J$109,HLOOKUP('Exras Inflair Vs. Base'!G285,'Extras -UL'!$A$4:$J$5,2,FALSE),FALSE)-I285),0)</f>
        <v>0</v>
      </c>
      <c r="R285" s="369">
        <f>IF(G285=$R$1,(VLOOKUP(A285,'Extras -UL'!$A$6:$J$109,HLOOKUP('Exras Inflair Vs. Base'!G285,'Extras -UL'!$A$4:$J$5,2,FALSE),FALSE)-I285),0)</f>
        <v>0</v>
      </c>
      <c r="S285" s="248"/>
      <c r="T285" s="256" t="str">
        <f t="shared" si="13"/>
        <v/>
      </c>
      <c r="U285" s="248"/>
      <c r="V285" s="248"/>
      <c r="W285" s="248"/>
      <c r="X285" s="248"/>
      <c r="Y285" s="241"/>
      <c r="Z285" s="241" t="str">
        <f t="shared" si="14"/>
        <v/>
      </c>
      <c r="AA285" s="245">
        <f t="shared" si="15"/>
        <v>0</v>
      </c>
      <c r="AB285" s="242">
        <f>IF(G285=$J$1,(VLOOKUP(A285,'Extras -UL'!$A$6:$J$109,HLOOKUP('Exras Inflair Vs. Base'!G285,'Extras -UL'!$A$4:$J$5,2,FALSE),FALSE)),0)</f>
        <v>0</v>
      </c>
      <c r="AC285" s="242">
        <f>IF(G285=$K$1,(VLOOKUP(A285,'Extras -UL'!$A$6:$J$109,HLOOKUP('Exras Inflair Vs. Base'!G285,'Extras -UL'!$A$4:$J$5,2,FALSE),FALSE)),0)</f>
        <v>0</v>
      </c>
      <c r="AD285" s="242">
        <f>IF(G285=$L$1,(VLOOKUP(A285,'Extras -UL'!$A$6:$J$109,HLOOKUP('Exras Inflair Vs. Base'!G285,'Extras -UL'!$A$4:$J$5,2,FALSE),FALSE)),0)</f>
        <v>0</v>
      </c>
      <c r="AE285" s="242">
        <f>IF(G285=$M$1,(VLOOKUP(A285,'Extras -UL'!$A$6:$J$109,HLOOKUP('Exras Inflair Vs. Base'!G285,'Extras -UL'!$A$4:$J$5,2,FALSE),FALSE)),0)</f>
        <v>0</v>
      </c>
      <c r="AF285" s="242">
        <f>IF(G285=$N$1,(VLOOKUP(A285,'Extras -UL'!$A$6:$J$109,HLOOKUP('Exras Inflair Vs. Base'!G285,'Extras -UL'!$A$4:$J$5,2,FALSE),FALSE)-I285),0)</f>
        <v>0</v>
      </c>
      <c r="AG285" s="242">
        <f>IF(G285=$O$1,(VLOOKUP(A285,'Extras -UL'!$A$6:$J$109,HLOOKUP('Exras Inflair Vs. Base'!G285,'Extras -UL'!$A$4:$J$5,2,FALSE),FALSE)),0)</f>
        <v>0</v>
      </c>
      <c r="AH285" s="242">
        <f>IF(G285=$P$1,(VLOOKUP(A285,'Extras -UL'!$A$6:$J$109,HLOOKUP('Exras Inflair Vs. Base'!G285,'Extras -UL'!$A$4:$J$5,2,FALSE),FALSE)),0)</f>
        <v>0</v>
      </c>
      <c r="AI285" s="242">
        <f>IF(G285=$Q$1,(VLOOKUP(A285,'Extras -UL'!$A$6:$J$109,HLOOKUP('Exras Inflair Vs. Base'!G285,'Extras -UL'!$A$4:$J$5,2,FALSE),FALSE)),0)</f>
        <v>0</v>
      </c>
      <c r="AJ285" s="242">
        <f>IF(G285=$R$1,(VLOOKUP(A285,'Extras -UL'!$A$6:$J$109,HLOOKUP('Exras Inflair Vs. Base'!G285,'Extras -UL'!$A$4:$J$5,2,FALSE),FALSE)),0)</f>
        <v>0</v>
      </c>
    </row>
    <row r="286" spans="1:36" x14ac:dyDescent="0.25">
      <c r="A286" s="250"/>
      <c r="B286" s="250"/>
      <c r="C286" s="250"/>
      <c r="D286" s="252"/>
      <c r="E286" s="249"/>
      <c r="F286" s="249"/>
      <c r="G286" s="249"/>
      <c r="H286" s="249"/>
      <c r="I286" s="329"/>
      <c r="J286" s="369">
        <f>IF(G286=$J$1,(VLOOKUP(A286,'Extras -UL'!$A$6:$J$109,HLOOKUP('Exras Inflair Vs. Base'!G286,'Extras -UL'!$A$4:$J$5,2,FALSE),FALSE)-I286),0)</f>
        <v>0</v>
      </c>
      <c r="K286" s="369">
        <f>IF(G286=$K$1,(VLOOKUP(A286,'Extras -UL'!$A$6:$J$109,HLOOKUP('Exras Inflair Vs. Base'!G286,'Extras -UL'!$A$4:$J$5,2,FALSE),FALSE)-I286),0)</f>
        <v>0</v>
      </c>
      <c r="L286" s="369">
        <f>IF(G286=$L$1,(VLOOKUP(A286,'Extras -UL'!$A$6:$J$109,HLOOKUP('Exras Inflair Vs. Base'!G286,'Extras -UL'!$A$4:$J$5,2,FALSE),FALSE)-I286),0)</f>
        <v>0</v>
      </c>
      <c r="M286" s="369">
        <f>IF(G286=$M$1,(VLOOKUP(A286,'Extras -UL'!$A$6:$J$109,HLOOKUP('Exras Inflair Vs. Base'!G286,'Extras -UL'!$A$4:$J$5,2,FALSE),FALSE)-I286),0)</f>
        <v>0</v>
      </c>
      <c r="N286" s="369">
        <f>IF(G286=$N$1,(VLOOKUP(A286,'Extras -UL'!$A$6:$J$109,HLOOKUP('Exras Inflair Vs. Base'!G286,'Extras -UL'!$A$4:$J$5,2,FALSE),FALSE)-I286),0)</f>
        <v>0</v>
      </c>
      <c r="O286" s="369">
        <f>IF(G286=$O$1,(VLOOKUP(A286,'Extras -UL'!$A$6:$J$109,HLOOKUP('Exras Inflair Vs. Base'!G286,'Extras -UL'!$A$4:$J$5,2,FALSE),FALSE)-I286),0)</f>
        <v>0</v>
      </c>
      <c r="P286" s="369">
        <f>IF(G286=$P$1,(VLOOKUP(A286,'Extras -UL'!$A$6:$J$109,HLOOKUP('Exras Inflair Vs. Base'!G286,'Extras -UL'!$A$4:$J$5,2,FALSE),FALSE)-I286),0)</f>
        <v>0</v>
      </c>
      <c r="Q286" s="369">
        <f>IF(G286=$Q$1,(VLOOKUP(A286,'Extras -UL'!$A$6:$J$109,HLOOKUP('Exras Inflair Vs. Base'!G286,'Extras -UL'!$A$4:$J$5,2,FALSE),FALSE)-I286),0)</f>
        <v>0</v>
      </c>
      <c r="R286" s="369">
        <f>IF(G286=$R$1,(VLOOKUP(A286,'Extras -UL'!$A$6:$J$109,HLOOKUP('Exras Inflair Vs. Base'!G286,'Extras -UL'!$A$4:$J$5,2,FALSE),FALSE)-I286),0)</f>
        <v>0</v>
      </c>
      <c r="S286" s="248"/>
      <c r="T286" s="256" t="str">
        <f t="shared" si="13"/>
        <v/>
      </c>
      <c r="U286" s="248"/>
      <c r="V286" s="248"/>
      <c r="W286" s="248"/>
      <c r="X286" s="248"/>
      <c r="Y286" s="241"/>
      <c r="Z286" s="241" t="str">
        <f t="shared" si="14"/>
        <v/>
      </c>
      <c r="AA286" s="245">
        <f t="shared" si="15"/>
        <v>0</v>
      </c>
      <c r="AB286" s="242">
        <f>IF(G286=$J$1,(VLOOKUP(A286,'Extras -UL'!$A$6:$J$109,HLOOKUP('Exras Inflair Vs. Base'!G286,'Extras -UL'!$A$4:$J$5,2,FALSE),FALSE)),0)</f>
        <v>0</v>
      </c>
      <c r="AC286" s="242">
        <f>IF(G286=$K$1,(VLOOKUP(A286,'Extras -UL'!$A$6:$J$109,HLOOKUP('Exras Inflair Vs. Base'!G286,'Extras -UL'!$A$4:$J$5,2,FALSE),FALSE)),0)</f>
        <v>0</v>
      </c>
      <c r="AD286" s="242">
        <f>IF(G286=$L$1,(VLOOKUP(A286,'Extras -UL'!$A$6:$J$109,HLOOKUP('Exras Inflair Vs. Base'!G286,'Extras -UL'!$A$4:$J$5,2,FALSE),FALSE)),0)</f>
        <v>0</v>
      </c>
      <c r="AE286" s="242">
        <f>IF(G286=$M$1,(VLOOKUP(A286,'Extras -UL'!$A$6:$J$109,HLOOKUP('Exras Inflair Vs. Base'!G286,'Extras -UL'!$A$4:$J$5,2,FALSE),FALSE)),0)</f>
        <v>0</v>
      </c>
      <c r="AF286" s="242">
        <f>IF(G286=$N$1,(VLOOKUP(A286,'Extras -UL'!$A$6:$J$109,HLOOKUP('Exras Inflair Vs. Base'!G286,'Extras -UL'!$A$4:$J$5,2,FALSE),FALSE)-I286),0)</f>
        <v>0</v>
      </c>
      <c r="AG286" s="242">
        <f>IF(G286=$O$1,(VLOOKUP(A286,'Extras -UL'!$A$6:$J$109,HLOOKUP('Exras Inflair Vs. Base'!G286,'Extras -UL'!$A$4:$J$5,2,FALSE),FALSE)),0)</f>
        <v>0</v>
      </c>
      <c r="AH286" s="242">
        <f>IF(G286=$P$1,(VLOOKUP(A286,'Extras -UL'!$A$6:$J$109,HLOOKUP('Exras Inflair Vs. Base'!G286,'Extras -UL'!$A$4:$J$5,2,FALSE),FALSE)),0)</f>
        <v>0</v>
      </c>
      <c r="AI286" s="242">
        <f>IF(G286=$Q$1,(VLOOKUP(A286,'Extras -UL'!$A$6:$J$109,HLOOKUP('Exras Inflair Vs. Base'!G286,'Extras -UL'!$A$4:$J$5,2,FALSE),FALSE)),0)</f>
        <v>0</v>
      </c>
      <c r="AJ286" s="242">
        <f>IF(G286=$R$1,(VLOOKUP(A286,'Extras -UL'!$A$6:$J$109,HLOOKUP('Exras Inflair Vs. Base'!G286,'Extras -UL'!$A$4:$J$5,2,FALSE),FALSE)),0)</f>
        <v>0</v>
      </c>
    </row>
    <row r="287" spans="1:36" x14ac:dyDescent="0.25">
      <c r="A287" s="250"/>
      <c r="B287" s="250"/>
      <c r="C287" s="250"/>
      <c r="D287" s="252"/>
      <c r="E287" s="249"/>
      <c r="F287" s="249"/>
      <c r="G287" s="249"/>
      <c r="H287" s="249"/>
      <c r="I287" s="329"/>
      <c r="J287" s="369">
        <f>IF(G287=$J$1,(VLOOKUP(A287,'Extras -UL'!$A$6:$J$109,HLOOKUP('Exras Inflair Vs. Base'!G287,'Extras -UL'!$A$4:$J$5,2,FALSE),FALSE)-I287),0)</f>
        <v>0</v>
      </c>
      <c r="K287" s="369">
        <f>IF(G287=$K$1,(VLOOKUP(A287,'Extras -UL'!$A$6:$J$109,HLOOKUP('Exras Inflair Vs. Base'!G287,'Extras -UL'!$A$4:$J$5,2,FALSE),FALSE)-I287),0)</f>
        <v>0</v>
      </c>
      <c r="L287" s="369">
        <f>IF(G287=$L$1,(VLOOKUP(A287,'Extras -UL'!$A$6:$J$109,HLOOKUP('Exras Inflair Vs. Base'!G287,'Extras -UL'!$A$4:$J$5,2,FALSE),FALSE)-I287),0)</f>
        <v>0</v>
      </c>
      <c r="M287" s="369">
        <f>IF(G287=$M$1,(VLOOKUP(A287,'Extras -UL'!$A$6:$J$109,HLOOKUP('Exras Inflair Vs. Base'!G287,'Extras -UL'!$A$4:$J$5,2,FALSE),FALSE)-I287),0)</f>
        <v>0</v>
      </c>
      <c r="N287" s="369">
        <f>IF(G287=$N$1,(VLOOKUP(A287,'Extras -UL'!$A$6:$J$109,HLOOKUP('Exras Inflair Vs. Base'!G287,'Extras -UL'!$A$4:$J$5,2,FALSE),FALSE)-I287),0)</f>
        <v>0</v>
      </c>
      <c r="O287" s="369">
        <f>IF(G287=$O$1,(VLOOKUP(A287,'Extras -UL'!$A$6:$J$109,HLOOKUP('Exras Inflair Vs. Base'!G287,'Extras -UL'!$A$4:$J$5,2,FALSE),FALSE)-I287),0)</f>
        <v>0</v>
      </c>
      <c r="P287" s="369">
        <f>IF(G287=$P$1,(VLOOKUP(A287,'Extras -UL'!$A$6:$J$109,HLOOKUP('Exras Inflair Vs. Base'!G287,'Extras -UL'!$A$4:$J$5,2,FALSE),FALSE)-I287),0)</f>
        <v>0</v>
      </c>
      <c r="Q287" s="369">
        <f>IF(G287=$Q$1,(VLOOKUP(A287,'Extras -UL'!$A$6:$J$109,HLOOKUP('Exras Inflair Vs. Base'!G287,'Extras -UL'!$A$4:$J$5,2,FALSE),FALSE)-I287),0)</f>
        <v>0</v>
      </c>
      <c r="R287" s="369">
        <f>IF(G287=$R$1,(VLOOKUP(A287,'Extras -UL'!$A$6:$J$109,HLOOKUP('Exras Inflair Vs. Base'!G287,'Extras -UL'!$A$4:$J$5,2,FALSE),FALSE)-I287),0)</f>
        <v>0</v>
      </c>
      <c r="S287" s="248"/>
      <c r="T287" s="256" t="str">
        <f t="shared" si="13"/>
        <v/>
      </c>
      <c r="U287" s="248"/>
      <c r="V287" s="248"/>
      <c r="W287" s="248"/>
      <c r="X287" s="248"/>
      <c r="Y287" s="241"/>
      <c r="Z287" s="241" t="str">
        <f t="shared" si="14"/>
        <v/>
      </c>
      <c r="AA287" s="245">
        <f t="shared" si="15"/>
        <v>0</v>
      </c>
      <c r="AB287" s="242">
        <f>IF(G287=$J$1,(VLOOKUP(A287,'Extras -UL'!$A$6:$J$109,HLOOKUP('Exras Inflair Vs. Base'!G287,'Extras -UL'!$A$4:$J$5,2,FALSE),FALSE)),0)</f>
        <v>0</v>
      </c>
      <c r="AC287" s="242">
        <f>IF(G287=$K$1,(VLOOKUP(A287,'Extras -UL'!$A$6:$J$109,HLOOKUP('Exras Inflair Vs. Base'!G287,'Extras -UL'!$A$4:$J$5,2,FALSE),FALSE)),0)</f>
        <v>0</v>
      </c>
      <c r="AD287" s="242">
        <f>IF(G287=$L$1,(VLOOKUP(A287,'Extras -UL'!$A$6:$J$109,HLOOKUP('Exras Inflair Vs. Base'!G287,'Extras -UL'!$A$4:$J$5,2,FALSE),FALSE)),0)</f>
        <v>0</v>
      </c>
      <c r="AE287" s="242">
        <f>IF(G287=$M$1,(VLOOKUP(A287,'Extras -UL'!$A$6:$J$109,HLOOKUP('Exras Inflair Vs. Base'!G287,'Extras -UL'!$A$4:$J$5,2,FALSE),FALSE)),0)</f>
        <v>0</v>
      </c>
      <c r="AF287" s="242">
        <f>IF(G287=$N$1,(VLOOKUP(A287,'Extras -UL'!$A$6:$J$109,HLOOKUP('Exras Inflair Vs. Base'!G287,'Extras -UL'!$A$4:$J$5,2,FALSE),FALSE)-I287),0)</f>
        <v>0</v>
      </c>
      <c r="AG287" s="242">
        <f>IF(G287=$O$1,(VLOOKUP(A287,'Extras -UL'!$A$6:$J$109,HLOOKUP('Exras Inflair Vs. Base'!G287,'Extras -UL'!$A$4:$J$5,2,FALSE),FALSE)),0)</f>
        <v>0</v>
      </c>
      <c r="AH287" s="242">
        <f>IF(G287=$P$1,(VLOOKUP(A287,'Extras -UL'!$A$6:$J$109,HLOOKUP('Exras Inflair Vs. Base'!G287,'Extras -UL'!$A$4:$J$5,2,FALSE),FALSE)),0)</f>
        <v>0</v>
      </c>
      <c r="AI287" s="242">
        <f>IF(G287=$Q$1,(VLOOKUP(A287,'Extras -UL'!$A$6:$J$109,HLOOKUP('Exras Inflair Vs. Base'!G287,'Extras -UL'!$A$4:$J$5,2,FALSE),FALSE)),0)</f>
        <v>0</v>
      </c>
      <c r="AJ287" s="242">
        <f>IF(G287=$R$1,(VLOOKUP(A287,'Extras -UL'!$A$6:$J$109,HLOOKUP('Exras Inflair Vs. Base'!G287,'Extras -UL'!$A$4:$J$5,2,FALSE),FALSE)),0)</f>
        <v>0</v>
      </c>
    </row>
    <row r="288" spans="1:36" x14ac:dyDescent="0.25">
      <c r="A288" s="250"/>
      <c r="B288" s="250"/>
      <c r="C288" s="250"/>
      <c r="D288" s="252"/>
      <c r="E288" s="249"/>
      <c r="F288" s="249"/>
      <c r="G288" s="249"/>
      <c r="H288" s="249"/>
      <c r="I288" s="329"/>
      <c r="J288" s="369">
        <f>IF(G288=$J$1,(VLOOKUP(A288,'Extras -UL'!$A$6:$J$109,HLOOKUP('Exras Inflair Vs. Base'!G288,'Extras -UL'!$A$4:$J$5,2,FALSE),FALSE)-I288),0)</f>
        <v>0</v>
      </c>
      <c r="K288" s="369">
        <f>IF(G288=$K$1,(VLOOKUP(A288,'Extras -UL'!$A$6:$J$109,HLOOKUP('Exras Inflair Vs. Base'!G288,'Extras -UL'!$A$4:$J$5,2,FALSE),FALSE)-I288),0)</f>
        <v>0</v>
      </c>
      <c r="L288" s="369">
        <f>IF(G288=$L$1,(VLOOKUP(A288,'Extras -UL'!$A$6:$J$109,HLOOKUP('Exras Inflair Vs. Base'!G288,'Extras -UL'!$A$4:$J$5,2,FALSE),FALSE)-I288),0)</f>
        <v>0</v>
      </c>
      <c r="M288" s="369">
        <f>IF(G288=$M$1,(VLOOKUP(A288,'Extras -UL'!$A$6:$J$109,HLOOKUP('Exras Inflair Vs. Base'!G288,'Extras -UL'!$A$4:$J$5,2,FALSE),FALSE)-I288),0)</f>
        <v>0</v>
      </c>
      <c r="N288" s="369">
        <f>IF(G288=$N$1,(VLOOKUP(A288,'Extras -UL'!$A$6:$J$109,HLOOKUP('Exras Inflair Vs. Base'!G288,'Extras -UL'!$A$4:$J$5,2,FALSE),FALSE)-I288),0)</f>
        <v>0</v>
      </c>
      <c r="O288" s="369">
        <f>IF(G288=$O$1,(VLOOKUP(A288,'Extras -UL'!$A$6:$J$109,HLOOKUP('Exras Inflair Vs. Base'!G288,'Extras -UL'!$A$4:$J$5,2,FALSE),FALSE)-I288),0)</f>
        <v>0</v>
      </c>
      <c r="P288" s="369">
        <f>IF(G288=$P$1,(VLOOKUP(A288,'Extras -UL'!$A$6:$J$109,HLOOKUP('Exras Inflair Vs. Base'!G288,'Extras -UL'!$A$4:$J$5,2,FALSE),FALSE)-I288),0)</f>
        <v>0</v>
      </c>
      <c r="Q288" s="369">
        <f>IF(G288=$Q$1,(VLOOKUP(A288,'Extras -UL'!$A$6:$J$109,HLOOKUP('Exras Inflair Vs. Base'!G288,'Extras -UL'!$A$4:$J$5,2,FALSE),FALSE)-I288),0)</f>
        <v>0</v>
      </c>
      <c r="R288" s="369">
        <f>IF(G288=$R$1,(VLOOKUP(A288,'Extras -UL'!$A$6:$J$109,HLOOKUP('Exras Inflair Vs. Base'!G288,'Extras -UL'!$A$4:$J$5,2,FALSE),FALSE)-I288),0)</f>
        <v>0</v>
      </c>
      <c r="S288" s="248"/>
      <c r="T288" s="256" t="str">
        <f t="shared" si="13"/>
        <v/>
      </c>
      <c r="U288" s="248"/>
      <c r="V288" s="248"/>
      <c r="W288" s="248"/>
      <c r="X288" s="248"/>
      <c r="Y288" s="241"/>
      <c r="Z288" s="241" t="str">
        <f t="shared" si="14"/>
        <v/>
      </c>
      <c r="AA288" s="245">
        <f t="shared" si="15"/>
        <v>0</v>
      </c>
      <c r="AB288" s="242">
        <f>IF(G288=$J$1,(VLOOKUP(A288,'Extras -UL'!$A$6:$J$109,HLOOKUP('Exras Inflair Vs. Base'!G288,'Extras -UL'!$A$4:$J$5,2,FALSE),FALSE)),0)</f>
        <v>0</v>
      </c>
      <c r="AC288" s="242">
        <f>IF(G288=$K$1,(VLOOKUP(A288,'Extras -UL'!$A$6:$J$109,HLOOKUP('Exras Inflair Vs. Base'!G288,'Extras -UL'!$A$4:$J$5,2,FALSE),FALSE)),0)</f>
        <v>0</v>
      </c>
      <c r="AD288" s="242">
        <f>IF(G288=$L$1,(VLOOKUP(A288,'Extras -UL'!$A$6:$J$109,HLOOKUP('Exras Inflair Vs. Base'!G288,'Extras -UL'!$A$4:$J$5,2,FALSE),FALSE)),0)</f>
        <v>0</v>
      </c>
      <c r="AE288" s="242">
        <f>IF(G288=$M$1,(VLOOKUP(A288,'Extras -UL'!$A$6:$J$109,HLOOKUP('Exras Inflair Vs. Base'!G288,'Extras -UL'!$A$4:$J$5,2,FALSE),FALSE)),0)</f>
        <v>0</v>
      </c>
      <c r="AF288" s="242">
        <f>IF(G288=$N$1,(VLOOKUP(A288,'Extras -UL'!$A$6:$J$109,HLOOKUP('Exras Inflair Vs. Base'!G288,'Extras -UL'!$A$4:$J$5,2,FALSE),FALSE)-I288),0)</f>
        <v>0</v>
      </c>
      <c r="AG288" s="242">
        <f>IF(G288=$O$1,(VLOOKUP(A288,'Extras -UL'!$A$6:$J$109,HLOOKUP('Exras Inflair Vs. Base'!G288,'Extras -UL'!$A$4:$J$5,2,FALSE),FALSE)),0)</f>
        <v>0</v>
      </c>
      <c r="AH288" s="242">
        <f>IF(G288=$P$1,(VLOOKUP(A288,'Extras -UL'!$A$6:$J$109,HLOOKUP('Exras Inflair Vs. Base'!G288,'Extras -UL'!$A$4:$J$5,2,FALSE),FALSE)),0)</f>
        <v>0</v>
      </c>
      <c r="AI288" s="242">
        <f>IF(G288=$Q$1,(VLOOKUP(A288,'Extras -UL'!$A$6:$J$109,HLOOKUP('Exras Inflair Vs. Base'!G288,'Extras -UL'!$A$4:$J$5,2,FALSE),FALSE)),0)</f>
        <v>0</v>
      </c>
      <c r="AJ288" s="242">
        <f>IF(G288=$R$1,(VLOOKUP(A288,'Extras -UL'!$A$6:$J$109,HLOOKUP('Exras Inflair Vs. Base'!G288,'Extras -UL'!$A$4:$J$5,2,FALSE),FALSE)),0)</f>
        <v>0</v>
      </c>
    </row>
    <row r="289" spans="1:36" x14ac:dyDescent="0.25">
      <c r="A289" s="250"/>
      <c r="B289" s="250"/>
      <c r="C289" s="250"/>
      <c r="D289" s="252"/>
      <c r="E289" s="249"/>
      <c r="F289" s="249"/>
      <c r="G289" s="249"/>
      <c r="H289" s="249"/>
      <c r="I289" s="249"/>
      <c r="J289" s="369">
        <f>IF(G289=$J$1,(VLOOKUP(A289,'Extras -UL'!$A$6:$J$109,HLOOKUP('Exras Inflair Vs. Base'!G289,'Extras -UL'!$A$4:$J$5,2,FALSE),FALSE)-I289),0)</f>
        <v>0</v>
      </c>
      <c r="K289" s="369">
        <f>IF(G289=$K$1,(VLOOKUP(A289,'Extras -UL'!$A$6:$J$109,HLOOKUP('Exras Inflair Vs. Base'!G289,'Extras -UL'!$A$4:$J$5,2,FALSE),FALSE)-I289),0)</f>
        <v>0</v>
      </c>
      <c r="L289" s="369">
        <f>IF(G289=$L$1,(VLOOKUP(A289,'Extras -UL'!$A$6:$J$109,HLOOKUP('Exras Inflair Vs. Base'!G289,'Extras -UL'!$A$4:$J$5,2,FALSE),FALSE)-I289),0)</f>
        <v>0</v>
      </c>
      <c r="M289" s="369">
        <f>IF(G289=$M$1,(VLOOKUP(A289,'Extras -UL'!$A$6:$J$109,HLOOKUP('Exras Inflair Vs. Base'!G289,'Extras -UL'!$A$4:$J$5,2,FALSE),FALSE)-I289),0)</f>
        <v>0</v>
      </c>
      <c r="N289" s="369">
        <f>IF(G289=$N$1,(VLOOKUP(A289,'Extras -UL'!$A$6:$J$109,HLOOKUP('Exras Inflair Vs. Base'!G289,'Extras -UL'!$A$4:$J$5,2,FALSE),FALSE)-I289),0)</f>
        <v>0</v>
      </c>
      <c r="O289" s="369">
        <f>IF(G289=$O$1,(VLOOKUP(A289,'Extras -UL'!$A$6:$J$109,HLOOKUP('Exras Inflair Vs. Base'!G289,'Extras -UL'!$A$4:$J$5,2,FALSE),FALSE)-I289),0)</f>
        <v>0</v>
      </c>
      <c r="P289" s="369">
        <f>IF(G289=$P$1,(VLOOKUP(A289,'Extras -UL'!$A$6:$J$109,HLOOKUP('Exras Inflair Vs. Base'!G289,'Extras -UL'!$A$4:$J$5,2,FALSE),FALSE)-I289),0)</f>
        <v>0</v>
      </c>
      <c r="Q289" s="369">
        <f>IF(G289=$Q$1,(VLOOKUP(A289,'Extras -UL'!$A$6:$J$109,HLOOKUP('Exras Inflair Vs. Base'!G289,'Extras -UL'!$A$4:$J$5,2,FALSE),FALSE)-I289),0)</f>
        <v>0</v>
      </c>
      <c r="R289" s="369">
        <f>IF(G289=$R$1,(VLOOKUP(A289,'Extras -UL'!$A$6:$J$109,HLOOKUP('Exras Inflair Vs. Base'!G289,'Extras -UL'!$A$4:$J$5,2,FALSE),FALSE)-I289),0)</f>
        <v>0</v>
      </c>
      <c r="S289" s="248"/>
      <c r="T289" s="256" t="str">
        <f t="shared" si="13"/>
        <v/>
      </c>
      <c r="U289" s="248"/>
      <c r="V289" s="248"/>
      <c r="W289" s="248"/>
      <c r="X289" s="248"/>
      <c r="Y289" s="241"/>
      <c r="Z289" s="241" t="str">
        <f t="shared" si="14"/>
        <v/>
      </c>
      <c r="AA289" s="245">
        <f t="shared" si="15"/>
        <v>0</v>
      </c>
      <c r="AB289" s="242">
        <f>IF(G289=$J$1,(VLOOKUP(A289,'Extras -UL'!$A$6:$J$109,HLOOKUP('Exras Inflair Vs. Base'!G289,'Extras -UL'!$A$4:$J$5,2,FALSE),FALSE)),0)</f>
        <v>0</v>
      </c>
      <c r="AC289" s="242">
        <f>IF(G289=$K$1,(VLOOKUP(A289,'Extras -UL'!$A$6:$J$109,HLOOKUP('Exras Inflair Vs. Base'!G289,'Extras -UL'!$A$4:$J$5,2,FALSE),FALSE)),0)</f>
        <v>0</v>
      </c>
      <c r="AD289" s="242">
        <f>IF(G289=$L$1,(VLOOKUP(A289,'Extras -UL'!$A$6:$J$109,HLOOKUP('Exras Inflair Vs. Base'!G289,'Extras -UL'!$A$4:$J$5,2,FALSE),FALSE)),0)</f>
        <v>0</v>
      </c>
      <c r="AE289" s="242">
        <f>IF(G289=$M$1,(VLOOKUP(A289,'Extras -UL'!$A$6:$J$109,HLOOKUP('Exras Inflair Vs. Base'!G289,'Extras -UL'!$A$4:$J$5,2,FALSE),FALSE)),0)</f>
        <v>0</v>
      </c>
      <c r="AF289" s="242">
        <f>IF(G289=$N$1,(VLOOKUP(A289,'Extras -UL'!$A$6:$J$109,HLOOKUP('Exras Inflair Vs. Base'!G289,'Extras -UL'!$A$4:$J$5,2,FALSE),FALSE)-I289),0)</f>
        <v>0</v>
      </c>
      <c r="AG289" s="242">
        <f>IF(G289=$O$1,(VLOOKUP(A289,'Extras -UL'!$A$6:$J$109,HLOOKUP('Exras Inflair Vs. Base'!G289,'Extras -UL'!$A$4:$J$5,2,FALSE),FALSE)),0)</f>
        <v>0</v>
      </c>
      <c r="AH289" s="242">
        <f>IF(G289=$P$1,(VLOOKUP(A289,'Extras -UL'!$A$6:$J$109,HLOOKUP('Exras Inflair Vs. Base'!G289,'Extras -UL'!$A$4:$J$5,2,FALSE),FALSE)),0)</f>
        <v>0</v>
      </c>
      <c r="AI289" s="242">
        <f>IF(G289=$Q$1,(VLOOKUP(A289,'Extras -UL'!$A$6:$J$109,HLOOKUP('Exras Inflair Vs. Base'!G289,'Extras -UL'!$A$4:$J$5,2,FALSE),FALSE)),0)</f>
        <v>0</v>
      </c>
      <c r="AJ289" s="242">
        <f>IF(G289=$R$1,(VLOOKUP(A289,'Extras -UL'!$A$6:$J$109,HLOOKUP('Exras Inflair Vs. Base'!G289,'Extras -UL'!$A$4:$J$5,2,FALSE),FALSE)),0)</f>
        <v>0</v>
      </c>
    </row>
    <row r="290" spans="1:36" x14ac:dyDescent="0.25">
      <c r="A290" s="250"/>
      <c r="B290" s="250"/>
      <c r="C290" s="250"/>
      <c r="D290" s="252"/>
      <c r="E290" s="249"/>
      <c r="F290" s="249"/>
      <c r="G290" s="249"/>
      <c r="H290" s="249"/>
      <c r="I290" s="249"/>
      <c r="J290" s="369">
        <f>IF(G290=$J$1,(VLOOKUP(A290,'Extras -UL'!$A$6:$J$109,HLOOKUP('Exras Inflair Vs. Base'!G290,'Extras -UL'!$A$4:$J$5,2,FALSE),FALSE)-I290),0)</f>
        <v>0</v>
      </c>
      <c r="K290" s="369">
        <f>IF(G290=$K$1,(VLOOKUP(A290,'Extras -UL'!$A$6:$J$109,HLOOKUP('Exras Inflair Vs. Base'!G290,'Extras -UL'!$A$4:$J$5,2,FALSE),FALSE)-I290),0)</f>
        <v>0</v>
      </c>
      <c r="L290" s="369">
        <f>IF(G290=$L$1,(VLOOKUP(A290,'Extras -UL'!$A$6:$J$109,HLOOKUP('Exras Inflair Vs. Base'!G290,'Extras -UL'!$A$4:$J$5,2,FALSE),FALSE)-I290),0)</f>
        <v>0</v>
      </c>
      <c r="M290" s="369">
        <f>IF(G290=$M$1,(VLOOKUP(A290,'Extras -UL'!$A$6:$J$109,HLOOKUP('Exras Inflair Vs. Base'!G290,'Extras -UL'!$A$4:$J$5,2,FALSE),FALSE)-I290),0)</f>
        <v>0</v>
      </c>
      <c r="N290" s="369">
        <f>IF(G290=$N$1,(VLOOKUP(A290,'Extras -UL'!$A$6:$J$109,HLOOKUP('Exras Inflair Vs. Base'!G290,'Extras -UL'!$A$4:$J$5,2,FALSE),FALSE)-I290),0)</f>
        <v>0</v>
      </c>
      <c r="O290" s="369">
        <f>IF(G290=$O$1,(VLOOKUP(A290,'Extras -UL'!$A$6:$J$109,HLOOKUP('Exras Inflair Vs. Base'!G290,'Extras -UL'!$A$4:$J$5,2,FALSE),FALSE)-I290),0)</f>
        <v>0</v>
      </c>
      <c r="P290" s="369">
        <f>IF(G290=$P$1,(VLOOKUP(A290,'Extras -UL'!$A$6:$J$109,HLOOKUP('Exras Inflair Vs. Base'!G290,'Extras -UL'!$A$4:$J$5,2,FALSE),FALSE)-I290),0)</f>
        <v>0</v>
      </c>
      <c r="Q290" s="369">
        <f>IF(G290=$Q$1,(VLOOKUP(A290,'Extras -UL'!$A$6:$J$109,HLOOKUP('Exras Inflair Vs. Base'!G290,'Extras -UL'!$A$4:$J$5,2,FALSE),FALSE)-I290),0)</f>
        <v>0</v>
      </c>
      <c r="R290" s="369">
        <f>IF(G290=$R$1,(VLOOKUP(A290,'Extras -UL'!$A$6:$J$109,HLOOKUP('Exras Inflair Vs. Base'!G290,'Extras -UL'!$A$4:$J$5,2,FALSE),FALSE)-I290),0)</f>
        <v>0</v>
      </c>
      <c r="S290" s="248"/>
      <c r="T290" s="256" t="str">
        <f t="shared" si="13"/>
        <v/>
      </c>
      <c r="U290" s="248"/>
      <c r="V290" s="248"/>
      <c r="W290" s="248"/>
      <c r="X290" s="248"/>
      <c r="Y290" s="241"/>
      <c r="Z290" s="241" t="str">
        <f t="shared" si="14"/>
        <v/>
      </c>
      <c r="AA290" s="245">
        <f t="shared" si="15"/>
        <v>0</v>
      </c>
      <c r="AB290" s="242">
        <f>IF(G290=$J$1,(VLOOKUP(A290,'Extras -UL'!$A$6:$J$109,HLOOKUP('Exras Inflair Vs. Base'!G290,'Extras -UL'!$A$4:$J$5,2,FALSE),FALSE)),0)</f>
        <v>0</v>
      </c>
      <c r="AC290" s="242">
        <f>IF(G290=$K$1,(VLOOKUP(A290,'Extras -UL'!$A$6:$J$109,HLOOKUP('Exras Inflair Vs. Base'!G290,'Extras -UL'!$A$4:$J$5,2,FALSE),FALSE)),0)</f>
        <v>0</v>
      </c>
      <c r="AD290" s="242">
        <f>IF(G290=$L$1,(VLOOKUP(A290,'Extras -UL'!$A$6:$J$109,HLOOKUP('Exras Inflair Vs. Base'!G290,'Extras -UL'!$A$4:$J$5,2,FALSE),FALSE)),0)</f>
        <v>0</v>
      </c>
      <c r="AE290" s="242">
        <f>IF(G290=$M$1,(VLOOKUP(A290,'Extras -UL'!$A$6:$J$109,HLOOKUP('Exras Inflair Vs. Base'!G290,'Extras -UL'!$A$4:$J$5,2,FALSE),FALSE)),0)</f>
        <v>0</v>
      </c>
      <c r="AF290" s="242">
        <f>IF(G290=$N$1,(VLOOKUP(A290,'Extras -UL'!$A$6:$J$109,HLOOKUP('Exras Inflair Vs. Base'!G290,'Extras -UL'!$A$4:$J$5,2,FALSE),FALSE)-I290),0)</f>
        <v>0</v>
      </c>
      <c r="AG290" s="242">
        <f>IF(G290=$O$1,(VLOOKUP(A290,'Extras -UL'!$A$6:$J$109,HLOOKUP('Exras Inflair Vs. Base'!G290,'Extras -UL'!$A$4:$J$5,2,FALSE),FALSE)),0)</f>
        <v>0</v>
      </c>
      <c r="AH290" s="242">
        <f>IF(G290=$P$1,(VLOOKUP(A290,'Extras -UL'!$A$6:$J$109,HLOOKUP('Exras Inflair Vs. Base'!G290,'Extras -UL'!$A$4:$J$5,2,FALSE),FALSE)),0)</f>
        <v>0</v>
      </c>
      <c r="AI290" s="242">
        <f>IF(G290=$Q$1,(VLOOKUP(A290,'Extras -UL'!$A$6:$J$109,HLOOKUP('Exras Inflair Vs. Base'!G290,'Extras -UL'!$A$4:$J$5,2,FALSE),FALSE)),0)</f>
        <v>0</v>
      </c>
      <c r="AJ290" s="242">
        <f>IF(G290=$R$1,(VLOOKUP(A290,'Extras -UL'!$A$6:$J$109,HLOOKUP('Exras Inflair Vs. Base'!G290,'Extras -UL'!$A$4:$J$5,2,FALSE),FALSE)),0)</f>
        <v>0</v>
      </c>
    </row>
    <row r="291" spans="1:36" x14ac:dyDescent="0.25">
      <c r="A291" s="250"/>
      <c r="B291" s="250"/>
      <c r="C291" s="250"/>
      <c r="D291" s="252"/>
      <c r="E291" s="249"/>
      <c r="F291" s="249"/>
      <c r="G291" s="249"/>
      <c r="H291" s="249"/>
      <c r="I291" s="249"/>
      <c r="J291" s="369">
        <f>IF(G291=$J$1,(VLOOKUP(A291,'Extras -UL'!$A$6:$J$109,HLOOKUP('Exras Inflair Vs. Base'!G291,'Extras -UL'!$A$4:$J$5,2,FALSE),FALSE)-I291),0)</f>
        <v>0</v>
      </c>
      <c r="K291" s="369">
        <f>IF(G291=$K$1,(VLOOKUP(A291,'Extras -UL'!$A$6:$J$109,HLOOKUP('Exras Inflair Vs. Base'!G291,'Extras -UL'!$A$4:$J$5,2,FALSE),FALSE)-I291),0)</f>
        <v>0</v>
      </c>
      <c r="L291" s="369">
        <f>IF(G291=$L$1,(VLOOKUP(A291,'Extras -UL'!$A$6:$J$109,HLOOKUP('Exras Inflair Vs. Base'!G291,'Extras -UL'!$A$4:$J$5,2,FALSE),FALSE)-I291),0)</f>
        <v>0</v>
      </c>
      <c r="M291" s="369">
        <f>IF(G291=$M$1,(VLOOKUP(A291,'Extras -UL'!$A$6:$J$109,HLOOKUP('Exras Inflair Vs. Base'!G291,'Extras -UL'!$A$4:$J$5,2,FALSE),FALSE)-I291),0)</f>
        <v>0</v>
      </c>
      <c r="N291" s="369">
        <f>IF(G291=$N$1,(VLOOKUP(A291,'Extras -UL'!$A$6:$J$109,HLOOKUP('Exras Inflair Vs. Base'!G291,'Extras -UL'!$A$4:$J$5,2,FALSE),FALSE)-I291),0)</f>
        <v>0</v>
      </c>
      <c r="O291" s="369">
        <f>IF(G291=$O$1,(VLOOKUP(A291,'Extras -UL'!$A$6:$J$109,HLOOKUP('Exras Inflair Vs. Base'!G291,'Extras -UL'!$A$4:$J$5,2,FALSE),FALSE)-I291),0)</f>
        <v>0</v>
      </c>
      <c r="P291" s="369">
        <f>IF(G291=$P$1,(VLOOKUP(A291,'Extras -UL'!$A$6:$J$109,HLOOKUP('Exras Inflair Vs. Base'!G291,'Extras -UL'!$A$4:$J$5,2,FALSE),FALSE)-I291),0)</f>
        <v>0</v>
      </c>
      <c r="Q291" s="369">
        <f>IF(G291=$Q$1,(VLOOKUP(A291,'Extras -UL'!$A$6:$J$109,HLOOKUP('Exras Inflair Vs. Base'!G291,'Extras -UL'!$A$4:$J$5,2,FALSE),FALSE)-I291),0)</f>
        <v>0</v>
      </c>
      <c r="R291" s="369">
        <f>IF(G291=$R$1,(VLOOKUP(A291,'Extras -UL'!$A$6:$J$109,HLOOKUP('Exras Inflair Vs. Base'!G291,'Extras -UL'!$A$4:$J$5,2,FALSE),FALSE)-I291),0)</f>
        <v>0</v>
      </c>
      <c r="S291" s="248"/>
      <c r="T291" s="256" t="str">
        <f t="shared" si="13"/>
        <v/>
      </c>
      <c r="U291" s="248"/>
      <c r="V291" s="248"/>
      <c r="W291" s="248"/>
      <c r="X291" s="248"/>
      <c r="Y291" s="241"/>
      <c r="Z291" s="241" t="str">
        <f t="shared" si="14"/>
        <v/>
      </c>
      <c r="AA291" s="245">
        <f t="shared" si="15"/>
        <v>0</v>
      </c>
      <c r="AB291" s="242">
        <f>IF(G291=$J$1,(VLOOKUP(A291,'Extras -UL'!$A$6:$J$109,HLOOKUP('Exras Inflair Vs. Base'!G291,'Extras -UL'!$A$4:$J$5,2,FALSE),FALSE)),0)</f>
        <v>0</v>
      </c>
      <c r="AC291" s="242">
        <f>IF(G291=$K$1,(VLOOKUP(A291,'Extras -UL'!$A$6:$J$109,HLOOKUP('Exras Inflair Vs. Base'!G291,'Extras -UL'!$A$4:$J$5,2,FALSE),FALSE)),0)</f>
        <v>0</v>
      </c>
      <c r="AD291" s="242">
        <f>IF(G291=$L$1,(VLOOKUP(A291,'Extras -UL'!$A$6:$J$109,HLOOKUP('Exras Inflair Vs. Base'!G291,'Extras -UL'!$A$4:$J$5,2,FALSE),FALSE)),0)</f>
        <v>0</v>
      </c>
      <c r="AE291" s="242">
        <f>IF(G291=$M$1,(VLOOKUP(A291,'Extras -UL'!$A$6:$J$109,HLOOKUP('Exras Inflair Vs. Base'!G291,'Extras -UL'!$A$4:$J$5,2,FALSE),FALSE)),0)</f>
        <v>0</v>
      </c>
      <c r="AF291" s="242">
        <f>IF(G291=$N$1,(VLOOKUP(A291,'Extras -UL'!$A$6:$J$109,HLOOKUP('Exras Inflair Vs. Base'!G291,'Extras -UL'!$A$4:$J$5,2,FALSE),FALSE)-I291),0)</f>
        <v>0</v>
      </c>
      <c r="AG291" s="242">
        <f>IF(G291=$O$1,(VLOOKUP(A291,'Extras -UL'!$A$6:$J$109,HLOOKUP('Exras Inflair Vs. Base'!G291,'Extras -UL'!$A$4:$J$5,2,FALSE),FALSE)),0)</f>
        <v>0</v>
      </c>
      <c r="AH291" s="242">
        <f>IF(G291=$P$1,(VLOOKUP(A291,'Extras -UL'!$A$6:$J$109,HLOOKUP('Exras Inflair Vs. Base'!G291,'Extras -UL'!$A$4:$J$5,2,FALSE),FALSE)),0)</f>
        <v>0</v>
      </c>
      <c r="AI291" s="242">
        <f>IF(G291=$Q$1,(VLOOKUP(A291,'Extras -UL'!$A$6:$J$109,HLOOKUP('Exras Inflair Vs. Base'!G291,'Extras -UL'!$A$4:$J$5,2,FALSE),FALSE)),0)</f>
        <v>0</v>
      </c>
      <c r="AJ291" s="242">
        <f>IF(G291=$R$1,(VLOOKUP(A291,'Extras -UL'!$A$6:$J$109,HLOOKUP('Exras Inflair Vs. Base'!G291,'Extras -UL'!$A$4:$J$5,2,FALSE),FALSE)),0)</f>
        <v>0</v>
      </c>
    </row>
    <row r="292" spans="1:36" x14ac:dyDescent="0.25">
      <c r="A292" s="250"/>
      <c r="B292" s="250"/>
      <c r="C292" s="250"/>
      <c r="D292" s="252"/>
      <c r="E292" s="249"/>
      <c r="F292" s="249"/>
      <c r="G292" s="249"/>
      <c r="H292" s="249"/>
      <c r="I292" s="249"/>
      <c r="J292" s="369">
        <f>IF(G292=$J$1,(VLOOKUP(A292,'Extras -UL'!$A$6:$J$109,HLOOKUP('Exras Inflair Vs. Base'!G292,'Extras -UL'!$A$4:$J$5,2,FALSE),FALSE)-I292),0)</f>
        <v>0</v>
      </c>
      <c r="K292" s="369">
        <f>IF(G292=$K$1,(VLOOKUP(A292,'Extras -UL'!$A$6:$J$109,HLOOKUP('Exras Inflair Vs. Base'!G292,'Extras -UL'!$A$4:$J$5,2,FALSE),FALSE)-I292),0)</f>
        <v>0</v>
      </c>
      <c r="L292" s="369">
        <f>IF(G292=$L$1,(VLOOKUP(A292,'Extras -UL'!$A$6:$J$109,HLOOKUP('Exras Inflair Vs. Base'!G292,'Extras -UL'!$A$4:$J$5,2,FALSE),FALSE)-I292),0)</f>
        <v>0</v>
      </c>
      <c r="M292" s="369">
        <f>IF(G292=$M$1,(VLOOKUP(A292,'Extras -UL'!$A$6:$J$109,HLOOKUP('Exras Inflair Vs. Base'!G292,'Extras -UL'!$A$4:$J$5,2,FALSE),FALSE)-I292),0)</f>
        <v>0</v>
      </c>
      <c r="N292" s="369">
        <f>IF(G292=$N$1,(VLOOKUP(A292,'Extras -UL'!$A$6:$J$109,HLOOKUP('Exras Inflair Vs. Base'!G292,'Extras -UL'!$A$4:$J$5,2,FALSE),FALSE)-I292),0)</f>
        <v>0</v>
      </c>
      <c r="O292" s="369">
        <f>IF(G292=$O$1,(VLOOKUP(A292,'Extras -UL'!$A$6:$J$109,HLOOKUP('Exras Inflair Vs. Base'!G292,'Extras -UL'!$A$4:$J$5,2,FALSE),FALSE)-I292),0)</f>
        <v>0</v>
      </c>
      <c r="P292" s="369">
        <f>IF(G292=$P$1,(VLOOKUP(A292,'Extras -UL'!$A$6:$J$109,HLOOKUP('Exras Inflair Vs. Base'!G292,'Extras -UL'!$A$4:$J$5,2,FALSE),FALSE)-I292),0)</f>
        <v>0</v>
      </c>
      <c r="Q292" s="369">
        <f>IF(G292=$Q$1,(VLOOKUP(A292,'Extras -UL'!$A$6:$J$109,HLOOKUP('Exras Inflair Vs. Base'!G292,'Extras -UL'!$A$4:$J$5,2,FALSE),FALSE)-I292),0)</f>
        <v>0</v>
      </c>
      <c r="R292" s="369">
        <f>IF(G292=$R$1,(VLOOKUP(A292,'Extras -UL'!$A$6:$J$109,HLOOKUP('Exras Inflair Vs. Base'!G292,'Extras -UL'!$A$4:$J$5,2,FALSE),FALSE)-I292),0)</f>
        <v>0</v>
      </c>
      <c r="S292" s="248"/>
      <c r="T292" s="256" t="str">
        <f t="shared" si="13"/>
        <v/>
      </c>
      <c r="U292" s="248"/>
      <c r="V292" s="248"/>
      <c r="W292" s="248"/>
      <c r="X292" s="248"/>
      <c r="Y292" s="241"/>
      <c r="Z292" s="241" t="str">
        <f t="shared" si="14"/>
        <v/>
      </c>
      <c r="AA292" s="245">
        <f t="shared" si="15"/>
        <v>0</v>
      </c>
      <c r="AB292" s="242">
        <f>IF(G292=$J$1,(VLOOKUP(A292,'Extras -UL'!$A$6:$J$109,HLOOKUP('Exras Inflair Vs. Base'!G292,'Extras -UL'!$A$4:$J$5,2,FALSE),FALSE)),0)</f>
        <v>0</v>
      </c>
      <c r="AC292" s="242">
        <f>IF(G292=$K$1,(VLOOKUP(A292,'Extras -UL'!$A$6:$J$109,HLOOKUP('Exras Inflair Vs. Base'!G292,'Extras -UL'!$A$4:$J$5,2,FALSE),FALSE)),0)</f>
        <v>0</v>
      </c>
      <c r="AD292" s="242">
        <f>IF(G292=$L$1,(VLOOKUP(A292,'Extras -UL'!$A$6:$J$109,HLOOKUP('Exras Inflair Vs. Base'!G292,'Extras -UL'!$A$4:$J$5,2,FALSE),FALSE)),0)</f>
        <v>0</v>
      </c>
      <c r="AE292" s="242">
        <f>IF(G292=$M$1,(VLOOKUP(A292,'Extras -UL'!$A$6:$J$109,HLOOKUP('Exras Inflair Vs. Base'!G292,'Extras -UL'!$A$4:$J$5,2,FALSE),FALSE)),0)</f>
        <v>0</v>
      </c>
      <c r="AF292" s="242">
        <f>IF(G292=$N$1,(VLOOKUP(A292,'Extras -UL'!$A$6:$J$109,HLOOKUP('Exras Inflair Vs. Base'!G292,'Extras -UL'!$A$4:$J$5,2,FALSE),FALSE)-I292),0)</f>
        <v>0</v>
      </c>
      <c r="AG292" s="242">
        <f>IF(G292=$O$1,(VLOOKUP(A292,'Extras -UL'!$A$6:$J$109,HLOOKUP('Exras Inflair Vs. Base'!G292,'Extras -UL'!$A$4:$J$5,2,FALSE),FALSE)),0)</f>
        <v>0</v>
      </c>
      <c r="AH292" s="242">
        <f>IF(G292=$P$1,(VLOOKUP(A292,'Extras -UL'!$A$6:$J$109,HLOOKUP('Exras Inflair Vs. Base'!G292,'Extras -UL'!$A$4:$J$5,2,FALSE),FALSE)),0)</f>
        <v>0</v>
      </c>
      <c r="AI292" s="242">
        <f>IF(G292=$Q$1,(VLOOKUP(A292,'Extras -UL'!$A$6:$J$109,HLOOKUP('Exras Inflair Vs. Base'!G292,'Extras -UL'!$A$4:$J$5,2,FALSE),FALSE)),0)</f>
        <v>0</v>
      </c>
      <c r="AJ292" s="242">
        <f>IF(G292=$R$1,(VLOOKUP(A292,'Extras -UL'!$A$6:$J$109,HLOOKUP('Exras Inflair Vs. Base'!G292,'Extras -UL'!$A$4:$J$5,2,FALSE),FALSE)),0)</f>
        <v>0</v>
      </c>
    </row>
    <row r="293" spans="1:36" x14ac:dyDescent="0.25">
      <c r="A293" s="250"/>
      <c r="B293" s="250"/>
      <c r="C293" s="250"/>
      <c r="D293" s="252"/>
      <c r="E293" s="249"/>
      <c r="F293" s="249"/>
      <c r="G293" s="249"/>
      <c r="H293" s="249"/>
      <c r="I293" s="249"/>
      <c r="J293" s="369">
        <f>IF(G293=$J$1,(VLOOKUP(A293,'Extras -UL'!$A$6:$J$109,HLOOKUP('Exras Inflair Vs. Base'!G293,'Extras -UL'!$A$4:$J$5,2,FALSE),FALSE)-I293),0)</f>
        <v>0</v>
      </c>
      <c r="K293" s="369">
        <f>IF(G293=$K$1,(VLOOKUP(A293,'Extras -UL'!$A$6:$J$109,HLOOKUP('Exras Inflair Vs. Base'!G293,'Extras -UL'!$A$4:$J$5,2,FALSE),FALSE)-I293),0)</f>
        <v>0</v>
      </c>
      <c r="L293" s="369">
        <f>IF(G293=$L$1,(VLOOKUP(A293,'Extras -UL'!$A$6:$J$109,HLOOKUP('Exras Inflair Vs. Base'!G293,'Extras -UL'!$A$4:$J$5,2,FALSE),FALSE)-I293),0)</f>
        <v>0</v>
      </c>
      <c r="M293" s="369">
        <f>IF(G293=$M$1,(VLOOKUP(A293,'Extras -UL'!$A$6:$J$109,HLOOKUP('Exras Inflair Vs. Base'!G293,'Extras -UL'!$A$4:$J$5,2,FALSE),FALSE)-I293),0)</f>
        <v>0</v>
      </c>
      <c r="N293" s="369">
        <f>IF(G293=$N$1,(VLOOKUP(A293,'Extras -UL'!$A$6:$J$109,HLOOKUP('Exras Inflair Vs. Base'!G293,'Extras -UL'!$A$4:$J$5,2,FALSE),FALSE)-I293),0)</f>
        <v>0</v>
      </c>
      <c r="O293" s="369">
        <f>IF(G293=$O$1,(VLOOKUP(A293,'Extras -UL'!$A$6:$J$109,HLOOKUP('Exras Inflair Vs. Base'!G293,'Extras -UL'!$A$4:$J$5,2,FALSE),FALSE)-I293),0)</f>
        <v>0</v>
      </c>
      <c r="P293" s="369">
        <f>IF(G293=$P$1,(VLOOKUP(A293,'Extras -UL'!$A$6:$J$109,HLOOKUP('Exras Inflair Vs. Base'!G293,'Extras -UL'!$A$4:$J$5,2,FALSE),FALSE)-I293),0)</f>
        <v>0</v>
      </c>
      <c r="Q293" s="369">
        <f>IF(G293=$Q$1,(VLOOKUP(A293,'Extras -UL'!$A$6:$J$109,HLOOKUP('Exras Inflair Vs. Base'!G293,'Extras -UL'!$A$4:$J$5,2,FALSE),FALSE)-I293),0)</f>
        <v>0</v>
      </c>
      <c r="R293" s="369">
        <f>IF(G293=$R$1,(VLOOKUP(A293,'Extras -UL'!$A$6:$J$109,HLOOKUP('Exras Inflair Vs. Base'!G293,'Extras -UL'!$A$4:$J$5,2,FALSE),FALSE)-I293),0)</f>
        <v>0</v>
      </c>
      <c r="S293" s="248"/>
      <c r="T293" s="256" t="str">
        <f t="shared" si="13"/>
        <v/>
      </c>
      <c r="U293" s="248"/>
      <c r="V293" s="248"/>
      <c r="W293" s="248"/>
      <c r="X293" s="248"/>
      <c r="Y293" s="241"/>
      <c r="Z293" s="241" t="str">
        <f t="shared" si="14"/>
        <v/>
      </c>
      <c r="AA293" s="245">
        <f t="shared" si="15"/>
        <v>0</v>
      </c>
      <c r="AB293" s="242">
        <f>IF(G293=$J$1,(VLOOKUP(A293,'Extras -UL'!$A$6:$J$109,HLOOKUP('Exras Inflair Vs. Base'!G293,'Extras -UL'!$A$4:$J$5,2,FALSE),FALSE)),0)</f>
        <v>0</v>
      </c>
      <c r="AC293" s="242">
        <f>IF(G293=$K$1,(VLOOKUP(A293,'Extras -UL'!$A$6:$J$109,HLOOKUP('Exras Inflair Vs. Base'!G293,'Extras -UL'!$A$4:$J$5,2,FALSE),FALSE)),0)</f>
        <v>0</v>
      </c>
      <c r="AD293" s="242">
        <f>IF(G293=$L$1,(VLOOKUP(A293,'Extras -UL'!$A$6:$J$109,HLOOKUP('Exras Inflair Vs. Base'!G293,'Extras -UL'!$A$4:$J$5,2,FALSE),FALSE)),0)</f>
        <v>0</v>
      </c>
      <c r="AE293" s="242">
        <f>IF(G293=$M$1,(VLOOKUP(A293,'Extras -UL'!$A$6:$J$109,HLOOKUP('Exras Inflair Vs. Base'!G293,'Extras -UL'!$A$4:$J$5,2,FALSE),FALSE)),0)</f>
        <v>0</v>
      </c>
      <c r="AF293" s="242">
        <f>IF(G293=$N$1,(VLOOKUP(A293,'Extras -UL'!$A$6:$J$109,HLOOKUP('Exras Inflair Vs. Base'!G293,'Extras -UL'!$A$4:$J$5,2,FALSE),FALSE)-I293),0)</f>
        <v>0</v>
      </c>
      <c r="AG293" s="242">
        <f>IF(G293=$O$1,(VLOOKUP(A293,'Extras -UL'!$A$6:$J$109,HLOOKUP('Exras Inflair Vs. Base'!G293,'Extras -UL'!$A$4:$J$5,2,FALSE),FALSE)),0)</f>
        <v>0</v>
      </c>
      <c r="AH293" s="242">
        <f>IF(G293=$P$1,(VLOOKUP(A293,'Extras -UL'!$A$6:$J$109,HLOOKUP('Exras Inflair Vs. Base'!G293,'Extras -UL'!$A$4:$J$5,2,FALSE),FALSE)),0)</f>
        <v>0</v>
      </c>
      <c r="AI293" s="242">
        <f>IF(G293=$Q$1,(VLOOKUP(A293,'Extras -UL'!$A$6:$J$109,HLOOKUP('Exras Inflair Vs. Base'!G293,'Extras -UL'!$A$4:$J$5,2,FALSE),FALSE)),0)</f>
        <v>0</v>
      </c>
      <c r="AJ293" s="242">
        <f>IF(G293=$R$1,(VLOOKUP(A293,'Extras -UL'!$A$6:$J$109,HLOOKUP('Exras Inflair Vs. Base'!G293,'Extras -UL'!$A$4:$J$5,2,FALSE),FALSE)),0)</f>
        <v>0</v>
      </c>
    </row>
    <row r="294" spans="1:36" x14ac:dyDescent="0.25">
      <c r="A294" s="250"/>
      <c r="B294" s="250"/>
      <c r="C294" s="250"/>
      <c r="D294" s="252"/>
      <c r="E294" s="249"/>
      <c r="F294" s="249"/>
      <c r="G294" s="249"/>
      <c r="H294" s="249"/>
      <c r="I294" s="249"/>
      <c r="J294" s="369">
        <f>IF(G294=$J$1,(VLOOKUP(A294,'Extras -UL'!$A$6:$J$109,HLOOKUP('Exras Inflair Vs. Base'!G294,'Extras -UL'!$A$4:$J$5,2,FALSE),FALSE)-I294),0)</f>
        <v>0</v>
      </c>
      <c r="K294" s="369">
        <f>IF(G294=$K$1,(VLOOKUP(A294,'Extras -UL'!$A$6:$J$109,HLOOKUP('Exras Inflair Vs. Base'!G294,'Extras -UL'!$A$4:$J$5,2,FALSE),FALSE)-I294),0)</f>
        <v>0</v>
      </c>
      <c r="L294" s="369">
        <f>IF(G294=$L$1,(VLOOKUP(A294,'Extras -UL'!$A$6:$J$109,HLOOKUP('Exras Inflair Vs. Base'!G294,'Extras -UL'!$A$4:$J$5,2,FALSE),FALSE)-I294),0)</f>
        <v>0</v>
      </c>
      <c r="M294" s="369">
        <f>IF(G294=$M$1,(VLOOKUP(A294,'Extras -UL'!$A$6:$J$109,HLOOKUP('Exras Inflair Vs. Base'!G294,'Extras -UL'!$A$4:$J$5,2,FALSE),FALSE)-I294),0)</f>
        <v>0</v>
      </c>
      <c r="N294" s="369">
        <f>IF(G294=$N$1,(VLOOKUP(A294,'Extras -UL'!$A$6:$J$109,HLOOKUP('Exras Inflair Vs. Base'!G294,'Extras -UL'!$A$4:$J$5,2,FALSE),FALSE)-I294),0)</f>
        <v>0</v>
      </c>
      <c r="O294" s="369">
        <f>IF(G294=$O$1,(VLOOKUP(A294,'Extras -UL'!$A$6:$J$109,HLOOKUP('Exras Inflair Vs. Base'!G294,'Extras -UL'!$A$4:$J$5,2,FALSE),FALSE)-I294),0)</f>
        <v>0</v>
      </c>
      <c r="P294" s="369">
        <f>IF(G294=$P$1,(VLOOKUP(A294,'Extras -UL'!$A$6:$J$109,HLOOKUP('Exras Inflair Vs. Base'!G294,'Extras -UL'!$A$4:$J$5,2,FALSE),FALSE)-I294),0)</f>
        <v>0</v>
      </c>
      <c r="Q294" s="369">
        <f>IF(G294=$Q$1,(VLOOKUP(A294,'Extras -UL'!$A$6:$J$109,HLOOKUP('Exras Inflair Vs. Base'!G294,'Extras -UL'!$A$4:$J$5,2,FALSE),FALSE)-I294),0)</f>
        <v>0</v>
      </c>
      <c r="R294" s="369">
        <f>IF(G294=$R$1,(VLOOKUP(A294,'Extras -UL'!$A$6:$J$109,HLOOKUP('Exras Inflair Vs. Base'!G294,'Extras -UL'!$A$4:$J$5,2,FALSE),FALSE)-I294),0)</f>
        <v>0</v>
      </c>
      <c r="S294" s="248"/>
      <c r="T294" s="256" t="str">
        <f t="shared" si="13"/>
        <v/>
      </c>
      <c r="U294" s="248"/>
      <c r="V294" s="248"/>
      <c r="W294" s="248"/>
      <c r="X294" s="248"/>
      <c r="Y294" s="241"/>
      <c r="Z294" s="241" t="str">
        <f t="shared" si="14"/>
        <v/>
      </c>
      <c r="AA294" s="245">
        <f t="shared" si="15"/>
        <v>0</v>
      </c>
      <c r="AB294" s="242">
        <f>IF(G294=$J$1,(VLOOKUP(A294,'Extras -UL'!$A$6:$J$109,HLOOKUP('Exras Inflair Vs. Base'!G294,'Extras -UL'!$A$4:$J$5,2,FALSE),FALSE)),0)</f>
        <v>0</v>
      </c>
      <c r="AC294" s="242">
        <f>IF(G294=$K$1,(VLOOKUP(A294,'Extras -UL'!$A$6:$J$109,HLOOKUP('Exras Inflair Vs. Base'!G294,'Extras -UL'!$A$4:$J$5,2,FALSE),FALSE)),0)</f>
        <v>0</v>
      </c>
      <c r="AD294" s="242">
        <f>IF(G294=$L$1,(VLOOKUP(A294,'Extras -UL'!$A$6:$J$109,HLOOKUP('Exras Inflair Vs. Base'!G294,'Extras -UL'!$A$4:$J$5,2,FALSE),FALSE)),0)</f>
        <v>0</v>
      </c>
      <c r="AE294" s="242">
        <f>IF(G294=$M$1,(VLOOKUP(A294,'Extras -UL'!$A$6:$J$109,HLOOKUP('Exras Inflair Vs. Base'!G294,'Extras -UL'!$A$4:$J$5,2,FALSE),FALSE)),0)</f>
        <v>0</v>
      </c>
      <c r="AF294" s="242">
        <f>IF(G294=$N$1,(VLOOKUP(A294,'Extras -UL'!$A$6:$J$109,HLOOKUP('Exras Inflair Vs. Base'!G294,'Extras -UL'!$A$4:$J$5,2,FALSE),FALSE)-I294),0)</f>
        <v>0</v>
      </c>
      <c r="AG294" s="242">
        <f>IF(G294=$O$1,(VLOOKUP(A294,'Extras -UL'!$A$6:$J$109,HLOOKUP('Exras Inflair Vs. Base'!G294,'Extras -UL'!$A$4:$J$5,2,FALSE),FALSE)),0)</f>
        <v>0</v>
      </c>
      <c r="AH294" s="242">
        <f>IF(G294=$P$1,(VLOOKUP(A294,'Extras -UL'!$A$6:$J$109,HLOOKUP('Exras Inflair Vs. Base'!G294,'Extras -UL'!$A$4:$J$5,2,FALSE),FALSE)),0)</f>
        <v>0</v>
      </c>
      <c r="AI294" s="242">
        <f>IF(G294=$Q$1,(VLOOKUP(A294,'Extras -UL'!$A$6:$J$109,HLOOKUP('Exras Inflair Vs. Base'!G294,'Extras -UL'!$A$4:$J$5,2,FALSE),FALSE)),0)</f>
        <v>0</v>
      </c>
      <c r="AJ294" s="242">
        <f>IF(G294=$R$1,(VLOOKUP(A294,'Extras -UL'!$A$6:$J$109,HLOOKUP('Exras Inflair Vs. Base'!G294,'Extras -UL'!$A$4:$J$5,2,FALSE),FALSE)),0)</f>
        <v>0</v>
      </c>
    </row>
    <row r="295" spans="1:36" x14ac:dyDescent="0.25">
      <c r="A295" s="250"/>
      <c r="B295" s="250"/>
      <c r="C295" s="250"/>
      <c r="D295" s="252"/>
      <c r="E295" s="249"/>
      <c r="F295" s="249"/>
      <c r="G295" s="249"/>
      <c r="H295" s="249"/>
      <c r="I295" s="249"/>
      <c r="J295" s="369">
        <f>IF(G295=$J$1,(VLOOKUP(A295,'Extras -UL'!$A$6:$J$109,HLOOKUP('Exras Inflair Vs. Base'!G295,'Extras -UL'!$A$4:$J$5,2,FALSE),FALSE)-I295),0)</f>
        <v>0</v>
      </c>
      <c r="K295" s="369">
        <f>IF(G295=$K$1,(VLOOKUP(A295,'Extras -UL'!$A$6:$J$109,HLOOKUP('Exras Inflair Vs. Base'!G295,'Extras -UL'!$A$4:$J$5,2,FALSE),FALSE)-I295),0)</f>
        <v>0</v>
      </c>
      <c r="L295" s="369">
        <f>IF(G295=$L$1,(VLOOKUP(A295,'Extras -UL'!$A$6:$J$109,HLOOKUP('Exras Inflair Vs. Base'!G295,'Extras -UL'!$A$4:$J$5,2,FALSE),FALSE)-I295),0)</f>
        <v>0</v>
      </c>
      <c r="M295" s="369">
        <f>IF(G295=$M$1,(VLOOKUP(A295,'Extras -UL'!$A$6:$J$109,HLOOKUP('Exras Inflair Vs. Base'!G295,'Extras -UL'!$A$4:$J$5,2,FALSE),FALSE)-I295),0)</f>
        <v>0</v>
      </c>
      <c r="N295" s="369">
        <f>IF(G295=$N$1,(VLOOKUP(A295,'Extras -UL'!$A$6:$J$109,HLOOKUP('Exras Inflair Vs. Base'!G295,'Extras -UL'!$A$4:$J$5,2,FALSE),FALSE)-I295),0)</f>
        <v>0</v>
      </c>
      <c r="O295" s="369">
        <f>IF(G295=$O$1,(VLOOKUP(A295,'Extras -UL'!$A$6:$J$109,HLOOKUP('Exras Inflair Vs. Base'!G295,'Extras -UL'!$A$4:$J$5,2,FALSE),FALSE)-I295),0)</f>
        <v>0</v>
      </c>
      <c r="P295" s="369">
        <f>IF(G295=$P$1,(VLOOKUP(A295,'Extras -UL'!$A$6:$J$109,HLOOKUP('Exras Inflair Vs. Base'!G295,'Extras -UL'!$A$4:$J$5,2,FALSE),FALSE)-I295),0)</f>
        <v>0</v>
      </c>
      <c r="Q295" s="369">
        <f>IF(G295=$Q$1,(VLOOKUP(A295,'Extras -UL'!$A$6:$J$109,HLOOKUP('Exras Inflair Vs. Base'!G295,'Extras -UL'!$A$4:$J$5,2,FALSE),FALSE)-I295),0)</f>
        <v>0</v>
      </c>
      <c r="R295" s="369">
        <f>IF(G295=$R$1,(VLOOKUP(A295,'Extras -UL'!$A$6:$J$109,HLOOKUP('Exras Inflair Vs. Base'!G295,'Extras -UL'!$A$4:$J$5,2,FALSE),FALSE)-I295),0)</f>
        <v>0</v>
      </c>
      <c r="S295" s="248"/>
      <c r="T295" s="256" t="str">
        <f t="shared" si="13"/>
        <v/>
      </c>
      <c r="U295" s="248"/>
      <c r="V295" s="248"/>
      <c r="W295" s="248"/>
      <c r="X295" s="248"/>
      <c r="Y295" s="241"/>
      <c r="Z295" s="241" t="str">
        <f t="shared" si="14"/>
        <v/>
      </c>
      <c r="AA295" s="245">
        <f t="shared" si="15"/>
        <v>0</v>
      </c>
      <c r="AB295" s="242">
        <f>IF(G295=$J$1,(VLOOKUP(A295,'Extras -UL'!$A$6:$J$109,HLOOKUP('Exras Inflair Vs. Base'!G295,'Extras -UL'!$A$4:$J$5,2,FALSE),FALSE)),0)</f>
        <v>0</v>
      </c>
      <c r="AC295" s="242">
        <f>IF(G295=$K$1,(VLOOKUP(A295,'Extras -UL'!$A$6:$J$109,HLOOKUP('Exras Inflair Vs. Base'!G295,'Extras -UL'!$A$4:$J$5,2,FALSE),FALSE)),0)</f>
        <v>0</v>
      </c>
      <c r="AD295" s="242">
        <f>IF(G295=$L$1,(VLOOKUP(A295,'Extras -UL'!$A$6:$J$109,HLOOKUP('Exras Inflair Vs. Base'!G295,'Extras -UL'!$A$4:$J$5,2,FALSE),FALSE)),0)</f>
        <v>0</v>
      </c>
      <c r="AE295" s="242">
        <f>IF(G295=$M$1,(VLOOKUP(A295,'Extras -UL'!$A$6:$J$109,HLOOKUP('Exras Inflair Vs. Base'!G295,'Extras -UL'!$A$4:$J$5,2,FALSE),FALSE)),0)</f>
        <v>0</v>
      </c>
      <c r="AF295" s="242">
        <f>IF(G295=$N$1,(VLOOKUP(A295,'Extras -UL'!$A$6:$J$109,HLOOKUP('Exras Inflair Vs. Base'!G295,'Extras -UL'!$A$4:$J$5,2,FALSE),FALSE)-I295),0)</f>
        <v>0</v>
      </c>
      <c r="AG295" s="242">
        <f>IF(G295=$O$1,(VLOOKUP(A295,'Extras -UL'!$A$6:$J$109,HLOOKUP('Exras Inflair Vs. Base'!G295,'Extras -UL'!$A$4:$J$5,2,FALSE),FALSE)),0)</f>
        <v>0</v>
      </c>
      <c r="AH295" s="242">
        <f>IF(G295=$P$1,(VLOOKUP(A295,'Extras -UL'!$A$6:$J$109,HLOOKUP('Exras Inflair Vs. Base'!G295,'Extras -UL'!$A$4:$J$5,2,FALSE),FALSE)),0)</f>
        <v>0</v>
      </c>
      <c r="AI295" s="242">
        <f>IF(G295=$Q$1,(VLOOKUP(A295,'Extras -UL'!$A$6:$J$109,HLOOKUP('Exras Inflair Vs. Base'!G295,'Extras -UL'!$A$4:$J$5,2,FALSE),FALSE)),0)</f>
        <v>0</v>
      </c>
      <c r="AJ295" s="242">
        <f>IF(G295=$R$1,(VLOOKUP(A295,'Extras -UL'!$A$6:$J$109,HLOOKUP('Exras Inflair Vs. Base'!G295,'Extras -UL'!$A$4:$J$5,2,FALSE),FALSE)),0)</f>
        <v>0</v>
      </c>
    </row>
    <row r="296" spans="1:36" x14ac:dyDescent="0.25">
      <c r="A296" s="250"/>
      <c r="B296" s="250"/>
      <c r="C296" s="250"/>
      <c r="D296" s="252"/>
      <c r="E296" s="249"/>
      <c r="F296" s="249"/>
      <c r="G296" s="249"/>
      <c r="H296" s="249"/>
      <c r="I296" s="249"/>
      <c r="J296" s="369">
        <f>IF(G296=$J$1,(VLOOKUP(A296,'Extras -UL'!$A$6:$J$109,HLOOKUP('Exras Inflair Vs. Base'!G296,'Extras -UL'!$A$4:$J$5,2,FALSE),FALSE)-I296),0)</f>
        <v>0</v>
      </c>
      <c r="K296" s="369">
        <f>IF(G296=$K$1,(VLOOKUP(A296,'Extras -UL'!$A$6:$J$109,HLOOKUP('Exras Inflair Vs. Base'!G296,'Extras -UL'!$A$4:$J$5,2,FALSE),FALSE)-I296),0)</f>
        <v>0</v>
      </c>
      <c r="L296" s="369">
        <f>IF(G296=$L$1,(VLOOKUP(A296,'Extras -UL'!$A$6:$J$109,HLOOKUP('Exras Inflair Vs. Base'!G296,'Extras -UL'!$A$4:$J$5,2,FALSE),FALSE)-I296),0)</f>
        <v>0</v>
      </c>
      <c r="M296" s="369">
        <f>IF(G296=$M$1,(VLOOKUP(A296,'Extras -UL'!$A$6:$J$109,HLOOKUP('Exras Inflair Vs. Base'!G296,'Extras -UL'!$A$4:$J$5,2,FALSE),FALSE)-I296),0)</f>
        <v>0</v>
      </c>
      <c r="N296" s="369">
        <f>IF(G296=$N$1,(VLOOKUP(A296,'Extras -UL'!$A$6:$J$109,HLOOKUP('Exras Inflair Vs. Base'!G296,'Extras -UL'!$A$4:$J$5,2,FALSE),FALSE)-I296),0)</f>
        <v>0</v>
      </c>
      <c r="O296" s="369">
        <f>IF(G296=$O$1,(VLOOKUP(A296,'Extras -UL'!$A$6:$J$109,HLOOKUP('Exras Inflair Vs. Base'!G296,'Extras -UL'!$A$4:$J$5,2,FALSE),FALSE)-I296),0)</f>
        <v>0</v>
      </c>
      <c r="P296" s="369">
        <f>IF(G296=$P$1,(VLOOKUP(A296,'Extras -UL'!$A$6:$J$109,HLOOKUP('Exras Inflair Vs. Base'!G296,'Extras -UL'!$A$4:$J$5,2,FALSE),FALSE)-I296),0)</f>
        <v>0</v>
      </c>
      <c r="Q296" s="369">
        <f>IF(G296=$Q$1,(VLOOKUP(A296,'Extras -UL'!$A$6:$J$109,HLOOKUP('Exras Inflair Vs. Base'!G296,'Extras -UL'!$A$4:$J$5,2,FALSE),FALSE)-I296),0)</f>
        <v>0</v>
      </c>
      <c r="R296" s="369">
        <f>IF(G296=$R$1,(VLOOKUP(A296,'Extras -UL'!$A$6:$J$109,HLOOKUP('Exras Inflair Vs. Base'!G296,'Extras -UL'!$A$4:$J$5,2,FALSE),FALSE)-I296),0)</f>
        <v>0</v>
      </c>
      <c r="S296" s="248"/>
      <c r="T296" s="256" t="str">
        <f t="shared" si="13"/>
        <v/>
      </c>
      <c r="U296" s="248"/>
      <c r="V296" s="248"/>
      <c r="W296" s="248"/>
      <c r="X296" s="248"/>
      <c r="Y296" s="241"/>
      <c r="Z296" s="241" t="str">
        <f t="shared" si="14"/>
        <v/>
      </c>
      <c r="AA296" s="245">
        <f t="shared" si="15"/>
        <v>0</v>
      </c>
      <c r="AB296" s="242">
        <f>IF(G296=$J$1,(VLOOKUP(A296,'Extras -UL'!$A$6:$J$109,HLOOKUP('Exras Inflair Vs. Base'!G296,'Extras -UL'!$A$4:$J$5,2,FALSE),FALSE)),0)</f>
        <v>0</v>
      </c>
      <c r="AC296" s="242">
        <f>IF(G296=$K$1,(VLOOKUP(A296,'Extras -UL'!$A$6:$J$109,HLOOKUP('Exras Inflair Vs. Base'!G296,'Extras -UL'!$A$4:$J$5,2,FALSE),FALSE)),0)</f>
        <v>0</v>
      </c>
      <c r="AD296" s="242">
        <f>IF(G296=$L$1,(VLOOKUP(A296,'Extras -UL'!$A$6:$J$109,HLOOKUP('Exras Inflair Vs. Base'!G296,'Extras -UL'!$A$4:$J$5,2,FALSE),FALSE)),0)</f>
        <v>0</v>
      </c>
      <c r="AE296" s="242">
        <f>IF(G296=$M$1,(VLOOKUP(A296,'Extras -UL'!$A$6:$J$109,HLOOKUP('Exras Inflair Vs. Base'!G296,'Extras -UL'!$A$4:$J$5,2,FALSE),FALSE)),0)</f>
        <v>0</v>
      </c>
      <c r="AF296" s="242">
        <f>IF(G296=$N$1,(VLOOKUP(A296,'Extras -UL'!$A$6:$J$109,HLOOKUP('Exras Inflair Vs. Base'!G296,'Extras -UL'!$A$4:$J$5,2,FALSE),FALSE)-I296),0)</f>
        <v>0</v>
      </c>
      <c r="AG296" s="242">
        <f>IF(G296=$O$1,(VLOOKUP(A296,'Extras -UL'!$A$6:$J$109,HLOOKUP('Exras Inflair Vs. Base'!G296,'Extras -UL'!$A$4:$J$5,2,FALSE),FALSE)),0)</f>
        <v>0</v>
      </c>
      <c r="AH296" s="242">
        <f>IF(G296=$P$1,(VLOOKUP(A296,'Extras -UL'!$A$6:$J$109,HLOOKUP('Exras Inflair Vs. Base'!G296,'Extras -UL'!$A$4:$J$5,2,FALSE),FALSE)),0)</f>
        <v>0</v>
      </c>
      <c r="AI296" s="242">
        <f>IF(G296=$Q$1,(VLOOKUP(A296,'Extras -UL'!$A$6:$J$109,HLOOKUP('Exras Inflair Vs. Base'!G296,'Extras -UL'!$A$4:$J$5,2,FALSE),FALSE)),0)</f>
        <v>0</v>
      </c>
      <c r="AJ296" s="242">
        <f>IF(G296=$R$1,(VLOOKUP(A296,'Extras -UL'!$A$6:$J$109,HLOOKUP('Exras Inflair Vs. Base'!G296,'Extras -UL'!$A$4:$J$5,2,FALSE),FALSE)),0)</f>
        <v>0</v>
      </c>
    </row>
    <row r="297" spans="1:36" x14ac:dyDescent="0.25">
      <c r="A297" s="250"/>
      <c r="B297" s="250"/>
      <c r="C297" s="250"/>
      <c r="D297" s="252"/>
      <c r="E297" s="249"/>
      <c r="F297" s="249"/>
      <c r="G297" s="249"/>
      <c r="H297" s="249"/>
      <c r="I297" s="249"/>
      <c r="J297" s="369">
        <f>IF(G297=$J$1,(VLOOKUP(A297,'Extras -UL'!$A$6:$J$109,HLOOKUP('Exras Inflair Vs. Base'!G297,'Extras -UL'!$A$4:$J$5,2,FALSE),FALSE)-I297),0)</f>
        <v>0</v>
      </c>
      <c r="K297" s="369">
        <f>IF(G297=$K$1,(VLOOKUP(A297,'Extras -UL'!$A$6:$J$109,HLOOKUP('Exras Inflair Vs. Base'!G297,'Extras -UL'!$A$4:$J$5,2,FALSE),FALSE)-I297),0)</f>
        <v>0</v>
      </c>
      <c r="L297" s="369">
        <f>IF(G297=$L$1,(VLOOKUP(A297,'Extras -UL'!$A$6:$J$109,HLOOKUP('Exras Inflair Vs. Base'!G297,'Extras -UL'!$A$4:$J$5,2,FALSE),FALSE)-I297),0)</f>
        <v>0</v>
      </c>
      <c r="M297" s="369">
        <f>IF(G297=$M$1,(VLOOKUP(A297,'Extras -UL'!$A$6:$J$109,HLOOKUP('Exras Inflair Vs. Base'!G297,'Extras -UL'!$A$4:$J$5,2,FALSE),FALSE)-I297),0)</f>
        <v>0</v>
      </c>
      <c r="N297" s="369">
        <f>IF(G297=$N$1,(VLOOKUP(A297,'Extras -UL'!$A$6:$J$109,HLOOKUP('Exras Inflair Vs. Base'!G297,'Extras -UL'!$A$4:$J$5,2,FALSE),FALSE)-I297),0)</f>
        <v>0</v>
      </c>
      <c r="O297" s="369">
        <f>IF(G297=$O$1,(VLOOKUP(A297,'Extras -UL'!$A$6:$J$109,HLOOKUP('Exras Inflair Vs. Base'!G297,'Extras -UL'!$A$4:$J$5,2,FALSE),FALSE)-I297),0)</f>
        <v>0</v>
      </c>
      <c r="P297" s="369">
        <f>IF(G297=$P$1,(VLOOKUP(A297,'Extras -UL'!$A$6:$J$109,HLOOKUP('Exras Inflair Vs. Base'!G297,'Extras -UL'!$A$4:$J$5,2,FALSE),FALSE)-I297),0)</f>
        <v>0</v>
      </c>
      <c r="Q297" s="369">
        <f>IF(G297=$Q$1,(VLOOKUP(A297,'Extras -UL'!$A$6:$J$109,HLOOKUP('Exras Inflair Vs. Base'!G297,'Extras -UL'!$A$4:$J$5,2,FALSE),FALSE)-I297),0)</f>
        <v>0</v>
      </c>
      <c r="R297" s="369">
        <f>IF(G297=$R$1,(VLOOKUP(A297,'Extras -UL'!$A$6:$J$109,HLOOKUP('Exras Inflair Vs. Base'!G297,'Extras -UL'!$A$4:$J$5,2,FALSE),FALSE)-I297),0)</f>
        <v>0</v>
      </c>
      <c r="S297" s="248"/>
      <c r="T297" s="256" t="str">
        <f t="shared" si="13"/>
        <v/>
      </c>
      <c r="U297" s="248"/>
      <c r="V297" s="248"/>
      <c r="W297" s="248"/>
      <c r="X297" s="248"/>
      <c r="Y297" s="241"/>
      <c r="Z297" s="241" t="str">
        <f t="shared" si="14"/>
        <v/>
      </c>
      <c r="AA297" s="245">
        <f t="shared" si="15"/>
        <v>0</v>
      </c>
      <c r="AB297" s="242">
        <f>IF(G297=$J$1,(VLOOKUP(A297,'Extras -UL'!$A$6:$J$109,HLOOKUP('Exras Inflair Vs. Base'!G297,'Extras -UL'!$A$4:$J$5,2,FALSE),FALSE)),0)</f>
        <v>0</v>
      </c>
      <c r="AC297" s="242">
        <f>IF(G297=$K$1,(VLOOKUP(A297,'Extras -UL'!$A$6:$J$109,HLOOKUP('Exras Inflair Vs. Base'!G297,'Extras -UL'!$A$4:$J$5,2,FALSE),FALSE)),0)</f>
        <v>0</v>
      </c>
      <c r="AD297" s="242">
        <f>IF(G297=$L$1,(VLOOKUP(A297,'Extras -UL'!$A$6:$J$109,HLOOKUP('Exras Inflair Vs. Base'!G297,'Extras -UL'!$A$4:$J$5,2,FALSE),FALSE)),0)</f>
        <v>0</v>
      </c>
      <c r="AE297" s="242">
        <f>IF(G297=$M$1,(VLOOKUP(A297,'Extras -UL'!$A$6:$J$109,HLOOKUP('Exras Inflair Vs. Base'!G297,'Extras -UL'!$A$4:$J$5,2,FALSE),FALSE)),0)</f>
        <v>0</v>
      </c>
      <c r="AF297" s="242">
        <f>IF(G297=$N$1,(VLOOKUP(A297,'Extras -UL'!$A$6:$J$109,HLOOKUP('Exras Inflair Vs. Base'!G297,'Extras -UL'!$A$4:$J$5,2,FALSE),FALSE)-I297),0)</f>
        <v>0</v>
      </c>
      <c r="AG297" s="242">
        <f>IF(G297=$O$1,(VLOOKUP(A297,'Extras -UL'!$A$6:$J$109,HLOOKUP('Exras Inflair Vs. Base'!G297,'Extras -UL'!$A$4:$J$5,2,FALSE),FALSE)),0)</f>
        <v>0</v>
      </c>
      <c r="AH297" s="242">
        <f>IF(G297=$P$1,(VLOOKUP(A297,'Extras -UL'!$A$6:$J$109,HLOOKUP('Exras Inflair Vs. Base'!G297,'Extras -UL'!$A$4:$J$5,2,FALSE),FALSE)),0)</f>
        <v>0</v>
      </c>
      <c r="AI297" s="242">
        <f>IF(G297=$Q$1,(VLOOKUP(A297,'Extras -UL'!$A$6:$J$109,HLOOKUP('Exras Inflair Vs. Base'!G297,'Extras -UL'!$A$4:$J$5,2,FALSE),FALSE)),0)</f>
        <v>0</v>
      </c>
      <c r="AJ297" s="242">
        <f>IF(G297=$R$1,(VLOOKUP(A297,'Extras -UL'!$A$6:$J$109,HLOOKUP('Exras Inflair Vs. Base'!G297,'Extras -UL'!$A$4:$J$5,2,FALSE),FALSE)),0)</f>
        <v>0</v>
      </c>
    </row>
    <row r="298" spans="1:36" x14ac:dyDescent="0.25">
      <c r="A298" s="250"/>
      <c r="B298" s="250"/>
      <c r="C298" s="250"/>
      <c r="D298" s="252"/>
      <c r="E298" s="249"/>
      <c r="F298" s="249"/>
      <c r="G298" s="249"/>
      <c r="H298" s="249"/>
      <c r="I298" s="249"/>
      <c r="J298" s="369">
        <f>IF(G298=$J$1,(VLOOKUP(A298,'Extras -UL'!$A$6:$J$109,HLOOKUP('Exras Inflair Vs. Base'!G298,'Extras -UL'!$A$4:$J$5,2,FALSE),FALSE)-I298),0)</f>
        <v>0</v>
      </c>
      <c r="K298" s="369">
        <f>IF(G298=$K$1,(VLOOKUP(A298,'Extras -UL'!$A$6:$J$109,HLOOKUP('Exras Inflair Vs. Base'!G298,'Extras -UL'!$A$4:$J$5,2,FALSE),FALSE)-I298),0)</f>
        <v>0</v>
      </c>
      <c r="L298" s="369">
        <f>IF(G298=$L$1,(VLOOKUP(A298,'Extras -UL'!$A$6:$J$109,HLOOKUP('Exras Inflair Vs. Base'!G298,'Extras -UL'!$A$4:$J$5,2,FALSE),FALSE)-I298),0)</f>
        <v>0</v>
      </c>
      <c r="M298" s="369">
        <f>IF(G298=$M$1,(VLOOKUP(A298,'Extras -UL'!$A$6:$J$109,HLOOKUP('Exras Inflair Vs. Base'!G298,'Extras -UL'!$A$4:$J$5,2,FALSE),FALSE)-I298),0)</f>
        <v>0</v>
      </c>
      <c r="N298" s="369">
        <f>IF(G298=$N$1,(VLOOKUP(A298,'Extras -UL'!$A$6:$J$109,HLOOKUP('Exras Inflair Vs. Base'!G298,'Extras -UL'!$A$4:$J$5,2,FALSE),FALSE)-I298),0)</f>
        <v>0</v>
      </c>
      <c r="O298" s="369">
        <f>IF(G298=$O$1,(VLOOKUP(A298,'Extras -UL'!$A$6:$J$109,HLOOKUP('Exras Inflair Vs. Base'!G298,'Extras -UL'!$A$4:$J$5,2,FALSE),FALSE)-I298),0)</f>
        <v>0</v>
      </c>
      <c r="P298" s="369">
        <f>IF(G298=$P$1,(VLOOKUP(A298,'Extras -UL'!$A$6:$J$109,HLOOKUP('Exras Inflair Vs. Base'!G298,'Extras -UL'!$A$4:$J$5,2,FALSE),FALSE)-I298),0)</f>
        <v>0</v>
      </c>
      <c r="Q298" s="369">
        <f>IF(G298=$Q$1,(VLOOKUP(A298,'Extras -UL'!$A$6:$J$109,HLOOKUP('Exras Inflair Vs. Base'!G298,'Extras -UL'!$A$4:$J$5,2,FALSE),FALSE)-I298),0)</f>
        <v>0</v>
      </c>
      <c r="R298" s="369">
        <f>IF(G298=$R$1,(VLOOKUP(A298,'Extras -UL'!$A$6:$J$109,HLOOKUP('Exras Inflair Vs. Base'!G298,'Extras -UL'!$A$4:$J$5,2,FALSE),FALSE)-I298),0)</f>
        <v>0</v>
      </c>
      <c r="S298" s="248"/>
      <c r="T298" s="256" t="str">
        <f t="shared" si="13"/>
        <v/>
      </c>
      <c r="U298" s="248"/>
      <c r="V298" s="248"/>
      <c r="W298" s="248"/>
      <c r="X298" s="248"/>
      <c r="Y298" s="241"/>
      <c r="Z298" s="241" t="str">
        <f t="shared" si="14"/>
        <v/>
      </c>
      <c r="AA298" s="245">
        <f t="shared" si="15"/>
        <v>0</v>
      </c>
      <c r="AB298" s="242">
        <f>IF(G298=$J$1,(VLOOKUP(A298,'Extras -UL'!$A$6:$J$109,HLOOKUP('Exras Inflair Vs. Base'!G298,'Extras -UL'!$A$4:$J$5,2,FALSE),FALSE)),0)</f>
        <v>0</v>
      </c>
      <c r="AC298" s="242">
        <f>IF(G298=$K$1,(VLOOKUP(A298,'Extras -UL'!$A$6:$J$109,HLOOKUP('Exras Inflair Vs. Base'!G298,'Extras -UL'!$A$4:$J$5,2,FALSE),FALSE)),0)</f>
        <v>0</v>
      </c>
      <c r="AD298" s="242">
        <f>IF(G298=$L$1,(VLOOKUP(A298,'Extras -UL'!$A$6:$J$109,HLOOKUP('Exras Inflair Vs. Base'!G298,'Extras -UL'!$A$4:$J$5,2,FALSE),FALSE)),0)</f>
        <v>0</v>
      </c>
      <c r="AE298" s="242">
        <f>IF(G298=$M$1,(VLOOKUP(A298,'Extras -UL'!$A$6:$J$109,HLOOKUP('Exras Inflair Vs. Base'!G298,'Extras -UL'!$A$4:$J$5,2,FALSE),FALSE)),0)</f>
        <v>0</v>
      </c>
      <c r="AF298" s="242">
        <f>IF(G298=$N$1,(VLOOKUP(A298,'Extras -UL'!$A$6:$J$109,HLOOKUP('Exras Inflair Vs. Base'!G298,'Extras -UL'!$A$4:$J$5,2,FALSE),FALSE)-I298),0)</f>
        <v>0</v>
      </c>
      <c r="AG298" s="242">
        <f>IF(G298=$O$1,(VLOOKUP(A298,'Extras -UL'!$A$6:$J$109,HLOOKUP('Exras Inflair Vs. Base'!G298,'Extras -UL'!$A$4:$J$5,2,FALSE),FALSE)),0)</f>
        <v>0</v>
      </c>
      <c r="AH298" s="242">
        <f>IF(G298=$P$1,(VLOOKUP(A298,'Extras -UL'!$A$6:$J$109,HLOOKUP('Exras Inflair Vs. Base'!G298,'Extras -UL'!$A$4:$J$5,2,FALSE),FALSE)),0)</f>
        <v>0</v>
      </c>
      <c r="AI298" s="242">
        <f>IF(G298=$Q$1,(VLOOKUP(A298,'Extras -UL'!$A$6:$J$109,HLOOKUP('Exras Inflair Vs. Base'!G298,'Extras -UL'!$A$4:$J$5,2,FALSE),FALSE)),0)</f>
        <v>0</v>
      </c>
      <c r="AJ298" s="242">
        <f>IF(G298=$R$1,(VLOOKUP(A298,'Extras -UL'!$A$6:$J$109,HLOOKUP('Exras Inflair Vs. Base'!G298,'Extras -UL'!$A$4:$J$5,2,FALSE),FALSE)),0)</f>
        <v>0</v>
      </c>
    </row>
    <row r="299" spans="1:36" x14ac:dyDescent="0.25">
      <c r="A299" s="250"/>
      <c r="B299" s="250"/>
      <c r="C299" s="250"/>
      <c r="D299" s="252"/>
      <c r="E299" s="249"/>
      <c r="F299" s="249"/>
      <c r="G299" s="249"/>
      <c r="H299" s="249"/>
      <c r="I299" s="249"/>
      <c r="J299" s="369">
        <f>IF(G299=$J$1,(VLOOKUP(A299,'Extras -UL'!$A$6:$J$109,HLOOKUP('Exras Inflair Vs. Base'!G299,'Extras -UL'!$A$4:$J$5,2,FALSE),FALSE)-I299),0)</f>
        <v>0</v>
      </c>
      <c r="K299" s="369">
        <f>IF(G299=$K$1,(VLOOKUP(A299,'Extras -UL'!$A$6:$J$109,HLOOKUP('Exras Inflair Vs. Base'!G299,'Extras -UL'!$A$4:$J$5,2,FALSE),FALSE)-I299),0)</f>
        <v>0</v>
      </c>
      <c r="L299" s="369">
        <f>IF(G299=$L$1,(VLOOKUP(A299,'Extras -UL'!$A$6:$J$109,HLOOKUP('Exras Inflair Vs. Base'!G299,'Extras -UL'!$A$4:$J$5,2,FALSE),FALSE)-I299),0)</f>
        <v>0</v>
      </c>
      <c r="M299" s="369">
        <f>IF(G299=$M$1,(VLOOKUP(A299,'Extras -UL'!$A$6:$J$109,HLOOKUP('Exras Inflair Vs. Base'!G299,'Extras -UL'!$A$4:$J$5,2,FALSE),FALSE)-I299),0)</f>
        <v>0</v>
      </c>
      <c r="N299" s="369">
        <f>IF(G299=$N$1,(VLOOKUP(A299,'Extras -UL'!$A$6:$J$109,HLOOKUP('Exras Inflair Vs. Base'!G299,'Extras -UL'!$A$4:$J$5,2,FALSE),FALSE)-I299),0)</f>
        <v>0</v>
      </c>
      <c r="O299" s="369">
        <f>IF(G299=$O$1,(VLOOKUP(A299,'Extras -UL'!$A$6:$J$109,HLOOKUP('Exras Inflair Vs. Base'!G299,'Extras -UL'!$A$4:$J$5,2,FALSE),FALSE)-I299),0)</f>
        <v>0</v>
      </c>
      <c r="P299" s="369">
        <f>IF(G299=$P$1,(VLOOKUP(A299,'Extras -UL'!$A$6:$J$109,HLOOKUP('Exras Inflair Vs. Base'!G299,'Extras -UL'!$A$4:$J$5,2,FALSE),FALSE)-I299),0)</f>
        <v>0</v>
      </c>
      <c r="Q299" s="369">
        <f>IF(G299=$Q$1,(VLOOKUP(A299,'Extras -UL'!$A$6:$J$109,HLOOKUP('Exras Inflair Vs. Base'!G299,'Extras -UL'!$A$4:$J$5,2,FALSE),FALSE)-I299),0)</f>
        <v>0</v>
      </c>
      <c r="R299" s="369">
        <f>IF(G299=$R$1,(VLOOKUP(A299,'Extras -UL'!$A$6:$J$109,HLOOKUP('Exras Inflair Vs. Base'!G299,'Extras -UL'!$A$4:$J$5,2,FALSE),FALSE)-I299),0)</f>
        <v>0</v>
      </c>
      <c r="S299" s="248"/>
      <c r="T299" s="256" t="str">
        <f t="shared" si="13"/>
        <v/>
      </c>
      <c r="U299" s="248"/>
      <c r="V299" s="248"/>
      <c r="W299" s="248"/>
      <c r="X299" s="248"/>
      <c r="Y299" s="241"/>
      <c r="Z299" s="241" t="str">
        <f t="shared" si="14"/>
        <v/>
      </c>
      <c r="AA299" s="245">
        <f t="shared" si="15"/>
        <v>0</v>
      </c>
      <c r="AB299" s="242">
        <f>IF(G299=$J$1,(VLOOKUP(A299,'Extras -UL'!$A$6:$J$109,HLOOKUP('Exras Inflair Vs. Base'!G299,'Extras -UL'!$A$4:$J$5,2,FALSE),FALSE)),0)</f>
        <v>0</v>
      </c>
      <c r="AC299" s="242">
        <f>IF(G299=$K$1,(VLOOKUP(A299,'Extras -UL'!$A$6:$J$109,HLOOKUP('Exras Inflair Vs. Base'!G299,'Extras -UL'!$A$4:$J$5,2,FALSE),FALSE)),0)</f>
        <v>0</v>
      </c>
      <c r="AD299" s="242">
        <f>IF(G299=$L$1,(VLOOKUP(A299,'Extras -UL'!$A$6:$J$109,HLOOKUP('Exras Inflair Vs. Base'!G299,'Extras -UL'!$A$4:$J$5,2,FALSE),FALSE)),0)</f>
        <v>0</v>
      </c>
      <c r="AE299" s="242">
        <f>IF(G299=$M$1,(VLOOKUP(A299,'Extras -UL'!$A$6:$J$109,HLOOKUP('Exras Inflair Vs. Base'!G299,'Extras -UL'!$A$4:$J$5,2,FALSE),FALSE)),0)</f>
        <v>0</v>
      </c>
      <c r="AF299" s="242">
        <f>IF(G299=$N$1,(VLOOKUP(A299,'Extras -UL'!$A$6:$J$109,HLOOKUP('Exras Inflair Vs. Base'!G299,'Extras -UL'!$A$4:$J$5,2,FALSE),FALSE)-I299),0)</f>
        <v>0</v>
      </c>
      <c r="AG299" s="242">
        <f>IF(G299=$O$1,(VLOOKUP(A299,'Extras -UL'!$A$6:$J$109,HLOOKUP('Exras Inflair Vs. Base'!G299,'Extras -UL'!$A$4:$J$5,2,FALSE),FALSE)),0)</f>
        <v>0</v>
      </c>
      <c r="AH299" s="242">
        <f>IF(G299=$P$1,(VLOOKUP(A299,'Extras -UL'!$A$6:$J$109,HLOOKUP('Exras Inflair Vs. Base'!G299,'Extras -UL'!$A$4:$J$5,2,FALSE),FALSE)),0)</f>
        <v>0</v>
      </c>
      <c r="AI299" s="242">
        <f>IF(G299=$Q$1,(VLOOKUP(A299,'Extras -UL'!$A$6:$J$109,HLOOKUP('Exras Inflair Vs. Base'!G299,'Extras -UL'!$A$4:$J$5,2,FALSE),FALSE)),0)</f>
        <v>0</v>
      </c>
      <c r="AJ299" s="242">
        <f>IF(G299=$R$1,(VLOOKUP(A299,'Extras -UL'!$A$6:$J$109,HLOOKUP('Exras Inflair Vs. Base'!G299,'Extras -UL'!$A$4:$J$5,2,FALSE),FALSE)),0)</f>
        <v>0</v>
      </c>
    </row>
    <row r="300" spans="1:36" x14ac:dyDescent="0.25">
      <c r="A300" s="250"/>
      <c r="B300" s="250"/>
      <c r="C300" s="250"/>
      <c r="D300" s="252"/>
      <c r="E300" s="249"/>
      <c r="F300" s="249"/>
      <c r="G300" s="249"/>
      <c r="H300" s="249"/>
      <c r="I300" s="249"/>
      <c r="J300" s="369">
        <f>IF(G300=$J$1,(VLOOKUP(A300,'Extras -UL'!$A$6:$J$109,HLOOKUP('Exras Inflair Vs. Base'!G300,'Extras -UL'!$A$4:$J$5,2,FALSE),FALSE)-I300),0)</f>
        <v>0</v>
      </c>
      <c r="K300" s="369">
        <f>IF(G300=$K$1,(VLOOKUP(A300,'Extras -UL'!$A$6:$J$109,HLOOKUP('Exras Inflair Vs. Base'!G300,'Extras -UL'!$A$4:$J$5,2,FALSE),FALSE)-I300),0)</f>
        <v>0</v>
      </c>
      <c r="L300" s="369">
        <f>IF(G300=$L$1,(VLOOKUP(A300,'Extras -UL'!$A$6:$J$109,HLOOKUP('Exras Inflair Vs. Base'!G300,'Extras -UL'!$A$4:$J$5,2,FALSE),FALSE)-I300),0)</f>
        <v>0</v>
      </c>
      <c r="M300" s="369">
        <f>IF(G300=$M$1,(VLOOKUP(A300,'Extras -UL'!$A$6:$J$109,HLOOKUP('Exras Inflair Vs. Base'!G300,'Extras -UL'!$A$4:$J$5,2,FALSE),FALSE)-I300),0)</f>
        <v>0</v>
      </c>
      <c r="N300" s="369">
        <f>IF(G300=$N$1,(VLOOKUP(A300,'Extras -UL'!$A$6:$J$109,HLOOKUP('Exras Inflair Vs. Base'!G300,'Extras -UL'!$A$4:$J$5,2,FALSE),FALSE)-I300),0)</f>
        <v>0</v>
      </c>
      <c r="O300" s="369">
        <f>IF(G300=$O$1,(VLOOKUP(A300,'Extras -UL'!$A$6:$J$109,HLOOKUP('Exras Inflair Vs. Base'!G300,'Extras -UL'!$A$4:$J$5,2,FALSE),FALSE)-I300),0)</f>
        <v>0</v>
      </c>
      <c r="P300" s="369">
        <f>IF(G300=$P$1,(VLOOKUP(A300,'Extras -UL'!$A$6:$J$109,HLOOKUP('Exras Inflair Vs. Base'!G300,'Extras -UL'!$A$4:$J$5,2,FALSE),FALSE)-I300),0)</f>
        <v>0</v>
      </c>
      <c r="Q300" s="369">
        <f>IF(G300=$Q$1,(VLOOKUP(A300,'Extras -UL'!$A$6:$J$109,HLOOKUP('Exras Inflair Vs. Base'!G300,'Extras -UL'!$A$4:$J$5,2,FALSE),FALSE)-I300),0)</f>
        <v>0</v>
      </c>
      <c r="R300" s="369">
        <f>IF(G300=$R$1,(VLOOKUP(A300,'Extras -UL'!$A$6:$J$109,HLOOKUP('Exras Inflair Vs. Base'!G300,'Extras -UL'!$A$4:$J$5,2,FALSE),FALSE)-I300),0)</f>
        <v>0</v>
      </c>
      <c r="S300" s="248"/>
      <c r="T300" s="256" t="str">
        <f t="shared" si="13"/>
        <v/>
      </c>
      <c r="U300" s="248"/>
      <c r="V300" s="248"/>
      <c r="W300" s="248"/>
      <c r="X300" s="248"/>
      <c r="Y300" s="241"/>
      <c r="Z300" s="241" t="str">
        <f t="shared" si="14"/>
        <v/>
      </c>
      <c r="AA300" s="245">
        <f t="shared" si="15"/>
        <v>0</v>
      </c>
      <c r="AB300" s="242">
        <f>IF(G300=$J$1,(VLOOKUP(A300,'Extras -UL'!$A$6:$J$109,HLOOKUP('Exras Inflair Vs. Base'!G300,'Extras -UL'!$A$4:$J$5,2,FALSE),FALSE)),0)</f>
        <v>0</v>
      </c>
      <c r="AC300" s="242">
        <f>IF(G300=$K$1,(VLOOKUP(A300,'Extras -UL'!$A$6:$J$109,HLOOKUP('Exras Inflair Vs. Base'!G300,'Extras -UL'!$A$4:$J$5,2,FALSE),FALSE)),0)</f>
        <v>0</v>
      </c>
      <c r="AD300" s="242">
        <f>IF(G300=$L$1,(VLOOKUP(A300,'Extras -UL'!$A$6:$J$109,HLOOKUP('Exras Inflair Vs. Base'!G300,'Extras -UL'!$A$4:$J$5,2,FALSE),FALSE)),0)</f>
        <v>0</v>
      </c>
      <c r="AE300" s="242">
        <f>IF(G300=$M$1,(VLOOKUP(A300,'Extras -UL'!$A$6:$J$109,HLOOKUP('Exras Inflair Vs. Base'!G300,'Extras -UL'!$A$4:$J$5,2,FALSE),FALSE)),0)</f>
        <v>0</v>
      </c>
      <c r="AF300" s="242">
        <f>IF(G300=$N$1,(VLOOKUP(A300,'Extras -UL'!$A$6:$J$109,HLOOKUP('Exras Inflair Vs. Base'!G300,'Extras -UL'!$A$4:$J$5,2,FALSE),FALSE)-I300),0)</f>
        <v>0</v>
      </c>
      <c r="AG300" s="242">
        <f>IF(G300=$O$1,(VLOOKUP(A300,'Extras -UL'!$A$6:$J$109,HLOOKUP('Exras Inflair Vs. Base'!G300,'Extras -UL'!$A$4:$J$5,2,FALSE),FALSE)),0)</f>
        <v>0</v>
      </c>
      <c r="AH300" s="242">
        <f>IF(G300=$P$1,(VLOOKUP(A300,'Extras -UL'!$A$6:$J$109,HLOOKUP('Exras Inflair Vs. Base'!G300,'Extras -UL'!$A$4:$J$5,2,FALSE),FALSE)),0)</f>
        <v>0</v>
      </c>
      <c r="AI300" s="242">
        <f>IF(G300=$Q$1,(VLOOKUP(A300,'Extras -UL'!$A$6:$J$109,HLOOKUP('Exras Inflair Vs. Base'!G300,'Extras -UL'!$A$4:$J$5,2,FALSE),FALSE)),0)</f>
        <v>0</v>
      </c>
      <c r="AJ300" s="242">
        <f>IF(G300=$R$1,(VLOOKUP(A300,'Extras -UL'!$A$6:$J$109,HLOOKUP('Exras Inflair Vs. Base'!G300,'Extras -UL'!$A$4:$J$5,2,FALSE),FALSE)),0)</f>
        <v>0</v>
      </c>
    </row>
    <row r="301" spans="1:36" x14ac:dyDescent="0.25">
      <c r="A301" s="250"/>
      <c r="B301" s="250"/>
      <c r="C301" s="250"/>
      <c r="D301" s="252"/>
      <c r="E301" s="249"/>
      <c r="F301" s="249"/>
      <c r="G301" s="249"/>
      <c r="H301" s="249"/>
      <c r="I301" s="249"/>
      <c r="J301" s="369">
        <f>IF(G301=$J$1,(VLOOKUP(A301,'Extras -UL'!$A$6:$J$109,HLOOKUP('Exras Inflair Vs. Base'!G301,'Extras -UL'!$A$4:$J$5,2,FALSE),FALSE)-I301),0)</f>
        <v>0</v>
      </c>
      <c r="K301" s="369">
        <f>IF(G301=$K$1,(VLOOKUP(A301,'Extras -UL'!$A$6:$J$109,HLOOKUP('Exras Inflair Vs. Base'!G301,'Extras -UL'!$A$4:$J$5,2,FALSE),FALSE)-I301),0)</f>
        <v>0</v>
      </c>
      <c r="L301" s="369">
        <f>IF(G301=$L$1,(VLOOKUP(A301,'Extras -UL'!$A$6:$J$109,HLOOKUP('Exras Inflair Vs. Base'!G301,'Extras -UL'!$A$4:$J$5,2,FALSE),FALSE)-I301),0)</f>
        <v>0</v>
      </c>
      <c r="M301" s="369">
        <f>IF(G301=$M$1,(VLOOKUP(A301,'Extras -UL'!$A$6:$J$109,HLOOKUP('Exras Inflair Vs. Base'!G301,'Extras -UL'!$A$4:$J$5,2,FALSE),FALSE)-I301),0)</f>
        <v>0</v>
      </c>
      <c r="N301" s="369">
        <f>IF(G301=$N$1,(VLOOKUP(A301,'Extras -UL'!$A$6:$J$109,HLOOKUP('Exras Inflair Vs. Base'!G301,'Extras -UL'!$A$4:$J$5,2,FALSE),FALSE)-I301),0)</f>
        <v>0</v>
      </c>
      <c r="O301" s="369">
        <f>IF(G301=$O$1,(VLOOKUP(A301,'Extras -UL'!$A$6:$J$109,HLOOKUP('Exras Inflair Vs. Base'!G301,'Extras -UL'!$A$4:$J$5,2,FALSE),FALSE)-I301),0)</f>
        <v>0</v>
      </c>
      <c r="P301" s="369">
        <f>IF(G301=$P$1,(VLOOKUP(A301,'Extras -UL'!$A$6:$J$109,HLOOKUP('Exras Inflair Vs. Base'!G301,'Extras -UL'!$A$4:$J$5,2,FALSE),FALSE)-I301),0)</f>
        <v>0</v>
      </c>
      <c r="Q301" s="369">
        <f>IF(G301=$Q$1,(VLOOKUP(A301,'Extras -UL'!$A$6:$J$109,HLOOKUP('Exras Inflair Vs. Base'!G301,'Extras -UL'!$A$4:$J$5,2,FALSE),FALSE)-I301),0)</f>
        <v>0</v>
      </c>
      <c r="R301" s="369">
        <f>IF(G301=$R$1,(VLOOKUP(A301,'Extras -UL'!$A$6:$J$109,HLOOKUP('Exras Inflair Vs. Base'!G301,'Extras -UL'!$A$4:$J$5,2,FALSE),FALSE)-I301),0)</f>
        <v>0</v>
      </c>
      <c r="S301" s="248"/>
      <c r="T301" s="256" t="str">
        <f t="shared" si="13"/>
        <v/>
      </c>
      <c r="U301" s="248"/>
      <c r="V301" s="248"/>
      <c r="W301" s="248"/>
      <c r="X301" s="248"/>
      <c r="Y301" s="241"/>
      <c r="Z301" s="241" t="str">
        <f t="shared" si="14"/>
        <v/>
      </c>
      <c r="AA301" s="245">
        <f t="shared" si="15"/>
        <v>0</v>
      </c>
      <c r="AB301" s="242">
        <f>IF(G301=$J$1,(VLOOKUP(A301,'Extras -UL'!$A$6:$J$109,HLOOKUP('Exras Inflair Vs. Base'!G301,'Extras -UL'!$A$4:$J$5,2,FALSE),FALSE)),0)</f>
        <v>0</v>
      </c>
      <c r="AC301" s="242">
        <f>IF(G301=$K$1,(VLOOKUP(A301,'Extras -UL'!$A$6:$J$109,HLOOKUP('Exras Inflair Vs. Base'!G301,'Extras -UL'!$A$4:$J$5,2,FALSE),FALSE)),0)</f>
        <v>0</v>
      </c>
      <c r="AD301" s="242">
        <f>IF(G301=$L$1,(VLOOKUP(A301,'Extras -UL'!$A$6:$J$109,HLOOKUP('Exras Inflair Vs. Base'!G301,'Extras -UL'!$A$4:$J$5,2,FALSE),FALSE)),0)</f>
        <v>0</v>
      </c>
      <c r="AE301" s="242">
        <f>IF(G301=$M$1,(VLOOKUP(A301,'Extras -UL'!$A$6:$J$109,HLOOKUP('Exras Inflair Vs. Base'!G301,'Extras -UL'!$A$4:$J$5,2,FALSE),FALSE)),0)</f>
        <v>0</v>
      </c>
      <c r="AF301" s="242">
        <f>IF(G301=$N$1,(VLOOKUP(A301,'Extras -UL'!$A$6:$J$109,HLOOKUP('Exras Inflair Vs. Base'!G301,'Extras -UL'!$A$4:$J$5,2,FALSE),FALSE)-I301),0)</f>
        <v>0</v>
      </c>
      <c r="AG301" s="242">
        <f>IF(G301=$O$1,(VLOOKUP(A301,'Extras -UL'!$A$6:$J$109,HLOOKUP('Exras Inflair Vs. Base'!G301,'Extras -UL'!$A$4:$J$5,2,FALSE),FALSE)),0)</f>
        <v>0</v>
      </c>
      <c r="AH301" s="242">
        <f>IF(G301=$P$1,(VLOOKUP(A301,'Extras -UL'!$A$6:$J$109,HLOOKUP('Exras Inflair Vs. Base'!G301,'Extras -UL'!$A$4:$J$5,2,FALSE),FALSE)),0)</f>
        <v>0</v>
      </c>
      <c r="AI301" s="242">
        <f>IF(G301=$Q$1,(VLOOKUP(A301,'Extras -UL'!$A$6:$J$109,HLOOKUP('Exras Inflair Vs. Base'!G301,'Extras -UL'!$A$4:$J$5,2,FALSE),FALSE)),0)</f>
        <v>0</v>
      </c>
      <c r="AJ301" s="242">
        <f>IF(G301=$R$1,(VLOOKUP(A301,'Extras -UL'!$A$6:$J$109,HLOOKUP('Exras Inflair Vs. Base'!G301,'Extras -UL'!$A$4:$J$5,2,FALSE),FALSE)),0)</f>
        <v>0</v>
      </c>
    </row>
    <row r="302" spans="1:36" x14ac:dyDescent="0.25">
      <c r="A302" s="250"/>
      <c r="B302" s="250"/>
      <c r="C302" s="250"/>
      <c r="D302" s="252"/>
      <c r="E302" s="249"/>
      <c r="F302" s="249"/>
      <c r="G302" s="249"/>
      <c r="H302" s="249"/>
      <c r="I302" s="249"/>
      <c r="J302" s="369">
        <f>IF(G302=$J$1,(VLOOKUP(A302,'Extras -UL'!$A$6:$J$109,HLOOKUP('Exras Inflair Vs. Base'!G302,'Extras -UL'!$A$4:$J$5,2,FALSE),FALSE)-I302),0)</f>
        <v>0</v>
      </c>
      <c r="K302" s="369">
        <f>IF(G302=$K$1,(VLOOKUP(A302,'Extras -UL'!$A$6:$J$109,HLOOKUP('Exras Inflair Vs. Base'!G302,'Extras -UL'!$A$4:$J$5,2,FALSE),FALSE)-I302),0)</f>
        <v>0</v>
      </c>
      <c r="L302" s="369">
        <f>IF(G302=$L$1,(VLOOKUP(A302,'Extras -UL'!$A$6:$J$109,HLOOKUP('Exras Inflair Vs. Base'!G302,'Extras -UL'!$A$4:$J$5,2,FALSE),FALSE)-I302),0)</f>
        <v>0</v>
      </c>
      <c r="M302" s="369">
        <f>IF(G302=$M$1,(VLOOKUP(A302,'Extras -UL'!$A$6:$J$109,HLOOKUP('Exras Inflair Vs. Base'!G302,'Extras -UL'!$A$4:$J$5,2,FALSE),FALSE)-I302),0)</f>
        <v>0</v>
      </c>
      <c r="N302" s="369">
        <f>IF(G302=$N$1,(VLOOKUP(A302,'Extras -UL'!$A$6:$J$109,HLOOKUP('Exras Inflair Vs. Base'!G302,'Extras -UL'!$A$4:$J$5,2,FALSE),FALSE)-I302),0)</f>
        <v>0</v>
      </c>
      <c r="O302" s="369">
        <f>IF(G302=$O$1,(VLOOKUP(A302,'Extras -UL'!$A$6:$J$109,HLOOKUP('Exras Inflair Vs. Base'!G302,'Extras -UL'!$A$4:$J$5,2,FALSE),FALSE)-I302),0)</f>
        <v>0</v>
      </c>
      <c r="P302" s="369">
        <f>IF(G302=$P$1,(VLOOKUP(A302,'Extras -UL'!$A$6:$J$109,HLOOKUP('Exras Inflair Vs. Base'!G302,'Extras -UL'!$A$4:$J$5,2,FALSE),FALSE)-I302),0)</f>
        <v>0</v>
      </c>
      <c r="Q302" s="369">
        <f>IF(G302=$Q$1,(VLOOKUP(A302,'Extras -UL'!$A$6:$J$109,HLOOKUP('Exras Inflair Vs. Base'!G302,'Extras -UL'!$A$4:$J$5,2,FALSE),FALSE)-I302),0)</f>
        <v>0</v>
      </c>
      <c r="R302" s="369">
        <f>IF(G302=$R$1,(VLOOKUP(A302,'Extras -UL'!$A$6:$J$109,HLOOKUP('Exras Inflair Vs. Base'!G302,'Extras -UL'!$A$4:$J$5,2,FALSE),FALSE)-I302),0)</f>
        <v>0</v>
      </c>
      <c r="S302" s="248"/>
      <c r="T302" s="256" t="str">
        <f t="shared" si="13"/>
        <v/>
      </c>
      <c r="U302" s="248"/>
      <c r="V302" s="248"/>
      <c r="W302" s="248"/>
      <c r="X302" s="248"/>
      <c r="Y302" s="241"/>
      <c r="Z302" s="241" t="str">
        <f t="shared" si="14"/>
        <v/>
      </c>
      <c r="AA302" s="245">
        <f t="shared" si="15"/>
        <v>0</v>
      </c>
      <c r="AB302" s="242">
        <f>IF(G302=$J$1,(VLOOKUP(A302,'Extras -UL'!$A$6:$J$109,HLOOKUP('Exras Inflair Vs. Base'!G302,'Extras -UL'!$A$4:$J$5,2,FALSE),FALSE)),0)</f>
        <v>0</v>
      </c>
      <c r="AC302" s="242">
        <f>IF(G302=$K$1,(VLOOKUP(A302,'Extras -UL'!$A$6:$J$109,HLOOKUP('Exras Inflair Vs. Base'!G302,'Extras -UL'!$A$4:$J$5,2,FALSE),FALSE)),0)</f>
        <v>0</v>
      </c>
      <c r="AD302" s="242">
        <f>IF(G302=$L$1,(VLOOKUP(A302,'Extras -UL'!$A$6:$J$109,HLOOKUP('Exras Inflair Vs. Base'!G302,'Extras -UL'!$A$4:$J$5,2,FALSE),FALSE)),0)</f>
        <v>0</v>
      </c>
      <c r="AE302" s="242">
        <f>IF(G302=$M$1,(VLOOKUP(A302,'Extras -UL'!$A$6:$J$109,HLOOKUP('Exras Inflair Vs. Base'!G302,'Extras -UL'!$A$4:$J$5,2,FALSE),FALSE)),0)</f>
        <v>0</v>
      </c>
      <c r="AF302" s="242">
        <f>IF(G302=$N$1,(VLOOKUP(A302,'Extras -UL'!$A$6:$J$109,HLOOKUP('Exras Inflair Vs. Base'!G302,'Extras -UL'!$A$4:$J$5,2,FALSE),FALSE)-I302),0)</f>
        <v>0</v>
      </c>
      <c r="AG302" s="242">
        <f>IF(G302=$O$1,(VLOOKUP(A302,'Extras -UL'!$A$6:$J$109,HLOOKUP('Exras Inflair Vs. Base'!G302,'Extras -UL'!$A$4:$J$5,2,FALSE),FALSE)),0)</f>
        <v>0</v>
      </c>
      <c r="AH302" s="242">
        <f>IF(G302=$P$1,(VLOOKUP(A302,'Extras -UL'!$A$6:$J$109,HLOOKUP('Exras Inflair Vs. Base'!G302,'Extras -UL'!$A$4:$J$5,2,FALSE),FALSE)),0)</f>
        <v>0</v>
      </c>
      <c r="AI302" s="242">
        <f>IF(G302=$Q$1,(VLOOKUP(A302,'Extras -UL'!$A$6:$J$109,HLOOKUP('Exras Inflair Vs. Base'!G302,'Extras -UL'!$A$4:$J$5,2,FALSE),FALSE)),0)</f>
        <v>0</v>
      </c>
      <c r="AJ302" s="242">
        <f>IF(G302=$R$1,(VLOOKUP(A302,'Extras -UL'!$A$6:$J$109,HLOOKUP('Exras Inflair Vs. Base'!G302,'Extras -UL'!$A$4:$J$5,2,FALSE),FALSE)),0)</f>
        <v>0</v>
      </c>
    </row>
    <row r="303" spans="1:36" x14ac:dyDescent="0.25">
      <c r="A303" s="250"/>
      <c r="B303" s="250"/>
      <c r="C303" s="250"/>
      <c r="D303" s="252"/>
      <c r="E303" s="249"/>
      <c r="F303" s="249"/>
      <c r="G303" s="249"/>
      <c r="H303" s="249"/>
      <c r="I303" s="249"/>
      <c r="J303" s="369">
        <f>IF(G303=$J$1,(VLOOKUP(A303,'Extras -UL'!$A$6:$J$109,HLOOKUP('Exras Inflair Vs. Base'!G303,'Extras -UL'!$A$4:$J$5,2,FALSE),FALSE)-I303),0)</f>
        <v>0</v>
      </c>
      <c r="K303" s="369">
        <f>IF(G303=$K$1,(VLOOKUP(A303,'Extras -UL'!$A$6:$J$109,HLOOKUP('Exras Inflair Vs. Base'!G303,'Extras -UL'!$A$4:$J$5,2,FALSE),FALSE)-I303),0)</f>
        <v>0</v>
      </c>
      <c r="L303" s="369">
        <f>IF(G303=$L$1,(VLOOKUP(A303,'Extras -UL'!$A$6:$J$109,HLOOKUP('Exras Inflair Vs. Base'!G303,'Extras -UL'!$A$4:$J$5,2,FALSE),FALSE)-I303),0)</f>
        <v>0</v>
      </c>
      <c r="M303" s="369">
        <f>IF(G303=$M$1,(VLOOKUP(A303,'Extras -UL'!$A$6:$J$109,HLOOKUP('Exras Inflair Vs. Base'!G303,'Extras -UL'!$A$4:$J$5,2,FALSE),FALSE)-I303),0)</f>
        <v>0</v>
      </c>
      <c r="N303" s="369">
        <f>IF(G303=$N$1,(VLOOKUP(A303,'Extras -UL'!$A$6:$J$109,HLOOKUP('Exras Inflair Vs. Base'!G303,'Extras -UL'!$A$4:$J$5,2,FALSE),FALSE)-I303),0)</f>
        <v>0</v>
      </c>
      <c r="O303" s="369">
        <f>IF(G303=$O$1,(VLOOKUP(A303,'Extras -UL'!$A$6:$J$109,HLOOKUP('Exras Inflair Vs. Base'!G303,'Extras -UL'!$A$4:$J$5,2,FALSE),FALSE)-I303),0)</f>
        <v>0</v>
      </c>
      <c r="P303" s="369">
        <f>IF(G303=$P$1,(VLOOKUP(A303,'Extras -UL'!$A$6:$J$109,HLOOKUP('Exras Inflair Vs. Base'!G303,'Extras -UL'!$A$4:$J$5,2,FALSE),FALSE)-I303),0)</f>
        <v>0</v>
      </c>
      <c r="Q303" s="369">
        <f>IF(G303=$Q$1,(VLOOKUP(A303,'Extras -UL'!$A$6:$J$109,HLOOKUP('Exras Inflair Vs. Base'!G303,'Extras -UL'!$A$4:$J$5,2,FALSE),FALSE)-I303),0)</f>
        <v>0</v>
      </c>
      <c r="R303" s="369">
        <f>IF(G303=$R$1,(VLOOKUP(A303,'Extras -UL'!$A$6:$J$109,HLOOKUP('Exras Inflair Vs. Base'!G303,'Extras -UL'!$A$4:$J$5,2,FALSE),FALSE)-I303),0)</f>
        <v>0</v>
      </c>
      <c r="S303" s="248"/>
      <c r="T303" s="256" t="str">
        <f t="shared" si="13"/>
        <v/>
      </c>
      <c r="U303" s="248"/>
      <c r="V303" s="248"/>
      <c r="W303" s="248"/>
      <c r="X303" s="248"/>
      <c r="Y303" s="241"/>
      <c r="Z303" s="241" t="str">
        <f t="shared" si="14"/>
        <v/>
      </c>
      <c r="AA303" s="245">
        <f t="shared" si="15"/>
        <v>0</v>
      </c>
      <c r="AB303" s="242">
        <f>IF(G303=$J$1,(VLOOKUP(A303,'Extras -UL'!$A$6:$J$109,HLOOKUP('Exras Inflair Vs. Base'!G303,'Extras -UL'!$A$4:$J$5,2,FALSE),FALSE)),0)</f>
        <v>0</v>
      </c>
      <c r="AC303" s="242">
        <f>IF(G303=$K$1,(VLOOKUP(A303,'Extras -UL'!$A$6:$J$109,HLOOKUP('Exras Inflair Vs. Base'!G303,'Extras -UL'!$A$4:$J$5,2,FALSE),FALSE)),0)</f>
        <v>0</v>
      </c>
      <c r="AD303" s="242">
        <f>IF(G303=$L$1,(VLOOKUP(A303,'Extras -UL'!$A$6:$J$109,HLOOKUP('Exras Inflair Vs. Base'!G303,'Extras -UL'!$A$4:$J$5,2,FALSE),FALSE)),0)</f>
        <v>0</v>
      </c>
      <c r="AE303" s="242">
        <f>IF(G303=$M$1,(VLOOKUP(A303,'Extras -UL'!$A$6:$J$109,HLOOKUP('Exras Inflair Vs. Base'!G303,'Extras -UL'!$A$4:$J$5,2,FALSE),FALSE)),0)</f>
        <v>0</v>
      </c>
      <c r="AF303" s="242">
        <f>IF(G303=$N$1,(VLOOKUP(A303,'Extras -UL'!$A$6:$J$109,HLOOKUP('Exras Inflair Vs. Base'!G303,'Extras -UL'!$A$4:$J$5,2,FALSE),FALSE)-I303),0)</f>
        <v>0</v>
      </c>
      <c r="AG303" s="242">
        <f>IF(G303=$O$1,(VLOOKUP(A303,'Extras -UL'!$A$6:$J$109,HLOOKUP('Exras Inflair Vs. Base'!G303,'Extras -UL'!$A$4:$J$5,2,FALSE),FALSE)),0)</f>
        <v>0</v>
      </c>
      <c r="AH303" s="242">
        <f>IF(G303=$P$1,(VLOOKUP(A303,'Extras -UL'!$A$6:$J$109,HLOOKUP('Exras Inflair Vs. Base'!G303,'Extras -UL'!$A$4:$J$5,2,FALSE),FALSE)),0)</f>
        <v>0</v>
      </c>
      <c r="AI303" s="242">
        <f>IF(G303=$Q$1,(VLOOKUP(A303,'Extras -UL'!$A$6:$J$109,HLOOKUP('Exras Inflair Vs. Base'!G303,'Extras -UL'!$A$4:$J$5,2,FALSE),FALSE)),0)</f>
        <v>0</v>
      </c>
      <c r="AJ303" s="242">
        <f>IF(G303=$R$1,(VLOOKUP(A303,'Extras -UL'!$A$6:$J$109,HLOOKUP('Exras Inflair Vs. Base'!G303,'Extras -UL'!$A$4:$J$5,2,FALSE),FALSE)),0)</f>
        <v>0</v>
      </c>
    </row>
    <row r="304" spans="1:36" x14ac:dyDescent="0.25">
      <c r="A304" s="250"/>
      <c r="B304" s="250"/>
      <c r="C304" s="250"/>
      <c r="D304" s="252"/>
      <c r="E304" s="249"/>
      <c r="F304" s="249"/>
      <c r="G304" s="249"/>
      <c r="H304" s="249"/>
      <c r="I304" s="249"/>
      <c r="J304" s="369">
        <f>IF(G304=$J$1,(VLOOKUP(A304,'Extras -UL'!$A$6:$J$109,HLOOKUP('Exras Inflair Vs. Base'!G304,'Extras -UL'!$A$4:$J$5,2,FALSE),FALSE)-I304),0)</f>
        <v>0</v>
      </c>
      <c r="K304" s="369">
        <f>IF(G304=$K$1,(VLOOKUP(A304,'Extras -UL'!$A$6:$J$109,HLOOKUP('Exras Inflair Vs. Base'!G304,'Extras -UL'!$A$4:$J$5,2,FALSE),FALSE)-I304),0)</f>
        <v>0</v>
      </c>
      <c r="L304" s="369">
        <f>IF(G304=$L$1,(VLOOKUP(A304,'Extras -UL'!$A$6:$J$109,HLOOKUP('Exras Inflair Vs. Base'!G304,'Extras -UL'!$A$4:$J$5,2,FALSE),FALSE)-I304),0)</f>
        <v>0</v>
      </c>
      <c r="M304" s="369">
        <f>IF(G304=$M$1,(VLOOKUP(A304,'Extras -UL'!$A$6:$J$109,HLOOKUP('Exras Inflair Vs. Base'!G304,'Extras -UL'!$A$4:$J$5,2,FALSE),FALSE)-I304),0)</f>
        <v>0</v>
      </c>
      <c r="N304" s="369">
        <f>IF(G304=$N$1,(VLOOKUP(A304,'Extras -UL'!$A$6:$J$109,HLOOKUP('Exras Inflair Vs. Base'!G304,'Extras -UL'!$A$4:$J$5,2,FALSE),FALSE)-I304),0)</f>
        <v>0</v>
      </c>
      <c r="O304" s="369">
        <f>IF(G304=$O$1,(VLOOKUP(A304,'Extras -UL'!$A$6:$J$109,HLOOKUP('Exras Inflair Vs. Base'!G304,'Extras -UL'!$A$4:$J$5,2,FALSE),FALSE)-I304),0)</f>
        <v>0</v>
      </c>
      <c r="P304" s="369">
        <f>IF(G304=$P$1,(VLOOKUP(A304,'Extras -UL'!$A$6:$J$109,HLOOKUP('Exras Inflair Vs. Base'!G304,'Extras -UL'!$A$4:$J$5,2,FALSE),FALSE)-I304),0)</f>
        <v>0</v>
      </c>
      <c r="Q304" s="369">
        <f>IF(G304=$Q$1,(VLOOKUP(A304,'Extras -UL'!$A$6:$J$109,HLOOKUP('Exras Inflair Vs. Base'!G304,'Extras -UL'!$A$4:$J$5,2,FALSE),FALSE)-I304),0)</f>
        <v>0</v>
      </c>
      <c r="R304" s="369">
        <f>IF(G304=$R$1,(VLOOKUP(A304,'Extras -UL'!$A$6:$J$109,HLOOKUP('Exras Inflair Vs. Base'!G304,'Extras -UL'!$A$4:$J$5,2,FALSE),FALSE)-I304),0)</f>
        <v>0</v>
      </c>
      <c r="S304" s="248"/>
      <c r="T304" s="256" t="str">
        <f t="shared" si="13"/>
        <v/>
      </c>
      <c r="U304" s="248"/>
      <c r="V304" s="248"/>
      <c r="W304" s="248"/>
      <c r="X304" s="248"/>
      <c r="Y304" s="241"/>
      <c r="Z304" s="241" t="str">
        <f t="shared" si="14"/>
        <v/>
      </c>
      <c r="AA304" s="245">
        <f t="shared" si="15"/>
        <v>0</v>
      </c>
      <c r="AB304" s="242">
        <f>IF(G304=$J$1,(VLOOKUP(A304,'Extras -UL'!$A$6:$J$109,HLOOKUP('Exras Inflair Vs. Base'!G304,'Extras -UL'!$A$4:$J$5,2,FALSE),FALSE)),0)</f>
        <v>0</v>
      </c>
      <c r="AC304" s="242">
        <f>IF(G304=$K$1,(VLOOKUP(A304,'Extras -UL'!$A$6:$J$109,HLOOKUP('Exras Inflair Vs. Base'!G304,'Extras -UL'!$A$4:$J$5,2,FALSE),FALSE)),0)</f>
        <v>0</v>
      </c>
      <c r="AD304" s="242">
        <f>IF(G304=$L$1,(VLOOKUP(A304,'Extras -UL'!$A$6:$J$109,HLOOKUP('Exras Inflair Vs. Base'!G304,'Extras -UL'!$A$4:$J$5,2,FALSE),FALSE)),0)</f>
        <v>0</v>
      </c>
      <c r="AE304" s="242">
        <f>IF(G304=$M$1,(VLOOKUP(A304,'Extras -UL'!$A$6:$J$109,HLOOKUP('Exras Inflair Vs. Base'!G304,'Extras -UL'!$A$4:$J$5,2,FALSE),FALSE)),0)</f>
        <v>0</v>
      </c>
      <c r="AF304" s="242">
        <f>IF(G304=$N$1,(VLOOKUP(A304,'Extras -UL'!$A$6:$J$109,HLOOKUP('Exras Inflair Vs. Base'!G304,'Extras -UL'!$A$4:$J$5,2,FALSE),FALSE)-I304),0)</f>
        <v>0</v>
      </c>
      <c r="AG304" s="242">
        <f>IF(G304=$O$1,(VLOOKUP(A304,'Extras -UL'!$A$6:$J$109,HLOOKUP('Exras Inflair Vs. Base'!G304,'Extras -UL'!$A$4:$J$5,2,FALSE),FALSE)),0)</f>
        <v>0</v>
      </c>
      <c r="AH304" s="242">
        <f>IF(G304=$P$1,(VLOOKUP(A304,'Extras -UL'!$A$6:$J$109,HLOOKUP('Exras Inflair Vs. Base'!G304,'Extras -UL'!$A$4:$J$5,2,FALSE),FALSE)),0)</f>
        <v>0</v>
      </c>
      <c r="AI304" s="242">
        <f>IF(G304=$Q$1,(VLOOKUP(A304,'Extras -UL'!$A$6:$J$109,HLOOKUP('Exras Inflair Vs. Base'!G304,'Extras -UL'!$A$4:$J$5,2,FALSE),FALSE)),0)</f>
        <v>0</v>
      </c>
      <c r="AJ304" s="242">
        <f>IF(G304=$R$1,(VLOOKUP(A304,'Extras -UL'!$A$6:$J$109,HLOOKUP('Exras Inflair Vs. Base'!G304,'Extras -UL'!$A$4:$J$5,2,FALSE),FALSE)),0)</f>
        <v>0</v>
      </c>
    </row>
    <row r="305" spans="1:36" x14ac:dyDescent="0.25">
      <c r="A305" s="250"/>
      <c r="B305" s="250"/>
      <c r="C305" s="250"/>
      <c r="D305" s="252"/>
      <c r="E305" s="249"/>
      <c r="F305" s="249"/>
      <c r="G305" s="249"/>
      <c r="H305" s="249"/>
      <c r="I305" s="249"/>
      <c r="J305" s="369">
        <f>IF(G305=$J$1,(VLOOKUP(A305,'Extras -UL'!$A$6:$J$109,HLOOKUP('Exras Inflair Vs. Base'!G305,'Extras -UL'!$A$4:$J$5,2,FALSE),FALSE)-I305),0)</f>
        <v>0</v>
      </c>
      <c r="K305" s="369">
        <f>IF(G305=$K$1,(VLOOKUP(A305,'Extras -UL'!$A$6:$J$109,HLOOKUP('Exras Inflair Vs. Base'!G305,'Extras -UL'!$A$4:$J$5,2,FALSE),FALSE)-I305),0)</f>
        <v>0</v>
      </c>
      <c r="L305" s="369">
        <f>IF(G305=$L$1,(VLOOKUP(A305,'Extras -UL'!$A$6:$J$109,HLOOKUP('Exras Inflair Vs. Base'!G305,'Extras -UL'!$A$4:$J$5,2,FALSE),FALSE)-I305),0)</f>
        <v>0</v>
      </c>
      <c r="M305" s="369">
        <f>IF(G305=$M$1,(VLOOKUP(A305,'Extras -UL'!$A$6:$J$109,HLOOKUP('Exras Inflair Vs. Base'!G305,'Extras -UL'!$A$4:$J$5,2,FALSE),FALSE)-I305),0)</f>
        <v>0</v>
      </c>
      <c r="N305" s="369">
        <f>IF(G305=$N$1,(VLOOKUP(A305,'Extras -UL'!$A$6:$J$109,HLOOKUP('Exras Inflair Vs. Base'!G305,'Extras -UL'!$A$4:$J$5,2,FALSE),FALSE)-I305),0)</f>
        <v>0</v>
      </c>
      <c r="O305" s="369">
        <f>IF(G305=$O$1,(VLOOKUP(A305,'Extras -UL'!$A$6:$J$109,HLOOKUP('Exras Inflair Vs. Base'!G305,'Extras -UL'!$A$4:$J$5,2,FALSE),FALSE)-I305),0)</f>
        <v>0</v>
      </c>
      <c r="P305" s="369">
        <f>IF(G305=$P$1,(VLOOKUP(A305,'Extras -UL'!$A$6:$J$109,HLOOKUP('Exras Inflair Vs. Base'!G305,'Extras -UL'!$A$4:$J$5,2,FALSE),FALSE)-I305),0)</f>
        <v>0</v>
      </c>
      <c r="Q305" s="369">
        <f>IF(G305=$Q$1,(VLOOKUP(A305,'Extras -UL'!$A$6:$J$109,HLOOKUP('Exras Inflair Vs. Base'!G305,'Extras -UL'!$A$4:$J$5,2,FALSE),FALSE)-I305),0)</f>
        <v>0</v>
      </c>
      <c r="R305" s="369">
        <f>IF(G305=$R$1,(VLOOKUP(A305,'Extras -UL'!$A$6:$J$109,HLOOKUP('Exras Inflair Vs. Base'!G305,'Extras -UL'!$A$4:$J$5,2,FALSE),FALSE)-I305),0)</f>
        <v>0</v>
      </c>
      <c r="S305" s="248"/>
      <c r="T305" s="256" t="str">
        <f t="shared" si="13"/>
        <v/>
      </c>
      <c r="U305" s="248"/>
      <c r="V305" s="248"/>
      <c r="W305" s="248"/>
      <c r="X305" s="248"/>
      <c r="Y305" s="241"/>
      <c r="Z305" s="241" t="str">
        <f t="shared" si="14"/>
        <v/>
      </c>
      <c r="AA305" s="245">
        <f t="shared" si="15"/>
        <v>0</v>
      </c>
      <c r="AB305" s="242">
        <f>IF(G305=$J$1,(VLOOKUP(A305,'Extras -UL'!$A$6:$J$109,HLOOKUP('Exras Inflair Vs. Base'!G305,'Extras -UL'!$A$4:$J$5,2,FALSE),FALSE)),0)</f>
        <v>0</v>
      </c>
      <c r="AC305" s="242">
        <f>IF(G305=$K$1,(VLOOKUP(A305,'Extras -UL'!$A$6:$J$109,HLOOKUP('Exras Inflair Vs. Base'!G305,'Extras -UL'!$A$4:$J$5,2,FALSE),FALSE)),0)</f>
        <v>0</v>
      </c>
      <c r="AD305" s="242">
        <f>IF(G305=$L$1,(VLOOKUP(A305,'Extras -UL'!$A$6:$J$109,HLOOKUP('Exras Inflair Vs. Base'!G305,'Extras -UL'!$A$4:$J$5,2,FALSE),FALSE)),0)</f>
        <v>0</v>
      </c>
      <c r="AE305" s="242">
        <f>IF(G305=$M$1,(VLOOKUP(A305,'Extras -UL'!$A$6:$J$109,HLOOKUP('Exras Inflair Vs. Base'!G305,'Extras -UL'!$A$4:$J$5,2,FALSE),FALSE)),0)</f>
        <v>0</v>
      </c>
      <c r="AF305" s="242">
        <f>IF(G305=$N$1,(VLOOKUP(A305,'Extras -UL'!$A$6:$J$109,HLOOKUP('Exras Inflair Vs. Base'!G305,'Extras -UL'!$A$4:$J$5,2,FALSE),FALSE)-I305),0)</f>
        <v>0</v>
      </c>
      <c r="AG305" s="242">
        <f>IF(G305=$O$1,(VLOOKUP(A305,'Extras -UL'!$A$6:$J$109,HLOOKUP('Exras Inflair Vs. Base'!G305,'Extras -UL'!$A$4:$J$5,2,FALSE),FALSE)),0)</f>
        <v>0</v>
      </c>
      <c r="AH305" s="242">
        <f>IF(G305=$P$1,(VLOOKUP(A305,'Extras -UL'!$A$6:$J$109,HLOOKUP('Exras Inflair Vs. Base'!G305,'Extras -UL'!$A$4:$J$5,2,FALSE),FALSE)),0)</f>
        <v>0</v>
      </c>
      <c r="AI305" s="242">
        <f>IF(G305=$Q$1,(VLOOKUP(A305,'Extras -UL'!$A$6:$J$109,HLOOKUP('Exras Inflair Vs. Base'!G305,'Extras -UL'!$A$4:$J$5,2,FALSE),FALSE)),0)</f>
        <v>0</v>
      </c>
      <c r="AJ305" s="242">
        <f>IF(G305=$R$1,(VLOOKUP(A305,'Extras -UL'!$A$6:$J$109,HLOOKUP('Exras Inflair Vs. Base'!G305,'Extras -UL'!$A$4:$J$5,2,FALSE),FALSE)),0)</f>
        <v>0</v>
      </c>
    </row>
    <row r="306" spans="1:36" x14ac:dyDescent="0.25">
      <c r="A306" s="250"/>
      <c r="B306" s="250"/>
      <c r="C306" s="250"/>
      <c r="D306" s="252"/>
      <c r="E306" s="249"/>
      <c r="F306" s="249"/>
      <c r="G306" s="249"/>
      <c r="H306" s="249"/>
      <c r="I306" s="249"/>
      <c r="J306" s="369">
        <f>IF(G306=$J$1,(VLOOKUP(A306,'Extras -UL'!$A$6:$J$109,HLOOKUP('Exras Inflair Vs. Base'!G306,'Extras -UL'!$A$4:$J$5,2,FALSE),FALSE)-I306),0)</f>
        <v>0</v>
      </c>
      <c r="K306" s="369">
        <f>IF(G306=$K$1,(VLOOKUP(A306,'Extras -UL'!$A$6:$J$109,HLOOKUP('Exras Inflair Vs. Base'!G306,'Extras -UL'!$A$4:$J$5,2,FALSE),FALSE)-I306),0)</f>
        <v>0</v>
      </c>
      <c r="L306" s="369">
        <f>IF(G306=$L$1,(VLOOKUP(A306,'Extras -UL'!$A$6:$J$109,HLOOKUP('Exras Inflair Vs. Base'!G306,'Extras -UL'!$A$4:$J$5,2,FALSE),FALSE)-I306),0)</f>
        <v>0</v>
      </c>
      <c r="M306" s="369">
        <f>IF(G306=$M$1,(VLOOKUP(A306,'Extras -UL'!$A$6:$J$109,HLOOKUP('Exras Inflair Vs. Base'!G306,'Extras -UL'!$A$4:$J$5,2,FALSE),FALSE)-I306),0)</f>
        <v>0</v>
      </c>
      <c r="N306" s="369">
        <f>IF(G306=$N$1,(VLOOKUP(A306,'Extras -UL'!$A$6:$J$109,HLOOKUP('Exras Inflair Vs. Base'!G306,'Extras -UL'!$A$4:$J$5,2,FALSE),FALSE)-I306),0)</f>
        <v>0</v>
      </c>
      <c r="O306" s="369">
        <f>IF(G306=$O$1,(VLOOKUP(A306,'Extras -UL'!$A$6:$J$109,HLOOKUP('Exras Inflair Vs. Base'!G306,'Extras -UL'!$A$4:$J$5,2,FALSE),FALSE)-I306),0)</f>
        <v>0</v>
      </c>
      <c r="P306" s="369">
        <f>IF(G306=$P$1,(VLOOKUP(A306,'Extras -UL'!$A$6:$J$109,HLOOKUP('Exras Inflair Vs. Base'!G306,'Extras -UL'!$A$4:$J$5,2,FALSE),FALSE)-I306),0)</f>
        <v>0</v>
      </c>
      <c r="Q306" s="369">
        <f>IF(G306=$Q$1,(VLOOKUP(A306,'Extras -UL'!$A$6:$J$109,HLOOKUP('Exras Inflair Vs. Base'!G306,'Extras -UL'!$A$4:$J$5,2,FALSE),FALSE)-I306),0)</f>
        <v>0</v>
      </c>
      <c r="R306" s="369">
        <f>IF(G306=$R$1,(VLOOKUP(A306,'Extras -UL'!$A$6:$J$109,HLOOKUP('Exras Inflair Vs. Base'!G306,'Extras -UL'!$A$4:$J$5,2,FALSE),FALSE)-I306),0)</f>
        <v>0</v>
      </c>
      <c r="S306" s="248"/>
      <c r="T306" s="256" t="str">
        <f t="shared" si="13"/>
        <v/>
      </c>
      <c r="U306" s="248"/>
      <c r="V306" s="248"/>
      <c r="W306" s="248"/>
      <c r="X306" s="248"/>
      <c r="Y306" s="241"/>
      <c r="Z306" s="241" t="str">
        <f t="shared" si="14"/>
        <v/>
      </c>
      <c r="AA306" s="245">
        <f t="shared" si="15"/>
        <v>0</v>
      </c>
      <c r="AB306" s="242">
        <f>IF(G306=$J$1,(VLOOKUP(A306,'Extras -UL'!$A$6:$J$109,HLOOKUP('Exras Inflair Vs. Base'!G306,'Extras -UL'!$A$4:$J$5,2,FALSE),FALSE)),0)</f>
        <v>0</v>
      </c>
      <c r="AC306" s="242">
        <f>IF(G306=$K$1,(VLOOKUP(A306,'Extras -UL'!$A$6:$J$109,HLOOKUP('Exras Inflair Vs. Base'!G306,'Extras -UL'!$A$4:$J$5,2,FALSE),FALSE)),0)</f>
        <v>0</v>
      </c>
      <c r="AD306" s="242">
        <f>IF(G306=$L$1,(VLOOKUP(A306,'Extras -UL'!$A$6:$J$109,HLOOKUP('Exras Inflair Vs. Base'!G306,'Extras -UL'!$A$4:$J$5,2,FALSE),FALSE)),0)</f>
        <v>0</v>
      </c>
      <c r="AE306" s="242">
        <f>IF(G306=$M$1,(VLOOKUP(A306,'Extras -UL'!$A$6:$J$109,HLOOKUP('Exras Inflair Vs. Base'!G306,'Extras -UL'!$A$4:$J$5,2,FALSE),FALSE)),0)</f>
        <v>0</v>
      </c>
      <c r="AF306" s="242">
        <f>IF(G306=$N$1,(VLOOKUP(A306,'Extras -UL'!$A$6:$J$109,HLOOKUP('Exras Inflair Vs. Base'!G306,'Extras -UL'!$A$4:$J$5,2,FALSE),FALSE)-I306),0)</f>
        <v>0</v>
      </c>
      <c r="AG306" s="242">
        <f>IF(G306=$O$1,(VLOOKUP(A306,'Extras -UL'!$A$6:$J$109,HLOOKUP('Exras Inflair Vs. Base'!G306,'Extras -UL'!$A$4:$J$5,2,FALSE),FALSE)),0)</f>
        <v>0</v>
      </c>
      <c r="AH306" s="242">
        <f>IF(G306=$P$1,(VLOOKUP(A306,'Extras -UL'!$A$6:$J$109,HLOOKUP('Exras Inflair Vs. Base'!G306,'Extras -UL'!$A$4:$J$5,2,FALSE),FALSE)),0)</f>
        <v>0</v>
      </c>
      <c r="AI306" s="242">
        <f>IF(G306=$Q$1,(VLOOKUP(A306,'Extras -UL'!$A$6:$J$109,HLOOKUP('Exras Inflair Vs. Base'!G306,'Extras -UL'!$A$4:$J$5,2,FALSE),FALSE)),0)</f>
        <v>0</v>
      </c>
      <c r="AJ306" s="242">
        <f>IF(G306=$R$1,(VLOOKUP(A306,'Extras -UL'!$A$6:$J$109,HLOOKUP('Exras Inflair Vs. Base'!G306,'Extras -UL'!$A$4:$J$5,2,FALSE),FALSE)),0)</f>
        <v>0</v>
      </c>
    </row>
    <row r="307" spans="1:36" x14ac:dyDescent="0.25">
      <c r="A307" s="250"/>
      <c r="B307" s="250"/>
      <c r="C307" s="250"/>
      <c r="D307" s="252"/>
      <c r="E307" s="249"/>
      <c r="F307" s="249"/>
      <c r="G307" s="249"/>
      <c r="H307" s="249"/>
      <c r="I307" s="249"/>
      <c r="J307" s="369">
        <f>IF(G307=$J$1,(VLOOKUP(A307,'Extras -UL'!$A$6:$J$109,HLOOKUP('Exras Inflair Vs. Base'!G307,'Extras -UL'!$A$4:$J$5,2,FALSE),FALSE)-I307),0)</f>
        <v>0</v>
      </c>
      <c r="K307" s="369">
        <f>IF(G307=$K$1,(VLOOKUP(A307,'Extras -UL'!$A$6:$J$109,HLOOKUP('Exras Inflair Vs. Base'!G307,'Extras -UL'!$A$4:$J$5,2,FALSE),FALSE)-I307),0)</f>
        <v>0</v>
      </c>
      <c r="L307" s="369">
        <f>IF(G307=$L$1,(VLOOKUP(A307,'Extras -UL'!$A$6:$J$109,HLOOKUP('Exras Inflair Vs. Base'!G307,'Extras -UL'!$A$4:$J$5,2,FALSE),FALSE)-I307),0)</f>
        <v>0</v>
      </c>
      <c r="M307" s="369">
        <f>IF(G307=$M$1,(VLOOKUP(A307,'Extras -UL'!$A$6:$J$109,HLOOKUP('Exras Inflair Vs. Base'!G307,'Extras -UL'!$A$4:$J$5,2,FALSE),FALSE)-I307),0)</f>
        <v>0</v>
      </c>
      <c r="N307" s="369">
        <f>IF(G307=$N$1,(VLOOKUP(A307,'Extras -UL'!$A$6:$J$109,HLOOKUP('Exras Inflair Vs. Base'!G307,'Extras -UL'!$A$4:$J$5,2,FALSE),FALSE)-I307),0)</f>
        <v>0</v>
      </c>
      <c r="O307" s="369">
        <f>IF(G307=$O$1,(VLOOKUP(A307,'Extras -UL'!$A$6:$J$109,HLOOKUP('Exras Inflair Vs. Base'!G307,'Extras -UL'!$A$4:$J$5,2,FALSE),FALSE)-I307),0)</f>
        <v>0</v>
      </c>
      <c r="P307" s="369">
        <f>IF(G307=$P$1,(VLOOKUP(A307,'Extras -UL'!$A$6:$J$109,HLOOKUP('Exras Inflair Vs. Base'!G307,'Extras -UL'!$A$4:$J$5,2,FALSE),FALSE)-I307),0)</f>
        <v>0</v>
      </c>
      <c r="Q307" s="369">
        <f>IF(G307=$Q$1,(VLOOKUP(A307,'Extras -UL'!$A$6:$J$109,HLOOKUP('Exras Inflair Vs. Base'!G307,'Extras -UL'!$A$4:$J$5,2,FALSE),FALSE)-I307),0)</f>
        <v>0</v>
      </c>
      <c r="R307" s="369">
        <f>IF(G307=$R$1,(VLOOKUP(A307,'Extras -UL'!$A$6:$J$109,HLOOKUP('Exras Inflair Vs. Base'!G307,'Extras -UL'!$A$4:$J$5,2,FALSE),FALSE)-I307),0)</f>
        <v>0</v>
      </c>
      <c r="S307" s="248"/>
      <c r="T307" s="256" t="str">
        <f t="shared" si="13"/>
        <v/>
      </c>
      <c r="U307" s="248"/>
      <c r="V307" s="248"/>
      <c r="W307" s="248"/>
      <c r="X307" s="248"/>
      <c r="Y307" s="241"/>
      <c r="Z307" s="241" t="str">
        <f t="shared" si="14"/>
        <v/>
      </c>
      <c r="AA307" s="245">
        <f t="shared" si="15"/>
        <v>0</v>
      </c>
      <c r="AB307" s="242">
        <f>IF(G307=$J$1,(VLOOKUP(A307,'Extras -UL'!$A$6:$J$109,HLOOKUP('Exras Inflair Vs. Base'!G307,'Extras -UL'!$A$4:$J$5,2,FALSE),FALSE)),0)</f>
        <v>0</v>
      </c>
      <c r="AC307" s="242">
        <f>IF(G307=$K$1,(VLOOKUP(A307,'Extras -UL'!$A$6:$J$109,HLOOKUP('Exras Inflair Vs. Base'!G307,'Extras -UL'!$A$4:$J$5,2,FALSE),FALSE)),0)</f>
        <v>0</v>
      </c>
      <c r="AD307" s="242">
        <f>IF(G307=$L$1,(VLOOKUP(A307,'Extras -UL'!$A$6:$J$109,HLOOKUP('Exras Inflair Vs. Base'!G307,'Extras -UL'!$A$4:$J$5,2,FALSE),FALSE)),0)</f>
        <v>0</v>
      </c>
      <c r="AE307" s="242">
        <f>IF(G307=$M$1,(VLOOKUP(A307,'Extras -UL'!$A$6:$J$109,HLOOKUP('Exras Inflair Vs. Base'!G307,'Extras -UL'!$A$4:$J$5,2,FALSE),FALSE)),0)</f>
        <v>0</v>
      </c>
      <c r="AF307" s="242">
        <f>IF(G307=$N$1,(VLOOKUP(A307,'Extras -UL'!$A$6:$J$109,HLOOKUP('Exras Inflair Vs. Base'!G307,'Extras -UL'!$A$4:$J$5,2,FALSE),FALSE)-I307),0)</f>
        <v>0</v>
      </c>
      <c r="AG307" s="242">
        <f>IF(G307=$O$1,(VLOOKUP(A307,'Extras -UL'!$A$6:$J$109,HLOOKUP('Exras Inflair Vs. Base'!G307,'Extras -UL'!$A$4:$J$5,2,FALSE),FALSE)),0)</f>
        <v>0</v>
      </c>
      <c r="AH307" s="242">
        <f>IF(G307=$P$1,(VLOOKUP(A307,'Extras -UL'!$A$6:$J$109,HLOOKUP('Exras Inflair Vs. Base'!G307,'Extras -UL'!$A$4:$J$5,2,FALSE),FALSE)),0)</f>
        <v>0</v>
      </c>
      <c r="AI307" s="242">
        <f>IF(G307=$Q$1,(VLOOKUP(A307,'Extras -UL'!$A$6:$J$109,HLOOKUP('Exras Inflair Vs. Base'!G307,'Extras -UL'!$A$4:$J$5,2,FALSE),FALSE)),0)</f>
        <v>0</v>
      </c>
      <c r="AJ307" s="242">
        <f>IF(G307=$R$1,(VLOOKUP(A307,'Extras -UL'!$A$6:$J$109,HLOOKUP('Exras Inflair Vs. Base'!G307,'Extras -UL'!$A$4:$J$5,2,FALSE),FALSE)),0)</f>
        <v>0</v>
      </c>
    </row>
    <row r="308" spans="1:36" x14ac:dyDescent="0.25">
      <c r="A308" s="250"/>
      <c r="B308" s="250"/>
      <c r="C308" s="250"/>
      <c r="D308" s="252"/>
      <c r="E308" s="249"/>
      <c r="F308" s="249"/>
      <c r="G308" s="249"/>
      <c r="H308" s="249"/>
      <c r="I308" s="249"/>
      <c r="J308" s="369">
        <f>IF(G308=$J$1,(VLOOKUP(A308,'Extras -UL'!$A$6:$J$109,HLOOKUP('Exras Inflair Vs. Base'!G308,'Extras -UL'!$A$4:$J$5,2,FALSE),FALSE)-I308),0)</f>
        <v>0</v>
      </c>
      <c r="K308" s="369">
        <f>IF(G308=$K$1,(VLOOKUP(A308,'Extras -UL'!$A$6:$J$109,HLOOKUP('Exras Inflair Vs. Base'!G308,'Extras -UL'!$A$4:$J$5,2,FALSE),FALSE)-I308),0)</f>
        <v>0</v>
      </c>
      <c r="L308" s="369">
        <f>IF(G308=$L$1,(VLOOKUP(A308,'Extras -UL'!$A$6:$J$109,HLOOKUP('Exras Inflair Vs. Base'!G308,'Extras -UL'!$A$4:$J$5,2,FALSE),FALSE)-I308),0)</f>
        <v>0</v>
      </c>
      <c r="M308" s="369">
        <f>IF(G308=$M$1,(VLOOKUP(A308,'Extras -UL'!$A$6:$J$109,HLOOKUP('Exras Inflair Vs. Base'!G308,'Extras -UL'!$A$4:$J$5,2,FALSE),FALSE)-I308),0)</f>
        <v>0</v>
      </c>
      <c r="N308" s="369">
        <f>IF(G308=$N$1,(VLOOKUP(A308,'Extras -UL'!$A$6:$J$109,HLOOKUP('Exras Inflair Vs. Base'!G308,'Extras -UL'!$A$4:$J$5,2,FALSE),FALSE)-I308),0)</f>
        <v>0</v>
      </c>
      <c r="O308" s="369">
        <f>IF(G308=$O$1,(VLOOKUP(A308,'Extras -UL'!$A$6:$J$109,HLOOKUP('Exras Inflair Vs. Base'!G308,'Extras -UL'!$A$4:$J$5,2,FALSE),FALSE)-I308),0)</f>
        <v>0</v>
      </c>
      <c r="P308" s="369">
        <f>IF(G308=$P$1,(VLOOKUP(A308,'Extras -UL'!$A$6:$J$109,HLOOKUP('Exras Inflair Vs. Base'!G308,'Extras -UL'!$A$4:$J$5,2,FALSE),FALSE)-I308),0)</f>
        <v>0</v>
      </c>
      <c r="Q308" s="369">
        <f>IF(G308=$Q$1,(VLOOKUP(A308,'Extras -UL'!$A$6:$J$109,HLOOKUP('Exras Inflair Vs. Base'!G308,'Extras -UL'!$A$4:$J$5,2,FALSE),FALSE)-I308),0)</f>
        <v>0</v>
      </c>
      <c r="R308" s="369">
        <f>IF(G308=$R$1,(VLOOKUP(A308,'Extras -UL'!$A$6:$J$109,HLOOKUP('Exras Inflair Vs. Base'!G308,'Extras -UL'!$A$4:$J$5,2,FALSE),FALSE)-I308),0)</f>
        <v>0</v>
      </c>
      <c r="S308" s="248"/>
      <c r="T308" s="256" t="str">
        <f t="shared" si="13"/>
        <v/>
      </c>
      <c r="U308" s="248"/>
      <c r="V308" s="248"/>
      <c r="W308" s="248"/>
      <c r="X308" s="248"/>
      <c r="Y308" s="241"/>
      <c r="Z308" s="241" t="str">
        <f t="shared" si="14"/>
        <v/>
      </c>
      <c r="AA308" s="245">
        <f t="shared" si="15"/>
        <v>0</v>
      </c>
      <c r="AB308" s="242">
        <f>IF(G308=$J$1,(VLOOKUP(A308,'Extras -UL'!$A$6:$J$109,HLOOKUP('Exras Inflair Vs. Base'!G308,'Extras -UL'!$A$4:$J$5,2,FALSE),FALSE)),0)</f>
        <v>0</v>
      </c>
      <c r="AC308" s="242">
        <f>IF(G308=$K$1,(VLOOKUP(A308,'Extras -UL'!$A$6:$J$109,HLOOKUP('Exras Inflair Vs. Base'!G308,'Extras -UL'!$A$4:$J$5,2,FALSE),FALSE)),0)</f>
        <v>0</v>
      </c>
      <c r="AD308" s="242">
        <f>IF(G308=$L$1,(VLOOKUP(A308,'Extras -UL'!$A$6:$J$109,HLOOKUP('Exras Inflair Vs. Base'!G308,'Extras -UL'!$A$4:$J$5,2,FALSE),FALSE)),0)</f>
        <v>0</v>
      </c>
      <c r="AE308" s="242">
        <f>IF(G308=$M$1,(VLOOKUP(A308,'Extras -UL'!$A$6:$J$109,HLOOKUP('Exras Inflair Vs. Base'!G308,'Extras -UL'!$A$4:$J$5,2,FALSE),FALSE)),0)</f>
        <v>0</v>
      </c>
      <c r="AF308" s="242">
        <f>IF(G308=$N$1,(VLOOKUP(A308,'Extras -UL'!$A$6:$J$109,HLOOKUP('Exras Inflair Vs. Base'!G308,'Extras -UL'!$A$4:$J$5,2,FALSE),FALSE)-I308),0)</f>
        <v>0</v>
      </c>
      <c r="AG308" s="242">
        <f>IF(G308=$O$1,(VLOOKUP(A308,'Extras -UL'!$A$6:$J$109,HLOOKUP('Exras Inflair Vs. Base'!G308,'Extras -UL'!$A$4:$J$5,2,FALSE),FALSE)),0)</f>
        <v>0</v>
      </c>
      <c r="AH308" s="242">
        <f>IF(G308=$P$1,(VLOOKUP(A308,'Extras -UL'!$A$6:$J$109,HLOOKUP('Exras Inflair Vs. Base'!G308,'Extras -UL'!$A$4:$J$5,2,FALSE),FALSE)),0)</f>
        <v>0</v>
      </c>
      <c r="AI308" s="242">
        <f>IF(G308=$Q$1,(VLOOKUP(A308,'Extras -UL'!$A$6:$J$109,HLOOKUP('Exras Inflair Vs. Base'!G308,'Extras -UL'!$A$4:$J$5,2,FALSE),FALSE)),0)</f>
        <v>0</v>
      </c>
      <c r="AJ308" s="242">
        <f>IF(G308=$R$1,(VLOOKUP(A308,'Extras -UL'!$A$6:$J$109,HLOOKUP('Exras Inflair Vs. Base'!G308,'Extras -UL'!$A$4:$J$5,2,FALSE),FALSE)),0)</f>
        <v>0</v>
      </c>
    </row>
    <row r="309" spans="1:36" x14ac:dyDescent="0.25">
      <c r="A309" s="250"/>
      <c r="B309" s="250"/>
      <c r="C309" s="250"/>
      <c r="D309" s="252"/>
      <c r="E309" s="249"/>
      <c r="F309" s="249"/>
      <c r="G309" s="249"/>
      <c r="H309" s="249"/>
      <c r="I309" s="249"/>
      <c r="J309" s="369">
        <f>IF(G309=$J$1,(VLOOKUP(A309,'Extras -UL'!$A$6:$J$109,HLOOKUP('Exras Inflair Vs. Base'!G309,'Extras -UL'!$A$4:$J$5,2,FALSE),FALSE)-I309),0)</f>
        <v>0</v>
      </c>
      <c r="K309" s="369">
        <f>IF(G309=$K$1,(VLOOKUP(A309,'Extras -UL'!$A$6:$J$109,HLOOKUP('Exras Inflair Vs. Base'!G309,'Extras -UL'!$A$4:$J$5,2,FALSE),FALSE)-I309),0)</f>
        <v>0</v>
      </c>
      <c r="L309" s="369">
        <f>IF(G309=$L$1,(VLOOKUP(A309,'Extras -UL'!$A$6:$J$109,HLOOKUP('Exras Inflair Vs. Base'!G309,'Extras -UL'!$A$4:$J$5,2,FALSE),FALSE)-I309),0)</f>
        <v>0</v>
      </c>
      <c r="M309" s="369">
        <f>IF(G309=$M$1,(VLOOKUP(A309,'Extras -UL'!$A$6:$J$109,HLOOKUP('Exras Inflair Vs. Base'!G309,'Extras -UL'!$A$4:$J$5,2,FALSE),FALSE)-I309),0)</f>
        <v>0</v>
      </c>
      <c r="N309" s="369">
        <f>IF(G309=$N$1,(VLOOKUP(A309,'Extras -UL'!$A$6:$J$109,HLOOKUP('Exras Inflair Vs. Base'!G309,'Extras -UL'!$A$4:$J$5,2,FALSE),FALSE)-I309),0)</f>
        <v>0</v>
      </c>
      <c r="O309" s="369">
        <f>IF(G309=$O$1,(VLOOKUP(A309,'Extras -UL'!$A$6:$J$109,HLOOKUP('Exras Inflair Vs. Base'!G309,'Extras -UL'!$A$4:$J$5,2,FALSE),FALSE)-I309),0)</f>
        <v>0</v>
      </c>
      <c r="P309" s="369">
        <f>IF(G309=$P$1,(VLOOKUP(A309,'Extras -UL'!$A$6:$J$109,HLOOKUP('Exras Inflair Vs. Base'!G309,'Extras -UL'!$A$4:$J$5,2,FALSE),FALSE)-I309),0)</f>
        <v>0</v>
      </c>
      <c r="Q309" s="369">
        <f>IF(G309=$Q$1,(VLOOKUP(A309,'Extras -UL'!$A$6:$J$109,HLOOKUP('Exras Inflair Vs. Base'!G309,'Extras -UL'!$A$4:$J$5,2,FALSE),FALSE)-I309),0)</f>
        <v>0</v>
      </c>
      <c r="R309" s="369">
        <f>IF(G309=$R$1,(VLOOKUP(A309,'Extras -UL'!$A$6:$J$109,HLOOKUP('Exras Inflair Vs. Base'!G309,'Extras -UL'!$A$4:$J$5,2,FALSE),FALSE)-I309),0)</f>
        <v>0</v>
      </c>
      <c r="S309" s="248"/>
      <c r="T309" s="256" t="str">
        <f t="shared" si="13"/>
        <v/>
      </c>
      <c r="U309" s="248"/>
      <c r="V309" s="248"/>
      <c r="W309" s="248"/>
      <c r="X309" s="248"/>
      <c r="Y309" s="241"/>
      <c r="Z309" s="241" t="str">
        <f t="shared" si="14"/>
        <v/>
      </c>
      <c r="AA309" s="245">
        <f t="shared" si="15"/>
        <v>0</v>
      </c>
      <c r="AB309" s="242">
        <f>IF(G309=$J$1,(VLOOKUP(A309,'Extras -UL'!$A$6:$J$109,HLOOKUP('Exras Inflair Vs. Base'!G309,'Extras -UL'!$A$4:$J$5,2,FALSE),FALSE)),0)</f>
        <v>0</v>
      </c>
      <c r="AC309" s="242">
        <f>IF(G309=$K$1,(VLOOKUP(A309,'Extras -UL'!$A$6:$J$109,HLOOKUP('Exras Inflair Vs. Base'!G309,'Extras -UL'!$A$4:$J$5,2,FALSE),FALSE)),0)</f>
        <v>0</v>
      </c>
      <c r="AD309" s="242">
        <f>IF(G309=$L$1,(VLOOKUP(A309,'Extras -UL'!$A$6:$J$109,HLOOKUP('Exras Inflair Vs. Base'!G309,'Extras -UL'!$A$4:$J$5,2,FALSE),FALSE)),0)</f>
        <v>0</v>
      </c>
      <c r="AE309" s="242">
        <f>IF(G309=$M$1,(VLOOKUP(A309,'Extras -UL'!$A$6:$J$109,HLOOKUP('Exras Inflair Vs. Base'!G309,'Extras -UL'!$A$4:$J$5,2,FALSE),FALSE)),0)</f>
        <v>0</v>
      </c>
      <c r="AF309" s="242">
        <f>IF(G309=$N$1,(VLOOKUP(A309,'Extras -UL'!$A$6:$J$109,HLOOKUP('Exras Inflair Vs. Base'!G309,'Extras -UL'!$A$4:$J$5,2,FALSE),FALSE)-I309),0)</f>
        <v>0</v>
      </c>
      <c r="AG309" s="242">
        <f>IF(G309=$O$1,(VLOOKUP(A309,'Extras -UL'!$A$6:$J$109,HLOOKUP('Exras Inflair Vs. Base'!G309,'Extras -UL'!$A$4:$J$5,2,FALSE),FALSE)),0)</f>
        <v>0</v>
      </c>
      <c r="AH309" s="242">
        <f>IF(G309=$P$1,(VLOOKUP(A309,'Extras -UL'!$A$6:$J$109,HLOOKUP('Exras Inflair Vs. Base'!G309,'Extras -UL'!$A$4:$J$5,2,FALSE),FALSE)),0)</f>
        <v>0</v>
      </c>
      <c r="AI309" s="242">
        <f>IF(G309=$Q$1,(VLOOKUP(A309,'Extras -UL'!$A$6:$J$109,HLOOKUP('Exras Inflair Vs. Base'!G309,'Extras -UL'!$A$4:$J$5,2,FALSE),FALSE)),0)</f>
        <v>0</v>
      </c>
      <c r="AJ309" s="242">
        <f>IF(G309=$R$1,(VLOOKUP(A309,'Extras -UL'!$A$6:$J$109,HLOOKUP('Exras Inflair Vs. Base'!G309,'Extras -UL'!$A$4:$J$5,2,FALSE),FALSE)),0)</f>
        <v>0</v>
      </c>
    </row>
    <row r="310" spans="1:36" x14ac:dyDescent="0.25">
      <c r="A310" s="250"/>
      <c r="B310" s="250"/>
      <c r="C310" s="250"/>
      <c r="D310" s="252"/>
      <c r="E310" s="249"/>
      <c r="F310" s="249"/>
      <c r="G310" s="249"/>
      <c r="H310" s="249"/>
      <c r="I310" s="249"/>
      <c r="J310" s="369">
        <f>IF(G310=$J$1,(VLOOKUP(A310,'Extras -UL'!$A$6:$J$109,HLOOKUP('Exras Inflair Vs. Base'!G310,'Extras -UL'!$A$4:$J$5,2,FALSE),FALSE)-I310),0)</f>
        <v>0</v>
      </c>
      <c r="K310" s="369">
        <f>IF(G310=$K$1,(VLOOKUP(A310,'Extras -UL'!$A$6:$J$109,HLOOKUP('Exras Inflair Vs. Base'!G310,'Extras -UL'!$A$4:$J$5,2,FALSE),FALSE)-I310),0)</f>
        <v>0</v>
      </c>
      <c r="L310" s="369">
        <f>IF(G310=$L$1,(VLOOKUP(A310,'Extras -UL'!$A$6:$J$109,HLOOKUP('Exras Inflair Vs. Base'!G310,'Extras -UL'!$A$4:$J$5,2,FALSE),FALSE)-I310),0)</f>
        <v>0</v>
      </c>
      <c r="M310" s="369">
        <f>IF(G310=$M$1,(VLOOKUP(A310,'Extras -UL'!$A$6:$J$109,HLOOKUP('Exras Inflair Vs. Base'!G310,'Extras -UL'!$A$4:$J$5,2,FALSE),FALSE)-I310),0)</f>
        <v>0</v>
      </c>
      <c r="N310" s="369">
        <f>IF(G310=$N$1,(VLOOKUP(A310,'Extras -UL'!$A$6:$J$109,HLOOKUP('Exras Inflair Vs. Base'!G310,'Extras -UL'!$A$4:$J$5,2,FALSE),FALSE)-I310),0)</f>
        <v>0</v>
      </c>
      <c r="O310" s="369">
        <f>IF(G310=$O$1,(VLOOKUP(A310,'Extras -UL'!$A$6:$J$109,HLOOKUP('Exras Inflair Vs. Base'!G310,'Extras -UL'!$A$4:$J$5,2,FALSE),FALSE)-I310),0)</f>
        <v>0</v>
      </c>
      <c r="P310" s="369">
        <f>IF(G310=$P$1,(VLOOKUP(A310,'Extras -UL'!$A$6:$J$109,HLOOKUP('Exras Inflair Vs. Base'!G310,'Extras -UL'!$A$4:$J$5,2,FALSE),FALSE)-I310),0)</f>
        <v>0</v>
      </c>
      <c r="Q310" s="369">
        <f>IF(G310=$Q$1,(VLOOKUP(A310,'Extras -UL'!$A$6:$J$109,HLOOKUP('Exras Inflair Vs. Base'!G310,'Extras -UL'!$A$4:$J$5,2,FALSE),FALSE)-I310),0)</f>
        <v>0</v>
      </c>
      <c r="R310" s="369">
        <f>IF(G310=$R$1,(VLOOKUP(A310,'Extras -UL'!$A$6:$J$109,HLOOKUP('Exras Inflair Vs. Base'!G310,'Extras -UL'!$A$4:$J$5,2,FALSE),FALSE)-I310),0)</f>
        <v>0</v>
      </c>
      <c r="S310" s="248"/>
      <c r="T310" s="256" t="str">
        <f t="shared" si="13"/>
        <v/>
      </c>
      <c r="U310" s="248"/>
      <c r="V310" s="248"/>
      <c r="W310" s="248"/>
      <c r="X310" s="248"/>
      <c r="Y310" s="241"/>
      <c r="Z310" s="241" t="str">
        <f t="shared" si="14"/>
        <v/>
      </c>
      <c r="AA310" s="245">
        <f t="shared" si="15"/>
        <v>0</v>
      </c>
      <c r="AB310" s="242">
        <f>IF(G310=$J$1,(VLOOKUP(A310,'Extras -UL'!$A$6:$J$109,HLOOKUP('Exras Inflair Vs. Base'!G310,'Extras -UL'!$A$4:$J$5,2,FALSE),FALSE)),0)</f>
        <v>0</v>
      </c>
      <c r="AC310" s="242">
        <f>IF(G310=$K$1,(VLOOKUP(A310,'Extras -UL'!$A$6:$J$109,HLOOKUP('Exras Inflair Vs. Base'!G310,'Extras -UL'!$A$4:$J$5,2,FALSE),FALSE)),0)</f>
        <v>0</v>
      </c>
      <c r="AD310" s="242">
        <f>IF(G310=$L$1,(VLOOKUP(A310,'Extras -UL'!$A$6:$J$109,HLOOKUP('Exras Inflair Vs. Base'!G310,'Extras -UL'!$A$4:$J$5,2,FALSE),FALSE)),0)</f>
        <v>0</v>
      </c>
      <c r="AE310" s="242">
        <f>IF(G310=$M$1,(VLOOKUP(A310,'Extras -UL'!$A$6:$J$109,HLOOKUP('Exras Inflair Vs. Base'!G310,'Extras -UL'!$A$4:$J$5,2,FALSE),FALSE)),0)</f>
        <v>0</v>
      </c>
      <c r="AF310" s="242">
        <f>IF(G310=$N$1,(VLOOKUP(A310,'Extras -UL'!$A$6:$J$109,HLOOKUP('Exras Inflair Vs. Base'!G310,'Extras -UL'!$A$4:$J$5,2,FALSE),FALSE)-I310),0)</f>
        <v>0</v>
      </c>
      <c r="AG310" s="242">
        <f>IF(G310=$O$1,(VLOOKUP(A310,'Extras -UL'!$A$6:$J$109,HLOOKUP('Exras Inflair Vs. Base'!G310,'Extras -UL'!$A$4:$J$5,2,FALSE),FALSE)),0)</f>
        <v>0</v>
      </c>
      <c r="AH310" s="242">
        <f>IF(G310=$P$1,(VLOOKUP(A310,'Extras -UL'!$A$6:$J$109,HLOOKUP('Exras Inflair Vs. Base'!G310,'Extras -UL'!$A$4:$J$5,2,FALSE),FALSE)),0)</f>
        <v>0</v>
      </c>
      <c r="AI310" s="242">
        <f>IF(G310=$Q$1,(VLOOKUP(A310,'Extras -UL'!$A$6:$J$109,HLOOKUP('Exras Inflair Vs. Base'!G310,'Extras -UL'!$A$4:$J$5,2,FALSE),FALSE)),0)</f>
        <v>0</v>
      </c>
      <c r="AJ310" s="242">
        <f>IF(G310=$R$1,(VLOOKUP(A310,'Extras -UL'!$A$6:$J$109,HLOOKUP('Exras Inflair Vs. Base'!G310,'Extras -UL'!$A$4:$J$5,2,FALSE),FALSE)),0)</f>
        <v>0</v>
      </c>
    </row>
    <row r="311" spans="1:36" x14ac:dyDescent="0.25">
      <c r="A311" s="250"/>
      <c r="B311" s="250"/>
      <c r="C311" s="250"/>
      <c r="D311" s="252"/>
      <c r="E311" s="249"/>
      <c r="F311" s="249"/>
      <c r="G311" s="249"/>
      <c r="H311" s="249"/>
      <c r="I311" s="249"/>
      <c r="J311" s="369">
        <f>IF(G311=$J$1,(VLOOKUP(A311,'Extras -UL'!$A$6:$J$109,HLOOKUP('Exras Inflair Vs. Base'!G311,'Extras -UL'!$A$4:$J$5,2,FALSE),FALSE)-I311),0)</f>
        <v>0</v>
      </c>
      <c r="K311" s="369">
        <f>IF(G311=$K$1,(VLOOKUP(A311,'Extras -UL'!$A$6:$J$109,HLOOKUP('Exras Inflair Vs. Base'!G311,'Extras -UL'!$A$4:$J$5,2,FALSE),FALSE)-I311),0)</f>
        <v>0</v>
      </c>
      <c r="L311" s="369">
        <f>IF(G311=$L$1,(VLOOKUP(A311,'Extras -UL'!$A$6:$J$109,HLOOKUP('Exras Inflair Vs. Base'!G311,'Extras -UL'!$A$4:$J$5,2,FALSE),FALSE)-I311),0)</f>
        <v>0</v>
      </c>
      <c r="M311" s="369">
        <f>IF(G311=$M$1,(VLOOKUP(A311,'Extras -UL'!$A$6:$J$109,HLOOKUP('Exras Inflair Vs. Base'!G311,'Extras -UL'!$A$4:$J$5,2,FALSE),FALSE)-I311),0)</f>
        <v>0</v>
      </c>
      <c r="N311" s="369">
        <f>IF(G311=$N$1,(VLOOKUP(A311,'Extras -UL'!$A$6:$J$109,HLOOKUP('Exras Inflair Vs. Base'!G311,'Extras -UL'!$A$4:$J$5,2,FALSE),FALSE)-I311),0)</f>
        <v>0</v>
      </c>
      <c r="O311" s="369">
        <f>IF(G311=$O$1,(VLOOKUP(A311,'Extras -UL'!$A$6:$J$109,HLOOKUP('Exras Inflair Vs. Base'!G311,'Extras -UL'!$A$4:$J$5,2,FALSE),FALSE)-I311),0)</f>
        <v>0</v>
      </c>
      <c r="P311" s="369">
        <f>IF(G311=$P$1,(VLOOKUP(A311,'Extras -UL'!$A$6:$J$109,HLOOKUP('Exras Inflair Vs. Base'!G311,'Extras -UL'!$A$4:$J$5,2,FALSE),FALSE)-I311),0)</f>
        <v>0</v>
      </c>
      <c r="Q311" s="369">
        <f>IF(G311=$Q$1,(VLOOKUP(A311,'Extras -UL'!$A$6:$J$109,HLOOKUP('Exras Inflair Vs. Base'!G311,'Extras -UL'!$A$4:$J$5,2,FALSE),FALSE)-I311),0)</f>
        <v>0</v>
      </c>
      <c r="R311" s="369">
        <f>IF(G311=$R$1,(VLOOKUP(A311,'Extras -UL'!$A$6:$J$109,HLOOKUP('Exras Inflair Vs. Base'!G311,'Extras -UL'!$A$4:$J$5,2,FALSE),FALSE)-I311),0)</f>
        <v>0</v>
      </c>
      <c r="S311" s="248"/>
      <c r="T311" s="256" t="str">
        <f t="shared" si="13"/>
        <v/>
      </c>
      <c r="U311" s="248"/>
      <c r="V311" s="248"/>
      <c r="W311" s="248"/>
      <c r="X311" s="248"/>
      <c r="Y311" s="241"/>
      <c r="Z311" s="241" t="str">
        <f t="shared" si="14"/>
        <v/>
      </c>
      <c r="AA311" s="245">
        <f t="shared" si="15"/>
        <v>0</v>
      </c>
      <c r="AB311" s="242">
        <f>IF(G311=$J$1,(VLOOKUP(A311,'Extras -UL'!$A$6:$J$109,HLOOKUP('Exras Inflair Vs. Base'!G311,'Extras -UL'!$A$4:$J$5,2,FALSE),FALSE)),0)</f>
        <v>0</v>
      </c>
      <c r="AC311" s="242">
        <f>IF(G311=$K$1,(VLOOKUP(A311,'Extras -UL'!$A$6:$J$109,HLOOKUP('Exras Inflair Vs. Base'!G311,'Extras -UL'!$A$4:$J$5,2,FALSE),FALSE)),0)</f>
        <v>0</v>
      </c>
      <c r="AD311" s="242">
        <f>IF(G311=$L$1,(VLOOKUP(A311,'Extras -UL'!$A$6:$J$109,HLOOKUP('Exras Inflair Vs. Base'!G311,'Extras -UL'!$A$4:$J$5,2,FALSE),FALSE)),0)</f>
        <v>0</v>
      </c>
      <c r="AE311" s="242">
        <f>IF(G311=$M$1,(VLOOKUP(A311,'Extras -UL'!$A$6:$J$109,HLOOKUP('Exras Inflair Vs. Base'!G311,'Extras -UL'!$A$4:$J$5,2,FALSE),FALSE)),0)</f>
        <v>0</v>
      </c>
      <c r="AF311" s="242">
        <f>IF(G311=$N$1,(VLOOKUP(A311,'Extras -UL'!$A$6:$J$109,HLOOKUP('Exras Inflair Vs. Base'!G311,'Extras -UL'!$A$4:$J$5,2,FALSE),FALSE)-I311),0)</f>
        <v>0</v>
      </c>
      <c r="AG311" s="242">
        <f>IF(G311=$O$1,(VLOOKUP(A311,'Extras -UL'!$A$6:$J$109,HLOOKUP('Exras Inflair Vs. Base'!G311,'Extras -UL'!$A$4:$J$5,2,FALSE),FALSE)),0)</f>
        <v>0</v>
      </c>
      <c r="AH311" s="242">
        <f>IF(G311=$P$1,(VLOOKUP(A311,'Extras -UL'!$A$6:$J$109,HLOOKUP('Exras Inflair Vs. Base'!G311,'Extras -UL'!$A$4:$J$5,2,FALSE),FALSE)),0)</f>
        <v>0</v>
      </c>
      <c r="AI311" s="242">
        <f>IF(G311=$Q$1,(VLOOKUP(A311,'Extras -UL'!$A$6:$J$109,HLOOKUP('Exras Inflair Vs. Base'!G311,'Extras -UL'!$A$4:$J$5,2,FALSE),FALSE)),0)</f>
        <v>0</v>
      </c>
      <c r="AJ311" s="242">
        <f>IF(G311=$R$1,(VLOOKUP(A311,'Extras -UL'!$A$6:$J$109,HLOOKUP('Exras Inflair Vs. Base'!G311,'Extras -UL'!$A$4:$J$5,2,FALSE),FALSE)),0)</f>
        <v>0</v>
      </c>
    </row>
    <row r="312" spans="1:36" x14ac:dyDescent="0.25">
      <c r="A312" s="250"/>
      <c r="B312" s="250"/>
      <c r="C312" s="250"/>
      <c r="D312" s="252"/>
      <c r="E312" s="249"/>
      <c r="F312" s="249"/>
      <c r="G312" s="249"/>
      <c r="H312" s="249"/>
      <c r="I312" s="249"/>
      <c r="J312" s="369">
        <f>IF(G312=$J$1,(VLOOKUP(A312,'Extras -UL'!$A$6:$J$109,HLOOKUP('Exras Inflair Vs. Base'!G312,'Extras -UL'!$A$4:$J$5,2,FALSE),FALSE)-I312),0)</f>
        <v>0</v>
      </c>
      <c r="K312" s="369">
        <f>IF(G312=$K$1,(VLOOKUP(A312,'Extras -UL'!$A$6:$J$109,HLOOKUP('Exras Inflair Vs. Base'!G312,'Extras -UL'!$A$4:$J$5,2,FALSE),FALSE)-I312),0)</f>
        <v>0</v>
      </c>
      <c r="L312" s="369">
        <f>IF(G312=$L$1,(VLOOKUP(A312,'Extras -UL'!$A$6:$J$109,HLOOKUP('Exras Inflair Vs. Base'!G312,'Extras -UL'!$A$4:$J$5,2,FALSE),FALSE)-I312),0)</f>
        <v>0</v>
      </c>
      <c r="M312" s="369">
        <f>IF(G312=$M$1,(VLOOKUP(A312,'Extras -UL'!$A$6:$J$109,HLOOKUP('Exras Inflair Vs. Base'!G312,'Extras -UL'!$A$4:$J$5,2,FALSE),FALSE)-I312),0)</f>
        <v>0</v>
      </c>
      <c r="N312" s="369">
        <f>IF(G312=$N$1,(VLOOKUP(A312,'Extras -UL'!$A$6:$J$109,HLOOKUP('Exras Inflair Vs. Base'!G312,'Extras -UL'!$A$4:$J$5,2,FALSE),FALSE)-I312),0)</f>
        <v>0</v>
      </c>
      <c r="O312" s="369">
        <f>IF(G312=$O$1,(VLOOKUP(A312,'Extras -UL'!$A$6:$J$109,HLOOKUP('Exras Inflair Vs. Base'!G312,'Extras -UL'!$A$4:$J$5,2,FALSE),FALSE)-I312),0)</f>
        <v>0</v>
      </c>
      <c r="P312" s="369">
        <f>IF(G312=$P$1,(VLOOKUP(A312,'Extras -UL'!$A$6:$J$109,HLOOKUP('Exras Inflair Vs. Base'!G312,'Extras -UL'!$A$4:$J$5,2,FALSE),FALSE)-I312),0)</f>
        <v>0</v>
      </c>
      <c r="Q312" s="369">
        <f>IF(G312=$Q$1,(VLOOKUP(A312,'Extras -UL'!$A$6:$J$109,HLOOKUP('Exras Inflair Vs. Base'!G312,'Extras -UL'!$A$4:$J$5,2,FALSE),FALSE)-I312),0)</f>
        <v>0</v>
      </c>
      <c r="R312" s="369">
        <f>IF(G312=$R$1,(VLOOKUP(A312,'Extras -UL'!$A$6:$J$109,HLOOKUP('Exras Inflair Vs. Base'!G312,'Extras -UL'!$A$4:$J$5,2,FALSE),FALSE)-I312),0)</f>
        <v>0</v>
      </c>
      <c r="S312" s="248"/>
      <c r="T312" s="256" t="str">
        <f t="shared" si="13"/>
        <v/>
      </c>
      <c r="U312" s="248"/>
      <c r="V312" s="248"/>
      <c r="W312" s="248"/>
      <c r="X312" s="248"/>
      <c r="Y312" s="241"/>
      <c r="Z312" s="241" t="str">
        <f t="shared" si="14"/>
        <v/>
      </c>
      <c r="AA312" s="245">
        <f t="shared" si="15"/>
        <v>0</v>
      </c>
      <c r="AB312" s="242">
        <f>IF(G312=$J$1,(VLOOKUP(A312,'Extras -UL'!$A$6:$J$109,HLOOKUP('Exras Inflair Vs. Base'!G312,'Extras -UL'!$A$4:$J$5,2,FALSE),FALSE)),0)</f>
        <v>0</v>
      </c>
      <c r="AC312" s="242">
        <f>IF(G312=$K$1,(VLOOKUP(A312,'Extras -UL'!$A$6:$J$109,HLOOKUP('Exras Inflair Vs. Base'!G312,'Extras -UL'!$A$4:$J$5,2,FALSE),FALSE)),0)</f>
        <v>0</v>
      </c>
      <c r="AD312" s="242">
        <f>IF(G312=$L$1,(VLOOKUP(A312,'Extras -UL'!$A$6:$J$109,HLOOKUP('Exras Inflair Vs. Base'!G312,'Extras -UL'!$A$4:$J$5,2,FALSE),FALSE)),0)</f>
        <v>0</v>
      </c>
      <c r="AE312" s="242">
        <f>IF(G312=$M$1,(VLOOKUP(A312,'Extras -UL'!$A$6:$J$109,HLOOKUP('Exras Inflair Vs. Base'!G312,'Extras -UL'!$A$4:$J$5,2,FALSE),FALSE)),0)</f>
        <v>0</v>
      </c>
      <c r="AF312" s="242">
        <f>IF(G312=$N$1,(VLOOKUP(A312,'Extras -UL'!$A$6:$J$109,HLOOKUP('Exras Inflair Vs. Base'!G312,'Extras -UL'!$A$4:$J$5,2,FALSE),FALSE)-I312),0)</f>
        <v>0</v>
      </c>
      <c r="AG312" s="242">
        <f>IF(G312=$O$1,(VLOOKUP(A312,'Extras -UL'!$A$6:$J$109,HLOOKUP('Exras Inflair Vs. Base'!G312,'Extras -UL'!$A$4:$J$5,2,FALSE),FALSE)),0)</f>
        <v>0</v>
      </c>
      <c r="AH312" s="242">
        <f>IF(G312=$P$1,(VLOOKUP(A312,'Extras -UL'!$A$6:$J$109,HLOOKUP('Exras Inflair Vs. Base'!G312,'Extras -UL'!$A$4:$J$5,2,FALSE),FALSE)),0)</f>
        <v>0</v>
      </c>
      <c r="AI312" s="242">
        <f>IF(G312=$Q$1,(VLOOKUP(A312,'Extras -UL'!$A$6:$J$109,HLOOKUP('Exras Inflair Vs. Base'!G312,'Extras -UL'!$A$4:$J$5,2,FALSE),FALSE)),0)</f>
        <v>0</v>
      </c>
      <c r="AJ312" s="242">
        <f>IF(G312=$R$1,(VLOOKUP(A312,'Extras -UL'!$A$6:$J$109,HLOOKUP('Exras Inflair Vs. Base'!G312,'Extras -UL'!$A$4:$J$5,2,FALSE),FALSE)),0)</f>
        <v>0</v>
      </c>
    </row>
    <row r="313" spans="1:36" x14ac:dyDescent="0.25">
      <c r="A313" s="250"/>
      <c r="B313" s="250"/>
      <c r="C313" s="250"/>
      <c r="D313" s="252"/>
      <c r="E313" s="249"/>
      <c r="F313" s="249"/>
      <c r="G313" s="249"/>
      <c r="H313" s="249"/>
      <c r="I313" s="249"/>
      <c r="J313" s="369">
        <f>IF(G313=$J$1,(VLOOKUP(A313,'Extras -UL'!$A$6:$J$109,HLOOKUP('Exras Inflair Vs. Base'!G313,'Extras -UL'!$A$4:$J$5,2,FALSE),FALSE)-I313),0)</f>
        <v>0</v>
      </c>
      <c r="K313" s="369">
        <f>IF(G313=$K$1,(VLOOKUP(A313,'Extras -UL'!$A$6:$J$109,HLOOKUP('Exras Inflair Vs. Base'!G313,'Extras -UL'!$A$4:$J$5,2,FALSE),FALSE)-I313),0)</f>
        <v>0</v>
      </c>
      <c r="L313" s="369">
        <f>IF(G313=$L$1,(VLOOKUP(A313,'Extras -UL'!$A$6:$J$109,HLOOKUP('Exras Inflair Vs. Base'!G313,'Extras -UL'!$A$4:$J$5,2,FALSE),FALSE)-I313),0)</f>
        <v>0</v>
      </c>
      <c r="M313" s="369">
        <f>IF(G313=$M$1,(VLOOKUP(A313,'Extras -UL'!$A$6:$J$109,HLOOKUP('Exras Inflair Vs. Base'!G313,'Extras -UL'!$A$4:$J$5,2,FALSE),FALSE)-I313),0)</f>
        <v>0</v>
      </c>
      <c r="N313" s="369">
        <f>IF(G313=$N$1,(VLOOKUP(A313,'Extras -UL'!$A$6:$J$109,HLOOKUP('Exras Inflair Vs. Base'!G313,'Extras -UL'!$A$4:$J$5,2,FALSE),FALSE)-I313),0)</f>
        <v>0</v>
      </c>
      <c r="O313" s="369">
        <f>IF(G313=$O$1,(VLOOKUP(A313,'Extras -UL'!$A$6:$J$109,HLOOKUP('Exras Inflair Vs. Base'!G313,'Extras -UL'!$A$4:$J$5,2,FALSE),FALSE)-I313),0)</f>
        <v>0</v>
      </c>
      <c r="P313" s="369">
        <f>IF(G313=$P$1,(VLOOKUP(A313,'Extras -UL'!$A$6:$J$109,HLOOKUP('Exras Inflair Vs. Base'!G313,'Extras -UL'!$A$4:$J$5,2,FALSE),FALSE)-I313),0)</f>
        <v>0</v>
      </c>
      <c r="Q313" s="369">
        <f>IF(G313=$Q$1,(VLOOKUP(A313,'Extras -UL'!$A$6:$J$109,HLOOKUP('Exras Inflair Vs. Base'!G313,'Extras -UL'!$A$4:$J$5,2,FALSE),FALSE)-I313),0)</f>
        <v>0</v>
      </c>
      <c r="R313" s="369">
        <f>IF(G313=$R$1,(VLOOKUP(A313,'Extras -UL'!$A$6:$J$109,HLOOKUP('Exras Inflair Vs. Base'!G313,'Extras -UL'!$A$4:$J$5,2,FALSE),FALSE)-I313),0)</f>
        <v>0</v>
      </c>
      <c r="S313" s="248"/>
      <c r="T313" s="256" t="str">
        <f t="shared" si="13"/>
        <v/>
      </c>
      <c r="U313" s="248"/>
      <c r="V313" s="248"/>
      <c r="W313" s="248"/>
      <c r="X313" s="248"/>
      <c r="Y313" s="241"/>
      <c r="Z313" s="241" t="str">
        <f t="shared" si="14"/>
        <v/>
      </c>
      <c r="AA313" s="245">
        <f t="shared" si="15"/>
        <v>0</v>
      </c>
      <c r="AB313" s="242">
        <f>IF(G313=$J$1,(VLOOKUP(A313,'Extras -UL'!$A$6:$J$109,HLOOKUP('Exras Inflair Vs. Base'!G313,'Extras -UL'!$A$4:$J$5,2,FALSE),FALSE)),0)</f>
        <v>0</v>
      </c>
      <c r="AC313" s="242">
        <f>IF(G313=$K$1,(VLOOKUP(A313,'Extras -UL'!$A$6:$J$109,HLOOKUP('Exras Inflair Vs. Base'!G313,'Extras -UL'!$A$4:$J$5,2,FALSE),FALSE)),0)</f>
        <v>0</v>
      </c>
      <c r="AD313" s="242">
        <f>IF(G313=$L$1,(VLOOKUP(A313,'Extras -UL'!$A$6:$J$109,HLOOKUP('Exras Inflair Vs. Base'!G313,'Extras -UL'!$A$4:$J$5,2,FALSE),FALSE)),0)</f>
        <v>0</v>
      </c>
      <c r="AE313" s="242">
        <f>IF(G313=$M$1,(VLOOKUP(A313,'Extras -UL'!$A$6:$J$109,HLOOKUP('Exras Inflair Vs. Base'!G313,'Extras -UL'!$A$4:$J$5,2,FALSE),FALSE)),0)</f>
        <v>0</v>
      </c>
      <c r="AF313" s="242">
        <f>IF(G313=$N$1,(VLOOKUP(A313,'Extras -UL'!$A$6:$J$109,HLOOKUP('Exras Inflair Vs. Base'!G313,'Extras -UL'!$A$4:$J$5,2,FALSE),FALSE)-I313),0)</f>
        <v>0</v>
      </c>
      <c r="AG313" s="242">
        <f>IF(G313=$O$1,(VLOOKUP(A313,'Extras -UL'!$A$6:$J$109,HLOOKUP('Exras Inflair Vs. Base'!G313,'Extras -UL'!$A$4:$J$5,2,FALSE),FALSE)),0)</f>
        <v>0</v>
      </c>
      <c r="AH313" s="242">
        <f>IF(G313=$P$1,(VLOOKUP(A313,'Extras -UL'!$A$6:$J$109,HLOOKUP('Exras Inflair Vs. Base'!G313,'Extras -UL'!$A$4:$J$5,2,FALSE),FALSE)),0)</f>
        <v>0</v>
      </c>
      <c r="AI313" s="242">
        <f>IF(G313=$Q$1,(VLOOKUP(A313,'Extras -UL'!$A$6:$J$109,HLOOKUP('Exras Inflair Vs. Base'!G313,'Extras -UL'!$A$4:$J$5,2,FALSE),FALSE)),0)</f>
        <v>0</v>
      </c>
      <c r="AJ313" s="242">
        <f>IF(G313=$R$1,(VLOOKUP(A313,'Extras -UL'!$A$6:$J$109,HLOOKUP('Exras Inflair Vs. Base'!G313,'Extras -UL'!$A$4:$J$5,2,FALSE),FALSE)),0)</f>
        <v>0</v>
      </c>
    </row>
    <row r="314" spans="1:36" x14ac:dyDescent="0.25">
      <c r="A314" s="250"/>
      <c r="B314" s="250"/>
      <c r="C314" s="250"/>
      <c r="D314" s="252"/>
      <c r="E314" s="249"/>
      <c r="F314" s="249"/>
      <c r="G314" s="249"/>
      <c r="H314" s="249"/>
      <c r="I314" s="249"/>
      <c r="J314" s="369">
        <f>IF(G314=$J$1,(VLOOKUP(A314,'Extras -UL'!$A$6:$J$109,HLOOKUP('Exras Inflair Vs. Base'!G314,'Extras -UL'!$A$4:$J$5,2,FALSE),FALSE)-I314),0)</f>
        <v>0</v>
      </c>
      <c r="K314" s="369">
        <f>IF(G314=$K$1,(VLOOKUP(A314,'Extras -UL'!$A$6:$J$109,HLOOKUP('Exras Inflair Vs. Base'!G314,'Extras -UL'!$A$4:$J$5,2,FALSE),FALSE)-I314),0)</f>
        <v>0</v>
      </c>
      <c r="L314" s="369">
        <f>IF(G314=$L$1,(VLOOKUP(A314,'Extras -UL'!$A$6:$J$109,HLOOKUP('Exras Inflair Vs. Base'!G314,'Extras -UL'!$A$4:$J$5,2,FALSE),FALSE)-I314),0)</f>
        <v>0</v>
      </c>
      <c r="M314" s="369">
        <f>IF(G314=$M$1,(VLOOKUP(A314,'Extras -UL'!$A$6:$J$109,HLOOKUP('Exras Inflair Vs. Base'!G314,'Extras -UL'!$A$4:$J$5,2,FALSE),FALSE)-I314),0)</f>
        <v>0</v>
      </c>
      <c r="N314" s="369">
        <f>IF(G314=$N$1,(VLOOKUP(A314,'Extras -UL'!$A$6:$J$109,HLOOKUP('Exras Inflair Vs. Base'!G314,'Extras -UL'!$A$4:$J$5,2,FALSE),FALSE)-I314),0)</f>
        <v>0</v>
      </c>
      <c r="O314" s="369">
        <f>IF(G314=$O$1,(VLOOKUP(A314,'Extras -UL'!$A$6:$J$109,HLOOKUP('Exras Inflair Vs. Base'!G314,'Extras -UL'!$A$4:$J$5,2,FALSE),FALSE)-I314),0)</f>
        <v>0</v>
      </c>
      <c r="P314" s="369">
        <f>IF(G314=$P$1,(VLOOKUP(A314,'Extras -UL'!$A$6:$J$109,HLOOKUP('Exras Inflair Vs. Base'!G314,'Extras -UL'!$A$4:$J$5,2,FALSE),FALSE)-I314),0)</f>
        <v>0</v>
      </c>
      <c r="Q314" s="369">
        <f>IF(G314=$Q$1,(VLOOKUP(A314,'Extras -UL'!$A$6:$J$109,HLOOKUP('Exras Inflair Vs. Base'!G314,'Extras -UL'!$A$4:$J$5,2,FALSE),FALSE)-I314),0)</f>
        <v>0</v>
      </c>
      <c r="R314" s="369">
        <f>IF(G314=$R$1,(VLOOKUP(A314,'Extras -UL'!$A$6:$J$109,HLOOKUP('Exras Inflair Vs. Base'!G314,'Extras -UL'!$A$4:$J$5,2,FALSE),FALSE)-I314),0)</f>
        <v>0</v>
      </c>
      <c r="S314" s="248"/>
      <c r="T314" s="256" t="str">
        <f t="shared" si="13"/>
        <v/>
      </c>
      <c r="U314" s="248"/>
      <c r="V314" s="248"/>
      <c r="W314" s="248"/>
      <c r="X314" s="248"/>
      <c r="Y314" s="241"/>
      <c r="Z314" s="241" t="str">
        <f t="shared" si="14"/>
        <v/>
      </c>
      <c r="AA314" s="245">
        <f t="shared" si="15"/>
        <v>0</v>
      </c>
      <c r="AB314" s="242">
        <f>IF(G314=$J$1,(VLOOKUP(A314,'Extras -UL'!$A$6:$J$109,HLOOKUP('Exras Inflair Vs. Base'!G314,'Extras -UL'!$A$4:$J$5,2,FALSE),FALSE)),0)</f>
        <v>0</v>
      </c>
      <c r="AC314" s="242">
        <f>IF(G314=$K$1,(VLOOKUP(A314,'Extras -UL'!$A$6:$J$109,HLOOKUP('Exras Inflair Vs. Base'!G314,'Extras -UL'!$A$4:$J$5,2,FALSE),FALSE)),0)</f>
        <v>0</v>
      </c>
      <c r="AD314" s="242">
        <f>IF(G314=$L$1,(VLOOKUP(A314,'Extras -UL'!$A$6:$J$109,HLOOKUP('Exras Inflair Vs. Base'!G314,'Extras -UL'!$A$4:$J$5,2,FALSE),FALSE)),0)</f>
        <v>0</v>
      </c>
      <c r="AE314" s="242">
        <f>IF(G314=$M$1,(VLOOKUP(A314,'Extras -UL'!$A$6:$J$109,HLOOKUP('Exras Inflair Vs. Base'!G314,'Extras -UL'!$A$4:$J$5,2,FALSE),FALSE)),0)</f>
        <v>0</v>
      </c>
      <c r="AF314" s="242">
        <f>IF(G314=$N$1,(VLOOKUP(A314,'Extras -UL'!$A$6:$J$109,HLOOKUP('Exras Inflair Vs. Base'!G314,'Extras -UL'!$A$4:$J$5,2,FALSE),FALSE)-I314),0)</f>
        <v>0</v>
      </c>
      <c r="AG314" s="242">
        <f>IF(G314=$O$1,(VLOOKUP(A314,'Extras -UL'!$A$6:$J$109,HLOOKUP('Exras Inflair Vs. Base'!G314,'Extras -UL'!$A$4:$J$5,2,FALSE),FALSE)),0)</f>
        <v>0</v>
      </c>
      <c r="AH314" s="242">
        <f>IF(G314=$P$1,(VLOOKUP(A314,'Extras -UL'!$A$6:$J$109,HLOOKUP('Exras Inflair Vs. Base'!G314,'Extras -UL'!$A$4:$J$5,2,FALSE),FALSE)),0)</f>
        <v>0</v>
      </c>
      <c r="AI314" s="242">
        <f>IF(G314=$Q$1,(VLOOKUP(A314,'Extras -UL'!$A$6:$J$109,HLOOKUP('Exras Inflair Vs. Base'!G314,'Extras -UL'!$A$4:$J$5,2,FALSE),FALSE)),0)</f>
        <v>0</v>
      </c>
      <c r="AJ314" s="242">
        <f>IF(G314=$R$1,(VLOOKUP(A314,'Extras -UL'!$A$6:$J$109,HLOOKUP('Exras Inflair Vs. Base'!G314,'Extras -UL'!$A$4:$J$5,2,FALSE),FALSE)),0)</f>
        <v>0</v>
      </c>
    </row>
    <row r="315" spans="1:36" x14ac:dyDescent="0.25">
      <c r="A315" s="250"/>
      <c r="B315" s="250"/>
      <c r="C315" s="250"/>
      <c r="D315" s="252"/>
      <c r="E315" s="249"/>
      <c r="F315" s="249"/>
      <c r="G315" s="249"/>
      <c r="H315" s="249"/>
      <c r="I315" s="249"/>
      <c r="J315" s="369">
        <f>IF(G315=$J$1,(VLOOKUP(A315,'Extras -UL'!$A$6:$J$109,HLOOKUP('Exras Inflair Vs. Base'!G315,'Extras -UL'!$A$4:$J$5,2,FALSE),FALSE)-I315),0)</f>
        <v>0</v>
      </c>
      <c r="K315" s="369">
        <f>IF(G315=$K$1,(VLOOKUP(A315,'Extras -UL'!$A$6:$J$109,HLOOKUP('Exras Inflair Vs. Base'!G315,'Extras -UL'!$A$4:$J$5,2,FALSE),FALSE)-I315),0)</f>
        <v>0</v>
      </c>
      <c r="L315" s="369">
        <f>IF(G315=$L$1,(VLOOKUP(A315,'Extras -UL'!$A$6:$J$109,HLOOKUP('Exras Inflair Vs. Base'!G315,'Extras -UL'!$A$4:$J$5,2,FALSE),FALSE)-I315),0)</f>
        <v>0</v>
      </c>
      <c r="M315" s="369">
        <f>IF(G315=$M$1,(VLOOKUP(A315,'Extras -UL'!$A$6:$J$109,HLOOKUP('Exras Inflair Vs. Base'!G315,'Extras -UL'!$A$4:$J$5,2,FALSE),FALSE)-I315),0)</f>
        <v>0</v>
      </c>
      <c r="N315" s="369">
        <f>IF(G315=$N$1,(VLOOKUP(A315,'Extras -UL'!$A$6:$J$109,HLOOKUP('Exras Inflair Vs. Base'!G315,'Extras -UL'!$A$4:$J$5,2,FALSE),FALSE)-I315),0)</f>
        <v>0</v>
      </c>
      <c r="O315" s="369">
        <f>IF(G315=$O$1,(VLOOKUP(A315,'Extras -UL'!$A$6:$J$109,HLOOKUP('Exras Inflair Vs. Base'!G315,'Extras -UL'!$A$4:$J$5,2,FALSE),FALSE)-I315),0)</f>
        <v>0</v>
      </c>
      <c r="P315" s="369">
        <f>IF(G315=$P$1,(VLOOKUP(A315,'Extras -UL'!$A$6:$J$109,HLOOKUP('Exras Inflair Vs. Base'!G315,'Extras -UL'!$A$4:$J$5,2,FALSE),FALSE)-I315),0)</f>
        <v>0</v>
      </c>
      <c r="Q315" s="369">
        <f>IF(G315=$Q$1,(VLOOKUP(A315,'Extras -UL'!$A$6:$J$109,HLOOKUP('Exras Inflair Vs. Base'!G315,'Extras -UL'!$A$4:$J$5,2,FALSE),FALSE)-I315),0)</f>
        <v>0</v>
      </c>
      <c r="R315" s="369">
        <f>IF(G315=$R$1,(VLOOKUP(A315,'Extras -UL'!$A$6:$J$109,HLOOKUP('Exras Inflair Vs. Base'!G315,'Extras -UL'!$A$4:$J$5,2,FALSE),FALSE)-I315),0)</f>
        <v>0</v>
      </c>
      <c r="S315" s="248"/>
      <c r="T315" s="256" t="str">
        <f t="shared" si="13"/>
        <v/>
      </c>
      <c r="U315" s="248"/>
      <c r="V315" s="248"/>
      <c r="W315" s="248"/>
      <c r="X315" s="248"/>
      <c r="Y315" s="241"/>
      <c r="Z315" s="241" t="str">
        <f t="shared" si="14"/>
        <v/>
      </c>
      <c r="AA315" s="245">
        <f t="shared" si="15"/>
        <v>0</v>
      </c>
      <c r="AB315" s="242">
        <f>IF(G315=$J$1,(VLOOKUP(A315,'Extras -UL'!$A$6:$J$109,HLOOKUP('Exras Inflair Vs. Base'!G315,'Extras -UL'!$A$4:$J$5,2,FALSE),FALSE)),0)</f>
        <v>0</v>
      </c>
      <c r="AC315" s="242">
        <f>IF(G315=$K$1,(VLOOKUP(A315,'Extras -UL'!$A$6:$J$109,HLOOKUP('Exras Inflair Vs. Base'!G315,'Extras -UL'!$A$4:$J$5,2,FALSE),FALSE)),0)</f>
        <v>0</v>
      </c>
      <c r="AD315" s="242">
        <f>IF(G315=$L$1,(VLOOKUP(A315,'Extras -UL'!$A$6:$J$109,HLOOKUP('Exras Inflair Vs. Base'!G315,'Extras -UL'!$A$4:$J$5,2,FALSE),FALSE)),0)</f>
        <v>0</v>
      </c>
      <c r="AE315" s="242">
        <f>IF(G315=$M$1,(VLOOKUP(A315,'Extras -UL'!$A$6:$J$109,HLOOKUP('Exras Inflair Vs. Base'!G315,'Extras -UL'!$A$4:$J$5,2,FALSE),FALSE)),0)</f>
        <v>0</v>
      </c>
      <c r="AF315" s="242">
        <f>IF(G315=$N$1,(VLOOKUP(A315,'Extras -UL'!$A$6:$J$109,HLOOKUP('Exras Inflair Vs. Base'!G315,'Extras -UL'!$A$4:$J$5,2,FALSE),FALSE)-I315),0)</f>
        <v>0</v>
      </c>
      <c r="AG315" s="242">
        <f>IF(G315=$O$1,(VLOOKUP(A315,'Extras -UL'!$A$6:$J$109,HLOOKUP('Exras Inflair Vs. Base'!G315,'Extras -UL'!$A$4:$J$5,2,FALSE),FALSE)),0)</f>
        <v>0</v>
      </c>
      <c r="AH315" s="242">
        <f>IF(G315=$P$1,(VLOOKUP(A315,'Extras -UL'!$A$6:$J$109,HLOOKUP('Exras Inflair Vs. Base'!G315,'Extras -UL'!$A$4:$J$5,2,FALSE),FALSE)),0)</f>
        <v>0</v>
      </c>
      <c r="AI315" s="242">
        <f>IF(G315=$Q$1,(VLOOKUP(A315,'Extras -UL'!$A$6:$J$109,HLOOKUP('Exras Inflair Vs. Base'!G315,'Extras -UL'!$A$4:$J$5,2,FALSE),FALSE)),0)</f>
        <v>0</v>
      </c>
      <c r="AJ315" s="242">
        <f>IF(G315=$R$1,(VLOOKUP(A315,'Extras -UL'!$A$6:$J$109,HLOOKUP('Exras Inflair Vs. Base'!G315,'Extras -UL'!$A$4:$J$5,2,FALSE),FALSE)),0)</f>
        <v>0</v>
      </c>
    </row>
    <row r="316" spans="1:36" x14ac:dyDescent="0.25">
      <c r="A316" s="250"/>
      <c r="B316" s="250"/>
      <c r="C316" s="250"/>
      <c r="D316" s="252"/>
      <c r="E316" s="249"/>
      <c r="F316" s="249"/>
      <c r="G316" s="249"/>
      <c r="H316" s="249"/>
      <c r="I316" s="249"/>
      <c r="J316" s="369">
        <f>IF(G316=$J$1,(VLOOKUP(A316,'Extras -UL'!$A$6:$J$109,HLOOKUP('Exras Inflair Vs. Base'!G316,'Extras -UL'!$A$4:$J$5,2,FALSE),FALSE)-I316),0)</f>
        <v>0</v>
      </c>
      <c r="K316" s="369">
        <f>IF(G316=$K$1,(VLOOKUP(A316,'Extras -UL'!$A$6:$J$109,HLOOKUP('Exras Inflair Vs. Base'!G316,'Extras -UL'!$A$4:$J$5,2,FALSE),FALSE)-I316),0)</f>
        <v>0</v>
      </c>
      <c r="L316" s="369">
        <f>IF(G316=$L$1,(VLOOKUP(A316,'Extras -UL'!$A$6:$J$109,HLOOKUP('Exras Inflair Vs. Base'!G316,'Extras -UL'!$A$4:$J$5,2,FALSE),FALSE)-I316),0)</f>
        <v>0</v>
      </c>
      <c r="M316" s="369">
        <f>IF(G316=$M$1,(VLOOKUP(A316,'Extras -UL'!$A$6:$J$109,HLOOKUP('Exras Inflair Vs. Base'!G316,'Extras -UL'!$A$4:$J$5,2,FALSE),FALSE)-I316),0)</f>
        <v>0</v>
      </c>
      <c r="N316" s="369">
        <f>IF(G316=$N$1,(VLOOKUP(A316,'Extras -UL'!$A$6:$J$109,HLOOKUP('Exras Inflair Vs. Base'!G316,'Extras -UL'!$A$4:$J$5,2,FALSE),FALSE)-I316),0)</f>
        <v>0</v>
      </c>
      <c r="O316" s="369">
        <f>IF(G316=$O$1,(VLOOKUP(A316,'Extras -UL'!$A$6:$J$109,HLOOKUP('Exras Inflair Vs. Base'!G316,'Extras -UL'!$A$4:$J$5,2,FALSE),FALSE)-I316),0)</f>
        <v>0</v>
      </c>
      <c r="P316" s="369">
        <f>IF(G316=$P$1,(VLOOKUP(A316,'Extras -UL'!$A$6:$J$109,HLOOKUP('Exras Inflair Vs. Base'!G316,'Extras -UL'!$A$4:$J$5,2,FALSE),FALSE)-I316),0)</f>
        <v>0</v>
      </c>
      <c r="Q316" s="369">
        <f>IF(G316=$Q$1,(VLOOKUP(A316,'Extras -UL'!$A$6:$J$109,HLOOKUP('Exras Inflair Vs. Base'!G316,'Extras -UL'!$A$4:$J$5,2,FALSE),FALSE)-I316),0)</f>
        <v>0</v>
      </c>
      <c r="R316" s="369">
        <f>IF(G316=$R$1,(VLOOKUP(A316,'Extras -UL'!$A$6:$J$109,HLOOKUP('Exras Inflair Vs. Base'!G316,'Extras -UL'!$A$4:$J$5,2,FALSE),FALSE)-I316),0)</f>
        <v>0</v>
      </c>
      <c r="S316" s="248"/>
      <c r="T316" s="256" t="str">
        <f t="shared" si="13"/>
        <v/>
      </c>
      <c r="U316" s="248"/>
      <c r="V316" s="248"/>
      <c r="W316" s="248"/>
      <c r="X316" s="248"/>
      <c r="Y316" s="241"/>
      <c r="Z316" s="241" t="str">
        <f t="shared" si="14"/>
        <v/>
      </c>
      <c r="AA316" s="245">
        <f t="shared" si="15"/>
        <v>0</v>
      </c>
      <c r="AB316" s="242">
        <f>IF(G316=$J$1,(VLOOKUP(A316,'Extras -UL'!$A$6:$J$109,HLOOKUP('Exras Inflair Vs. Base'!G316,'Extras -UL'!$A$4:$J$5,2,FALSE),FALSE)),0)</f>
        <v>0</v>
      </c>
      <c r="AC316" s="242">
        <f>IF(G316=$K$1,(VLOOKUP(A316,'Extras -UL'!$A$6:$J$109,HLOOKUP('Exras Inflair Vs. Base'!G316,'Extras -UL'!$A$4:$J$5,2,FALSE),FALSE)),0)</f>
        <v>0</v>
      </c>
      <c r="AD316" s="242">
        <f>IF(G316=$L$1,(VLOOKUP(A316,'Extras -UL'!$A$6:$J$109,HLOOKUP('Exras Inflair Vs. Base'!G316,'Extras -UL'!$A$4:$J$5,2,FALSE),FALSE)),0)</f>
        <v>0</v>
      </c>
      <c r="AE316" s="242">
        <f>IF(G316=$M$1,(VLOOKUP(A316,'Extras -UL'!$A$6:$J$109,HLOOKUP('Exras Inflair Vs. Base'!G316,'Extras -UL'!$A$4:$J$5,2,FALSE),FALSE)),0)</f>
        <v>0</v>
      </c>
      <c r="AF316" s="242">
        <f>IF(G316=$N$1,(VLOOKUP(A316,'Extras -UL'!$A$6:$J$109,HLOOKUP('Exras Inflair Vs. Base'!G316,'Extras -UL'!$A$4:$J$5,2,FALSE),FALSE)-I316),0)</f>
        <v>0</v>
      </c>
      <c r="AG316" s="242">
        <f>IF(G316=$O$1,(VLOOKUP(A316,'Extras -UL'!$A$6:$J$109,HLOOKUP('Exras Inflair Vs. Base'!G316,'Extras -UL'!$A$4:$J$5,2,FALSE),FALSE)),0)</f>
        <v>0</v>
      </c>
      <c r="AH316" s="242">
        <f>IF(G316=$P$1,(VLOOKUP(A316,'Extras -UL'!$A$6:$J$109,HLOOKUP('Exras Inflair Vs. Base'!G316,'Extras -UL'!$A$4:$J$5,2,FALSE),FALSE)),0)</f>
        <v>0</v>
      </c>
      <c r="AI316" s="242">
        <f>IF(G316=$Q$1,(VLOOKUP(A316,'Extras -UL'!$A$6:$J$109,HLOOKUP('Exras Inflair Vs. Base'!G316,'Extras -UL'!$A$4:$J$5,2,FALSE),FALSE)),0)</f>
        <v>0</v>
      </c>
      <c r="AJ316" s="242">
        <f>IF(G316=$R$1,(VLOOKUP(A316,'Extras -UL'!$A$6:$J$109,HLOOKUP('Exras Inflair Vs. Base'!G316,'Extras -UL'!$A$4:$J$5,2,FALSE),FALSE)),0)</f>
        <v>0</v>
      </c>
    </row>
    <row r="317" spans="1:36" x14ac:dyDescent="0.25">
      <c r="A317" s="250"/>
      <c r="B317" s="250"/>
      <c r="C317" s="250"/>
      <c r="D317" s="252"/>
      <c r="E317" s="249"/>
      <c r="F317" s="249"/>
      <c r="G317" s="249"/>
      <c r="H317" s="249"/>
      <c r="I317" s="249"/>
      <c r="J317" s="369">
        <f>IF(G317=$J$1,(VLOOKUP(A317,'Extras -UL'!$A$6:$J$109,HLOOKUP('Exras Inflair Vs. Base'!G317,'Extras -UL'!$A$4:$J$5,2,FALSE),FALSE)-I317),0)</f>
        <v>0</v>
      </c>
      <c r="K317" s="369">
        <f>IF(G317=$K$1,(VLOOKUP(A317,'Extras -UL'!$A$6:$J$109,HLOOKUP('Exras Inflair Vs. Base'!G317,'Extras -UL'!$A$4:$J$5,2,FALSE),FALSE)-I317),0)</f>
        <v>0</v>
      </c>
      <c r="L317" s="369">
        <f>IF(G317=$L$1,(VLOOKUP(A317,'Extras -UL'!$A$6:$J$109,HLOOKUP('Exras Inflair Vs. Base'!G317,'Extras -UL'!$A$4:$J$5,2,FALSE),FALSE)-I317),0)</f>
        <v>0</v>
      </c>
      <c r="M317" s="369">
        <f>IF(G317=$M$1,(VLOOKUP(A317,'Extras -UL'!$A$6:$J$109,HLOOKUP('Exras Inflair Vs. Base'!G317,'Extras -UL'!$A$4:$J$5,2,FALSE),FALSE)-I317),0)</f>
        <v>0</v>
      </c>
      <c r="N317" s="369">
        <f>IF(G317=$N$1,(VLOOKUP(A317,'Extras -UL'!$A$6:$J$109,HLOOKUP('Exras Inflair Vs. Base'!G317,'Extras -UL'!$A$4:$J$5,2,FALSE),FALSE)-I317),0)</f>
        <v>0</v>
      </c>
      <c r="O317" s="369">
        <f>IF(G317=$O$1,(VLOOKUP(A317,'Extras -UL'!$A$6:$J$109,HLOOKUP('Exras Inflair Vs. Base'!G317,'Extras -UL'!$A$4:$J$5,2,FALSE),FALSE)-I317),0)</f>
        <v>0</v>
      </c>
      <c r="P317" s="369">
        <f>IF(G317=$P$1,(VLOOKUP(A317,'Extras -UL'!$A$6:$J$109,HLOOKUP('Exras Inflair Vs. Base'!G317,'Extras -UL'!$A$4:$J$5,2,FALSE),FALSE)-I317),0)</f>
        <v>0</v>
      </c>
      <c r="Q317" s="369">
        <f>IF(G317=$Q$1,(VLOOKUP(A317,'Extras -UL'!$A$6:$J$109,HLOOKUP('Exras Inflair Vs. Base'!G317,'Extras -UL'!$A$4:$J$5,2,FALSE),FALSE)-I317),0)</f>
        <v>0</v>
      </c>
      <c r="R317" s="369">
        <f>IF(G317=$R$1,(VLOOKUP(A317,'Extras -UL'!$A$6:$J$109,HLOOKUP('Exras Inflair Vs. Base'!G317,'Extras -UL'!$A$4:$J$5,2,FALSE),FALSE)-I317),0)</f>
        <v>0</v>
      </c>
      <c r="S317" s="248"/>
      <c r="T317" s="256" t="str">
        <f t="shared" si="13"/>
        <v/>
      </c>
      <c r="U317" s="248"/>
      <c r="V317" s="248"/>
      <c r="W317" s="248"/>
      <c r="X317" s="248"/>
      <c r="Y317" s="241"/>
      <c r="Z317" s="241" t="str">
        <f t="shared" si="14"/>
        <v/>
      </c>
      <c r="AA317" s="245">
        <f t="shared" si="15"/>
        <v>0</v>
      </c>
      <c r="AB317" s="242">
        <f>IF(G317=$J$1,(VLOOKUP(A317,'Extras -UL'!$A$6:$J$109,HLOOKUP('Exras Inflair Vs. Base'!G317,'Extras -UL'!$A$4:$J$5,2,FALSE),FALSE)),0)</f>
        <v>0</v>
      </c>
      <c r="AC317" s="242">
        <f>IF(G317=$K$1,(VLOOKUP(A317,'Extras -UL'!$A$6:$J$109,HLOOKUP('Exras Inflair Vs. Base'!G317,'Extras -UL'!$A$4:$J$5,2,FALSE),FALSE)),0)</f>
        <v>0</v>
      </c>
      <c r="AD317" s="242">
        <f>IF(G317=$L$1,(VLOOKUP(A317,'Extras -UL'!$A$6:$J$109,HLOOKUP('Exras Inflair Vs. Base'!G317,'Extras -UL'!$A$4:$J$5,2,FALSE),FALSE)),0)</f>
        <v>0</v>
      </c>
      <c r="AE317" s="242">
        <f>IF(G317=$M$1,(VLOOKUP(A317,'Extras -UL'!$A$6:$J$109,HLOOKUP('Exras Inflair Vs. Base'!G317,'Extras -UL'!$A$4:$J$5,2,FALSE),FALSE)),0)</f>
        <v>0</v>
      </c>
      <c r="AF317" s="242">
        <f>IF(G317=$N$1,(VLOOKUP(A317,'Extras -UL'!$A$6:$J$109,HLOOKUP('Exras Inflair Vs. Base'!G317,'Extras -UL'!$A$4:$J$5,2,FALSE),FALSE)-I317),0)</f>
        <v>0</v>
      </c>
      <c r="AG317" s="242">
        <f>IF(G317=$O$1,(VLOOKUP(A317,'Extras -UL'!$A$6:$J$109,HLOOKUP('Exras Inflair Vs. Base'!G317,'Extras -UL'!$A$4:$J$5,2,FALSE),FALSE)),0)</f>
        <v>0</v>
      </c>
      <c r="AH317" s="242">
        <f>IF(G317=$P$1,(VLOOKUP(A317,'Extras -UL'!$A$6:$J$109,HLOOKUP('Exras Inflair Vs. Base'!G317,'Extras -UL'!$A$4:$J$5,2,FALSE),FALSE)),0)</f>
        <v>0</v>
      </c>
      <c r="AI317" s="242">
        <f>IF(G317=$Q$1,(VLOOKUP(A317,'Extras -UL'!$A$6:$J$109,HLOOKUP('Exras Inflair Vs. Base'!G317,'Extras -UL'!$A$4:$J$5,2,FALSE),FALSE)),0)</f>
        <v>0</v>
      </c>
      <c r="AJ317" s="242">
        <f>IF(G317=$R$1,(VLOOKUP(A317,'Extras -UL'!$A$6:$J$109,HLOOKUP('Exras Inflair Vs. Base'!G317,'Extras -UL'!$A$4:$J$5,2,FALSE),FALSE)),0)</f>
        <v>0</v>
      </c>
    </row>
    <row r="318" spans="1:36" x14ac:dyDescent="0.25">
      <c r="A318" s="250"/>
      <c r="B318" s="250"/>
      <c r="C318" s="250"/>
      <c r="D318" s="252"/>
      <c r="E318" s="249"/>
      <c r="F318" s="249"/>
      <c r="G318" s="249"/>
      <c r="H318" s="249"/>
      <c r="I318" s="249"/>
      <c r="J318" s="369">
        <f>IF(G318=$J$1,(VLOOKUP(A318,'Extras -UL'!$A$6:$J$109,HLOOKUP('Exras Inflair Vs. Base'!G318,'Extras -UL'!$A$4:$J$5,2,FALSE),FALSE)-I318),0)</f>
        <v>0</v>
      </c>
      <c r="K318" s="369">
        <f>IF(G318=$K$1,(VLOOKUP(A318,'Extras -UL'!$A$6:$J$109,HLOOKUP('Exras Inflair Vs. Base'!G318,'Extras -UL'!$A$4:$J$5,2,FALSE),FALSE)-I318),0)</f>
        <v>0</v>
      </c>
      <c r="L318" s="369">
        <f>IF(G318=$L$1,(VLOOKUP(A318,'Extras -UL'!$A$6:$J$109,HLOOKUP('Exras Inflair Vs. Base'!G318,'Extras -UL'!$A$4:$J$5,2,FALSE),FALSE)-I318),0)</f>
        <v>0</v>
      </c>
      <c r="M318" s="369">
        <f>IF(G318=$M$1,(VLOOKUP(A318,'Extras -UL'!$A$6:$J$109,HLOOKUP('Exras Inflair Vs. Base'!G318,'Extras -UL'!$A$4:$J$5,2,FALSE),FALSE)-I318),0)</f>
        <v>0</v>
      </c>
      <c r="N318" s="369">
        <f>IF(G318=$N$1,(VLOOKUP(A318,'Extras -UL'!$A$6:$J$109,HLOOKUP('Exras Inflair Vs. Base'!G318,'Extras -UL'!$A$4:$J$5,2,FALSE),FALSE)-I318),0)</f>
        <v>0</v>
      </c>
      <c r="O318" s="369">
        <f>IF(G318=$O$1,(VLOOKUP(A318,'Extras -UL'!$A$6:$J$109,HLOOKUP('Exras Inflair Vs. Base'!G318,'Extras -UL'!$A$4:$J$5,2,FALSE),FALSE)-I318),0)</f>
        <v>0</v>
      </c>
      <c r="P318" s="369">
        <f>IF(G318=$P$1,(VLOOKUP(A318,'Extras -UL'!$A$6:$J$109,HLOOKUP('Exras Inflair Vs. Base'!G318,'Extras -UL'!$A$4:$J$5,2,FALSE),FALSE)-I318),0)</f>
        <v>0</v>
      </c>
      <c r="Q318" s="369">
        <f>IF(G318=$Q$1,(VLOOKUP(A318,'Extras -UL'!$A$6:$J$109,HLOOKUP('Exras Inflair Vs. Base'!G318,'Extras -UL'!$A$4:$J$5,2,FALSE),FALSE)-I318),0)</f>
        <v>0</v>
      </c>
      <c r="R318" s="369">
        <f>IF(G318=$R$1,(VLOOKUP(A318,'Extras -UL'!$A$6:$J$109,HLOOKUP('Exras Inflair Vs. Base'!G318,'Extras -UL'!$A$4:$J$5,2,FALSE),FALSE)-I318),0)</f>
        <v>0</v>
      </c>
      <c r="S318" s="248"/>
      <c r="T318" s="256" t="str">
        <f t="shared" si="13"/>
        <v/>
      </c>
      <c r="U318" s="248"/>
      <c r="V318" s="248"/>
      <c r="W318" s="248"/>
      <c r="X318" s="248"/>
      <c r="Y318" s="241"/>
      <c r="Z318" s="241" t="str">
        <f t="shared" si="14"/>
        <v/>
      </c>
      <c r="AA318" s="245">
        <f t="shared" si="15"/>
        <v>0</v>
      </c>
      <c r="AB318" s="242">
        <f>IF(G318=$J$1,(VLOOKUP(A318,'Extras -UL'!$A$6:$J$109,HLOOKUP('Exras Inflair Vs. Base'!G318,'Extras -UL'!$A$4:$J$5,2,FALSE),FALSE)),0)</f>
        <v>0</v>
      </c>
      <c r="AC318" s="242">
        <f>IF(G318=$K$1,(VLOOKUP(A318,'Extras -UL'!$A$6:$J$109,HLOOKUP('Exras Inflair Vs. Base'!G318,'Extras -UL'!$A$4:$J$5,2,FALSE),FALSE)),0)</f>
        <v>0</v>
      </c>
      <c r="AD318" s="242">
        <f>IF(G318=$L$1,(VLOOKUP(A318,'Extras -UL'!$A$6:$J$109,HLOOKUP('Exras Inflair Vs. Base'!G318,'Extras -UL'!$A$4:$J$5,2,FALSE),FALSE)),0)</f>
        <v>0</v>
      </c>
      <c r="AE318" s="242">
        <f>IF(G318=$M$1,(VLOOKUP(A318,'Extras -UL'!$A$6:$J$109,HLOOKUP('Exras Inflair Vs. Base'!G318,'Extras -UL'!$A$4:$J$5,2,FALSE),FALSE)),0)</f>
        <v>0</v>
      </c>
      <c r="AF318" s="242">
        <f>IF(G318=$N$1,(VLOOKUP(A318,'Extras -UL'!$A$6:$J$109,HLOOKUP('Exras Inflair Vs. Base'!G318,'Extras -UL'!$A$4:$J$5,2,FALSE),FALSE)-I318),0)</f>
        <v>0</v>
      </c>
      <c r="AG318" s="242">
        <f>IF(G318=$O$1,(VLOOKUP(A318,'Extras -UL'!$A$6:$J$109,HLOOKUP('Exras Inflair Vs. Base'!G318,'Extras -UL'!$A$4:$J$5,2,FALSE),FALSE)),0)</f>
        <v>0</v>
      </c>
      <c r="AH318" s="242">
        <f>IF(G318=$P$1,(VLOOKUP(A318,'Extras -UL'!$A$6:$J$109,HLOOKUP('Exras Inflair Vs. Base'!G318,'Extras -UL'!$A$4:$J$5,2,FALSE),FALSE)),0)</f>
        <v>0</v>
      </c>
      <c r="AI318" s="242">
        <f>IF(G318=$Q$1,(VLOOKUP(A318,'Extras -UL'!$A$6:$J$109,HLOOKUP('Exras Inflair Vs. Base'!G318,'Extras -UL'!$A$4:$J$5,2,FALSE),FALSE)),0)</f>
        <v>0</v>
      </c>
      <c r="AJ318" s="242">
        <f>IF(G318=$R$1,(VLOOKUP(A318,'Extras -UL'!$A$6:$J$109,HLOOKUP('Exras Inflair Vs. Base'!G318,'Extras -UL'!$A$4:$J$5,2,FALSE),FALSE)),0)</f>
        <v>0</v>
      </c>
    </row>
    <row r="319" spans="1:36" x14ac:dyDescent="0.25">
      <c r="A319" s="250"/>
      <c r="B319" s="250"/>
      <c r="C319" s="250"/>
      <c r="D319" s="252"/>
      <c r="E319" s="249"/>
      <c r="F319" s="249"/>
      <c r="G319" s="249"/>
      <c r="H319" s="249"/>
      <c r="I319" s="249"/>
      <c r="J319" s="369">
        <f>IF(G319=$J$1,(VLOOKUP(A319,'Extras -UL'!$A$6:$J$109,HLOOKUP('Exras Inflair Vs. Base'!G319,'Extras -UL'!$A$4:$J$5,2,FALSE),FALSE)-I319),0)</f>
        <v>0</v>
      </c>
      <c r="K319" s="369">
        <f>IF(G319=$K$1,(VLOOKUP(A319,'Extras -UL'!$A$6:$J$109,HLOOKUP('Exras Inflair Vs. Base'!G319,'Extras -UL'!$A$4:$J$5,2,FALSE),FALSE)-I319),0)</f>
        <v>0</v>
      </c>
      <c r="L319" s="369">
        <f>IF(G319=$L$1,(VLOOKUP(A319,'Extras -UL'!$A$6:$J$109,HLOOKUP('Exras Inflair Vs. Base'!G319,'Extras -UL'!$A$4:$J$5,2,FALSE),FALSE)-I319),0)</f>
        <v>0</v>
      </c>
      <c r="M319" s="369">
        <f>IF(G319=$M$1,(VLOOKUP(A319,'Extras -UL'!$A$6:$J$109,HLOOKUP('Exras Inflair Vs. Base'!G319,'Extras -UL'!$A$4:$J$5,2,FALSE),FALSE)-I319),0)</f>
        <v>0</v>
      </c>
      <c r="N319" s="369">
        <f>IF(G319=$N$1,(VLOOKUP(A319,'Extras -UL'!$A$6:$J$109,HLOOKUP('Exras Inflair Vs. Base'!G319,'Extras -UL'!$A$4:$J$5,2,FALSE),FALSE)-I319),0)</f>
        <v>0</v>
      </c>
      <c r="O319" s="369">
        <f>IF(G319=$O$1,(VLOOKUP(A319,'Extras -UL'!$A$6:$J$109,HLOOKUP('Exras Inflair Vs. Base'!G319,'Extras -UL'!$A$4:$J$5,2,FALSE),FALSE)-I319),0)</f>
        <v>0</v>
      </c>
      <c r="P319" s="369">
        <f>IF(G319=$P$1,(VLOOKUP(A319,'Extras -UL'!$A$6:$J$109,HLOOKUP('Exras Inflair Vs. Base'!G319,'Extras -UL'!$A$4:$J$5,2,FALSE),FALSE)-I319),0)</f>
        <v>0</v>
      </c>
      <c r="Q319" s="369">
        <f>IF(G319=$Q$1,(VLOOKUP(A319,'Extras -UL'!$A$6:$J$109,HLOOKUP('Exras Inflair Vs. Base'!G319,'Extras -UL'!$A$4:$J$5,2,FALSE),FALSE)-I319),0)</f>
        <v>0</v>
      </c>
      <c r="R319" s="369">
        <f>IF(G319=$R$1,(VLOOKUP(A319,'Extras -UL'!$A$6:$J$109,HLOOKUP('Exras Inflair Vs. Base'!G319,'Extras -UL'!$A$4:$J$5,2,FALSE),FALSE)-I319),0)</f>
        <v>0</v>
      </c>
      <c r="S319" s="248"/>
      <c r="T319" s="256" t="str">
        <f t="shared" si="13"/>
        <v/>
      </c>
      <c r="U319" s="248"/>
      <c r="V319" s="248"/>
      <c r="W319" s="248"/>
      <c r="X319" s="248"/>
      <c r="Y319" s="241"/>
      <c r="Z319" s="241" t="str">
        <f t="shared" si="14"/>
        <v/>
      </c>
      <c r="AA319" s="245">
        <f t="shared" si="15"/>
        <v>0</v>
      </c>
      <c r="AB319" s="242">
        <f>IF(G319=$J$1,(VLOOKUP(A319,'Extras -UL'!$A$6:$J$109,HLOOKUP('Exras Inflair Vs. Base'!G319,'Extras -UL'!$A$4:$J$5,2,FALSE),FALSE)),0)</f>
        <v>0</v>
      </c>
      <c r="AC319" s="242">
        <f>IF(G319=$K$1,(VLOOKUP(A319,'Extras -UL'!$A$6:$J$109,HLOOKUP('Exras Inflair Vs. Base'!G319,'Extras -UL'!$A$4:$J$5,2,FALSE),FALSE)),0)</f>
        <v>0</v>
      </c>
      <c r="AD319" s="242">
        <f>IF(G319=$L$1,(VLOOKUP(A319,'Extras -UL'!$A$6:$J$109,HLOOKUP('Exras Inflair Vs. Base'!G319,'Extras -UL'!$A$4:$J$5,2,FALSE),FALSE)),0)</f>
        <v>0</v>
      </c>
      <c r="AE319" s="242">
        <f>IF(G319=$M$1,(VLOOKUP(A319,'Extras -UL'!$A$6:$J$109,HLOOKUP('Exras Inflair Vs. Base'!G319,'Extras -UL'!$A$4:$J$5,2,FALSE),FALSE)),0)</f>
        <v>0</v>
      </c>
      <c r="AF319" s="242">
        <f>IF(G319=$N$1,(VLOOKUP(A319,'Extras -UL'!$A$6:$J$109,HLOOKUP('Exras Inflair Vs. Base'!G319,'Extras -UL'!$A$4:$J$5,2,FALSE),FALSE)-I319),0)</f>
        <v>0</v>
      </c>
      <c r="AG319" s="242">
        <f>IF(G319=$O$1,(VLOOKUP(A319,'Extras -UL'!$A$6:$J$109,HLOOKUP('Exras Inflair Vs. Base'!G319,'Extras -UL'!$A$4:$J$5,2,FALSE),FALSE)),0)</f>
        <v>0</v>
      </c>
      <c r="AH319" s="242">
        <f>IF(G319=$P$1,(VLOOKUP(A319,'Extras -UL'!$A$6:$J$109,HLOOKUP('Exras Inflair Vs. Base'!G319,'Extras -UL'!$A$4:$J$5,2,FALSE),FALSE)),0)</f>
        <v>0</v>
      </c>
      <c r="AI319" s="242">
        <f>IF(G319=$Q$1,(VLOOKUP(A319,'Extras -UL'!$A$6:$J$109,HLOOKUP('Exras Inflair Vs. Base'!G319,'Extras -UL'!$A$4:$J$5,2,FALSE),FALSE)),0)</f>
        <v>0</v>
      </c>
      <c r="AJ319" s="242">
        <f>IF(G319=$R$1,(VLOOKUP(A319,'Extras -UL'!$A$6:$J$109,HLOOKUP('Exras Inflair Vs. Base'!G319,'Extras -UL'!$A$4:$J$5,2,FALSE),FALSE)),0)</f>
        <v>0</v>
      </c>
    </row>
    <row r="320" spans="1:36" x14ac:dyDescent="0.25">
      <c r="A320" s="250"/>
      <c r="B320" s="250"/>
      <c r="C320" s="250"/>
      <c r="D320" s="252"/>
      <c r="E320" s="249"/>
      <c r="F320" s="249"/>
      <c r="G320" s="249"/>
      <c r="H320" s="249"/>
      <c r="I320" s="249"/>
      <c r="J320" s="369">
        <f>IF(G320=$J$1,(VLOOKUP(A320,'Extras -UL'!$A$6:$J$109,HLOOKUP('Exras Inflair Vs. Base'!G320,'Extras -UL'!$A$4:$J$5,2,FALSE),FALSE)-I320),0)</f>
        <v>0</v>
      </c>
      <c r="K320" s="369">
        <f>IF(G320=$K$1,(VLOOKUP(A320,'Extras -UL'!$A$6:$J$109,HLOOKUP('Exras Inflair Vs. Base'!G320,'Extras -UL'!$A$4:$J$5,2,FALSE),FALSE)-I320),0)</f>
        <v>0</v>
      </c>
      <c r="L320" s="369">
        <f>IF(G320=$L$1,(VLOOKUP(A320,'Extras -UL'!$A$6:$J$109,HLOOKUP('Exras Inflair Vs. Base'!G320,'Extras -UL'!$A$4:$J$5,2,FALSE),FALSE)-I320),0)</f>
        <v>0</v>
      </c>
      <c r="M320" s="369">
        <f>IF(G320=$M$1,(VLOOKUP(A320,'Extras -UL'!$A$6:$J$109,HLOOKUP('Exras Inflair Vs. Base'!G320,'Extras -UL'!$A$4:$J$5,2,FALSE),FALSE)-I320),0)</f>
        <v>0</v>
      </c>
      <c r="N320" s="369">
        <f>IF(G320=$N$1,(VLOOKUP(A320,'Extras -UL'!$A$6:$J$109,HLOOKUP('Exras Inflair Vs. Base'!G320,'Extras -UL'!$A$4:$J$5,2,FALSE),FALSE)-I320),0)</f>
        <v>0</v>
      </c>
      <c r="O320" s="369">
        <f>IF(G320=$O$1,(VLOOKUP(A320,'Extras -UL'!$A$6:$J$109,HLOOKUP('Exras Inflair Vs. Base'!G320,'Extras -UL'!$A$4:$J$5,2,FALSE),FALSE)-I320),0)</f>
        <v>0</v>
      </c>
      <c r="P320" s="369">
        <f>IF(G320=$P$1,(VLOOKUP(A320,'Extras -UL'!$A$6:$J$109,HLOOKUP('Exras Inflair Vs. Base'!G320,'Extras -UL'!$A$4:$J$5,2,FALSE),FALSE)-I320),0)</f>
        <v>0</v>
      </c>
      <c r="Q320" s="369">
        <f>IF(G320=$Q$1,(VLOOKUP(A320,'Extras -UL'!$A$6:$J$109,HLOOKUP('Exras Inflair Vs. Base'!G320,'Extras -UL'!$A$4:$J$5,2,FALSE),FALSE)-I320),0)</f>
        <v>0</v>
      </c>
      <c r="R320" s="369">
        <f>IF(G320=$R$1,(VLOOKUP(A320,'Extras -UL'!$A$6:$J$109,HLOOKUP('Exras Inflair Vs. Base'!G320,'Extras -UL'!$A$4:$J$5,2,FALSE),FALSE)-I320),0)</f>
        <v>0</v>
      </c>
      <c r="S320" s="248"/>
      <c r="T320" s="256" t="str">
        <f t="shared" si="13"/>
        <v/>
      </c>
      <c r="U320" s="248"/>
      <c r="V320" s="248"/>
      <c r="W320" s="248"/>
      <c r="X320" s="248"/>
      <c r="Y320" s="241"/>
      <c r="Z320" s="241" t="str">
        <f t="shared" si="14"/>
        <v/>
      </c>
      <c r="AA320" s="245">
        <f t="shared" si="15"/>
        <v>0</v>
      </c>
      <c r="AB320" s="242">
        <f>IF(G320=$J$1,(VLOOKUP(A320,'Extras -UL'!$A$6:$J$109,HLOOKUP('Exras Inflair Vs. Base'!G320,'Extras -UL'!$A$4:$J$5,2,FALSE),FALSE)),0)</f>
        <v>0</v>
      </c>
      <c r="AC320" s="242">
        <f>IF(G320=$K$1,(VLOOKUP(A320,'Extras -UL'!$A$6:$J$109,HLOOKUP('Exras Inflair Vs. Base'!G320,'Extras -UL'!$A$4:$J$5,2,FALSE),FALSE)),0)</f>
        <v>0</v>
      </c>
      <c r="AD320" s="242">
        <f>IF(G320=$L$1,(VLOOKUP(A320,'Extras -UL'!$A$6:$J$109,HLOOKUP('Exras Inflair Vs. Base'!G320,'Extras -UL'!$A$4:$J$5,2,FALSE),FALSE)),0)</f>
        <v>0</v>
      </c>
      <c r="AE320" s="242">
        <f>IF(G320=$M$1,(VLOOKUP(A320,'Extras -UL'!$A$6:$J$109,HLOOKUP('Exras Inflair Vs. Base'!G320,'Extras -UL'!$A$4:$J$5,2,FALSE),FALSE)),0)</f>
        <v>0</v>
      </c>
      <c r="AF320" s="242">
        <f>IF(G320=$N$1,(VLOOKUP(A320,'Extras -UL'!$A$6:$J$109,HLOOKUP('Exras Inflair Vs. Base'!G320,'Extras -UL'!$A$4:$J$5,2,FALSE),FALSE)-I320),0)</f>
        <v>0</v>
      </c>
      <c r="AG320" s="242">
        <f>IF(G320=$O$1,(VLOOKUP(A320,'Extras -UL'!$A$6:$J$109,HLOOKUP('Exras Inflair Vs. Base'!G320,'Extras -UL'!$A$4:$J$5,2,FALSE),FALSE)),0)</f>
        <v>0</v>
      </c>
      <c r="AH320" s="242">
        <f>IF(G320=$P$1,(VLOOKUP(A320,'Extras -UL'!$A$6:$J$109,HLOOKUP('Exras Inflair Vs. Base'!G320,'Extras -UL'!$A$4:$J$5,2,FALSE),FALSE)),0)</f>
        <v>0</v>
      </c>
      <c r="AI320" s="242">
        <f>IF(G320=$Q$1,(VLOOKUP(A320,'Extras -UL'!$A$6:$J$109,HLOOKUP('Exras Inflair Vs. Base'!G320,'Extras -UL'!$A$4:$J$5,2,FALSE),FALSE)),0)</f>
        <v>0</v>
      </c>
      <c r="AJ320" s="242">
        <f>IF(G320=$R$1,(VLOOKUP(A320,'Extras -UL'!$A$6:$J$109,HLOOKUP('Exras Inflair Vs. Base'!G320,'Extras -UL'!$A$4:$J$5,2,FALSE),FALSE)),0)</f>
        <v>0</v>
      </c>
    </row>
    <row r="321" spans="1:36" x14ac:dyDescent="0.25">
      <c r="A321" s="250"/>
      <c r="B321" s="250"/>
      <c r="C321" s="250"/>
      <c r="D321" s="252"/>
      <c r="E321" s="249"/>
      <c r="F321" s="249"/>
      <c r="G321" s="249"/>
      <c r="H321" s="249"/>
      <c r="I321" s="249"/>
      <c r="J321" s="369">
        <f>IF(G321=$J$1,(VLOOKUP(A321,'Extras -UL'!$A$6:$J$109,HLOOKUP('Exras Inflair Vs. Base'!G321,'Extras -UL'!$A$4:$J$5,2,FALSE),FALSE)-I321),0)</f>
        <v>0</v>
      </c>
      <c r="K321" s="369">
        <f>IF(G321=$K$1,(VLOOKUP(A321,'Extras -UL'!$A$6:$J$109,HLOOKUP('Exras Inflair Vs. Base'!G321,'Extras -UL'!$A$4:$J$5,2,FALSE),FALSE)-I321),0)</f>
        <v>0</v>
      </c>
      <c r="L321" s="369">
        <f>IF(G321=$L$1,(VLOOKUP(A321,'Extras -UL'!$A$6:$J$109,HLOOKUP('Exras Inflair Vs. Base'!G321,'Extras -UL'!$A$4:$J$5,2,FALSE),FALSE)-I321),0)</f>
        <v>0</v>
      </c>
      <c r="M321" s="369">
        <f>IF(G321=$M$1,(VLOOKUP(A321,'Extras -UL'!$A$6:$J$109,HLOOKUP('Exras Inflair Vs. Base'!G321,'Extras -UL'!$A$4:$J$5,2,FALSE),FALSE)-I321),0)</f>
        <v>0</v>
      </c>
      <c r="N321" s="369">
        <f>IF(G321=$N$1,(VLOOKUP(A321,'Extras -UL'!$A$6:$J$109,HLOOKUP('Exras Inflair Vs. Base'!G321,'Extras -UL'!$A$4:$J$5,2,FALSE),FALSE)-I321),0)</f>
        <v>0</v>
      </c>
      <c r="O321" s="369">
        <f>IF(G321=$O$1,(VLOOKUP(A321,'Extras -UL'!$A$6:$J$109,HLOOKUP('Exras Inflair Vs. Base'!G321,'Extras -UL'!$A$4:$J$5,2,FALSE),FALSE)-I321),0)</f>
        <v>0</v>
      </c>
      <c r="P321" s="369">
        <f>IF(G321=$P$1,(VLOOKUP(A321,'Extras -UL'!$A$6:$J$109,HLOOKUP('Exras Inflair Vs. Base'!G321,'Extras -UL'!$A$4:$J$5,2,FALSE),FALSE)-I321),0)</f>
        <v>0</v>
      </c>
      <c r="Q321" s="369">
        <f>IF(G321=$Q$1,(VLOOKUP(A321,'Extras -UL'!$A$6:$J$109,HLOOKUP('Exras Inflair Vs. Base'!G321,'Extras -UL'!$A$4:$J$5,2,FALSE),FALSE)-I321),0)</f>
        <v>0</v>
      </c>
      <c r="R321" s="369">
        <f>IF(G321=$R$1,(VLOOKUP(A321,'Extras -UL'!$A$6:$J$109,HLOOKUP('Exras Inflair Vs. Base'!G321,'Extras -UL'!$A$4:$J$5,2,FALSE),FALSE)-I321),0)</f>
        <v>0</v>
      </c>
      <c r="S321" s="248"/>
      <c r="T321" s="256" t="str">
        <f t="shared" si="13"/>
        <v/>
      </c>
      <c r="U321" s="248"/>
      <c r="V321" s="248"/>
      <c r="W321" s="248"/>
      <c r="X321" s="248"/>
      <c r="Y321" s="241"/>
      <c r="Z321" s="241" t="str">
        <f t="shared" si="14"/>
        <v/>
      </c>
      <c r="AA321" s="245">
        <f t="shared" si="15"/>
        <v>0</v>
      </c>
      <c r="AB321" s="242">
        <f>IF(G321=$J$1,(VLOOKUP(A321,'Extras -UL'!$A$6:$J$109,HLOOKUP('Exras Inflair Vs. Base'!G321,'Extras -UL'!$A$4:$J$5,2,FALSE),FALSE)),0)</f>
        <v>0</v>
      </c>
      <c r="AC321" s="242">
        <f>IF(G321=$K$1,(VLOOKUP(A321,'Extras -UL'!$A$6:$J$109,HLOOKUP('Exras Inflair Vs. Base'!G321,'Extras -UL'!$A$4:$J$5,2,FALSE),FALSE)),0)</f>
        <v>0</v>
      </c>
      <c r="AD321" s="242">
        <f>IF(G321=$L$1,(VLOOKUP(A321,'Extras -UL'!$A$6:$J$109,HLOOKUP('Exras Inflair Vs. Base'!G321,'Extras -UL'!$A$4:$J$5,2,FALSE),FALSE)),0)</f>
        <v>0</v>
      </c>
      <c r="AE321" s="242">
        <f>IF(G321=$M$1,(VLOOKUP(A321,'Extras -UL'!$A$6:$J$109,HLOOKUP('Exras Inflair Vs. Base'!G321,'Extras -UL'!$A$4:$J$5,2,FALSE),FALSE)),0)</f>
        <v>0</v>
      </c>
      <c r="AF321" s="242">
        <f>IF(G321=$N$1,(VLOOKUP(A321,'Extras -UL'!$A$6:$J$109,HLOOKUP('Exras Inflair Vs. Base'!G321,'Extras -UL'!$A$4:$J$5,2,FALSE),FALSE)-I321),0)</f>
        <v>0</v>
      </c>
      <c r="AG321" s="242">
        <f>IF(G321=$O$1,(VLOOKUP(A321,'Extras -UL'!$A$6:$J$109,HLOOKUP('Exras Inflair Vs. Base'!G321,'Extras -UL'!$A$4:$J$5,2,FALSE),FALSE)),0)</f>
        <v>0</v>
      </c>
      <c r="AH321" s="242">
        <f>IF(G321=$P$1,(VLOOKUP(A321,'Extras -UL'!$A$6:$J$109,HLOOKUP('Exras Inflair Vs. Base'!G321,'Extras -UL'!$A$4:$J$5,2,FALSE),FALSE)),0)</f>
        <v>0</v>
      </c>
      <c r="AI321" s="242">
        <f>IF(G321=$Q$1,(VLOOKUP(A321,'Extras -UL'!$A$6:$J$109,HLOOKUP('Exras Inflair Vs. Base'!G321,'Extras -UL'!$A$4:$J$5,2,FALSE),FALSE)),0)</f>
        <v>0</v>
      </c>
      <c r="AJ321" s="242">
        <f>IF(G321=$R$1,(VLOOKUP(A321,'Extras -UL'!$A$6:$J$109,HLOOKUP('Exras Inflair Vs. Base'!G321,'Extras -UL'!$A$4:$J$5,2,FALSE),FALSE)),0)</f>
        <v>0</v>
      </c>
    </row>
    <row r="322" spans="1:36" x14ac:dyDescent="0.25">
      <c r="A322" s="250"/>
      <c r="B322" s="250"/>
      <c r="C322" s="250"/>
      <c r="D322" s="252"/>
      <c r="E322" s="249"/>
      <c r="F322" s="249"/>
      <c r="G322" s="249"/>
      <c r="H322" s="249"/>
      <c r="I322" s="249"/>
      <c r="J322" s="369">
        <f>IF(G322=$J$1,(VLOOKUP(A322,'Extras -UL'!$A$6:$J$109,HLOOKUP('Exras Inflair Vs. Base'!G322,'Extras -UL'!$A$4:$J$5,2,FALSE),FALSE)-I322),0)</f>
        <v>0</v>
      </c>
      <c r="K322" s="369">
        <f>IF(G322=$K$1,(VLOOKUP(A322,'Extras -UL'!$A$6:$J$109,HLOOKUP('Exras Inflair Vs. Base'!G322,'Extras -UL'!$A$4:$J$5,2,FALSE),FALSE)-I322),0)</f>
        <v>0</v>
      </c>
      <c r="L322" s="369">
        <f>IF(G322=$L$1,(VLOOKUP(A322,'Extras -UL'!$A$6:$J$109,HLOOKUP('Exras Inflair Vs. Base'!G322,'Extras -UL'!$A$4:$J$5,2,FALSE),FALSE)-I322),0)</f>
        <v>0</v>
      </c>
      <c r="M322" s="369">
        <f>IF(G322=$M$1,(VLOOKUP(A322,'Extras -UL'!$A$6:$J$109,HLOOKUP('Exras Inflair Vs. Base'!G322,'Extras -UL'!$A$4:$J$5,2,FALSE),FALSE)-I322),0)</f>
        <v>0</v>
      </c>
      <c r="N322" s="369">
        <f>IF(G322=$N$1,(VLOOKUP(A322,'Extras -UL'!$A$6:$J$109,HLOOKUP('Exras Inflair Vs. Base'!G322,'Extras -UL'!$A$4:$J$5,2,FALSE),FALSE)-I322),0)</f>
        <v>0</v>
      </c>
      <c r="O322" s="369">
        <f>IF(G322=$O$1,(VLOOKUP(A322,'Extras -UL'!$A$6:$J$109,HLOOKUP('Exras Inflair Vs. Base'!G322,'Extras -UL'!$A$4:$J$5,2,FALSE),FALSE)-I322),0)</f>
        <v>0</v>
      </c>
      <c r="P322" s="369">
        <f>IF(G322=$P$1,(VLOOKUP(A322,'Extras -UL'!$A$6:$J$109,HLOOKUP('Exras Inflair Vs. Base'!G322,'Extras -UL'!$A$4:$J$5,2,FALSE),FALSE)-I322),0)</f>
        <v>0</v>
      </c>
      <c r="Q322" s="369">
        <f>IF(G322=$Q$1,(VLOOKUP(A322,'Extras -UL'!$A$6:$J$109,HLOOKUP('Exras Inflair Vs. Base'!G322,'Extras -UL'!$A$4:$J$5,2,FALSE),FALSE)-I322),0)</f>
        <v>0</v>
      </c>
      <c r="R322" s="369">
        <f>IF(G322=$R$1,(VLOOKUP(A322,'Extras -UL'!$A$6:$J$109,HLOOKUP('Exras Inflair Vs. Base'!G322,'Extras -UL'!$A$4:$J$5,2,FALSE),FALSE)-I322),0)</f>
        <v>0</v>
      </c>
      <c r="S322" s="248"/>
      <c r="T322" s="256" t="str">
        <f t="shared" si="13"/>
        <v/>
      </c>
      <c r="U322" s="248"/>
      <c r="V322" s="248"/>
      <c r="W322" s="248"/>
      <c r="X322" s="248"/>
      <c r="Y322" s="241"/>
      <c r="Z322" s="241" t="str">
        <f t="shared" si="14"/>
        <v/>
      </c>
      <c r="AA322" s="245">
        <f t="shared" si="15"/>
        <v>0</v>
      </c>
      <c r="AB322" s="242">
        <f>IF(G322=$J$1,(VLOOKUP(A322,'Extras -UL'!$A$6:$J$109,HLOOKUP('Exras Inflair Vs. Base'!G322,'Extras -UL'!$A$4:$J$5,2,FALSE),FALSE)),0)</f>
        <v>0</v>
      </c>
      <c r="AC322" s="242">
        <f>IF(G322=$K$1,(VLOOKUP(A322,'Extras -UL'!$A$6:$J$109,HLOOKUP('Exras Inflair Vs. Base'!G322,'Extras -UL'!$A$4:$J$5,2,FALSE),FALSE)),0)</f>
        <v>0</v>
      </c>
      <c r="AD322" s="242">
        <f>IF(G322=$L$1,(VLOOKUP(A322,'Extras -UL'!$A$6:$J$109,HLOOKUP('Exras Inflair Vs. Base'!G322,'Extras -UL'!$A$4:$J$5,2,FALSE),FALSE)),0)</f>
        <v>0</v>
      </c>
      <c r="AE322" s="242">
        <f>IF(G322=$M$1,(VLOOKUP(A322,'Extras -UL'!$A$6:$J$109,HLOOKUP('Exras Inflair Vs. Base'!G322,'Extras -UL'!$A$4:$J$5,2,FALSE),FALSE)),0)</f>
        <v>0</v>
      </c>
      <c r="AF322" s="242">
        <f>IF(G322=$N$1,(VLOOKUP(A322,'Extras -UL'!$A$6:$J$109,HLOOKUP('Exras Inflair Vs. Base'!G322,'Extras -UL'!$A$4:$J$5,2,FALSE),FALSE)-I322),0)</f>
        <v>0</v>
      </c>
      <c r="AG322" s="242">
        <f>IF(G322=$O$1,(VLOOKUP(A322,'Extras -UL'!$A$6:$J$109,HLOOKUP('Exras Inflair Vs. Base'!G322,'Extras -UL'!$A$4:$J$5,2,FALSE),FALSE)),0)</f>
        <v>0</v>
      </c>
      <c r="AH322" s="242">
        <f>IF(G322=$P$1,(VLOOKUP(A322,'Extras -UL'!$A$6:$J$109,HLOOKUP('Exras Inflair Vs. Base'!G322,'Extras -UL'!$A$4:$J$5,2,FALSE),FALSE)),0)</f>
        <v>0</v>
      </c>
      <c r="AI322" s="242">
        <f>IF(G322=$Q$1,(VLOOKUP(A322,'Extras -UL'!$A$6:$J$109,HLOOKUP('Exras Inflair Vs. Base'!G322,'Extras -UL'!$A$4:$J$5,2,FALSE),FALSE)),0)</f>
        <v>0</v>
      </c>
      <c r="AJ322" s="242">
        <f>IF(G322=$R$1,(VLOOKUP(A322,'Extras -UL'!$A$6:$J$109,HLOOKUP('Exras Inflair Vs. Base'!G322,'Extras -UL'!$A$4:$J$5,2,FALSE),FALSE)),0)</f>
        <v>0</v>
      </c>
    </row>
    <row r="323" spans="1:36" x14ac:dyDescent="0.25">
      <c r="A323" s="250"/>
      <c r="B323" s="250"/>
      <c r="C323" s="250"/>
      <c r="D323" s="252"/>
      <c r="E323" s="249"/>
      <c r="F323" s="249"/>
      <c r="G323" s="249"/>
      <c r="H323" s="249"/>
      <c r="I323" s="249"/>
      <c r="J323" s="369">
        <f>IF(G323=$J$1,(VLOOKUP(A323,'Extras -UL'!$A$6:$J$109,HLOOKUP('Exras Inflair Vs. Base'!G323,'Extras -UL'!$A$4:$J$5,2,FALSE),FALSE)-I323),0)</f>
        <v>0</v>
      </c>
      <c r="K323" s="369">
        <f>IF(G323=$K$1,(VLOOKUP(A323,'Extras -UL'!$A$6:$J$109,HLOOKUP('Exras Inflair Vs. Base'!G323,'Extras -UL'!$A$4:$J$5,2,FALSE),FALSE)-I323),0)</f>
        <v>0</v>
      </c>
      <c r="L323" s="369">
        <f>IF(G323=$L$1,(VLOOKUP(A323,'Extras -UL'!$A$6:$J$109,HLOOKUP('Exras Inflair Vs. Base'!G323,'Extras -UL'!$A$4:$J$5,2,FALSE),FALSE)-I323),0)</f>
        <v>0</v>
      </c>
      <c r="M323" s="369">
        <f>IF(G323=$M$1,(VLOOKUP(A323,'Extras -UL'!$A$6:$J$109,HLOOKUP('Exras Inflair Vs. Base'!G323,'Extras -UL'!$A$4:$J$5,2,FALSE),FALSE)-I323),0)</f>
        <v>0</v>
      </c>
      <c r="N323" s="369">
        <f>IF(G323=$N$1,(VLOOKUP(A323,'Extras -UL'!$A$6:$J$109,HLOOKUP('Exras Inflair Vs. Base'!G323,'Extras -UL'!$A$4:$J$5,2,FALSE),FALSE)-I323),0)</f>
        <v>0</v>
      </c>
      <c r="O323" s="369">
        <f>IF(G323=$O$1,(VLOOKUP(A323,'Extras -UL'!$A$6:$J$109,HLOOKUP('Exras Inflair Vs. Base'!G323,'Extras -UL'!$A$4:$J$5,2,FALSE),FALSE)-I323),0)</f>
        <v>0</v>
      </c>
      <c r="P323" s="369">
        <f>IF(G323=$P$1,(VLOOKUP(A323,'Extras -UL'!$A$6:$J$109,HLOOKUP('Exras Inflair Vs. Base'!G323,'Extras -UL'!$A$4:$J$5,2,FALSE),FALSE)-I323),0)</f>
        <v>0</v>
      </c>
      <c r="Q323" s="369">
        <f>IF(G323=$Q$1,(VLOOKUP(A323,'Extras -UL'!$A$6:$J$109,HLOOKUP('Exras Inflair Vs. Base'!G323,'Extras -UL'!$A$4:$J$5,2,FALSE),FALSE)-I323),0)</f>
        <v>0</v>
      </c>
      <c r="R323" s="369">
        <f>IF(G323=$R$1,(VLOOKUP(A323,'Extras -UL'!$A$6:$J$109,HLOOKUP('Exras Inflair Vs. Base'!G323,'Extras -UL'!$A$4:$J$5,2,FALSE),FALSE)-I323),0)</f>
        <v>0</v>
      </c>
      <c r="S323" s="248"/>
      <c r="T323" s="256" t="str">
        <f t="shared" si="13"/>
        <v/>
      </c>
      <c r="U323" s="248"/>
      <c r="V323" s="248"/>
      <c r="W323" s="248"/>
      <c r="X323" s="248"/>
      <c r="Y323" s="241"/>
      <c r="Z323" s="241" t="str">
        <f t="shared" si="14"/>
        <v/>
      </c>
      <c r="AA323" s="245">
        <f t="shared" si="15"/>
        <v>0</v>
      </c>
      <c r="AB323" s="242">
        <f>IF(G323=$J$1,(VLOOKUP(A323,'Extras -UL'!$A$6:$J$109,HLOOKUP('Exras Inflair Vs. Base'!G323,'Extras -UL'!$A$4:$J$5,2,FALSE),FALSE)),0)</f>
        <v>0</v>
      </c>
      <c r="AC323" s="242">
        <f>IF(G323=$K$1,(VLOOKUP(A323,'Extras -UL'!$A$6:$J$109,HLOOKUP('Exras Inflair Vs. Base'!G323,'Extras -UL'!$A$4:$J$5,2,FALSE),FALSE)),0)</f>
        <v>0</v>
      </c>
      <c r="AD323" s="242">
        <f>IF(G323=$L$1,(VLOOKUP(A323,'Extras -UL'!$A$6:$J$109,HLOOKUP('Exras Inflair Vs. Base'!G323,'Extras -UL'!$A$4:$J$5,2,FALSE),FALSE)),0)</f>
        <v>0</v>
      </c>
      <c r="AE323" s="242">
        <f>IF(G323=$M$1,(VLOOKUP(A323,'Extras -UL'!$A$6:$J$109,HLOOKUP('Exras Inflair Vs. Base'!G323,'Extras -UL'!$A$4:$J$5,2,FALSE),FALSE)),0)</f>
        <v>0</v>
      </c>
      <c r="AF323" s="242">
        <f>IF(G323=$N$1,(VLOOKUP(A323,'Extras -UL'!$A$6:$J$109,HLOOKUP('Exras Inflair Vs. Base'!G323,'Extras -UL'!$A$4:$J$5,2,FALSE),FALSE)-I323),0)</f>
        <v>0</v>
      </c>
      <c r="AG323" s="242">
        <f>IF(G323=$O$1,(VLOOKUP(A323,'Extras -UL'!$A$6:$J$109,HLOOKUP('Exras Inflair Vs. Base'!G323,'Extras -UL'!$A$4:$J$5,2,FALSE),FALSE)),0)</f>
        <v>0</v>
      </c>
      <c r="AH323" s="242">
        <f>IF(G323=$P$1,(VLOOKUP(A323,'Extras -UL'!$A$6:$J$109,HLOOKUP('Exras Inflair Vs. Base'!G323,'Extras -UL'!$A$4:$J$5,2,FALSE),FALSE)),0)</f>
        <v>0</v>
      </c>
      <c r="AI323" s="242">
        <f>IF(G323=$Q$1,(VLOOKUP(A323,'Extras -UL'!$A$6:$J$109,HLOOKUP('Exras Inflair Vs. Base'!G323,'Extras -UL'!$A$4:$J$5,2,FALSE),FALSE)),0)</f>
        <v>0</v>
      </c>
      <c r="AJ323" s="242">
        <f>IF(G323=$R$1,(VLOOKUP(A323,'Extras -UL'!$A$6:$J$109,HLOOKUP('Exras Inflair Vs. Base'!G323,'Extras -UL'!$A$4:$J$5,2,FALSE),FALSE)),0)</f>
        <v>0</v>
      </c>
    </row>
    <row r="324" spans="1:36" x14ac:dyDescent="0.25">
      <c r="A324" s="250"/>
      <c r="B324" s="250"/>
      <c r="C324" s="250"/>
      <c r="D324" s="252"/>
      <c r="E324" s="249"/>
      <c r="F324" s="249"/>
      <c r="G324" s="249"/>
      <c r="H324" s="249"/>
      <c r="I324" s="249"/>
      <c r="J324" s="369">
        <f>IF(G324=$J$1,(VLOOKUP(A324,'Extras -UL'!$A$6:$J$109,HLOOKUP('Exras Inflair Vs. Base'!G324,'Extras -UL'!$A$4:$J$5,2,FALSE),FALSE)-I324),0)</f>
        <v>0</v>
      </c>
      <c r="K324" s="369">
        <f>IF(G324=$K$1,(VLOOKUP(A324,'Extras -UL'!$A$6:$J$109,HLOOKUP('Exras Inflair Vs. Base'!G324,'Extras -UL'!$A$4:$J$5,2,FALSE),FALSE)-I324),0)</f>
        <v>0</v>
      </c>
      <c r="L324" s="369">
        <f>IF(G324=$L$1,(VLOOKUP(A324,'Extras -UL'!$A$6:$J$109,HLOOKUP('Exras Inflair Vs. Base'!G324,'Extras -UL'!$A$4:$J$5,2,FALSE),FALSE)-I324),0)</f>
        <v>0</v>
      </c>
      <c r="M324" s="369">
        <f>IF(G324=$M$1,(VLOOKUP(A324,'Extras -UL'!$A$6:$J$109,HLOOKUP('Exras Inflair Vs. Base'!G324,'Extras -UL'!$A$4:$J$5,2,FALSE),FALSE)-I324),0)</f>
        <v>0</v>
      </c>
      <c r="N324" s="369">
        <f>IF(G324=$N$1,(VLOOKUP(A324,'Extras -UL'!$A$6:$J$109,HLOOKUP('Exras Inflair Vs. Base'!G324,'Extras -UL'!$A$4:$J$5,2,FALSE),FALSE)-I324),0)</f>
        <v>0</v>
      </c>
      <c r="O324" s="369">
        <f>IF(G324=$O$1,(VLOOKUP(A324,'Extras -UL'!$A$6:$J$109,HLOOKUP('Exras Inflair Vs. Base'!G324,'Extras -UL'!$A$4:$J$5,2,FALSE),FALSE)-I324),0)</f>
        <v>0</v>
      </c>
      <c r="P324" s="369">
        <f>IF(G324=$P$1,(VLOOKUP(A324,'Extras -UL'!$A$6:$J$109,HLOOKUP('Exras Inflair Vs. Base'!G324,'Extras -UL'!$A$4:$J$5,2,FALSE),FALSE)-I324),0)</f>
        <v>0</v>
      </c>
      <c r="Q324" s="369">
        <f>IF(G324=$Q$1,(VLOOKUP(A324,'Extras -UL'!$A$6:$J$109,HLOOKUP('Exras Inflair Vs. Base'!G324,'Extras -UL'!$A$4:$J$5,2,FALSE),FALSE)-I324),0)</f>
        <v>0</v>
      </c>
      <c r="R324" s="369">
        <f>IF(G324=$R$1,(VLOOKUP(A324,'Extras -UL'!$A$6:$J$109,HLOOKUP('Exras Inflair Vs. Base'!G324,'Extras -UL'!$A$4:$J$5,2,FALSE),FALSE)-I324),0)</f>
        <v>0</v>
      </c>
      <c r="S324" s="248"/>
      <c r="T324" s="256" t="str">
        <f t="shared" si="13"/>
        <v/>
      </c>
      <c r="U324" s="248"/>
      <c r="V324" s="248"/>
      <c r="W324" s="248"/>
      <c r="X324" s="248"/>
      <c r="Y324" s="241"/>
      <c r="Z324" s="241" t="str">
        <f t="shared" si="14"/>
        <v/>
      </c>
      <c r="AA324" s="245">
        <f t="shared" si="15"/>
        <v>0</v>
      </c>
      <c r="AB324" s="242">
        <f>IF(G324=$J$1,(VLOOKUP(A324,'Extras -UL'!$A$6:$J$109,HLOOKUP('Exras Inflair Vs. Base'!G324,'Extras -UL'!$A$4:$J$5,2,FALSE),FALSE)),0)</f>
        <v>0</v>
      </c>
      <c r="AC324" s="242">
        <f>IF(G324=$K$1,(VLOOKUP(A324,'Extras -UL'!$A$6:$J$109,HLOOKUP('Exras Inflair Vs. Base'!G324,'Extras -UL'!$A$4:$J$5,2,FALSE),FALSE)),0)</f>
        <v>0</v>
      </c>
      <c r="AD324" s="242">
        <f>IF(G324=$L$1,(VLOOKUP(A324,'Extras -UL'!$A$6:$J$109,HLOOKUP('Exras Inflair Vs. Base'!G324,'Extras -UL'!$A$4:$J$5,2,FALSE),FALSE)),0)</f>
        <v>0</v>
      </c>
      <c r="AE324" s="242">
        <f>IF(G324=$M$1,(VLOOKUP(A324,'Extras -UL'!$A$6:$J$109,HLOOKUP('Exras Inflair Vs. Base'!G324,'Extras -UL'!$A$4:$J$5,2,FALSE),FALSE)),0)</f>
        <v>0</v>
      </c>
      <c r="AF324" s="242">
        <f>IF(G324=$N$1,(VLOOKUP(A324,'Extras -UL'!$A$6:$J$109,HLOOKUP('Exras Inflair Vs. Base'!G324,'Extras -UL'!$A$4:$J$5,2,FALSE),FALSE)-I324),0)</f>
        <v>0</v>
      </c>
      <c r="AG324" s="242">
        <f>IF(G324=$O$1,(VLOOKUP(A324,'Extras -UL'!$A$6:$J$109,HLOOKUP('Exras Inflair Vs. Base'!G324,'Extras -UL'!$A$4:$J$5,2,FALSE),FALSE)),0)</f>
        <v>0</v>
      </c>
      <c r="AH324" s="242">
        <f>IF(G324=$P$1,(VLOOKUP(A324,'Extras -UL'!$A$6:$J$109,HLOOKUP('Exras Inflair Vs. Base'!G324,'Extras -UL'!$A$4:$J$5,2,FALSE),FALSE)),0)</f>
        <v>0</v>
      </c>
      <c r="AI324" s="242">
        <f>IF(G324=$Q$1,(VLOOKUP(A324,'Extras -UL'!$A$6:$J$109,HLOOKUP('Exras Inflair Vs. Base'!G324,'Extras -UL'!$A$4:$J$5,2,FALSE),FALSE)),0)</f>
        <v>0</v>
      </c>
      <c r="AJ324" s="242">
        <f>IF(G324=$R$1,(VLOOKUP(A324,'Extras -UL'!$A$6:$J$109,HLOOKUP('Exras Inflair Vs. Base'!G324,'Extras -UL'!$A$4:$J$5,2,FALSE),FALSE)),0)</f>
        <v>0</v>
      </c>
    </row>
    <row r="325" spans="1:36" x14ac:dyDescent="0.25">
      <c r="A325" s="250"/>
      <c r="B325" s="250"/>
      <c r="C325" s="250"/>
      <c r="D325" s="252"/>
      <c r="E325" s="249"/>
      <c r="F325" s="249"/>
      <c r="G325" s="249"/>
      <c r="H325" s="249"/>
      <c r="I325" s="249"/>
      <c r="J325" s="369">
        <f>IF(G325=$J$1,(VLOOKUP(A325,'Extras -UL'!$A$6:$J$109,HLOOKUP('Exras Inflair Vs. Base'!G325,'Extras -UL'!$A$4:$J$5,2,FALSE),FALSE)-I325),0)</f>
        <v>0</v>
      </c>
      <c r="K325" s="369">
        <f>IF(G325=$K$1,(VLOOKUP(A325,'Extras -UL'!$A$6:$J$109,HLOOKUP('Exras Inflair Vs. Base'!G325,'Extras -UL'!$A$4:$J$5,2,FALSE),FALSE)-I325),0)</f>
        <v>0</v>
      </c>
      <c r="L325" s="369">
        <f>IF(G325=$L$1,(VLOOKUP(A325,'Extras -UL'!$A$6:$J$109,HLOOKUP('Exras Inflair Vs. Base'!G325,'Extras -UL'!$A$4:$J$5,2,FALSE),FALSE)-I325),0)</f>
        <v>0</v>
      </c>
      <c r="M325" s="369">
        <f>IF(G325=$M$1,(VLOOKUP(A325,'Extras -UL'!$A$6:$J$109,HLOOKUP('Exras Inflair Vs. Base'!G325,'Extras -UL'!$A$4:$J$5,2,FALSE),FALSE)-I325),0)</f>
        <v>0</v>
      </c>
      <c r="N325" s="369">
        <f>IF(G325=$N$1,(VLOOKUP(A325,'Extras -UL'!$A$6:$J$109,HLOOKUP('Exras Inflair Vs. Base'!G325,'Extras -UL'!$A$4:$J$5,2,FALSE),FALSE)-I325),0)</f>
        <v>0</v>
      </c>
      <c r="O325" s="369">
        <f>IF(G325=$O$1,(VLOOKUP(A325,'Extras -UL'!$A$6:$J$109,HLOOKUP('Exras Inflair Vs. Base'!G325,'Extras -UL'!$A$4:$J$5,2,FALSE),FALSE)-I325),0)</f>
        <v>0</v>
      </c>
      <c r="P325" s="369">
        <f>IF(G325=$P$1,(VLOOKUP(A325,'Extras -UL'!$A$6:$J$109,HLOOKUP('Exras Inflair Vs. Base'!G325,'Extras -UL'!$A$4:$J$5,2,FALSE),FALSE)-I325),0)</f>
        <v>0</v>
      </c>
      <c r="Q325" s="369">
        <f>IF(G325=$Q$1,(VLOOKUP(A325,'Extras -UL'!$A$6:$J$109,HLOOKUP('Exras Inflair Vs. Base'!G325,'Extras -UL'!$A$4:$J$5,2,FALSE),FALSE)-I325),0)</f>
        <v>0</v>
      </c>
      <c r="R325" s="369">
        <f>IF(G325=$R$1,(VLOOKUP(A325,'Extras -UL'!$A$6:$J$109,HLOOKUP('Exras Inflair Vs. Base'!G325,'Extras -UL'!$A$4:$J$5,2,FALSE),FALSE)-I325),0)</f>
        <v>0</v>
      </c>
      <c r="S325" s="248"/>
      <c r="T325" s="256" t="str">
        <f t="shared" si="13"/>
        <v/>
      </c>
      <c r="U325" s="248"/>
      <c r="V325" s="248"/>
      <c r="W325" s="248"/>
      <c r="X325" s="248"/>
      <c r="Y325" s="241"/>
      <c r="Z325" s="241" t="str">
        <f t="shared" si="14"/>
        <v/>
      </c>
      <c r="AA325" s="245">
        <f t="shared" si="15"/>
        <v>0</v>
      </c>
      <c r="AB325" s="242">
        <f>IF(G325=$J$1,(VLOOKUP(A325,'Extras -UL'!$A$6:$J$109,HLOOKUP('Exras Inflair Vs. Base'!G325,'Extras -UL'!$A$4:$J$5,2,FALSE),FALSE)),0)</f>
        <v>0</v>
      </c>
      <c r="AC325" s="242">
        <f>IF(G325=$K$1,(VLOOKUP(A325,'Extras -UL'!$A$6:$J$109,HLOOKUP('Exras Inflair Vs. Base'!G325,'Extras -UL'!$A$4:$J$5,2,FALSE),FALSE)),0)</f>
        <v>0</v>
      </c>
      <c r="AD325" s="242">
        <f>IF(G325=$L$1,(VLOOKUP(A325,'Extras -UL'!$A$6:$J$109,HLOOKUP('Exras Inflair Vs. Base'!G325,'Extras -UL'!$A$4:$J$5,2,FALSE),FALSE)),0)</f>
        <v>0</v>
      </c>
      <c r="AE325" s="242">
        <f>IF(G325=$M$1,(VLOOKUP(A325,'Extras -UL'!$A$6:$J$109,HLOOKUP('Exras Inflair Vs. Base'!G325,'Extras -UL'!$A$4:$J$5,2,FALSE),FALSE)),0)</f>
        <v>0</v>
      </c>
      <c r="AF325" s="242">
        <f>IF(G325=$N$1,(VLOOKUP(A325,'Extras -UL'!$A$6:$J$109,HLOOKUP('Exras Inflair Vs. Base'!G325,'Extras -UL'!$A$4:$J$5,2,FALSE),FALSE)-I325),0)</f>
        <v>0</v>
      </c>
      <c r="AG325" s="242">
        <f>IF(G325=$O$1,(VLOOKUP(A325,'Extras -UL'!$A$6:$J$109,HLOOKUP('Exras Inflair Vs. Base'!G325,'Extras -UL'!$A$4:$J$5,2,FALSE),FALSE)),0)</f>
        <v>0</v>
      </c>
      <c r="AH325" s="242">
        <f>IF(G325=$P$1,(VLOOKUP(A325,'Extras -UL'!$A$6:$J$109,HLOOKUP('Exras Inflair Vs. Base'!G325,'Extras -UL'!$A$4:$J$5,2,FALSE),FALSE)),0)</f>
        <v>0</v>
      </c>
      <c r="AI325" s="242">
        <f>IF(G325=$Q$1,(VLOOKUP(A325,'Extras -UL'!$A$6:$J$109,HLOOKUP('Exras Inflair Vs. Base'!G325,'Extras -UL'!$A$4:$J$5,2,FALSE),FALSE)),0)</f>
        <v>0</v>
      </c>
      <c r="AJ325" s="242">
        <f>IF(G325=$R$1,(VLOOKUP(A325,'Extras -UL'!$A$6:$J$109,HLOOKUP('Exras Inflair Vs. Base'!G325,'Extras -UL'!$A$4:$J$5,2,FALSE),FALSE)),0)</f>
        <v>0</v>
      </c>
    </row>
    <row r="326" spans="1:36" x14ac:dyDescent="0.25">
      <c r="A326" s="250"/>
      <c r="B326" s="250"/>
      <c r="C326" s="250"/>
      <c r="D326" s="252"/>
      <c r="E326" s="249"/>
      <c r="F326" s="249"/>
      <c r="G326" s="249"/>
      <c r="H326" s="249"/>
      <c r="I326" s="249"/>
      <c r="J326" s="369">
        <f>IF(G326=$J$1,(VLOOKUP(A326,'Extras -UL'!$A$6:$J$109,HLOOKUP('Exras Inflair Vs. Base'!G326,'Extras -UL'!$A$4:$J$5,2,FALSE),FALSE)-I326),0)</f>
        <v>0</v>
      </c>
      <c r="K326" s="369">
        <f>IF(G326=$K$1,(VLOOKUP(A326,'Extras -UL'!$A$6:$J$109,HLOOKUP('Exras Inflair Vs. Base'!G326,'Extras -UL'!$A$4:$J$5,2,FALSE),FALSE)-I326),0)</f>
        <v>0</v>
      </c>
      <c r="L326" s="369">
        <f>IF(G326=$L$1,(VLOOKUP(A326,'Extras -UL'!$A$6:$J$109,HLOOKUP('Exras Inflair Vs. Base'!G326,'Extras -UL'!$A$4:$J$5,2,FALSE),FALSE)-I326),0)</f>
        <v>0</v>
      </c>
      <c r="M326" s="369">
        <f>IF(G326=$M$1,(VLOOKUP(A326,'Extras -UL'!$A$6:$J$109,HLOOKUP('Exras Inflair Vs. Base'!G326,'Extras -UL'!$A$4:$J$5,2,FALSE),FALSE)-I326),0)</f>
        <v>0</v>
      </c>
      <c r="N326" s="369">
        <f>IF(G326=$N$1,(VLOOKUP(A326,'Extras -UL'!$A$6:$J$109,HLOOKUP('Exras Inflair Vs. Base'!G326,'Extras -UL'!$A$4:$J$5,2,FALSE),FALSE)-I326),0)</f>
        <v>0</v>
      </c>
      <c r="O326" s="369">
        <f>IF(G326=$O$1,(VLOOKUP(A326,'Extras -UL'!$A$6:$J$109,HLOOKUP('Exras Inflair Vs. Base'!G326,'Extras -UL'!$A$4:$J$5,2,FALSE),FALSE)-I326),0)</f>
        <v>0</v>
      </c>
      <c r="P326" s="369">
        <f>IF(G326=$P$1,(VLOOKUP(A326,'Extras -UL'!$A$6:$J$109,HLOOKUP('Exras Inflair Vs. Base'!G326,'Extras -UL'!$A$4:$J$5,2,FALSE),FALSE)-I326),0)</f>
        <v>0</v>
      </c>
      <c r="Q326" s="369">
        <f>IF(G326=$Q$1,(VLOOKUP(A326,'Extras -UL'!$A$6:$J$109,HLOOKUP('Exras Inflair Vs. Base'!G326,'Extras -UL'!$A$4:$J$5,2,FALSE),FALSE)-I326),0)</f>
        <v>0</v>
      </c>
      <c r="R326" s="369">
        <f>IF(G326=$R$1,(VLOOKUP(A326,'Extras -UL'!$A$6:$J$109,HLOOKUP('Exras Inflair Vs. Base'!G326,'Extras -UL'!$A$4:$J$5,2,FALSE),FALSE)-I326),0)</f>
        <v>0</v>
      </c>
      <c r="S326" s="248"/>
      <c r="T326" s="256" t="str">
        <f t="shared" si="13"/>
        <v/>
      </c>
      <c r="U326" s="248"/>
      <c r="V326" s="248"/>
      <c r="W326" s="248"/>
      <c r="X326" s="248"/>
      <c r="Y326" s="241"/>
      <c r="Z326" s="241" t="str">
        <f t="shared" si="14"/>
        <v/>
      </c>
      <c r="AA326" s="245">
        <f t="shared" si="15"/>
        <v>0</v>
      </c>
      <c r="AB326" s="242">
        <f>IF(G326=$J$1,(VLOOKUP(A326,'Extras -UL'!$A$6:$J$109,HLOOKUP('Exras Inflair Vs. Base'!G326,'Extras -UL'!$A$4:$J$5,2,FALSE),FALSE)),0)</f>
        <v>0</v>
      </c>
      <c r="AC326" s="242">
        <f>IF(G326=$K$1,(VLOOKUP(A326,'Extras -UL'!$A$6:$J$109,HLOOKUP('Exras Inflair Vs. Base'!G326,'Extras -UL'!$A$4:$J$5,2,FALSE),FALSE)),0)</f>
        <v>0</v>
      </c>
      <c r="AD326" s="242">
        <f>IF(G326=$L$1,(VLOOKUP(A326,'Extras -UL'!$A$6:$J$109,HLOOKUP('Exras Inflair Vs. Base'!G326,'Extras -UL'!$A$4:$J$5,2,FALSE),FALSE)),0)</f>
        <v>0</v>
      </c>
      <c r="AE326" s="242">
        <f>IF(G326=$M$1,(VLOOKUP(A326,'Extras -UL'!$A$6:$J$109,HLOOKUP('Exras Inflair Vs. Base'!G326,'Extras -UL'!$A$4:$J$5,2,FALSE),FALSE)),0)</f>
        <v>0</v>
      </c>
      <c r="AF326" s="242">
        <f>IF(G326=$N$1,(VLOOKUP(A326,'Extras -UL'!$A$6:$J$109,HLOOKUP('Exras Inflair Vs. Base'!G326,'Extras -UL'!$A$4:$J$5,2,FALSE),FALSE)-I326),0)</f>
        <v>0</v>
      </c>
      <c r="AG326" s="242">
        <f>IF(G326=$O$1,(VLOOKUP(A326,'Extras -UL'!$A$6:$J$109,HLOOKUP('Exras Inflair Vs. Base'!G326,'Extras -UL'!$A$4:$J$5,2,FALSE),FALSE)),0)</f>
        <v>0</v>
      </c>
      <c r="AH326" s="242">
        <f>IF(G326=$P$1,(VLOOKUP(A326,'Extras -UL'!$A$6:$J$109,HLOOKUP('Exras Inflair Vs. Base'!G326,'Extras -UL'!$A$4:$J$5,2,FALSE),FALSE)),0)</f>
        <v>0</v>
      </c>
      <c r="AI326" s="242">
        <f>IF(G326=$Q$1,(VLOOKUP(A326,'Extras -UL'!$A$6:$J$109,HLOOKUP('Exras Inflair Vs. Base'!G326,'Extras -UL'!$A$4:$J$5,2,FALSE),FALSE)),0)</f>
        <v>0</v>
      </c>
      <c r="AJ326" s="242">
        <f>IF(G326=$R$1,(VLOOKUP(A326,'Extras -UL'!$A$6:$J$109,HLOOKUP('Exras Inflair Vs. Base'!G326,'Extras -UL'!$A$4:$J$5,2,FALSE),FALSE)),0)</f>
        <v>0</v>
      </c>
    </row>
    <row r="327" spans="1:36" x14ac:dyDescent="0.25">
      <c r="A327" s="250"/>
      <c r="B327" s="250"/>
      <c r="C327" s="250"/>
      <c r="D327" s="252"/>
      <c r="E327" s="249"/>
      <c r="F327" s="249"/>
      <c r="G327" s="249"/>
      <c r="H327" s="249"/>
      <c r="I327" s="249"/>
      <c r="J327" s="369">
        <f>IF(G327=$J$1,(VLOOKUP(A327,'Extras -UL'!$A$6:$J$109,HLOOKUP('Exras Inflair Vs. Base'!G327,'Extras -UL'!$A$4:$J$5,2,FALSE),FALSE)-I327),0)</f>
        <v>0</v>
      </c>
      <c r="K327" s="369">
        <f>IF(G327=$K$1,(VLOOKUP(A327,'Extras -UL'!$A$6:$J$109,HLOOKUP('Exras Inflair Vs. Base'!G327,'Extras -UL'!$A$4:$J$5,2,FALSE),FALSE)-I327),0)</f>
        <v>0</v>
      </c>
      <c r="L327" s="369">
        <f>IF(G327=$L$1,(VLOOKUP(A327,'Extras -UL'!$A$6:$J$109,HLOOKUP('Exras Inflair Vs. Base'!G327,'Extras -UL'!$A$4:$J$5,2,FALSE),FALSE)-I327),0)</f>
        <v>0</v>
      </c>
      <c r="M327" s="369">
        <f>IF(G327=$M$1,(VLOOKUP(A327,'Extras -UL'!$A$6:$J$109,HLOOKUP('Exras Inflair Vs. Base'!G327,'Extras -UL'!$A$4:$J$5,2,FALSE),FALSE)-I327),0)</f>
        <v>0</v>
      </c>
      <c r="N327" s="369">
        <f>IF(G327=$N$1,(VLOOKUP(A327,'Extras -UL'!$A$6:$J$109,HLOOKUP('Exras Inflair Vs. Base'!G327,'Extras -UL'!$A$4:$J$5,2,FALSE),FALSE)-I327),0)</f>
        <v>0</v>
      </c>
      <c r="O327" s="369">
        <f>IF(G327=$O$1,(VLOOKUP(A327,'Extras -UL'!$A$6:$J$109,HLOOKUP('Exras Inflair Vs. Base'!G327,'Extras -UL'!$A$4:$J$5,2,FALSE),FALSE)-I327),0)</f>
        <v>0</v>
      </c>
      <c r="P327" s="369">
        <f>IF(G327=$P$1,(VLOOKUP(A327,'Extras -UL'!$A$6:$J$109,HLOOKUP('Exras Inflair Vs. Base'!G327,'Extras -UL'!$A$4:$J$5,2,FALSE),FALSE)-I327),0)</f>
        <v>0</v>
      </c>
      <c r="Q327" s="369">
        <f>IF(G327=$Q$1,(VLOOKUP(A327,'Extras -UL'!$A$6:$J$109,HLOOKUP('Exras Inflair Vs. Base'!G327,'Extras -UL'!$A$4:$J$5,2,FALSE),FALSE)-I327),0)</f>
        <v>0</v>
      </c>
      <c r="R327" s="369">
        <f>IF(G327=$R$1,(VLOOKUP(A327,'Extras -UL'!$A$6:$J$109,HLOOKUP('Exras Inflair Vs. Base'!G327,'Extras -UL'!$A$4:$J$5,2,FALSE),FALSE)-I327),0)</f>
        <v>0</v>
      </c>
      <c r="S327" s="248"/>
      <c r="T327" s="256" t="str">
        <f t="shared" si="13"/>
        <v/>
      </c>
      <c r="U327" s="248"/>
      <c r="V327" s="248"/>
      <c r="W327" s="248"/>
      <c r="X327" s="248"/>
      <c r="Y327" s="241"/>
      <c r="Z327" s="241" t="str">
        <f t="shared" si="14"/>
        <v/>
      </c>
      <c r="AA327" s="245">
        <f t="shared" si="15"/>
        <v>0</v>
      </c>
      <c r="AB327" s="242">
        <f>IF(G327=$J$1,(VLOOKUP(A327,'Extras -UL'!$A$6:$J$109,HLOOKUP('Exras Inflair Vs. Base'!G327,'Extras -UL'!$A$4:$J$5,2,FALSE),FALSE)),0)</f>
        <v>0</v>
      </c>
      <c r="AC327" s="242">
        <f>IF(G327=$K$1,(VLOOKUP(A327,'Extras -UL'!$A$6:$J$109,HLOOKUP('Exras Inflair Vs. Base'!G327,'Extras -UL'!$A$4:$J$5,2,FALSE),FALSE)),0)</f>
        <v>0</v>
      </c>
      <c r="AD327" s="242">
        <f>IF(G327=$L$1,(VLOOKUP(A327,'Extras -UL'!$A$6:$J$109,HLOOKUP('Exras Inflair Vs. Base'!G327,'Extras -UL'!$A$4:$J$5,2,FALSE),FALSE)),0)</f>
        <v>0</v>
      </c>
      <c r="AE327" s="242">
        <f>IF(G327=$M$1,(VLOOKUP(A327,'Extras -UL'!$A$6:$J$109,HLOOKUP('Exras Inflair Vs. Base'!G327,'Extras -UL'!$A$4:$J$5,2,FALSE),FALSE)),0)</f>
        <v>0</v>
      </c>
      <c r="AF327" s="242">
        <f>IF(G327=$N$1,(VLOOKUP(A327,'Extras -UL'!$A$6:$J$109,HLOOKUP('Exras Inflair Vs. Base'!G327,'Extras -UL'!$A$4:$J$5,2,FALSE),FALSE)-I327),0)</f>
        <v>0</v>
      </c>
      <c r="AG327" s="242">
        <f>IF(G327=$O$1,(VLOOKUP(A327,'Extras -UL'!$A$6:$J$109,HLOOKUP('Exras Inflair Vs. Base'!G327,'Extras -UL'!$A$4:$J$5,2,FALSE),FALSE)),0)</f>
        <v>0</v>
      </c>
      <c r="AH327" s="242">
        <f>IF(G327=$P$1,(VLOOKUP(A327,'Extras -UL'!$A$6:$J$109,HLOOKUP('Exras Inflair Vs. Base'!G327,'Extras -UL'!$A$4:$J$5,2,FALSE),FALSE)),0)</f>
        <v>0</v>
      </c>
      <c r="AI327" s="242">
        <f>IF(G327=$Q$1,(VLOOKUP(A327,'Extras -UL'!$A$6:$J$109,HLOOKUP('Exras Inflair Vs. Base'!G327,'Extras -UL'!$A$4:$J$5,2,FALSE),FALSE)),0)</f>
        <v>0</v>
      </c>
      <c r="AJ327" s="242">
        <f>IF(G327=$R$1,(VLOOKUP(A327,'Extras -UL'!$A$6:$J$109,HLOOKUP('Exras Inflair Vs. Base'!G327,'Extras -UL'!$A$4:$J$5,2,FALSE),FALSE)),0)</f>
        <v>0</v>
      </c>
    </row>
    <row r="328" spans="1:36" x14ac:dyDescent="0.25">
      <c r="A328" s="250"/>
      <c r="B328" s="250"/>
      <c r="C328" s="250"/>
      <c r="D328" s="252"/>
      <c r="E328" s="249"/>
      <c r="F328" s="249"/>
      <c r="G328" s="249"/>
      <c r="H328" s="249"/>
      <c r="I328" s="249"/>
      <c r="J328" s="369">
        <f>IF(G328=$J$1,(VLOOKUP(A328,'Extras -UL'!$A$6:$J$109,HLOOKUP('Exras Inflair Vs. Base'!G328,'Extras -UL'!$A$4:$J$5,2,FALSE),FALSE)-I328),0)</f>
        <v>0</v>
      </c>
      <c r="K328" s="369">
        <f>IF(G328=$K$1,(VLOOKUP(A328,'Extras -UL'!$A$6:$J$109,HLOOKUP('Exras Inflair Vs. Base'!G328,'Extras -UL'!$A$4:$J$5,2,FALSE),FALSE)-I328),0)</f>
        <v>0</v>
      </c>
      <c r="L328" s="369">
        <f>IF(G328=$L$1,(VLOOKUP(A328,'Extras -UL'!$A$6:$J$109,HLOOKUP('Exras Inflair Vs. Base'!G328,'Extras -UL'!$A$4:$J$5,2,FALSE),FALSE)-I328),0)</f>
        <v>0</v>
      </c>
      <c r="M328" s="369">
        <f>IF(G328=$M$1,(VLOOKUP(A328,'Extras -UL'!$A$6:$J$109,HLOOKUP('Exras Inflair Vs. Base'!G328,'Extras -UL'!$A$4:$J$5,2,FALSE),FALSE)-I328),0)</f>
        <v>0</v>
      </c>
      <c r="N328" s="369">
        <f>IF(G328=$N$1,(VLOOKUP(A328,'Extras -UL'!$A$6:$J$109,HLOOKUP('Exras Inflair Vs. Base'!G328,'Extras -UL'!$A$4:$J$5,2,FALSE),FALSE)-I328),0)</f>
        <v>0</v>
      </c>
      <c r="O328" s="369">
        <f>IF(G328=$O$1,(VLOOKUP(A328,'Extras -UL'!$A$6:$J$109,HLOOKUP('Exras Inflair Vs. Base'!G328,'Extras -UL'!$A$4:$J$5,2,FALSE),FALSE)-I328),0)</f>
        <v>0</v>
      </c>
      <c r="P328" s="369">
        <f>IF(G328=$P$1,(VLOOKUP(A328,'Extras -UL'!$A$6:$J$109,HLOOKUP('Exras Inflair Vs. Base'!G328,'Extras -UL'!$A$4:$J$5,2,FALSE),FALSE)-I328),0)</f>
        <v>0</v>
      </c>
      <c r="Q328" s="369">
        <f>IF(G328=$Q$1,(VLOOKUP(A328,'Extras -UL'!$A$6:$J$109,HLOOKUP('Exras Inflair Vs. Base'!G328,'Extras -UL'!$A$4:$J$5,2,FALSE),FALSE)-I328),0)</f>
        <v>0</v>
      </c>
      <c r="R328" s="369">
        <f>IF(G328=$R$1,(VLOOKUP(A328,'Extras -UL'!$A$6:$J$109,HLOOKUP('Exras Inflair Vs. Base'!G328,'Extras -UL'!$A$4:$J$5,2,FALSE),FALSE)-I328),0)</f>
        <v>0</v>
      </c>
      <c r="S328" s="248"/>
      <c r="T328" s="256" t="str">
        <f t="shared" si="13"/>
        <v/>
      </c>
      <c r="U328" s="248"/>
      <c r="V328" s="248"/>
      <c r="W328" s="248"/>
      <c r="X328" s="248"/>
      <c r="Y328" s="241"/>
      <c r="Z328" s="241" t="str">
        <f t="shared" si="14"/>
        <v/>
      </c>
      <c r="AA328" s="245">
        <f t="shared" si="15"/>
        <v>0</v>
      </c>
      <c r="AB328" s="242">
        <f>IF(G328=$J$1,(VLOOKUP(A328,'Extras -UL'!$A$6:$J$109,HLOOKUP('Exras Inflair Vs. Base'!G328,'Extras -UL'!$A$4:$J$5,2,FALSE),FALSE)),0)</f>
        <v>0</v>
      </c>
      <c r="AC328" s="242">
        <f>IF(G328=$K$1,(VLOOKUP(A328,'Extras -UL'!$A$6:$J$109,HLOOKUP('Exras Inflair Vs. Base'!G328,'Extras -UL'!$A$4:$J$5,2,FALSE),FALSE)),0)</f>
        <v>0</v>
      </c>
      <c r="AD328" s="242">
        <f>IF(G328=$L$1,(VLOOKUP(A328,'Extras -UL'!$A$6:$J$109,HLOOKUP('Exras Inflair Vs. Base'!G328,'Extras -UL'!$A$4:$J$5,2,FALSE),FALSE)),0)</f>
        <v>0</v>
      </c>
      <c r="AE328" s="242">
        <f>IF(G328=$M$1,(VLOOKUP(A328,'Extras -UL'!$A$6:$J$109,HLOOKUP('Exras Inflair Vs. Base'!G328,'Extras -UL'!$A$4:$J$5,2,FALSE),FALSE)),0)</f>
        <v>0</v>
      </c>
      <c r="AF328" s="242">
        <f>IF(G328=$N$1,(VLOOKUP(A328,'Extras -UL'!$A$6:$J$109,HLOOKUP('Exras Inflair Vs. Base'!G328,'Extras -UL'!$A$4:$J$5,2,FALSE),FALSE)-I328),0)</f>
        <v>0</v>
      </c>
      <c r="AG328" s="242">
        <f>IF(G328=$O$1,(VLOOKUP(A328,'Extras -UL'!$A$6:$J$109,HLOOKUP('Exras Inflair Vs. Base'!G328,'Extras -UL'!$A$4:$J$5,2,FALSE),FALSE)),0)</f>
        <v>0</v>
      </c>
      <c r="AH328" s="242">
        <f>IF(G328=$P$1,(VLOOKUP(A328,'Extras -UL'!$A$6:$J$109,HLOOKUP('Exras Inflair Vs. Base'!G328,'Extras -UL'!$A$4:$J$5,2,FALSE),FALSE)),0)</f>
        <v>0</v>
      </c>
      <c r="AI328" s="242">
        <f>IF(G328=$Q$1,(VLOOKUP(A328,'Extras -UL'!$A$6:$J$109,HLOOKUP('Exras Inflair Vs. Base'!G328,'Extras -UL'!$A$4:$J$5,2,FALSE),FALSE)),0)</f>
        <v>0</v>
      </c>
      <c r="AJ328" s="242">
        <f>IF(G328=$R$1,(VLOOKUP(A328,'Extras -UL'!$A$6:$J$109,HLOOKUP('Exras Inflair Vs. Base'!G328,'Extras -UL'!$A$4:$J$5,2,FALSE),FALSE)),0)</f>
        <v>0</v>
      </c>
    </row>
    <row r="329" spans="1:36" x14ac:dyDescent="0.25">
      <c r="A329" s="250"/>
      <c r="B329" s="250"/>
      <c r="C329" s="250"/>
      <c r="D329" s="252"/>
      <c r="E329" s="249"/>
      <c r="F329" s="249"/>
      <c r="G329" s="249"/>
      <c r="H329" s="249"/>
      <c r="I329" s="249"/>
      <c r="J329" s="369">
        <f>IF(G329=$J$1,(VLOOKUP(A329,'Extras -UL'!$A$6:$J$109,HLOOKUP('Exras Inflair Vs. Base'!G329,'Extras -UL'!$A$4:$J$5,2,FALSE),FALSE)-I329),0)</f>
        <v>0</v>
      </c>
      <c r="K329" s="369">
        <f>IF(G329=$K$1,(VLOOKUP(A329,'Extras -UL'!$A$6:$J$109,HLOOKUP('Exras Inflair Vs. Base'!G329,'Extras -UL'!$A$4:$J$5,2,FALSE),FALSE)-I329),0)</f>
        <v>0</v>
      </c>
      <c r="L329" s="369">
        <f>IF(G329=$L$1,(VLOOKUP(A329,'Extras -UL'!$A$6:$J$109,HLOOKUP('Exras Inflair Vs. Base'!G329,'Extras -UL'!$A$4:$J$5,2,FALSE),FALSE)-I329),0)</f>
        <v>0</v>
      </c>
      <c r="M329" s="369">
        <f>IF(G329=$M$1,(VLOOKUP(A329,'Extras -UL'!$A$6:$J$109,HLOOKUP('Exras Inflair Vs. Base'!G329,'Extras -UL'!$A$4:$J$5,2,FALSE),FALSE)-I329),0)</f>
        <v>0</v>
      </c>
      <c r="N329" s="369">
        <f>IF(G329=$N$1,(VLOOKUP(A329,'Extras -UL'!$A$6:$J$109,HLOOKUP('Exras Inflair Vs. Base'!G329,'Extras -UL'!$A$4:$J$5,2,FALSE),FALSE)-I329),0)</f>
        <v>0</v>
      </c>
      <c r="O329" s="369">
        <f>IF(G329=$O$1,(VLOOKUP(A329,'Extras -UL'!$A$6:$J$109,HLOOKUP('Exras Inflair Vs. Base'!G329,'Extras -UL'!$A$4:$J$5,2,FALSE),FALSE)-I329),0)</f>
        <v>0</v>
      </c>
      <c r="P329" s="369">
        <f>IF(G329=$P$1,(VLOOKUP(A329,'Extras -UL'!$A$6:$J$109,HLOOKUP('Exras Inflair Vs. Base'!G329,'Extras -UL'!$A$4:$J$5,2,FALSE),FALSE)-I329),0)</f>
        <v>0</v>
      </c>
      <c r="Q329" s="369">
        <f>IF(G329=$Q$1,(VLOOKUP(A329,'Extras -UL'!$A$6:$J$109,HLOOKUP('Exras Inflair Vs. Base'!G329,'Extras -UL'!$A$4:$J$5,2,FALSE),FALSE)-I329),0)</f>
        <v>0</v>
      </c>
      <c r="R329" s="369">
        <f>IF(G329=$R$1,(VLOOKUP(A329,'Extras -UL'!$A$6:$J$109,HLOOKUP('Exras Inflair Vs. Base'!G329,'Extras -UL'!$A$4:$J$5,2,FALSE),FALSE)-I329),0)</f>
        <v>0</v>
      </c>
      <c r="S329" s="248"/>
      <c r="T329" s="256" t="str">
        <f t="shared" ref="T329:T392" si="16">A329&amp;G329&amp;I329</f>
        <v/>
      </c>
      <c r="U329" s="248"/>
      <c r="V329" s="248"/>
      <c r="W329" s="248"/>
      <c r="X329" s="248"/>
      <c r="Y329" s="241"/>
      <c r="Z329" s="241" t="str">
        <f t="shared" ref="Z329:Z392" si="17">A329&amp;G329&amp;I329</f>
        <v/>
      </c>
      <c r="AA329" s="245">
        <f t="shared" si="15"/>
        <v>0</v>
      </c>
      <c r="AB329" s="242">
        <f>IF(G329=$J$1,(VLOOKUP(A329,'Extras -UL'!$A$6:$J$109,HLOOKUP('Exras Inflair Vs. Base'!G329,'Extras -UL'!$A$4:$J$5,2,FALSE),FALSE)),0)</f>
        <v>0</v>
      </c>
      <c r="AC329" s="242">
        <f>IF(G329=$K$1,(VLOOKUP(A329,'Extras -UL'!$A$6:$J$109,HLOOKUP('Exras Inflair Vs. Base'!G329,'Extras -UL'!$A$4:$J$5,2,FALSE),FALSE)),0)</f>
        <v>0</v>
      </c>
      <c r="AD329" s="242">
        <f>IF(G329=$L$1,(VLOOKUP(A329,'Extras -UL'!$A$6:$J$109,HLOOKUP('Exras Inflair Vs. Base'!G329,'Extras -UL'!$A$4:$J$5,2,FALSE),FALSE)),0)</f>
        <v>0</v>
      </c>
      <c r="AE329" s="242">
        <f>IF(G329=$M$1,(VLOOKUP(A329,'Extras -UL'!$A$6:$J$109,HLOOKUP('Exras Inflair Vs. Base'!G329,'Extras -UL'!$A$4:$J$5,2,FALSE),FALSE)),0)</f>
        <v>0</v>
      </c>
      <c r="AF329" s="242">
        <f>IF(G329=$N$1,(VLOOKUP(A329,'Extras -UL'!$A$6:$J$109,HLOOKUP('Exras Inflair Vs. Base'!G329,'Extras -UL'!$A$4:$J$5,2,FALSE),FALSE)-I329),0)</f>
        <v>0</v>
      </c>
      <c r="AG329" s="242">
        <f>IF(G329=$O$1,(VLOOKUP(A329,'Extras -UL'!$A$6:$J$109,HLOOKUP('Exras Inflair Vs. Base'!G329,'Extras -UL'!$A$4:$J$5,2,FALSE),FALSE)),0)</f>
        <v>0</v>
      </c>
      <c r="AH329" s="242">
        <f>IF(G329=$P$1,(VLOOKUP(A329,'Extras -UL'!$A$6:$J$109,HLOOKUP('Exras Inflair Vs. Base'!G329,'Extras -UL'!$A$4:$J$5,2,FALSE),FALSE)),0)</f>
        <v>0</v>
      </c>
      <c r="AI329" s="242">
        <f>IF(G329=$Q$1,(VLOOKUP(A329,'Extras -UL'!$A$6:$J$109,HLOOKUP('Exras Inflair Vs. Base'!G329,'Extras -UL'!$A$4:$J$5,2,FALSE),FALSE)),0)</f>
        <v>0</v>
      </c>
      <c r="AJ329" s="242">
        <f>IF(G329=$R$1,(VLOOKUP(A329,'Extras -UL'!$A$6:$J$109,HLOOKUP('Exras Inflair Vs. Base'!G329,'Extras -UL'!$A$4:$J$5,2,FALSE),FALSE)),0)</f>
        <v>0</v>
      </c>
    </row>
    <row r="330" spans="1:36" x14ac:dyDescent="0.25">
      <c r="A330" s="250"/>
      <c r="B330" s="250"/>
      <c r="C330" s="250"/>
      <c r="D330" s="252"/>
      <c r="E330" s="249"/>
      <c r="F330" s="249"/>
      <c r="G330" s="249"/>
      <c r="H330" s="249"/>
      <c r="I330" s="249"/>
      <c r="J330" s="369">
        <f>IF(G330=$J$1,(VLOOKUP(A330,'Extras -UL'!$A$6:$J$109,HLOOKUP('Exras Inflair Vs. Base'!G330,'Extras -UL'!$A$4:$J$5,2,FALSE),FALSE)-I330),0)</f>
        <v>0</v>
      </c>
      <c r="K330" s="369">
        <f>IF(G330=$K$1,(VLOOKUP(A330,'Extras -UL'!$A$6:$J$109,HLOOKUP('Exras Inflair Vs. Base'!G330,'Extras -UL'!$A$4:$J$5,2,FALSE),FALSE)-I330),0)</f>
        <v>0</v>
      </c>
      <c r="L330" s="369">
        <f>IF(G330=$L$1,(VLOOKUP(A330,'Extras -UL'!$A$6:$J$109,HLOOKUP('Exras Inflair Vs. Base'!G330,'Extras -UL'!$A$4:$J$5,2,FALSE),FALSE)-I330),0)</f>
        <v>0</v>
      </c>
      <c r="M330" s="369">
        <f>IF(G330=$M$1,(VLOOKUP(A330,'Extras -UL'!$A$6:$J$109,HLOOKUP('Exras Inflair Vs. Base'!G330,'Extras -UL'!$A$4:$J$5,2,FALSE),FALSE)-I330),0)</f>
        <v>0</v>
      </c>
      <c r="N330" s="369">
        <f>IF(G330=$N$1,(VLOOKUP(A330,'Extras -UL'!$A$6:$J$109,HLOOKUP('Exras Inflair Vs. Base'!G330,'Extras -UL'!$A$4:$J$5,2,FALSE),FALSE)-I330),0)</f>
        <v>0</v>
      </c>
      <c r="O330" s="369">
        <f>IF(G330=$O$1,(VLOOKUP(A330,'Extras -UL'!$A$6:$J$109,HLOOKUP('Exras Inflair Vs. Base'!G330,'Extras -UL'!$A$4:$J$5,2,FALSE),FALSE)-I330),0)</f>
        <v>0</v>
      </c>
      <c r="P330" s="369">
        <f>IF(G330=$P$1,(VLOOKUP(A330,'Extras -UL'!$A$6:$J$109,HLOOKUP('Exras Inflair Vs. Base'!G330,'Extras -UL'!$A$4:$J$5,2,FALSE),FALSE)-I330),0)</f>
        <v>0</v>
      </c>
      <c r="Q330" s="369">
        <f>IF(G330=$Q$1,(VLOOKUP(A330,'Extras -UL'!$A$6:$J$109,HLOOKUP('Exras Inflair Vs. Base'!G330,'Extras -UL'!$A$4:$J$5,2,FALSE),FALSE)-I330),0)</f>
        <v>0</v>
      </c>
      <c r="R330" s="369">
        <f>IF(G330=$R$1,(VLOOKUP(A330,'Extras -UL'!$A$6:$J$109,HLOOKUP('Exras Inflair Vs. Base'!G330,'Extras -UL'!$A$4:$J$5,2,FALSE),FALSE)-I330),0)</f>
        <v>0</v>
      </c>
      <c r="S330" s="248"/>
      <c r="T330" s="256" t="str">
        <f t="shared" si="16"/>
        <v/>
      </c>
      <c r="U330" s="248"/>
      <c r="V330" s="248"/>
      <c r="W330" s="248"/>
      <c r="X330" s="248"/>
      <c r="Y330" s="241"/>
      <c r="Z330" s="241" t="str">
        <f t="shared" si="17"/>
        <v/>
      </c>
      <c r="AA330" s="245">
        <f t="shared" si="15"/>
        <v>0</v>
      </c>
      <c r="AB330" s="242">
        <f>IF(G330=$J$1,(VLOOKUP(A330,'Extras -UL'!$A$6:$J$109,HLOOKUP('Exras Inflair Vs. Base'!G330,'Extras -UL'!$A$4:$J$5,2,FALSE),FALSE)),0)</f>
        <v>0</v>
      </c>
      <c r="AC330" s="242">
        <f>IF(G330=$K$1,(VLOOKUP(A330,'Extras -UL'!$A$6:$J$109,HLOOKUP('Exras Inflair Vs. Base'!G330,'Extras -UL'!$A$4:$J$5,2,FALSE),FALSE)),0)</f>
        <v>0</v>
      </c>
      <c r="AD330" s="242">
        <f>IF(G330=$L$1,(VLOOKUP(A330,'Extras -UL'!$A$6:$J$109,HLOOKUP('Exras Inflair Vs. Base'!G330,'Extras -UL'!$A$4:$J$5,2,FALSE),FALSE)),0)</f>
        <v>0</v>
      </c>
      <c r="AE330" s="242">
        <f>IF(G330=$M$1,(VLOOKUP(A330,'Extras -UL'!$A$6:$J$109,HLOOKUP('Exras Inflair Vs. Base'!G330,'Extras -UL'!$A$4:$J$5,2,FALSE),FALSE)),0)</f>
        <v>0</v>
      </c>
      <c r="AF330" s="242">
        <f>IF(G330=$N$1,(VLOOKUP(A330,'Extras -UL'!$A$6:$J$109,HLOOKUP('Exras Inflair Vs. Base'!G330,'Extras -UL'!$A$4:$J$5,2,FALSE),FALSE)-I330),0)</f>
        <v>0</v>
      </c>
      <c r="AG330" s="242">
        <f>IF(G330=$O$1,(VLOOKUP(A330,'Extras -UL'!$A$6:$J$109,HLOOKUP('Exras Inflair Vs. Base'!G330,'Extras -UL'!$A$4:$J$5,2,FALSE),FALSE)),0)</f>
        <v>0</v>
      </c>
      <c r="AH330" s="242">
        <f>IF(G330=$P$1,(VLOOKUP(A330,'Extras -UL'!$A$6:$J$109,HLOOKUP('Exras Inflair Vs. Base'!G330,'Extras -UL'!$A$4:$J$5,2,FALSE),FALSE)),0)</f>
        <v>0</v>
      </c>
      <c r="AI330" s="242">
        <f>IF(G330=$Q$1,(VLOOKUP(A330,'Extras -UL'!$A$6:$J$109,HLOOKUP('Exras Inflair Vs. Base'!G330,'Extras -UL'!$A$4:$J$5,2,FALSE),FALSE)),0)</f>
        <v>0</v>
      </c>
      <c r="AJ330" s="242">
        <f>IF(G330=$R$1,(VLOOKUP(A330,'Extras -UL'!$A$6:$J$109,HLOOKUP('Exras Inflair Vs. Base'!G330,'Extras -UL'!$A$4:$J$5,2,FALSE),FALSE)),0)</f>
        <v>0</v>
      </c>
    </row>
    <row r="331" spans="1:36" x14ac:dyDescent="0.25">
      <c r="A331" s="250"/>
      <c r="B331" s="250"/>
      <c r="C331" s="250"/>
      <c r="D331" s="252"/>
      <c r="E331" s="249"/>
      <c r="F331" s="249"/>
      <c r="G331" s="249"/>
      <c r="H331" s="249"/>
      <c r="I331" s="249"/>
      <c r="J331" s="369">
        <f>IF(G331=$J$1,(VLOOKUP(A331,'Extras -UL'!$A$6:$J$109,HLOOKUP('Exras Inflair Vs. Base'!G331,'Extras -UL'!$A$4:$J$5,2,FALSE),FALSE)-I331),0)</f>
        <v>0</v>
      </c>
      <c r="K331" s="369">
        <f>IF(G331=$K$1,(VLOOKUP(A331,'Extras -UL'!$A$6:$J$109,HLOOKUP('Exras Inflair Vs. Base'!G331,'Extras -UL'!$A$4:$J$5,2,FALSE),FALSE)-I331),0)</f>
        <v>0</v>
      </c>
      <c r="L331" s="369">
        <f>IF(G331=$L$1,(VLOOKUP(A331,'Extras -UL'!$A$6:$J$109,HLOOKUP('Exras Inflair Vs. Base'!G331,'Extras -UL'!$A$4:$J$5,2,FALSE),FALSE)-I331),0)</f>
        <v>0</v>
      </c>
      <c r="M331" s="369">
        <f>IF(G331=$M$1,(VLOOKUP(A331,'Extras -UL'!$A$6:$J$109,HLOOKUP('Exras Inflair Vs. Base'!G331,'Extras -UL'!$A$4:$J$5,2,FALSE),FALSE)-I331),0)</f>
        <v>0</v>
      </c>
      <c r="N331" s="369">
        <f>IF(G331=$N$1,(VLOOKUP(A331,'Extras -UL'!$A$6:$J$109,HLOOKUP('Exras Inflair Vs. Base'!G331,'Extras -UL'!$A$4:$J$5,2,FALSE),FALSE)-I331),0)</f>
        <v>0</v>
      </c>
      <c r="O331" s="369">
        <f>IF(G331=$O$1,(VLOOKUP(A331,'Extras -UL'!$A$6:$J$109,HLOOKUP('Exras Inflair Vs. Base'!G331,'Extras -UL'!$A$4:$J$5,2,FALSE),FALSE)-I331),0)</f>
        <v>0</v>
      </c>
      <c r="P331" s="369">
        <f>IF(G331=$P$1,(VLOOKUP(A331,'Extras -UL'!$A$6:$J$109,HLOOKUP('Exras Inflair Vs. Base'!G331,'Extras -UL'!$A$4:$J$5,2,FALSE),FALSE)-I331),0)</f>
        <v>0</v>
      </c>
      <c r="Q331" s="369">
        <f>IF(G331=$Q$1,(VLOOKUP(A331,'Extras -UL'!$A$6:$J$109,HLOOKUP('Exras Inflair Vs. Base'!G331,'Extras -UL'!$A$4:$J$5,2,FALSE),FALSE)-I331),0)</f>
        <v>0</v>
      </c>
      <c r="R331" s="369">
        <f>IF(G331=$R$1,(VLOOKUP(A331,'Extras -UL'!$A$6:$J$109,HLOOKUP('Exras Inflair Vs. Base'!G331,'Extras -UL'!$A$4:$J$5,2,FALSE),FALSE)-I331),0)</f>
        <v>0</v>
      </c>
      <c r="S331" s="248"/>
      <c r="T331" s="256" t="str">
        <f t="shared" si="16"/>
        <v/>
      </c>
      <c r="U331" s="248"/>
      <c r="V331" s="248"/>
      <c r="W331" s="248"/>
      <c r="X331" s="248"/>
      <c r="Y331" s="241"/>
      <c r="Z331" s="241" t="str">
        <f t="shared" si="17"/>
        <v/>
      </c>
      <c r="AA331" s="245">
        <f t="shared" si="15"/>
        <v>0</v>
      </c>
      <c r="AB331" s="242">
        <f>IF(G331=$J$1,(VLOOKUP(A331,'Extras -UL'!$A$6:$J$109,HLOOKUP('Exras Inflair Vs. Base'!G331,'Extras -UL'!$A$4:$J$5,2,FALSE),FALSE)),0)</f>
        <v>0</v>
      </c>
      <c r="AC331" s="242">
        <f>IF(G331=$K$1,(VLOOKUP(A331,'Extras -UL'!$A$6:$J$109,HLOOKUP('Exras Inflair Vs. Base'!G331,'Extras -UL'!$A$4:$J$5,2,FALSE),FALSE)),0)</f>
        <v>0</v>
      </c>
      <c r="AD331" s="242">
        <f>IF(G331=$L$1,(VLOOKUP(A331,'Extras -UL'!$A$6:$J$109,HLOOKUP('Exras Inflair Vs. Base'!G331,'Extras -UL'!$A$4:$J$5,2,FALSE),FALSE)),0)</f>
        <v>0</v>
      </c>
      <c r="AE331" s="242">
        <f>IF(G331=$M$1,(VLOOKUP(A331,'Extras -UL'!$A$6:$J$109,HLOOKUP('Exras Inflair Vs. Base'!G331,'Extras -UL'!$A$4:$J$5,2,FALSE),FALSE)),0)</f>
        <v>0</v>
      </c>
      <c r="AF331" s="242">
        <f>IF(G331=$N$1,(VLOOKUP(A331,'Extras -UL'!$A$6:$J$109,HLOOKUP('Exras Inflair Vs. Base'!G331,'Extras -UL'!$A$4:$J$5,2,FALSE),FALSE)-I331),0)</f>
        <v>0</v>
      </c>
      <c r="AG331" s="242">
        <f>IF(G331=$O$1,(VLOOKUP(A331,'Extras -UL'!$A$6:$J$109,HLOOKUP('Exras Inflair Vs. Base'!G331,'Extras -UL'!$A$4:$J$5,2,FALSE),FALSE)),0)</f>
        <v>0</v>
      </c>
      <c r="AH331" s="242">
        <f>IF(G331=$P$1,(VLOOKUP(A331,'Extras -UL'!$A$6:$J$109,HLOOKUP('Exras Inflair Vs. Base'!G331,'Extras -UL'!$A$4:$J$5,2,FALSE),FALSE)),0)</f>
        <v>0</v>
      </c>
      <c r="AI331" s="242">
        <f>IF(G331=$Q$1,(VLOOKUP(A331,'Extras -UL'!$A$6:$J$109,HLOOKUP('Exras Inflair Vs. Base'!G331,'Extras -UL'!$A$4:$J$5,2,FALSE),FALSE)),0)</f>
        <v>0</v>
      </c>
      <c r="AJ331" s="242">
        <f>IF(G331=$R$1,(VLOOKUP(A331,'Extras -UL'!$A$6:$J$109,HLOOKUP('Exras Inflair Vs. Base'!G331,'Extras -UL'!$A$4:$J$5,2,FALSE),FALSE)),0)</f>
        <v>0</v>
      </c>
    </row>
    <row r="332" spans="1:36" x14ac:dyDescent="0.25">
      <c r="A332" s="250"/>
      <c r="B332" s="250"/>
      <c r="C332" s="250"/>
      <c r="D332" s="252"/>
      <c r="E332" s="249"/>
      <c r="F332" s="249"/>
      <c r="G332" s="249"/>
      <c r="H332" s="249"/>
      <c r="I332" s="249"/>
      <c r="J332" s="369">
        <f>IF(G332=$J$1,(VLOOKUP(A332,'Extras -UL'!$A$6:$J$109,HLOOKUP('Exras Inflair Vs. Base'!G332,'Extras -UL'!$A$4:$J$5,2,FALSE),FALSE)-I332),0)</f>
        <v>0</v>
      </c>
      <c r="K332" s="369">
        <f>IF(G332=$K$1,(VLOOKUP(A332,'Extras -UL'!$A$6:$J$109,HLOOKUP('Exras Inflair Vs. Base'!G332,'Extras -UL'!$A$4:$J$5,2,FALSE),FALSE)-I332),0)</f>
        <v>0</v>
      </c>
      <c r="L332" s="369">
        <f>IF(G332=$L$1,(VLOOKUP(A332,'Extras -UL'!$A$6:$J$109,HLOOKUP('Exras Inflair Vs. Base'!G332,'Extras -UL'!$A$4:$J$5,2,FALSE),FALSE)-I332),0)</f>
        <v>0</v>
      </c>
      <c r="M332" s="369">
        <f>IF(G332=$M$1,(VLOOKUP(A332,'Extras -UL'!$A$6:$J$109,HLOOKUP('Exras Inflair Vs. Base'!G332,'Extras -UL'!$A$4:$J$5,2,FALSE),FALSE)-I332),0)</f>
        <v>0</v>
      </c>
      <c r="N332" s="369">
        <f>IF(G332=$N$1,(VLOOKUP(A332,'Extras -UL'!$A$6:$J$109,HLOOKUP('Exras Inflair Vs. Base'!G332,'Extras -UL'!$A$4:$J$5,2,FALSE),FALSE)-I332),0)</f>
        <v>0</v>
      </c>
      <c r="O332" s="369">
        <f>IF(G332=$O$1,(VLOOKUP(A332,'Extras -UL'!$A$6:$J$109,HLOOKUP('Exras Inflair Vs. Base'!G332,'Extras -UL'!$A$4:$J$5,2,FALSE),FALSE)-I332),0)</f>
        <v>0</v>
      </c>
      <c r="P332" s="369">
        <f>IF(G332=$P$1,(VLOOKUP(A332,'Extras -UL'!$A$6:$J$109,HLOOKUP('Exras Inflair Vs. Base'!G332,'Extras -UL'!$A$4:$J$5,2,FALSE),FALSE)-I332),0)</f>
        <v>0</v>
      </c>
      <c r="Q332" s="369">
        <f>IF(G332=$Q$1,(VLOOKUP(A332,'Extras -UL'!$A$6:$J$109,HLOOKUP('Exras Inflair Vs. Base'!G332,'Extras -UL'!$A$4:$J$5,2,FALSE),FALSE)-I332),0)</f>
        <v>0</v>
      </c>
      <c r="R332" s="369">
        <f>IF(G332=$R$1,(VLOOKUP(A332,'Extras -UL'!$A$6:$J$109,HLOOKUP('Exras Inflair Vs. Base'!G332,'Extras -UL'!$A$4:$J$5,2,FALSE),FALSE)-I332),0)</f>
        <v>0</v>
      </c>
      <c r="S332" s="248"/>
      <c r="T332" s="256" t="str">
        <f t="shared" si="16"/>
        <v/>
      </c>
      <c r="U332" s="248"/>
      <c r="V332" s="248"/>
      <c r="W332" s="248"/>
      <c r="X332" s="248"/>
      <c r="Y332" s="241"/>
      <c r="Z332" s="241" t="str">
        <f t="shared" si="17"/>
        <v/>
      </c>
      <c r="AA332" s="245">
        <f t="shared" si="15"/>
        <v>0</v>
      </c>
      <c r="AB332" s="242">
        <f>IF(G332=$J$1,(VLOOKUP(A332,'Extras -UL'!$A$6:$J$109,HLOOKUP('Exras Inflair Vs. Base'!G332,'Extras -UL'!$A$4:$J$5,2,FALSE),FALSE)),0)</f>
        <v>0</v>
      </c>
      <c r="AC332" s="242">
        <f>IF(G332=$K$1,(VLOOKUP(A332,'Extras -UL'!$A$6:$J$109,HLOOKUP('Exras Inflair Vs. Base'!G332,'Extras -UL'!$A$4:$J$5,2,FALSE),FALSE)),0)</f>
        <v>0</v>
      </c>
      <c r="AD332" s="242">
        <f>IF(G332=$L$1,(VLOOKUP(A332,'Extras -UL'!$A$6:$J$109,HLOOKUP('Exras Inflair Vs. Base'!G332,'Extras -UL'!$A$4:$J$5,2,FALSE),FALSE)),0)</f>
        <v>0</v>
      </c>
      <c r="AE332" s="242">
        <f>IF(G332=$M$1,(VLOOKUP(A332,'Extras -UL'!$A$6:$J$109,HLOOKUP('Exras Inflair Vs. Base'!G332,'Extras -UL'!$A$4:$J$5,2,FALSE),FALSE)),0)</f>
        <v>0</v>
      </c>
      <c r="AF332" s="242">
        <f>IF(G332=$N$1,(VLOOKUP(A332,'Extras -UL'!$A$6:$J$109,HLOOKUP('Exras Inflair Vs. Base'!G332,'Extras -UL'!$A$4:$J$5,2,FALSE),FALSE)-I332),0)</f>
        <v>0</v>
      </c>
      <c r="AG332" s="242">
        <f>IF(G332=$O$1,(VLOOKUP(A332,'Extras -UL'!$A$6:$J$109,HLOOKUP('Exras Inflair Vs. Base'!G332,'Extras -UL'!$A$4:$J$5,2,FALSE),FALSE)),0)</f>
        <v>0</v>
      </c>
      <c r="AH332" s="242">
        <f>IF(G332=$P$1,(VLOOKUP(A332,'Extras -UL'!$A$6:$J$109,HLOOKUP('Exras Inflair Vs. Base'!G332,'Extras -UL'!$A$4:$J$5,2,FALSE),FALSE)),0)</f>
        <v>0</v>
      </c>
      <c r="AI332" s="242">
        <f>IF(G332=$Q$1,(VLOOKUP(A332,'Extras -UL'!$A$6:$J$109,HLOOKUP('Exras Inflair Vs. Base'!G332,'Extras -UL'!$A$4:$J$5,2,FALSE),FALSE)),0)</f>
        <v>0</v>
      </c>
      <c r="AJ332" s="242">
        <f>IF(G332=$R$1,(VLOOKUP(A332,'Extras -UL'!$A$6:$J$109,HLOOKUP('Exras Inflair Vs. Base'!G332,'Extras -UL'!$A$4:$J$5,2,FALSE),FALSE)),0)</f>
        <v>0</v>
      </c>
    </row>
    <row r="333" spans="1:36" x14ac:dyDescent="0.25">
      <c r="A333" s="250"/>
      <c r="B333" s="250"/>
      <c r="C333" s="250"/>
      <c r="D333" s="252"/>
      <c r="E333" s="249"/>
      <c r="F333" s="249"/>
      <c r="G333" s="249"/>
      <c r="H333" s="249"/>
      <c r="I333" s="249"/>
      <c r="J333" s="369">
        <f>IF(G333=$J$1,(VLOOKUP(A333,'Extras -UL'!$A$6:$J$109,HLOOKUP('Exras Inflair Vs. Base'!G333,'Extras -UL'!$A$4:$J$5,2,FALSE),FALSE)-I333),0)</f>
        <v>0</v>
      </c>
      <c r="K333" s="369">
        <f>IF(G333=$K$1,(VLOOKUP(A333,'Extras -UL'!$A$6:$J$109,HLOOKUP('Exras Inflair Vs. Base'!G333,'Extras -UL'!$A$4:$J$5,2,FALSE),FALSE)-I333),0)</f>
        <v>0</v>
      </c>
      <c r="L333" s="369">
        <f>IF(G333=$L$1,(VLOOKUP(A333,'Extras -UL'!$A$6:$J$109,HLOOKUP('Exras Inflair Vs. Base'!G333,'Extras -UL'!$A$4:$J$5,2,FALSE),FALSE)-I333),0)</f>
        <v>0</v>
      </c>
      <c r="M333" s="369">
        <f>IF(G333=$M$1,(VLOOKUP(A333,'Extras -UL'!$A$6:$J$109,HLOOKUP('Exras Inflair Vs. Base'!G333,'Extras -UL'!$A$4:$J$5,2,FALSE),FALSE)-I333),0)</f>
        <v>0</v>
      </c>
      <c r="N333" s="369">
        <f>IF(G333=$N$1,(VLOOKUP(A333,'Extras -UL'!$A$6:$J$109,HLOOKUP('Exras Inflair Vs. Base'!G333,'Extras -UL'!$A$4:$J$5,2,FALSE),FALSE)-I333),0)</f>
        <v>0</v>
      </c>
      <c r="O333" s="369">
        <f>IF(G333=$O$1,(VLOOKUP(A333,'Extras -UL'!$A$6:$J$109,HLOOKUP('Exras Inflair Vs. Base'!G333,'Extras -UL'!$A$4:$J$5,2,FALSE),FALSE)-I333),0)</f>
        <v>0</v>
      </c>
      <c r="P333" s="369">
        <f>IF(G333=$P$1,(VLOOKUP(A333,'Extras -UL'!$A$6:$J$109,HLOOKUP('Exras Inflair Vs. Base'!G333,'Extras -UL'!$A$4:$J$5,2,FALSE),FALSE)-I333),0)</f>
        <v>0</v>
      </c>
      <c r="Q333" s="369">
        <f>IF(G333=$Q$1,(VLOOKUP(A333,'Extras -UL'!$A$6:$J$109,HLOOKUP('Exras Inflair Vs. Base'!G333,'Extras -UL'!$A$4:$J$5,2,FALSE),FALSE)-I333),0)</f>
        <v>0</v>
      </c>
      <c r="R333" s="369">
        <f>IF(G333=$R$1,(VLOOKUP(A333,'Extras -UL'!$A$6:$J$109,HLOOKUP('Exras Inflair Vs. Base'!G333,'Extras -UL'!$A$4:$J$5,2,FALSE),FALSE)-I333),0)</f>
        <v>0</v>
      </c>
      <c r="S333" s="248"/>
      <c r="T333" s="256" t="str">
        <f t="shared" si="16"/>
        <v/>
      </c>
      <c r="U333" s="248"/>
      <c r="V333" s="248"/>
      <c r="W333" s="248"/>
      <c r="X333" s="248"/>
      <c r="Y333" s="241"/>
      <c r="Z333" s="241" t="str">
        <f t="shared" si="17"/>
        <v/>
      </c>
      <c r="AA333" s="245">
        <f t="shared" si="15"/>
        <v>0</v>
      </c>
      <c r="AB333" s="242">
        <f>IF(G333=$J$1,(VLOOKUP(A333,'Extras -UL'!$A$6:$J$109,HLOOKUP('Exras Inflair Vs. Base'!G333,'Extras -UL'!$A$4:$J$5,2,FALSE),FALSE)),0)</f>
        <v>0</v>
      </c>
      <c r="AC333" s="242">
        <f>IF(G333=$K$1,(VLOOKUP(A333,'Extras -UL'!$A$6:$J$109,HLOOKUP('Exras Inflair Vs. Base'!G333,'Extras -UL'!$A$4:$J$5,2,FALSE),FALSE)),0)</f>
        <v>0</v>
      </c>
      <c r="AD333" s="242">
        <f>IF(G333=$L$1,(VLOOKUP(A333,'Extras -UL'!$A$6:$J$109,HLOOKUP('Exras Inflair Vs. Base'!G333,'Extras -UL'!$A$4:$J$5,2,FALSE),FALSE)),0)</f>
        <v>0</v>
      </c>
      <c r="AE333" s="242">
        <f>IF(G333=$M$1,(VLOOKUP(A333,'Extras -UL'!$A$6:$J$109,HLOOKUP('Exras Inflair Vs. Base'!G333,'Extras -UL'!$A$4:$J$5,2,FALSE),FALSE)),0)</f>
        <v>0</v>
      </c>
      <c r="AF333" s="242">
        <f>IF(G333=$N$1,(VLOOKUP(A333,'Extras -UL'!$A$6:$J$109,HLOOKUP('Exras Inflair Vs. Base'!G333,'Extras -UL'!$A$4:$J$5,2,FALSE),FALSE)-I333),0)</f>
        <v>0</v>
      </c>
      <c r="AG333" s="242">
        <f>IF(G333=$O$1,(VLOOKUP(A333,'Extras -UL'!$A$6:$J$109,HLOOKUP('Exras Inflair Vs. Base'!G333,'Extras -UL'!$A$4:$J$5,2,FALSE),FALSE)),0)</f>
        <v>0</v>
      </c>
      <c r="AH333" s="242">
        <f>IF(G333=$P$1,(VLOOKUP(A333,'Extras -UL'!$A$6:$J$109,HLOOKUP('Exras Inflair Vs. Base'!G333,'Extras -UL'!$A$4:$J$5,2,FALSE),FALSE)),0)</f>
        <v>0</v>
      </c>
      <c r="AI333" s="242">
        <f>IF(G333=$Q$1,(VLOOKUP(A333,'Extras -UL'!$A$6:$J$109,HLOOKUP('Exras Inflair Vs. Base'!G333,'Extras -UL'!$A$4:$J$5,2,FALSE),FALSE)),0)</f>
        <v>0</v>
      </c>
      <c r="AJ333" s="242">
        <f>IF(G333=$R$1,(VLOOKUP(A333,'Extras -UL'!$A$6:$J$109,HLOOKUP('Exras Inflair Vs. Base'!G333,'Extras -UL'!$A$4:$J$5,2,FALSE),FALSE)),0)</f>
        <v>0</v>
      </c>
    </row>
    <row r="334" spans="1:36" x14ac:dyDescent="0.25">
      <c r="A334" s="250"/>
      <c r="B334" s="250"/>
      <c r="C334" s="250"/>
      <c r="D334" s="252"/>
      <c r="E334" s="249"/>
      <c r="F334" s="249"/>
      <c r="G334" s="249"/>
      <c r="H334" s="249"/>
      <c r="I334" s="249"/>
      <c r="J334" s="369">
        <f>IF(G334=$J$1,(VLOOKUP(A334,'Extras -UL'!$A$6:$J$109,HLOOKUP('Exras Inflair Vs. Base'!G334,'Extras -UL'!$A$4:$J$5,2,FALSE),FALSE)-I334),0)</f>
        <v>0</v>
      </c>
      <c r="K334" s="369">
        <f>IF(G334=$K$1,(VLOOKUP(A334,'Extras -UL'!$A$6:$J$109,HLOOKUP('Exras Inflair Vs. Base'!G334,'Extras -UL'!$A$4:$J$5,2,FALSE),FALSE)-I334),0)</f>
        <v>0</v>
      </c>
      <c r="L334" s="369">
        <f>IF(G334=$L$1,(VLOOKUP(A334,'Extras -UL'!$A$6:$J$109,HLOOKUP('Exras Inflair Vs. Base'!G334,'Extras -UL'!$A$4:$J$5,2,FALSE),FALSE)-I334),0)</f>
        <v>0</v>
      </c>
      <c r="M334" s="369">
        <f>IF(G334=$M$1,(VLOOKUP(A334,'Extras -UL'!$A$6:$J$109,HLOOKUP('Exras Inflair Vs. Base'!G334,'Extras -UL'!$A$4:$J$5,2,FALSE),FALSE)-I334),0)</f>
        <v>0</v>
      </c>
      <c r="N334" s="369">
        <f>IF(G334=$N$1,(VLOOKUP(A334,'Extras -UL'!$A$6:$J$109,HLOOKUP('Exras Inflair Vs. Base'!G334,'Extras -UL'!$A$4:$J$5,2,FALSE),FALSE)-I334),0)</f>
        <v>0</v>
      </c>
      <c r="O334" s="369">
        <f>IF(G334=$O$1,(VLOOKUP(A334,'Extras -UL'!$A$6:$J$109,HLOOKUP('Exras Inflair Vs. Base'!G334,'Extras -UL'!$A$4:$J$5,2,FALSE),FALSE)-I334),0)</f>
        <v>0</v>
      </c>
      <c r="P334" s="369">
        <f>IF(G334=$P$1,(VLOOKUP(A334,'Extras -UL'!$A$6:$J$109,HLOOKUP('Exras Inflair Vs. Base'!G334,'Extras -UL'!$A$4:$J$5,2,FALSE),FALSE)-I334),0)</f>
        <v>0</v>
      </c>
      <c r="Q334" s="369">
        <f>IF(G334=$Q$1,(VLOOKUP(A334,'Extras -UL'!$A$6:$J$109,HLOOKUP('Exras Inflair Vs. Base'!G334,'Extras -UL'!$A$4:$J$5,2,FALSE),FALSE)-I334),0)</f>
        <v>0</v>
      </c>
      <c r="R334" s="369">
        <f>IF(G334=$R$1,(VLOOKUP(A334,'Extras -UL'!$A$6:$J$109,HLOOKUP('Exras Inflair Vs. Base'!G334,'Extras -UL'!$A$4:$J$5,2,FALSE),FALSE)-I334),0)</f>
        <v>0</v>
      </c>
      <c r="S334" s="248"/>
      <c r="T334" s="256" t="str">
        <f t="shared" si="16"/>
        <v/>
      </c>
      <c r="U334" s="248"/>
      <c r="V334" s="248"/>
      <c r="W334" s="248"/>
      <c r="X334" s="248"/>
      <c r="Y334" s="241"/>
      <c r="Z334" s="241" t="str">
        <f t="shared" si="17"/>
        <v/>
      </c>
      <c r="AA334" s="245">
        <f t="shared" si="15"/>
        <v>0</v>
      </c>
      <c r="AB334" s="242">
        <f>IF(G334=$J$1,(VLOOKUP(A334,'Extras -UL'!$A$6:$J$109,HLOOKUP('Exras Inflair Vs. Base'!G334,'Extras -UL'!$A$4:$J$5,2,FALSE),FALSE)),0)</f>
        <v>0</v>
      </c>
      <c r="AC334" s="242">
        <f>IF(G334=$K$1,(VLOOKUP(A334,'Extras -UL'!$A$6:$J$109,HLOOKUP('Exras Inflair Vs. Base'!G334,'Extras -UL'!$A$4:$J$5,2,FALSE),FALSE)),0)</f>
        <v>0</v>
      </c>
      <c r="AD334" s="242">
        <f>IF(G334=$L$1,(VLOOKUP(A334,'Extras -UL'!$A$6:$J$109,HLOOKUP('Exras Inflair Vs. Base'!G334,'Extras -UL'!$A$4:$J$5,2,FALSE),FALSE)),0)</f>
        <v>0</v>
      </c>
      <c r="AE334" s="242">
        <f>IF(G334=$M$1,(VLOOKUP(A334,'Extras -UL'!$A$6:$J$109,HLOOKUP('Exras Inflair Vs. Base'!G334,'Extras -UL'!$A$4:$J$5,2,FALSE),FALSE)),0)</f>
        <v>0</v>
      </c>
      <c r="AF334" s="242">
        <f>IF(G334=$N$1,(VLOOKUP(A334,'Extras -UL'!$A$6:$J$109,HLOOKUP('Exras Inflair Vs. Base'!G334,'Extras -UL'!$A$4:$J$5,2,FALSE),FALSE)-I334),0)</f>
        <v>0</v>
      </c>
      <c r="AG334" s="242">
        <f>IF(G334=$O$1,(VLOOKUP(A334,'Extras -UL'!$A$6:$J$109,HLOOKUP('Exras Inflair Vs. Base'!G334,'Extras -UL'!$A$4:$J$5,2,FALSE),FALSE)),0)</f>
        <v>0</v>
      </c>
      <c r="AH334" s="242">
        <f>IF(G334=$P$1,(VLOOKUP(A334,'Extras -UL'!$A$6:$J$109,HLOOKUP('Exras Inflair Vs. Base'!G334,'Extras -UL'!$A$4:$J$5,2,FALSE),FALSE)),0)</f>
        <v>0</v>
      </c>
      <c r="AI334" s="242">
        <f>IF(G334=$Q$1,(VLOOKUP(A334,'Extras -UL'!$A$6:$J$109,HLOOKUP('Exras Inflair Vs. Base'!G334,'Extras -UL'!$A$4:$J$5,2,FALSE),FALSE)),0)</f>
        <v>0</v>
      </c>
      <c r="AJ334" s="242">
        <f>IF(G334=$R$1,(VLOOKUP(A334,'Extras -UL'!$A$6:$J$109,HLOOKUP('Exras Inflair Vs. Base'!G334,'Extras -UL'!$A$4:$J$5,2,FALSE),FALSE)),0)</f>
        <v>0</v>
      </c>
    </row>
    <row r="335" spans="1:36" x14ac:dyDescent="0.25">
      <c r="A335" s="250"/>
      <c r="B335" s="250"/>
      <c r="C335" s="250"/>
      <c r="D335" s="252"/>
      <c r="E335" s="249"/>
      <c r="F335" s="249"/>
      <c r="G335" s="249"/>
      <c r="H335" s="249"/>
      <c r="I335" s="249"/>
      <c r="J335" s="369">
        <f>IF(G335=$J$1,(VLOOKUP(A335,'Extras -UL'!$A$6:$J$109,HLOOKUP('Exras Inflair Vs. Base'!G335,'Extras -UL'!$A$4:$J$5,2,FALSE),FALSE)-I335),0)</f>
        <v>0</v>
      </c>
      <c r="K335" s="369">
        <f>IF(G335=$K$1,(VLOOKUP(A335,'Extras -UL'!$A$6:$J$109,HLOOKUP('Exras Inflair Vs. Base'!G335,'Extras -UL'!$A$4:$J$5,2,FALSE),FALSE)-I335),0)</f>
        <v>0</v>
      </c>
      <c r="L335" s="369">
        <f>IF(G335=$L$1,(VLOOKUP(A335,'Extras -UL'!$A$6:$J$109,HLOOKUP('Exras Inflair Vs. Base'!G335,'Extras -UL'!$A$4:$J$5,2,FALSE),FALSE)-I335),0)</f>
        <v>0</v>
      </c>
      <c r="M335" s="369">
        <f>IF(G335=$M$1,(VLOOKUP(A335,'Extras -UL'!$A$6:$J$109,HLOOKUP('Exras Inflair Vs. Base'!G335,'Extras -UL'!$A$4:$J$5,2,FALSE),FALSE)-I335),0)</f>
        <v>0</v>
      </c>
      <c r="N335" s="369">
        <f>IF(G335=$N$1,(VLOOKUP(A335,'Extras -UL'!$A$6:$J$109,HLOOKUP('Exras Inflair Vs. Base'!G335,'Extras -UL'!$A$4:$J$5,2,FALSE),FALSE)-I335),0)</f>
        <v>0</v>
      </c>
      <c r="O335" s="369">
        <f>IF(G335=$O$1,(VLOOKUP(A335,'Extras -UL'!$A$6:$J$109,HLOOKUP('Exras Inflair Vs. Base'!G335,'Extras -UL'!$A$4:$J$5,2,FALSE),FALSE)-I335),0)</f>
        <v>0</v>
      </c>
      <c r="P335" s="369">
        <f>IF(G335=$P$1,(VLOOKUP(A335,'Extras -UL'!$A$6:$J$109,HLOOKUP('Exras Inflair Vs. Base'!G335,'Extras -UL'!$A$4:$J$5,2,FALSE),FALSE)-I335),0)</f>
        <v>0</v>
      </c>
      <c r="Q335" s="369">
        <f>IF(G335=$Q$1,(VLOOKUP(A335,'Extras -UL'!$A$6:$J$109,HLOOKUP('Exras Inflair Vs. Base'!G335,'Extras -UL'!$A$4:$J$5,2,FALSE),FALSE)-I335),0)</f>
        <v>0</v>
      </c>
      <c r="R335" s="369">
        <f>IF(G335=$R$1,(VLOOKUP(A335,'Extras -UL'!$A$6:$J$109,HLOOKUP('Exras Inflair Vs. Base'!G335,'Extras -UL'!$A$4:$J$5,2,FALSE),FALSE)-I335),0)</f>
        <v>0</v>
      </c>
      <c r="S335" s="248"/>
      <c r="T335" s="256" t="str">
        <f t="shared" si="16"/>
        <v/>
      </c>
      <c r="U335" s="248"/>
      <c r="V335" s="248"/>
      <c r="W335" s="248"/>
      <c r="X335" s="248"/>
      <c r="Y335" s="241"/>
      <c r="Z335" s="241" t="str">
        <f t="shared" si="17"/>
        <v/>
      </c>
      <c r="AA335" s="245">
        <f t="shared" si="15"/>
        <v>0</v>
      </c>
      <c r="AB335" s="242">
        <f>IF(G335=$J$1,(VLOOKUP(A335,'Extras -UL'!$A$6:$J$109,HLOOKUP('Exras Inflair Vs. Base'!G335,'Extras -UL'!$A$4:$J$5,2,FALSE),FALSE)),0)</f>
        <v>0</v>
      </c>
      <c r="AC335" s="242">
        <f>IF(G335=$K$1,(VLOOKUP(A335,'Extras -UL'!$A$6:$J$109,HLOOKUP('Exras Inflair Vs. Base'!G335,'Extras -UL'!$A$4:$J$5,2,FALSE),FALSE)),0)</f>
        <v>0</v>
      </c>
      <c r="AD335" s="242">
        <f>IF(G335=$L$1,(VLOOKUP(A335,'Extras -UL'!$A$6:$J$109,HLOOKUP('Exras Inflair Vs. Base'!G335,'Extras -UL'!$A$4:$J$5,2,FALSE),FALSE)),0)</f>
        <v>0</v>
      </c>
      <c r="AE335" s="242">
        <f>IF(G335=$M$1,(VLOOKUP(A335,'Extras -UL'!$A$6:$J$109,HLOOKUP('Exras Inflair Vs. Base'!G335,'Extras -UL'!$A$4:$J$5,2,FALSE),FALSE)),0)</f>
        <v>0</v>
      </c>
      <c r="AF335" s="242">
        <f>IF(G335=$N$1,(VLOOKUP(A335,'Extras -UL'!$A$6:$J$109,HLOOKUP('Exras Inflair Vs. Base'!G335,'Extras -UL'!$A$4:$J$5,2,FALSE),FALSE)-I335),0)</f>
        <v>0</v>
      </c>
      <c r="AG335" s="242">
        <f>IF(G335=$O$1,(VLOOKUP(A335,'Extras -UL'!$A$6:$J$109,HLOOKUP('Exras Inflair Vs. Base'!G335,'Extras -UL'!$A$4:$J$5,2,FALSE),FALSE)),0)</f>
        <v>0</v>
      </c>
      <c r="AH335" s="242">
        <f>IF(G335=$P$1,(VLOOKUP(A335,'Extras -UL'!$A$6:$J$109,HLOOKUP('Exras Inflair Vs. Base'!G335,'Extras -UL'!$A$4:$J$5,2,FALSE),FALSE)),0)</f>
        <v>0</v>
      </c>
      <c r="AI335" s="242">
        <f>IF(G335=$Q$1,(VLOOKUP(A335,'Extras -UL'!$A$6:$J$109,HLOOKUP('Exras Inflair Vs. Base'!G335,'Extras -UL'!$A$4:$J$5,2,FALSE),FALSE)),0)</f>
        <v>0</v>
      </c>
      <c r="AJ335" s="242">
        <f>IF(G335=$R$1,(VLOOKUP(A335,'Extras -UL'!$A$6:$J$109,HLOOKUP('Exras Inflair Vs. Base'!G335,'Extras -UL'!$A$4:$J$5,2,FALSE),FALSE)),0)</f>
        <v>0</v>
      </c>
    </row>
    <row r="336" spans="1:36" x14ac:dyDescent="0.25">
      <c r="A336" s="250"/>
      <c r="B336" s="250"/>
      <c r="C336" s="250"/>
      <c r="D336" s="252"/>
      <c r="E336" s="249"/>
      <c r="F336" s="249"/>
      <c r="G336" s="249"/>
      <c r="H336" s="249"/>
      <c r="I336" s="249"/>
      <c r="J336" s="369">
        <f>IF(G336=$J$1,(VLOOKUP(A336,'Extras -UL'!$A$6:$J$109,HLOOKUP('Exras Inflair Vs. Base'!G336,'Extras -UL'!$A$4:$J$5,2,FALSE),FALSE)-I336),0)</f>
        <v>0</v>
      </c>
      <c r="K336" s="369">
        <f>IF(G336=$K$1,(VLOOKUP(A336,'Extras -UL'!$A$6:$J$109,HLOOKUP('Exras Inflair Vs. Base'!G336,'Extras -UL'!$A$4:$J$5,2,FALSE),FALSE)-I336),0)</f>
        <v>0</v>
      </c>
      <c r="L336" s="369">
        <f>IF(G336=$L$1,(VLOOKUP(A336,'Extras -UL'!$A$6:$J$109,HLOOKUP('Exras Inflair Vs. Base'!G336,'Extras -UL'!$A$4:$J$5,2,FALSE),FALSE)-I336),0)</f>
        <v>0</v>
      </c>
      <c r="M336" s="369">
        <f>IF(G336=$M$1,(VLOOKUP(A336,'Extras -UL'!$A$6:$J$109,HLOOKUP('Exras Inflair Vs. Base'!G336,'Extras -UL'!$A$4:$J$5,2,FALSE),FALSE)-I336),0)</f>
        <v>0</v>
      </c>
      <c r="N336" s="369">
        <f>IF(G336=$N$1,(VLOOKUP(A336,'Extras -UL'!$A$6:$J$109,HLOOKUP('Exras Inflair Vs. Base'!G336,'Extras -UL'!$A$4:$J$5,2,FALSE),FALSE)-I336),0)</f>
        <v>0</v>
      </c>
      <c r="O336" s="369">
        <f>IF(G336=$O$1,(VLOOKUP(A336,'Extras -UL'!$A$6:$J$109,HLOOKUP('Exras Inflair Vs. Base'!G336,'Extras -UL'!$A$4:$J$5,2,FALSE),FALSE)-I336),0)</f>
        <v>0</v>
      </c>
      <c r="P336" s="369">
        <f>IF(G336=$P$1,(VLOOKUP(A336,'Extras -UL'!$A$6:$J$109,HLOOKUP('Exras Inflair Vs. Base'!G336,'Extras -UL'!$A$4:$J$5,2,FALSE),FALSE)-I336),0)</f>
        <v>0</v>
      </c>
      <c r="Q336" s="369">
        <f>IF(G336=$Q$1,(VLOOKUP(A336,'Extras -UL'!$A$6:$J$109,HLOOKUP('Exras Inflair Vs. Base'!G336,'Extras -UL'!$A$4:$J$5,2,FALSE),FALSE)-I336),0)</f>
        <v>0</v>
      </c>
      <c r="R336" s="369">
        <f>IF(G336=$R$1,(VLOOKUP(A336,'Extras -UL'!$A$6:$J$109,HLOOKUP('Exras Inflair Vs. Base'!G336,'Extras -UL'!$A$4:$J$5,2,FALSE),FALSE)-I336),0)</f>
        <v>0</v>
      </c>
      <c r="S336" s="248"/>
      <c r="T336" s="256" t="str">
        <f t="shared" si="16"/>
        <v/>
      </c>
      <c r="U336" s="248"/>
      <c r="V336" s="248"/>
      <c r="W336" s="248"/>
      <c r="X336" s="248"/>
      <c r="Y336" s="241"/>
      <c r="Z336" s="241" t="str">
        <f t="shared" si="17"/>
        <v/>
      </c>
      <c r="AA336" s="245">
        <f t="shared" si="15"/>
        <v>0</v>
      </c>
      <c r="AB336" s="242">
        <f>IF(G336=$J$1,(VLOOKUP(A336,'Extras -UL'!$A$6:$J$109,HLOOKUP('Exras Inflair Vs. Base'!G336,'Extras -UL'!$A$4:$J$5,2,FALSE),FALSE)),0)</f>
        <v>0</v>
      </c>
      <c r="AC336" s="242">
        <f>IF(G336=$K$1,(VLOOKUP(A336,'Extras -UL'!$A$6:$J$109,HLOOKUP('Exras Inflair Vs. Base'!G336,'Extras -UL'!$A$4:$J$5,2,FALSE),FALSE)),0)</f>
        <v>0</v>
      </c>
      <c r="AD336" s="242">
        <f>IF(G336=$L$1,(VLOOKUP(A336,'Extras -UL'!$A$6:$J$109,HLOOKUP('Exras Inflair Vs. Base'!G336,'Extras -UL'!$A$4:$J$5,2,FALSE),FALSE)),0)</f>
        <v>0</v>
      </c>
      <c r="AE336" s="242">
        <f>IF(G336=$M$1,(VLOOKUP(A336,'Extras -UL'!$A$6:$J$109,HLOOKUP('Exras Inflair Vs. Base'!G336,'Extras -UL'!$A$4:$J$5,2,FALSE),FALSE)),0)</f>
        <v>0</v>
      </c>
      <c r="AF336" s="242">
        <f>IF(G336=$N$1,(VLOOKUP(A336,'Extras -UL'!$A$6:$J$109,HLOOKUP('Exras Inflair Vs. Base'!G336,'Extras -UL'!$A$4:$J$5,2,FALSE),FALSE)-I336),0)</f>
        <v>0</v>
      </c>
      <c r="AG336" s="242">
        <f>IF(G336=$O$1,(VLOOKUP(A336,'Extras -UL'!$A$6:$J$109,HLOOKUP('Exras Inflair Vs. Base'!G336,'Extras -UL'!$A$4:$J$5,2,FALSE),FALSE)),0)</f>
        <v>0</v>
      </c>
      <c r="AH336" s="242">
        <f>IF(G336=$P$1,(VLOOKUP(A336,'Extras -UL'!$A$6:$J$109,HLOOKUP('Exras Inflair Vs. Base'!G336,'Extras -UL'!$A$4:$J$5,2,FALSE),FALSE)),0)</f>
        <v>0</v>
      </c>
      <c r="AI336" s="242">
        <f>IF(G336=$Q$1,(VLOOKUP(A336,'Extras -UL'!$A$6:$J$109,HLOOKUP('Exras Inflair Vs. Base'!G336,'Extras -UL'!$A$4:$J$5,2,FALSE),FALSE)),0)</f>
        <v>0</v>
      </c>
      <c r="AJ336" s="242">
        <f>IF(G336=$R$1,(VLOOKUP(A336,'Extras -UL'!$A$6:$J$109,HLOOKUP('Exras Inflair Vs. Base'!G336,'Extras -UL'!$A$4:$J$5,2,FALSE),FALSE)),0)</f>
        <v>0</v>
      </c>
    </row>
    <row r="337" spans="1:36" x14ac:dyDescent="0.25">
      <c r="A337" s="250"/>
      <c r="B337" s="250"/>
      <c r="C337" s="250"/>
      <c r="D337" s="252"/>
      <c r="E337" s="249"/>
      <c r="F337" s="249"/>
      <c r="G337" s="249"/>
      <c r="H337" s="249"/>
      <c r="I337" s="249"/>
      <c r="J337" s="369">
        <f>IF(G337=$J$1,(VLOOKUP(A337,'Extras -UL'!$A$6:$J$109,HLOOKUP('Exras Inflair Vs. Base'!G337,'Extras -UL'!$A$4:$J$5,2,FALSE),FALSE)-I337),0)</f>
        <v>0</v>
      </c>
      <c r="K337" s="369">
        <f>IF(G337=$K$1,(VLOOKUP(A337,'Extras -UL'!$A$6:$J$109,HLOOKUP('Exras Inflair Vs. Base'!G337,'Extras -UL'!$A$4:$J$5,2,FALSE),FALSE)-I337),0)</f>
        <v>0</v>
      </c>
      <c r="L337" s="369">
        <f>IF(G337=$L$1,(VLOOKUP(A337,'Extras -UL'!$A$6:$J$109,HLOOKUP('Exras Inflair Vs. Base'!G337,'Extras -UL'!$A$4:$J$5,2,FALSE),FALSE)-I337),0)</f>
        <v>0</v>
      </c>
      <c r="M337" s="369">
        <f>IF(G337=$M$1,(VLOOKUP(A337,'Extras -UL'!$A$6:$J$109,HLOOKUP('Exras Inflair Vs. Base'!G337,'Extras -UL'!$A$4:$J$5,2,FALSE),FALSE)-I337),0)</f>
        <v>0</v>
      </c>
      <c r="N337" s="369">
        <f>IF(G337=$N$1,(VLOOKUP(A337,'Extras -UL'!$A$6:$J$109,HLOOKUP('Exras Inflair Vs. Base'!G337,'Extras -UL'!$A$4:$J$5,2,FALSE),FALSE)-I337),0)</f>
        <v>0</v>
      </c>
      <c r="O337" s="369">
        <f>IF(G337=$O$1,(VLOOKUP(A337,'Extras -UL'!$A$6:$J$109,HLOOKUP('Exras Inflair Vs. Base'!G337,'Extras -UL'!$A$4:$J$5,2,FALSE),FALSE)-I337),0)</f>
        <v>0</v>
      </c>
      <c r="P337" s="369">
        <f>IF(G337=$P$1,(VLOOKUP(A337,'Extras -UL'!$A$6:$J$109,HLOOKUP('Exras Inflair Vs. Base'!G337,'Extras -UL'!$A$4:$J$5,2,FALSE),FALSE)-I337),0)</f>
        <v>0</v>
      </c>
      <c r="Q337" s="369">
        <f>IF(G337=$Q$1,(VLOOKUP(A337,'Extras -UL'!$A$6:$J$109,HLOOKUP('Exras Inflair Vs. Base'!G337,'Extras -UL'!$A$4:$J$5,2,FALSE),FALSE)-I337),0)</f>
        <v>0</v>
      </c>
      <c r="R337" s="369">
        <f>IF(G337=$R$1,(VLOOKUP(A337,'Extras -UL'!$A$6:$J$109,HLOOKUP('Exras Inflair Vs. Base'!G337,'Extras -UL'!$A$4:$J$5,2,FALSE),FALSE)-I337),0)</f>
        <v>0</v>
      </c>
      <c r="S337" s="248"/>
      <c r="T337" s="256" t="str">
        <f t="shared" si="16"/>
        <v/>
      </c>
      <c r="U337" s="248"/>
      <c r="V337" s="248"/>
      <c r="W337" s="248"/>
      <c r="X337" s="248"/>
      <c r="Y337" s="241"/>
      <c r="Z337" s="241" t="str">
        <f t="shared" si="17"/>
        <v/>
      </c>
      <c r="AA337" s="245">
        <f t="shared" si="15"/>
        <v>0</v>
      </c>
      <c r="AB337" s="242">
        <f>IF(G337=$J$1,(VLOOKUP(A337,'Extras -UL'!$A$6:$J$109,HLOOKUP('Exras Inflair Vs. Base'!G337,'Extras -UL'!$A$4:$J$5,2,FALSE),FALSE)),0)</f>
        <v>0</v>
      </c>
      <c r="AC337" s="242">
        <f>IF(G337=$K$1,(VLOOKUP(A337,'Extras -UL'!$A$6:$J$109,HLOOKUP('Exras Inflair Vs. Base'!G337,'Extras -UL'!$A$4:$J$5,2,FALSE),FALSE)),0)</f>
        <v>0</v>
      </c>
      <c r="AD337" s="242">
        <f>IF(G337=$L$1,(VLOOKUP(A337,'Extras -UL'!$A$6:$J$109,HLOOKUP('Exras Inflair Vs. Base'!G337,'Extras -UL'!$A$4:$J$5,2,FALSE),FALSE)),0)</f>
        <v>0</v>
      </c>
      <c r="AE337" s="242">
        <f>IF(G337=$M$1,(VLOOKUP(A337,'Extras -UL'!$A$6:$J$109,HLOOKUP('Exras Inflair Vs. Base'!G337,'Extras -UL'!$A$4:$J$5,2,FALSE),FALSE)),0)</f>
        <v>0</v>
      </c>
      <c r="AF337" s="242">
        <f>IF(G337=$N$1,(VLOOKUP(A337,'Extras -UL'!$A$6:$J$109,HLOOKUP('Exras Inflair Vs. Base'!G337,'Extras -UL'!$A$4:$J$5,2,FALSE),FALSE)-I337),0)</f>
        <v>0</v>
      </c>
      <c r="AG337" s="242">
        <f>IF(G337=$O$1,(VLOOKUP(A337,'Extras -UL'!$A$6:$J$109,HLOOKUP('Exras Inflair Vs. Base'!G337,'Extras -UL'!$A$4:$J$5,2,FALSE),FALSE)),0)</f>
        <v>0</v>
      </c>
      <c r="AH337" s="242">
        <f>IF(G337=$P$1,(VLOOKUP(A337,'Extras -UL'!$A$6:$J$109,HLOOKUP('Exras Inflair Vs. Base'!G337,'Extras -UL'!$A$4:$J$5,2,FALSE),FALSE)),0)</f>
        <v>0</v>
      </c>
      <c r="AI337" s="242">
        <f>IF(G337=$Q$1,(VLOOKUP(A337,'Extras -UL'!$A$6:$J$109,HLOOKUP('Exras Inflair Vs. Base'!G337,'Extras -UL'!$A$4:$J$5,2,FALSE),FALSE)),0)</f>
        <v>0</v>
      </c>
      <c r="AJ337" s="242">
        <f>IF(G337=$R$1,(VLOOKUP(A337,'Extras -UL'!$A$6:$J$109,HLOOKUP('Exras Inflair Vs. Base'!G337,'Extras -UL'!$A$4:$J$5,2,FALSE),FALSE)),0)</f>
        <v>0</v>
      </c>
    </row>
    <row r="338" spans="1:36" x14ac:dyDescent="0.25">
      <c r="A338" s="250"/>
      <c r="B338" s="250"/>
      <c r="C338" s="250"/>
      <c r="D338" s="252"/>
      <c r="E338" s="249"/>
      <c r="F338" s="249"/>
      <c r="G338" s="249"/>
      <c r="H338" s="249"/>
      <c r="I338" s="249"/>
      <c r="J338" s="369">
        <f>IF(G338=$J$1,(VLOOKUP(A338,'Extras -UL'!$A$6:$J$109,HLOOKUP('Exras Inflair Vs. Base'!G338,'Extras -UL'!$A$4:$J$5,2,FALSE),FALSE)-I338),0)</f>
        <v>0</v>
      </c>
      <c r="K338" s="369">
        <f>IF(G338=$K$1,(VLOOKUP(A338,'Extras -UL'!$A$6:$J$109,HLOOKUP('Exras Inflair Vs. Base'!G338,'Extras -UL'!$A$4:$J$5,2,FALSE),FALSE)-I338),0)</f>
        <v>0</v>
      </c>
      <c r="L338" s="369">
        <f>IF(G338=$L$1,(VLOOKUP(A338,'Extras -UL'!$A$6:$J$109,HLOOKUP('Exras Inflair Vs. Base'!G338,'Extras -UL'!$A$4:$J$5,2,FALSE),FALSE)-I338),0)</f>
        <v>0</v>
      </c>
      <c r="M338" s="369">
        <f>IF(G338=$M$1,(VLOOKUP(A338,'Extras -UL'!$A$6:$J$109,HLOOKUP('Exras Inflair Vs. Base'!G338,'Extras -UL'!$A$4:$J$5,2,FALSE),FALSE)-I338),0)</f>
        <v>0</v>
      </c>
      <c r="N338" s="369">
        <f>IF(G338=$N$1,(VLOOKUP(A338,'Extras -UL'!$A$6:$J$109,HLOOKUP('Exras Inflair Vs. Base'!G338,'Extras -UL'!$A$4:$J$5,2,FALSE),FALSE)-I338),0)</f>
        <v>0</v>
      </c>
      <c r="O338" s="369">
        <f>IF(G338=$O$1,(VLOOKUP(A338,'Extras -UL'!$A$6:$J$109,HLOOKUP('Exras Inflair Vs. Base'!G338,'Extras -UL'!$A$4:$J$5,2,FALSE),FALSE)-I338),0)</f>
        <v>0</v>
      </c>
      <c r="P338" s="369">
        <f>IF(G338=$P$1,(VLOOKUP(A338,'Extras -UL'!$A$6:$J$109,HLOOKUP('Exras Inflair Vs. Base'!G338,'Extras -UL'!$A$4:$J$5,2,FALSE),FALSE)-I338),0)</f>
        <v>0</v>
      </c>
      <c r="Q338" s="369">
        <f>IF(G338=$Q$1,(VLOOKUP(A338,'Extras -UL'!$A$6:$J$109,HLOOKUP('Exras Inflair Vs. Base'!G338,'Extras -UL'!$A$4:$J$5,2,FALSE),FALSE)-I338),0)</f>
        <v>0</v>
      </c>
      <c r="R338" s="369">
        <f>IF(G338=$R$1,(VLOOKUP(A338,'Extras -UL'!$A$6:$J$109,HLOOKUP('Exras Inflair Vs. Base'!G338,'Extras -UL'!$A$4:$J$5,2,FALSE),FALSE)-I338),0)</f>
        <v>0</v>
      </c>
      <c r="S338" s="248"/>
      <c r="T338" s="256" t="str">
        <f t="shared" si="16"/>
        <v/>
      </c>
      <c r="U338" s="248"/>
      <c r="V338" s="248"/>
      <c r="W338" s="248"/>
      <c r="X338" s="248"/>
      <c r="Y338" s="241"/>
      <c r="Z338" s="241" t="str">
        <f t="shared" si="17"/>
        <v/>
      </c>
      <c r="AA338" s="245">
        <f t="shared" si="15"/>
        <v>0</v>
      </c>
      <c r="AB338" s="242">
        <f>IF(G338=$J$1,(VLOOKUP(A338,'Extras -UL'!$A$6:$J$109,HLOOKUP('Exras Inflair Vs. Base'!G338,'Extras -UL'!$A$4:$J$5,2,FALSE),FALSE)),0)</f>
        <v>0</v>
      </c>
      <c r="AC338" s="242">
        <f>IF(G338=$K$1,(VLOOKUP(A338,'Extras -UL'!$A$6:$J$109,HLOOKUP('Exras Inflair Vs. Base'!G338,'Extras -UL'!$A$4:$J$5,2,FALSE),FALSE)),0)</f>
        <v>0</v>
      </c>
      <c r="AD338" s="242">
        <f>IF(G338=$L$1,(VLOOKUP(A338,'Extras -UL'!$A$6:$J$109,HLOOKUP('Exras Inflair Vs. Base'!G338,'Extras -UL'!$A$4:$J$5,2,FALSE),FALSE)),0)</f>
        <v>0</v>
      </c>
      <c r="AE338" s="242">
        <f>IF(G338=$M$1,(VLOOKUP(A338,'Extras -UL'!$A$6:$J$109,HLOOKUP('Exras Inflair Vs. Base'!G338,'Extras -UL'!$A$4:$J$5,2,FALSE),FALSE)),0)</f>
        <v>0</v>
      </c>
      <c r="AF338" s="242">
        <f>IF(G338=$N$1,(VLOOKUP(A338,'Extras -UL'!$A$6:$J$109,HLOOKUP('Exras Inflair Vs. Base'!G338,'Extras -UL'!$A$4:$J$5,2,FALSE),FALSE)-I338),0)</f>
        <v>0</v>
      </c>
      <c r="AG338" s="242">
        <f>IF(G338=$O$1,(VLOOKUP(A338,'Extras -UL'!$A$6:$J$109,HLOOKUP('Exras Inflair Vs. Base'!G338,'Extras -UL'!$A$4:$J$5,2,FALSE),FALSE)),0)</f>
        <v>0</v>
      </c>
      <c r="AH338" s="242">
        <f>IF(G338=$P$1,(VLOOKUP(A338,'Extras -UL'!$A$6:$J$109,HLOOKUP('Exras Inflair Vs. Base'!G338,'Extras -UL'!$A$4:$J$5,2,FALSE),FALSE)),0)</f>
        <v>0</v>
      </c>
      <c r="AI338" s="242">
        <f>IF(G338=$Q$1,(VLOOKUP(A338,'Extras -UL'!$A$6:$J$109,HLOOKUP('Exras Inflair Vs. Base'!G338,'Extras -UL'!$A$4:$J$5,2,FALSE),FALSE)),0)</f>
        <v>0</v>
      </c>
      <c r="AJ338" s="242">
        <f>IF(G338=$R$1,(VLOOKUP(A338,'Extras -UL'!$A$6:$J$109,HLOOKUP('Exras Inflair Vs. Base'!G338,'Extras -UL'!$A$4:$J$5,2,FALSE),FALSE)),0)</f>
        <v>0</v>
      </c>
    </row>
    <row r="339" spans="1:36" x14ac:dyDescent="0.25">
      <c r="A339" s="250"/>
      <c r="B339" s="250"/>
      <c r="C339" s="250"/>
      <c r="D339" s="252"/>
      <c r="E339" s="249"/>
      <c r="F339" s="249"/>
      <c r="G339" s="249"/>
      <c r="H339" s="249"/>
      <c r="I339" s="249"/>
      <c r="J339" s="369">
        <f>IF(G339=$J$1,(VLOOKUP(A339,'Extras -UL'!$A$6:$J$109,HLOOKUP('Exras Inflair Vs. Base'!G339,'Extras -UL'!$A$4:$J$5,2,FALSE),FALSE)-I339),0)</f>
        <v>0</v>
      </c>
      <c r="K339" s="369">
        <f>IF(G339=$K$1,(VLOOKUP(A339,'Extras -UL'!$A$6:$J$109,HLOOKUP('Exras Inflair Vs. Base'!G339,'Extras -UL'!$A$4:$J$5,2,FALSE),FALSE)-I339),0)</f>
        <v>0</v>
      </c>
      <c r="L339" s="369">
        <f>IF(G339=$L$1,(VLOOKUP(A339,'Extras -UL'!$A$6:$J$109,HLOOKUP('Exras Inflair Vs. Base'!G339,'Extras -UL'!$A$4:$J$5,2,FALSE),FALSE)-I339),0)</f>
        <v>0</v>
      </c>
      <c r="M339" s="369">
        <f>IF(G339=$M$1,(VLOOKUP(A339,'Extras -UL'!$A$6:$J$109,HLOOKUP('Exras Inflair Vs. Base'!G339,'Extras -UL'!$A$4:$J$5,2,FALSE),FALSE)-I339),0)</f>
        <v>0</v>
      </c>
      <c r="N339" s="369">
        <f>IF(G339=$N$1,(VLOOKUP(A339,'Extras -UL'!$A$6:$J$109,HLOOKUP('Exras Inflair Vs. Base'!G339,'Extras -UL'!$A$4:$J$5,2,FALSE),FALSE)-I339),0)</f>
        <v>0</v>
      </c>
      <c r="O339" s="369">
        <f>IF(G339=$O$1,(VLOOKUP(A339,'Extras -UL'!$A$6:$J$109,HLOOKUP('Exras Inflair Vs. Base'!G339,'Extras -UL'!$A$4:$J$5,2,FALSE),FALSE)-I339),0)</f>
        <v>0</v>
      </c>
      <c r="P339" s="369">
        <f>IF(G339=$P$1,(VLOOKUP(A339,'Extras -UL'!$A$6:$J$109,HLOOKUP('Exras Inflair Vs. Base'!G339,'Extras -UL'!$A$4:$J$5,2,FALSE),FALSE)-I339),0)</f>
        <v>0</v>
      </c>
      <c r="Q339" s="369">
        <f>IF(G339=$Q$1,(VLOOKUP(A339,'Extras -UL'!$A$6:$J$109,HLOOKUP('Exras Inflair Vs. Base'!G339,'Extras -UL'!$A$4:$J$5,2,FALSE),FALSE)-I339),0)</f>
        <v>0</v>
      </c>
      <c r="R339" s="369">
        <f>IF(G339=$R$1,(VLOOKUP(A339,'Extras -UL'!$A$6:$J$109,HLOOKUP('Exras Inflair Vs. Base'!G339,'Extras -UL'!$A$4:$J$5,2,FALSE),FALSE)-I339),0)</f>
        <v>0</v>
      </c>
      <c r="S339" s="248"/>
      <c r="T339" s="256" t="str">
        <f t="shared" si="16"/>
        <v/>
      </c>
      <c r="U339" s="248"/>
      <c r="V339" s="248"/>
      <c r="W339" s="248"/>
      <c r="X339" s="248"/>
      <c r="Y339" s="241"/>
      <c r="Z339" s="241" t="str">
        <f t="shared" si="17"/>
        <v/>
      </c>
      <c r="AA339" s="245">
        <f t="shared" ref="AA339:AA402" si="18">A339</f>
        <v>0</v>
      </c>
      <c r="AB339" s="242">
        <f>IF(G339=$J$1,(VLOOKUP(A339,'Extras -UL'!$A$6:$J$109,HLOOKUP('Exras Inflair Vs. Base'!G339,'Extras -UL'!$A$4:$J$5,2,FALSE),FALSE)),0)</f>
        <v>0</v>
      </c>
      <c r="AC339" s="242">
        <f>IF(G339=$K$1,(VLOOKUP(A339,'Extras -UL'!$A$6:$J$109,HLOOKUP('Exras Inflair Vs. Base'!G339,'Extras -UL'!$A$4:$J$5,2,FALSE),FALSE)),0)</f>
        <v>0</v>
      </c>
      <c r="AD339" s="242">
        <f>IF(G339=$L$1,(VLOOKUP(A339,'Extras -UL'!$A$6:$J$109,HLOOKUP('Exras Inflair Vs. Base'!G339,'Extras -UL'!$A$4:$J$5,2,FALSE),FALSE)),0)</f>
        <v>0</v>
      </c>
      <c r="AE339" s="242">
        <f>IF(G339=$M$1,(VLOOKUP(A339,'Extras -UL'!$A$6:$J$109,HLOOKUP('Exras Inflair Vs. Base'!G339,'Extras -UL'!$A$4:$J$5,2,FALSE),FALSE)),0)</f>
        <v>0</v>
      </c>
      <c r="AF339" s="242">
        <f>IF(G339=$N$1,(VLOOKUP(A339,'Extras -UL'!$A$6:$J$109,HLOOKUP('Exras Inflair Vs. Base'!G339,'Extras -UL'!$A$4:$J$5,2,FALSE),FALSE)-I339),0)</f>
        <v>0</v>
      </c>
      <c r="AG339" s="242">
        <f>IF(G339=$O$1,(VLOOKUP(A339,'Extras -UL'!$A$6:$J$109,HLOOKUP('Exras Inflair Vs. Base'!G339,'Extras -UL'!$A$4:$J$5,2,FALSE),FALSE)),0)</f>
        <v>0</v>
      </c>
      <c r="AH339" s="242">
        <f>IF(G339=$P$1,(VLOOKUP(A339,'Extras -UL'!$A$6:$J$109,HLOOKUP('Exras Inflair Vs. Base'!G339,'Extras -UL'!$A$4:$J$5,2,FALSE),FALSE)),0)</f>
        <v>0</v>
      </c>
      <c r="AI339" s="242">
        <f>IF(G339=$Q$1,(VLOOKUP(A339,'Extras -UL'!$A$6:$J$109,HLOOKUP('Exras Inflair Vs. Base'!G339,'Extras -UL'!$A$4:$J$5,2,FALSE),FALSE)),0)</f>
        <v>0</v>
      </c>
      <c r="AJ339" s="242">
        <f>IF(G339=$R$1,(VLOOKUP(A339,'Extras -UL'!$A$6:$J$109,HLOOKUP('Exras Inflair Vs. Base'!G339,'Extras -UL'!$A$4:$J$5,2,FALSE),FALSE)),0)</f>
        <v>0</v>
      </c>
    </row>
    <row r="340" spans="1:36" x14ac:dyDescent="0.25">
      <c r="A340" s="250"/>
      <c r="B340" s="250"/>
      <c r="C340" s="250"/>
      <c r="D340" s="252"/>
      <c r="E340" s="249"/>
      <c r="F340" s="249"/>
      <c r="G340" s="249"/>
      <c r="H340" s="249"/>
      <c r="I340" s="249"/>
      <c r="J340" s="369">
        <f>IF(G340=$J$1,(VLOOKUP(A340,'Extras -UL'!$A$6:$J$109,HLOOKUP('Exras Inflair Vs. Base'!G340,'Extras -UL'!$A$4:$J$5,2,FALSE),FALSE)-I340),0)</f>
        <v>0</v>
      </c>
      <c r="K340" s="369">
        <f>IF(G340=$K$1,(VLOOKUP(A340,'Extras -UL'!$A$6:$J$109,HLOOKUP('Exras Inflair Vs. Base'!G340,'Extras -UL'!$A$4:$J$5,2,FALSE),FALSE)-I340),0)</f>
        <v>0</v>
      </c>
      <c r="L340" s="369">
        <f>IF(G340=$L$1,(VLOOKUP(A340,'Extras -UL'!$A$6:$J$109,HLOOKUP('Exras Inflair Vs. Base'!G340,'Extras -UL'!$A$4:$J$5,2,FALSE),FALSE)-I340),0)</f>
        <v>0</v>
      </c>
      <c r="M340" s="369">
        <f>IF(G340=$M$1,(VLOOKUP(A340,'Extras -UL'!$A$6:$J$109,HLOOKUP('Exras Inflair Vs. Base'!G340,'Extras -UL'!$A$4:$J$5,2,FALSE),FALSE)-I340),0)</f>
        <v>0</v>
      </c>
      <c r="N340" s="369">
        <f>IF(G340=$N$1,(VLOOKUP(A340,'Extras -UL'!$A$6:$J$109,HLOOKUP('Exras Inflair Vs. Base'!G340,'Extras -UL'!$A$4:$J$5,2,FALSE),FALSE)-I340),0)</f>
        <v>0</v>
      </c>
      <c r="O340" s="369">
        <f>IF(G340=$O$1,(VLOOKUP(A340,'Extras -UL'!$A$6:$J$109,HLOOKUP('Exras Inflair Vs. Base'!G340,'Extras -UL'!$A$4:$J$5,2,FALSE),FALSE)-I340),0)</f>
        <v>0</v>
      </c>
      <c r="P340" s="369">
        <f>IF(G340=$P$1,(VLOOKUP(A340,'Extras -UL'!$A$6:$J$109,HLOOKUP('Exras Inflair Vs. Base'!G340,'Extras -UL'!$A$4:$J$5,2,FALSE),FALSE)-I340),0)</f>
        <v>0</v>
      </c>
      <c r="Q340" s="369">
        <f>IF(G340=$Q$1,(VLOOKUP(A340,'Extras -UL'!$A$6:$J$109,HLOOKUP('Exras Inflair Vs. Base'!G340,'Extras -UL'!$A$4:$J$5,2,FALSE),FALSE)-I340),0)</f>
        <v>0</v>
      </c>
      <c r="R340" s="369">
        <f>IF(G340=$R$1,(VLOOKUP(A340,'Extras -UL'!$A$6:$J$109,HLOOKUP('Exras Inflair Vs. Base'!G340,'Extras -UL'!$A$4:$J$5,2,FALSE),FALSE)-I340),0)</f>
        <v>0</v>
      </c>
      <c r="S340" s="248"/>
      <c r="T340" s="256" t="str">
        <f t="shared" si="16"/>
        <v/>
      </c>
      <c r="U340" s="248"/>
      <c r="V340" s="248"/>
      <c r="W340" s="248"/>
      <c r="X340" s="248"/>
      <c r="Y340" s="241"/>
      <c r="Z340" s="241" t="str">
        <f t="shared" si="17"/>
        <v/>
      </c>
      <c r="AA340" s="245">
        <f t="shared" si="18"/>
        <v>0</v>
      </c>
      <c r="AB340" s="242">
        <f>IF(G340=$J$1,(VLOOKUP(A340,'Extras -UL'!$A$6:$J$109,HLOOKUP('Exras Inflair Vs. Base'!G340,'Extras -UL'!$A$4:$J$5,2,FALSE),FALSE)),0)</f>
        <v>0</v>
      </c>
      <c r="AC340" s="242">
        <f>IF(G340=$K$1,(VLOOKUP(A340,'Extras -UL'!$A$6:$J$109,HLOOKUP('Exras Inflair Vs. Base'!G340,'Extras -UL'!$A$4:$J$5,2,FALSE),FALSE)),0)</f>
        <v>0</v>
      </c>
      <c r="AD340" s="242">
        <f>IF(G340=$L$1,(VLOOKUP(A340,'Extras -UL'!$A$6:$J$109,HLOOKUP('Exras Inflair Vs. Base'!G340,'Extras -UL'!$A$4:$J$5,2,FALSE),FALSE)),0)</f>
        <v>0</v>
      </c>
      <c r="AE340" s="242">
        <f>IF(G340=$M$1,(VLOOKUP(A340,'Extras -UL'!$A$6:$J$109,HLOOKUP('Exras Inflair Vs. Base'!G340,'Extras -UL'!$A$4:$J$5,2,FALSE),FALSE)),0)</f>
        <v>0</v>
      </c>
      <c r="AF340" s="242">
        <f>IF(G340=$N$1,(VLOOKUP(A340,'Extras -UL'!$A$6:$J$109,HLOOKUP('Exras Inflair Vs. Base'!G340,'Extras -UL'!$A$4:$J$5,2,FALSE),FALSE)-I340),0)</f>
        <v>0</v>
      </c>
      <c r="AG340" s="242">
        <f>IF(G340=$O$1,(VLOOKUP(A340,'Extras -UL'!$A$6:$J$109,HLOOKUP('Exras Inflair Vs. Base'!G340,'Extras -UL'!$A$4:$J$5,2,FALSE),FALSE)),0)</f>
        <v>0</v>
      </c>
      <c r="AH340" s="242">
        <f>IF(G340=$P$1,(VLOOKUP(A340,'Extras -UL'!$A$6:$J$109,HLOOKUP('Exras Inflair Vs. Base'!G340,'Extras -UL'!$A$4:$J$5,2,FALSE),FALSE)),0)</f>
        <v>0</v>
      </c>
      <c r="AI340" s="242">
        <f>IF(G340=$Q$1,(VLOOKUP(A340,'Extras -UL'!$A$6:$J$109,HLOOKUP('Exras Inflair Vs. Base'!G340,'Extras -UL'!$A$4:$J$5,2,FALSE),FALSE)),0)</f>
        <v>0</v>
      </c>
      <c r="AJ340" s="242">
        <f>IF(G340=$R$1,(VLOOKUP(A340,'Extras -UL'!$A$6:$J$109,HLOOKUP('Exras Inflair Vs. Base'!G340,'Extras -UL'!$A$4:$J$5,2,FALSE),FALSE)),0)</f>
        <v>0</v>
      </c>
    </row>
    <row r="341" spans="1:36" x14ac:dyDescent="0.25">
      <c r="A341" s="250"/>
      <c r="B341" s="250"/>
      <c r="C341" s="250"/>
      <c r="D341" s="252"/>
      <c r="E341" s="249"/>
      <c r="F341" s="249"/>
      <c r="G341" s="249"/>
      <c r="H341" s="249"/>
      <c r="I341" s="249"/>
      <c r="J341" s="369">
        <f>IF(G341=$J$1,(VLOOKUP(A341,'Extras -UL'!$A$6:$J$109,HLOOKUP('Exras Inflair Vs. Base'!G341,'Extras -UL'!$A$4:$J$5,2,FALSE),FALSE)-I341),0)</f>
        <v>0</v>
      </c>
      <c r="K341" s="369">
        <f>IF(G341=$K$1,(VLOOKUP(A341,'Extras -UL'!$A$6:$J$109,HLOOKUP('Exras Inflair Vs. Base'!G341,'Extras -UL'!$A$4:$J$5,2,FALSE),FALSE)-I341),0)</f>
        <v>0</v>
      </c>
      <c r="L341" s="369">
        <f>IF(G341=$L$1,(VLOOKUP(A341,'Extras -UL'!$A$6:$J$109,HLOOKUP('Exras Inflair Vs. Base'!G341,'Extras -UL'!$A$4:$J$5,2,FALSE),FALSE)-I341),0)</f>
        <v>0</v>
      </c>
      <c r="M341" s="369">
        <f>IF(G341=$M$1,(VLOOKUP(A341,'Extras -UL'!$A$6:$J$109,HLOOKUP('Exras Inflair Vs. Base'!G341,'Extras -UL'!$A$4:$J$5,2,FALSE),FALSE)-I341),0)</f>
        <v>0</v>
      </c>
      <c r="N341" s="369">
        <f>IF(G341=$N$1,(VLOOKUP(A341,'Extras -UL'!$A$6:$J$109,HLOOKUP('Exras Inflair Vs. Base'!G341,'Extras -UL'!$A$4:$J$5,2,FALSE),FALSE)-I341),0)</f>
        <v>0</v>
      </c>
      <c r="O341" s="369">
        <f>IF(G341=$O$1,(VLOOKUP(A341,'Extras -UL'!$A$6:$J$109,HLOOKUP('Exras Inflair Vs. Base'!G341,'Extras -UL'!$A$4:$J$5,2,FALSE),FALSE)-I341),0)</f>
        <v>0</v>
      </c>
      <c r="P341" s="369">
        <f>IF(G341=$P$1,(VLOOKUP(A341,'Extras -UL'!$A$6:$J$109,HLOOKUP('Exras Inflair Vs. Base'!G341,'Extras -UL'!$A$4:$J$5,2,FALSE),FALSE)-I341),0)</f>
        <v>0</v>
      </c>
      <c r="Q341" s="369">
        <f>IF(G341=$Q$1,(VLOOKUP(A341,'Extras -UL'!$A$6:$J$109,HLOOKUP('Exras Inflair Vs. Base'!G341,'Extras -UL'!$A$4:$J$5,2,FALSE),FALSE)-I341),0)</f>
        <v>0</v>
      </c>
      <c r="R341" s="369">
        <f>IF(G341=$R$1,(VLOOKUP(A341,'Extras -UL'!$A$6:$J$109,HLOOKUP('Exras Inflair Vs. Base'!G341,'Extras -UL'!$A$4:$J$5,2,FALSE),FALSE)-I341),0)</f>
        <v>0</v>
      </c>
      <c r="S341" s="248"/>
      <c r="T341" s="256" t="str">
        <f t="shared" si="16"/>
        <v/>
      </c>
      <c r="U341" s="248"/>
      <c r="V341" s="248"/>
      <c r="W341" s="248"/>
      <c r="X341" s="248"/>
      <c r="Y341" s="241"/>
      <c r="Z341" s="241" t="str">
        <f t="shared" si="17"/>
        <v/>
      </c>
      <c r="AA341" s="245">
        <f t="shared" si="18"/>
        <v>0</v>
      </c>
      <c r="AB341" s="242">
        <f>IF(G341=$J$1,(VLOOKUP(A341,'Extras -UL'!$A$6:$J$109,HLOOKUP('Exras Inflair Vs. Base'!G341,'Extras -UL'!$A$4:$J$5,2,FALSE),FALSE)),0)</f>
        <v>0</v>
      </c>
      <c r="AC341" s="242">
        <f>IF(G341=$K$1,(VLOOKUP(A341,'Extras -UL'!$A$6:$J$109,HLOOKUP('Exras Inflair Vs. Base'!G341,'Extras -UL'!$A$4:$J$5,2,FALSE),FALSE)),0)</f>
        <v>0</v>
      </c>
      <c r="AD341" s="242">
        <f>IF(G341=$L$1,(VLOOKUP(A341,'Extras -UL'!$A$6:$J$109,HLOOKUP('Exras Inflair Vs. Base'!G341,'Extras -UL'!$A$4:$J$5,2,FALSE),FALSE)),0)</f>
        <v>0</v>
      </c>
      <c r="AE341" s="242">
        <f>IF(G341=$M$1,(VLOOKUP(A341,'Extras -UL'!$A$6:$J$109,HLOOKUP('Exras Inflair Vs. Base'!G341,'Extras -UL'!$A$4:$J$5,2,FALSE),FALSE)),0)</f>
        <v>0</v>
      </c>
      <c r="AF341" s="242">
        <f>IF(G341=$N$1,(VLOOKUP(A341,'Extras -UL'!$A$6:$J$109,HLOOKUP('Exras Inflair Vs. Base'!G341,'Extras -UL'!$A$4:$J$5,2,FALSE),FALSE)-I341),0)</f>
        <v>0</v>
      </c>
      <c r="AG341" s="242">
        <f>IF(G341=$O$1,(VLOOKUP(A341,'Extras -UL'!$A$6:$J$109,HLOOKUP('Exras Inflair Vs. Base'!G341,'Extras -UL'!$A$4:$J$5,2,FALSE),FALSE)),0)</f>
        <v>0</v>
      </c>
      <c r="AH341" s="242">
        <f>IF(G341=$P$1,(VLOOKUP(A341,'Extras -UL'!$A$6:$J$109,HLOOKUP('Exras Inflair Vs. Base'!G341,'Extras -UL'!$A$4:$J$5,2,FALSE),FALSE)),0)</f>
        <v>0</v>
      </c>
      <c r="AI341" s="242">
        <f>IF(G341=$Q$1,(VLOOKUP(A341,'Extras -UL'!$A$6:$J$109,HLOOKUP('Exras Inflair Vs. Base'!G341,'Extras -UL'!$A$4:$J$5,2,FALSE),FALSE)),0)</f>
        <v>0</v>
      </c>
      <c r="AJ341" s="242">
        <f>IF(G341=$R$1,(VLOOKUP(A341,'Extras -UL'!$A$6:$J$109,HLOOKUP('Exras Inflair Vs. Base'!G341,'Extras -UL'!$A$4:$J$5,2,FALSE),FALSE)),0)</f>
        <v>0</v>
      </c>
    </row>
    <row r="342" spans="1:36" x14ac:dyDescent="0.25">
      <c r="A342" s="250"/>
      <c r="B342" s="250"/>
      <c r="C342" s="250"/>
      <c r="D342" s="252"/>
      <c r="E342" s="249"/>
      <c r="F342" s="249"/>
      <c r="G342" s="249"/>
      <c r="H342" s="249"/>
      <c r="I342" s="249"/>
      <c r="J342" s="369">
        <f>IF(G342=$J$1,(VLOOKUP(A342,'Extras -UL'!$A$6:$J$109,HLOOKUP('Exras Inflair Vs. Base'!G342,'Extras -UL'!$A$4:$J$5,2,FALSE),FALSE)-I342),0)</f>
        <v>0</v>
      </c>
      <c r="K342" s="369">
        <f>IF(G342=$K$1,(VLOOKUP(A342,'Extras -UL'!$A$6:$J$109,HLOOKUP('Exras Inflair Vs. Base'!G342,'Extras -UL'!$A$4:$J$5,2,FALSE),FALSE)-I342),0)</f>
        <v>0</v>
      </c>
      <c r="L342" s="369">
        <f>IF(G342=$L$1,(VLOOKUP(A342,'Extras -UL'!$A$6:$J$109,HLOOKUP('Exras Inflair Vs. Base'!G342,'Extras -UL'!$A$4:$J$5,2,FALSE),FALSE)-I342),0)</f>
        <v>0</v>
      </c>
      <c r="M342" s="369">
        <f>IF(G342=$M$1,(VLOOKUP(A342,'Extras -UL'!$A$6:$J$109,HLOOKUP('Exras Inflair Vs. Base'!G342,'Extras -UL'!$A$4:$J$5,2,FALSE),FALSE)-I342),0)</f>
        <v>0</v>
      </c>
      <c r="N342" s="369">
        <f>IF(G342=$N$1,(VLOOKUP(A342,'Extras -UL'!$A$6:$J$109,HLOOKUP('Exras Inflair Vs. Base'!G342,'Extras -UL'!$A$4:$J$5,2,FALSE),FALSE)-I342),0)</f>
        <v>0</v>
      </c>
      <c r="O342" s="369">
        <f>IF(G342=$O$1,(VLOOKUP(A342,'Extras -UL'!$A$6:$J$109,HLOOKUP('Exras Inflair Vs. Base'!G342,'Extras -UL'!$A$4:$J$5,2,FALSE),FALSE)-I342),0)</f>
        <v>0</v>
      </c>
      <c r="P342" s="369">
        <f>IF(G342=$P$1,(VLOOKUP(A342,'Extras -UL'!$A$6:$J$109,HLOOKUP('Exras Inflair Vs. Base'!G342,'Extras -UL'!$A$4:$J$5,2,FALSE),FALSE)-I342),0)</f>
        <v>0</v>
      </c>
      <c r="Q342" s="369">
        <f>IF(G342=$Q$1,(VLOOKUP(A342,'Extras -UL'!$A$6:$J$109,HLOOKUP('Exras Inflair Vs. Base'!G342,'Extras -UL'!$A$4:$J$5,2,FALSE),FALSE)-I342),0)</f>
        <v>0</v>
      </c>
      <c r="R342" s="369">
        <f>IF(G342=$R$1,(VLOOKUP(A342,'Extras -UL'!$A$6:$J$109,HLOOKUP('Exras Inflair Vs. Base'!G342,'Extras -UL'!$A$4:$J$5,2,FALSE),FALSE)-I342),0)</f>
        <v>0</v>
      </c>
      <c r="S342" s="248"/>
      <c r="T342" s="256" t="str">
        <f t="shared" si="16"/>
        <v/>
      </c>
      <c r="U342" s="248"/>
      <c r="V342" s="248"/>
      <c r="W342" s="248"/>
      <c r="X342" s="248"/>
      <c r="Y342" s="241"/>
      <c r="Z342" s="241" t="str">
        <f t="shared" si="17"/>
        <v/>
      </c>
      <c r="AA342" s="245">
        <f t="shared" si="18"/>
        <v>0</v>
      </c>
      <c r="AB342" s="242">
        <f>IF(G342=$J$1,(VLOOKUP(A342,'Extras -UL'!$A$6:$J$109,HLOOKUP('Exras Inflair Vs. Base'!G342,'Extras -UL'!$A$4:$J$5,2,FALSE),FALSE)),0)</f>
        <v>0</v>
      </c>
      <c r="AC342" s="242">
        <f>IF(G342=$K$1,(VLOOKUP(A342,'Extras -UL'!$A$6:$J$109,HLOOKUP('Exras Inflair Vs. Base'!G342,'Extras -UL'!$A$4:$J$5,2,FALSE),FALSE)),0)</f>
        <v>0</v>
      </c>
      <c r="AD342" s="242">
        <f>IF(G342=$L$1,(VLOOKUP(A342,'Extras -UL'!$A$6:$J$109,HLOOKUP('Exras Inflair Vs. Base'!G342,'Extras -UL'!$A$4:$J$5,2,FALSE),FALSE)),0)</f>
        <v>0</v>
      </c>
      <c r="AE342" s="242">
        <f>IF(G342=$M$1,(VLOOKUP(A342,'Extras -UL'!$A$6:$J$109,HLOOKUP('Exras Inflair Vs. Base'!G342,'Extras -UL'!$A$4:$J$5,2,FALSE),FALSE)),0)</f>
        <v>0</v>
      </c>
      <c r="AF342" s="242">
        <f>IF(G342=$N$1,(VLOOKUP(A342,'Extras -UL'!$A$6:$J$109,HLOOKUP('Exras Inflair Vs. Base'!G342,'Extras -UL'!$A$4:$J$5,2,FALSE),FALSE)-I342),0)</f>
        <v>0</v>
      </c>
      <c r="AG342" s="242">
        <f>IF(G342=$O$1,(VLOOKUP(A342,'Extras -UL'!$A$6:$J$109,HLOOKUP('Exras Inflair Vs. Base'!G342,'Extras -UL'!$A$4:$J$5,2,FALSE),FALSE)),0)</f>
        <v>0</v>
      </c>
      <c r="AH342" s="242">
        <f>IF(G342=$P$1,(VLOOKUP(A342,'Extras -UL'!$A$6:$J$109,HLOOKUP('Exras Inflair Vs. Base'!G342,'Extras -UL'!$A$4:$J$5,2,FALSE),FALSE)),0)</f>
        <v>0</v>
      </c>
      <c r="AI342" s="242">
        <f>IF(G342=$Q$1,(VLOOKUP(A342,'Extras -UL'!$A$6:$J$109,HLOOKUP('Exras Inflair Vs. Base'!G342,'Extras -UL'!$A$4:$J$5,2,FALSE),FALSE)),0)</f>
        <v>0</v>
      </c>
      <c r="AJ342" s="242">
        <f>IF(G342=$R$1,(VLOOKUP(A342,'Extras -UL'!$A$6:$J$109,HLOOKUP('Exras Inflair Vs. Base'!G342,'Extras -UL'!$A$4:$J$5,2,FALSE),FALSE)),0)</f>
        <v>0</v>
      </c>
    </row>
    <row r="343" spans="1:36" x14ac:dyDescent="0.25">
      <c r="A343" s="250"/>
      <c r="B343" s="250"/>
      <c r="C343" s="250"/>
      <c r="D343" s="252"/>
      <c r="E343" s="249"/>
      <c r="F343" s="249"/>
      <c r="G343" s="249"/>
      <c r="H343" s="249"/>
      <c r="I343" s="249"/>
      <c r="J343" s="369">
        <f>IF(G343=$J$1,(VLOOKUP(A343,'Extras -UL'!$A$6:$J$109,HLOOKUP('Exras Inflair Vs. Base'!G343,'Extras -UL'!$A$4:$J$5,2,FALSE),FALSE)-I343),0)</f>
        <v>0</v>
      </c>
      <c r="K343" s="369">
        <f>IF(G343=$K$1,(VLOOKUP(A343,'Extras -UL'!$A$6:$J$109,HLOOKUP('Exras Inflair Vs. Base'!G343,'Extras -UL'!$A$4:$J$5,2,FALSE),FALSE)-I343),0)</f>
        <v>0</v>
      </c>
      <c r="L343" s="369">
        <f>IF(G343=$L$1,(VLOOKUP(A343,'Extras -UL'!$A$6:$J$109,HLOOKUP('Exras Inflair Vs. Base'!G343,'Extras -UL'!$A$4:$J$5,2,FALSE),FALSE)-I343),0)</f>
        <v>0</v>
      </c>
      <c r="M343" s="369">
        <f>IF(G343=$M$1,(VLOOKUP(A343,'Extras -UL'!$A$6:$J$109,HLOOKUP('Exras Inflair Vs. Base'!G343,'Extras -UL'!$A$4:$J$5,2,FALSE),FALSE)-I343),0)</f>
        <v>0</v>
      </c>
      <c r="N343" s="369">
        <f>IF(G343=$N$1,(VLOOKUP(A343,'Extras -UL'!$A$6:$J$109,HLOOKUP('Exras Inflair Vs. Base'!G343,'Extras -UL'!$A$4:$J$5,2,FALSE),FALSE)-I343),0)</f>
        <v>0</v>
      </c>
      <c r="O343" s="369">
        <f>IF(G343=$O$1,(VLOOKUP(A343,'Extras -UL'!$A$6:$J$109,HLOOKUP('Exras Inflair Vs. Base'!G343,'Extras -UL'!$A$4:$J$5,2,FALSE),FALSE)-I343),0)</f>
        <v>0</v>
      </c>
      <c r="P343" s="369">
        <f>IF(G343=$P$1,(VLOOKUP(A343,'Extras -UL'!$A$6:$J$109,HLOOKUP('Exras Inflair Vs. Base'!G343,'Extras -UL'!$A$4:$J$5,2,FALSE),FALSE)-I343),0)</f>
        <v>0</v>
      </c>
      <c r="Q343" s="369">
        <f>IF(G343=$Q$1,(VLOOKUP(A343,'Extras -UL'!$A$6:$J$109,HLOOKUP('Exras Inflair Vs. Base'!G343,'Extras -UL'!$A$4:$J$5,2,FALSE),FALSE)-I343),0)</f>
        <v>0</v>
      </c>
      <c r="R343" s="369">
        <f>IF(G343=$R$1,(VLOOKUP(A343,'Extras -UL'!$A$6:$J$109,HLOOKUP('Exras Inflair Vs. Base'!G343,'Extras -UL'!$A$4:$J$5,2,FALSE),FALSE)-I343),0)</f>
        <v>0</v>
      </c>
      <c r="S343" s="248"/>
      <c r="T343" s="256" t="str">
        <f t="shared" si="16"/>
        <v/>
      </c>
      <c r="U343" s="248"/>
      <c r="V343" s="248"/>
      <c r="W343" s="248"/>
      <c r="X343" s="248"/>
      <c r="Y343" s="241"/>
      <c r="Z343" s="241" t="str">
        <f t="shared" si="17"/>
        <v/>
      </c>
      <c r="AA343" s="245">
        <f t="shared" si="18"/>
        <v>0</v>
      </c>
      <c r="AB343" s="242">
        <f>IF(G343=$J$1,(VLOOKUP(A343,'Extras -UL'!$A$6:$J$109,HLOOKUP('Exras Inflair Vs. Base'!G343,'Extras -UL'!$A$4:$J$5,2,FALSE),FALSE)),0)</f>
        <v>0</v>
      </c>
      <c r="AC343" s="242">
        <f>IF(G343=$K$1,(VLOOKUP(A343,'Extras -UL'!$A$6:$J$109,HLOOKUP('Exras Inflair Vs. Base'!G343,'Extras -UL'!$A$4:$J$5,2,FALSE),FALSE)),0)</f>
        <v>0</v>
      </c>
      <c r="AD343" s="242">
        <f>IF(G343=$L$1,(VLOOKUP(A343,'Extras -UL'!$A$6:$J$109,HLOOKUP('Exras Inflair Vs. Base'!G343,'Extras -UL'!$A$4:$J$5,2,FALSE),FALSE)),0)</f>
        <v>0</v>
      </c>
      <c r="AE343" s="242">
        <f>IF(G343=$M$1,(VLOOKUP(A343,'Extras -UL'!$A$6:$J$109,HLOOKUP('Exras Inflair Vs. Base'!G343,'Extras -UL'!$A$4:$J$5,2,FALSE),FALSE)),0)</f>
        <v>0</v>
      </c>
      <c r="AF343" s="242">
        <f>IF(G343=$N$1,(VLOOKUP(A343,'Extras -UL'!$A$6:$J$109,HLOOKUP('Exras Inflair Vs. Base'!G343,'Extras -UL'!$A$4:$J$5,2,FALSE),FALSE)-I343),0)</f>
        <v>0</v>
      </c>
      <c r="AG343" s="242">
        <f>IF(G343=$O$1,(VLOOKUP(A343,'Extras -UL'!$A$6:$J$109,HLOOKUP('Exras Inflair Vs. Base'!G343,'Extras -UL'!$A$4:$J$5,2,FALSE),FALSE)),0)</f>
        <v>0</v>
      </c>
      <c r="AH343" s="242">
        <f>IF(G343=$P$1,(VLOOKUP(A343,'Extras -UL'!$A$6:$J$109,HLOOKUP('Exras Inflair Vs. Base'!G343,'Extras -UL'!$A$4:$J$5,2,FALSE),FALSE)),0)</f>
        <v>0</v>
      </c>
      <c r="AI343" s="242">
        <f>IF(G343=$Q$1,(VLOOKUP(A343,'Extras -UL'!$A$6:$J$109,HLOOKUP('Exras Inflair Vs. Base'!G343,'Extras -UL'!$A$4:$J$5,2,FALSE),FALSE)),0)</f>
        <v>0</v>
      </c>
      <c r="AJ343" s="242">
        <f>IF(G343=$R$1,(VLOOKUP(A343,'Extras -UL'!$A$6:$J$109,HLOOKUP('Exras Inflair Vs. Base'!G343,'Extras -UL'!$A$4:$J$5,2,FALSE),FALSE)),0)</f>
        <v>0</v>
      </c>
    </row>
    <row r="344" spans="1:36" x14ac:dyDescent="0.25">
      <c r="A344" s="250"/>
      <c r="B344" s="250"/>
      <c r="C344" s="250"/>
      <c r="D344" s="252"/>
      <c r="E344" s="249"/>
      <c r="F344" s="249"/>
      <c r="G344" s="249"/>
      <c r="H344" s="249"/>
      <c r="I344" s="249"/>
      <c r="J344" s="369">
        <f>IF(G344=$J$1,(VLOOKUP(A344,'Extras -UL'!$A$6:$J$109,HLOOKUP('Exras Inflair Vs. Base'!G344,'Extras -UL'!$A$4:$J$5,2,FALSE),FALSE)-I344),0)</f>
        <v>0</v>
      </c>
      <c r="K344" s="369">
        <f>IF(G344=$K$1,(VLOOKUP(A344,'Extras -UL'!$A$6:$J$109,HLOOKUP('Exras Inflair Vs. Base'!G344,'Extras -UL'!$A$4:$J$5,2,FALSE),FALSE)-I344),0)</f>
        <v>0</v>
      </c>
      <c r="L344" s="369">
        <f>IF(G344=$L$1,(VLOOKUP(A344,'Extras -UL'!$A$6:$J$109,HLOOKUP('Exras Inflair Vs. Base'!G344,'Extras -UL'!$A$4:$J$5,2,FALSE),FALSE)-I344),0)</f>
        <v>0</v>
      </c>
      <c r="M344" s="369">
        <f>IF(G344=$M$1,(VLOOKUP(A344,'Extras -UL'!$A$6:$J$109,HLOOKUP('Exras Inflair Vs. Base'!G344,'Extras -UL'!$A$4:$J$5,2,FALSE),FALSE)-I344),0)</f>
        <v>0</v>
      </c>
      <c r="N344" s="369">
        <f>IF(G344=$N$1,(VLOOKUP(A344,'Extras -UL'!$A$6:$J$109,HLOOKUP('Exras Inflair Vs. Base'!G344,'Extras -UL'!$A$4:$J$5,2,FALSE),FALSE)-I344),0)</f>
        <v>0</v>
      </c>
      <c r="O344" s="369">
        <f>IF(G344=$O$1,(VLOOKUP(A344,'Extras -UL'!$A$6:$J$109,HLOOKUP('Exras Inflair Vs. Base'!G344,'Extras -UL'!$A$4:$J$5,2,FALSE),FALSE)-I344),0)</f>
        <v>0</v>
      </c>
      <c r="P344" s="369">
        <f>IF(G344=$P$1,(VLOOKUP(A344,'Extras -UL'!$A$6:$J$109,HLOOKUP('Exras Inflair Vs. Base'!G344,'Extras -UL'!$A$4:$J$5,2,FALSE),FALSE)-I344),0)</f>
        <v>0</v>
      </c>
      <c r="Q344" s="369">
        <f>IF(G344=$Q$1,(VLOOKUP(A344,'Extras -UL'!$A$6:$J$109,HLOOKUP('Exras Inflair Vs. Base'!G344,'Extras -UL'!$A$4:$J$5,2,FALSE),FALSE)-I344),0)</f>
        <v>0</v>
      </c>
      <c r="R344" s="369">
        <f>IF(G344=$R$1,(VLOOKUP(A344,'Extras -UL'!$A$6:$J$109,HLOOKUP('Exras Inflair Vs. Base'!G344,'Extras -UL'!$A$4:$J$5,2,FALSE),FALSE)-I344),0)</f>
        <v>0</v>
      </c>
      <c r="S344" s="248"/>
      <c r="T344" s="256" t="str">
        <f t="shared" si="16"/>
        <v/>
      </c>
      <c r="U344" s="248"/>
      <c r="V344" s="248"/>
      <c r="W344" s="248"/>
      <c r="X344" s="248"/>
      <c r="Y344" s="241"/>
      <c r="Z344" s="241" t="str">
        <f t="shared" si="17"/>
        <v/>
      </c>
      <c r="AA344" s="245">
        <f t="shared" si="18"/>
        <v>0</v>
      </c>
      <c r="AB344" s="242">
        <f>IF(G344=$J$1,(VLOOKUP(A344,'Extras -UL'!$A$6:$J$109,HLOOKUP('Exras Inflair Vs. Base'!G344,'Extras -UL'!$A$4:$J$5,2,FALSE),FALSE)),0)</f>
        <v>0</v>
      </c>
      <c r="AC344" s="242">
        <f>IF(G344=$K$1,(VLOOKUP(A344,'Extras -UL'!$A$6:$J$109,HLOOKUP('Exras Inflair Vs. Base'!G344,'Extras -UL'!$A$4:$J$5,2,FALSE),FALSE)),0)</f>
        <v>0</v>
      </c>
      <c r="AD344" s="242">
        <f>IF(G344=$L$1,(VLOOKUP(A344,'Extras -UL'!$A$6:$J$109,HLOOKUP('Exras Inflair Vs. Base'!G344,'Extras -UL'!$A$4:$J$5,2,FALSE),FALSE)),0)</f>
        <v>0</v>
      </c>
      <c r="AE344" s="242">
        <f>IF(G344=$M$1,(VLOOKUP(A344,'Extras -UL'!$A$6:$J$109,HLOOKUP('Exras Inflair Vs. Base'!G344,'Extras -UL'!$A$4:$J$5,2,FALSE),FALSE)),0)</f>
        <v>0</v>
      </c>
      <c r="AF344" s="242">
        <f>IF(G344=$N$1,(VLOOKUP(A344,'Extras -UL'!$A$6:$J$109,HLOOKUP('Exras Inflair Vs. Base'!G344,'Extras -UL'!$A$4:$J$5,2,FALSE),FALSE)-I344),0)</f>
        <v>0</v>
      </c>
      <c r="AG344" s="242">
        <f>IF(G344=$O$1,(VLOOKUP(A344,'Extras -UL'!$A$6:$J$109,HLOOKUP('Exras Inflair Vs. Base'!G344,'Extras -UL'!$A$4:$J$5,2,FALSE),FALSE)),0)</f>
        <v>0</v>
      </c>
      <c r="AH344" s="242">
        <f>IF(G344=$P$1,(VLOOKUP(A344,'Extras -UL'!$A$6:$J$109,HLOOKUP('Exras Inflair Vs. Base'!G344,'Extras -UL'!$A$4:$J$5,2,FALSE),FALSE)),0)</f>
        <v>0</v>
      </c>
      <c r="AI344" s="242">
        <f>IF(G344=$Q$1,(VLOOKUP(A344,'Extras -UL'!$A$6:$J$109,HLOOKUP('Exras Inflair Vs. Base'!G344,'Extras -UL'!$A$4:$J$5,2,FALSE),FALSE)),0)</f>
        <v>0</v>
      </c>
      <c r="AJ344" s="242">
        <f>IF(G344=$R$1,(VLOOKUP(A344,'Extras -UL'!$A$6:$J$109,HLOOKUP('Exras Inflair Vs. Base'!G344,'Extras -UL'!$A$4:$J$5,2,FALSE),FALSE)),0)</f>
        <v>0</v>
      </c>
    </row>
    <row r="345" spans="1:36" x14ac:dyDescent="0.25">
      <c r="A345" s="250"/>
      <c r="B345" s="250"/>
      <c r="C345" s="250"/>
      <c r="D345" s="252"/>
      <c r="E345" s="249"/>
      <c r="F345" s="249"/>
      <c r="G345" s="249"/>
      <c r="H345" s="249"/>
      <c r="I345" s="249"/>
      <c r="J345" s="369">
        <f>IF(G345=$J$1,(VLOOKUP(A345,'Extras -UL'!$A$6:$J$109,HLOOKUP('Exras Inflair Vs. Base'!G345,'Extras -UL'!$A$4:$J$5,2,FALSE),FALSE)-I345),0)</f>
        <v>0</v>
      </c>
      <c r="K345" s="369">
        <f>IF(G345=$K$1,(VLOOKUP(A345,'Extras -UL'!$A$6:$J$109,HLOOKUP('Exras Inflair Vs. Base'!G345,'Extras -UL'!$A$4:$J$5,2,FALSE),FALSE)-I345),0)</f>
        <v>0</v>
      </c>
      <c r="L345" s="369">
        <f>IF(G345=$L$1,(VLOOKUP(A345,'Extras -UL'!$A$6:$J$109,HLOOKUP('Exras Inflair Vs. Base'!G345,'Extras -UL'!$A$4:$J$5,2,FALSE),FALSE)-I345),0)</f>
        <v>0</v>
      </c>
      <c r="M345" s="369">
        <f>IF(G345=$M$1,(VLOOKUP(A345,'Extras -UL'!$A$6:$J$109,HLOOKUP('Exras Inflair Vs. Base'!G345,'Extras -UL'!$A$4:$J$5,2,FALSE),FALSE)-I345),0)</f>
        <v>0</v>
      </c>
      <c r="N345" s="369">
        <f>IF(G345=$N$1,(VLOOKUP(A345,'Extras -UL'!$A$6:$J$109,HLOOKUP('Exras Inflair Vs. Base'!G345,'Extras -UL'!$A$4:$J$5,2,FALSE),FALSE)-I345),0)</f>
        <v>0</v>
      </c>
      <c r="O345" s="369">
        <f>IF(G345=$O$1,(VLOOKUP(A345,'Extras -UL'!$A$6:$J$109,HLOOKUP('Exras Inflair Vs. Base'!G345,'Extras -UL'!$A$4:$J$5,2,FALSE),FALSE)-I345),0)</f>
        <v>0</v>
      </c>
      <c r="P345" s="369">
        <f>IF(G345=$P$1,(VLOOKUP(A345,'Extras -UL'!$A$6:$J$109,HLOOKUP('Exras Inflair Vs. Base'!G345,'Extras -UL'!$A$4:$J$5,2,FALSE),FALSE)-I345),0)</f>
        <v>0</v>
      </c>
      <c r="Q345" s="369">
        <f>IF(G345=$Q$1,(VLOOKUP(A345,'Extras -UL'!$A$6:$J$109,HLOOKUP('Exras Inflair Vs. Base'!G345,'Extras -UL'!$A$4:$J$5,2,FALSE),FALSE)-I345),0)</f>
        <v>0</v>
      </c>
      <c r="R345" s="369">
        <f>IF(G345=$R$1,(VLOOKUP(A345,'Extras -UL'!$A$6:$J$109,HLOOKUP('Exras Inflair Vs. Base'!G345,'Extras -UL'!$A$4:$J$5,2,FALSE),FALSE)-I345),0)</f>
        <v>0</v>
      </c>
      <c r="S345" s="248"/>
      <c r="T345" s="256" t="str">
        <f t="shared" si="16"/>
        <v/>
      </c>
      <c r="U345" s="248"/>
      <c r="V345" s="248"/>
      <c r="W345" s="248"/>
      <c r="X345" s="248"/>
      <c r="Y345" s="241"/>
      <c r="Z345" s="241" t="str">
        <f t="shared" si="17"/>
        <v/>
      </c>
      <c r="AA345" s="245">
        <f t="shared" si="18"/>
        <v>0</v>
      </c>
      <c r="AB345" s="242">
        <f>IF(G345=$J$1,(VLOOKUP(A345,'Extras -UL'!$A$6:$J$109,HLOOKUP('Exras Inflair Vs. Base'!G345,'Extras -UL'!$A$4:$J$5,2,FALSE),FALSE)),0)</f>
        <v>0</v>
      </c>
      <c r="AC345" s="242">
        <f>IF(G345=$K$1,(VLOOKUP(A345,'Extras -UL'!$A$6:$J$109,HLOOKUP('Exras Inflair Vs. Base'!G345,'Extras -UL'!$A$4:$J$5,2,FALSE),FALSE)),0)</f>
        <v>0</v>
      </c>
      <c r="AD345" s="242">
        <f>IF(G345=$L$1,(VLOOKUP(A345,'Extras -UL'!$A$6:$J$109,HLOOKUP('Exras Inflair Vs. Base'!G345,'Extras -UL'!$A$4:$J$5,2,FALSE),FALSE)),0)</f>
        <v>0</v>
      </c>
      <c r="AE345" s="242">
        <f>IF(G345=$M$1,(VLOOKUP(A345,'Extras -UL'!$A$6:$J$109,HLOOKUP('Exras Inflair Vs. Base'!G345,'Extras -UL'!$A$4:$J$5,2,FALSE),FALSE)),0)</f>
        <v>0</v>
      </c>
      <c r="AF345" s="242">
        <f>IF(G345=$N$1,(VLOOKUP(A345,'Extras -UL'!$A$6:$J$109,HLOOKUP('Exras Inflair Vs. Base'!G345,'Extras -UL'!$A$4:$J$5,2,FALSE),FALSE)-I345),0)</f>
        <v>0</v>
      </c>
      <c r="AG345" s="242">
        <f>IF(G345=$O$1,(VLOOKUP(A345,'Extras -UL'!$A$6:$J$109,HLOOKUP('Exras Inflair Vs. Base'!G345,'Extras -UL'!$A$4:$J$5,2,FALSE),FALSE)),0)</f>
        <v>0</v>
      </c>
      <c r="AH345" s="242">
        <f>IF(G345=$P$1,(VLOOKUP(A345,'Extras -UL'!$A$6:$J$109,HLOOKUP('Exras Inflair Vs. Base'!G345,'Extras -UL'!$A$4:$J$5,2,FALSE),FALSE)),0)</f>
        <v>0</v>
      </c>
      <c r="AI345" s="242">
        <f>IF(G345=$Q$1,(VLOOKUP(A345,'Extras -UL'!$A$6:$J$109,HLOOKUP('Exras Inflair Vs. Base'!G345,'Extras -UL'!$A$4:$J$5,2,FALSE),FALSE)),0)</f>
        <v>0</v>
      </c>
      <c r="AJ345" s="242">
        <f>IF(G345=$R$1,(VLOOKUP(A345,'Extras -UL'!$A$6:$J$109,HLOOKUP('Exras Inflair Vs. Base'!G345,'Extras -UL'!$A$4:$J$5,2,FALSE),FALSE)),0)</f>
        <v>0</v>
      </c>
    </row>
    <row r="346" spans="1:36" x14ac:dyDescent="0.25">
      <c r="A346" s="250"/>
      <c r="B346" s="250"/>
      <c r="C346" s="250"/>
      <c r="D346" s="252"/>
      <c r="E346" s="249"/>
      <c r="F346" s="249"/>
      <c r="G346" s="249"/>
      <c r="H346" s="249"/>
      <c r="I346" s="249"/>
      <c r="J346" s="369">
        <f>IF(G346=$J$1,(VLOOKUP(A346,'Extras -UL'!$A$6:$J$109,HLOOKUP('Exras Inflair Vs. Base'!G346,'Extras -UL'!$A$4:$J$5,2,FALSE),FALSE)-I346),0)</f>
        <v>0</v>
      </c>
      <c r="K346" s="369">
        <f>IF(G346=$K$1,(VLOOKUP(A346,'Extras -UL'!$A$6:$J$109,HLOOKUP('Exras Inflair Vs. Base'!G346,'Extras -UL'!$A$4:$J$5,2,FALSE),FALSE)-I346),0)</f>
        <v>0</v>
      </c>
      <c r="L346" s="369">
        <f>IF(G346=$L$1,(VLOOKUP(A346,'Extras -UL'!$A$6:$J$109,HLOOKUP('Exras Inflair Vs. Base'!G346,'Extras -UL'!$A$4:$J$5,2,FALSE),FALSE)-I346),0)</f>
        <v>0</v>
      </c>
      <c r="M346" s="369">
        <f>IF(G346=$M$1,(VLOOKUP(A346,'Extras -UL'!$A$6:$J$109,HLOOKUP('Exras Inflair Vs. Base'!G346,'Extras -UL'!$A$4:$J$5,2,FALSE),FALSE)-I346),0)</f>
        <v>0</v>
      </c>
      <c r="N346" s="369">
        <f>IF(G346=$N$1,(VLOOKUP(A346,'Extras -UL'!$A$6:$J$109,HLOOKUP('Exras Inflair Vs. Base'!G346,'Extras -UL'!$A$4:$J$5,2,FALSE),FALSE)-I346),0)</f>
        <v>0</v>
      </c>
      <c r="O346" s="369">
        <f>IF(G346=$O$1,(VLOOKUP(A346,'Extras -UL'!$A$6:$J$109,HLOOKUP('Exras Inflair Vs. Base'!G346,'Extras -UL'!$A$4:$J$5,2,FALSE),FALSE)-I346),0)</f>
        <v>0</v>
      </c>
      <c r="P346" s="369">
        <f>IF(G346=$P$1,(VLOOKUP(A346,'Extras -UL'!$A$6:$J$109,HLOOKUP('Exras Inflair Vs. Base'!G346,'Extras -UL'!$A$4:$J$5,2,FALSE),FALSE)-I346),0)</f>
        <v>0</v>
      </c>
      <c r="Q346" s="369">
        <f>IF(G346=$Q$1,(VLOOKUP(A346,'Extras -UL'!$A$6:$J$109,HLOOKUP('Exras Inflair Vs. Base'!G346,'Extras -UL'!$A$4:$J$5,2,FALSE),FALSE)-I346),0)</f>
        <v>0</v>
      </c>
      <c r="R346" s="369">
        <f>IF(G346=$R$1,(VLOOKUP(A346,'Extras -UL'!$A$6:$J$109,HLOOKUP('Exras Inflair Vs. Base'!G346,'Extras -UL'!$A$4:$J$5,2,FALSE),FALSE)-I346),0)</f>
        <v>0</v>
      </c>
      <c r="S346" s="248"/>
      <c r="T346" s="256" t="str">
        <f t="shared" si="16"/>
        <v/>
      </c>
      <c r="U346" s="248"/>
      <c r="V346" s="248"/>
      <c r="W346" s="248"/>
      <c r="X346" s="248"/>
      <c r="Y346" s="241"/>
      <c r="Z346" s="241" t="str">
        <f t="shared" si="17"/>
        <v/>
      </c>
      <c r="AA346" s="245">
        <f t="shared" si="18"/>
        <v>0</v>
      </c>
      <c r="AB346" s="242">
        <f>IF(G346=$J$1,(VLOOKUP(A346,'Extras -UL'!$A$6:$J$109,HLOOKUP('Exras Inflair Vs. Base'!G346,'Extras -UL'!$A$4:$J$5,2,FALSE),FALSE)),0)</f>
        <v>0</v>
      </c>
      <c r="AC346" s="242">
        <f>IF(G346=$K$1,(VLOOKUP(A346,'Extras -UL'!$A$6:$J$109,HLOOKUP('Exras Inflair Vs. Base'!G346,'Extras -UL'!$A$4:$J$5,2,FALSE),FALSE)),0)</f>
        <v>0</v>
      </c>
      <c r="AD346" s="242">
        <f>IF(G346=$L$1,(VLOOKUP(A346,'Extras -UL'!$A$6:$J$109,HLOOKUP('Exras Inflair Vs. Base'!G346,'Extras -UL'!$A$4:$J$5,2,FALSE),FALSE)),0)</f>
        <v>0</v>
      </c>
      <c r="AE346" s="242">
        <f>IF(G346=$M$1,(VLOOKUP(A346,'Extras -UL'!$A$6:$J$109,HLOOKUP('Exras Inflair Vs. Base'!G346,'Extras -UL'!$A$4:$J$5,2,FALSE),FALSE)),0)</f>
        <v>0</v>
      </c>
      <c r="AF346" s="242">
        <f>IF(G346=$N$1,(VLOOKUP(A346,'Extras -UL'!$A$6:$J$109,HLOOKUP('Exras Inflair Vs. Base'!G346,'Extras -UL'!$A$4:$J$5,2,FALSE),FALSE)-I346),0)</f>
        <v>0</v>
      </c>
      <c r="AG346" s="242">
        <f>IF(G346=$O$1,(VLOOKUP(A346,'Extras -UL'!$A$6:$J$109,HLOOKUP('Exras Inflair Vs. Base'!G346,'Extras -UL'!$A$4:$J$5,2,FALSE),FALSE)),0)</f>
        <v>0</v>
      </c>
      <c r="AH346" s="242">
        <f>IF(G346=$P$1,(VLOOKUP(A346,'Extras -UL'!$A$6:$J$109,HLOOKUP('Exras Inflair Vs. Base'!G346,'Extras -UL'!$A$4:$J$5,2,FALSE),FALSE)),0)</f>
        <v>0</v>
      </c>
      <c r="AI346" s="242">
        <f>IF(G346=$Q$1,(VLOOKUP(A346,'Extras -UL'!$A$6:$J$109,HLOOKUP('Exras Inflair Vs. Base'!G346,'Extras -UL'!$A$4:$J$5,2,FALSE),FALSE)),0)</f>
        <v>0</v>
      </c>
      <c r="AJ346" s="242">
        <f>IF(G346=$R$1,(VLOOKUP(A346,'Extras -UL'!$A$6:$J$109,HLOOKUP('Exras Inflair Vs. Base'!G346,'Extras -UL'!$A$4:$J$5,2,FALSE),FALSE)),0)</f>
        <v>0</v>
      </c>
    </row>
    <row r="347" spans="1:36" x14ac:dyDescent="0.25">
      <c r="A347" s="250"/>
      <c r="B347" s="250"/>
      <c r="C347" s="250"/>
      <c r="D347" s="252"/>
      <c r="E347" s="249"/>
      <c r="F347" s="249"/>
      <c r="G347" s="249"/>
      <c r="H347" s="249"/>
      <c r="I347" s="249"/>
      <c r="J347" s="369">
        <f>IF(G347=$J$1,(VLOOKUP(A347,'Extras -UL'!$A$6:$J$109,HLOOKUP('Exras Inflair Vs. Base'!G347,'Extras -UL'!$A$4:$J$5,2,FALSE),FALSE)-I347),0)</f>
        <v>0</v>
      </c>
      <c r="K347" s="369">
        <f>IF(G347=$K$1,(VLOOKUP(A347,'Extras -UL'!$A$6:$J$109,HLOOKUP('Exras Inflair Vs. Base'!G347,'Extras -UL'!$A$4:$J$5,2,FALSE),FALSE)-I347),0)</f>
        <v>0</v>
      </c>
      <c r="L347" s="369">
        <f>IF(G347=$L$1,(VLOOKUP(A347,'Extras -UL'!$A$6:$J$109,HLOOKUP('Exras Inflair Vs. Base'!G347,'Extras -UL'!$A$4:$J$5,2,FALSE),FALSE)-I347),0)</f>
        <v>0</v>
      </c>
      <c r="M347" s="369">
        <f>IF(G347=$M$1,(VLOOKUP(A347,'Extras -UL'!$A$6:$J$109,HLOOKUP('Exras Inflair Vs. Base'!G347,'Extras -UL'!$A$4:$J$5,2,FALSE),FALSE)-I347),0)</f>
        <v>0</v>
      </c>
      <c r="N347" s="369">
        <f>IF(G347=$N$1,(VLOOKUP(A347,'Extras -UL'!$A$6:$J$109,HLOOKUP('Exras Inflair Vs. Base'!G347,'Extras -UL'!$A$4:$J$5,2,FALSE),FALSE)-I347),0)</f>
        <v>0</v>
      </c>
      <c r="O347" s="369">
        <f>IF(G347=$O$1,(VLOOKUP(A347,'Extras -UL'!$A$6:$J$109,HLOOKUP('Exras Inflair Vs. Base'!G347,'Extras -UL'!$A$4:$J$5,2,FALSE),FALSE)-I347),0)</f>
        <v>0</v>
      </c>
      <c r="P347" s="369">
        <f>IF(G347=$P$1,(VLOOKUP(A347,'Extras -UL'!$A$6:$J$109,HLOOKUP('Exras Inflair Vs. Base'!G347,'Extras -UL'!$A$4:$J$5,2,FALSE),FALSE)-I347),0)</f>
        <v>0</v>
      </c>
      <c r="Q347" s="369">
        <f>IF(G347=$Q$1,(VLOOKUP(A347,'Extras -UL'!$A$6:$J$109,HLOOKUP('Exras Inflair Vs. Base'!G347,'Extras -UL'!$A$4:$J$5,2,FALSE),FALSE)-I347),0)</f>
        <v>0</v>
      </c>
      <c r="R347" s="369">
        <f>IF(G347=$R$1,(VLOOKUP(A347,'Extras -UL'!$A$6:$J$109,HLOOKUP('Exras Inflair Vs. Base'!G347,'Extras -UL'!$A$4:$J$5,2,FALSE),FALSE)-I347),0)</f>
        <v>0</v>
      </c>
      <c r="S347" s="248"/>
      <c r="T347" s="256" t="str">
        <f t="shared" si="16"/>
        <v/>
      </c>
      <c r="U347" s="248"/>
      <c r="V347" s="248"/>
      <c r="W347" s="248"/>
      <c r="X347" s="248"/>
      <c r="Y347" s="241"/>
      <c r="Z347" s="241" t="str">
        <f t="shared" si="17"/>
        <v/>
      </c>
      <c r="AA347" s="245">
        <f t="shared" si="18"/>
        <v>0</v>
      </c>
      <c r="AB347" s="242">
        <f>IF(G347=$J$1,(VLOOKUP(A347,'Extras -UL'!$A$6:$J$109,HLOOKUP('Exras Inflair Vs. Base'!G347,'Extras -UL'!$A$4:$J$5,2,FALSE),FALSE)),0)</f>
        <v>0</v>
      </c>
      <c r="AC347" s="242">
        <f>IF(G347=$K$1,(VLOOKUP(A347,'Extras -UL'!$A$6:$J$109,HLOOKUP('Exras Inflair Vs. Base'!G347,'Extras -UL'!$A$4:$J$5,2,FALSE),FALSE)),0)</f>
        <v>0</v>
      </c>
      <c r="AD347" s="242">
        <f>IF(G347=$L$1,(VLOOKUP(A347,'Extras -UL'!$A$6:$J$109,HLOOKUP('Exras Inflair Vs. Base'!G347,'Extras -UL'!$A$4:$J$5,2,FALSE),FALSE)),0)</f>
        <v>0</v>
      </c>
      <c r="AE347" s="242">
        <f>IF(G347=$M$1,(VLOOKUP(A347,'Extras -UL'!$A$6:$J$109,HLOOKUP('Exras Inflair Vs. Base'!G347,'Extras -UL'!$A$4:$J$5,2,FALSE),FALSE)),0)</f>
        <v>0</v>
      </c>
      <c r="AF347" s="242">
        <f>IF(G347=$N$1,(VLOOKUP(A347,'Extras -UL'!$A$6:$J$109,HLOOKUP('Exras Inflair Vs. Base'!G347,'Extras -UL'!$A$4:$J$5,2,FALSE),FALSE)-I347),0)</f>
        <v>0</v>
      </c>
      <c r="AG347" s="242">
        <f>IF(G347=$O$1,(VLOOKUP(A347,'Extras -UL'!$A$6:$J$109,HLOOKUP('Exras Inflair Vs. Base'!G347,'Extras -UL'!$A$4:$J$5,2,FALSE),FALSE)),0)</f>
        <v>0</v>
      </c>
      <c r="AH347" s="242">
        <f>IF(G347=$P$1,(VLOOKUP(A347,'Extras -UL'!$A$6:$J$109,HLOOKUP('Exras Inflair Vs. Base'!G347,'Extras -UL'!$A$4:$J$5,2,FALSE),FALSE)),0)</f>
        <v>0</v>
      </c>
      <c r="AI347" s="242">
        <f>IF(G347=$Q$1,(VLOOKUP(A347,'Extras -UL'!$A$6:$J$109,HLOOKUP('Exras Inflair Vs. Base'!G347,'Extras -UL'!$A$4:$J$5,2,FALSE),FALSE)),0)</f>
        <v>0</v>
      </c>
      <c r="AJ347" s="242">
        <f>IF(G347=$R$1,(VLOOKUP(A347,'Extras -UL'!$A$6:$J$109,HLOOKUP('Exras Inflair Vs. Base'!G347,'Extras -UL'!$A$4:$J$5,2,FALSE),FALSE)),0)</f>
        <v>0</v>
      </c>
    </row>
    <row r="348" spans="1:36" x14ac:dyDescent="0.25">
      <c r="A348" s="250"/>
      <c r="B348" s="250"/>
      <c r="C348" s="250"/>
      <c r="D348" s="252"/>
      <c r="E348" s="249"/>
      <c r="F348" s="249"/>
      <c r="G348" s="249"/>
      <c r="H348" s="249"/>
      <c r="I348" s="249"/>
      <c r="J348" s="369">
        <f>IF(G348=$J$1,(VLOOKUP(A348,'Extras -UL'!$A$6:$J$109,HLOOKUP('Exras Inflair Vs. Base'!G348,'Extras -UL'!$A$4:$J$5,2,FALSE),FALSE)-I348),0)</f>
        <v>0</v>
      </c>
      <c r="K348" s="369">
        <f>IF(G348=$K$1,(VLOOKUP(A348,'Extras -UL'!$A$6:$J$109,HLOOKUP('Exras Inflair Vs. Base'!G348,'Extras -UL'!$A$4:$J$5,2,FALSE),FALSE)-I348),0)</f>
        <v>0</v>
      </c>
      <c r="L348" s="369">
        <f>IF(G348=$L$1,(VLOOKUP(A348,'Extras -UL'!$A$6:$J$109,HLOOKUP('Exras Inflair Vs. Base'!G348,'Extras -UL'!$A$4:$J$5,2,FALSE),FALSE)-I348),0)</f>
        <v>0</v>
      </c>
      <c r="M348" s="369">
        <f>IF(G348=$M$1,(VLOOKUP(A348,'Extras -UL'!$A$6:$J$109,HLOOKUP('Exras Inflair Vs. Base'!G348,'Extras -UL'!$A$4:$J$5,2,FALSE),FALSE)-I348),0)</f>
        <v>0</v>
      </c>
      <c r="N348" s="369">
        <f>IF(G348=$N$1,(VLOOKUP(A348,'Extras -UL'!$A$6:$J$109,HLOOKUP('Exras Inflair Vs. Base'!G348,'Extras -UL'!$A$4:$J$5,2,FALSE),FALSE)-I348),0)</f>
        <v>0</v>
      </c>
      <c r="O348" s="369">
        <f>IF(G348=$O$1,(VLOOKUP(A348,'Extras -UL'!$A$6:$J$109,HLOOKUP('Exras Inflair Vs. Base'!G348,'Extras -UL'!$A$4:$J$5,2,FALSE),FALSE)-I348),0)</f>
        <v>0</v>
      </c>
      <c r="P348" s="369">
        <f>IF(G348=$P$1,(VLOOKUP(A348,'Extras -UL'!$A$6:$J$109,HLOOKUP('Exras Inflair Vs. Base'!G348,'Extras -UL'!$A$4:$J$5,2,FALSE),FALSE)-I348),0)</f>
        <v>0</v>
      </c>
      <c r="Q348" s="369">
        <f>IF(G348=$Q$1,(VLOOKUP(A348,'Extras -UL'!$A$6:$J$109,HLOOKUP('Exras Inflair Vs. Base'!G348,'Extras -UL'!$A$4:$J$5,2,FALSE),FALSE)-I348),0)</f>
        <v>0</v>
      </c>
      <c r="R348" s="369">
        <f>IF(G348=$R$1,(VLOOKUP(A348,'Extras -UL'!$A$6:$J$109,HLOOKUP('Exras Inflair Vs. Base'!G348,'Extras -UL'!$A$4:$J$5,2,FALSE),FALSE)-I348),0)</f>
        <v>0</v>
      </c>
      <c r="S348" s="248"/>
      <c r="T348" s="256" t="str">
        <f t="shared" si="16"/>
        <v/>
      </c>
      <c r="U348" s="248"/>
      <c r="V348" s="248"/>
      <c r="W348" s="248"/>
      <c r="X348" s="248"/>
      <c r="Y348" s="241"/>
      <c r="Z348" s="241" t="str">
        <f t="shared" si="17"/>
        <v/>
      </c>
      <c r="AA348" s="245">
        <f t="shared" si="18"/>
        <v>0</v>
      </c>
      <c r="AB348" s="242">
        <f>IF(G348=$J$1,(VLOOKUP(A348,'Extras -UL'!$A$6:$J$109,HLOOKUP('Exras Inflair Vs. Base'!G348,'Extras -UL'!$A$4:$J$5,2,FALSE),FALSE)),0)</f>
        <v>0</v>
      </c>
      <c r="AC348" s="242">
        <f>IF(G348=$K$1,(VLOOKUP(A348,'Extras -UL'!$A$6:$J$109,HLOOKUP('Exras Inflair Vs. Base'!G348,'Extras -UL'!$A$4:$J$5,2,FALSE),FALSE)),0)</f>
        <v>0</v>
      </c>
      <c r="AD348" s="242">
        <f>IF(G348=$L$1,(VLOOKUP(A348,'Extras -UL'!$A$6:$J$109,HLOOKUP('Exras Inflair Vs. Base'!G348,'Extras -UL'!$A$4:$J$5,2,FALSE),FALSE)),0)</f>
        <v>0</v>
      </c>
      <c r="AE348" s="242">
        <f>IF(G348=$M$1,(VLOOKUP(A348,'Extras -UL'!$A$6:$J$109,HLOOKUP('Exras Inflair Vs. Base'!G348,'Extras -UL'!$A$4:$J$5,2,FALSE),FALSE)),0)</f>
        <v>0</v>
      </c>
      <c r="AF348" s="242">
        <f>IF(G348=$N$1,(VLOOKUP(A348,'Extras -UL'!$A$6:$J$109,HLOOKUP('Exras Inflair Vs. Base'!G348,'Extras -UL'!$A$4:$J$5,2,FALSE),FALSE)-I348),0)</f>
        <v>0</v>
      </c>
      <c r="AG348" s="242">
        <f>IF(G348=$O$1,(VLOOKUP(A348,'Extras -UL'!$A$6:$J$109,HLOOKUP('Exras Inflair Vs. Base'!G348,'Extras -UL'!$A$4:$J$5,2,FALSE),FALSE)),0)</f>
        <v>0</v>
      </c>
      <c r="AH348" s="242">
        <f>IF(G348=$P$1,(VLOOKUP(A348,'Extras -UL'!$A$6:$J$109,HLOOKUP('Exras Inflair Vs. Base'!G348,'Extras -UL'!$A$4:$J$5,2,FALSE),FALSE)),0)</f>
        <v>0</v>
      </c>
      <c r="AI348" s="242">
        <f>IF(G348=$Q$1,(VLOOKUP(A348,'Extras -UL'!$A$6:$J$109,HLOOKUP('Exras Inflair Vs. Base'!G348,'Extras -UL'!$A$4:$J$5,2,FALSE),FALSE)),0)</f>
        <v>0</v>
      </c>
      <c r="AJ348" s="242">
        <f>IF(G348=$R$1,(VLOOKUP(A348,'Extras -UL'!$A$6:$J$109,HLOOKUP('Exras Inflair Vs. Base'!G348,'Extras -UL'!$A$4:$J$5,2,FALSE),FALSE)),0)</f>
        <v>0</v>
      </c>
    </row>
    <row r="349" spans="1:36" x14ac:dyDescent="0.25">
      <c r="A349" s="250"/>
      <c r="B349" s="250"/>
      <c r="C349" s="250"/>
      <c r="D349" s="252"/>
      <c r="E349" s="249"/>
      <c r="F349" s="249"/>
      <c r="G349" s="249"/>
      <c r="H349" s="249"/>
      <c r="I349" s="249"/>
      <c r="J349" s="369">
        <f>IF(G349=$J$1,(VLOOKUP(A349,'Extras -UL'!$A$6:$J$109,HLOOKUP('Exras Inflair Vs. Base'!G349,'Extras -UL'!$A$4:$J$5,2,FALSE),FALSE)-I349),0)</f>
        <v>0</v>
      </c>
      <c r="K349" s="369">
        <f>IF(G349=$K$1,(VLOOKUP(A349,'Extras -UL'!$A$6:$J$109,HLOOKUP('Exras Inflair Vs. Base'!G349,'Extras -UL'!$A$4:$J$5,2,FALSE),FALSE)-I349),0)</f>
        <v>0</v>
      </c>
      <c r="L349" s="369">
        <f>IF(G349=$L$1,(VLOOKUP(A349,'Extras -UL'!$A$6:$J$109,HLOOKUP('Exras Inflair Vs. Base'!G349,'Extras -UL'!$A$4:$J$5,2,FALSE),FALSE)-I349),0)</f>
        <v>0</v>
      </c>
      <c r="M349" s="369">
        <f>IF(G349=$M$1,(VLOOKUP(A349,'Extras -UL'!$A$6:$J$109,HLOOKUP('Exras Inflair Vs. Base'!G349,'Extras -UL'!$A$4:$J$5,2,FALSE),FALSE)-I349),0)</f>
        <v>0</v>
      </c>
      <c r="N349" s="369">
        <f>IF(G349=$N$1,(VLOOKUP(A349,'Extras -UL'!$A$6:$J$109,HLOOKUP('Exras Inflair Vs. Base'!G349,'Extras -UL'!$A$4:$J$5,2,FALSE),FALSE)-I349),0)</f>
        <v>0</v>
      </c>
      <c r="O349" s="369">
        <f>IF(G349=$O$1,(VLOOKUP(A349,'Extras -UL'!$A$6:$J$109,HLOOKUP('Exras Inflair Vs. Base'!G349,'Extras -UL'!$A$4:$J$5,2,FALSE),FALSE)-I349),0)</f>
        <v>0</v>
      </c>
      <c r="P349" s="369">
        <f>IF(G349=$P$1,(VLOOKUP(A349,'Extras -UL'!$A$6:$J$109,HLOOKUP('Exras Inflair Vs. Base'!G349,'Extras -UL'!$A$4:$J$5,2,FALSE),FALSE)-I349),0)</f>
        <v>0</v>
      </c>
      <c r="Q349" s="369">
        <f>IF(G349=$Q$1,(VLOOKUP(A349,'Extras -UL'!$A$6:$J$109,HLOOKUP('Exras Inflair Vs. Base'!G349,'Extras -UL'!$A$4:$J$5,2,FALSE),FALSE)-I349),0)</f>
        <v>0</v>
      </c>
      <c r="R349" s="369">
        <f>IF(G349=$R$1,(VLOOKUP(A349,'Extras -UL'!$A$6:$J$109,HLOOKUP('Exras Inflair Vs. Base'!G349,'Extras -UL'!$A$4:$J$5,2,FALSE),FALSE)-I349),0)</f>
        <v>0</v>
      </c>
      <c r="S349" s="248"/>
      <c r="T349" s="256" t="str">
        <f t="shared" si="16"/>
        <v/>
      </c>
      <c r="U349" s="248"/>
      <c r="V349" s="248"/>
      <c r="W349" s="248"/>
      <c r="X349" s="248"/>
      <c r="Y349" s="241"/>
      <c r="Z349" s="241" t="str">
        <f t="shared" si="17"/>
        <v/>
      </c>
      <c r="AA349" s="245">
        <f t="shared" si="18"/>
        <v>0</v>
      </c>
      <c r="AB349" s="242">
        <f>IF(G349=$J$1,(VLOOKUP(A349,'Extras -UL'!$A$6:$J$109,HLOOKUP('Exras Inflair Vs. Base'!G349,'Extras -UL'!$A$4:$J$5,2,FALSE),FALSE)),0)</f>
        <v>0</v>
      </c>
      <c r="AC349" s="242">
        <f>IF(G349=$K$1,(VLOOKUP(A349,'Extras -UL'!$A$6:$J$109,HLOOKUP('Exras Inflair Vs. Base'!G349,'Extras -UL'!$A$4:$J$5,2,FALSE),FALSE)),0)</f>
        <v>0</v>
      </c>
      <c r="AD349" s="242">
        <f>IF(G349=$L$1,(VLOOKUP(A349,'Extras -UL'!$A$6:$J$109,HLOOKUP('Exras Inflair Vs. Base'!G349,'Extras -UL'!$A$4:$J$5,2,FALSE),FALSE)),0)</f>
        <v>0</v>
      </c>
      <c r="AE349" s="242">
        <f>IF(G349=$M$1,(VLOOKUP(A349,'Extras -UL'!$A$6:$J$109,HLOOKUP('Exras Inflair Vs. Base'!G349,'Extras -UL'!$A$4:$J$5,2,FALSE),FALSE)),0)</f>
        <v>0</v>
      </c>
      <c r="AF349" s="242">
        <f>IF(G349=$N$1,(VLOOKUP(A349,'Extras -UL'!$A$6:$J$109,HLOOKUP('Exras Inflair Vs. Base'!G349,'Extras -UL'!$A$4:$J$5,2,FALSE),FALSE)-I349),0)</f>
        <v>0</v>
      </c>
      <c r="AG349" s="242">
        <f>IF(G349=$O$1,(VLOOKUP(A349,'Extras -UL'!$A$6:$J$109,HLOOKUP('Exras Inflair Vs. Base'!G349,'Extras -UL'!$A$4:$J$5,2,FALSE),FALSE)),0)</f>
        <v>0</v>
      </c>
      <c r="AH349" s="242">
        <f>IF(G349=$P$1,(VLOOKUP(A349,'Extras -UL'!$A$6:$J$109,HLOOKUP('Exras Inflair Vs. Base'!G349,'Extras -UL'!$A$4:$J$5,2,FALSE),FALSE)),0)</f>
        <v>0</v>
      </c>
      <c r="AI349" s="242">
        <f>IF(G349=$Q$1,(VLOOKUP(A349,'Extras -UL'!$A$6:$J$109,HLOOKUP('Exras Inflair Vs. Base'!G349,'Extras -UL'!$A$4:$J$5,2,FALSE),FALSE)),0)</f>
        <v>0</v>
      </c>
      <c r="AJ349" s="242">
        <f>IF(G349=$R$1,(VLOOKUP(A349,'Extras -UL'!$A$6:$J$109,HLOOKUP('Exras Inflair Vs. Base'!G349,'Extras -UL'!$A$4:$J$5,2,FALSE),FALSE)),0)</f>
        <v>0</v>
      </c>
    </row>
    <row r="350" spans="1:36" x14ac:dyDescent="0.25">
      <c r="A350" s="250"/>
      <c r="B350" s="250"/>
      <c r="C350" s="250"/>
      <c r="D350" s="252"/>
      <c r="E350" s="249"/>
      <c r="F350" s="249"/>
      <c r="G350" s="249"/>
      <c r="H350" s="249"/>
      <c r="I350" s="249"/>
      <c r="J350" s="369">
        <f>IF(G350=$J$1,(VLOOKUP(A350,'Extras -UL'!$A$6:$J$109,HLOOKUP('Exras Inflair Vs. Base'!G350,'Extras -UL'!$A$4:$J$5,2,FALSE),FALSE)-I350),0)</f>
        <v>0</v>
      </c>
      <c r="K350" s="369">
        <f>IF(G350=$K$1,(VLOOKUP(A350,'Extras -UL'!$A$6:$J$109,HLOOKUP('Exras Inflair Vs. Base'!G350,'Extras -UL'!$A$4:$J$5,2,FALSE),FALSE)-I350),0)</f>
        <v>0</v>
      </c>
      <c r="L350" s="369">
        <f>IF(G350=$L$1,(VLOOKUP(A350,'Extras -UL'!$A$6:$J$109,HLOOKUP('Exras Inflair Vs. Base'!G350,'Extras -UL'!$A$4:$J$5,2,FALSE),FALSE)-I350),0)</f>
        <v>0</v>
      </c>
      <c r="M350" s="369">
        <f>IF(G350=$M$1,(VLOOKUP(A350,'Extras -UL'!$A$6:$J$109,HLOOKUP('Exras Inflair Vs. Base'!G350,'Extras -UL'!$A$4:$J$5,2,FALSE),FALSE)-I350),0)</f>
        <v>0</v>
      </c>
      <c r="N350" s="369">
        <f>IF(G350=$N$1,(VLOOKUP(A350,'Extras -UL'!$A$6:$J$109,HLOOKUP('Exras Inflair Vs. Base'!G350,'Extras -UL'!$A$4:$J$5,2,FALSE),FALSE)-I350),0)</f>
        <v>0</v>
      </c>
      <c r="O350" s="369">
        <f>IF(G350=$O$1,(VLOOKUP(A350,'Extras -UL'!$A$6:$J$109,HLOOKUP('Exras Inflair Vs. Base'!G350,'Extras -UL'!$A$4:$J$5,2,FALSE),FALSE)-I350),0)</f>
        <v>0</v>
      </c>
      <c r="P350" s="369">
        <f>IF(G350=$P$1,(VLOOKUP(A350,'Extras -UL'!$A$6:$J$109,HLOOKUP('Exras Inflair Vs. Base'!G350,'Extras -UL'!$A$4:$J$5,2,FALSE),FALSE)-I350),0)</f>
        <v>0</v>
      </c>
      <c r="Q350" s="369">
        <f>IF(G350=$Q$1,(VLOOKUP(A350,'Extras -UL'!$A$6:$J$109,HLOOKUP('Exras Inflair Vs. Base'!G350,'Extras -UL'!$A$4:$J$5,2,FALSE),FALSE)-I350),0)</f>
        <v>0</v>
      </c>
      <c r="R350" s="369">
        <f>IF(G350=$R$1,(VLOOKUP(A350,'Extras -UL'!$A$6:$J$109,HLOOKUP('Exras Inflair Vs. Base'!G350,'Extras -UL'!$A$4:$J$5,2,FALSE),FALSE)-I350),0)</f>
        <v>0</v>
      </c>
      <c r="S350" s="248"/>
      <c r="T350" s="256" t="str">
        <f t="shared" si="16"/>
        <v/>
      </c>
      <c r="U350" s="248"/>
      <c r="V350" s="248"/>
      <c r="W350" s="248"/>
      <c r="X350" s="248"/>
      <c r="Y350" s="241"/>
      <c r="Z350" s="241" t="str">
        <f t="shared" si="17"/>
        <v/>
      </c>
      <c r="AA350" s="245">
        <f t="shared" si="18"/>
        <v>0</v>
      </c>
      <c r="AB350" s="242">
        <f>IF(G350=$J$1,(VLOOKUP(A350,'Extras -UL'!$A$6:$J$109,HLOOKUP('Exras Inflair Vs. Base'!G350,'Extras -UL'!$A$4:$J$5,2,FALSE),FALSE)),0)</f>
        <v>0</v>
      </c>
      <c r="AC350" s="242">
        <f>IF(G350=$K$1,(VLOOKUP(A350,'Extras -UL'!$A$6:$J$109,HLOOKUP('Exras Inflair Vs. Base'!G350,'Extras -UL'!$A$4:$J$5,2,FALSE),FALSE)),0)</f>
        <v>0</v>
      </c>
      <c r="AD350" s="242">
        <f>IF(G350=$L$1,(VLOOKUP(A350,'Extras -UL'!$A$6:$J$109,HLOOKUP('Exras Inflair Vs. Base'!G350,'Extras -UL'!$A$4:$J$5,2,FALSE),FALSE)),0)</f>
        <v>0</v>
      </c>
      <c r="AE350" s="242">
        <f>IF(G350=$M$1,(VLOOKUP(A350,'Extras -UL'!$A$6:$J$109,HLOOKUP('Exras Inflair Vs. Base'!G350,'Extras -UL'!$A$4:$J$5,2,FALSE),FALSE)),0)</f>
        <v>0</v>
      </c>
      <c r="AF350" s="242">
        <f>IF(G350=$N$1,(VLOOKUP(A350,'Extras -UL'!$A$6:$J$109,HLOOKUP('Exras Inflair Vs. Base'!G350,'Extras -UL'!$A$4:$J$5,2,FALSE),FALSE)-I350),0)</f>
        <v>0</v>
      </c>
      <c r="AG350" s="242">
        <f>IF(G350=$O$1,(VLOOKUP(A350,'Extras -UL'!$A$6:$J$109,HLOOKUP('Exras Inflair Vs. Base'!G350,'Extras -UL'!$A$4:$J$5,2,FALSE),FALSE)),0)</f>
        <v>0</v>
      </c>
      <c r="AH350" s="242">
        <f>IF(G350=$P$1,(VLOOKUP(A350,'Extras -UL'!$A$6:$J$109,HLOOKUP('Exras Inflair Vs. Base'!G350,'Extras -UL'!$A$4:$J$5,2,FALSE),FALSE)),0)</f>
        <v>0</v>
      </c>
      <c r="AI350" s="242">
        <f>IF(G350=$Q$1,(VLOOKUP(A350,'Extras -UL'!$A$6:$J$109,HLOOKUP('Exras Inflair Vs. Base'!G350,'Extras -UL'!$A$4:$J$5,2,FALSE),FALSE)),0)</f>
        <v>0</v>
      </c>
      <c r="AJ350" s="242">
        <f>IF(G350=$R$1,(VLOOKUP(A350,'Extras -UL'!$A$6:$J$109,HLOOKUP('Exras Inflair Vs. Base'!G350,'Extras -UL'!$A$4:$J$5,2,FALSE),FALSE)),0)</f>
        <v>0</v>
      </c>
    </row>
    <row r="351" spans="1:36" x14ac:dyDescent="0.25">
      <c r="A351" s="250"/>
      <c r="B351" s="250"/>
      <c r="C351" s="250"/>
      <c r="D351" s="252"/>
      <c r="E351" s="249"/>
      <c r="F351" s="249"/>
      <c r="G351" s="249"/>
      <c r="H351" s="249"/>
      <c r="I351" s="249"/>
      <c r="J351" s="369">
        <f>IF(G351=$J$1,(VLOOKUP(A351,'Extras -UL'!$A$6:$J$109,HLOOKUP('Exras Inflair Vs. Base'!G351,'Extras -UL'!$A$4:$J$5,2,FALSE),FALSE)-I351),0)</f>
        <v>0</v>
      </c>
      <c r="K351" s="369">
        <f>IF(G351=$K$1,(VLOOKUP(A351,'Extras -UL'!$A$6:$J$109,HLOOKUP('Exras Inflair Vs. Base'!G351,'Extras -UL'!$A$4:$J$5,2,FALSE),FALSE)-I351),0)</f>
        <v>0</v>
      </c>
      <c r="L351" s="369">
        <f>IF(G351=$L$1,(VLOOKUP(A351,'Extras -UL'!$A$6:$J$109,HLOOKUP('Exras Inflair Vs. Base'!G351,'Extras -UL'!$A$4:$J$5,2,FALSE),FALSE)-I351),0)</f>
        <v>0</v>
      </c>
      <c r="M351" s="369">
        <f>IF(G351=$M$1,(VLOOKUP(A351,'Extras -UL'!$A$6:$J$109,HLOOKUP('Exras Inflair Vs. Base'!G351,'Extras -UL'!$A$4:$J$5,2,FALSE),FALSE)-I351),0)</f>
        <v>0</v>
      </c>
      <c r="N351" s="369">
        <f>IF(G351=$N$1,(VLOOKUP(A351,'Extras -UL'!$A$6:$J$109,HLOOKUP('Exras Inflair Vs. Base'!G351,'Extras -UL'!$A$4:$J$5,2,FALSE),FALSE)-I351),0)</f>
        <v>0</v>
      </c>
      <c r="O351" s="369">
        <f>IF(G351=$O$1,(VLOOKUP(A351,'Extras -UL'!$A$6:$J$109,HLOOKUP('Exras Inflair Vs. Base'!G351,'Extras -UL'!$A$4:$J$5,2,FALSE),FALSE)-I351),0)</f>
        <v>0</v>
      </c>
      <c r="P351" s="369">
        <f>IF(G351=$P$1,(VLOOKUP(A351,'Extras -UL'!$A$6:$J$109,HLOOKUP('Exras Inflair Vs. Base'!G351,'Extras -UL'!$A$4:$J$5,2,FALSE),FALSE)-I351),0)</f>
        <v>0</v>
      </c>
      <c r="Q351" s="369">
        <f>IF(G351=$Q$1,(VLOOKUP(A351,'Extras -UL'!$A$6:$J$109,HLOOKUP('Exras Inflair Vs. Base'!G351,'Extras -UL'!$A$4:$J$5,2,FALSE),FALSE)-I351),0)</f>
        <v>0</v>
      </c>
      <c r="R351" s="369">
        <f>IF(G351=$R$1,(VLOOKUP(A351,'Extras -UL'!$A$6:$J$109,HLOOKUP('Exras Inflair Vs. Base'!G351,'Extras -UL'!$A$4:$J$5,2,FALSE),FALSE)-I351),0)</f>
        <v>0</v>
      </c>
      <c r="S351" s="248"/>
      <c r="T351" s="256" t="str">
        <f t="shared" si="16"/>
        <v/>
      </c>
      <c r="U351" s="248"/>
      <c r="V351" s="248"/>
      <c r="W351" s="248"/>
      <c r="X351" s="248"/>
      <c r="Y351" s="241"/>
      <c r="Z351" s="241" t="str">
        <f t="shared" si="17"/>
        <v/>
      </c>
      <c r="AA351" s="245">
        <f t="shared" si="18"/>
        <v>0</v>
      </c>
      <c r="AB351" s="242">
        <f>IF(G351=$J$1,(VLOOKUP(A351,'Extras -UL'!$A$6:$J$109,HLOOKUP('Exras Inflair Vs. Base'!G351,'Extras -UL'!$A$4:$J$5,2,FALSE),FALSE)),0)</f>
        <v>0</v>
      </c>
      <c r="AC351" s="242">
        <f>IF(G351=$K$1,(VLOOKUP(A351,'Extras -UL'!$A$6:$J$109,HLOOKUP('Exras Inflair Vs. Base'!G351,'Extras -UL'!$A$4:$J$5,2,FALSE),FALSE)),0)</f>
        <v>0</v>
      </c>
      <c r="AD351" s="242">
        <f>IF(G351=$L$1,(VLOOKUP(A351,'Extras -UL'!$A$6:$J$109,HLOOKUP('Exras Inflair Vs. Base'!G351,'Extras -UL'!$A$4:$J$5,2,FALSE),FALSE)),0)</f>
        <v>0</v>
      </c>
      <c r="AE351" s="242">
        <f>IF(G351=$M$1,(VLOOKUP(A351,'Extras -UL'!$A$6:$J$109,HLOOKUP('Exras Inflair Vs. Base'!G351,'Extras -UL'!$A$4:$J$5,2,FALSE),FALSE)),0)</f>
        <v>0</v>
      </c>
      <c r="AF351" s="242">
        <f>IF(G351=$N$1,(VLOOKUP(A351,'Extras -UL'!$A$6:$J$109,HLOOKUP('Exras Inflair Vs. Base'!G351,'Extras -UL'!$A$4:$J$5,2,FALSE),FALSE)-I351),0)</f>
        <v>0</v>
      </c>
      <c r="AG351" s="242">
        <f>IF(G351=$O$1,(VLOOKUP(A351,'Extras -UL'!$A$6:$J$109,HLOOKUP('Exras Inflair Vs. Base'!G351,'Extras -UL'!$A$4:$J$5,2,FALSE),FALSE)),0)</f>
        <v>0</v>
      </c>
      <c r="AH351" s="242">
        <f>IF(G351=$P$1,(VLOOKUP(A351,'Extras -UL'!$A$6:$J$109,HLOOKUP('Exras Inflair Vs. Base'!G351,'Extras -UL'!$A$4:$J$5,2,FALSE),FALSE)),0)</f>
        <v>0</v>
      </c>
      <c r="AI351" s="242">
        <f>IF(G351=$Q$1,(VLOOKUP(A351,'Extras -UL'!$A$6:$J$109,HLOOKUP('Exras Inflair Vs. Base'!G351,'Extras -UL'!$A$4:$J$5,2,FALSE),FALSE)),0)</f>
        <v>0</v>
      </c>
      <c r="AJ351" s="242">
        <f>IF(G351=$R$1,(VLOOKUP(A351,'Extras -UL'!$A$6:$J$109,HLOOKUP('Exras Inflair Vs. Base'!G351,'Extras -UL'!$A$4:$J$5,2,FALSE),FALSE)),0)</f>
        <v>0</v>
      </c>
    </row>
    <row r="352" spans="1:36" x14ac:dyDescent="0.25">
      <c r="A352" s="250"/>
      <c r="B352" s="250"/>
      <c r="C352" s="250"/>
      <c r="D352" s="252"/>
      <c r="E352" s="249"/>
      <c r="F352" s="249"/>
      <c r="G352" s="249"/>
      <c r="H352" s="249"/>
      <c r="I352" s="249"/>
      <c r="J352" s="369">
        <f>IF(G352=$J$1,(VLOOKUP(A352,'Extras -UL'!$A$6:$J$109,HLOOKUP('Exras Inflair Vs. Base'!G352,'Extras -UL'!$A$4:$J$5,2,FALSE),FALSE)-I352),0)</f>
        <v>0</v>
      </c>
      <c r="K352" s="369">
        <f>IF(G352=$K$1,(VLOOKUP(A352,'Extras -UL'!$A$6:$J$109,HLOOKUP('Exras Inflair Vs. Base'!G352,'Extras -UL'!$A$4:$J$5,2,FALSE),FALSE)-I352),0)</f>
        <v>0</v>
      </c>
      <c r="L352" s="369">
        <f>IF(G352=$L$1,(VLOOKUP(A352,'Extras -UL'!$A$6:$J$109,HLOOKUP('Exras Inflair Vs. Base'!G352,'Extras -UL'!$A$4:$J$5,2,FALSE),FALSE)-I352),0)</f>
        <v>0</v>
      </c>
      <c r="M352" s="369">
        <f>IF(G352=$M$1,(VLOOKUP(A352,'Extras -UL'!$A$6:$J$109,HLOOKUP('Exras Inflair Vs. Base'!G352,'Extras -UL'!$A$4:$J$5,2,FALSE),FALSE)-I352),0)</f>
        <v>0</v>
      </c>
      <c r="N352" s="369">
        <f>IF(G352=$N$1,(VLOOKUP(A352,'Extras -UL'!$A$6:$J$109,HLOOKUP('Exras Inflair Vs. Base'!G352,'Extras -UL'!$A$4:$J$5,2,FALSE),FALSE)-I352),0)</f>
        <v>0</v>
      </c>
      <c r="O352" s="369">
        <f>IF(G352=$O$1,(VLOOKUP(A352,'Extras -UL'!$A$6:$J$109,HLOOKUP('Exras Inflair Vs. Base'!G352,'Extras -UL'!$A$4:$J$5,2,FALSE),FALSE)-I352),0)</f>
        <v>0</v>
      </c>
      <c r="P352" s="369">
        <f>IF(G352=$P$1,(VLOOKUP(A352,'Extras -UL'!$A$6:$J$109,HLOOKUP('Exras Inflair Vs. Base'!G352,'Extras -UL'!$A$4:$J$5,2,FALSE),FALSE)-I352),0)</f>
        <v>0</v>
      </c>
      <c r="Q352" s="369">
        <f>IF(G352=$Q$1,(VLOOKUP(A352,'Extras -UL'!$A$6:$J$109,HLOOKUP('Exras Inflair Vs. Base'!G352,'Extras -UL'!$A$4:$J$5,2,FALSE),FALSE)-I352),0)</f>
        <v>0</v>
      </c>
      <c r="R352" s="369">
        <f>IF(G352=$R$1,(VLOOKUP(A352,'Extras -UL'!$A$6:$J$109,HLOOKUP('Exras Inflair Vs. Base'!G352,'Extras -UL'!$A$4:$J$5,2,FALSE),FALSE)-I352),0)</f>
        <v>0</v>
      </c>
      <c r="S352" s="248"/>
      <c r="T352" s="256" t="str">
        <f t="shared" si="16"/>
        <v/>
      </c>
      <c r="U352" s="248"/>
      <c r="V352" s="248"/>
      <c r="W352" s="248"/>
      <c r="X352" s="248"/>
      <c r="Y352" s="241"/>
      <c r="Z352" s="241" t="str">
        <f t="shared" si="17"/>
        <v/>
      </c>
      <c r="AA352" s="245">
        <f t="shared" si="18"/>
        <v>0</v>
      </c>
      <c r="AB352" s="242">
        <f>IF(G352=$J$1,(VLOOKUP(A352,'Extras -UL'!$A$6:$J$109,HLOOKUP('Exras Inflair Vs. Base'!G352,'Extras -UL'!$A$4:$J$5,2,FALSE),FALSE)),0)</f>
        <v>0</v>
      </c>
      <c r="AC352" s="242">
        <f>IF(G352=$K$1,(VLOOKUP(A352,'Extras -UL'!$A$6:$J$109,HLOOKUP('Exras Inflair Vs. Base'!G352,'Extras -UL'!$A$4:$J$5,2,FALSE),FALSE)),0)</f>
        <v>0</v>
      </c>
      <c r="AD352" s="242">
        <f>IF(G352=$L$1,(VLOOKUP(A352,'Extras -UL'!$A$6:$J$109,HLOOKUP('Exras Inflair Vs. Base'!G352,'Extras -UL'!$A$4:$J$5,2,FALSE),FALSE)),0)</f>
        <v>0</v>
      </c>
      <c r="AE352" s="242">
        <f>IF(G352=$M$1,(VLOOKUP(A352,'Extras -UL'!$A$6:$J$109,HLOOKUP('Exras Inflair Vs. Base'!G352,'Extras -UL'!$A$4:$J$5,2,FALSE),FALSE)),0)</f>
        <v>0</v>
      </c>
      <c r="AF352" s="242">
        <f>IF(G352=$N$1,(VLOOKUP(A352,'Extras -UL'!$A$6:$J$109,HLOOKUP('Exras Inflair Vs. Base'!G352,'Extras -UL'!$A$4:$J$5,2,FALSE),FALSE)-I352),0)</f>
        <v>0</v>
      </c>
      <c r="AG352" s="242">
        <f>IF(G352=$O$1,(VLOOKUP(A352,'Extras -UL'!$A$6:$J$109,HLOOKUP('Exras Inflair Vs. Base'!G352,'Extras -UL'!$A$4:$J$5,2,FALSE),FALSE)),0)</f>
        <v>0</v>
      </c>
      <c r="AH352" s="242">
        <f>IF(G352=$P$1,(VLOOKUP(A352,'Extras -UL'!$A$6:$J$109,HLOOKUP('Exras Inflair Vs. Base'!G352,'Extras -UL'!$A$4:$J$5,2,FALSE),FALSE)),0)</f>
        <v>0</v>
      </c>
      <c r="AI352" s="242">
        <f>IF(G352=$Q$1,(VLOOKUP(A352,'Extras -UL'!$A$6:$J$109,HLOOKUP('Exras Inflair Vs. Base'!G352,'Extras -UL'!$A$4:$J$5,2,FALSE),FALSE)),0)</f>
        <v>0</v>
      </c>
      <c r="AJ352" s="242">
        <f>IF(G352=$R$1,(VLOOKUP(A352,'Extras -UL'!$A$6:$J$109,HLOOKUP('Exras Inflair Vs. Base'!G352,'Extras -UL'!$A$4:$J$5,2,FALSE),FALSE)),0)</f>
        <v>0</v>
      </c>
    </row>
    <row r="353" spans="1:36" x14ac:dyDescent="0.25">
      <c r="A353" s="250"/>
      <c r="B353" s="250"/>
      <c r="C353" s="250"/>
      <c r="D353" s="252"/>
      <c r="E353" s="249"/>
      <c r="F353" s="249"/>
      <c r="G353" s="249"/>
      <c r="H353" s="249"/>
      <c r="I353" s="249"/>
      <c r="J353" s="369">
        <f>IF(G353=$J$1,(VLOOKUP(A353,'Extras -UL'!$A$6:$J$109,HLOOKUP('Exras Inflair Vs. Base'!G353,'Extras -UL'!$A$4:$J$5,2,FALSE),FALSE)-I353),0)</f>
        <v>0</v>
      </c>
      <c r="K353" s="369">
        <f>IF(G353=$K$1,(VLOOKUP(A353,'Extras -UL'!$A$6:$J$109,HLOOKUP('Exras Inflair Vs. Base'!G353,'Extras -UL'!$A$4:$J$5,2,FALSE),FALSE)-I353),0)</f>
        <v>0</v>
      </c>
      <c r="L353" s="369">
        <f>IF(G353=$L$1,(VLOOKUP(A353,'Extras -UL'!$A$6:$J$109,HLOOKUP('Exras Inflair Vs. Base'!G353,'Extras -UL'!$A$4:$J$5,2,FALSE),FALSE)-I353),0)</f>
        <v>0</v>
      </c>
      <c r="M353" s="369">
        <f>IF(G353=$M$1,(VLOOKUP(A353,'Extras -UL'!$A$6:$J$109,HLOOKUP('Exras Inflair Vs. Base'!G353,'Extras -UL'!$A$4:$J$5,2,FALSE),FALSE)-I353),0)</f>
        <v>0</v>
      </c>
      <c r="N353" s="369">
        <f>IF(G353=$N$1,(VLOOKUP(A353,'Extras -UL'!$A$6:$J$109,HLOOKUP('Exras Inflair Vs. Base'!G353,'Extras -UL'!$A$4:$J$5,2,FALSE),FALSE)-I353),0)</f>
        <v>0</v>
      </c>
      <c r="O353" s="369">
        <f>IF(G353=$O$1,(VLOOKUP(A353,'Extras -UL'!$A$6:$J$109,HLOOKUP('Exras Inflair Vs. Base'!G353,'Extras -UL'!$A$4:$J$5,2,FALSE),FALSE)-I353),0)</f>
        <v>0</v>
      </c>
      <c r="P353" s="369">
        <f>IF(G353=$P$1,(VLOOKUP(A353,'Extras -UL'!$A$6:$J$109,HLOOKUP('Exras Inflair Vs. Base'!G353,'Extras -UL'!$A$4:$J$5,2,FALSE),FALSE)-I353),0)</f>
        <v>0</v>
      </c>
      <c r="Q353" s="369">
        <f>IF(G353=$Q$1,(VLOOKUP(A353,'Extras -UL'!$A$6:$J$109,HLOOKUP('Exras Inflair Vs. Base'!G353,'Extras -UL'!$A$4:$J$5,2,FALSE),FALSE)-I353),0)</f>
        <v>0</v>
      </c>
      <c r="R353" s="369">
        <f>IF(G353=$R$1,(VLOOKUP(A353,'Extras -UL'!$A$6:$J$109,HLOOKUP('Exras Inflair Vs. Base'!G353,'Extras -UL'!$A$4:$J$5,2,FALSE),FALSE)-I353),0)</f>
        <v>0</v>
      </c>
      <c r="S353" s="248"/>
      <c r="T353" s="256" t="str">
        <f t="shared" si="16"/>
        <v/>
      </c>
      <c r="U353" s="248"/>
      <c r="V353" s="248"/>
      <c r="W353" s="248"/>
      <c r="X353" s="248"/>
      <c r="Y353" s="241"/>
      <c r="Z353" s="241" t="str">
        <f t="shared" si="17"/>
        <v/>
      </c>
      <c r="AA353" s="245">
        <f t="shared" si="18"/>
        <v>0</v>
      </c>
      <c r="AB353" s="242">
        <f>IF(G353=$J$1,(VLOOKUP(A353,'Extras -UL'!$A$6:$J$109,HLOOKUP('Exras Inflair Vs. Base'!G353,'Extras -UL'!$A$4:$J$5,2,FALSE),FALSE)),0)</f>
        <v>0</v>
      </c>
      <c r="AC353" s="242">
        <f>IF(G353=$K$1,(VLOOKUP(A353,'Extras -UL'!$A$6:$J$109,HLOOKUP('Exras Inflair Vs. Base'!G353,'Extras -UL'!$A$4:$J$5,2,FALSE),FALSE)),0)</f>
        <v>0</v>
      </c>
      <c r="AD353" s="242">
        <f>IF(G353=$L$1,(VLOOKUP(A353,'Extras -UL'!$A$6:$J$109,HLOOKUP('Exras Inflair Vs. Base'!G353,'Extras -UL'!$A$4:$J$5,2,FALSE),FALSE)),0)</f>
        <v>0</v>
      </c>
      <c r="AE353" s="242">
        <f>IF(G353=$M$1,(VLOOKUP(A353,'Extras -UL'!$A$6:$J$109,HLOOKUP('Exras Inflair Vs. Base'!G353,'Extras -UL'!$A$4:$J$5,2,FALSE),FALSE)),0)</f>
        <v>0</v>
      </c>
      <c r="AF353" s="242">
        <f>IF(G353=$N$1,(VLOOKUP(A353,'Extras -UL'!$A$6:$J$109,HLOOKUP('Exras Inflair Vs. Base'!G353,'Extras -UL'!$A$4:$J$5,2,FALSE),FALSE)-I353),0)</f>
        <v>0</v>
      </c>
      <c r="AG353" s="242">
        <f>IF(G353=$O$1,(VLOOKUP(A353,'Extras -UL'!$A$6:$J$109,HLOOKUP('Exras Inflair Vs. Base'!G353,'Extras -UL'!$A$4:$J$5,2,FALSE),FALSE)),0)</f>
        <v>0</v>
      </c>
      <c r="AH353" s="242">
        <f>IF(G353=$P$1,(VLOOKUP(A353,'Extras -UL'!$A$6:$J$109,HLOOKUP('Exras Inflair Vs. Base'!G353,'Extras -UL'!$A$4:$J$5,2,FALSE),FALSE)),0)</f>
        <v>0</v>
      </c>
      <c r="AI353" s="242">
        <f>IF(G353=$Q$1,(VLOOKUP(A353,'Extras -UL'!$A$6:$J$109,HLOOKUP('Exras Inflair Vs. Base'!G353,'Extras -UL'!$A$4:$J$5,2,FALSE),FALSE)),0)</f>
        <v>0</v>
      </c>
      <c r="AJ353" s="242">
        <f>IF(G353=$R$1,(VLOOKUP(A353,'Extras -UL'!$A$6:$J$109,HLOOKUP('Exras Inflair Vs. Base'!G353,'Extras -UL'!$A$4:$J$5,2,FALSE),FALSE)),0)</f>
        <v>0</v>
      </c>
    </row>
    <row r="354" spans="1:36" x14ac:dyDescent="0.25">
      <c r="A354" s="250"/>
      <c r="B354" s="250"/>
      <c r="C354" s="250"/>
      <c r="D354" s="252"/>
      <c r="E354" s="249"/>
      <c r="F354" s="249"/>
      <c r="G354" s="249"/>
      <c r="H354" s="249"/>
      <c r="I354" s="249"/>
      <c r="J354" s="369">
        <f>IF(G354=$J$1,(VLOOKUP(A354,'Extras -UL'!$A$6:$J$109,HLOOKUP('Exras Inflair Vs. Base'!G354,'Extras -UL'!$A$4:$J$5,2,FALSE),FALSE)-I354),0)</f>
        <v>0</v>
      </c>
      <c r="K354" s="369">
        <f>IF(G354=$K$1,(VLOOKUP(A354,'Extras -UL'!$A$6:$J$109,HLOOKUP('Exras Inflair Vs. Base'!G354,'Extras -UL'!$A$4:$J$5,2,FALSE),FALSE)-I354),0)</f>
        <v>0</v>
      </c>
      <c r="L354" s="369">
        <f>IF(G354=$L$1,(VLOOKUP(A354,'Extras -UL'!$A$6:$J$109,HLOOKUP('Exras Inflair Vs. Base'!G354,'Extras -UL'!$A$4:$J$5,2,FALSE),FALSE)-I354),0)</f>
        <v>0</v>
      </c>
      <c r="M354" s="369">
        <f>IF(G354=$M$1,(VLOOKUP(A354,'Extras -UL'!$A$6:$J$109,HLOOKUP('Exras Inflair Vs. Base'!G354,'Extras -UL'!$A$4:$J$5,2,FALSE),FALSE)-I354),0)</f>
        <v>0</v>
      </c>
      <c r="N354" s="369">
        <f>IF(G354=$N$1,(VLOOKUP(A354,'Extras -UL'!$A$6:$J$109,HLOOKUP('Exras Inflair Vs. Base'!G354,'Extras -UL'!$A$4:$J$5,2,FALSE),FALSE)-I354),0)</f>
        <v>0</v>
      </c>
      <c r="O354" s="369">
        <f>IF(G354=$O$1,(VLOOKUP(A354,'Extras -UL'!$A$6:$J$109,HLOOKUP('Exras Inflair Vs. Base'!G354,'Extras -UL'!$A$4:$J$5,2,FALSE),FALSE)-I354),0)</f>
        <v>0</v>
      </c>
      <c r="P354" s="369">
        <f>IF(G354=$P$1,(VLOOKUP(A354,'Extras -UL'!$A$6:$J$109,HLOOKUP('Exras Inflair Vs. Base'!G354,'Extras -UL'!$A$4:$J$5,2,FALSE),FALSE)-I354),0)</f>
        <v>0</v>
      </c>
      <c r="Q354" s="369">
        <f>IF(G354=$Q$1,(VLOOKUP(A354,'Extras -UL'!$A$6:$J$109,HLOOKUP('Exras Inflair Vs. Base'!G354,'Extras -UL'!$A$4:$J$5,2,FALSE),FALSE)-I354),0)</f>
        <v>0</v>
      </c>
      <c r="R354" s="369">
        <f>IF(G354=$R$1,(VLOOKUP(A354,'Extras -UL'!$A$6:$J$109,HLOOKUP('Exras Inflair Vs. Base'!G354,'Extras -UL'!$A$4:$J$5,2,FALSE),FALSE)-I354),0)</f>
        <v>0</v>
      </c>
      <c r="S354" s="248"/>
      <c r="T354" s="256" t="str">
        <f t="shared" si="16"/>
        <v/>
      </c>
      <c r="U354" s="248"/>
      <c r="V354" s="248"/>
      <c r="W354" s="248"/>
      <c r="X354" s="248"/>
      <c r="Y354" s="241"/>
      <c r="Z354" s="241" t="str">
        <f t="shared" si="17"/>
        <v/>
      </c>
      <c r="AA354" s="245">
        <f t="shared" si="18"/>
        <v>0</v>
      </c>
      <c r="AB354" s="242">
        <f>IF(G354=$J$1,(VLOOKUP(A354,'Extras -UL'!$A$6:$J$109,HLOOKUP('Exras Inflair Vs. Base'!G354,'Extras -UL'!$A$4:$J$5,2,FALSE),FALSE)),0)</f>
        <v>0</v>
      </c>
      <c r="AC354" s="242">
        <f>IF(G354=$K$1,(VLOOKUP(A354,'Extras -UL'!$A$6:$J$109,HLOOKUP('Exras Inflair Vs. Base'!G354,'Extras -UL'!$A$4:$J$5,2,FALSE),FALSE)),0)</f>
        <v>0</v>
      </c>
      <c r="AD354" s="242">
        <f>IF(G354=$L$1,(VLOOKUP(A354,'Extras -UL'!$A$6:$J$109,HLOOKUP('Exras Inflair Vs. Base'!G354,'Extras -UL'!$A$4:$J$5,2,FALSE),FALSE)),0)</f>
        <v>0</v>
      </c>
      <c r="AE354" s="242">
        <f>IF(G354=$M$1,(VLOOKUP(A354,'Extras -UL'!$A$6:$J$109,HLOOKUP('Exras Inflair Vs. Base'!G354,'Extras -UL'!$A$4:$J$5,2,FALSE),FALSE)),0)</f>
        <v>0</v>
      </c>
      <c r="AF354" s="242">
        <f>IF(G354=$N$1,(VLOOKUP(A354,'Extras -UL'!$A$6:$J$109,HLOOKUP('Exras Inflair Vs. Base'!G354,'Extras -UL'!$A$4:$J$5,2,FALSE),FALSE)-I354),0)</f>
        <v>0</v>
      </c>
      <c r="AG354" s="242">
        <f>IF(G354=$O$1,(VLOOKUP(A354,'Extras -UL'!$A$6:$J$109,HLOOKUP('Exras Inflair Vs. Base'!G354,'Extras -UL'!$A$4:$J$5,2,FALSE),FALSE)),0)</f>
        <v>0</v>
      </c>
      <c r="AH354" s="242">
        <f>IF(G354=$P$1,(VLOOKUP(A354,'Extras -UL'!$A$6:$J$109,HLOOKUP('Exras Inflair Vs. Base'!G354,'Extras -UL'!$A$4:$J$5,2,FALSE),FALSE)),0)</f>
        <v>0</v>
      </c>
      <c r="AI354" s="242">
        <f>IF(G354=$Q$1,(VLOOKUP(A354,'Extras -UL'!$A$6:$J$109,HLOOKUP('Exras Inflair Vs. Base'!G354,'Extras -UL'!$A$4:$J$5,2,FALSE),FALSE)),0)</f>
        <v>0</v>
      </c>
      <c r="AJ354" s="242">
        <f>IF(G354=$R$1,(VLOOKUP(A354,'Extras -UL'!$A$6:$J$109,HLOOKUP('Exras Inflair Vs. Base'!G354,'Extras -UL'!$A$4:$J$5,2,FALSE),FALSE)),0)</f>
        <v>0</v>
      </c>
    </row>
    <row r="355" spans="1:36" x14ac:dyDescent="0.25">
      <c r="A355" s="250"/>
      <c r="B355" s="250"/>
      <c r="C355" s="250"/>
      <c r="D355" s="252"/>
      <c r="E355" s="249"/>
      <c r="F355" s="249"/>
      <c r="G355" s="249"/>
      <c r="H355" s="249"/>
      <c r="I355" s="249"/>
      <c r="J355" s="369">
        <f>IF(G355=$J$1,(VLOOKUP(A355,'Extras -UL'!$A$6:$J$109,HLOOKUP('Exras Inflair Vs. Base'!G355,'Extras -UL'!$A$4:$J$5,2,FALSE),FALSE)-I355),0)</f>
        <v>0</v>
      </c>
      <c r="K355" s="369">
        <f>IF(G355=$K$1,(VLOOKUP(A355,'Extras -UL'!$A$6:$J$109,HLOOKUP('Exras Inflair Vs. Base'!G355,'Extras -UL'!$A$4:$J$5,2,FALSE),FALSE)-I355),0)</f>
        <v>0</v>
      </c>
      <c r="L355" s="369">
        <f>IF(G355=$L$1,(VLOOKUP(A355,'Extras -UL'!$A$6:$J$109,HLOOKUP('Exras Inflair Vs. Base'!G355,'Extras -UL'!$A$4:$J$5,2,FALSE),FALSE)-I355),0)</f>
        <v>0</v>
      </c>
      <c r="M355" s="369">
        <f>IF(G355=$M$1,(VLOOKUP(A355,'Extras -UL'!$A$6:$J$109,HLOOKUP('Exras Inflair Vs. Base'!G355,'Extras -UL'!$A$4:$J$5,2,FALSE),FALSE)-I355),0)</f>
        <v>0</v>
      </c>
      <c r="N355" s="369">
        <f>IF(G355=$N$1,(VLOOKUP(A355,'Extras -UL'!$A$6:$J$109,HLOOKUP('Exras Inflair Vs. Base'!G355,'Extras -UL'!$A$4:$J$5,2,FALSE),FALSE)-I355),0)</f>
        <v>0</v>
      </c>
      <c r="O355" s="369">
        <f>IF(G355=$O$1,(VLOOKUP(A355,'Extras -UL'!$A$6:$J$109,HLOOKUP('Exras Inflair Vs. Base'!G355,'Extras -UL'!$A$4:$J$5,2,FALSE),FALSE)-I355),0)</f>
        <v>0</v>
      </c>
      <c r="P355" s="369">
        <f>IF(G355=$P$1,(VLOOKUP(A355,'Extras -UL'!$A$6:$J$109,HLOOKUP('Exras Inflair Vs. Base'!G355,'Extras -UL'!$A$4:$J$5,2,FALSE),FALSE)-I355),0)</f>
        <v>0</v>
      </c>
      <c r="Q355" s="369">
        <f>IF(G355=$Q$1,(VLOOKUP(A355,'Extras -UL'!$A$6:$J$109,HLOOKUP('Exras Inflair Vs. Base'!G355,'Extras -UL'!$A$4:$J$5,2,FALSE),FALSE)-I355),0)</f>
        <v>0</v>
      </c>
      <c r="R355" s="369">
        <f>IF(G355=$R$1,(VLOOKUP(A355,'Extras -UL'!$A$6:$J$109,HLOOKUP('Exras Inflair Vs. Base'!G355,'Extras -UL'!$A$4:$J$5,2,FALSE),FALSE)-I355),0)</f>
        <v>0</v>
      </c>
      <c r="S355" s="248"/>
      <c r="T355" s="256" t="str">
        <f t="shared" si="16"/>
        <v/>
      </c>
      <c r="U355" s="248"/>
      <c r="V355" s="248"/>
      <c r="W355" s="248"/>
      <c r="X355" s="248"/>
      <c r="Y355" s="241"/>
      <c r="Z355" s="241" t="str">
        <f t="shared" si="17"/>
        <v/>
      </c>
      <c r="AA355" s="245">
        <f t="shared" si="18"/>
        <v>0</v>
      </c>
      <c r="AB355" s="242">
        <f>IF(G355=$J$1,(VLOOKUP(A355,'Extras -UL'!$A$6:$J$109,HLOOKUP('Exras Inflair Vs. Base'!G355,'Extras -UL'!$A$4:$J$5,2,FALSE),FALSE)),0)</f>
        <v>0</v>
      </c>
      <c r="AC355" s="242">
        <f>IF(G355=$K$1,(VLOOKUP(A355,'Extras -UL'!$A$6:$J$109,HLOOKUP('Exras Inflair Vs. Base'!G355,'Extras -UL'!$A$4:$J$5,2,FALSE),FALSE)),0)</f>
        <v>0</v>
      </c>
      <c r="AD355" s="242">
        <f>IF(G355=$L$1,(VLOOKUP(A355,'Extras -UL'!$A$6:$J$109,HLOOKUP('Exras Inflair Vs. Base'!G355,'Extras -UL'!$A$4:$J$5,2,FALSE),FALSE)),0)</f>
        <v>0</v>
      </c>
      <c r="AE355" s="242">
        <f>IF(G355=$M$1,(VLOOKUP(A355,'Extras -UL'!$A$6:$J$109,HLOOKUP('Exras Inflair Vs. Base'!G355,'Extras -UL'!$A$4:$J$5,2,FALSE),FALSE)),0)</f>
        <v>0</v>
      </c>
      <c r="AF355" s="242">
        <f>IF(G355=$N$1,(VLOOKUP(A355,'Extras -UL'!$A$6:$J$109,HLOOKUP('Exras Inflair Vs. Base'!G355,'Extras -UL'!$A$4:$J$5,2,FALSE),FALSE)-I355),0)</f>
        <v>0</v>
      </c>
      <c r="AG355" s="242">
        <f>IF(G355=$O$1,(VLOOKUP(A355,'Extras -UL'!$A$6:$J$109,HLOOKUP('Exras Inflair Vs. Base'!G355,'Extras -UL'!$A$4:$J$5,2,FALSE),FALSE)),0)</f>
        <v>0</v>
      </c>
      <c r="AH355" s="242">
        <f>IF(G355=$P$1,(VLOOKUP(A355,'Extras -UL'!$A$6:$J$109,HLOOKUP('Exras Inflair Vs. Base'!G355,'Extras -UL'!$A$4:$J$5,2,FALSE),FALSE)),0)</f>
        <v>0</v>
      </c>
      <c r="AI355" s="242">
        <f>IF(G355=$Q$1,(VLOOKUP(A355,'Extras -UL'!$A$6:$J$109,HLOOKUP('Exras Inflair Vs. Base'!G355,'Extras -UL'!$A$4:$J$5,2,FALSE),FALSE)),0)</f>
        <v>0</v>
      </c>
      <c r="AJ355" s="242">
        <f>IF(G355=$R$1,(VLOOKUP(A355,'Extras -UL'!$A$6:$J$109,HLOOKUP('Exras Inflair Vs. Base'!G355,'Extras -UL'!$A$4:$J$5,2,FALSE),FALSE)),0)</f>
        <v>0</v>
      </c>
    </row>
    <row r="356" spans="1:36" x14ac:dyDescent="0.25">
      <c r="A356" s="250"/>
      <c r="B356" s="250"/>
      <c r="C356" s="250"/>
      <c r="D356" s="252"/>
      <c r="E356" s="249"/>
      <c r="F356" s="249"/>
      <c r="G356" s="249"/>
      <c r="H356" s="249"/>
      <c r="I356" s="249"/>
      <c r="J356" s="369">
        <f>IF(G356=$J$1,(VLOOKUP(A356,'Extras -UL'!$A$6:$J$109,HLOOKUP('Exras Inflair Vs. Base'!G356,'Extras -UL'!$A$4:$J$5,2,FALSE),FALSE)-I356),0)</f>
        <v>0</v>
      </c>
      <c r="K356" s="369">
        <f>IF(G356=$K$1,(VLOOKUP(A356,'Extras -UL'!$A$6:$J$109,HLOOKUP('Exras Inflair Vs. Base'!G356,'Extras -UL'!$A$4:$J$5,2,FALSE),FALSE)-I356),0)</f>
        <v>0</v>
      </c>
      <c r="L356" s="369">
        <f>IF(G356=$L$1,(VLOOKUP(A356,'Extras -UL'!$A$6:$J$109,HLOOKUP('Exras Inflair Vs. Base'!G356,'Extras -UL'!$A$4:$J$5,2,FALSE),FALSE)-I356),0)</f>
        <v>0</v>
      </c>
      <c r="M356" s="369">
        <f>IF(G356=$M$1,(VLOOKUP(A356,'Extras -UL'!$A$6:$J$109,HLOOKUP('Exras Inflair Vs. Base'!G356,'Extras -UL'!$A$4:$J$5,2,FALSE),FALSE)-I356),0)</f>
        <v>0</v>
      </c>
      <c r="N356" s="369">
        <f>IF(G356=$N$1,(VLOOKUP(A356,'Extras -UL'!$A$6:$J$109,HLOOKUP('Exras Inflair Vs. Base'!G356,'Extras -UL'!$A$4:$J$5,2,FALSE),FALSE)-I356),0)</f>
        <v>0</v>
      </c>
      <c r="O356" s="369">
        <f>IF(G356=$O$1,(VLOOKUP(A356,'Extras -UL'!$A$6:$J$109,HLOOKUP('Exras Inflair Vs. Base'!G356,'Extras -UL'!$A$4:$J$5,2,FALSE),FALSE)-I356),0)</f>
        <v>0</v>
      </c>
      <c r="P356" s="369">
        <f>IF(G356=$P$1,(VLOOKUP(A356,'Extras -UL'!$A$6:$J$109,HLOOKUP('Exras Inflair Vs. Base'!G356,'Extras -UL'!$A$4:$J$5,2,FALSE),FALSE)-I356),0)</f>
        <v>0</v>
      </c>
      <c r="Q356" s="369">
        <f>IF(G356=$Q$1,(VLOOKUP(A356,'Extras -UL'!$A$6:$J$109,HLOOKUP('Exras Inflair Vs. Base'!G356,'Extras -UL'!$A$4:$J$5,2,FALSE),FALSE)-I356),0)</f>
        <v>0</v>
      </c>
      <c r="R356" s="369">
        <f>IF(G356=$R$1,(VLOOKUP(A356,'Extras -UL'!$A$6:$J$109,HLOOKUP('Exras Inflair Vs. Base'!G356,'Extras -UL'!$A$4:$J$5,2,FALSE),FALSE)-I356),0)</f>
        <v>0</v>
      </c>
      <c r="S356" s="248"/>
      <c r="T356" s="256" t="str">
        <f t="shared" si="16"/>
        <v/>
      </c>
      <c r="U356" s="248"/>
      <c r="V356" s="248"/>
      <c r="W356" s="248"/>
      <c r="X356" s="248"/>
      <c r="Y356" s="241"/>
      <c r="Z356" s="241" t="str">
        <f t="shared" si="17"/>
        <v/>
      </c>
      <c r="AA356" s="245">
        <f t="shared" si="18"/>
        <v>0</v>
      </c>
      <c r="AB356" s="242">
        <f>IF(G356=$J$1,(VLOOKUP(A356,'Extras -UL'!$A$6:$J$109,HLOOKUP('Exras Inflair Vs. Base'!G356,'Extras -UL'!$A$4:$J$5,2,FALSE),FALSE)),0)</f>
        <v>0</v>
      </c>
      <c r="AC356" s="242">
        <f>IF(G356=$K$1,(VLOOKUP(A356,'Extras -UL'!$A$6:$J$109,HLOOKUP('Exras Inflair Vs. Base'!G356,'Extras -UL'!$A$4:$J$5,2,FALSE),FALSE)),0)</f>
        <v>0</v>
      </c>
      <c r="AD356" s="242">
        <f>IF(G356=$L$1,(VLOOKUP(A356,'Extras -UL'!$A$6:$J$109,HLOOKUP('Exras Inflair Vs. Base'!G356,'Extras -UL'!$A$4:$J$5,2,FALSE),FALSE)),0)</f>
        <v>0</v>
      </c>
      <c r="AE356" s="242">
        <f>IF(G356=$M$1,(VLOOKUP(A356,'Extras -UL'!$A$6:$J$109,HLOOKUP('Exras Inflair Vs. Base'!G356,'Extras -UL'!$A$4:$J$5,2,FALSE),FALSE)),0)</f>
        <v>0</v>
      </c>
      <c r="AF356" s="242">
        <f>IF(G356=$N$1,(VLOOKUP(A356,'Extras -UL'!$A$6:$J$109,HLOOKUP('Exras Inflair Vs. Base'!G356,'Extras -UL'!$A$4:$J$5,2,FALSE),FALSE)-I356),0)</f>
        <v>0</v>
      </c>
      <c r="AG356" s="242">
        <f>IF(G356=$O$1,(VLOOKUP(A356,'Extras -UL'!$A$6:$J$109,HLOOKUP('Exras Inflair Vs. Base'!G356,'Extras -UL'!$A$4:$J$5,2,FALSE),FALSE)),0)</f>
        <v>0</v>
      </c>
      <c r="AH356" s="242">
        <f>IF(G356=$P$1,(VLOOKUP(A356,'Extras -UL'!$A$6:$J$109,HLOOKUP('Exras Inflair Vs. Base'!G356,'Extras -UL'!$A$4:$J$5,2,FALSE),FALSE)),0)</f>
        <v>0</v>
      </c>
      <c r="AI356" s="242">
        <f>IF(G356=$Q$1,(VLOOKUP(A356,'Extras -UL'!$A$6:$J$109,HLOOKUP('Exras Inflair Vs. Base'!G356,'Extras -UL'!$A$4:$J$5,2,FALSE),FALSE)),0)</f>
        <v>0</v>
      </c>
      <c r="AJ356" s="242">
        <f>IF(G356=$R$1,(VLOOKUP(A356,'Extras -UL'!$A$6:$J$109,HLOOKUP('Exras Inflair Vs. Base'!G356,'Extras -UL'!$A$4:$J$5,2,FALSE),FALSE)),0)</f>
        <v>0</v>
      </c>
    </row>
    <row r="357" spans="1:36" x14ac:dyDescent="0.25">
      <c r="A357" s="250"/>
      <c r="B357" s="250"/>
      <c r="C357" s="250"/>
      <c r="D357" s="252"/>
      <c r="E357" s="249"/>
      <c r="F357" s="249"/>
      <c r="G357" s="249"/>
      <c r="H357" s="249"/>
      <c r="I357" s="249"/>
      <c r="J357" s="369">
        <f>IF(G357=$J$1,(VLOOKUP(A357,'Extras -UL'!$A$6:$J$109,HLOOKUP('Exras Inflair Vs. Base'!G357,'Extras -UL'!$A$4:$J$5,2,FALSE),FALSE)-I357),0)</f>
        <v>0</v>
      </c>
      <c r="K357" s="369">
        <f>IF(G357=$K$1,(VLOOKUP(A357,'Extras -UL'!$A$6:$J$109,HLOOKUP('Exras Inflair Vs. Base'!G357,'Extras -UL'!$A$4:$J$5,2,FALSE),FALSE)-I357),0)</f>
        <v>0</v>
      </c>
      <c r="L357" s="369">
        <f>IF(G357=$L$1,(VLOOKUP(A357,'Extras -UL'!$A$6:$J$109,HLOOKUP('Exras Inflair Vs. Base'!G357,'Extras -UL'!$A$4:$J$5,2,FALSE),FALSE)-I357),0)</f>
        <v>0</v>
      </c>
      <c r="M357" s="369">
        <f>IF(G357=$M$1,(VLOOKUP(A357,'Extras -UL'!$A$6:$J$109,HLOOKUP('Exras Inflair Vs. Base'!G357,'Extras -UL'!$A$4:$J$5,2,FALSE),FALSE)-I357),0)</f>
        <v>0</v>
      </c>
      <c r="N357" s="369">
        <f>IF(G357=$N$1,(VLOOKUP(A357,'Extras -UL'!$A$6:$J$109,HLOOKUP('Exras Inflair Vs. Base'!G357,'Extras -UL'!$A$4:$J$5,2,FALSE),FALSE)-I357),0)</f>
        <v>0</v>
      </c>
      <c r="O357" s="369">
        <f>IF(G357=$O$1,(VLOOKUP(A357,'Extras -UL'!$A$6:$J$109,HLOOKUP('Exras Inflair Vs. Base'!G357,'Extras -UL'!$A$4:$J$5,2,FALSE),FALSE)-I357),0)</f>
        <v>0</v>
      </c>
      <c r="P357" s="369">
        <f>IF(G357=$P$1,(VLOOKUP(A357,'Extras -UL'!$A$6:$J$109,HLOOKUP('Exras Inflair Vs. Base'!G357,'Extras -UL'!$A$4:$J$5,2,FALSE),FALSE)-I357),0)</f>
        <v>0</v>
      </c>
      <c r="Q357" s="369">
        <f>IF(G357=$Q$1,(VLOOKUP(A357,'Extras -UL'!$A$6:$J$109,HLOOKUP('Exras Inflair Vs. Base'!G357,'Extras -UL'!$A$4:$J$5,2,FALSE),FALSE)-I357),0)</f>
        <v>0</v>
      </c>
      <c r="R357" s="369">
        <f>IF(G357=$R$1,(VLOOKUP(A357,'Extras -UL'!$A$6:$J$109,HLOOKUP('Exras Inflair Vs. Base'!G357,'Extras -UL'!$A$4:$J$5,2,FALSE),FALSE)-I357),0)</f>
        <v>0</v>
      </c>
      <c r="S357" s="248"/>
      <c r="T357" s="256" t="str">
        <f t="shared" si="16"/>
        <v/>
      </c>
      <c r="U357" s="248"/>
      <c r="V357" s="248"/>
      <c r="W357" s="248"/>
      <c r="X357" s="248"/>
      <c r="Y357" s="241"/>
      <c r="Z357" s="241" t="str">
        <f t="shared" si="17"/>
        <v/>
      </c>
      <c r="AA357" s="245">
        <f t="shared" si="18"/>
        <v>0</v>
      </c>
      <c r="AB357" s="242">
        <f>IF(G357=$J$1,(VLOOKUP(A357,'Extras -UL'!$A$6:$J$109,HLOOKUP('Exras Inflair Vs. Base'!G357,'Extras -UL'!$A$4:$J$5,2,FALSE),FALSE)),0)</f>
        <v>0</v>
      </c>
      <c r="AC357" s="242">
        <f>IF(G357=$K$1,(VLOOKUP(A357,'Extras -UL'!$A$6:$J$109,HLOOKUP('Exras Inflair Vs. Base'!G357,'Extras -UL'!$A$4:$J$5,2,FALSE),FALSE)),0)</f>
        <v>0</v>
      </c>
      <c r="AD357" s="242">
        <f>IF(G357=$L$1,(VLOOKUP(A357,'Extras -UL'!$A$6:$J$109,HLOOKUP('Exras Inflair Vs. Base'!G357,'Extras -UL'!$A$4:$J$5,2,FALSE),FALSE)),0)</f>
        <v>0</v>
      </c>
      <c r="AE357" s="242">
        <f>IF(G357=$M$1,(VLOOKUP(A357,'Extras -UL'!$A$6:$J$109,HLOOKUP('Exras Inflair Vs. Base'!G357,'Extras -UL'!$A$4:$J$5,2,FALSE),FALSE)),0)</f>
        <v>0</v>
      </c>
      <c r="AF357" s="242">
        <f>IF(G357=$N$1,(VLOOKUP(A357,'Extras -UL'!$A$6:$J$109,HLOOKUP('Exras Inflair Vs. Base'!G357,'Extras -UL'!$A$4:$J$5,2,FALSE),FALSE)-I357),0)</f>
        <v>0</v>
      </c>
      <c r="AG357" s="242">
        <f>IF(G357=$O$1,(VLOOKUP(A357,'Extras -UL'!$A$6:$J$109,HLOOKUP('Exras Inflair Vs. Base'!G357,'Extras -UL'!$A$4:$J$5,2,FALSE),FALSE)),0)</f>
        <v>0</v>
      </c>
      <c r="AH357" s="242">
        <f>IF(G357=$P$1,(VLOOKUP(A357,'Extras -UL'!$A$6:$J$109,HLOOKUP('Exras Inflair Vs. Base'!G357,'Extras -UL'!$A$4:$J$5,2,FALSE),FALSE)),0)</f>
        <v>0</v>
      </c>
      <c r="AI357" s="242">
        <f>IF(G357=$Q$1,(VLOOKUP(A357,'Extras -UL'!$A$6:$J$109,HLOOKUP('Exras Inflair Vs. Base'!G357,'Extras -UL'!$A$4:$J$5,2,FALSE),FALSE)),0)</f>
        <v>0</v>
      </c>
      <c r="AJ357" s="242">
        <f>IF(G357=$R$1,(VLOOKUP(A357,'Extras -UL'!$A$6:$J$109,HLOOKUP('Exras Inflair Vs. Base'!G357,'Extras -UL'!$A$4:$J$5,2,FALSE),FALSE)),0)</f>
        <v>0</v>
      </c>
    </row>
    <row r="358" spans="1:36" x14ac:dyDescent="0.25">
      <c r="A358" s="250"/>
      <c r="B358" s="250"/>
      <c r="C358" s="250"/>
      <c r="D358" s="252"/>
      <c r="E358" s="249"/>
      <c r="F358" s="249"/>
      <c r="G358" s="249"/>
      <c r="H358" s="249"/>
      <c r="I358" s="249"/>
      <c r="J358" s="369">
        <f>IF(G358=$J$1,(VLOOKUP(A358,'Extras -UL'!$A$6:$J$109,HLOOKUP('Exras Inflair Vs. Base'!G358,'Extras -UL'!$A$4:$J$5,2,FALSE),FALSE)-I358),0)</f>
        <v>0</v>
      </c>
      <c r="K358" s="369">
        <f>IF(G358=$K$1,(VLOOKUP(A358,'Extras -UL'!$A$6:$J$109,HLOOKUP('Exras Inflair Vs. Base'!G358,'Extras -UL'!$A$4:$J$5,2,FALSE),FALSE)-I358),0)</f>
        <v>0</v>
      </c>
      <c r="L358" s="369">
        <f>IF(G358=$L$1,(VLOOKUP(A358,'Extras -UL'!$A$6:$J$109,HLOOKUP('Exras Inflair Vs. Base'!G358,'Extras -UL'!$A$4:$J$5,2,FALSE),FALSE)-I358),0)</f>
        <v>0</v>
      </c>
      <c r="M358" s="369">
        <f>IF(G358=$M$1,(VLOOKUP(A358,'Extras -UL'!$A$6:$J$109,HLOOKUP('Exras Inflair Vs. Base'!G358,'Extras -UL'!$A$4:$J$5,2,FALSE),FALSE)-I358),0)</f>
        <v>0</v>
      </c>
      <c r="N358" s="369">
        <f>IF(G358=$N$1,(VLOOKUP(A358,'Extras -UL'!$A$6:$J$109,HLOOKUP('Exras Inflair Vs. Base'!G358,'Extras -UL'!$A$4:$J$5,2,FALSE),FALSE)-I358),0)</f>
        <v>0</v>
      </c>
      <c r="O358" s="369">
        <f>IF(G358=$O$1,(VLOOKUP(A358,'Extras -UL'!$A$6:$J$109,HLOOKUP('Exras Inflair Vs. Base'!G358,'Extras -UL'!$A$4:$J$5,2,FALSE),FALSE)-I358),0)</f>
        <v>0</v>
      </c>
      <c r="P358" s="369">
        <f>IF(G358=$P$1,(VLOOKUP(A358,'Extras -UL'!$A$6:$J$109,HLOOKUP('Exras Inflair Vs. Base'!G358,'Extras -UL'!$A$4:$J$5,2,FALSE),FALSE)-I358),0)</f>
        <v>0</v>
      </c>
      <c r="Q358" s="369">
        <f>IF(G358=$Q$1,(VLOOKUP(A358,'Extras -UL'!$A$6:$J$109,HLOOKUP('Exras Inflair Vs. Base'!G358,'Extras -UL'!$A$4:$J$5,2,FALSE),FALSE)-I358),0)</f>
        <v>0</v>
      </c>
      <c r="R358" s="369">
        <f>IF(G358=$R$1,(VLOOKUP(A358,'Extras -UL'!$A$6:$J$109,HLOOKUP('Exras Inflair Vs. Base'!G358,'Extras -UL'!$A$4:$J$5,2,FALSE),FALSE)-I358),0)</f>
        <v>0</v>
      </c>
      <c r="S358" s="248"/>
      <c r="T358" s="256" t="str">
        <f t="shared" si="16"/>
        <v/>
      </c>
      <c r="U358" s="248"/>
      <c r="V358" s="248"/>
      <c r="W358" s="248"/>
      <c r="X358" s="248"/>
      <c r="Y358" s="241"/>
      <c r="Z358" s="241" t="str">
        <f t="shared" si="17"/>
        <v/>
      </c>
      <c r="AA358" s="245">
        <f t="shared" si="18"/>
        <v>0</v>
      </c>
      <c r="AB358" s="242">
        <f>IF(G358=$J$1,(VLOOKUP(A358,'Extras -UL'!$A$6:$J$109,HLOOKUP('Exras Inflair Vs. Base'!G358,'Extras -UL'!$A$4:$J$5,2,FALSE),FALSE)),0)</f>
        <v>0</v>
      </c>
      <c r="AC358" s="242">
        <f>IF(G358=$K$1,(VLOOKUP(A358,'Extras -UL'!$A$6:$J$109,HLOOKUP('Exras Inflair Vs. Base'!G358,'Extras -UL'!$A$4:$J$5,2,FALSE),FALSE)),0)</f>
        <v>0</v>
      </c>
      <c r="AD358" s="242">
        <f>IF(G358=$L$1,(VLOOKUP(A358,'Extras -UL'!$A$6:$J$109,HLOOKUP('Exras Inflair Vs. Base'!G358,'Extras -UL'!$A$4:$J$5,2,FALSE),FALSE)),0)</f>
        <v>0</v>
      </c>
      <c r="AE358" s="242">
        <f>IF(G358=$M$1,(VLOOKUP(A358,'Extras -UL'!$A$6:$J$109,HLOOKUP('Exras Inflair Vs. Base'!G358,'Extras -UL'!$A$4:$J$5,2,FALSE),FALSE)),0)</f>
        <v>0</v>
      </c>
      <c r="AF358" s="242">
        <f>IF(G358=$N$1,(VLOOKUP(A358,'Extras -UL'!$A$6:$J$109,HLOOKUP('Exras Inflair Vs. Base'!G358,'Extras -UL'!$A$4:$J$5,2,FALSE),FALSE)-I358),0)</f>
        <v>0</v>
      </c>
      <c r="AG358" s="242">
        <f>IF(G358=$O$1,(VLOOKUP(A358,'Extras -UL'!$A$6:$J$109,HLOOKUP('Exras Inflair Vs. Base'!G358,'Extras -UL'!$A$4:$J$5,2,FALSE),FALSE)),0)</f>
        <v>0</v>
      </c>
      <c r="AH358" s="242">
        <f>IF(G358=$P$1,(VLOOKUP(A358,'Extras -UL'!$A$6:$J$109,HLOOKUP('Exras Inflair Vs. Base'!G358,'Extras -UL'!$A$4:$J$5,2,FALSE),FALSE)),0)</f>
        <v>0</v>
      </c>
      <c r="AI358" s="242">
        <f>IF(G358=$Q$1,(VLOOKUP(A358,'Extras -UL'!$A$6:$J$109,HLOOKUP('Exras Inflair Vs. Base'!G358,'Extras -UL'!$A$4:$J$5,2,FALSE),FALSE)),0)</f>
        <v>0</v>
      </c>
      <c r="AJ358" s="242">
        <f>IF(G358=$R$1,(VLOOKUP(A358,'Extras -UL'!$A$6:$J$109,HLOOKUP('Exras Inflair Vs. Base'!G358,'Extras -UL'!$A$4:$J$5,2,FALSE),FALSE)),0)</f>
        <v>0</v>
      </c>
    </row>
    <row r="359" spans="1:36" x14ac:dyDescent="0.25">
      <c r="A359" s="250"/>
      <c r="B359" s="250"/>
      <c r="C359" s="250"/>
      <c r="D359" s="252"/>
      <c r="E359" s="249"/>
      <c r="F359" s="249"/>
      <c r="G359" s="249"/>
      <c r="H359" s="249"/>
      <c r="I359" s="249"/>
      <c r="J359" s="369">
        <f>IF(G359=$J$1,(VLOOKUP(A359,'Extras -UL'!$A$6:$J$109,HLOOKUP('Exras Inflair Vs. Base'!G359,'Extras -UL'!$A$4:$J$5,2,FALSE),FALSE)-I359),0)</f>
        <v>0</v>
      </c>
      <c r="K359" s="369">
        <f>IF(G359=$K$1,(VLOOKUP(A359,'Extras -UL'!$A$6:$J$109,HLOOKUP('Exras Inflair Vs. Base'!G359,'Extras -UL'!$A$4:$J$5,2,FALSE),FALSE)-I359),0)</f>
        <v>0</v>
      </c>
      <c r="L359" s="369">
        <f>IF(G359=$L$1,(VLOOKUP(A359,'Extras -UL'!$A$6:$J$109,HLOOKUP('Exras Inflair Vs. Base'!G359,'Extras -UL'!$A$4:$J$5,2,FALSE),FALSE)-I359),0)</f>
        <v>0</v>
      </c>
      <c r="M359" s="369">
        <f>IF(G359=$M$1,(VLOOKUP(A359,'Extras -UL'!$A$6:$J$109,HLOOKUP('Exras Inflair Vs. Base'!G359,'Extras -UL'!$A$4:$J$5,2,FALSE),FALSE)-I359),0)</f>
        <v>0</v>
      </c>
      <c r="N359" s="369">
        <f>IF(G359=$N$1,(VLOOKUP(A359,'Extras -UL'!$A$6:$J$109,HLOOKUP('Exras Inflair Vs. Base'!G359,'Extras -UL'!$A$4:$J$5,2,FALSE),FALSE)-I359),0)</f>
        <v>0</v>
      </c>
      <c r="O359" s="369">
        <f>IF(G359=$O$1,(VLOOKUP(A359,'Extras -UL'!$A$6:$J$109,HLOOKUP('Exras Inflair Vs. Base'!G359,'Extras -UL'!$A$4:$J$5,2,FALSE),FALSE)-I359),0)</f>
        <v>0</v>
      </c>
      <c r="P359" s="369">
        <f>IF(G359=$P$1,(VLOOKUP(A359,'Extras -UL'!$A$6:$J$109,HLOOKUP('Exras Inflair Vs. Base'!G359,'Extras -UL'!$A$4:$J$5,2,FALSE),FALSE)-I359),0)</f>
        <v>0</v>
      </c>
      <c r="Q359" s="369">
        <f>IF(G359=$Q$1,(VLOOKUP(A359,'Extras -UL'!$A$6:$J$109,HLOOKUP('Exras Inflair Vs. Base'!G359,'Extras -UL'!$A$4:$J$5,2,FALSE),FALSE)-I359),0)</f>
        <v>0</v>
      </c>
      <c r="R359" s="369">
        <f>IF(G359=$R$1,(VLOOKUP(A359,'Extras -UL'!$A$6:$J$109,HLOOKUP('Exras Inflair Vs. Base'!G359,'Extras -UL'!$A$4:$J$5,2,FALSE),FALSE)-I359),0)</f>
        <v>0</v>
      </c>
      <c r="S359" s="248"/>
      <c r="T359" s="256" t="str">
        <f t="shared" si="16"/>
        <v/>
      </c>
      <c r="U359" s="248"/>
      <c r="V359" s="248"/>
      <c r="W359" s="248"/>
      <c r="X359" s="248"/>
      <c r="Y359" s="241"/>
      <c r="Z359" s="241" t="str">
        <f t="shared" si="17"/>
        <v/>
      </c>
      <c r="AA359" s="245">
        <f t="shared" si="18"/>
        <v>0</v>
      </c>
      <c r="AB359" s="242">
        <f>IF(G359=$J$1,(VLOOKUP(A359,'Extras -UL'!$A$6:$J$109,HLOOKUP('Exras Inflair Vs. Base'!G359,'Extras -UL'!$A$4:$J$5,2,FALSE),FALSE)),0)</f>
        <v>0</v>
      </c>
      <c r="AC359" s="242">
        <f>IF(G359=$K$1,(VLOOKUP(A359,'Extras -UL'!$A$6:$J$109,HLOOKUP('Exras Inflair Vs. Base'!G359,'Extras -UL'!$A$4:$J$5,2,FALSE),FALSE)),0)</f>
        <v>0</v>
      </c>
      <c r="AD359" s="242">
        <f>IF(G359=$L$1,(VLOOKUP(A359,'Extras -UL'!$A$6:$J$109,HLOOKUP('Exras Inflair Vs. Base'!G359,'Extras -UL'!$A$4:$J$5,2,FALSE),FALSE)),0)</f>
        <v>0</v>
      </c>
      <c r="AE359" s="242">
        <f>IF(G359=$M$1,(VLOOKUP(A359,'Extras -UL'!$A$6:$J$109,HLOOKUP('Exras Inflair Vs. Base'!G359,'Extras -UL'!$A$4:$J$5,2,FALSE),FALSE)),0)</f>
        <v>0</v>
      </c>
      <c r="AF359" s="242">
        <f>IF(G359=$N$1,(VLOOKUP(A359,'Extras -UL'!$A$6:$J$109,HLOOKUP('Exras Inflair Vs. Base'!G359,'Extras -UL'!$A$4:$J$5,2,FALSE),FALSE)-I359),0)</f>
        <v>0</v>
      </c>
      <c r="AG359" s="242">
        <f>IF(G359=$O$1,(VLOOKUP(A359,'Extras -UL'!$A$6:$J$109,HLOOKUP('Exras Inflair Vs. Base'!G359,'Extras -UL'!$A$4:$J$5,2,FALSE),FALSE)),0)</f>
        <v>0</v>
      </c>
      <c r="AH359" s="242">
        <f>IF(G359=$P$1,(VLOOKUP(A359,'Extras -UL'!$A$6:$J$109,HLOOKUP('Exras Inflair Vs. Base'!G359,'Extras -UL'!$A$4:$J$5,2,FALSE),FALSE)),0)</f>
        <v>0</v>
      </c>
      <c r="AI359" s="242">
        <f>IF(G359=$Q$1,(VLOOKUP(A359,'Extras -UL'!$A$6:$J$109,HLOOKUP('Exras Inflair Vs. Base'!G359,'Extras -UL'!$A$4:$J$5,2,FALSE),FALSE)),0)</f>
        <v>0</v>
      </c>
      <c r="AJ359" s="242">
        <f>IF(G359=$R$1,(VLOOKUP(A359,'Extras -UL'!$A$6:$J$109,HLOOKUP('Exras Inflair Vs. Base'!G359,'Extras -UL'!$A$4:$J$5,2,FALSE),FALSE)),0)</f>
        <v>0</v>
      </c>
    </row>
    <row r="360" spans="1:36" x14ac:dyDescent="0.25">
      <c r="A360" s="250"/>
      <c r="B360" s="250"/>
      <c r="C360" s="250"/>
      <c r="D360" s="252"/>
      <c r="E360" s="249"/>
      <c r="F360" s="249"/>
      <c r="G360" s="249"/>
      <c r="H360" s="249"/>
      <c r="I360" s="249"/>
      <c r="J360" s="369">
        <f>IF(G360=$J$1,(VLOOKUP(A360,'Extras -UL'!$A$6:$J$109,HLOOKUP('Exras Inflair Vs. Base'!G360,'Extras -UL'!$A$4:$J$5,2,FALSE),FALSE)-I360),0)</f>
        <v>0</v>
      </c>
      <c r="K360" s="369">
        <f>IF(G360=$K$1,(VLOOKUP(A360,'Extras -UL'!$A$6:$J$109,HLOOKUP('Exras Inflair Vs. Base'!G360,'Extras -UL'!$A$4:$J$5,2,FALSE),FALSE)-I360),0)</f>
        <v>0</v>
      </c>
      <c r="L360" s="369">
        <f>IF(G360=$L$1,(VLOOKUP(A360,'Extras -UL'!$A$6:$J$109,HLOOKUP('Exras Inflair Vs. Base'!G360,'Extras -UL'!$A$4:$J$5,2,FALSE),FALSE)-I360),0)</f>
        <v>0</v>
      </c>
      <c r="M360" s="369">
        <f>IF(G360=$M$1,(VLOOKUP(A360,'Extras -UL'!$A$6:$J$109,HLOOKUP('Exras Inflair Vs. Base'!G360,'Extras -UL'!$A$4:$J$5,2,FALSE),FALSE)-I360),0)</f>
        <v>0</v>
      </c>
      <c r="N360" s="369">
        <f>IF(G360=$N$1,(VLOOKUP(A360,'Extras -UL'!$A$6:$J$109,HLOOKUP('Exras Inflair Vs. Base'!G360,'Extras -UL'!$A$4:$J$5,2,FALSE),FALSE)-I360),0)</f>
        <v>0</v>
      </c>
      <c r="O360" s="369">
        <f>IF(G360=$O$1,(VLOOKUP(A360,'Extras -UL'!$A$6:$J$109,HLOOKUP('Exras Inflair Vs. Base'!G360,'Extras -UL'!$A$4:$J$5,2,FALSE),FALSE)-I360),0)</f>
        <v>0</v>
      </c>
      <c r="P360" s="369">
        <f>IF(G360=$P$1,(VLOOKUP(A360,'Extras -UL'!$A$6:$J$109,HLOOKUP('Exras Inflair Vs. Base'!G360,'Extras -UL'!$A$4:$J$5,2,FALSE),FALSE)-I360),0)</f>
        <v>0</v>
      </c>
      <c r="Q360" s="369">
        <f>IF(G360=$Q$1,(VLOOKUP(A360,'Extras -UL'!$A$6:$J$109,HLOOKUP('Exras Inflair Vs. Base'!G360,'Extras -UL'!$A$4:$J$5,2,FALSE),FALSE)-I360),0)</f>
        <v>0</v>
      </c>
      <c r="R360" s="369">
        <f>IF(G360=$R$1,(VLOOKUP(A360,'Extras -UL'!$A$6:$J$109,HLOOKUP('Exras Inflair Vs. Base'!G360,'Extras -UL'!$A$4:$J$5,2,FALSE),FALSE)-I360),0)</f>
        <v>0</v>
      </c>
      <c r="S360" s="248"/>
      <c r="T360" s="256" t="str">
        <f t="shared" si="16"/>
        <v/>
      </c>
      <c r="U360" s="248"/>
      <c r="V360" s="248"/>
      <c r="W360" s="248"/>
      <c r="X360" s="248"/>
      <c r="Y360" s="241"/>
      <c r="Z360" s="241" t="str">
        <f t="shared" si="17"/>
        <v/>
      </c>
      <c r="AA360" s="245">
        <f t="shared" si="18"/>
        <v>0</v>
      </c>
      <c r="AB360" s="242">
        <f>IF(G360=$J$1,(VLOOKUP(A360,'Extras -UL'!$A$6:$J$109,HLOOKUP('Exras Inflair Vs. Base'!G360,'Extras -UL'!$A$4:$J$5,2,FALSE),FALSE)),0)</f>
        <v>0</v>
      </c>
      <c r="AC360" s="242">
        <f>IF(G360=$K$1,(VLOOKUP(A360,'Extras -UL'!$A$6:$J$109,HLOOKUP('Exras Inflair Vs. Base'!G360,'Extras -UL'!$A$4:$J$5,2,FALSE),FALSE)),0)</f>
        <v>0</v>
      </c>
      <c r="AD360" s="242">
        <f>IF(G360=$L$1,(VLOOKUP(A360,'Extras -UL'!$A$6:$J$109,HLOOKUP('Exras Inflair Vs. Base'!G360,'Extras -UL'!$A$4:$J$5,2,FALSE),FALSE)),0)</f>
        <v>0</v>
      </c>
      <c r="AE360" s="242">
        <f>IF(G360=$M$1,(VLOOKUP(A360,'Extras -UL'!$A$6:$J$109,HLOOKUP('Exras Inflair Vs. Base'!G360,'Extras -UL'!$A$4:$J$5,2,FALSE),FALSE)),0)</f>
        <v>0</v>
      </c>
      <c r="AF360" s="242">
        <f>IF(G360=$N$1,(VLOOKUP(A360,'Extras -UL'!$A$6:$J$109,HLOOKUP('Exras Inflair Vs. Base'!G360,'Extras -UL'!$A$4:$J$5,2,FALSE),FALSE)-I360),0)</f>
        <v>0</v>
      </c>
      <c r="AG360" s="242">
        <f>IF(G360=$O$1,(VLOOKUP(A360,'Extras -UL'!$A$6:$J$109,HLOOKUP('Exras Inflair Vs. Base'!G360,'Extras -UL'!$A$4:$J$5,2,FALSE),FALSE)),0)</f>
        <v>0</v>
      </c>
      <c r="AH360" s="242">
        <f>IF(G360=$P$1,(VLOOKUP(A360,'Extras -UL'!$A$6:$J$109,HLOOKUP('Exras Inflair Vs. Base'!G360,'Extras -UL'!$A$4:$J$5,2,FALSE),FALSE)),0)</f>
        <v>0</v>
      </c>
      <c r="AI360" s="242">
        <f>IF(G360=$Q$1,(VLOOKUP(A360,'Extras -UL'!$A$6:$J$109,HLOOKUP('Exras Inflair Vs. Base'!G360,'Extras -UL'!$A$4:$J$5,2,FALSE),FALSE)),0)</f>
        <v>0</v>
      </c>
      <c r="AJ360" s="242">
        <f>IF(G360=$R$1,(VLOOKUP(A360,'Extras -UL'!$A$6:$J$109,HLOOKUP('Exras Inflair Vs. Base'!G360,'Extras -UL'!$A$4:$J$5,2,FALSE),FALSE)),0)</f>
        <v>0</v>
      </c>
    </row>
    <row r="361" spans="1:36" x14ac:dyDescent="0.25">
      <c r="A361" s="250"/>
      <c r="B361" s="250"/>
      <c r="C361" s="250"/>
      <c r="D361" s="252"/>
      <c r="E361" s="249"/>
      <c r="F361" s="249"/>
      <c r="G361" s="249"/>
      <c r="H361" s="249"/>
      <c r="I361" s="249"/>
      <c r="J361" s="369">
        <f>IF(G361=$J$1,(VLOOKUP(A361,'Extras -UL'!$A$6:$J$109,HLOOKUP('Exras Inflair Vs. Base'!G361,'Extras -UL'!$A$4:$J$5,2,FALSE),FALSE)-I361),0)</f>
        <v>0</v>
      </c>
      <c r="K361" s="369">
        <f>IF(G361=$K$1,(VLOOKUP(A361,'Extras -UL'!$A$6:$J$109,HLOOKUP('Exras Inflair Vs. Base'!G361,'Extras -UL'!$A$4:$J$5,2,FALSE),FALSE)-I361),0)</f>
        <v>0</v>
      </c>
      <c r="L361" s="369">
        <f>IF(G361=$L$1,(VLOOKUP(A361,'Extras -UL'!$A$6:$J$109,HLOOKUP('Exras Inflair Vs. Base'!G361,'Extras -UL'!$A$4:$J$5,2,FALSE),FALSE)-I361),0)</f>
        <v>0</v>
      </c>
      <c r="M361" s="369">
        <f>IF(G361=$M$1,(VLOOKUP(A361,'Extras -UL'!$A$6:$J$109,HLOOKUP('Exras Inflair Vs. Base'!G361,'Extras -UL'!$A$4:$J$5,2,FALSE),FALSE)-I361),0)</f>
        <v>0</v>
      </c>
      <c r="N361" s="369">
        <f>IF(G361=$N$1,(VLOOKUP(A361,'Extras -UL'!$A$6:$J$109,HLOOKUP('Exras Inflair Vs. Base'!G361,'Extras -UL'!$A$4:$J$5,2,FALSE),FALSE)-I361),0)</f>
        <v>0</v>
      </c>
      <c r="O361" s="369">
        <f>IF(G361=$O$1,(VLOOKUP(A361,'Extras -UL'!$A$6:$J$109,HLOOKUP('Exras Inflair Vs. Base'!G361,'Extras -UL'!$A$4:$J$5,2,FALSE),FALSE)-I361),0)</f>
        <v>0</v>
      </c>
      <c r="P361" s="369">
        <f>IF(G361=$P$1,(VLOOKUP(A361,'Extras -UL'!$A$6:$J$109,HLOOKUP('Exras Inflair Vs. Base'!G361,'Extras -UL'!$A$4:$J$5,2,FALSE),FALSE)-I361),0)</f>
        <v>0</v>
      </c>
      <c r="Q361" s="369">
        <f>IF(G361=$Q$1,(VLOOKUP(A361,'Extras -UL'!$A$6:$J$109,HLOOKUP('Exras Inflair Vs. Base'!G361,'Extras -UL'!$A$4:$J$5,2,FALSE),FALSE)-I361),0)</f>
        <v>0</v>
      </c>
      <c r="R361" s="369">
        <f>IF(G361=$R$1,(VLOOKUP(A361,'Extras -UL'!$A$6:$J$109,HLOOKUP('Exras Inflair Vs. Base'!G361,'Extras -UL'!$A$4:$J$5,2,FALSE),FALSE)-I361),0)</f>
        <v>0</v>
      </c>
      <c r="S361" s="248"/>
      <c r="T361" s="256" t="str">
        <f t="shared" si="16"/>
        <v/>
      </c>
      <c r="U361" s="248"/>
      <c r="V361" s="248"/>
      <c r="W361" s="248"/>
      <c r="X361" s="248"/>
      <c r="Y361" s="241"/>
      <c r="Z361" s="241" t="str">
        <f t="shared" si="17"/>
        <v/>
      </c>
      <c r="AA361" s="245">
        <f t="shared" si="18"/>
        <v>0</v>
      </c>
      <c r="AB361" s="242">
        <f>IF(G361=$J$1,(VLOOKUP(A361,'Extras -UL'!$A$6:$J$109,HLOOKUP('Exras Inflair Vs. Base'!G361,'Extras -UL'!$A$4:$J$5,2,FALSE),FALSE)),0)</f>
        <v>0</v>
      </c>
      <c r="AC361" s="242">
        <f>IF(G361=$K$1,(VLOOKUP(A361,'Extras -UL'!$A$6:$J$109,HLOOKUP('Exras Inflair Vs. Base'!G361,'Extras -UL'!$A$4:$J$5,2,FALSE),FALSE)),0)</f>
        <v>0</v>
      </c>
      <c r="AD361" s="242">
        <f>IF(G361=$L$1,(VLOOKUP(A361,'Extras -UL'!$A$6:$J$109,HLOOKUP('Exras Inflair Vs. Base'!G361,'Extras -UL'!$A$4:$J$5,2,FALSE),FALSE)),0)</f>
        <v>0</v>
      </c>
      <c r="AE361" s="242">
        <f>IF(G361=$M$1,(VLOOKUP(A361,'Extras -UL'!$A$6:$J$109,HLOOKUP('Exras Inflair Vs. Base'!G361,'Extras -UL'!$A$4:$J$5,2,FALSE),FALSE)),0)</f>
        <v>0</v>
      </c>
      <c r="AF361" s="242">
        <f>IF(G361=$N$1,(VLOOKUP(A361,'Extras -UL'!$A$6:$J$109,HLOOKUP('Exras Inflair Vs. Base'!G361,'Extras -UL'!$A$4:$J$5,2,FALSE),FALSE)-I361),0)</f>
        <v>0</v>
      </c>
      <c r="AG361" s="242">
        <f>IF(G361=$O$1,(VLOOKUP(A361,'Extras -UL'!$A$6:$J$109,HLOOKUP('Exras Inflair Vs. Base'!G361,'Extras -UL'!$A$4:$J$5,2,FALSE),FALSE)),0)</f>
        <v>0</v>
      </c>
      <c r="AH361" s="242">
        <f>IF(G361=$P$1,(VLOOKUP(A361,'Extras -UL'!$A$6:$J$109,HLOOKUP('Exras Inflair Vs. Base'!G361,'Extras -UL'!$A$4:$J$5,2,FALSE),FALSE)),0)</f>
        <v>0</v>
      </c>
      <c r="AI361" s="242">
        <f>IF(G361=$Q$1,(VLOOKUP(A361,'Extras -UL'!$A$6:$J$109,HLOOKUP('Exras Inflair Vs. Base'!G361,'Extras -UL'!$A$4:$J$5,2,FALSE),FALSE)),0)</f>
        <v>0</v>
      </c>
      <c r="AJ361" s="242">
        <f>IF(G361=$R$1,(VLOOKUP(A361,'Extras -UL'!$A$6:$J$109,HLOOKUP('Exras Inflair Vs. Base'!G361,'Extras -UL'!$A$4:$J$5,2,FALSE),FALSE)),0)</f>
        <v>0</v>
      </c>
    </row>
    <row r="362" spans="1:36" x14ac:dyDescent="0.25">
      <c r="A362" s="250"/>
      <c r="B362" s="250"/>
      <c r="C362" s="250"/>
      <c r="D362" s="252"/>
      <c r="E362" s="249"/>
      <c r="F362" s="249"/>
      <c r="G362" s="249"/>
      <c r="H362" s="249"/>
      <c r="I362" s="249"/>
      <c r="J362" s="369">
        <f>IF(G362=$J$1,(VLOOKUP(A362,'Extras -UL'!$A$6:$J$109,HLOOKUP('Exras Inflair Vs. Base'!G362,'Extras -UL'!$A$4:$J$5,2,FALSE),FALSE)-I362),0)</f>
        <v>0</v>
      </c>
      <c r="K362" s="369">
        <f>IF(G362=$K$1,(VLOOKUP(A362,'Extras -UL'!$A$6:$J$109,HLOOKUP('Exras Inflair Vs. Base'!G362,'Extras -UL'!$A$4:$J$5,2,FALSE),FALSE)-I362),0)</f>
        <v>0</v>
      </c>
      <c r="L362" s="369">
        <f>IF(G362=$L$1,(VLOOKUP(A362,'Extras -UL'!$A$6:$J$109,HLOOKUP('Exras Inflair Vs. Base'!G362,'Extras -UL'!$A$4:$J$5,2,FALSE),FALSE)-I362),0)</f>
        <v>0</v>
      </c>
      <c r="M362" s="369">
        <f>IF(G362=$M$1,(VLOOKUP(A362,'Extras -UL'!$A$6:$J$109,HLOOKUP('Exras Inflair Vs. Base'!G362,'Extras -UL'!$A$4:$J$5,2,FALSE),FALSE)-I362),0)</f>
        <v>0</v>
      </c>
      <c r="N362" s="369">
        <f>IF(G362=$N$1,(VLOOKUP(A362,'Extras -UL'!$A$6:$J$109,HLOOKUP('Exras Inflair Vs. Base'!G362,'Extras -UL'!$A$4:$J$5,2,FALSE),FALSE)-I362),0)</f>
        <v>0</v>
      </c>
      <c r="O362" s="369">
        <f>IF(G362=$O$1,(VLOOKUP(A362,'Extras -UL'!$A$6:$J$109,HLOOKUP('Exras Inflair Vs. Base'!G362,'Extras -UL'!$A$4:$J$5,2,FALSE),FALSE)-I362),0)</f>
        <v>0</v>
      </c>
      <c r="P362" s="369">
        <f>IF(G362=$P$1,(VLOOKUP(A362,'Extras -UL'!$A$6:$J$109,HLOOKUP('Exras Inflair Vs. Base'!G362,'Extras -UL'!$A$4:$J$5,2,FALSE),FALSE)-I362),0)</f>
        <v>0</v>
      </c>
      <c r="Q362" s="369">
        <f>IF(G362=$Q$1,(VLOOKUP(A362,'Extras -UL'!$A$6:$J$109,HLOOKUP('Exras Inflair Vs. Base'!G362,'Extras -UL'!$A$4:$J$5,2,FALSE),FALSE)-I362),0)</f>
        <v>0</v>
      </c>
      <c r="R362" s="369">
        <f>IF(G362=$R$1,(VLOOKUP(A362,'Extras -UL'!$A$6:$J$109,HLOOKUP('Exras Inflair Vs. Base'!G362,'Extras -UL'!$A$4:$J$5,2,FALSE),FALSE)-I362),0)</f>
        <v>0</v>
      </c>
      <c r="S362" s="248"/>
      <c r="T362" s="256" t="str">
        <f t="shared" si="16"/>
        <v/>
      </c>
      <c r="U362" s="248"/>
      <c r="V362" s="248"/>
      <c r="W362" s="248"/>
      <c r="X362" s="248"/>
      <c r="Y362" s="241"/>
      <c r="Z362" s="241" t="str">
        <f t="shared" si="17"/>
        <v/>
      </c>
      <c r="AA362" s="245">
        <f t="shared" si="18"/>
        <v>0</v>
      </c>
      <c r="AB362" s="242">
        <f>IF(G362=$J$1,(VLOOKUP(A362,'Extras -UL'!$A$6:$J$109,HLOOKUP('Exras Inflair Vs. Base'!G362,'Extras -UL'!$A$4:$J$5,2,FALSE),FALSE)),0)</f>
        <v>0</v>
      </c>
      <c r="AC362" s="242">
        <f>IF(G362=$K$1,(VLOOKUP(A362,'Extras -UL'!$A$6:$J$109,HLOOKUP('Exras Inflair Vs. Base'!G362,'Extras -UL'!$A$4:$J$5,2,FALSE),FALSE)),0)</f>
        <v>0</v>
      </c>
      <c r="AD362" s="242">
        <f>IF(G362=$L$1,(VLOOKUP(A362,'Extras -UL'!$A$6:$J$109,HLOOKUP('Exras Inflair Vs. Base'!G362,'Extras -UL'!$A$4:$J$5,2,FALSE),FALSE)),0)</f>
        <v>0</v>
      </c>
      <c r="AE362" s="242">
        <f>IF(G362=$M$1,(VLOOKUP(A362,'Extras -UL'!$A$6:$J$109,HLOOKUP('Exras Inflair Vs. Base'!G362,'Extras -UL'!$A$4:$J$5,2,FALSE),FALSE)),0)</f>
        <v>0</v>
      </c>
      <c r="AF362" s="242">
        <f>IF(G362=$N$1,(VLOOKUP(A362,'Extras -UL'!$A$6:$J$109,HLOOKUP('Exras Inflair Vs. Base'!G362,'Extras -UL'!$A$4:$J$5,2,FALSE),FALSE)-I362),0)</f>
        <v>0</v>
      </c>
      <c r="AG362" s="242">
        <f>IF(G362=$O$1,(VLOOKUP(A362,'Extras -UL'!$A$6:$J$109,HLOOKUP('Exras Inflair Vs. Base'!G362,'Extras -UL'!$A$4:$J$5,2,FALSE),FALSE)),0)</f>
        <v>0</v>
      </c>
      <c r="AH362" s="242">
        <f>IF(G362=$P$1,(VLOOKUP(A362,'Extras -UL'!$A$6:$J$109,HLOOKUP('Exras Inflair Vs. Base'!G362,'Extras -UL'!$A$4:$J$5,2,FALSE),FALSE)),0)</f>
        <v>0</v>
      </c>
      <c r="AI362" s="242">
        <f>IF(G362=$Q$1,(VLOOKUP(A362,'Extras -UL'!$A$6:$J$109,HLOOKUP('Exras Inflair Vs. Base'!G362,'Extras -UL'!$A$4:$J$5,2,FALSE),FALSE)),0)</f>
        <v>0</v>
      </c>
      <c r="AJ362" s="242">
        <f>IF(G362=$R$1,(VLOOKUP(A362,'Extras -UL'!$A$6:$J$109,HLOOKUP('Exras Inflair Vs. Base'!G362,'Extras -UL'!$A$4:$J$5,2,FALSE),FALSE)),0)</f>
        <v>0</v>
      </c>
    </row>
    <row r="363" spans="1:36" x14ac:dyDescent="0.25">
      <c r="A363" s="250"/>
      <c r="B363" s="250"/>
      <c r="C363" s="250"/>
      <c r="D363" s="252"/>
      <c r="E363" s="249"/>
      <c r="F363" s="249"/>
      <c r="G363" s="249"/>
      <c r="H363" s="249"/>
      <c r="I363" s="249"/>
      <c r="J363" s="369">
        <f>IF(G363=$J$1,(VLOOKUP(A363,'Extras -UL'!$A$6:$J$109,HLOOKUP('Exras Inflair Vs. Base'!G363,'Extras -UL'!$A$4:$J$5,2,FALSE),FALSE)-I363),0)</f>
        <v>0</v>
      </c>
      <c r="K363" s="369">
        <f>IF(G363=$K$1,(VLOOKUP(A363,'Extras -UL'!$A$6:$J$109,HLOOKUP('Exras Inflair Vs. Base'!G363,'Extras -UL'!$A$4:$J$5,2,FALSE),FALSE)-I363),0)</f>
        <v>0</v>
      </c>
      <c r="L363" s="369">
        <f>IF(G363=$L$1,(VLOOKUP(A363,'Extras -UL'!$A$6:$J$109,HLOOKUP('Exras Inflair Vs. Base'!G363,'Extras -UL'!$A$4:$J$5,2,FALSE),FALSE)-I363),0)</f>
        <v>0</v>
      </c>
      <c r="M363" s="369">
        <f>IF(G363=$M$1,(VLOOKUP(A363,'Extras -UL'!$A$6:$J$109,HLOOKUP('Exras Inflair Vs. Base'!G363,'Extras -UL'!$A$4:$J$5,2,FALSE),FALSE)-I363),0)</f>
        <v>0</v>
      </c>
      <c r="N363" s="369">
        <f>IF(G363=$N$1,(VLOOKUP(A363,'Extras -UL'!$A$6:$J$109,HLOOKUP('Exras Inflair Vs. Base'!G363,'Extras -UL'!$A$4:$J$5,2,FALSE),FALSE)-I363),0)</f>
        <v>0</v>
      </c>
      <c r="O363" s="369">
        <f>IF(G363=$O$1,(VLOOKUP(A363,'Extras -UL'!$A$6:$J$109,HLOOKUP('Exras Inflair Vs. Base'!G363,'Extras -UL'!$A$4:$J$5,2,FALSE),FALSE)-I363),0)</f>
        <v>0</v>
      </c>
      <c r="P363" s="369">
        <f>IF(G363=$P$1,(VLOOKUP(A363,'Extras -UL'!$A$6:$J$109,HLOOKUP('Exras Inflair Vs. Base'!G363,'Extras -UL'!$A$4:$J$5,2,FALSE),FALSE)-I363),0)</f>
        <v>0</v>
      </c>
      <c r="Q363" s="369">
        <f>IF(G363=$Q$1,(VLOOKUP(A363,'Extras -UL'!$A$6:$J$109,HLOOKUP('Exras Inflair Vs. Base'!G363,'Extras -UL'!$A$4:$J$5,2,FALSE),FALSE)-I363),0)</f>
        <v>0</v>
      </c>
      <c r="R363" s="369">
        <f>IF(G363=$R$1,(VLOOKUP(A363,'Extras -UL'!$A$6:$J$109,HLOOKUP('Exras Inflair Vs. Base'!G363,'Extras -UL'!$A$4:$J$5,2,FALSE),FALSE)-I363),0)</f>
        <v>0</v>
      </c>
      <c r="S363" s="248"/>
      <c r="T363" s="256" t="str">
        <f t="shared" si="16"/>
        <v/>
      </c>
      <c r="U363" s="248"/>
      <c r="V363" s="248"/>
      <c r="W363" s="248"/>
      <c r="X363" s="248"/>
      <c r="Y363" s="241"/>
      <c r="Z363" s="241" t="str">
        <f t="shared" si="17"/>
        <v/>
      </c>
      <c r="AA363" s="245">
        <f t="shared" si="18"/>
        <v>0</v>
      </c>
      <c r="AB363" s="242">
        <f>IF(G363=$J$1,(VLOOKUP(A363,'Extras -UL'!$A$6:$J$109,HLOOKUP('Exras Inflair Vs. Base'!G363,'Extras -UL'!$A$4:$J$5,2,FALSE),FALSE)),0)</f>
        <v>0</v>
      </c>
      <c r="AC363" s="242">
        <f>IF(G363=$K$1,(VLOOKUP(A363,'Extras -UL'!$A$6:$J$109,HLOOKUP('Exras Inflair Vs. Base'!G363,'Extras -UL'!$A$4:$J$5,2,FALSE),FALSE)),0)</f>
        <v>0</v>
      </c>
      <c r="AD363" s="242">
        <f>IF(G363=$L$1,(VLOOKUP(A363,'Extras -UL'!$A$6:$J$109,HLOOKUP('Exras Inflair Vs. Base'!G363,'Extras -UL'!$A$4:$J$5,2,FALSE),FALSE)),0)</f>
        <v>0</v>
      </c>
      <c r="AE363" s="242">
        <f>IF(G363=$M$1,(VLOOKUP(A363,'Extras -UL'!$A$6:$J$109,HLOOKUP('Exras Inflair Vs. Base'!G363,'Extras -UL'!$A$4:$J$5,2,FALSE),FALSE)),0)</f>
        <v>0</v>
      </c>
      <c r="AF363" s="242">
        <f>IF(G363=$N$1,(VLOOKUP(A363,'Extras -UL'!$A$6:$J$109,HLOOKUP('Exras Inflair Vs. Base'!G363,'Extras -UL'!$A$4:$J$5,2,FALSE),FALSE)-I363),0)</f>
        <v>0</v>
      </c>
      <c r="AG363" s="242">
        <f>IF(G363=$O$1,(VLOOKUP(A363,'Extras -UL'!$A$6:$J$109,HLOOKUP('Exras Inflair Vs. Base'!G363,'Extras -UL'!$A$4:$J$5,2,FALSE),FALSE)),0)</f>
        <v>0</v>
      </c>
      <c r="AH363" s="242">
        <f>IF(G363=$P$1,(VLOOKUP(A363,'Extras -UL'!$A$6:$J$109,HLOOKUP('Exras Inflair Vs. Base'!G363,'Extras -UL'!$A$4:$J$5,2,FALSE),FALSE)),0)</f>
        <v>0</v>
      </c>
      <c r="AI363" s="242">
        <f>IF(G363=$Q$1,(VLOOKUP(A363,'Extras -UL'!$A$6:$J$109,HLOOKUP('Exras Inflair Vs. Base'!G363,'Extras -UL'!$A$4:$J$5,2,FALSE),FALSE)),0)</f>
        <v>0</v>
      </c>
      <c r="AJ363" s="242">
        <f>IF(G363=$R$1,(VLOOKUP(A363,'Extras -UL'!$A$6:$J$109,HLOOKUP('Exras Inflair Vs. Base'!G363,'Extras -UL'!$A$4:$J$5,2,FALSE),FALSE)),0)</f>
        <v>0</v>
      </c>
    </row>
    <row r="364" spans="1:36" x14ac:dyDescent="0.25">
      <c r="A364" s="250"/>
      <c r="B364" s="250"/>
      <c r="C364" s="250"/>
      <c r="D364" s="252"/>
      <c r="E364" s="249"/>
      <c r="F364" s="249"/>
      <c r="G364" s="249"/>
      <c r="H364" s="249"/>
      <c r="I364" s="249"/>
      <c r="J364" s="369">
        <f>IF(G364=$J$1,(VLOOKUP(A364,'Extras -UL'!$A$6:$J$109,HLOOKUP('Exras Inflair Vs. Base'!G364,'Extras -UL'!$A$4:$J$5,2,FALSE),FALSE)-I364),0)</f>
        <v>0</v>
      </c>
      <c r="K364" s="369">
        <f>IF(G364=$K$1,(VLOOKUP(A364,'Extras -UL'!$A$6:$J$109,HLOOKUP('Exras Inflair Vs. Base'!G364,'Extras -UL'!$A$4:$J$5,2,FALSE),FALSE)-I364),0)</f>
        <v>0</v>
      </c>
      <c r="L364" s="369">
        <f>IF(G364=$L$1,(VLOOKUP(A364,'Extras -UL'!$A$6:$J$109,HLOOKUP('Exras Inflair Vs. Base'!G364,'Extras -UL'!$A$4:$J$5,2,FALSE),FALSE)-I364),0)</f>
        <v>0</v>
      </c>
      <c r="M364" s="369">
        <f>IF(G364=$M$1,(VLOOKUP(A364,'Extras -UL'!$A$6:$J$109,HLOOKUP('Exras Inflair Vs. Base'!G364,'Extras -UL'!$A$4:$J$5,2,FALSE),FALSE)-I364),0)</f>
        <v>0</v>
      </c>
      <c r="N364" s="369">
        <f>IF(G364=$N$1,(VLOOKUP(A364,'Extras -UL'!$A$6:$J$109,HLOOKUP('Exras Inflair Vs. Base'!G364,'Extras -UL'!$A$4:$J$5,2,FALSE),FALSE)-I364),0)</f>
        <v>0</v>
      </c>
      <c r="O364" s="369">
        <f>IF(G364=$O$1,(VLOOKUP(A364,'Extras -UL'!$A$6:$J$109,HLOOKUP('Exras Inflair Vs. Base'!G364,'Extras -UL'!$A$4:$J$5,2,FALSE),FALSE)-I364),0)</f>
        <v>0</v>
      </c>
      <c r="P364" s="369">
        <f>IF(G364=$P$1,(VLOOKUP(A364,'Extras -UL'!$A$6:$J$109,HLOOKUP('Exras Inflair Vs. Base'!G364,'Extras -UL'!$A$4:$J$5,2,FALSE),FALSE)-I364),0)</f>
        <v>0</v>
      </c>
      <c r="Q364" s="369">
        <f>IF(G364=$Q$1,(VLOOKUP(A364,'Extras -UL'!$A$6:$J$109,HLOOKUP('Exras Inflair Vs. Base'!G364,'Extras -UL'!$A$4:$J$5,2,FALSE),FALSE)-I364),0)</f>
        <v>0</v>
      </c>
      <c r="R364" s="369">
        <f>IF(G364=$R$1,(VLOOKUP(A364,'Extras -UL'!$A$6:$J$109,HLOOKUP('Exras Inflair Vs. Base'!G364,'Extras -UL'!$A$4:$J$5,2,FALSE),FALSE)-I364),0)</f>
        <v>0</v>
      </c>
      <c r="S364" s="248"/>
      <c r="T364" s="256" t="str">
        <f t="shared" si="16"/>
        <v/>
      </c>
      <c r="U364" s="248"/>
      <c r="V364" s="248"/>
      <c r="W364" s="248"/>
      <c r="X364" s="248"/>
      <c r="Y364" s="241"/>
      <c r="Z364" s="241" t="str">
        <f t="shared" si="17"/>
        <v/>
      </c>
      <c r="AA364" s="245">
        <f t="shared" si="18"/>
        <v>0</v>
      </c>
      <c r="AB364" s="242">
        <f>IF(G364=$J$1,(VLOOKUP(A364,'Extras -UL'!$A$6:$J$109,HLOOKUP('Exras Inflair Vs. Base'!G364,'Extras -UL'!$A$4:$J$5,2,FALSE),FALSE)),0)</f>
        <v>0</v>
      </c>
      <c r="AC364" s="242">
        <f>IF(G364=$K$1,(VLOOKUP(A364,'Extras -UL'!$A$6:$J$109,HLOOKUP('Exras Inflair Vs. Base'!G364,'Extras -UL'!$A$4:$J$5,2,FALSE),FALSE)),0)</f>
        <v>0</v>
      </c>
      <c r="AD364" s="242">
        <f>IF(G364=$L$1,(VLOOKUP(A364,'Extras -UL'!$A$6:$J$109,HLOOKUP('Exras Inflair Vs. Base'!G364,'Extras -UL'!$A$4:$J$5,2,FALSE),FALSE)),0)</f>
        <v>0</v>
      </c>
      <c r="AE364" s="242">
        <f>IF(G364=$M$1,(VLOOKUP(A364,'Extras -UL'!$A$6:$J$109,HLOOKUP('Exras Inflair Vs. Base'!G364,'Extras -UL'!$A$4:$J$5,2,FALSE),FALSE)),0)</f>
        <v>0</v>
      </c>
      <c r="AF364" s="242">
        <f>IF(G364=$N$1,(VLOOKUP(A364,'Extras -UL'!$A$6:$J$109,HLOOKUP('Exras Inflair Vs. Base'!G364,'Extras -UL'!$A$4:$J$5,2,FALSE),FALSE)-I364),0)</f>
        <v>0</v>
      </c>
      <c r="AG364" s="242">
        <f>IF(G364=$O$1,(VLOOKUP(A364,'Extras -UL'!$A$6:$J$109,HLOOKUP('Exras Inflair Vs. Base'!G364,'Extras -UL'!$A$4:$J$5,2,FALSE),FALSE)),0)</f>
        <v>0</v>
      </c>
      <c r="AH364" s="242">
        <f>IF(G364=$P$1,(VLOOKUP(A364,'Extras -UL'!$A$6:$J$109,HLOOKUP('Exras Inflair Vs. Base'!G364,'Extras -UL'!$A$4:$J$5,2,FALSE),FALSE)),0)</f>
        <v>0</v>
      </c>
      <c r="AI364" s="242">
        <f>IF(G364=$Q$1,(VLOOKUP(A364,'Extras -UL'!$A$6:$J$109,HLOOKUP('Exras Inflair Vs. Base'!G364,'Extras -UL'!$A$4:$J$5,2,FALSE),FALSE)),0)</f>
        <v>0</v>
      </c>
      <c r="AJ364" s="242">
        <f>IF(G364=$R$1,(VLOOKUP(A364,'Extras -UL'!$A$6:$J$109,HLOOKUP('Exras Inflair Vs. Base'!G364,'Extras -UL'!$A$4:$J$5,2,FALSE),FALSE)),0)</f>
        <v>0</v>
      </c>
    </row>
    <row r="365" spans="1:36" x14ac:dyDescent="0.25">
      <c r="A365" s="250"/>
      <c r="B365" s="250"/>
      <c r="C365" s="250"/>
      <c r="D365" s="252"/>
      <c r="E365" s="249"/>
      <c r="F365" s="249"/>
      <c r="G365" s="249"/>
      <c r="H365" s="249"/>
      <c r="I365" s="249"/>
      <c r="J365" s="369">
        <f>IF(G365=$J$1,(VLOOKUP(A365,'Extras -UL'!$A$6:$J$109,HLOOKUP('Exras Inflair Vs. Base'!G365,'Extras -UL'!$A$4:$J$5,2,FALSE),FALSE)-I365),0)</f>
        <v>0</v>
      </c>
      <c r="K365" s="369">
        <f>IF(G365=$K$1,(VLOOKUP(A365,'Extras -UL'!$A$6:$J$109,HLOOKUP('Exras Inflair Vs. Base'!G365,'Extras -UL'!$A$4:$J$5,2,FALSE),FALSE)-I365),0)</f>
        <v>0</v>
      </c>
      <c r="L365" s="369">
        <f>IF(G365=$L$1,(VLOOKUP(A365,'Extras -UL'!$A$6:$J$109,HLOOKUP('Exras Inflair Vs. Base'!G365,'Extras -UL'!$A$4:$J$5,2,FALSE),FALSE)-I365),0)</f>
        <v>0</v>
      </c>
      <c r="M365" s="369">
        <f>IF(G365=$M$1,(VLOOKUP(A365,'Extras -UL'!$A$6:$J$109,HLOOKUP('Exras Inflair Vs. Base'!G365,'Extras -UL'!$A$4:$J$5,2,FALSE),FALSE)-I365),0)</f>
        <v>0</v>
      </c>
      <c r="N365" s="369">
        <f>IF(G365=$N$1,(VLOOKUP(A365,'Extras -UL'!$A$6:$J$109,HLOOKUP('Exras Inflair Vs. Base'!G365,'Extras -UL'!$A$4:$J$5,2,FALSE),FALSE)-I365),0)</f>
        <v>0</v>
      </c>
      <c r="O365" s="369">
        <f>IF(G365=$O$1,(VLOOKUP(A365,'Extras -UL'!$A$6:$J$109,HLOOKUP('Exras Inflair Vs. Base'!G365,'Extras -UL'!$A$4:$J$5,2,FALSE),FALSE)-I365),0)</f>
        <v>0</v>
      </c>
      <c r="P365" s="369">
        <f>IF(G365=$P$1,(VLOOKUP(A365,'Extras -UL'!$A$6:$J$109,HLOOKUP('Exras Inflair Vs. Base'!G365,'Extras -UL'!$A$4:$J$5,2,FALSE),FALSE)-I365),0)</f>
        <v>0</v>
      </c>
      <c r="Q365" s="369">
        <f>IF(G365=$Q$1,(VLOOKUP(A365,'Extras -UL'!$A$6:$J$109,HLOOKUP('Exras Inflair Vs. Base'!G365,'Extras -UL'!$A$4:$J$5,2,FALSE),FALSE)-I365),0)</f>
        <v>0</v>
      </c>
      <c r="R365" s="369">
        <f>IF(G365=$R$1,(VLOOKUP(A365,'Extras -UL'!$A$6:$J$109,HLOOKUP('Exras Inflair Vs. Base'!G365,'Extras -UL'!$A$4:$J$5,2,FALSE),FALSE)-I365),0)</f>
        <v>0</v>
      </c>
      <c r="S365" s="248"/>
      <c r="T365" s="256" t="str">
        <f t="shared" si="16"/>
        <v/>
      </c>
      <c r="U365" s="248"/>
      <c r="V365" s="248"/>
      <c r="W365" s="248"/>
      <c r="X365" s="248"/>
      <c r="Y365" s="241"/>
      <c r="Z365" s="241" t="str">
        <f t="shared" si="17"/>
        <v/>
      </c>
      <c r="AA365" s="245">
        <f t="shared" si="18"/>
        <v>0</v>
      </c>
      <c r="AB365" s="242">
        <f>IF(G365=$J$1,(VLOOKUP(A365,'Extras -UL'!$A$6:$J$109,HLOOKUP('Exras Inflair Vs. Base'!G365,'Extras -UL'!$A$4:$J$5,2,FALSE),FALSE)),0)</f>
        <v>0</v>
      </c>
      <c r="AC365" s="242">
        <f>IF(G365=$K$1,(VLOOKUP(A365,'Extras -UL'!$A$6:$J$109,HLOOKUP('Exras Inflair Vs. Base'!G365,'Extras -UL'!$A$4:$J$5,2,FALSE),FALSE)),0)</f>
        <v>0</v>
      </c>
      <c r="AD365" s="242">
        <f>IF(G365=$L$1,(VLOOKUP(A365,'Extras -UL'!$A$6:$J$109,HLOOKUP('Exras Inflair Vs. Base'!G365,'Extras -UL'!$A$4:$J$5,2,FALSE),FALSE)),0)</f>
        <v>0</v>
      </c>
      <c r="AE365" s="242">
        <f>IF(G365=$M$1,(VLOOKUP(A365,'Extras -UL'!$A$6:$J$109,HLOOKUP('Exras Inflair Vs. Base'!G365,'Extras -UL'!$A$4:$J$5,2,FALSE),FALSE)),0)</f>
        <v>0</v>
      </c>
      <c r="AF365" s="242">
        <f>IF(G365=$N$1,(VLOOKUP(A365,'Extras -UL'!$A$6:$J$109,HLOOKUP('Exras Inflair Vs. Base'!G365,'Extras -UL'!$A$4:$J$5,2,FALSE),FALSE)-I365),0)</f>
        <v>0</v>
      </c>
      <c r="AG365" s="242">
        <f>IF(G365=$O$1,(VLOOKUP(A365,'Extras -UL'!$A$6:$J$109,HLOOKUP('Exras Inflair Vs. Base'!G365,'Extras -UL'!$A$4:$J$5,2,FALSE),FALSE)),0)</f>
        <v>0</v>
      </c>
      <c r="AH365" s="242">
        <f>IF(G365=$P$1,(VLOOKUP(A365,'Extras -UL'!$A$6:$J$109,HLOOKUP('Exras Inflair Vs. Base'!G365,'Extras -UL'!$A$4:$J$5,2,FALSE),FALSE)),0)</f>
        <v>0</v>
      </c>
      <c r="AI365" s="242">
        <f>IF(G365=$Q$1,(VLOOKUP(A365,'Extras -UL'!$A$6:$J$109,HLOOKUP('Exras Inflair Vs. Base'!G365,'Extras -UL'!$A$4:$J$5,2,FALSE),FALSE)),0)</f>
        <v>0</v>
      </c>
      <c r="AJ365" s="242">
        <f>IF(G365=$R$1,(VLOOKUP(A365,'Extras -UL'!$A$6:$J$109,HLOOKUP('Exras Inflair Vs. Base'!G365,'Extras -UL'!$A$4:$J$5,2,FALSE),FALSE)),0)</f>
        <v>0</v>
      </c>
    </row>
    <row r="366" spans="1:36" x14ac:dyDescent="0.25">
      <c r="A366" s="250"/>
      <c r="B366" s="250"/>
      <c r="C366" s="250"/>
      <c r="D366" s="252"/>
      <c r="E366" s="249"/>
      <c r="F366" s="249"/>
      <c r="G366" s="249"/>
      <c r="H366" s="249"/>
      <c r="I366" s="249"/>
      <c r="J366" s="369">
        <f>IF(G366=$J$1,(VLOOKUP(A366,'Extras -UL'!$A$6:$J$109,HLOOKUP('Exras Inflair Vs. Base'!G366,'Extras -UL'!$A$4:$J$5,2,FALSE),FALSE)-I366),0)</f>
        <v>0</v>
      </c>
      <c r="K366" s="369">
        <f>IF(G366=$K$1,(VLOOKUP(A366,'Extras -UL'!$A$6:$J$109,HLOOKUP('Exras Inflair Vs. Base'!G366,'Extras -UL'!$A$4:$J$5,2,FALSE),FALSE)-I366),0)</f>
        <v>0</v>
      </c>
      <c r="L366" s="369">
        <f>IF(G366=$L$1,(VLOOKUP(A366,'Extras -UL'!$A$6:$J$109,HLOOKUP('Exras Inflair Vs. Base'!G366,'Extras -UL'!$A$4:$J$5,2,FALSE),FALSE)-I366),0)</f>
        <v>0</v>
      </c>
      <c r="M366" s="369">
        <f>IF(G366=$M$1,(VLOOKUP(A366,'Extras -UL'!$A$6:$J$109,HLOOKUP('Exras Inflair Vs. Base'!G366,'Extras -UL'!$A$4:$J$5,2,FALSE),FALSE)-I366),0)</f>
        <v>0</v>
      </c>
      <c r="N366" s="369">
        <f>IF(G366=$N$1,(VLOOKUP(A366,'Extras -UL'!$A$6:$J$109,HLOOKUP('Exras Inflair Vs. Base'!G366,'Extras -UL'!$A$4:$J$5,2,FALSE),FALSE)-I366),0)</f>
        <v>0</v>
      </c>
      <c r="O366" s="369">
        <f>IF(G366=$O$1,(VLOOKUP(A366,'Extras -UL'!$A$6:$J$109,HLOOKUP('Exras Inflair Vs. Base'!G366,'Extras -UL'!$A$4:$J$5,2,FALSE),FALSE)-I366),0)</f>
        <v>0</v>
      </c>
      <c r="P366" s="369">
        <f>IF(G366=$P$1,(VLOOKUP(A366,'Extras -UL'!$A$6:$J$109,HLOOKUP('Exras Inflair Vs. Base'!G366,'Extras -UL'!$A$4:$J$5,2,FALSE),FALSE)-I366),0)</f>
        <v>0</v>
      </c>
      <c r="Q366" s="369">
        <f>IF(G366=$Q$1,(VLOOKUP(A366,'Extras -UL'!$A$6:$J$109,HLOOKUP('Exras Inflair Vs. Base'!G366,'Extras -UL'!$A$4:$J$5,2,FALSE),FALSE)-I366),0)</f>
        <v>0</v>
      </c>
      <c r="R366" s="369">
        <f>IF(G366=$R$1,(VLOOKUP(A366,'Extras -UL'!$A$6:$J$109,HLOOKUP('Exras Inflair Vs. Base'!G366,'Extras -UL'!$A$4:$J$5,2,FALSE),FALSE)-I366),0)</f>
        <v>0</v>
      </c>
      <c r="S366" s="248"/>
      <c r="T366" s="256" t="str">
        <f t="shared" si="16"/>
        <v/>
      </c>
      <c r="U366" s="248"/>
      <c r="V366" s="248"/>
      <c r="W366" s="248"/>
      <c r="X366" s="248"/>
      <c r="Y366" s="241"/>
      <c r="Z366" s="241" t="str">
        <f t="shared" si="17"/>
        <v/>
      </c>
      <c r="AA366" s="245">
        <f t="shared" si="18"/>
        <v>0</v>
      </c>
      <c r="AB366" s="242">
        <f>IF(G366=$J$1,(VLOOKUP(A366,'Extras -UL'!$A$6:$J$109,HLOOKUP('Exras Inflair Vs. Base'!G366,'Extras -UL'!$A$4:$J$5,2,FALSE),FALSE)),0)</f>
        <v>0</v>
      </c>
      <c r="AC366" s="242">
        <f>IF(G366=$K$1,(VLOOKUP(A366,'Extras -UL'!$A$6:$J$109,HLOOKUP('Exras Inflair Vs. Base'!G366,'Extras -UL'!$A$4:$J$5,2,FALSE),FALSE)),0)</f>
        <v>0</v>
      </c>
      <c r="AD366" s="242">
        <f>IF(G366=$L$1,(VLOOKUP(A366,'Extras -UL'!$A$6:$J$109,HLOOKUP('Exras Inflair Vs. Base'!G366,'Extras -UL'!$A$4:$J$5,2,FALSE),FALSE)),0)</f>
        <v>0</v>
      </c>
      <c r="AE366" s="242">
        <f>IF(G366=$M$1,(VLOOKUP(A366,'Extras -UL'!$A$6:$J$109,HLOOKUP('Exras Inflair Vs. Base'!G366,'Extras -UL'!$A$4:$J$5,2,FALSE),FALSE)),0)</f>
        <v>0</v>
      </c>
      <c r="AF366" s="242">
        <f>IF(G366=$N$1,(VLOOKUP(A366,'Extras -UL'!$A$6:$J$109,HLOOKUP('Exras Inflair Vs. Base'!G366,'Extras -UL'!$A$4:$J$5,2,FALSE),FALSE)-I366),0)</f>
        <v>0</v>
      </c>
      <c r="AG366" s="242">
        <f>IF(G366=$O$1,(VLOOKUP(A366,'Extras -UL'!$A$6:$J$109,HLOOKUP('Exras Inflair Vs. Base'!G366,'Extras -UL'!$A$4:$J$5,2,FALSE),FALSE)),0)</f>
        <v>0</v>
      </c>
      <c r="AH366" s="242">
        <f>IF(G366=$P$1,(VLOOKUP(A366,'Extras -UL'!$A$6:$J$109,HLOOKUP('Exras Inflair Vs. Base'!G366,'Extras -UL'!$A$4:$J$5,2,FALSE),FALSE)),0)</f>
        <v>0</v>
      </c>
      <c r="AI366" s="242">
        <f>IF(G366=$Q$1,(VLOOKUP(A366,'Extras -UL'!$A$6:$J$109,HLOOKUP('Exras Inflair Vs. Base'!G366,'Extras -UL'!$A$4:$J$5,2,FALSE),FALSE)),0)</f>
        <v>0</v>
      </c>
      <c r="AJ366" s="242">
        <f>IF(G366=$R$1,(VLOOKUP(A366,'Extras -UL'!$A$6:$J$109,HLOOKUP('Exras Inflair Vs. Base'!G366,'Extras -UL'!$A$4:$J$5,2,FALSE),FALSE)),0)</f>
        <v>0</v>
      </c>
    </row>
    <row r="367" spans="1:36" x14ac:dyDescent="0.25">
      <c r="A367" s="250"/>
      <c r="B367" s="250"/>
      <c r="C367" s="250"/>
      <c r="D367" s="252"/>
      <c r="E367" s="249"/>
      <c r="F367" s="249"/>
      <c r="G367" s="249"/>
      <c r="H367" s="249"/>
      <c r="I367" s="249"/>
      <c r="J367" s="369">
        <f>IF(G367=$J$1,(VLOOKUP(A367,'Extras -UL'!$A$6:$J$109,HLOOKUP('Exras Inflair Vs. Base'!G367,'Extras -UL'!$A$4:$J$5,2,FALSE),FALSE)-I367),0)</f>
        <v>0</v>
      </c>
      <c r="K367" s="369">
        <f>IF(G367=$K$1,(VLOOKUP(A367,'Extras -UL'!$A$6:$J$109,HLOOKUP('Exras Inflair Vs. Base'!G367,'Extras -UL'!$A$4:$J$5,2,FALSE),FALSE)-I367),0)</f>
        <v>0</v>
      </c>
      <c r="L367" s="369">
        <f>IF(G367=$L$1,(VLOOKUP(A367,'Extras -UL'!$A$6:$J$109,HLOOKUP('Exras Inflair Vs. Base'!G367,'Extras -UL'!$A$4:$J$5,2,FALSE),FALSE)-I367),0)</f>
        <v>0</v>
      </c>
      <c r="M367" s="369">
        <f>IF(G367=$M$1,(VLOOKUP(A367,'Extras -UL'!$A$6:$J$109,HLOOKUP('Exras Inflair Vs. Base'!G367,'Extras -UL'!$A$4:$J$5,2,FALSE),FALSE)-I367),0)</f>
        <v>0</v>
      </c>
      <c r="N367" s="369">
        <f>IF(G367=$N$1,(VLOOKUP(A367,'Extras -UL'!$A$6:$J$109,HLOOKUP('Exras Inflair Vs. Base'!G367,'Extras -UL'!$A$4:$J$5,2,FALSE),FALSE)-I367),0)</f>
        <v>0</v>
      </c>
      <c r="O367" s="369">
        <f>IF(G367=$O$1,(VLOOKUP(A367,'Extras -UL'!$A$6:$J$109,HLOOKUP('Exras Inflair Vs. Base'!G367,'Extras -UL'!$A$4:$J$5,2,FALSE),FALSE)-I367),0)</f>
        <v>0</v>
      </c>
      <c r="P367" s="369">
        <f>IF(G367=$P$1,(VLOOKUP(A367,'Extras -UL'!$A$6:$J$109,HLOOKUP('Exras Inflair Vs. Base'!G367,'Extras -UL'!$A$4:$J$5,2,FALSE),FALSE)-I367),0)</f>
        <v>0</v>
      </c>
      <c r="Q367" s="369">
        <f>IF(G367=$Q$1,(VLOOKUP(A367,'Extras -UL'!$A$6:$J$109,HLOOKUP('Exras Inflair Vs. Base'!G367,'Extras -UL'!$A$4:$J$5,2,FALSE),FALSE)-I367),0)</f>
        <v>0</v>
      </c>
      <c r="R367" s="369">
        <f>IF(G367=$R$1,(VLOOKUP(A367,'Extras -UL'!$A$6:$J$109,HLOOKUP('Exras Inflair Vs. Base'!G367,'Extras -UL'!$A$4:$J$5,2,FALSE),FALSE)-I367),0)</f>
        <v>0</v>
      </c>
      <c r="S367" s="248"/>
      <c r="T367" s="256" t="str">
        <f t="shared" si="16"/>
        <v/>
      </c>
      <c r="U367" s="248"/>
      <c r="V367" s="248"/>
      <c r="W367" s="248"/>
      <c r="X367" s="248"/>
      <c r="Y367" s="241"/>
      <c r="Z367" s="241" t="str">
        <f t="shared" si="17"/>
        <v/>
      </c>
      <c r="AA367" s="245">
        <f t="shared" si="18"/>
        <v>0</v>
      </c>
      <c r="AB367" s="242">
        <f>IF(G367=$J$1,(VLOOKUP(A367,'Extras -UL'!$A$6:$J$109,HLOOKUP('Exras Inflair Vs. Base'!G367,'Extras -UL'!$A$4:$J$5,2,FALSE),FALSE)),0)</f>
        <v>0</v>
      </c>
      <c r="AC367" s="242">
        <f>IF(G367=$K$1,(VLOOKUP(A367,'Extras -UL'!$A$6:$J$109,HLOOKUP('Exras Inflair Vs. Base'!G367,'Extras -UL'!$A$4:$J$5,2,FALSE),FALSE)),0)</f>
        <v>0</v>
      </c>
      <c r="AD367" s="242">
        <f>IF(G367=$L$1,(VLOOKUP(A367,'Extras -UL'!$A$6:$J$109,HLOOKUP('Exras Inflair Vs. Base'!G367,'Extras -UL'!$A$4:$J$5,2,FALSE),FALSE)),0)</f>
        <v>0</v>
      </c>
      <c r="AE367" s="242">
        <f>IF(G367=$M$1,(VLOOKUP(A367,'Extras -UL'!$A$6:$J$109,HLOOKUP('Exras Inflair Vs. Base'!G367,'Extras -UL'!$A$4:$J$5,2,FALSE),FALSE)),0)</f>
        <v>0</v>
      </c>
      <c r="AF367" s="242">
        <f>IF(G367=$N$1,(VLOOKUP(A367,'Extras -UL'!$A$6:$J$109,HLOOKUP('Exras Inflair Vs. Base'!G367,'Extras -UL'!$A$4:$J$5,2,FALSE),FALSE)-I367),0)</f>
        <v>0</v>
      </c>
      <c r="AG367" s="242">
        <f>IF(G367=$O$1,(VLOOKUP(A367,'Extras -UL'!$A$6:$J$109,HLOOKUP('Exras Inflair Vs. Base'!G367,'Extras -UL'!$A$4:$J$5,2,FALSE),FALSE)),0)</f>
        <v>0</v>
      </c>
      <c r="AH367" s="242">
        <f>IF(G367=$P$1,(VLOOKUP(A367,'Extras -UL'!$A$6:$J$109,HLOOKUP('Exras Inflair Vs. Base'!G367,'Extras -UL'!$A$4:$J$5,2,FALSE),FALSE)),0)</f>
        <v>0</v>
      </c>
      <c r="AI367" s="242">
        <f>IF(G367=$Q$1,(VLOOKUP(A367,'Extras -UL'!$A$6:$J$109,HLOOKUP('Exras Inflair Vs. Base'!G367,'Extras -UL'!$A$4:$J$5,2,FALSE),FALSE)),0)</f>
        <v>0</v>
      </c>
      <c r="AJ367" s="242">
        <f>IF(G367=$R$1,(VLOOKUP(A367,'Extras -UL'!$A$6:$J$109,HLOOKUP('Exras Inflair Vs. Base'!G367,'Extras -UL'!$A$4:$J$5,2,FALSE),FALSE)),0)</f>
        <v>0</v>
      </c>
    </row>
    <row r="368" spans="1:36" x14ac:dyDescent="0.25">
      <c r="A368" s="250"/>
      <c r="B368" s="250"/>
      <c r="C368" s="250"/>
      <c r="D368" s="252"/>
      <c r="E368" s="249"/>
      <c r="F368" s="249"/>
      <c r="G368" s="249"/>
      <c r="H368" s="249"/>
      <c r="I368" s="249"/>
      <c r="J368" s="369">
        <f>IF(G368=$J$1,(VLOOKUP(A368,'Extras -UL'!$A$6:$J$109,HLOOKUP('Exras Inflair Vs. Base'!G368,'Extras -UL'!$A$4:$J$5,2,FALSE),FALSE)-I368),0)</f>
        <v>0</v>
      </c>
      <c r="K368" s="369">
        <f>IF(G368=$K$1,(VLOOKUP(A368,'Extras -UL'!$A$6:$J$109,HLOOKUP('Exras Inflair Vs. Base'!G368,'Extras -UL'!$A$4:$J$5,2,FALSE),FALSE)-I368),0)</f>
        <v>0</v>
      </c>
      <c r="L368" s="369">
        <f>IF(G368=$L$1,(VLOOKUP(A368,'Extras -UL'!$A$6:$J$109,HLOOKUP('Exras Inflair Vs. Base'!G368,'Extras -UL'!$A$4:$J$5,2,FALSE),FALSE)-I368),0)</f>
        <v>0</v>
      </c>
      <c r="M368" s="369">
        <f>IF(G368=$M$1,(VLOOKUP(A368,'Extras -UL'!$A$6:$J$109,HLOOKUP('Exras Inflair Vs. Base'!G368,'Extras -UL'!$A$4:$J$5,2,FALSE),FALSE)-I368),0)</f>
        <v>0</v>
      </c>
      <c r="N368" s="369">
        <f>IF(G368=$N$1,(VLOOKUP(A368,'Extras -UL'!$A$6:$J$109,HLOOKUP('Exras Inflair Vs. Base'!G368,'Extras -UL'!$A$4:$J$5,2,FALSE),FALSE)-I368),0)</f>
        <v>0</v>
      </c>
      <c r="O368" s="369">
        <f>IF(G368=$O$1,(VLOOKUP(A368,'Extras -UL'!$A$6:$J$109,HLOOKUP('Exras Inflair Vs. Base'!G368,'Extras -UL'!$A$4:$J$5,2,FALSE),FALSE)-I368),0)</f>
        <v>0</v>
      </c>
      <c r="P368" s="369">
        <f>IF(G368=$P$1,(VLOOKUP(A368,'Extras -UL'!$A$6:$J$109,HLOOKUP('Exras Inflair Vs. Base'!G368,'Extras -UL'!$A$4:$J$5,2,FALSE),FALSE)-I368),0)</f>
        <v>0</v>
      </c>
      <c r="Q368" s="369">
        <f>IF(G368=$Q$1,(VLOOKUP(A368,'Extras -UL'!$A$6:$J$109,HLOOKUP('Exras Inflair Vs. Base'!G368,'Extras -UL'!$A$4:$J$5,2,FALSE),FALSE)-I368),0)</f>
        <v>0</v>
      </c>
      <c r="R368" s="369">
        <f>IF(G368=$R$1,(VLOOKUP(A368,'Extras -UL'!$A$6:$J$109,HLOOKUP('Exras Inflair Vs. Base'!G368,'Extras -UL'!$A$4:$J$5,2,FALSE),FALSE)-I368),0)</f>
        <v>0</v>
      </c>
      <c r="S368" s="248"/>
      <c r="T368" s="256" t="str">
        <f t="shared" si="16"/>
        <v/>
      </c>
      <c r="U368" s="248"/>
      <c r="V368" s="248"/>
      <c r="W368" s="248"/>
      <c r="X368" s="248"/>
      <c r="Y368" s="241"/>
      <c r="Z368" s="241" t="str">
        <f t="shared" si="17"/>
        <v/>
      </c>
      <c r="AA368" s="245">
        <f t="shared" si="18"/>
        <v>0</v>
      </c>
      <c r="AB368" s="242">
        <f>IF(G368=$J$1,(VLOOKUP(A368,'Extras -UL'!$A$6:$J$109,HLOOKUP('Exras Inflair Vs. Base'!G368,'Extras -UL'!$A$4:$J$5,2,FALSE),FALSE)),0)</f>
        <v>0</v>
      </c>
      <c r="AC368" s="242">
        <f>IF(G368=$K$1,(VLOOKUP(A368,'Extras -UL'!$A$6:$J$109,HLOOKUP('Exras Inflair Vs. Base'!G368,'Extras -UL'!$A$4:$J$5,2,FALSE),FALSE)),0)</f>
        <v>0</v>
      </c>
      <c r="AD368" s="242">
        <f>IF(G368=$L$1,(VLOOKUP(A368,'Extras -UL'!$A$6:$J$109,HLOOKUP('Exras Inflair Vs. Base'!G368,'Extras -UL'!$A$4:$J$5,2,FALSE),FALSE)),0)</f>
        <v>0</v>
      </c>
      <c r="AE368" s="242">
        <f>IF(G368=$M$1,(VLOOKUP(A368,'Extras -UL'!$A$6:$J$109,HLOOKUP('Exras Inflair Vs. Base'!G368,'Extras -UL'!$A$4:$J$5,2,FALSE),FALSE)),0)</f>
        <v>0</v>
      </c>
      <c r="AF368" s="242">
        <f>IF(G368=$N$1,(VLOOKUP(A368,'Extras -UL'!$A$6:$J$109,HLOOKUP('Exras Inflair Vs. Base'!G368,'Extras -UL'!$A$4:$J$5,2,FALSE),FALSE)-I368),0)</f>
        <v>0</v>
      </c>
      <c r="AG368" s="242">
        <f>IF(G368=$O$1,(VLOOKUP(A368,'Extras -UL'!$A$6:$J$109,HLOOKUP('Exras Inflair Vs. Base'!G368,'Extras -UL'!$A$4:$J$5,2,FALSE),FALSE)),0)</f>
        <v>0</v>
      </c>
      <c r="AH368" s="242">
        <f>IF(G368=$P$1,(VLOOKUP(A368,'Extras -UL'!$A$6:$J$109,HLOOKUP('Exras Inflair Vs. Base'!G368,'Extras -UL'!$A$4:$J$5,2,FALSE),FALSE)),0)</f>
        <v>0</v>
      </c>
      <c r="AI368" s="242">
        <f>IF(G368=$Q$1,(VLOOKUP(A368,'Extras -UL'!$A$6:$J$109,HLOOKUP('Exras Inflair Vs. Base'!G368,'Extras -UL'!$A$4:$J$5,2,FALSE),FALSE)),0)</f>
        <v>0</v>
      </c>
      <c r="AJ368" s="242">
        <f>IF(G368=$R$1,(VLOOKUP(A368,'Extras -UL'!$A$6:$J$109,HLOOKUP('Exras Inflair Vs. Base'!G368,'Extras -UL'!$A$4:$J$5,2,FALSE),FALSE)),0)</f>
        <v>0</v>
      </c>
    </row>
    <row r="369" spans="1:36" x14ac:dyDescent="0.25">
      <c r="A369" s="250"/>
      <c r="B369" s="250"/>
      <c r="C369" s="250"/>
      <c r="D369" s="252"/>
      <c r="E369" s="249"/>
      <c r="F369" s="249"/>
      <c r="G369" s="249"/>
      <c r="H369" s="249"/>
      <c r="I369" s="249"/>
      <c r="J369" s="369">
        <f>IF(G369=$J$1,(VLOOKUP(A369,'Extras -UL'!$A$6:$J$109,HLOOKUP('Exras Inflair Vs. Base'!G369,'Extras -UL'!$A$4:$J$5,2,FALSE),FALSE)-I369),0)</f>
        <v>0</v>
      </c>
      <c r="K369" s="369">
        <f>IF(G369=$K$1,(VLOOKUP(A369,'Extras -UL'!$A$6:$J$109,HLOOKUP('Exras Inflair Vs. Base'!G369,'Extras -UL'!$A$4:$J$5,2,FALSE),FALSE)-I369),0)</f>
        <v>0</v>
      </c>
      <c r="L369" s="369">
        <f>IF(G369=$L$1,(VLOOKUP(A369,'Extras -UL'!$A$6:$J$109,HLOOKUP('Exras Inflair Vs. Base'!G369,'Extras -UL'!$A$4:$J$5,2,FALSE),FALSE)-I369),0)</f>
        <v>0</v>
      </c>
      <c r="M369" s="369">
        <f>IF(G369=$M$1,(VLOOKUP(A369,'Extras -UL'!$A$6:$J$109,HLOOKUP('Exras Inflair Vs. Base'!G369,'Extras -UL'!$A$4:$J$5,2,FALSE),FALSE)-I369),0)</f>
        <v>0</v>
      </c>
      <c r="N369" s="369">
        <f>IF(G369=$N$1,(VLOOKUP(A369,'Extras -UL'!$A$6:$J$109,HLOOKUP('Exras Inflair Vs. Base'!G369,'Extras -UL'!$A$4:$J$5,2,FALSE),FALSE)-I369),0)</f>
        <v>0</v>
      </c>
      <c r="O369" s="369">
        <f>IF(G369=$O$1,(VLOOKUP(A369,'Extras -UL'!$A$6:$J$109,HLOOKUP('Exras Inflair Vs. Base'!G369,'Extras -UL'!$A$4:$J$5,2,FALSE),FALSE)-I369),0)</f>
        <v>0</v>
      </c>
      <c r="P369" s="369">
        <f>IF(G369=$P$1,(VLOOKUP(A369,'Extras -UL'!$A$6:$J$109,HLOOKUP('Exras Inflair Vs. Base'!G369,'Extras -UL'!$A$4:$J$5,2,FALSE),FALSE)-I369),0)</f>
        <v>0</v>
      </c>
      <c r="Q369" s="369">
        <f>IF(G369=$Q$1,(VLOOKUP(A369,'Extras -UL'!$A$6:$J$109,HLOOKUP('Exras Inflair Vs. Base'!G369,'Extras -UL'!$A$4:$J$5,2,FALSE),FALSE)-I369),0)</f>
        <v>0</v>
      </c>
      <c r="R369" s="369">
        <f>IF(G369=$R$1,(VLOOKUP(A369,'Extras -UL'!$A$6:$J$109,HLOOKUP('Exras Inflair Vs. Base'!G369,'Extras -UL'!$A$4:$J$5,2,FALSE),FALSE)-I369),0)</f>
        <v>0</v>
      </c>
      <c r="S369" s="248"/>
      <c r="T369" s="256" t="str">
        <f t="shared" si="16"/>
        <v/>
      </c>
      <c r="U369" s="248"/>
      <c r="V369" s="248"/>
      <c r="W369" s="248"/>
      <c r="X369" s="248"/>
      <c r="Y369" s="241"/>
      <c r="Z369" s="241" t="str">
        <f t="shared" si="17"/>
        <v/>
      </c>
      <c r="AA369" s="245">
        <f t="shared" si="18"/>
        <v>0</v>
      </c>
      <c r="AB369" s="242">
        <f>IF(G369=$J$1,(VLOOKUP(A369,'Extras -UL'!$A$6:$J$109,HLOOKUP('Exras Inflair Vs. Base'!G369,'Extras -UL'!$A$4:$J$5,2,FALSE),FALSE)),0)</f>
        <v>0</v>
      </c>
      <c r="AC369" s="242">
        <f>IF(G369=$K$1,(VLOOKUP(A369,'Extras -UL'!$A$6:$J$109,HLOOKUP('Exras Inflair Vs. Base'!G369,'Extras -UL'!$A$4:$J$5,2,FALSE),FALSE)),0)</f>
        <v>0</v>
      </c>
      <c r="AD369" s="242">
        <f>IF(G369=$L$1,(VLOOKUP(A369,'Extras -UL'!$A$6:$J$109,HLOOKUP('Exras Inflair Vs. Base'!G369,'Extras -UL'!$A$4:$J$5,2,FALSE),FALSE)),0)</f>
        <v>0</v>
      </c>
      <c r="AE369" s="242">
        <f>IF(G369=$M$1,(VLOOKUP(A369,'Extras -UL'!$A$6:$J$109,HLOOKUP('Exras Inflair Vs. Base'!G369,'Extras -UL'!$A$4:$J$5,2,FALSE),FALSE)),0)</f>
        <v>0</v>
      </c>
      <c r="AF369" s="242">
        <f>IF(G369=$N$1,(VLOOKUP(A369,'Extras -UL'!$A$6:$J$109,HLOOKUP('Exras Inflair Vs. Base'!G369,'Extras -UL'!$A$4:$J$5,2,FALSE),FALSE)-I369),0)</f>
        <v>0</v>
      </c>
      <c r="AG369" s="242">
        <f>IF(G369=$O$1,(VLOOKUP(A369,'Extras -UL'!$A$6:$J$109,HLOOKUP('Exras Inflair Vs. Base'!G369,'Extras -UL'!$A$4:$J$5,2,FALSE),FALSE)),0)</f>
        <v>0</v>
      </c>
      <c r="AH369" s="242">
        <f>IF(G369=$P$1,(VLOOKUP(A369,'Extras -UL'!$A$6:$J$109,HLOOKUP('Exras Inflair Vs. Base'!G369,'Extras -UL'!$A$4:$J$5,2,FALSE),FALSE)),0)</f>
        <v>0</v>
      </c>
      <c r="AI369" s="242">
        <f>IF(G369=$Q$1,(VLOOKUP(A369,'Extras -UL'!$A$6:$J$109,HLOOKUP('Exras Inflair Vs. Base'!G369,'Extras -UL'!$A$4:$J$5,2,FALSE),FALSE)),0)</f>
        <v>0</v>
      </c>
      <c r="AJ369" s="242">
        <f>IF(G369=$R$1,(VLOOKUP(A369,'Extras -UL'!$A$6:$J$109,HLOOKUP('Exras Inflair Vs. Base'!G369,'Extras -UL'!$A$4:$J$5,2,FALSE),FALSE)),0)</f>
        <v>0</v>
      </c>
    </row>
    <row r="370" spans="1:36" x14ac:dyDescent="0.25">
      <c r="A370" s="250"/>
      <c r="B370" s="250"/>
      <c r="C370" s="250"/>
      <c r="D370" s="252"/>
      <c r="E370" s="249"/>
      <c r="F370" s="249"/>
      <c r="G370" s="249"/>
      <c r="H370" s="249"/>
      <c r="I370" s="249"/>
      <c r="J370" s="369">
        <f>IF(G370=$J$1,(VLOOKUP(A370,'Extras -UL'!$A$6:$J$109,HLOOKUP('Exras Inflair Vs. Base'!G370,'Extras -UL'!$A$4:$J$5,2,FALSE),FALSE)-I370),0)</f>
        <v>0</v>
      </c>
      <c r="K370" s="369">
        <f>IF(G370=$K$1,(VLOOKUP(A370,'Extras -UL'!$A$6:$J$109,HLOOKUP('Exras Inflair Vs. Base'!G370,'Extras -UL'!$A$4:$J$5,2,FALSE),FALSE)-I370),0)</f>
        <v>0</v>
      </c>
      <c r="L370" s="369">
        <f>IF(G370=$L$1,(VLOOKUP(A370,'Extras -UL'!$A$6:$J$109,HLOOKUP('Exras Inflair Vs. Base'!G370,'Extras -UL'!$A$4:$J$5,2,FALSE),FALSE)-I370),0)</f>
        <v>0</v>
      </c>
      <c r="M370" s="369">
        <f>IF(G370=$M$1,(VLOOKUP(A370,'Extras -UL'!$A$6:$J$109,HLOOKUP('Exras Inflair Vs. Base'!G370,'Extras -UL'!$A$4:$J$5,2,FALSE),FALSE)-I370),0)</f>
        <v>0</v>
      </c>
      <c r="N370" s="369">
        <f>IF(G370=$N$1,(VLOOKUP(A370,'Extras -UL'!$A$6:$J$109,HLOOKUP('Exras Inflair Vs. Base'!G370,'Extras -UL'!$A$4:$J$5,2,FALSE),FALSE)-I370),0)</f>
        <v>0</v>
      </c>
      <c r="O370" s="369">
        <f>IF(G370=$O$1,(VLOOKUP(A370,'Extras -UL'!$A$6:$J$109,HLOOKUP('Exras Inflair Vs. Base'!G370,'Extras -UL'!$A$4:$J$5,2,FALSE),FALSE)-I370),0)</f>
        <v>0</v>
      </c>
      <c r="P370" s="369">
        <f>IF(G370=$P$1,(VLOOKUP(A370,'Extras -UL'!$A$6:$J$109,HLOOKUP('Exras Inflair Vs. Base'!G370,'Extras -UL'!$A$4:$J$5,2,FALSE),FALSE)-I370),0)</f>
        <v>0</v>
      </c>
      <c r="Q370" s="369">
        <f>IF(G370=$Q$1,(VLOOKUP(A370,'Extras -UL'!$A$6:$J$109,HLOOKUP('Exras Inflair Vs. Base'!G370,'Extras -UL'!$A$4:$J$5,2,FALSE),FALSE)-I370),0)</f>
        <v>0</v>
      </c>
      <c r="R370" s="369">
        <f>IF(G370=$R$1,(VLOOKUP(A370,'Extras -UL'!$A$6:$J$109,HLOOKUP('Exras Inflair Vs. Base'!G370,'Extras -UL'!$A$4:$J$5,2,FALSE),FALSE)-I370),0)</f>
        <v>0</v>
      </c>
      <c r="S370" s="248"/>
      <c r="T370" s="256" t="str">
        <f t="shared" si="16"/>
        <v/>
      </c>
      <c r="U370" s="248"/>
      <c r="V370" s="248"/>
      <c r="W370" s="248"/>
      <c r="X370" s="248"/>
      <c r="Y370" s="241"/>
      <c r="Z370" s="241" t="str">
        <f t="shared" si="17"/>
        <v/>
      </c>
      <c r="AA370" s="245">
        <f t="shared" si="18"/>
        <v>0</v>
      </c>
      <c r="AB370" s="242">
        <f>IF(G370=$J$1,(VLOOKUP(A370,'Extras -UL'!$A$6:$J$109,HLOOKUP('Exras Inflair Vs. Base'!G370,'Extras -UL'!$A$4:$J$5,2,FALSE),FALSE)),0)</f>
        <v>0</v>
      </c>
      <c r="AC370" s="242">
        <f>IF(G370=$K$1,(VLOOKUP(A370,'Extras -UL'!$A$6:$J$109,HLOOKUP('Exras Inflair Vs. Base'!G370,'Extras -UL'!$A$4:$J$5,2,FALSE),FALSE)),0)</f>
        <v>0</v>
      </c>
      <c r="AD370" s="242">
        <f>IF(G370=$L$1,(VLOOKUP(A370,'Extras -UL'!$A$6:$J$109,HLOOKUP('Exras Inflair Vs. Base'!G370,'Extras -UL'!$A$4:$J$5,2,FALSE),FALSE)),0)</f>
        <v>0</v>
      </c>
      <c r="AE370" s="242">
        <f>IF(G370=$M$1,(VLOOKUP(A370,'Extras -UL'!$A$6:$J$109,HLOOKUP('Exras Inflair Vs. Base'!G370,'Extras -UL'!$A$4:$J$5,2,FALSE),FALSE)),0)</f>
        <v>0</v>
      </c>
      <c r="AF370" s="242">
        <f>IF(G370=$N$1,(VLOOKUP(A370,'Extras -UL'!$A$6:$J$109,HLOOKUP('Exras Inflair Vs. Base'!G370,'Extras -UL'!$A$4:$J$5,2,FALSE),FALSE)-I370),0)</f>
        <v>0</v>
      </c>
      <c r="AG370" s="242">
        <f>IF(G370=$O$1,(VLOOKUP(A370,'Extras -UL'!$A$6:$J$109,HLOOKUP('Exras Inflair Vs. Base'!G370,'Extras -UL'!$A$4:$J$5,2,FALSE),FALSE)),0)</f>
        <v>0</v>
      </c>
      <c r="AH370" s="242">
        <f>IF(G370=$P$1,(VLOOKUP(A370,'Extras -UL'!$A$6:$J$109,HLOOKUP('Exras Inflair Vs. Base'!G370,'Extras -UL'!$A$4:$J$5,2,FALSE),FALSE)),0)</f>
        <v>0</v>
      </c>
      <c r="AI370" s="242">
        <f>IF(G370=$Q$1,(VLOOKUP(A370,'Extras -UL'!$A$6:$J$109,HLOOKUP('Exras Inflair Vs. Base'!G370,'Extras -UL'!$A$4:$J$5,2,FALSE),FALSE)),0)</f>
        <v>0</v>
      </c>
      <c r="AJ370" s="242">
        <f>IF(G370=$R$1,(VLOOKUP(A370,'Extras -UL'!$A$6:$J$109,HLOOKUP('Exras Inflair Vs. Base'!G370,'Extras -UL'!$A$4:$J$5,2,FALSE),FALSE)),0)</f>
        <v>0</v>
      </c>
    </row>
    <row r="371" spans="1:36" x14ac:dyDescent="0.25">
      <c r="A371" s="250"/>
      <c r="B371" s="250"/>
      <c r="C371" s="250"/>
      <c r="D371" s="252"/>
      <c r="E371" s="249"/>
      <c r="F371" s="249"/>
      <c r="G371" s="249"/>
      <c r="H371" s="249"/>
      <c r="I371" s="249"/>
      <c r="J371" s="369">
        <f>IF(G371=$J$1,(VLOOKUP(A371,'Extras -UL'!$A$6:$J$109,HLOOKUP('Exras Inflair Vs. Base'!G371,'Extras -UL'!$A$4:$J$5,2,FALSE),FALSE)-I371),0)</f>
        <v>0</v>
      </c>
      <c r="K371" s="369">
        <f>IF(G371=$K$1,(VLOOKUP(A371,'Extras -UL'!$A$6:$J$109,HLOOKUP('Exras Inflair Vs. Base'!G371,'Extras -UL'!$A$4:$J$5,2,FALSE),FALSE)-I371),0)</f>
        <v>0</v>
      </c>
      <c r="L371" s="369">
        <f>IF(G371=$L$1,(VLOOKUP(A371,'Extras -UL'!$A$6:$J$109,HLOOKUP('Exras Inflair Vs. Base'!G371,'Extras -UL'!$A$4:$J$5,2,FALSE),FALSE)-I371),0)</f>
        <v>0</v>
      </c>
      <c r="M371" s="369">
        <f>IF(G371=$M$1,(VLOOKUP(A371,'Extras -UL'!$A$6:$J$109,HLOOKUP('Exras Inflair Vs. Base'!G371,'Extras -UL'!$A$4:$J$5,2,FALSE),FALSE)-I371),0)</f>
        <v>0</v>
      </c>
      <c r="N371" s="369">
        <f>IF(G371=$N$1,(VLOOKUP(A371,'Extras -UL'!$A$6:$J$109,HLOOKUP('Exras Inflair Vs. Base'!G371,'Extras -UL'!$A$4:$J$5,2,FALSE),FALSE)-I371),0)</f>
        <v>0</v>
      </c>
      <c r="O371" s="369">
        <f>IF(G371=$O$1,(VLOOKUP(A371,'Extras -UL'!$A$6:$J$109,HLOOKUP('Exras Inflair Vs. Base'!G371,'Extras -UL'!$A$4:$J$5,2,FALSE),FALSE)-I371),0)</f>
        <v>0</v>
      </c>
      <c r="P371" s="369">
        <f>IF(G371=$P$1,(VLOOKUP(A371,'Extras -UL'!$A$6:$J$109,HLOOKUP('Exras Inflair Vs. Base'!G371,'Extras -UL'!$A$4:$J$5,2,FALSE),FALSE)-I371),0)</f>
        <v>0</v>
      </c>
      <c r="Q371" s="369">
        <f>IF(G371=$Q$1,(VLOOKUP(A371,'Extras -UL'!$A$6:$J$109,HLOOKUP('Exras Inflair Vs. Base'!G371,'Extras -UL'!$A$4:$J$5,2,FALSE),FALSE)-I371),0)</f>
        <v>0</v>
      </c>
      <c r="R371" s="369">
        <f>IF(G371=$R$1,(VLOOKUP(A371,'Extras -UL'!$A$6:$J$109,HLOOKUP('Exras Inflair Vs. Base'!G371,'Extras -UL'!$A$4:$J$5,2,FALSE),FALSE)-I371),0)</f>
        <v>0</v>
      </c>
      <c r="S371" s="248"/>
      <c r="T371" s="256" t="str">
        <f t="shared" si="16"/>
        <v/>
      </c>
      <c r="U371" s="248"/>
      <c r="V371" s="248"/>
      <c r="W371" s="248"/>
      <c r="X371" s="248"/>
      <c r="Y371" s="241"/>
      <c r="Z371" s="241" t="str">
        <f t="shared" si="17"/>
        <v/>
      </c>
      <c r="AA371" s="245">
        <f t="shared" si="18"/>
        <v>0</v>
      </c>
      <c r="AB371" s="242">
        <f>IF(G371=$J$1,(VLOOKUP(A371,'Extras -UL'!$A$6:$J$109,HLOOKUP('Exras Inflair Vs. Base'!G371,'Extras -UL'!$A$4:$J$5,2,FALSE),FALSE)),0)</f>
        <v>0</v>
      </c>
      <c r="AC371" s="242">
        <f>IF(G371=$K$1,(VLOOKUP(A371,'Extras -UL'!$A$6:$J$109,HLOOKUP('Exras Inflair Vs. Base'!G371,'Extras -UL'!$A$4:$J$5,2,FALSE),FALSE)),0)</f>
        <v>0</v>
      </c>
      <c r="AD371" s="242">
        <f>IF(G371=$L$1,(VLOOKUP(A371,'Extras -UL'!$A$6:$J$109,HLOOKUP('Exras Inflair Vs. Base'!G371,'Extras -UL'!$A$4:$J$5,2,FALSE),FALSE)),0)</f>
        <v>0</v>
      </c>
      <c r="AE371" s="242">
        <f>IF(G371=$M$1,(VLOOKUP(A371,'Extras -UL'!$A$6:$J$109,HLOOKUP('Exras Inflair Vs. Base'!G371,'Extras -UL'!$A$4:$J$5,2,FALSE),FALSE)),0)</f>
        <v>0</v>
      </c>
      <c r="AF371" s="242">
        <f>IF(G371=$N$1,(VLOOKUP(A371,'Extras -UL'!$A$6:$J$109,HLOOKUP('Exras Inflair Vs. Base'!G371,'Extras -UL'!$A$4:$J$5,2,FALSE),FALSE)-I371),0)</f>
        <v>0</v>
      </c>
      <c r="AG371" s="242">
        <f>IF(G371=$O$1,(VLOOKUP(A371,'Extras -UL'!$A$6:$J$109,HLOOKUP('Exras Inflair Vs. Base'!G371,'Extras -UL'!$A$4:$J$5,2,FALSE),FALSE)),0)</f>
        <v>0</v>
      </c>
      <c r="AH371" s="242">
        <f>IF(G371=$P$1,(VLOOKUP(A371,'Extras -UL'!$A$6:$J$109,HLOOKUP('Exras Inflair Vs. Base'!G371,'Extras -UL'!$A$4:$J$5,2,FALSE),FALSE)),0)</f>
        <v>0</v>
      </c>
      <c r="AI371" s="242">
        <f>IF(G371=$Q$1,(VLOOKUP(A371,'Extras -UL'!$A$6:$J$109,HLOOKUP('Exras Inflair Vs. Base'!G371,'Extras -UL'!$A$4:$J$5,2,FALSE),FALSE)),0)</f>
        <v>0</v>
      </c>
      <c r="AJ371" s="242">
        <f>IF(G371=$R$1,(VLOOKUP(A371,'Extras -UL'!$A$6:$J$109,HLOOKUP('Exras Inflair Vs. Base'!G371,'Extras -UL'!$A$4:$J$5,2,FALSE),FALSE)),0)</f>
        <v>0</v>
      </c>
    </row>
    <row r="372" spans="1:36" x14ac:dyDescent="0.25">
      <c r="A372" s="250"/>
      <c r="B372" s="250"/>
      <c r="C372" s="250"/>
      <c r="D372" s="252"/>
      <c r="E372" s="249"/>
      <c r="F372" s="249"/>
      <c r="G372" s="249"/>
      <c r="H372" s="249"/>
      <c r="I372" s="249"/>
      <c r="J372" s="369">
        <f>IF(G372=$J$1,(VLOOKUP(A372,'Extras -UL'!$A$6:$J$109,HLOOKUP('Exras Inflair Vs. Base'!G372,'Extras -UL'!$A$4:$J$5,2,FALSE),FALSE)-I372),0)</f>
        <v>0</v>
      </c>
      <c r="K372" s="369">
        <f>IF(G372=$K$1,(VLOOKUP(A372,'Extras -UL'!$A$6:$J$109,HLOOKUP('Exras Inflair Vs. Base'!G372,'Extras -UL'!$A$4:$J$5,2,FALSE),FALSE)-I372),0)</f>
        <v>0</v>
      </c>
      <c r="L372" s="369">
        <f>IF(G372=$L$1,(VLOOKUP(A372,'Extras -UL'!$A$6:$J$109,HLOOKUP('Exras Inflair Vs. Base'!G372,'Extras -UL'!$A$4:$J$5,2,FALSE),FALSE)-I372),0)</f>
        <v>0</v>
      </c>
      <c r="M372" s="369">
        <f>IF(G372=$M$1,(VLOOKUP(A372,'Extras -UL'!$A$6:$J$109,HLOOKUP('Exras Inflair Vs. Base'!G372,'Extras -UL'!$A$4:$J$5,2,FALSE),FALSE)-I372),0)</f>
        <v>0</v>
      </c>
      <c r="N372" s="369">
        <f>IF(G372=$N$1,(VLOOKUP(A372,'Extras -UL'!$A$6:$J$109,HLOOKUP('Exras Inflair Vs. Base'!G372,'Extras -UL'!$A$4:$J$5,2,FALSE),FALSE)-I372),0)</f>
        <v>0</v>
      </c>
      <c r="O372" s="369">
        <f>IF(G372=$O$1,(VLOOKUP(A372,'Extras -UL'!$A$6:$J$109,HLOOKUP('Exras Inflair Vs. Base'!G372,'Extras -UL'!$A$4:$J$5,2,FALSE),FALSE)-I372),0)</f>
        <v>0</v>
      </c>
      <c r="P372" s="369">
        <f>IF(G372=$P$1,(VLOOKUP(A372,'Extras -UL'!$A$6:$J$109,HLOOKUP('Exras Inflair Vs. Base'!G372,'Extras -UL'!$A$4:$J$5,2,FALSE),FALSE)-I372),0)</f>
        <v>0</v>
      </c>
      <c r="Q372" s="369">
        <f>IF(G372=$Q$1,(VLOOKUP(A372,'Extras -UL'!$A$6:$J$109,HLOOKUP('Exras Inflair Vs. Base'!G372,'Extras -UL'!$A$4:$J$5,2,FALSE),FALSE)-I372),0)</f>
        <v>0</v>
      </c>
      <c r="R372" s="369">
        <f>IF(G372=$R$1,(VLOOKUP(A372,'Extras -UL'!$A$6:$J$109,HLOOKUP('Exras Inflair Vs. Base'!G372,'Extras -UL'!$A$4:$J$5,2,FALSE),FALSE)-I372),0)</f>
        <v>0</v>
      </c>
      <c r="S372" s="248"/>
      <c r="T372" s="256" t="str">
        <f t="shared" si="16"/>
        <v/>
      </c>
      <c r="U372" s="248"/>
      <c r="V372" s="248"/>
      <c r="W372" s="248"/>
      <c r="X372" s="248"/>
      <c r="Y372" s="241"/>
      <c r="Z372" s="241" t="str">
        <f t="shared" si="17"/>
        <v/>
      </c>
      <c r="AA372" s="245">
        <f t="shared" si="18"/>
        <v>0</v>
      </c>
      <c r="AB372" s="242">
        <f>IF(G372=$J$1,(VLOOKUP(A372,'Extras -UL'!$A$6:$J$109,HLOOKUP('Exras Inflair Vs. Base'!G372,'Extras -UL'!$A$4:$J$5,2,FALSE),FALSE)),0)</f>
        <v>0</v>
      </c>
      <c r="AC372" s="242">
        <f>IF(G372=$K$1,(VLOOKUP(A372,'Extras -UL'!$A$6:$J$109,HLOOKUP('Exras Inflair Vs. Base'!G372,'Extras -UL'!$A$4:$J$5,2,FALSE),FALSE)),0)</f>
        <v>0</v>
      </c>
      <c r="AD372" s="242">
        <f>IF(G372=$L$1,(VLOOKUP(A372,'Extras -UL'!$A$6:$J$109,HLOOKUP('Exras Inflair Vs. Base'!G372,'Extras -UL'!$A$4:$J$5,2,FALSE),FALSE)),0)</f>
        <v>0</v>
      </c>
      <c r="AE372" s="242">
        <f>IF(G372=$M$1,(VLOOKUP(A372,'Extras -UL'!$A$6:$J$109,HLOOKUP('Exras Inflair Vs. Base'!G372,'Extras -UL'!$A$4:$J$5,2,FALSE),FALSE)),0)</f>
        <v>0</v>
      </c>
      <c r="AF372" s="242">
        <f>IF(G372=$N$1,(VLOOKUP(A372,'Extras -UL'!$A$6:$J$109,HLOOKUP('Exras Inflair Vs. Base'!G372,'Extras -UL'!$A$4:$J$5,2,FALSE),FALSE)-I372),0)</f>
        <v>0</v>
      </c>
      <c r="AG372" s="242">
        <f>IF(G372=$O$1,(VLOOKUP(A372,'Extras -UL'!$A$6:$J$109,HLOOKUP('Exras Inflair Vs. Base'!G372,'Extras -UL'!$A$4:$J$5,2,FALSE),FALSE)),0)</f>
        <v>0</v>
      </c>
      <c r="AH372" s="242">
        <f>IF(G372=$P$1,(VLOOKUP(A372,'Extras -UL'!$A$6:$J$109,HLOOKUP('Exras Inflair Vs. Base'!G372,'Extras -UL'!$A$4:$J$5,2,FALSE),FALSE)),0)</f>
        <v>0</v>
      </c>
      <c r="AI372" s="242">
        <f>IF(G372=$Q$1,(VLOOKUP(A372,'Extras -UL'!$A$6:$J$109,HLOOKUP('Exras Inflair Vs. Base'!G372,'Extras -UL'!$A$4:$J$5,2,FALSE),FALSE)),0)</f>
        <v>0</v>
      </c>
      <c r="AJ372" s="242">
        <f>IF(G372=$R$1,(VLOOKUP(A372,'Extras -UL'!$A$6:$J$109,HLOOKUP('Exras Inflair Vs. Base'!G372,'Extras -UL'!$A$4:$J$5,2,FALSE),FALSE)),0)</f>
        <v>0</v>
      </c>
    </row>
    <row r="373" spans="1:36" x14ac:dyDescent="0.25">
      <c r="A373" s="250"/>
      <c r="B373" s="250"/>
      <c r="C373" s="250"/>
      <c r="D373" s="252"/>
      <c r="E373" s="249"/>
      <c r="F373" s="249"/>
      <c r="G373" s="249"/>
      <c r="H373" s="249"/>
      <c r="I373" s="249"/>
      <c r="J373" s="369">
        <f>IF(G373=$J$1,(VLOOKUP(A373,'Extras -UL'!$A$6:$J$109,HLOOKUP('Exras Inflair Vs. Base'!G373,'Extras -UL'!$A$4:$J$5,2,FALSE),FALSE)-I373),0)</f>
        <v>0</v>
      </c>
      <c r="K373" s="369">
        <f>IF(G373=$K$1,(VLOOKUP(A373,'Extras -UL'!$A$6:$J$109,HLOOKUP('Exras Inflair Vs. Base'!G373,'Extras -UL'!$A$4:$J$5,2,FALSE),FALSE)-I373),0)</f>
        <v>0</v>
      </c>
      <c r="L373" s="369">
        <f>IF(G373=$L$1,(VLOOKUP(A373,'Extras -UL'!$A$6:$J$109,HLOOKUP('Exras Inflair Vs. Base'!G373,'Extras -UL'!$A$4:$J$5,2,FALSE),FALSE)-I373),0)</f>
        <v>0</v>
      </c>
      <c r="M373" s="369">
        <f>IF(G373=$M$1,(VLOOKUP(A373,'Extras -UL'!$A$6:$J$109,HLOOKUP('Exras Inflair Vs. Base'!G373,'Extras -UL'!$A$4:$J$5,2,FALSE),FALSE)-I373),0)</f>
        <v>0</v>
      </c>
      <c r="N373" s="369">
        <f>IF(G373=$N$1,(VLOOKUP(A373,'Extras -UL'!$A$6:$J$109,HLOOKUP('Exras Inflair Vs. Base'!G373,'Extras -UL'!$A$4:$J$5,2,FALSE),FALSE)-I373),0)</f>
        <v>0</v>
      </c>
      <c r="O373" s="369">
        <f>IF(G373=$O$1,(VLOOKUP(A373,'Extras -UL'!$A$6:$J$109,HLOOKUP('Exras Inflair Vs. Base'!G373,'Extras -UL'!$A$4:$J$5,2,FALSE),FALSE)-I373),0)</f>
        <v>0</v>
      </c>
      <c r="P373" s="369">
        <f>IF(G373=$P$1,(VLOOKUP(A373,'Extras -UL'!$A$6:$J$109,HLOOKUP('Exras Inflair Vs. Base'!G373,'Extras -UL'!$A$4:$J$5,2,FALSE),FALSE)-I373),0)</f>
        <v>0</v>
      </c>
      <c r="Q373" s="369">
        <f>IF(G373=$Q$1,(VLOOKUP(A373,'Extras -UL'!$A$6:$J$109,HLOOKUP('Exras Inflair Vs. Base'!G373,'Extras -UL'!$A$4:$J$5,2,FALSE),FALSE)-I373),0)</f>
        <v>0</v>
      </c>
      <c r="R373" s="369">
        <f>IF(G373=$R$1,(VLOOKUP(A373,'Extras -UL'!$A$6:$J$109,HLOOKUP('Exras Inflair Vs. Base'!G373,'Extras -UL'!$A$4:$J$5,2,FALSE),FALSE)-I373),0)</f>
        <v>0</v>
      </c>
      <c r="S373" s="248"/>
      <c r="T373" s="256" t="str">
        <f t="shared" si="16"/>
        <v/>
      </c>
      <c r="U373" s="248"/>
      <c r="V373" s="248"/>
      <c r="W373" s="248"/>
      <c r="X373" s="248"/>
      <c r="Y373" s="241"/>
      <c r="Z373" s="241" t="str">
        <f t="shared" si="17"/>
        <v/>
      </c>
      <c r="AA373" s="245">
        <f t="shared" si="18"/>
        <v>0</v>
      </c>
      <c r="AB373" s="242">
        <f>IF(G373=$J$1,(VLOOKUP(A373,'Extras -UL'!$A$6:$J$109,HLOOKUP('Exras Inflair Vs. Base'!G373,'Extras -UL'!$A$4:$J$5,2,FALSE),FALSE)),0)</f>
        <v>0</v>
      </c>
      <c r="AC373" s="242">
        <f>IF(G373=$K$1,(VLOOKUP(A373,'Extras -UL'!$A$6:$J$109,HLOOKUP('Exras Inflair Vs. Base'!G373,'Extras -UL'!$A$4:$J$5,2,FALSE),FALSE)),0)</f>
        <v>0</v>
      </c>
      <c r="AD373" s="242">
        <f>IF(G373=$L$1,(VLOOKUP(A373,'Extras -UL'!$A$6:$J$109,HLOOKUP('Exras Inflair Vs. Base'!G373,'Extras -UL'!$A$4:$J$5,2,FALSE),FALSE)),0)</f>
        <v>0</v>
      </c>
      <c r="AE373" s="242">
        <f>IF(G373=$M$1,(VLOOKUP(A373,'Extras -UL'!$A$6:$J$109,HLOOKUP('Exras Inflair Vs. Base'!G373,'Extras -UL'!$A$4:$J$5,2,FALSE),FALSE)),0)</f>
        <v>0</v>
      </c>
      <c r="AF373" s="242">
        <f>IF(G373=$N$1,(VLOOKUP(A373,'Extras -UL'!$A$6:$J$109,HLOOKUP('Exras Inflair Vs. Base'!G373,'Extras -UL'!$A$4:$J$5,2,FALSE),FALSE)-I373),0)</f>
        <v>0</v>
      </c>
      <c r="AG373" s="242">
        <f>IF(G373=$O$1,(VLOOKUP(A373,'Extras -UL'!$A$6:$J$109,HLOOKUP('Exras Inflair Vs. Base'!G373,'Extras -UL'!$A$4:$J$5,2,FALSE),FALSE)),0)</f>
        <v>0</v>
      </c>
      <c r="AH373" s="242">
        <f>IF(G373=$P$1,(VLOOKUP(A373,'Extras -UL'!$A$6:$J$109,HLOOKUP('Exras Inflair Vs. Base'!G373,'Extras -UL'!$A$4:$J$5,2,FALSE),FALSE)),0)</f>
        <v>0</v>
      </c>
      <c r="AI373" s="242">
        <f>IF(G373=$Q$1,(VLOOKUP(A373,'Extras -UL'!$A$6:$J$109,HLOOKUP('Exras Inflair Vs. Base'!G373,'Extras -UL'!$A$4:$J$5,2,FALSE),FALSE)),0)</f>
        <v>0</v>
      </c>
      <c r="AJ373" s="242">
        <f>IF(G373=$R$1,(VLOOKUP(A373,'Extras -UL'!$A$6:$J$109,HLOOKUP('Exras Inflair Vs. Base'!G373,'Extras -UL'!$A$4:$J$5,2,FALSE),FALSE)),0)</f>
        <v>0</v>
      </c>
    </row>
    <row r="374" spans="1:36" x14ac:dyDescent="0.25">
      <c r="A374" s="250"/>
      <c r="B374" s="250"/>
      <c r="C374" s="250"/>
      <c r="D374" s="252"/>
      <c r="E374" s="249"/>
      <c r="F374" s="249"/>
      <c r="G374" s="249"/>
      <c r="H374" s="249"/>
      <c r="I374" s="249"/>
      <c r="J374" s="369">
        <f>IF(G374=$J$1,(VLOOKUP(A374,'Extras -UL'!$A$6:$J$109,HLOOKUP('Exras Inflair Vs. Base'!G374,'Extras -UL'!$A$4:$J$5,2,FALSE),FALSE)-I374),0)</f>
        <v>0</v>
      </c>
      <c r="K374" s="369">
        <f>IF(G374=$K$1,(VLOOKUP(A374,'Extras -UL'!$A$6:$J$109,HLOOKUP('Exras Inflair Vs. Base'!G374,'Extras -UL'!$A$4:$J$5,2,FALSE),FALSE)-I374),0)</f>
        <v>0</v>
      </c>
      <c r="L374" s="369">
        <f>IF(G374=$L$1,(VLOOKUP(A374,'Extras -UL'!$A$6:$J$109,HLOOKUP('Exras Inflair Vs. Base'!G374,'Extras -UL'!$A$4:$J$5,2,FALSE),FALSE)-I374),0)</f>
        <v>0</v>
      </c>
      <c r="M374" s="369">
        <f>IF(G374=$M$1,(VLOOKUP(A374,'Extras -UL'!$A$6:$J$109,HLOOKUP('Exras Inflair Vs. Base'!G374,'Extras -UL'!$A$4:$J$5,2,FALSE),FALSE)-I374),0)</f>
        <v>0</v>
      </c>
      <c r="N374" s="369">
        <f>IF(G374=$N$1,(VLOOKUP(A374,'Extras -UL'!$A$6:$J$109,HLOOKUP('Exras Inflair Vs. Base'!G374,'Extras -UL'!$A$4:$J$5,2,FALSE),FALSE)-I374),0)</f>
        <v>0</v>
      </c>
      <c r="O374" s="369">
        <f>IF(G374=$O$1,(VLOOKUP(A374,'Extras -UL'!$A$6:$J$109,HLOOKUP('Exras Inflair Vs. Base'!G374,'Extras -UL'!$A$4:$J$5,2,FALSE),FALSE)-I374),0)</f>
        <v>0</v>
      </c>
      <c r="P374" s="369">
        <f>IF(G374=$P$1,(VLOOKUP(A374,'Extras -UL'!$A$6:$J$109,HLOOKUP('Exras Inflair Vs. Base'!G374,'Extras -UL'!$A$4:$J$5,2,FALSE),FALSE)-I374),0)</f>
        <v>0</v>
      </c>
      <c r="Q374" s="369">
        <f>IF(G374=$Q$1,(VLOOKUP(A374,'Extras -UL'!$A$6:$J$109,HLOOKUP('Exras Inflair Vs. Base'!G374,'Extras -UL'!$A$4:$J$5,2,FALSE),FALSE)-I374),0)</f>
        <v>0</v>
      </c>
      <c r="R374" s="369">
        <f>IF(G374=$R$1,(VLOOKUP(A374,'Extras -UL'!$A$6:$J$109,HLOOKUP('Exras Inflair Vs. Base'!G374,'Extras -UL'!$A$4:$J$5,2,FALSE),FALSE)-I374),0)</f>
        <v>0</v>
      </c>
      <c r="S374" s="248"/>
      <c r="T374" s="256" t="str">
        <f t="shared" si="16"/>
        <v/>
      </c>
      <c r="U374" s="248"/>
      <c r="V374" s="248"/>
      <c r="W374" s="248"/>
      <c r="X374" s="248"/>
      <c r="Y374" s="241"/>
      <c r="Z374" s="241" t="str">
        <f t="shared" si="17"/>
        <v/>
      </c>
      <c r="AA374" s="245">
        <f t="shared" si="18"/>
        <v>0</v>
      </c>
      <c r="AB374" s="242">
        <f>IF(G374=$J$1,(VLOOKUP(A374,'Extras -UL'!$A$6:$J$109,HLOOKUP('Exras Inflair Vs. Base'!G374,'Extras -UL'!$A$4:$J$5,2,FALSE),FALSE)),0)</f>
        <v>0</v>
      </c>
      <c r="AC374" s="242">
        <f>IF(G374=$K$1,(VLOOKUP(A374,'Extras -UL'!$A$6:$J$109,HLOOKUP('Exras Inflair Vs. Base'!G374,'Extras -UL'!$A$4:$J$5,2,FALSE),FALSE)),0)</f>
        <v>0</v>
      </c>
      <c r="AD374" s="242">
        <f>IF(G374=$L$1,(VLOOKUP(A374,'Extras -UL'!$A$6:$J$109,HLOOKUP('Exras Inflair Vs. Base'!G374,'Extras -UL'!$A$4:$J$5,2,FALSE),FALSE)),0)</f>
        <v>0</v>
      </c>
      <c r="AE374" s="242">
        <f>IF(G374=$M$1,(VLOOKUP(A374,'Extras -UL'!$A$6:$J$109,HLOOKUP('Exras Inflair Vs. Base'!G374,'Extras -UL'!$A$4:$J$5,2,FALSE),FALSE)),0)</f>
        <v>0</v>
      </c>
      <c r="AF374" s="242">
        <f>IF(G374=$N$1,(VLOOKUP(A374,'Extras -UL'!$A$6:$J$109,HLOOKUP('Exras Inflair Vs. Base'!G374,'Extras -UL'!$A$4:$J$5,2,FALSE),FALSE)-I374),0)</f>
        <v>0</v>
      </c>
      <c r="AG374" s="242">
        <f>IF(G374=$O$1,(VLOOKUP(A374,'Extras -UL'!$A$6:$J$109,HLOOKUP('Exras Inflair Vs. Base'!G374,'Extras -UL'!$A$4:$J$5,2,FALSE),FALSE)),0)</f>
        <v>0</v>
      </c>
      <c r="AH374" s="242">
        <f>IF(G374=$P$1,(VLOOKUP(A374,'Extras -UL'!$A$6:$J$109,HLOOKUP('Exras Inflair Vs. Base'!G374,'Extras -UL'!$A$4:$J$5,2,FALSE),FALSE)),0)</f>
        <v>0</v>
      </c>
      <c r="AI374" s="242">
        <f>IF(G374=$Q$1,(VLOOKUP(A374,'Extras -UL'!$A$6:$J$109,HLOOKUP('Exras Inflair Vs. Base'!G374,'Extras -UL'!$A$4:$J$5,2,FALSE),FALSE)),0)</f>
        <v>0</v>
      </c>
      <c r="AJ374" s="242">
        <f>IF(G374=$R$1,(VLOOKUP(A374,'Extras -UL'!$A$6:$J$109,HLOOKUP('Exras Inflair Vs. Base'!G374,'Extras -UL'!$A$4:$J$5,2,FALSE),FALSE)),0)</f>
        <v>0</v>
      </c>
    </row>
    <row r="375" spans="1:36" x14ac:dyDescent="0.25">
      <c r="A375" s="250"/>
      <c r="B375" s="250"/>
      <c r="C375" s="250"/>
      <c r="D375" s="252"/>
      <c r="E375" s="249"/>
      <c r="F375" s="249"/>
      <c r="G375" s="249"/>
      <c r="H375" s="249"/>
      <c r="I375" s="249"/>
      <c r="J375" s="369">
        <f>IF(G375=$J$1,(VLOOKUP(A375,'Extras -UL'!$A$6:$J$109,HLOOKUP('Exras Inflair Vs. Base'!G375,'Extras -UL'!$A$4:$J$5,2,FALSE),FALSE)-I375),0)</f>
        <v>0</v>
      </c>
      <c r="K375" s="369">
        <f>IF(G375=$K$1,(VLOOKUP(A375,'Extras -UL'!$A$6:$J$109,HLOOKUP('Exras Inflair Vs. Base'!G375,'Extras -UL'!$A$4:$J$5,2,FALSE),FALSE)-I375),0)</f>
        <v>0</v>
      </c>
      <c r="L375" s="369">
        <f>IF(G375=$L$1,(VLOOKUP(A375,'Extras -UL'!$A$6:$J$109,HLOOKUP('Exras Inflair Vs. Base'!G375,'Extras -UL'!$A$4:$J$5,2,FALSE),FALSE)-I375),0)</f>
        <v>0</v>
      </c>
      <c r="M375" s="369">
        <f>IF(G375=$M$1,(VLOOKUP(A375,'Extras -UL'!$A$6:$J$109,HLOOKUP('Exras Inflair Vs. Base'!G375,'Extras -UL'!$A$4:$J$5,2,FALSE),FALSE)-I375),0)</f>
        <v>0</v>
      </c>
      <c r="N375" s="369">
        <f>IF(G375=$N$1,(VLOOKUP(A375,'Extras -UL'!$A$6:$J$109,HLOOKUP('Exras Inflair Vs. Base'!G375,'Extras -UL'!$A$4:$J$5,2,FALSE),FALSE)-I375),0)</f>
        <v>0</v>
      </c>
      <c r="O375" s="369">
        <f>IF(G375=$O$1,(VLOOKUP(A375,'Extras -UL'!$A$6:$J$109,HLOOKUP('Exras Inflair Vs. Base'!G375,'Extras -UL'!$A$4:$J$5,2,FALSE),FALSE)-I375),0)</f>
        <v>0</v>
      </c>
      <c r="P375" s="369">
        <f>IF(G375=$P$1,(VLOOKUP(A375,'Extras -UL'!$A$6:$J$109,HLOOKUP('Exras Inflair Vs. Base'!G375,'Extras -UL'!$A$4:$J$5,2,FALSE),FALSE)-I375),0)</f>
        <v>0</v>
      </c>
      <c r="Q375" s="369">
        <f>IF(G375=$Q$1,(VLOOKUP(A375,'Extras -UL'!$A$6:$J$109,HLOOKUP('Exras Inflair Vs. Base'!G375,'Extras -UL'!$A$4:$J$5,2,FALSE),FALSE)-I375),0)</f>
        <v>0</v>
      </c>
      <c r="R375" s="369">
        <f>IF(G375=$R$1,(VLOOKUP(A375,'Extras -UL'!$A$6:$J$109,HLOOKUP('Exras Inflair Vs. Base'!G375,'Extras -UL'!$A$4:$J$5,2,FALSE),FALSE)-I375),0)</f>
        <v>0</v>
      </c>
      <c r="S375" s="248"/>
      <c r="T375" s="256" t="str">
        <f t="shared" si="16"/>
        <v/>
      </c>
      <c r="U375" s="248"/>
      <c r="V375" s="248"/>
      <c r="W375" s="248"/>
      <c r="X375" s="248"/>
      <c r="Y375" s="241"/>
      <c r="Z375" s="241" t="str">
        <f t="shared" si="17"/>
        <v/>
      </c>
      <c r="AA375" s="245">
        <f t="shared" si="18"/>
        <v>0</v>
      </c>
      <c r="AB375" s="242">
        <f>IF(G375=$J$1,(VLOOKUP(A375,'Extras -UL'!$A$6:$J$109,HLOOKUP('Exras Inflair Vs. Base'!G375,'Extras -UL'!$A$4:$J$5,2,FALSE),FALSE)),0)</f>
        <v>0</v>
      </c>
      <c r="AC375" s="242">
        <f>IF(G375=$K$1,(VLOOKUP(A375,'Extras -UL'!$A$6:$J$109,HLOOKUP('Exras Inflair Vs. Base'!G375,'Extras -UL'!$A$4:$J$5,2,FALSE),FALSE)),0)</f>
        <v>0</v>
      </c>
      <c r="AD375" s="242">
        <f>IF(G375=$L$1,(VLOOKUP(A375,'Extras -UL'!$A$6:$J$109,HLOOKUP('Exras Inflair Vs. Base'!G375,'Extras -UL'!$A$4:$J$5,2,FALSE),FALSE)),0)</f>
        <v>0</v>
      </c>
      <c r="AE375" s="242">
        <f>IF(G375=$M$1,(VLOOKUP(A375,'Extras -UL'!$A$6:$J$109,HLOOKUP('Exras Inflair Vs. Base'!G375,'Extras -UL'!$A$4:$J$5,2,FALSE),FALSE)),0)</f>
        <v>0</v>
      </c>
      <c r="AF375" s="242">
        <f>IF(G375=$N$1,(VLOOKUP(A375,'Extras -UL'!$A$6:$J$109,HLOOKUP('Exras Inflair Vs. Base'!G375,'Extras -UL'!$A$4:$J$5,2,FALSE),FALSE)-I375),0)</f>
        <v>0</v>
      </c>
      <c r="AG375" s="242">
        <f>IF(G375=$O$1,(VLOOKUP(A375,'Extras -UL'!$A$6:$J$109,HLOOKUP('Exras Inflair Vs. Base'!G375,'Extras -UL'!$A$4:$J$5,2,FALSE),FALSE)),0)</f>
        <v>0</v>
      </c>
      <c r="AH375" s="242">
        <f>IF(G375=$P$1,(VLOOKUP(A375,'Extras -UL'!$A$6:$J$109,HLOOKUP('Exras Inflair Vs. Base'!G375,'Extras -UL'!$A$4:$J$5,2,FALSE),FALSE)),0)</f>
        <v>0</v>
      </c>
      <c r="AI375" s="242">
        <f>IF(G375=$Q$1,(VLOOKUP(A375,'Extras -UL'!$A$6:$J$109,HLOOKUP('Exras Inflair Vs. Base'!G375,'Extras -UL'!$A$4:$J$5,2,FALSE),FALSE)),0)</f>
        <v>0</v>
      </c>
      <c r="AJ375" s="242">
        <f>IF(G375=$R$1,(VLOOKUP(A375,'Extras -UL'!$A$6:$J$109,HLOOKUP('Exras Inflair Vs. Base'!G375,'Extras -UL'!$A$4:$J$5,2,FALSE),FALSE)),0)</f>
        <v>0</v>
      </c>
    </row>
    <row r="376" spans="1:36" x14ac:dyDescent="0.25">
      <c r="A376" s="250"/>
      <c r="B376" s="250"/>
      <c r="C376" s="250"/>
      <c r="D376" s="252"/>
      <c r="E376" s="249"/>
      <c r="F376" s="249"/>
      <c r="G376" s="249"/>
      <c r="H376" s="249"/>
      <c r="I376" s="249"/>
      <c r="J376" s="369">
        <f>IF(G376=$J$1,(VLOOKUP(A376,'Extras -UL'!$A$6:$J$109,HLOOKUP('Exras Inflair Vs. Base'!G376,'Extras -UL'!$A$4:$J$5,2,FALSE),FALSE)-I376),0)</f>
        <v>0</v>
      </c>
      <c r="K376" s="369">
        <f>IF(G376=$K$1,(VLOOKUP(A376,'Extras -UL'!$A$6:$J$109,HLOOKUP('Exras Inflair Vs. Base'!G376,'Extras -UL'!$A$4:$J$5,2,FALSE),FALSE)-I376),0)</f>
        <v>0</v>
      </c>
      <c r="L376" s="369">
        <f>IF(G376=$L$1,(VLOOKUP(A376,'Extras -UL'!$A$6:$J$109,HLOOKUP('Exras Inflair Vs. Base'!G376,'Extras -UL'!$A$4:$J$5,2,FALSE),FALSE)-I376),0)</f>
        <v>0</v>
      </c>
      <c r="M376" s="369">
        <f>IF(G376=$M$1,(VLOOKUP(A376,'Extras -UL'!$A$6:$J$109,HLOOKUP('Exras Inflair Vs. Base'!G376,'Extras -UL'!$A$4:$J$5,2,FALSE),FALSE)-I376),0)</f>
        <v>0</v>
      </c>
      <c r="N376" s="369">
        <f>IF(G376=$N$1,(VLOOKUP(A376,'Extras -UL'!$A$6:$J$109,HLOOKUP('Exras Inflair Vs. Base'!G376,'Extras -UL'!$A$4:$J$5,2,FALSE),FALSE)-I376),0)</f>
        <v>0</v>
      </c>
      <c r="O376" s="369">
        <f>IF(G376=$O$1,(VLOOKUP(A376,'Extras -UL'!$A$6:$J$109,HLOOKUP('Exras Inflair Vs. Base'!G376,'Extras -UL'!$A$4:$J$5,2,FALSE),FALSE)-I376),0)</f>
        <v>0</v>
      </c>
      <c r="P376" s="369">
        <f>IF(G376=$P$1,(VLOOKUP(A376,'Extras -UL'!$A$6:$J$109,HLOOKUP('Exras Inflair Vs. Base'!G376,'Extras -UL'!$A$4:$J$5,2,FALSE),FALSE)-I376),0)</f>
        <v>0</v>
      </c>
      <c r="Q376" s="369">
        <f>IF(G376=$Q$1,(VLOOKUP(A376,'Extras -UL'!$A$6:$J$109,HLOOKUP('Exras Inflair Vs. Base'!G376,'Extras -UL'!$A$4:$J$5,2,FALSE),FALSE)-I376),0)</f>
        <v>0</v>
      </c>
      <c r="R376" s="369">
        <f>IF(G376=$R$1,(VLOOKUP(A376,'Extras -UL'!$A$6:$J$109,HLOOKUP('Exras Inflair Vs. Base'!G376,'Extras -UL'!$A$4:$J$5,2,FALSE),FALSE)-I376),0)</f>
        <v>0</v>
      </c>
      <c r="S376" s="248"/>
      <c r="T376" s="256" t="str">
        <f t="shared" si="16"/>
        <v/>
      </c>
      <c r="U376" s="248"/>
      <c r="V376" s="248"/>
      <c r="W376" s="248"/>
      <c r="X376" s="248"/>
      <c r="Y376" s="241"/>
      <c r="Z376" s="241" t="str">
        <f t="shared" si="17"/>
        <v/>
      </c>
      <c r="AA376" s="245">
        <f t="shared" si="18"/>
        <v>0</v>
      </c>
      <c r="AB376" s="242">
        <f>IF(G376=$J$1,(VLOOKUP(A376,'Extras -UL'!$A$6:$J$109,HLOOKUP('Exras Inflair Vs. Base'!G376,'Extras -UL'!$A$4:$J$5,2,FALSE),FALSE)),0)</f>
        <v>0</v>
      </c>
      <c r="AC376" s="242">
        <f>IF(G376=$K$1,(VLOOKUP(A376,'Extras -UL'!$A$6:$J$109,HLOOKUP('Exras Inflair Vs. Base'!G376,'Extras -UL'!$A$4:$J$5,2,FALSE),FALSE)),0)</f>
        <v>0</v>
      </c>
      <c r="AD376" s="242">
        <f>IF(G376=$L$1,(VLOOKUP(A376,'Extras -UL'!$A$6:$J$109,HLOOKUP('Exras Inflair Vs. Base'!G376,'Extras -UL'!$A$4:$J$5,2,FALSE),FALSE)),0)</f>
        <v>0</v>
      </c>
      <c r="AE376" s="242">
        <f>IF(G376=$M$1,(VLOOKUP(A376,'Extras -UL'!$A$6:$J$109,HLOOKUP('Exras Inflair Vs. Base'!G376,'Extras -UL'!$A$4:$J$5,2,FALSE),FALSE)),0)</f>
        <v>0</v>
      </c>
      <c r="AF376" s="242">
        <f>IF(G376=$N$1,(VLOOKUP(A376,'Extras -UL'!$A$6:$J$109,HLOOKUP('Exras Inflair Vs. Base'!G376,'Extras -UL'!$A$4:$J$5,2,FALSE),FALSE)-I376),0)</f>
        <v>0</v>
      </c>
      <c r="AG376" s="242">
        <f>IF(G376=$O$1,(VLOOKUP(A376,'Extras -UL'!$A$6:$J$109,HLOOKUP('Exras Inflair Vs. Base'!G376,'Extras -UL'!$A$4:$J$5,2,FALSE),FALSE)),0)</f>
        <v>0</v>
      </c>
      <c r="AH376" s="242">
        <f>IF(G376=$P$1,(VLOOKUP(A376,'Extras -UL'!$A$6:$J$109,HLOOKUP('Exras Inflair Vs. Base'!G376,'Extras -UL'!$A$4:$J$5,2,FALSE),FALSE)),0)</f>
        <v>0</v>
      </c>
      <c r="AI376" s="242">
        <f>IF(G376=$Q$1,(VLOOKUP(A376,'Extras -UL'!$A$6:$J$109,HLOOKUP('Exras Inflair Vs. Base'!G376,'Extras -UL'!$A$4:$J$5,2,FALSE),FALSE)),0)</f>
        <v>0</v>
      </c>
      <c r="AJ376" s="242">
        <f>IF(G376=$R$1,(VLOOKUP(A376,'Extras -UL'!$A$6:$J$109,HLOOKUP('Exras Inflair Vs. Base'!G376,'Extras -UL'!$A$4:$J$5,2,FALSE),FALSE)),0)</f>
        <v>0</v>
      </c>
    </row>
    <row r="377" spans="1:36" x14ac:dyDescent="0.25">
      <c r="A377" s="250"/>
      <c r="B377" s="250"/>
      <c r="C377" s="250"/>
      <c r="D377" s="252"/>
      <c r="E377" s="249"/>
      <c r="F377" s="249"/>
      <c r="G377" s="249"/>
      <c r="H377" s="249"/>
      <c r="I377" s="249"/>
      <c r="J377" s="369">
        <f>IF(G377=$J$1,(VLOOKUP(A377,'Extras -UL'!$A$6:$J$109,HLOOKUP('Exras Inflair Vs. Base'!G377,'Extras -UL'!$A$4:$J$5,2,FALSE),FALSE)-I377),0)</f>
        <v>0</v>
      </c>
      <c r="K377" s="369">
        <f>IF(G377=$K$1,(VLOOKUP(A377,'Extras -UL'!$A$6:$J$109,HLOOKUP('Exras Inflair Vs. Base'!G377,'Extras -UL'!$A$4:$J$5,2,FALSE),FALSE)-I377),0)</f>
        <v>0</v>
      </c>
      <c r="L377" s="369">
        <f>IF(G377=$L$1,(VLOOKUP(A377,'Extras -UL'!$A$6:$J$109,HLOOKUP('Exras Inflair Vs. Base'!G377,'Extras -UL'!$A$4:$J$5,2,FALSE),FALSE)-I377),0)</f>
        <v>0</v>
      </c>
      <c r="M377" s="369">
        <f>IF(G377=$M$1,(VLOOKUP(A377,'Extras -UL'!$A$6:$J$109,HLOOKUP('Exras Inflair Vs. Base'!G377,'Extras -UL'!$A$4:$J$5,2,FALSE),FALSE)-I377),0)</f>
        <v>0</v>
      </c>
      <c r="N377" s="369">
        <f>IF(G377=$N$1,(VLOOKUP(A377,'Extras -UL'!$A$6:$J$109,HLOOKUP('Exras Inflair Vs. Base'!G377,'Extras -UL'!$A$4:$J$5,2,FALSE),FALSE)-I377),0)</f>
        <v>0</v>
      </c>
      <c r="O377" s="369">
        <f>IF(G377=$O$1,(VLOOKUP(A377,'Extras -UL'!$A$6:$J$109,HLOOKUP('Exras Inflair Vs. Base'!G377,'Extras -UL'!$A$4:$J$5,2,FALSE),FALSE)-I377),0)</f>
        <v>0</v>
      </c>
      <c r="P377" s="369">
        <f>IF(G377=$P$1,(VLOOKUP(A377,'Extras -UL'!$A$6:$J$109,HLOOKUP('Exras Inflair Vs. Base'!G377,'Extras -UL'!$A$4:$J$5,2,FALSE),FALSE)-I377),0)</f>
        <v>0</v>
      </c>
      <c r="Q377" s="369">
        <f>IF(G377=$Q$1,(VLOOKUP(A377,'Extras -UL'!$A$6:$J$109,HLOOKUP('Exras Inflair Vs. Base'!G377,'Extras -UL'!$A$4:$J$5,2,FALSE),FALSE)-I377),0)</f>
        <v>0</v>
      </c>
      <c r="R377" s="369">
        <f>IF(G377=$R$1,(VLOOKUP(A377,'Extras -UL'!$A$6:$J$109,HLOOKUP('Exras Inflair Vs. Base'!G377,'Extras -UL'!$A$4:$J$5,2,FALSE),FALSE)-I377),0)</f>
        <v>0</v>
      </c>
      <c r="S377" s="248"/>
      <c r="T377" s="256" t="str">
        <f t="shared" si="16"/>
        <v/>
      </c>
      <c r="U377" s="248"/>
      <c r="V377" s="248"/>
      <c r="W377" s="248"/>
      <c r="X377" s="248"/>
      <c r="Y377" s="241"/>
      <c r="Z377" s="241" t="str">
        <f t="shared" si="17"/>
        <v/>
      </c>
      <c r="AA377" s="245">
        <f t="shared" si="18"/>
        <v>0</v>
      </c>
      <c r="AB377" s="242">
        <f>IF(G377=$J$1,(VLOOKUP(A377,'Extras -UL'!$A$6:$J$109,HLOOKUP('Exras Inflair Vs. Base'!G377,'Extras -UL'!$A$4:$J$5,2,FALSE),FALSE)),0)</f>
        <v>0</v>
      </c>
      <c r="AC377" s="242">
        <f>IF(G377=$K$1,(VLOOKUP(A377,'Extras -UL'!$A$6:$J$109,HLOOKUP('Exras Inflair Vs. Base'!G377,'Extras -UL'!$A$4:$J$5,2,FALSE),FALSE)),0)</f>
        <v>0</v>
      </c>
      <c r="AD377" s="242">
        <f>IF(G377=$L$1,(VLOOKUP(A377,'Extras -UL'!$A$6:$J$109,HLOOKUP('Exras Inflair Vs. Base'!G377,'Extras -UL'!$A$4:$J$5,2,FALSE),FALSE)),0)</f>
        <v>0</v>
      </c>
      <c r="AE377" s="242">
        <f>IF(G377=$M$1,(VLOOKUP(A377,'Extras -UL'!$A$6:$J$109,HLOOKUP('Exras Inflair Vs. Base'!G377,'Extras -UL'!$A$4:$J$5,2,FALSE),FALSE)),0)</f>
        <v>0</v>
      </c>
      <c r="AF377" s="242">
        <f>IF(G377=$N$1,(VLOOKUP(A377,'Extras -UL'!$A$6:$J$109,HLOOKUP('Exras Inflair Vs. Base'!G377,'Extras -UL'!$A$4:$J$5,2,FALSE),FALSE)-I377),0)</f>
        <v>0</v>
      </c>
      <c r="AG377" s="242">
        <f>IF(G377=$O$1,(VLOOKUP(A377,'Extras -UL'!$A$6:$J$109,HLOOKUP('Exras Inflair Vs. Base'!G377,'Extras -UL'!$A$4:$J$5,2,FALSE),FALSE)),0)</f>
        <v>0</v>
      </c>
      <c r="AH377" s="242">
        <f>IF(G377=$P$1,(VLOOKUP(A377,'Extras -UL'!$A$6:$J$109,HLOOKUP('Exras Inflair Vs. Base'!G377,'Extras -UL'!$A$4:$J$5,2,FALSE),FALSE)),0)</f>
        <v>0</v>
      </c>
      <c r="AI377" s="242">
        <f>IF(G377=$Q$1,(VLOOKUP(A377,'Extras -UL'!$A$6:$J$109,HLOOKUP('Exras Inflair Vs. Base'!G377,'Extras -UL'!$A$4:$J$5,2,FALSE),FALSE)),0)</f>
        <v>0</v>
      </c>
      <c r="AJ377" s="242">
        <f>IF(G377=$R$1,(VLOOKUP(A377,'Extras -UL'!$A$6:$J$109,HLOOKUP('Exras Inflair Vs. Base'!G377,'Extras -UL'!$A$4:$J$5,2,FALSE),FALSE)),0)</f>
        <v>0</v>
      </c>
    </row>
    <row r="378" spans="1:36" x14ac:dyDescent="0.25">
      <c r="A378" s="250"/>
      <c r="B378" s="250"/>
      <c r="C378" s="250"/>
      <c r="D378" s="252"/>
      <c r="E378" s="249"/>
      <c r="F378" s="249"/>
      <c r="G378" s="249"/>
      <c r="H378" s="249"/>
      <c r="I378" s="249"/>
      <c r="J378" s="369">
        <f>IF(G378=$J$1,(VLOOKUP(A378,'Extras -UL'!$A$6:$J$109,HLOOKUP('Exras Inflair Vs. Base'!G378,'Extras -UL'!$A$4:$J$5,2,FALSE),FALSE)-I378),0)</f>
        <v>0</v>
      </c>
      <c r="K378" s="369">
        <f>IF(G378=$K$1,(VLOOKUP(A378,'Extras -UL'!$A$6:$J$109,HLOOKUP('Exras Inflair Vs. Base'!G378,'Extras -UL'!$A$4:$J$5,2,FALSE),FALSE)-I378),0)</f>
        <v>0</v>
      </c>
      <c r="L378" s="369">
        <f>IF(G378=$L$1,(VLOOKUP(A378,'Extras -UL'!$A$6:$J$109,HLOOKUP('Exras Inflair Vs. Base'!G378,'Extras -UL'!$A$4:$J$5,2,FALSE),FALSE)-I378),0)</f>
        <v>0</v>
      </c>
      <c r="M378" s="369">
        <f>IF(G378=$M$1,(VLOOKUP(A378,'Extras -UL'!$A$6:$J$109,HLOOKUP('Exras Inflair Vs. Base'!G378,'Extras -UL'!$A$4:$J$5,2,FALSE),FALSE)-I378),0)</f>
        <v>0</v>
      </c>
      <c r="N378" s="369">
        <f>IF(G378=$N$1,(VLOOKUP(A378,'Extras -UL'!$A$6:$J$109,HLOOKUP('Exras Inflair Vs. Base'!G378,'Extras -UL'!$A$4:$J$5,2,FALSE),FALSE)-I378),0)</f>
        <v>0</v>
      </c>
      <c r="O378" s="369">
        <f>IF(G378=$O$1,(VLOOKUP(A378,'Extras -UL'!$A$6:$J$109,HLOOKUP('Exras Inflair Vs. Base'!G378,'Extras -UL'!$A$4:$J$5,2,FALSE),FALSE)-I378),0)</f>
        <v>0</v>
      </c>
      <c r="P378" s="369">
        <f>IF(G378=$P$1,(VLOOKUP(A378,'Extras -UL'!$A$6:$J$109,HLOOKUP('Exras Inflair Vs. Base'!G378,'Extras -UL'!$A$4:$J$5,2,FALSE),FALSE)-I378),0)</f>
        <v>0</v>
      </c>
      <c r="Q378" s="369">
        <f>IF(G378=$Q$1,(VLOOKUP(A378,'Extras -UL'!$A$6:$J$109,HLOOKUP('Exras Inflair Vs. Base'!G378,'Extras -UL'!$A$4:$J$5,2,FALSE),FALSE)-I378),0)</f>
        <v>0</v>
      </c>
      <c r="R378" s="369">
        <f>IF(G378=$R$1,(VLOOKUP(A378,'Extras -UL'!$A$6:$J$109,HLOOKUP('Exras Inflair Vs. Base'!G378,'Extras -UL'!$A$4:$J$5,2,FALSE),FALSE)-I378),0)</f>
        <v>0</v>
      </c>
      <c r="S378" s="248"/>
      <c r="T378" s="256" t="str">
        <f t="shared" si="16"/>
        <v/>
      </c>
      <c r="U378" s="248"/>
      <c r="V378" s="248"/>
      <c r="W378" s="248"/>
      <c r="X378" s="248"/>
      <c r="Y378" s="241"/>
      <c r="Z378" s="241" t="str">
        <f t="shared" si="17"/>
        <v/>
      </c>
      <c r="AA378" s="245">
        <f t="shared" si="18"/>
        <v>0</v>
      </c>
      <c r="AB378" s="242">
        <f>IF(G378=$J$1,(VLOOKUP(A378,'Extras -UL'!$A$6:$J$109,HLOOKUP('Exras Inflair Vs. Base'!G378,'Extras -UL'!$A$4:$J$5,2,FALSE),FALSE)),0)</f>
        <v>0</v>
      </c>
      <c r="AC378" s="242">
        <f>IF(G378=$K$1,(VLOOKUP(A378,'Extras -UL'!$A$6:$J$109,HLOOKUP('Exras Inflair Vs. Base'!G378,'Extras -UL'!$A$4:$J$5,2,FALSE),FALSE)),0)</f>
        <v>0</v>
      </c>
      <c r="AD378" s="242">
        <f>IF(G378=$L$1,(VLOOKUP(A378,'Extras -UL'!$A$6:$J$109,HLOOKUP('Exras Inflair Vs. Base'!G378,'Extras -UL'!$A$4:$J$5,2,FALSE),FALSE)),0)</f>
        <v>0</v>
      </c>
      <c r="AE378" s="242">
        <f>IF(G378=$M$1,(VLOOKUP(A378,'Extras -UL'!$A$6:$J$109,HLOOKUP('Exras Inflair Vs. Base'!G378,'Extras -UL'!$A$4:$J$5,2,FALSE),FALSE)),0)</f>
        <v>0</v>
      </c>
      <c r="AF378" s="242">
        <f>IF(G378=$N$1,(VLOOKUP(A378,'Extras -UL'!$A$6:$J$109,HLOOKUP('Exras Inflair Vs. Base'!G378,'Extras -UL'!$A$4:$J$5,2,FALSE),FALSE)-I378),0)</f>
        <v>0</v>
      </c>
      <c r="AG378" s="242">
        <f>IF(G378=$O$1,(VLOOKUP(A378,'Extras -UL'!$A$6:$J$109,HLOOKUP('Exras Inflair Vs. Base'!G378,'Extras -UL'!$A$4:$J$5,2,FALSE),FALSE)),0)</f>
        <v>0</v>
      </c>
      <c r="AH378" s="242">
        <f>IF(G378=$P$1,(VLOOKUP(A378,'Extras -UL'!$A$6:$J$109,HLOOKUP('Exras Inflair Vs. Base'!G378,'Extras -UL'!$A$4:$J$5,2,FALSE),FALSE)),0)</f>
        <v>0</v>
      </c>
      <c r="AI378" s="242">
        <f>IF(G378=$Q$1,(VLOOKUP(A378,'Extras -UL'!$A$6:$J$109,HLOOKUP('Exras Inflair Vs. Base'!G378,'Extras -UL'!$A$4:$J$5,2,FALSE),FALSE)),0)</f>
        <v>0</v>
      </c>
      <c r="AJ378" s="242">
        <f>IF(G378=$R$1,(VLOOKUP(A378,'Extras -UL'!$A$6:$J$109,HLOOKUP('Exras Inflair Vs. Base'!G378,'Extras -UL'!$A$4:$J$5,2,FALSE),FALSE)),0)</f>
        <v>0</v>
      </c>
    </row>
    <row r="379" spans="1:36" x14ac:dyDescent="0.25">
      <c r="A379" s="250"/>
      <c r="B379" s="250"/>
      <c r="C379" s="250"/>
      <c r="D379" s="252"/>
      <c r="E379" s="249"/>
      <c r="F379" s="249"/>
      <c r="G379" s="249"/>
      <c r="H379" s="249"/>
      <c r="I379" s="249"/>
      <c r="J379" s="369">
        <f>IF(G379=$J$1,(VLOOKUP(A379,'Extras -UL'!$A$6:$J$109,HLOOKUP('Exras Inflair Vs. Base'!G379,'Extras -UL'!$A$4:$J$5,2,FALSE),FALSE)-I379),0)</f>
        <v>0</v>
      </c>
      <c r="K379" s="369">
        <f>IF(G379=$K$1,(VLOOKUP(A379,'Extras -UL'!$A$6:$J$109,HLOOKUP('Exras Inflair Vs. Base'!G379,'Extras -UL'!$A$4:$J$5,2,FALSE),FALSE)-I379),0)</f>
        <v>0</v>
      </c>
      <c r="L379" s="369">
        <f>IF(G379=$L$1,(VLOOKUP(A379,'Extras -UL'!$A$6:$J$109,HLOOKUP('Exras Inflair Vs. Base'!G379,'Extras -UL'!$A$4:$J$5,2,FALSE),FALSE)-I379),0)</f>
        <v>0</v>
      </c>
      <c r="M379" s="369">
        <f>IF(G379=$M$1,(VLOOKUP(A379,'Extras -UL'!$A$6:$J$109,HLOOKUP('Exras Inflair Vs. Base'!G379,'Extras -UL'!$A$4:$J$5,2,FALSE),FALSE)-I379),0)</f>
        <v>0</v>
      </c>
      <c r="N379" s="369">
        <f>IF(G379=$N$1,(VLOOKUP(A379,'Extras -UL'!$A$6:$J$109,HLOOKUP('Exras Inflair Vs. Base'!G379,'Extras -UL'!$A$4:$J$5,2,FALSE),FALSE)-I379),0)</f>
        <v>0</v>
      </c>
      <c r="O379" s="369">
        <f>IF(G379=$O$1,(VLOOKUP(A379,'Extras -UL'!$A$6:$J$109,HLOOKUP('Exras Inflair Vs. Base'!G379,'Extras -UL'!$A$4:$J$5,2,FALSE),FALSE)-I379),0)</f>
        <v>0</v>
      </c>
      <c r="P379" s="369">
        <f>IF(G379=$P$1,(VLOOKUP(A379,'Extras -UL'!$A$6:$J$109,HLOOKUP('Exras Inflair Vs. Base'!G379,'Extras -UL'!$A$4:$J$5,2,FALSE),FALSE)-I379),0)</f>
        <v>0</v>
      </c>
      <c r="Q379" s="369">
        <f>IF(G379=$Q$1,(VLOOKUP(A379,'Extras -UL'!$A$6:$J$109,HLOOKUP('Exras Inflair Vs. Base'!G379,'Extras -UL'!$A$4:$J$5,2,FALSE),FALSE)-I379),0)</f>
        <v>0</v>
      </c>
      <c r="R379" s="369">
        <f>IF(G379=$R$1,(VLOOKUP(A379,'Extras -UL'!$A$6:$J$109,HLOOKUP('Exras Inflair Vs. Base'!G379,'Extras -UL'!$A$4:$J$5,2,FALSE),FALSE)-I379),0)</f>
        <v>0</v>
      </c>
      <c r="S379" s="248"/>
      <c r="T379" s="256" t="str">
        <f t="shared" si="16"/>
        <v/>
      </c>
      <c r="U379" s="248"/>
      <c r="V379" s="248"/>
      <c r="W379" s="248"/>
      <c r="X379" s="248"/>
      <c r="Y379" s="241"/>
      <c r="Z379" s="241" t="str">
        <f t="shared" si="17"/>
        <v/>
      </c>
      <c r="AA379" s="245">
        <f t="shared" si="18"/>
        <v>0</v>
      </c>
      <c r="AB379" s="242">
        <f>IF(G379=$J$1,(VLOOKUP(A379,'Extras -UL'!$A$6:$J$109,HLOOKUP('Exras Inflair Vs. Base'!G379,'Extras -UL'!$A$4:$J$5,2,FALSE),FALSE)),0)</f>
        <v>0</v>
      </c>
      <c r="AC379" s="242">
        <f>IF(G379=$K$1,(VLOOKUP(A379,'Extras -UL'!$A$6:$J$109,HLOOKUP('Exras Inflair Vs. Base'!G379,'Extras -UL'!$A$4:$J$5,2,FALSE),FALSE)),0)</f>
        <v>0</v>
      </c>
      <c r="AD379" s="242">
        <f>IF(G379=$L$1,(VLOOKUP(A379,'Extras -UL'!$A$6:$J$109,HLOOKUP('Exras Inflair Vs. Base'!G379,'Extras -UL'!$A$4:$J$5,2,FALSE),FALSE)),0)</f>
        <v>0</v>
      </c>
      <c r="AE379" s="242">
        <f>IF(G379=$M$1,(VLOOKUP(A379,'Extras -UL'!$A$6:$J$109,HLOOKUP('Exras Inflair Vs. Base'!G379,'Extras -UL'!$A$4:$J$5,2,FALSE),FALSE)),0)</f>
        <v>0</v>
      </c>
      <c r="AF379" s="242">
        <f>IF(G379=$N$1,(VLOOKUP(A379,'Extras -UL'!$A$6:$J$109,HLOOKUP('Exras Inflair Vs. Base'!G379,'Extras -UL'!$A$4:$J$5,2,FALSE),FALSE)-I379),0)</f>
        <v>0</v>
      </c>
      <c r="AG379" s="242">
        <f>IF(G379=$O$1,(VLOOKUP(A379,'Extras -UL'!$A$6:$J$109,HLOOKUP('Exras Inflair Vs. Base'!G379,'Extras -UL'!$A$4:$J$5,2,FALSE),FALSE)),0)</f>
        <v>0</v>
      </c>
      <c r="AH379" s="242">
        <f>IF(G379=$P$1,(VLOOKUP(A379,'Extras -UL'!$A$6:$J$109,HLOOKUP('Exras Inflair Vs. Base'!G379,'Extras -UL'!$A$4:$J$5,2,FALSE),FALSE)),0)</f>
        <v>0</v>
      </c>
      <c r="AI379" s="242">
        <f>IF(G379=$Q$1,(VLOOKUP(A379,'Extras -UL'!$A$6:$J$109,HLOOKUP('Exras Inflair Vs. Base'!G379,'Extras -UL'!$A$4:$J$5,2,FALSE),FALSE)),0)</f>
        <v>0</v>
      </c>
      <c r="AJ379" s="242">
        <f>IF(G379=$R$1,(VLOOKUP(A379,'Extras -UL'!$A$6:$J$109,HLOOKUP('Exras Inflair Vs. Base'!G379,'Extras -UL'!$A$4:$J$5,2,FALSE),FALSE)),0)</f>
        <v>0</v>
      </c>
    </row>
    <row r="380" spans="1:36" x14ac:dyDescent="0.25">
      <c r="A380" s="250"/>
      <c r="B380" s="250"/>
      <c r="C380" s="250"/>
      <c r="D380" s="252"/>
      <c r="E380" s="249"/>
      <c r="F380" s="249"/>
      <c r="G380" s="249"/>
      <c r="H380" s="249"/>
      <c r="I380" s="249"/>
      <c r="J380" s="369">
        <f>IF(G380=$J$1,(VLOOKUP(A380,'Extras -UL'!$A$6:$J$109,HLOOKUP('Exras Inflair Vs. Base'!G380,'Extras -UL'!$A$4:$J$5,2,FALSE),FALSE)-I380),0)</f>
        <v>0</v>
      </c>
      <c r="K380" s="369">
        <f>IF(G380=$K$1,(VLOOKUP(A380,'Extras -UL'!$A$6:$J$109,HLOOKUP('Exras Inflair Vs. Base'!G380,'Extras -UL'!$A$4:$J$5,2,FALSE),FALSE)-I380),0)</f>
        <v>0</v>
      </c>
      <c r="L380" s="369">
        <f>IF(G380=$L$1,(VLOOKUP(A380,'Extras -UL'!$A$6:$J$109,HLOOKUP('Exras Inflair Vs. Base'!G380,'Extras -UL'!$A$4:$J$5,2,FALSE),FALSE)-I380),0)</f>
        <v>0</v>
      </c>
      <c r="M380" s="369">
        <f>IF(G380=$M$1,(VLOOKUP(A380,'Extras -UL'!$A$6:$J$109,HLOOKUP('Exras Inflair Vs. Base'!G380,'Extras -UL'!$A$4:$J$5,2,FALSE),FALSE)-I380),0)</f>
        <v>0</v>
      </c>
      <c r="N380" s="369">
        <f>IF(G380=$N$1,(VLOOKUP(A380,'Extras -UL'!$A$6:$J$109,HLOOKUP('Exras Inflair Vs. Base'!G380,'Extras -UL'!$A$4:$J$5,2,FALSE),FALSE)-I380),0)</f>
        <v>0</v>
      </c>
      <c r="O380" s="369">
        <f>IF(G380=$O$1,(VLOOKUP(A380,'Extras -UL'!$A$6:$J$109,HLOOKUP('Exras Inflair Vs. Base'!G380,'Extras -UL'!$A$4:$J$5,2,FALSE),FALSE)-I380),0)</f>
        <v>0</v>
      </c>
      <c r="P380" s="369">
        <f>IF(G380=$P$1,(VLOOKUP(A380,'Extras -UL'!$A$6:$J$109,HLOOKUP('Exras Inflair Vs. Base'!G380,'Extras -UL'!$A$4:$J$5,2,FALSE),FALSE)-I380),0)</f>
        <v>0</v>
      </c>
      <c r="Q380" s="369">
        <f>IF(G380=$Q$1,(VLOOKUP(A380,'Extras -UL'!$A$6:$J$109,HLOOKUP('Exras Inflair Vs. Base'!G380,'Extras -UL'!$A$4:$J$5,2,FALSE),FALSE)-I380),0)</f>
        <v>0</v>
      </c>
      <c r="R380" s="369">
        <f>IF(G380=$R$1,(VLOOKUP(A380,'Extras -UL'!$A$6:$J$109,HLOOKUP('Exras Inflair Vs. Base'!G380,'Extras -UL'!$A$4:$J$5,2,FALSE),FALSE)-I380),0)</f>
        <v>0</v>
      </c>
      <c r="S380" s="248"/>
      <c r="T380" s="256" t="str">
        <f t="shared" si="16"/>
        <v/>
      </c>
      <c r="U380" s="248"/>
      <c r="V380" s="248"/>
      <c r="W380" s="248"/>
      <c r="X380" s="248"/>
      <c r="Y380" s="241"/>
      <c r="Z380" s="241" t="str">
        <f t="shared" si="17"/>
        <v/>
      </c>
      <c r="AA380" s="245">
        <f t="shared" si="18"/>
        <v>0</v>
      </c>
      <c r="AB380" s="242">
        <f>IF(G380=$J$1,(VLOOKUP(A380,'Extras -UL'!$A$6:$J$109,HLOOKUP('Exras Inflair Vs. Base'!G380,'Extras -UL'!$A$4:$J$5,2,FALSE),FALSE)),0)</f>
        <v>0</v>
      </c>
      <c r="AC380" s="242">
        <f>IF(G380=$K$1,(VLOOKUP(A380,'Extras -UL'!$A$6:$J$109,HLOOKUP('Exras Inflair Vs. Base'!G380,'Extras -UL'!$A$4:$J$5,2,FALSE),FALSE)),0)</f>
        <v>0</v>
      </c>
      <c r="AD380" s="242">
        <f>IF(G380=$L$1,(VLOOKUP(A380,'Extras -UL'!$A$6:$J$109,HLOOKUP('Exras Inflair Vs. Base'!G380,'Extras -UL'!$A$4:$J$5,2,FALSE),FALSE)),0)</f>
        <v>0</v>
      </c>
      <c r="AE380" s="242">
        <f>IF(G380=$M$1,(VLOOKUP(A380,'Extras -UL'!$A$6:$J$109,HLOOKUP('Exras Inflair Vs. Base'!G380,'Extras -UL'!$A$4:$J$5,2,FALSE),FALSE)),0)</f>
        <v>0</v>
      </c>
      <c r="AF380" s="242">
        <f>IF(G380=$N$1,(VLOOKUP(A380,'Extras -UL'!$A$6:$J$109,HLOOKUP('Exras Inflair Vs. Base'!G380,'Extras -UL'!$A$4:$J$5,2,FALSE),FALSE)-I380),0)</f>
        <v>0</v>
      </c>
      <c r="AG380" s="242">
        <f>IF(G380=$O$1,(VLOOKUP(A380,'Extras -UL'!$A$6:$J$109,HLOOKUP('Exras Inflair Vs. Base'!G380,'Extras -UL'!$A$4:$J$5,2,FALSE),FALSE)),0)</f>
        <v>0</v>
      </c>
      <c r="AH380" s="242">
        <f>IF(G380=$P$1,(VLOOKUP(A380,'Extras -UL'!$A$6:$J$109,HLOOKUP('Exras Inflair Vs. Base'!G380,'Extras -UL'!$A$4:$J$5,2,FALSE),FALSE)),0)</f>
        <v>0</v>
      </c>
      <c r="AI380" s="242">
        <f>IF(G380=$Q$1,(VLOOKUP(A380,'Extras -UL'!$A$6:$J$109,HLOOKUP('Exras Inflair Vs. Base'!G380,'Extras -UL'!$A$4:$J$5,2,FALSE),FALSE)),0)</f>
        <v>0</v>
      </c>
      <c r="AJ380" s="242">
        <f>IF(G380=$R$1,(VLOOKUP(A380,'Extras -UL'!$A$6:$J$109,HLOOKUP('Exras Inflair Vs. Base'!G380,'Extras -UL'!$A$4:$J$5,2,FALSE),FALSE)),0)</f>
        <v>0</v>
      </c>
    </row>
    <row r="381" spans="1:36" x14ac:dyDescent="0.25">
      <c r="A381" s="250"/>
      <c r="B381" s="250"/>
      <c r="C381" s="250"/>
      <c r="D381" s="252"/>
      <c r="E381" s="249"/>
      <c r="F381" s="249"/>
      <c r="G381" s="249"/>
      <c r="H381" s="249"/>
      <c r="I381" s="249"/>
      <c r="J381" s="369">
        <f>IF(G381=$J$1,(VLOOKUP(A381,'Extras -UL'!$A$6:$J$109,HLOOKUP('Exras Inflair Vs. Base'!G381,'Extras -UL'!$A$4:$J$5,2,FALSE),FALSE)-I381),0)</f>
        <v>0</v>
      </c>
      <c r="K381" s="369">
        <f>IF(G381=$K$1,(VLOOKUP(A381,'Extras -UL'!$A$6:$J$109,HLOOKUP('Exras Inflair Vs. Base'!G381,'Extras -UL'!$A$4:$J$5,2,FALSE),FALSE)-I381),0)</f>
        <v>0</v>
      </c>
      <c r="L381" s="369">
        <f>IF(G381=$L$1,(VLOOKUP(A381,'Extras -UL'!$A$6:$J$109,HLOOKUP('Exras Inflair Vs. Base'!G381,'Extras -UL'!$A$4:$J$5,2,FALSE),FALSE)-I381),0)</f>
        <v>0</v>
      </c>
      <c r="M381" s="369">
        <f>IF(G381=$M$1,(VLOOKUP(A381,'Extras -UL'!$A$6:$J$109,HLOOKUP('Exras Inflair Vs. Base'!G381,'Extras -UL'!$A$4:$J$5,2,FALSE),FALSE)-I381),0)</f>
        <v>0</v>
      </c>
      <c r="N381" s="369">
        <f>IF(G381=$N$1,(VLOOKUP(A381,'Extras -UL'!$A$6:$J$109,HLOOKUP('Exras Inflair Vs. Base'!G381,'Extras -UL'!$A$4:$J$5,2,FALSE),FALSE)-I381),0)</f>
        <v>0</v>
      </c>
      <c r="O381" s="369">
        <f>IF(G381=$O$1,(VLOOKUP(A381,'Extras -UL'!$A$6:$J$109,HLOOKUP('Exras Inflair Vs. Base'!G381,'Extras -UL'!$A$4:$J$5,2,FALSE),FALSE)-I381),0)</f>
        <v>0</v>
      </c>
      <c r="P381" s="369">
        <f>IF(G381=$P$1,(VLOOKUP(A381,'Extras -UL'!$A$6:$J$109,HLOOKUP('Exras Inflair Vs. Base'!G381,'Extras -UL'!$A$4:$J$5,2,FALSE),FALSE)-I381),0)</f>
        <v>0</v>
      </c>
      <c r="Q381" s="369">
        <f>IF(G381=$Q$1,(VLOOKUP(A381,'Extras -UL'!$A$6:$J$109,HLOOKUP('Exras Inflair Vs. Base'!G381,'Extras -UL'!$A$4:$J$5,2,FALSE),FALSE)-I381),0)</f>
        <v>0</v>
      </c>
      <c r="R381" s="369">
        <f>IF(G381=$R$1,(VLOOKUP(A381,'Extras -UL'!$A$6:$J$109,HLOOKUP('Exras Inflair Vs. Base'!G381,'Extras -UL'!$A$4:$J$5,2,FALSE),FALSE)-I381),0)</f>
        <v>0</v>
      </c>
      <c r="S381" s="248"/>
      <c r="T381" s="256" t="str">
        <f t="shared" si="16"/>
        <v/>
      </c>
      <c r="U381" s="248"/>
      <c r="V381" s="248"/>
      <c r="W381" s="248"/>
      <c r="X381" s="248"/>
      <c r="Y381" s="241"/>
      <c r="Z381" s="241" t="str">
        <f t="shared" si="17"/>
        <v/>
      </c>
      <c r="AA381" s="245">
        <f t="shared" si="18"/>
        <v>0</v>
      </c>
      <c r="AB381" s="242">
        <f>IF(G381=$J$1,(VLOOKUP(A381,'Extras -UL'!$A$6:$J$109,HLOOKUP('Exras Inflair Vs. Base'!G381,'Extras -UL'!$A$4:$J$5,2,FALSE),FALSE)),0)</f>
        <v>0</v>
      </c>
      <c r="AC381" s="242">
        <f>IF(G381=$K$1,(VLOOKUP(A381,'Extras -UL'!$A$6:$J$109,HLOOKUP('Exras Inflair Vs. Base'!G381,'Extras -UL'!$A$4:$J$5,2,FALSE),FALSE)),0)</f>
        <v>0</v>
      </c>
      <c r="AD381" s="242">
        <f>IF(G381=$L$1,(VLOOKUP(A381,'Extras -UL'!$A$6:$J$109,HLOOKUP('Exras Inflair Vs. Base'!G381,'Extras -UL'!$A$4:$J$5,2,FALSE),FALSE)),0)</f>
        <v>0</v>
      </c>
      <c r="AE381" s="242">
        <f>IF(G381=$M$1,(VLOOKUP(A381,'Extras -UL'!$A$6:$J$109,HLOOKUP('Exras Inflair Vs. Base'!G381,'Extras -UL'!$A$4:$J$5,2,FALSE),FALSE)),0)</f>
        <v>0</v>
      </c>
      <c r="AF381" s="242">
        <f>IF(G381=$N$1,(VLOOKUP(A381,'Extras -UL'!$A$6:$J$109,HLOOKUP('Exras Inflair Vs. Base'!G381,'Extras -UL'!$A$4:$J$5,2,FALSE),FALSE)-I381),0)</f>
        <v>0</v>
      </c>
      <c r="AG381" s="242">
        <f>IF(G381=$O$1,(VLOOKUP(A381,'Extras -UL'!$A$6:$J$109,HLOOKUP('Exras Inflair Vs. Base'!G381,'Extras -UL'!$A$4:$J$5,2,FALSE),FALSE)),0)</f>
        <v>0</v>
      </c>
      <c r="AH381" s="242">
        <f>IF(G381=$P$1,(VLOOKUP(A381,'Extras -UL'!$A$6:$J$109,HLOOKUP('Exras Inflair Vs. Base'!G381,'Extras -UL'!$A$4:$J$5,2,FALSE),FALSE)),0)</f>
        <v>0</v>
      </c>
      <c r="AI381" s="242">
        <f>IF(G381=$Q$1,(VLOOKUP(A381,'Extras -UL'!$A$6:$J$109,HLOOKUP('Exras Inflair Vs. Base'!G381,'Extras -UL'!$A$4:$J$5,2,FALSE),FALSE)),0)</f>
        <v>0</v>
      </c>
      <c r="AJ381" s="242">
        <f>IF(G381=$R$1,(VLOOKUP(A381,'Extras -UL'!$A$6:$J$109,HLOOKUP('Exras Inflair Vs. Base'!G381,'Extras -UL'!$A$4:$J$5,2,FALSE),FALSE)),0)</f>
        <v>0</v>
      </c>
    </row>
    <row r="382" spans="1:36" x14ac:dyDescent="0.25">
      <c r="A382" s="250"/>
      <c r="B382" s="250"/>
      <c r="C382" s="250"/>
      <c r="D382" s="252"/>
      <c r="E382" s="249"/>
      <c r="F382" s="249"/>
      <c r="G382" s="249"/>
      <c r="H382" s="249"/>
      <c r="I382" s="249"/>
      <c r="J382" s="369">
        <f>IF(G382=$J$1,(VLOOKUP(A382,'Extras -UL'!$A$6:$J$109,HLOOKUP('Exras Inflair Vs. Base'!G382,'Extras -UL'!$A$4:$J$5,2,FALSE),FALSE)-I382),0)</f>
        <v>0</v>
      </c>
      <c r="K382" s="369">
        <f>IF(G382=$K$1,(VLOOKUP(A382,'Extras -UL'!$A$6:$J$109,HLOOKUP('Exras Inflair Vs. Base'!G382,'Extras -UL'!$A$4:$J$5,2,FALSE),FALSE)-I382),0)</f>
        <v>0</v>
      </c>
      <c r="L382" s="369">
        <f>IF(G382=$L$1,(VLOOKUP(A382,'Extras -UL'!$A$6:$J$109,HLOOKUP('Exras Inflair Vs. Base'!G382,'Extras -UL'!$A$4:$J$5,2,FALSE),FALSE)-I382),0)</f>
        <v>0</v>
      </c>
      <c r="M382" s="369">
        <f>IF(G382=$M$1,(VLOOKUP(A382,'Extras -UL'!$A$6:$J$109,HLOOKUP('Exras Inflair Vs. Base'!G382,'Extras -UL'!$A$4:$J$5,2,FALSE),FALSE)-I382),0)</f>
        <v>0</v>
      </c>
      <c r="N382" s="369">
        <f>IF(G382=$N$1,(VLOOKUP(A382,'Extras -UL'!$A$6:$J$109,HLOOKUP('Exras Inflair Vs. Base'!G382,'Extras -UL'!$A$4:$J$5,2,FALSE),FALSE)-I382),0)</f>
        <v>0</v>
      </c>
      <c r="O382" s="369">
        <f>IF(G382=$O$1,(VLOOKUP(A382,'Extras -UL'!$A$6:$J$109,HLOOKUP('Exras Inflair Vs. Base'!G382,'Extras -UL'!$A$4:$J$5,2,FALSE),FALSE)-I382),0)</f>
        <v>0</v>
      </c>
      <c r="P382" s="369">
        <f>IF(G382=$P$1,(VLOOKUP(A382,'Extras -UL'!$A$6:$J$109,HLOOKUP('Exras Inflair Vs. Base'!G382,'Extras -UL'!$A$4:$J$5,2,FALSE),FALSE)-I382),0)</f>
        <v>0</v>
      </c>
      <c r="Q382" s="369">
        <f>IF(G382=$Q$1,(VLOOKUP(A382,'Extras -UL'!$A$6:$J$109,HLOOKUP('Exras Inflair Vs. Base'!G382,'Extras -UL'!$A$4:$J$5,2,FALSE),FALSE)-I382),0)</f>
        <v>0</v>
      </c>
      <c r="R382" s="369">
        <f>IF(G382=$R$1,(VLOOKUP(A382,'Extras -UL'!$A$6:$J$109,HLOOKUP('Exras Inflair Vs. Base'!G382,'Extras -UL'!$A$4:$J$5,2,FALSE),FALSE)-I382),0)</f>
        <v>0</v>
      </c>
      <c r="S382" s="248"/>
      <c r="T382" s="256" t="str">
        <f t="shared" si="16"/>
        <v/>
      </c>
      <c r="U382" s="248"/>
      <c r="V382" s="248"/>
      <c r="W382" s="248"/>
      <c r="X382" s="248"/>
      <c r="Y382" s="241"/>
      <c r="Z382" s="241" t="str">
        <f t="shared" si="17"/>
        <v/>
      </c>
      <c r="AA382" s="245">
        <f t="shared" si="18"/>
        <v>0</v>
      </c>
      <c r="AB382" s="242">
        <f>IF(G382=$J$1,(VLOOKUP(A382,'Extras -UL'!$A$6:$J$109,HLOOKUP('Exras Inflair Vs. Base'!G382,'Extras -UL'!$A$4:$J$5,2,FALSE),FALSE)),0)</f>
        <v>0</v>
      </c>
      <c r="AC382" s="242">
        <f>IF(G382=$K$1,(VLOOKUP(A382,'Extras -UL'!$A$6:$J$109,HLOOKUP('Exras Inflair Vs. Base'!G382,'Extras -UL'!$A$4:$J$5,2,FALSE),FALSE)),0)</f>
        <v>0</v>
      </c>
      <c r="AD382" s="242">
        <f>IF(G382=$L$1,(VLOOKUP(A382,'Extras -UL'!$A$6:$J$109,HLOOKUP('Exras Inflair Vs. Base'!G382,'Extras -UL'!$A$4:$J$5,2,FALSE),FALSE)),0)</f>
        <v>0</v>
      </c>
      <c r="AE382" s="242">
        <f>IF(G382=$M$1,(VLOOKUP(A382,'Extras -UL'!$A$6:$J$109,HLOOKUP('Exras Inflair Vs. Base'!G382,'Extras -UL'!$A$4:$J$5,2,FALSE),FALSE)),0)</f>
        <v>0</v>
      </c>
      <c r="AF382" s="242">
        <f>IF(G382=$N$1,(VLOOKUP(A382,'Extras -UL'!$A$6:$J$109,HLOOKUP('Exras Inflair Vs. Base'!G382,'Extras -UL'!$A$4:$J$5,2,FALSE),FALSE)-I382),0)</f>
        <v>0</v>
      </c>
      <c r="AG382" s="242">
        <f>IF(G382=$O$1,(VLOOKUP(A382,'Extras -UL'!$A$6:$J$109,HLOOKUP('Exras Inflair Vs. Base'!G382,'Extras -UL'!$A$4:$J$5,2,FALSE),FALSE)),0)</f>
        <v>0</v>
      </c>
      <c r="AH382" s="242">
        <f>IF(G382=$P$1,(VLOOKUP(A382,'Extras -UL'!$A$6:$J$109,HLOOKUP('Exras Inflair Vs. Base'!G382,'Extras -UL'!$A$4:$J$5,2,FALSE),FALSE)),0)</f>
        <v>0</v>
      </c>
      <c r="AI382" s="242">
        <f>IF(G382=$Q$1,(VLOOKUP(A382,'Extras -UL'!$A$6:$J$109,HLOOKUP('Exras Inflair Vs. Base'!G382,'Extras -UL'!$A$4:$J$5,2,FALSE),FALSE)),0)</f>
        <v>0</v>
      </c>
      <c r="AJ382" s="242">
        <f>IF(G382=$R$1,(VLOOKUP(A382,'Extras -UL'!$A$6:$J$109,HLOOKUP('Exras Inflair Vs. Base'!G382,'Extras -UL'!$A$4:$J$5,2,FALSE),FALSE)),0)</f>
        <v>0</v>
      </c>
    </row>
    <row r="383" spans="1:36" x14ac:dyDescent="0.25">
      <c r="A383" s="250"/>
      <c r="B383" s="250"/>
      <c r="C383" s="250"/>
      <c r="D383" s="252"/>
      <c r="E383" s="249"/>
      <c r="F383" s="249"/>
      <c r="G383" s="249"/>
      <c r="H383" s="249"/>
      <c r="I383" s="249"/>
      <c r="J383" s="369">
        <f>IF(G383=$J$1,(VLOOKUP(A383,'Extras -UL'!$A$6:$J$109,HLOOKUP('Exras Inflair Vs. Base'!G383,'Extras -UL'!$A$4:$J$5,2,FALSE),FALSE)-I383),0)</f>
        <v>0</v>
      </c>
      <c r="K383" s="369">
        <f>IF(G383=$K$1,(VLOOKUP(A383,'Extras -UL'!$A$6:$J$109,HLOOKUP('Exras Inflair Vs. Base'!G383,'Extras -UL'!$A$4:$J$5,2,FALSE),FALSE)-I383),0)</f>
        <v>0</v>
      </c>
      <c r="L383" s="369">
        <f>IF(G383=$L$1,(VLOOKUP(A383,'Extras -UL'!$A$6:$J$109,HLOOKUP('Exras Inflair Vs. Base'!G383,'Extras -UL'!$A$4:$J$5,2,FALSE),FALSE)-I383),0)</f>
        <v>0</v>
      </c>
      <c r="M383" s="369">
        <f>IF(G383=$M$1,(VLOOKUP(A383,'Extras -UL'!$A$6:$J$109,HLOOKUP('Exras Inflair Vs. Base'!G383,'Extras -UL'!$A$4:$J$5,2,FALSE),FALSE)-I383),0)</f>
        <v>0</v>
      </c>
      <c r="N383" s="369">
        <f>IF(G383=$N$1,(VLOOKUP(A383,'Extras -UL'!$A$6:$J$109,HLOOKUP('Exras Inflair Vs. Base'!G383,'Extras -UL'!$A$4:$J$5,2,FALSE),FALSE)-I383),0)</f>
        <v>0</v>
      </c>
      <c r="O383" s="369">
        <f>IF(G383=$O$1,(VLOOKUP(A383,'Extras -UL'!$A$6:$J$109,HLOOKUP('Exras Inflair Vs. Base'!G383,'Extras -UL'!$A$4:$J$5,2,FALSE),FALSE)-I383),0)</f>
        <v>0</v>
      </c>
      <c r="P383" s="369">
        <f>IF(G383=$P$1,(VLOOKUP(A383,'Extras -UL'!$A$6:$J$109,HLOOKUP('Exras Inflair Vs. Base'!G383,'Extras -UL'!$A$4:$J$5,2,FALSE),FALSE)-I383),0)</f>
        <v>0</v>
      </c>
      <c r="Q383" s="369">
        <f>IF(G383=$Q$1,(VLOOKUP(A383,'Extras -UL'!$A$6:$J$109,HLOOKUP('Exras Inflair Vs. Base'!G383,'Extras -UL'!$A$4:$J$5,2,FALSE),FALSE)-I383),0)</f>
        <v>0</v>
      </c>
      <c r="R383" s="369">
        <f>IF(G383=$R$1,(VLOOKUP(A383,'Extras -UL'!$A$6:$J$109,HLOOKUP('Exras Inflair Vs. Base'!G383,'Extras -UL'!$A$4:$J$5,2,FALSE),FALSE)-I383),0)</f>
        <v>0</v>
      </c>
      <c r="S383" s="248"/>
      <c r="T383" s="256" t="str">
        <f t="shared" si="16"/>
        <v/>
      </c>
      <c r="U383" s="248"/>
      <c r="V383" s="248"/>
      <c r="W383" s="248"/>
      <c r="X383" s="248"/>
      <c r="Y383" s="241"/>
      <c r="Z383" s="241" t="str">
        <f t="shared" si="17"/>
        <v/>
      </c>
      <c r="AA383" s="245">
        <f t="shared" si="18"/>
        <v>0</v>
      </c>
      <c r="AB383" s="242">
        <f>IF(G383=$J$1,(VLOOKUP(A383,'Extras -UL'!$A$6:$J$109,HLOOKUP('Exras Inflair Vs. Base'!G383,'Extras -UL'!$A$4:$J$5,2,FALSE),FALSE)),0)</f>
        <v>0</v>
      </c>
      <c r="AC383" s="242">
        <f>IF(G383=$K$1,(VLOOKUP(A383,'Extras -UL'!$A$6:$J$109,HLOOKUP('Exras Inflair Vs. Base'!G383,'Extras -UL'!$A$4:$J$5,2,FALSE),FALSE)),0)</f>
        <v>0</v>
      </c>
      <c r="AD383" s="242">
        <f>IF(G383=$L$1,(VLOOKUP(A383,'Extras -UL'!$A$6:$J$109,HLOOKUP('Exras Inflair Vs. Base'!G383,'Extras -UL'!$A$4:$J$5,2,FALSE),FALSE)),0)</f>
        <v>0</v>
      </c>
      <c r="AE383" s="242">
        <f>IF(G383=$M$1,(VLOOKUP(A383,'Extras -UL'!$A$6:$J$109,HLOOKUP('Exras Inflair Vs. Base'!G383,'Extras -UL'!$A$4:$J$5,2,FALSE),FALSE)),0)</f>
        <v>0</v>
      </c>
      <c r="AF383" s="242">
        <f>IF(G383=$N$1,(VLOOKUP(A383,'Extras -UL'!$A$6:$J$109,HLOOKUP('Exras Inflair Vs. Base'!G383,'Extras -UL'!$A$4:$J$5,2,FALSE),FALSE)-I383),0)</f>
        <v>0</v>
      </c>
      <c r="AG383" s="242">
        <f>IF(G383=$O$1,(VLOOKUP(A383,'Extras -UL'!$A$6:$J$109,HLOOKUP('Exras Inflair Vs. Base'!G383,'Extras -UL'!$A$4:$J$5,2,FALSE),FALSE)),0)</f>
        <v>0</v>
      </c>
      <c r="AH383" s="242">
        <f>IF(G383=$P$1,(VLOOKUP(A383,'Extras -UL'!$A$6:$J$109,HLOOKUP('Exras Inflair Vs. Base'!G383,'Extras -UL'!$A$4:$J$5,2,FALSE),FALSE)),0)</f>
        <v>0</v>
      </c>
      <c r="AI383" s="242">
        <f>IF(G383=$Q$1,(VLOOKUP(A383,'Extras -UL'!$A$6:$J$109,HLOOKUP('Exras Inflair Vs. Base'!G383,'Extras -UL'!$A$4:$J$5,2,FALSE),FALSE)),0)</f>
        <v>0</v>
      </c>
      <c r="AJ383" s="242">
        <f>IF(G383=$R$1,(VLOOKUP(A383,'Extras -UL'!$A$6:$J$109,HLOOKUP('Exras Inflair Vs. Base'!G383,'Extras -UL'!$A$4:$J$5,2,FALSE),FALSE)),0)</f>
        <v>0</v>
      </c>
    </row>
    <row r="384" spans="1:36" x14ac:dyDescent="0.25">
      <c r="A384" s="250"/>
      <c r="B384" s="250"/>
      <c r="C384" s="250"/>
      <c r="D384" s="252"/>
      <c r="E384" s="249"/>
      <c r="F384" s="249"/>
      <c r="G384" s="249"/>
      <c r="H384" s="249"/>
      <c r="I384" s="249"/>
      <c r="J384" s="369">
        <f>IF(G384=$J$1,(VLOOKUP(A384,'Extras -UL'!$A$6:$J$109,HLOOKUP('Exras Inflair Vs. Base'!G384,'Extras -UL'!$A$4:$J$5,2,FALSE),FALSE)-I384),0)</f>
        <v>0</v>
      </c>
      <c r="K384" s="369">
        <f>IF(G384=$K$1,(VLOOKUP(A384,'Extras -UL'!$A$6:$J$109,HLOOKUP('Exras Inflair Vs. Base'!G384,'Extras -UL'!$A$4:$J$5,2,FALSE),FALSE)-I384),0)</f>
        <v>0</v>
      </c>
      <c r="L384" s="369">
        <f>IF(G384=$L$1,(VLOOKUP(A384,'Extras -UL'!$A$6:$J$109,HLOOKUP('Exras Inflair Vs. Base'!G384,'Extras -UL'!$A$4:$J$5,2,FALSE),FALSE)-I384),0)</f>
        <v>0</v>
      </c>
      <c r="M384" s="369">
        <f>IF(G384=$M$1,(VLOOKUP(A384,'Extras -UL'!$A$6:$J$109,HLOOKUP('Exras Inflair Vs. Base'!G384,'Extras -UL'!$A$4:$J$5,2,FALSE),FALSE)-I384),0)</f>
        <v>0</v>
      </c>
      <c r="N384" s="369">
        <f>IF(G384=$N$1,(VLOOKUP(A384,'Extras -UL'!$A$6:$J$109,HLOOKUP('Exras Inflair Vs. Base'!G384,'Extras -UL'!$A$4:$J$5,2,FALSE),FALSE)-I384),0)</f>
        <v>0</v>
      </c>
      <c r="O384" s="369">
        <f>IF(G384=$O$1,(VLOOKUP(A384,'Extras -UL'!$A$6:$J$109,HLOOKUP('Exras Inflair Vs. Base'!G384,'Extras -UL'!$A$4:$J$5,2,FALSE),FALSE)-I384),0)</f>
        <v>0</v>
      </c>
      <c r="P384" s="369">
        <f>IF(G384=$P$1,(VLOOKUP(A384,'Extras -UL'!$A$6:$J$109,HLOOKUP('Exras Inflair Vs. Base'!G384,'Extras -UL'!$A$4:$J$5,2,FALSE),FALSE)-I384),0)</f>
        <v>0</v>
      </c>
      <c r="Q384" s="369">
        <f>IF(G384=$Q$1,(VLOOKUP(A384,'Extras -UL'!$A$6:$J$109,HLOOKUP('Exras Inflair Vs. Base'!G384,'Extras -UL'!$A$4:$J$5,2,FALSE),FALSE)-I384),0)</f>
        <v>0</v>
      </c>
      <c r="R384" s="369">
        <f>IF(G384=$R$1,(VLOOKUP(A384,'Extras -UL'!$A$6:$J$109,HLOOKUP('Exras Inflair Vs. Base'!G384,'Extras -UL'!$A$4:$J$5,2,FALSE),FALSE)-I384),0)</f>
        <v>0</v>
      </c>
      <c r="S384" s="248"/>
      <c r="T384" s="256" t="str">
        <f t="shared" si="16"/>
        <v/>
      </c>
      <c r="U384" s="248"/>
      <c r="V384" s="248"/>
      <c r="W384" s="248"/>
      <c r="X384" s="248"/>
      <c r="Y384" s="241"/>
      <c r="Z384" s="241" t="str">
        <f t="shared" si="17"/>
        <v/>
      </c>
      <c r="AA384" s="245">
        <f t="shared" si="18"/>
        <v>0</v>
      </c>
      <c r="AB384" s="242">
        <f>IF(G384=$J$1,(VLOOKUP(A384,'Extras -UL'!$A$6:$J$109,HLOOKUP('Exras Inflair Vs. Base'!G384,'Extras -UL'!$A$4:$J$5,2,FALSE),FALSE)),0)</f>
        <v>0</v>
      </c>
      <c r="AC384" s="242">
        <f>IF(G384=$K$1,(VLOOKUP(A384,'Extras -UL'!$A$6:$J$109,HLOOKUP('Exras Inflair Vs. Base'!G384,'Extras -UL'!$A$4:$J$5,2,FALSE),FALSE)),0)</f>
        <v>0</v>
      </c>
      <c r="AD384" s="242">
        <f>IF(G384=$L$1,(VLOOKUP(A384,'Extras -UL'!$A$6:$J$109,HLOOKUP('Exras Inflair Vs. Base'!G384,'Extras -UL'!$A$4:$J$5,2,FALSE),FALSE)),0)</f>
        <v>0</v>
      </c>
      <c r="AE384" s="242">
        <f>IF(G384=$M$1,(VLOOKUP(A384,'Extras -UL'!$A$6:$J$109,HLOOKUP('Exras Inflair Vs. Base'!G384,'Extras -UL'!$A$4:$J$5,2,FALSE),FALSE)),0)</f>
        <v>0</v>
      </c>
      <c r="AF384" s="242">
        <f>IF(G384=$N$1,(VLOOKUP(A384,'Extras -UL'!$A$6:$J$109,HLOOKUP('Exras Inflair Vs. Base'!G384,'Extras -UL'!$A$4:$J$5,2,FALSE),FALSE)-I384),0)</f>
        <v>0</v>
      </c>
      <c r="AG384" s="242">
        <f>IF(G384=$O$1,(VLOOKUP(A384,'Extras -UL'!$A$6:$J$109,HLOOKUP('Exras Inflair Vs. Base'!G384,'Extras -UL'!$A$4:$J$5,2,FALSE),FALSE)),0)</f>
        <v>0</v>
      </c>
      <c r="AH384" s="242">
        <f>IF(G384=$P$1,(VLOOKUP(A384,'Extras -UL'!$A$6:$J$109,HLOOKUP('Exras Inflair Vs. Base'!G384,'Extras -UL'!$A$4:$J$5,2,FALSE),FALSE)),0)</f>
        <v>0</v>
      </c>
      <c r="AI384" s="242">
        <f>IF(G384=$Q$1,(VLOOKUP(A384,'Extras -UL'!$A$6:$J$109,HLOOKUP('Exras Inflair Vs. Base'!G384,'Extras -UL'!$A$4:$J$5,2,FALSE),FALSE)),0)</f>
        <v>0</v>
      </c>
      <c r="AJ384" s="242">
        <f>IF(G384=$R$1,(VLOOKUP(A384,'Extras -UL'!$A$6:$J$109,HLOOKUP('Exras Inflair Vs. Base'!G384,'Extras -UL'!$A$4:$J$5,2,FALSE),FALSE)),0)</f>
        <v>0</v>
      </c>
    </row>
    <row r="385" spans="1:36" x14ac:dyDescent="0.25">
      <c r="A385" s="250"/>
      <c r="B385" s="250"/>
      <c r="C385" s="250"/>
      <c r="D385" s="252"/>
      <c r="E385" s="249"/>
      <c r="F385" s="249"/>
      <c r="G385" s="249"/>
      <c r="H385" s="249"/>
      <c r="I385" s="249"/>
      <c r="J385" s="369">
        <f>IF(G385=$J$1,(VLOOKUP(A385,'Extras -UL'!$A$6:$J$109,HLOOKUP('Exras Inflair Vs. Base'!G385,'Extras -UL'!$A$4:$J$5,2,FALSE),FALSE)-I385),0)</f>
        <v>0</v>
      </c>
      <c r="K385" s="369">
        <f>IF(G385=$K$1,(VLOOKUP(A385,'Extras -UL'!$A$6:$J$109,HLOOKUP('Exras Inflair Vs. Base'!G385,'Extras -UL'!$A$4:$J$5,2,FALSE),FALSE)-I385),0)</f>
        <v>0</v>
      </c>
      <c r="L385" s="369">
        <f>IF(G385=$L$1,(VLOOKUP(A385,'Extras -UL'!$A$6:$J$109,HLOOKUP('Exras Inflair Vs. Base'!G385,'Extras -UL'!$A$4:$J$5,2,FALSE),FALSE)-I385),0)</f>
        <v>0</v>
      </c>
      <c r="M385" s="369">
        <f>IF(G385=$M$1,(VLOOKUP(A385,'Extras -UL'!$A$6:$J$109,HLOOKUP('Exras Inflair Vs. Base'!G385,'Extras -UL'!$A$4:$J$5,2,FALSE),FALSE)-I385),0)</f>
        <v>0</v>
      </c>
      <c r="N385" s="369">
        <f>IF(G385=$N$1,(VLOOKUP(A385,'Extras -UL'!$A$6:$J$109,HLOOKUP('Exras Inflair Vs. Base'!G385,'Extras -UL'!$A$4:$J$5,2,FALSE),FALSE)-I385),0)</f>
        <v>0</v>
      </c>
      <c r="O385" s="369">
        <f>IF(G385=$O$1,(VLOOKUP(A385,'Extras -UL'!$A$6:$J$109,HLOOKUP('Exras Inflair Vs. Base'!G385,'Extras -UL'!$A$4:$J$5,2,FALSE),FALSE)-I385),0)</f>
        <v>0</v>
      </c>
      <c r="P385" s="369">
        <f>IF(G385=$P$1,(VLOOKUP(A385,'Extras -UL'!$A$6:$J$109,HLOOKUP('Exras Inflair Vs. Base'!G385,'Extras -UL'!$A$4:$J$5,2,FALSE),FALSE)-I385),0)</f>
        <v>0</v>
      </c>
      <c r="Q385" s="369">
        <f>IF(G385=$Q$1,(VLOOKUP(A385,'Extras -UL'!$A$6:$J$109,HLOOKUP('Exras Inflair Vs. Base'!G385,'Extras -UL'!$A$4:$J$5,2,FALSE),FALSE)-I385),0)</f>
        <v>0</v>
      </c>
      <c r="R385" s="369">
        <f>IF(G385=$R$1,(VLOOKUP(A385,'Extras -UL'!$A$6:$J$109,HLOOKUP('Exras Inflair Vs. Base'!G385,'Extras -UL'!$A$4:$J$5,2,FALSE),FALSE)-I385),0)</f>
        <v>0</v>
      </c>
      <c r="S385" s="248"/>
      <c r="T385" s="256" t="str">
        <f t="shared" si="16"/>
        <v/>
      </c>
      <c r="U385" s="248"/>
      <c r="V385" s="248"/>
      <c r="W385" s="248"/>
      <c r="X385" s="248"/>
      <c r="Y385" s="241"/>
      <c r="Z385" s="241" t="str">
        <f t="shared" si="17"/>
        <v/>
      </c>
      <c r="AA385" s="245">
        <f t="shared" si="18"/>
        <v>0</v>
      </c>
      <c r="AB385" s="242">
        <f>IF(G385=$J$1,(VLOOKUP(A385,'Extras -UL'!$A$6:$J$109,HLOOKUP('Exras Inflair Vs. Base'!G385,'Extras -UL'!$A$4:$J$5,2,FALSE),FALSE)),0)</f>
        <v>0</v>
      </c>
      <c r="AC385" s="242">
        <f>IF(G385=$K$1,(VLOOKUP(A385,'Extras -UL'!$A$6:$J$109,HLOOKUP('Exras Inflair Vs. Base'!G385,'Extras -UL'!$A$4:$J$5,2,FALSE),FALSE)),0)</f>
        <v>0</v>
      </c>
      <c r="AD385" s="242">
        <f>IF(G385=$L$1,(VLOOKUP(A385,'Extras -UL'!$A$6:$J$109,HLOOKUP('Exras Inflair Vs. Base'!G385,'Extras -UL'!$A$4:$J$5,2,FALSE),FALSE)),0)</f>
        <v>0</v>
      </c>
      <c r="AE385" s="242">
        <f>IF(G385=$M$1,(VLOOKUP(A385,'Extras -UL'!$A$6:$J$109,HLOOKUP('Exras Inflair Vs. Base'!G385,'Extras -UL'!$A$4:$J$5,2,FALSE),FALSE)),0)</f>
        <v>0</v>
      </c>
      <c r="AF385" s="242">
        <f>IF(G385=$N$1,(VLOOKUP(A385,'Extras -UL'!$A$6:$J$109,HLOOKUP('Exras Inflair Vs. Base'!G385,'Extras -UL'!$A$4:$J$5,2,FALSE),FALSE)-I385),0)</f>
        <v>0</v>
      </c>
      <c r="AG385" s="242">
        <f>IF(G385=$O$1,(VLOOKUP(A385,'Extras -UL'!$A$6:$J$109,HLOOKUP('Exras Inflair Vs. Base'!G385,'Extras -UL'!$A$4:$J$5,2,FALSE),FALSE)),0)</f>
        <v>0</v>
      </c>
      <c r="AH385" s="242">
        <f>IF(G385=$P$1,(VLOOKUP(A385,'Extras -UL'!$A$6:$J$109,HLOOKUP('Exras Inflair Vs. Base'!G385,'Extras -UL'!$A$4:$J$5,2,FALSE),FALSE)),0)</f>
        <v>0</v>
      </c>
      <c r="AI385" s="242">
        <f>IF(G385=$Q$1,(VLOOKUP(A385,'Extras -UL'!$A$6:$J$109,HLOOKUP('Exras Inflair Vs. Base'!G385,'Extras -UL'!$A$4:$J$5,2,FALSE),FALSE)),0)</f>
        <v>0</v>
      </c>
      <c r="AJ385" s="242">
        <f>IF(G385=$R$1,(VLOOKUP(A385,'Extras -UL'!$A$6:$J$109,HLOOKUP('Exras Inflair Vs. Base'!G385,'Extras -UL'!$A$4:$J$5,2,FALSE),FALSE)),0)</f>
        <v>0</v>
      </c>
    </row>
    <row r="386" spans="1:36" x14ac:dyDescent="0.25">
      <c r="A386" s="250"/>
      <c r="B386" s="250"/>
      <c r="C386" s="250"/>
      <c r="D386" s="252"/>
      <c r="E386" s="249"/>
      <c r="F386" s="249"/>
      <c r="G386" s="249"/>
      <c r="H386" s="249"/>
      <c r="I386" s="249"/>
      <c r="J386" s="369">
        <f>IF(G386=$J$1,(VLOOKUP(A386,'Extras -UL'!$A$6:$J$109,HLOOKUP('Exras Inflair Vs. Base'!G386,'Extras -UL'!$A$4:$J$5,2,FALSE),FALSE)-I386),0)</f>
        <v>0</v>
      </c>
      <c r="K386" s="369">
        <f>IF(G386=$K$1,(VLOOKUP(A386,'Extras -UL'!$A$6:$J$109,HLOOKUP('Exras Inflair Vs. Base'!G386,'Extras -UL'!$A$4:$J$5,2,FALSE),FALSE)-I386),0)</f>
        <v>0</v>
      </c>
      <c r="L386" s="369">
        <f>IF(G386=$L$1,(VLOOKUP(A386,'Extras -UL'!$A$6:$J$109,HLOOKUP('Exras Inflair Vs. Base'!G386,'Extras -UL'!$A$4:$J$5,2,FALSE),FALSE)-I386),0)</f>
        <v>0</v>
      </c>
      <c r="M386" s="369">
        <f>IF(G386=$M$1,(VLOOKUP(A386,'Extras -UL'!$A$6:$J$109,HLOOKUP('Exras Inflair Vs. Base'!G386,'Extras -UL'!$A$4:$J$5,2,FALSE),FALSE)-I386),0)</f>
        <v>0</v>
      </c>
      <c r="N386" s="369">
        <f>IF(G386=$N$1,(VLOOKUP(A386,'Extras -UL'!$A$6:$J$109,HLOOKUP('Exras Inflair Vs. Base'!G386,'Extras -UL'!$A$4:$J$5,2,FALSE),FALSE)-I386),0)</f>
        <v>0</v>
      </c>
      <c r="O386" s="369">
        <f>IF(G386=$O$1,(VLOOKUP(A386,'Extras -UL'!$A$6:$J$109,HLOOKUP('Exras Inflair Vs. Base'!G386,'Extras -UL'!$A$4:$J$5,2,FALSE),FALSE)-I386),0)</f>
        <v>0</v>
      </c>
      <c r="P386" s="369">
        <f>IF(G386=$P$1,(VLOOKUP(A386,'Extras -UL'!$A$6:$J$109,HLOOKUP('Exras Inflair Vs. Base'!G386,'Extras -UL'!$A$4:$J$5,2,FALSE),FALSE)-I386),0)</f>
        <v>0</v>
      </c>
      <c r="Q386" s="369">
        <f>IF(G386=$Q$1,(VLOOKUP(A386,'Extras -UL'!$A$6:$J$109,HLOOKUP('Exras Inflair Vs. Base'!G386,'Extras -UL'!$A$4:$J$5,2,FALSE),FALSE)-I386),0)</f>
        <v>0</v>
      </c>
      <c r="R386" s="369">
        <f>IF(G386=$R$1,(VLOOKUP(A386,'Extras -UL'!$A$6:$J$109,HLOOKUP('Exras Inflair Vs. Base'!G386,'Extras -UL'!$A$4:$J$5,2,FALSE),FALSE)-I386),0)</f>
        <v>0</v>
      </c>
      <c r="S386" s="248"/>
      <c r="T386" s="256" t="str">
        <f t="shared" si="16"/>
        <v/>
      </c>
      <c r="U386" s="248"/>
      <c r="V386" s="248"/>
      <c r="W386" s="248"/>
      <c r="X386" s="248"/>
      <c r="Y386" s="241"/>
      <c r="Z386" s="241" t="str">
        <f t="shared" si="17"/>
        <v/>
      </c>
      <c r="AA386" s="245">
        <f t="shared" si="18"/>
        <v>0</v>
      </c>
      <c r="AB386" s="242">
        <f>IF(G386=$J$1,(VLOOKUP(A386,'Extras -UL'!$A$6:$J$109,HLOOKUP('Exras Inflair Vs. Base'!G386,'Extras -UL'!$A$4:$J$5,2,FALSE),FALSE)),0)</f>
        <v>0</v>
      </c>
      <c r="AC386" s="242">
        <f>IF(G386=$K$1,(VLOOKUP(A386,'Extras -UL'!$A$6:$J$109,HLOOKUP('Exras Inflair Vs. Base'!G386,'Extras -UL'!$A$4:$J$5,2,FALSE),FALSE)),0)</f>
        <v>0</v>
      </c>
      <c r="AD386" s="242">
        <f>IF(G386=$L$1,(VLOOKUP(A386,'Extras -UL'!$A$6:$J$109,HLOOKUP('Exras Inflair Vs. Base'!G386,'Extras -UL'!$A$4:$J$5,2,FALSE),FALSE)),0)</f>
        <v>0</v>
      </c>
      <c r="AE386" s="242">
        <f>IF(G386=$M$1,(VLOOKUP(A386,'Extras -UL'!$A$6:$J$109,HLOOKUP('Exras Inflair Vs. Base'!G386,'Extras -UL'!$A$4:$J$5,2,FALSE),FALSE)),0)</f>
        <v>0</v>
      </c>
      <c r="AF386" s="242">
        <f>IF(G386=$N$1,(VLOOKUP(A386,'Extras -UL'!$A$6:$J$109,HLOOKUP('Exras Inflair Vs. Base'!G386,'Extras -UL'!$A$4:$J$5,2,FALSE),FALSE)-I386),0)</f>
        <v>0</v>
      </c>
      <c r="AG386" s="242">
        <f>IF(G386=$O$1,(VLOOKUP(A386,'Extras -UL'!$A$6:$J$109,HLOOKUP('Exras Inflair Vs. Base'!G386,'Extras -UL'!$A$4:$J$5,2,FALSE),FALSE)),0)</f>
        <v>0</v>
      </c>
      <c r="AH386" s="242">
        <f>IF(G386=$P$1,(VLOOKUP(A386,'Extras -UL'!$A$6:$J$109,HLOOKUP('Exras Inflair Vs. Base'!G386,'Extras -UL'!$A$4:$J$5,2,FALSE),FALSE)),0)</f>
        <v>0</v>
      </c>
      <c r="AI386" s="242">
        <f>IF(G386=$Q$1,(VLOOKUP(A386,'Extras -UL'!$A$6:$J$109,HLOOKUP('Exras Inflair Vs. Base'!G386,'Extras -UL'!$A$4:$J$5,2,FALSE),FALSE)),0)</f>
        <v>0</v>
      </c>
      <c r="AJ386" s="242">
        <f>IF(G386=$R$1,(VLOOKUP(A386,'Extras -UL'!$A$6:$J$109,HLOOKUP('Exras Inflair Vs. Base'!G386,'Extras -UL'!$A$4:$J$5,2,FALSE),FALSE)),0)</f>
        <v>0</v>
      </c>
    </row>
    <row r="387" spans="1:36" x14ac:dyDescent="0.25">
      <c r="A387" s="250"/>
      <c r="B387" s="250"/>
      <c r="C387" s="250"/>
      <c r="D387" s="252"/>
      <c r="E387" s="249"/>
      <c r="F387" s="249"/>
      <c r="G387" s="249"/>
      <c r="H387" s="249"/>
      <c r="I387" s="249"/>
      <c r="J387" s="369">
        <f>IF(G387=$J$1,(VLOOKUP(A387,'Extras -UL'!$A$6:$J$109,HLOOKUP('Exras Inflair Vs. Base'!G387,'Extras -UL'!$A$4:$J$5,2,FALSE),FALSE)-I387),0)</f>
        <v>0</v>
      </c>
      <c r="K387" s="369">
        <f>IF(G387=$K$1,(VLOOKUP(A387,'Extras -UL'!$A$6:$J$109,HLOOKUP('Exras Inflair Vs. Base'!G387,'Extras -UL'!$A$4:$J$5,2,FALSE),FALSE)-I387),0)</f>
        <v>0</v>
      </c>
      <c r="L387" s="369">
        <f>IF(G387=$L$1,(VLOOKUP(A387,'Extras -UL'!$A$6:$J$109,HLOOKUP('Exras Inflair Vs. Base'!G387,'Extras -UL'!$A$4:$J$5,2,FALSE),FALSE)-I387),0)</f>
        <v>0</v>
      </c>
      <c r="M387" s="369">
        <f>IF(G387=$M$1,(VLOOKUP(A387,'Extras -UL'!$A$6:$J$109,HLOOKUP('Exras Inflair Vs. Base'!G387,'Extras -UL'!$A$4:$J$5,2,FALSE),FALSE)-I387),0)</f>
        <v>0</v>
      </c>
      <c r="N387" s="369">
        <f>IF(G387=$N$1,(VLOOKUP(A387,'Extras -UL'!$A$6:$J$109,HLOOKUP('Exras Inflair Vs. Base'!G387,'Extras -UL'!$A$4:$J$5,2,FALSE),FALSE)-I387),0)</f>
        <v>0</v>
      </c>
      <c r="O387" s="369">
        <f>IF(G387=$O$1,(VLOOKUP(A387,'Extras -UL'!$A$6:$J$109,HLOOKUP('Exras Inflair Vs. Base'!G387,'Extras -UL'!$A$4:$J$5,2,FALSE),FALSE)-I387),0)</f>
        <v>0</v>
      </c>
      <c r="P387" s="369">
        <f>IF(G387=$P$1,(VLOOKUP(A387,'Extras -UL'!$A$6:$J$109,HLOOKUP('Exras Inflair Vs. Base'!G387,'Extras -UL'!$A$4:$J$5,2,FALSE),FALSE)-I387),0)</f>
        <v>0</v>
      </c>
      <c r="Q387" s="369">
        <f>IF(G387=$Q$1,(VLOOKUP(A387,'Extras -UL'!$A$6:$J$109,HLOOKUP('Exras Inflair Vs. Base'!G387,'Extras -UL'!$A$4:$J$5,2,FALSE),FALSE)-I387),0)</f>
        <v>0</v>
      </c>
      <c r="R387" s="369">
        <f>IF(G387=$R$1,(VLOOKUP(A387,'Extras -UL'!$A$6:$J$109,HLOOKUP('Exras Inflair Vs. Base'!G387,'Extras -UL'!$A$4:$J$5,2,FALSE),FALSE)-I387),0)</f>
        <v>0</v>
      </c>
      <c r="S387" s="248"/>
      <c r="T387" s="256" t="str">
        <f t="shared" si="16"/>
        <v/>
      </c>
      <c r="U387" s="248"/>
      <c r="V387" s="248"/>
      <c r="W387" s="248"/>
      <c r="X387" s="248"/>
      <c r="Y387" s="241"/>
      <c r="Z387" s="241" t="str">
        <f t="shared" si="17"/>
        <v/>
      </c>
      <c r="AA387" s="245">
        <f t="shared" si="18"/>
        <v>0</v>
      </c>
      <c r="AB387" s="242">
        <f>IF(G387=$J$1,(VLOOKUP(A387,'Extras -UL'!$A$6:$J$109,HLOOKUP('Exras Inflair Vs. Base'!G387,'Extras -UL'!$A$4:$J$5,2,FALSE),FALSE)),0)</f>
        <v>0</v>
      </c>
      <c r="AC387" s="242">
        <f>IF(G387=$K$1,(VLOOKUP(A387,'Extras -UL'!$A$6:$J$109,HLOOKUP('Exras Inflair Vs. Base'!G387,'Extras -UL'!$A$4:$J$5,2,FALSE),FALSE)),0)</f>
        <v>0</v>
      </c>
      <c r="AD387" s="242">
        <f>IF(G387=$L$1,(VLOOKUP(A387,'Extras -UL'!$A$6:$J$109,HLOOKUP('Exras Inflair Vs. Base'!G387,'Extras -UL'!$A$4:$J$5,2,FALSE),FALSE)),0)</f>
        <v>0</v>
      </c>
      <c r="AE387" s="242">
        <f>IF(G387=$M$1,(VLOOKUP(A387,'Extras -UL'!$A$6:$J$109,HLOOKUP('Exras Inflair Vs. Base'!G387,'Extras -UL'!$A$4:$J$5,2,FALSE),FALSE)),0)</f>
        <v>0</v>
      </c>
      <c r="AF387" s="242">
        <f>IF(G387=$N$1,(VLOOKUP(A387,'Extras -UL'!$A$6:$J$109,HLOOKUP('Exras Inflair Vs. Base'!G387,'Extras -UL'!$A$4:$J$5,2,FALSE),FALSE)-I387),0)</f>
        <v>0</v>
      </c>
      <c r="AG387" s="242">
        <f>IF(G387=$O$1,(VLOOKUP(A387,'Extras -UL'!$A$6:$J$109,HLOOKUP('Exras Inflair Vs. Base'!G387,'Extras -UL'!$A$4:$J$5,2,FALSE),FALSE)),0)</f>
        <v>0</v>
      </c>
      <c r="AH387" s="242">
        <f>IF(G387=$P$1,(VLOOKUP(A387,'Extras -UL'!$A$6:$J$109,HLOOKUP('Exras Inflair Vs. Base'!G387,'Extras -UL'!$A$4:$J$5,2,FALSE),FALSE)),0)</f>
        <v>0</v>
      </c>
      <c r="AI387" s="242">
        <f>IF(G387=$Q$1,(VLOOKUP(A387,'Extras -UL'!$A$6:$J$109,HLOOKUP('Exras Inflair Vs. Base'!G387,'Extras -UL'!$A$4:$J$5,2,FALSE),FALSE)),0)</f>
        <v>0</v>
      </c>
      <c r="AJ387" s="242">
        <f>IF(G387=$R$1,(VLOOKUP(A387,'Extras -UL'!$A$6:$J$109,HLOOKUP('Exras Inflair Vs. Base'!G387,'Extras -UL'!$A$4:$J$5,2,FALSE),FALSE)),0)</f>
        <v>0</v>
      </c>
    </row>
    <row r="388" spans="1:36" x14ac:dyDescent="0.25">
      <c r="A388" s="250"/>
      <c r="B388" s="250"/>
      <c r="C388" s="250"/>
      <c r="D388" s="252"/>
      <c r="E388" s="249"/>
      <c r="F388" s="249"/>
      <c r="G388" s="249"/>
      <c r="H388" s="249"/>
      <c r="I388" s="249"/>
      <c r="J388" s="369">
        <f>IF(G388=$J$1,(VLOOKUP(A388,'Extras -UL'!$A$6:$J$109,HLOOKUP('Exras Inflair Vs. Base'!G388,'Extras -UL'!$A$4:$J$5,2,FALSE),FALSE)-I388),0)</f>
        <v>0</v>
      </c>
      <c r="K388" s="369">
        <f>IF(G388=$K$1,(VLOOKUP(A388,'Extras -UL'!$A$6:$J$109,HLOOKUP('Exras Inflair Vs. Base'!G388,'Extras -UL'!$A$4:$J$5,2,FALSE),FALSE)-I388),0)</f>
        <v>0</v>
      </c>
      <c r="L388" s="369">
        <f>IF(G388=$L$1,(VLOOKUP(A388,'Extras -UL'!$A$6:$J$109,HLOOKUP('Exras Inflair Vs. Base'!G388,'Extras -UL'!$A$4:$J$5,2,FALSE),FALSE)-I388),0)</f>
        <v>0</v>
      </c>
      <c r="M388" s="369">
        <f>IF(G388=$M$1,(VLOOKUP(A388,'Extras -UL'!$A$6:$J$109,HLOOKUP('Exras Inflair Vs. Base'!G388,'Extras -UL'!$A$4:$J$5,2,FALSE),FALSE)-I388),0)</f>
        <v>0</v>
      </c>
      <c r="N388" s="369">
        <f>IF(G388=$N$1,(VLOOKUP(A388,'Extras -UL'!$A$6:$J$109,HLOOKUP('Exras Inflair Vs. Base'!G388,'Extras -UL'!$A$4:$J$5,2,FALSE),FALSE)-I388),0)</f>
        <v>0</v>
      </c>
      <c r="O388" s="369">
        <f>IF(G388=$O$1,(VLOOKUP(A388,'Extras -UL'!$A$6:$J$109,HLOOKUP('Exras Inflair Vs. Base'!G388,'Extras -UL'!$A$4:$J$5,2,FALSE),FALSE)-I388),0)</f>
        <v>0</v>
      </c>
      <c r="P388" s="369">
        <f>IF(G388=$P$1,(VLOOKUP(A388,'Extras -UL'!$A$6:$J$109,HLOOKUP('Exras Inflair Vs. Base'!G388,'Extras -UL'!$A$4:$J$5,2,FALSE),FALSE)-I388),0)</f>
        <v>0</v>
      </c>
      <c r="Q388" s="369">
        <f>IF(G388=$Q$1,(VLOOKUP(A388,'Extras -UL'!$A$6:$J$109,HLOOKUP('Exras Inflair Vs. Base'!G388,'Extras -UL'!$A$4:$J$5,2,FALSE),FALSE)-I388),0)</f>
        <v>0</v>
      </c>
      <c r="R388" s="369">
        <f>IF(G388=$R$1,(VLOOKUP(A388,'Extras -UL'!$A$6:$J$109,HLOOKUP('Exras Inflair Vs. Base'!G388,'Extras -UL'!$A$4:$J$5,2,FALSE),FALSE)-I388),0)</f>
        <v>0</v>
      </c>
      <c r="S388" s="248"/>
      <c r="T388" s="256" t="str">
        <f t="shared" si="16"/>
        <v/>
      </c>
      <c r="U388" s="248"/>
      <c r="V388" s="248"/>
      <c r="W388" s="248"/>
      <c r="X388" s="248"/>
      <c r="Y388" s="241"/>
      <c r="Z388" s="241" t="str">
        <f t="shared" si="17"/>
        <v/>
      </c>
      <c r="AA388" s="245">
        <f t="shared" si="18"/>
        <v>0</v>
      </c>
      <c r="AB388" s="242">
        <f>IF(G388=$J$1,(VLOOKUP(A388,'Extras -UL'!$A$6:$J$109,HLOOKUP('Exras Inflair Vs. Base'!G388,'Extras -UL'!$A$4:$J$5,2,FALSE),FALSE)),0)</f>
        <v>0</v>
      </c>
      <c r="AC388" s="242">
        <f>IF(G388=$K$1,(VLOOKUP(A388,'Extras -UL'!$A$6:$J$109,HLOOKUP('Exras Inflair Vs. Base'!G388,'Extras -UL'!$A$4:$J$5,2,FALSE),FALSE)),0)</f>
        <v>0</v>
      </c>
      <c r="AD388" s="242">
        <f>IF(G388=$L$1,(VLOOKUP(A388,'Extras -UL'!$A$6:$J$109,HLOOKUP('Exras Inflair Vs. Base'!G388,'Extras -UL'!$A$4:$J$5,2,FALSE),FALSE)),0)</f>
        <v>0</v>
      </c>
      <c r="AE388" s="242">
        <f>IF(G388=$M$1,(VLOOKUP(A388,'Extras -UL'!$A$6:$J$109,HLOOKUP('Exras Inflair Vs. Base'!G388,'Extras -UL'!$A$4:$J$5,2,FALSE),FALSE)),0)</f>
        <v>0</v>
      </c>
      <c r="AF388" s="242">
        <f>IF(G388=$N$1,(VLOOKUP(A388,'Extras -UL'!$A$6:$J$109,HLOOKUP('Exras Inflair Vs. Base'!G388,'Extras -UL'!$A$4:$J$5,2,FALSE),FALSE)-I388),0)</f>
        <v>0</v>
      </c>
      <c r="AG388" s="242">
        <f>IF(G388=$O$1,(VLOOKUP(A388,'Extras -UL'!$A$6:$J$109,HLOOKUP('Exras Inflair Vs. Base'!G388,'Extras -UL'!$A$4:$J$5,2,FALSE),FALSE)),0)</f>
        <v>0</v>
      </c>
      <c r="AH388" s="242">
        <f>IF(G388=$P$1,(VLOOKUP(A388,'Extras -UL'!$A$6:$J$109,HLOOKUP('Exras Inflair Vs. Base'!G388,'Extras -UL'!$A$4:$J$5,2,FALSE),FALSE)),0)</f>
        <v>0</v>
      </c>
      <c r="AI388" s="242">
        <f>IF(G388=$Q$1,(VLOOKUP(A388,'Extras -UL'!$A$6:$J$109,HLOOKUP('Exras Inflair Vs. Base'!G388,'Extras -UL'!$A$4:$J$5,2,FALSE),FALSE)),0)</f>
        <v>0</v>
      </c>
      <c r="AJ388" s="242">
        <f>IF(G388=$R$1,(VLOOKUP(A388,'Extras -UL'!$A$6:$J$109,HLOOKUP('Exras Inflair Vs. Base'!G388,'Extras -UL'!$A$4:$J$5,2,FALSE),FALSE)),0)</f>
        <v>0</v>
      </c>
    </row>
    <row r="389" spans="1:36" x14ac:dyDescent="0.25">
      <c r="A389" s="250"/>
      <c r="B389" s="250"/>
      <c r="C389" s="250"/>
      <c r="D389" s="252"/>
      <c r="E389" s="249"/>
      <c r="F389" s="249"/>
      <c r="G389" s="249"/>
      <c r="H389" s="249"/>
      <c r="I389" s="249"/>
      <c r="J389" s="369">
        <f>IF(G389=$J$1,(VLOOKUP(A389,'Extras -UL'!$A$6:$J$109,HLOOKUP('Exras Inflair Vs. Base'!G389,'Extras -UL'!$A$4:$J$5,2,FALSE),FALSE)-I389),0)</f>
        <v>0</v>
      </c>
      <c r="K389" s="369">
        <f>IF(G389=$K$1,(VLOOKUP(A389,'Extras -UL'!$A$6:$J$109,HLOOKUP('Exras Inflair Vs. Base'!G389,'Extras -UL'!$A$4:$J$5,2,FALSE),FALSE)-I389),0)</f>
        <v>0</v>
      </c>
      <c r="L389" s="369">
        <f>IF(G389=$L$1,(VLOOKUP(A389,'Extras -UL'!$A$6:$J$109,HLOOKUP('Exras Inflair Vs. Base'!G389,'Extras -UL'!$A$4:$J$5,2,FALSE),FALSE)-I389),0)</f>
        <v>0</v>
      </c>
      <c r="M389" s="369">
        <f>IF(G389=$M$1,(VLOOKUP(A389,'Extras -UL'!$A$6:$J$109,HLOOKUP('Exras Inflair Vs. Base'!G389,'Extras -UL'!$A$4:$J$5,2,FALSE),FALSE)-I389),0)</f>
        <v>0</v>
      </c>
      <c r="N389" s="369">
        <f>IF(G389=$N$1,(VLOOKUP(A389,'Extras -UL'!$A$6:$J$109,HLOOKUP('Exras Inflair Vs. Base'!G389,'Extras -UL'!$A$4:$J$5,2,FALSE),FALSE)-I389),0)</f>
        <v>0</v>
      </c>
      <c r="O389" s="369">
        <f>IF(G389=$O$1,(VLOOKUP(A389,'Extras -UL'!$A$6:$J$109,HLOOKUP('Exras Inflair Vs. Base'!G389,'Extras -UL'!$A$4:$J$5,2,FALSE),FALSE)-I389),0)</f>
        <v>0</v>
      </c>
      <c r="P389" s="369">
        <f>IF(G389=$P$1,(VLOOKUP(A389,'Extras -UL'!$A$6:$J$109,HLOOKUP('Exras Inflair Vs. Base'!G389,'Extras -UL'!$A$4:$J$5,2,FALSE),FALSE)-I389),0)</f>
        <v>0</v>
      </c>
      <c r="Q389" s="369">
        <f>IF(G389=$Q$1,(VLOOKUP(A389,'Extras -UL'!$A$6:$J$109,HLOOKUP('Exras Inflair Vs. Base'!G389,'Extras -UL'!$A$4:$J$5,2,FALSE),FALSE)-I389),0)</f>
        <v>0</v>
      </c>
      <c r="R389" s="369">
        <f>IF(G389=$R$1,(VLOOKUP(A389,'Extras -UL'!$A$6:$J$109,HLOOKUP('Exras Inflair Vs. Base'!G389,'Extras -UL'!$A$4:$J$5,2,FALSE),FALSE)-I389),0)</f>
        <v>0</v>
      </c>
      <c r="S389" s="248"/>
      <c r="T389" s="256" t="str">
        <f t="shared" si="16"/>
        <v/>
      </c>
      <c r="U389" s="248"/>
      <c r="V389" s="248"/>
      <c r="W389" s="248"/>
      <c r="X389" s="248"/>
      <c r="Y389" s="241"/>
      <c r="Z389" s="241" t="str">
        <f t="shared" si="17"/>
        <v/>
      </c>
      <c r="AA389" s="245">
        <f t="shared" si="18"/>
        <v>0</v>
      </c>
      <c r="AB389" s="242">
        <f>IF(G389=$J$1,(VLOOKUP(A389,'Extras -UL'!$A$6:$J$109,HLOOKUP('Exras Inflair Vs. Base'!G389,'Extras -UL'!$A$4:$J$5,2,FALSE),FALSE)),0)</f>
        <v>0</v>
      </c>
      <c r="AC389" s="242">
        <f>IF(G389=$K$1,(VLOOKUP(A389,'Extras -UL'!$A$6:$J$109,HLOOKUP('Exras Inflair Vs. Base'!G389,'Extras -UL'!$A$4:$J$5,2,FALSE),FALSE)),0)</f>
        <v>0</v>
      </c>
      <c r="AD389" s="242">
        <f>IF(G389=$L$1,(VLOOKUP(A389,'Extras -UL'!$A$6:$J$109,HLOOKUP('Exras Inflair Vs. Base'!G389,'Extras -UL'!$A$4:$J$5,2,FALSE),FALSE)),0)</f>
        <v>0</v>
      </c>
      <c r="AE389" s="242">
        <f>IF(G389=$M$1,(VLOOKUP(A389,'Extras -UL'!$A$6:$J$109,HLOOKUP('Exras Inflair Vs. Base'!G389,'Extras -UL'!$A$4:$J$5,2,FALSE),FALSE)),0)</f>
        <v>0</v>
      </c>
      <c r="AF389" s="242">
        <f>IF(G389=$N$1,(VLOOKUP(A389,'Extras -UL'!$A$6:$J$109,HLOOKUP('Exras Inflair Vs. Base'!G389,'Extras -UL'!$A$4:$J$5,2,FALSE),FALSE)-I389),0)</f>
        <v>0</v>
      </c>
      <c r="AG389" s="242">
        <f>IF(G389=$O$1,(VLOOKUP(A389,'Extras -UL'!$A$6:$J$109,HLOOKUP('Exras Inflair Vs. Base'!G389,'Extras -UL'!$A$4:$J$5,2,FALSE),FALSE)),0)</f>
        <v>0</v>
      </c>
      <c r="AH389" s="242">
        <f>IF(G389=$P$1,(VLOOKUP(A389,'Extras -UL'!$A$6:$J$109,HLOOKUP('Exras Inflair Vs. Base'!G389,'Extras -UL'!$A$4:$J$5,2,FALSE),FALSE)),0)</f>
        <v>0</v>
      </c>
      <c r="AI389" s="242">
        <f>IF(G389=$Q$1,(VLOOKUP(A389,'Extras -UL'!$A$6:$J$109,HLOOKUP('Exras Inflair Vs. Base'!G389,'Extras -UL'!$A$4:$J$5,2,FALSE),FALSE)),0)</f>
        <v>0</v>
      </c>
      <c r="AJ389" s="242">
        <f>IF(G389=$R$1,(VLOOKUP(A389,'Extras -UL'!$A$6:$J$109,HLOOKUP('Exras Inflair Vs. Base'!G389,'Extras -UL'!$A$4:$J$5,2,FALSE),FALSE)),0)</f>
        <v>0</v>
      </c>
    </row>
    <row r="390" spans="1:36" x14ac:dyDescent="0.25">
      <c r="A390" s="250"/>
      <c r="B390" s="250"/>
      <c r="C390" s="250"/>
      <c r="D390" s="252"/>
      <c r="E390" s="249"/>
      <c r="F390" s="249"/>
      <c r="G390" s="249"/>
      <c r="H390" s="249"/>
      <c r="I390" s="249"/>
      <c r="J390" s="369">
        <f>IF(G390=$J$1,(VLOOKUP(A390,'Extras -UL'!$A$6:$J$109,HLOOKUP('Exras Inflair Vs. Base'!G390,'Extras -UL'!$A$4:$J$5,2,FALSE),FALSE)-I390),0)</f>
        <v>0</v>
      </c>
      <c r="K390" s="369">
        <f>IF(G390=$K$1,(VLOOKUP(A390,'Extras -UL'!$A$6:$J$109,HLOOKUP('Exras Inflair Vs. Base'!G390,'Extras -UL'!$A$4:$J$5,2,FALSE),FALSE)-I390),0)</f>
        <v>0</v>
      </c>
      <c r="L390" s="369">
        <f>IF(G390=$L$1,(VLOOKUP(A390,'Extras -UL'!$A$6:$J$109,HLOOKUP('Exras Inflair Vs. Base'!G390,'Extras -UL'!$A$4:$J$5,2,FALSE),FALSE)-I390),0)</f>
        <v>0</v>
      </c>
      <c r="M390" s="369">
        <f>IF(G390=$M$1,(VLOOKUP(A390,'Extras -UL'!$A$6:$J$109,HLOOKUP('Exras Inflair Vs. Base'!G390,'Extras -UL'!$A$4:$J$5,2,FALSE),FALSE)-I390),0)</f>
        <v>0</v>
      </c>
      <c r="N390" s="369">
        <f>IF(G390=$N$1,(VLOOKUP(A390,'Extras -UL'!$A$6:$J$109,HLOOKUP('Exras Inflair Vs. Base'!G390,'Extras -UL'!$A$4:$J$5,2,FALSE),FALSE)-I390),0)</f>
        <v>0</v>
      </c>
      <c r="O390" s="369">
        <f>IF(G390=$O$1,(VLOOKUP(A390,'Extras -UL'!$A$6:$J$109,HLOOKUP('Exras Inflair Vs. Base'!G390,'Extras -UL'!$A$4:$J$5,2,FALSE),FALSE)-I390),0)</f>
        <v>0</v>
      </c>
      <c r="P390" s="369">
        <f>IF(G390=$P$1,(VLOOKUP(A390,'Extras -UL'!$A$6:$J$109,HLOOKUP('Exras Inflair Vs. Base'!G390,'Extras -UL'!$A$4:$J$5,2,FALSE),FALSE)-I390),0)</f>
        <v>0</v>
      </c>
      <c r="Q390" s="369">
        <f>IF(G390=$Q$1,(VLOOKUP(A390,'Extras -UL'!$A$6:$J$109,HLOOKUP('Exras Inflair Vs. Base'!G390,'Extras -UL'!$A$4:$J$5,2,FALSE),FALSE)-I390),0)</f>
        <v>0</v>
      </c>
      <c r="R390" s="369">
        <f>IF(G390=$R$1,(VLOOKUP(A390,'Extras -UL'!$A$6:$J$109,HLOOKUP('Exras Inflair Vs. Base'!G390,'Extras -UL'!$A$4:$J$5,2,FALSE),FALSE)-I390),0)</f>
        <v>0</v>
      </c>
      <c r="S390" s="248"/>
      <c r="T390" s="256" t="str">
        <f t="shared" si="16"/>
        <v/>
      </c>
      <c r="U390" s="248"/>
      <c r="V390" s="248"/>
      <c r="W390" s="248"/>
      <c r="X390" s="248"/>
      <c r="Y390" s="241"/>
      <c r="Z390" s="241" t="str">
        <f t="shared" si="17"/>
        <v/>
      </c>
      <c r="AA390" s="245">
        <f t="shared" si="18"/>
        <v>0</v>
      </c>
      <c r="AB390" s="242">
        <f>IF(G390=$J$1,(VLOOKUP(A390,'Extras -UL'!$A$6:$J$109,HLOOKUP('Exras Inflair Vs. Base'!G390,'Extras -UL'!$A$4:$J$5,2,FALSE),FALSE)),0)</f>
        <v>0</v>
      </c>
      <c r="AC390" s="242">
        <f>IF(G390=$K$1,(VLOOKUP(A390,'Extras -UL'!$A$6:$J$109,HLOOKUP('Exras Inflair Vs. Base'!G390,'Extras -UL'!$A$4:$J$5,2,FALSE),FALSE)),0)</f>
        <v>0</v>
      </c>
      <c r="AD390" s="242">
        <f>IF(G390=$L$1,(VLOOKUP(A390,'Extras -UL'!$A$6:$J$109,HLOOKUP('Exras Inflair Vs. Base'!G390,'Extras -UL'!$A$4:$J$5,2,FALSE),FALSE)),0)</f>
        <v>0</v>
      </c>
      <c r="AE390" s="242">
        <f>IF(G390=$M$1,(VLOOKUP(A390,'Extras -UL'!$A$6:$J$109,HLOOKUP('Exras Inflair Vs. Base'!G390,'Extras -UL'!$A$4:$J$5,2,FALSE),FALSE)),0)</f>
        <v>0</v>
      </c>
      <c r="AF390" s="242">
        <f>IF(G390=$N$1,(VLOOKUP(A390,'Extras -UL'!$A$6:$J$109,HLOOKUP('Exras Inflair Vs. Base'!G390,'Extras -UL'!$A$4:$J$5,2,FALSE),FALSE)-I390),0)</f>
        <v>0</v>
      </c>
      <c r="AG390" s="242">
        <f>IF(G390=$O$1,(VLOOKUP(A390,'Extras -UL'!$A$6:$J$109,HLOOKUP('Exras Inflair Vs. Base'!G390,'Extras -UL'!$A$4:$J$5,2,FALSE),FALSE)),0)</f>
        <v>0</v>
      </c>
      <c r="AH390" s="242">
        <f>IF(G390=$P$1,(VLOOKUP(A390,'Extras -UL'!$A$6:$J$109,HLOOKUP('Exras Inflair Vs. Base'!G390,'Extras -UL'!$A$4:$J$5,2,FALSE),FALSE)),0)</f>
        <v>0</v>
      </c>
      <c r="AI390" s="242">
        <f>IF(G390=$Q$1,(VLOOKUP(A390,'Extras -UL'!$A$6:$J$109,HLOOKUP('Exras Inflair Vs. Base'!G390,'Extras -UL'!$A$4:$J$5,2,FALSE),FALSE)),0)</f>
        <v>0</v>
      </c>
      <c r="AJ390" s="242">
        <f>IF(G390=$R$1,(VLOOKUP(A390,'Extras -UL'!$A$6:$J$109,HLOOKUP('Exras Inflair Vs. Base'!G390,'Extras -UL'!$A$4:$J$5,2,FALSE),FALSE)),0)</f>
        <v>0</v>
      </c>
    </row>
    <row r="391" spans="1:36" x14ac:dyDescent="0.25">
      <c r="A391" s="250"/>
      <c r="B391" s="250"/>
      <c r="C391" s="250"/>
      <c r="D391" s="252"/>
      <c r="E391" s="249"/>
      <c r="F391" s="249"/>
      <c r="G391" s="249"/>
      <c r="H391" s="249"/>
      <c r="I391" s="249"/>
      <c r="J391" s="369">
        <f>IF(G391=$J$1,(VLOOKUP(A391,'Extras -UL'!$A$6:$J$109,HLOOKUP('Exras Inflair Vs. Base'!G391,'Extras -UL'!$A$4:$J$5,2,FALSE),FALSE)-I391),0)</f>
        <v>0</v>
      </c>
      <c r="K391" s="369">
        <f>IF(G391=$K$1,(VLOOKUP(A391,'Extras -UL'!$A$6:$J$109,HLOOKUP('Exras Inflair Vs. Base'!G391,'Extras -UL'!$A$4:$J$5,2,FALSE),FALSE)-I391),0)</f>
        <v>0</v>
      </c>
      <c r="L391" s="369">
        <f>IF(G391=$L$1,(VLOOKUP(A391,'Extras -UL'!$A$6:$J$109,HLOOKUP('Exras Inflair Vs. Base'!G391,'Extras -UL'!$A$4:$J$5,2,FALSE),FALSE)-I391),0)</f>
        <v>0</v>
      </c>
      <c r="M391" s="369">
        <f>IF(G391=$M$1,(VLOOKUP(A391,'Extras -UL'!$A$6:$J$109,HLOOKUP('Exras Inflair Vs. Base'!G391,'Extras -UL'!$A$4:$J$5,2,FALSE),FALSE)-I391),0)</f>
        <v>0</v>
      </c>
      <c r="N391" s="369">
        <f>IF(G391=$N$1,(VLOOKUP(A391,'Extras -UL'!$A$6:$J$109,HLOOKUP('Exras Inflair Vs. Base'!G391,'Extras -UL'!$A$4:$J$5,2,FALSE),FALSE)-I391),0)</f>
        <v>0</v>
      </c>
      <c r="O391" s="369">
        <f>IF(G391=$O$1,(VLOOKUP(A391,'Extras -UL'!$A$6:$J$109,HLOOKUP('Exras Inflair Vs. Base'!G391,'Extras -UL'!$A$4:$J$5,2,FALSE),FALSE)-I391),0)</f>
        <v>0</v>
      </c>
      <c r="P391" s="369">
        <f>IF(G391=$P$1,(VLOOKUP(A391,'Extras -UL'!$A$6:$J$109,HLOOKUP('Exras Inflair Vs. Base'!G391,'Extras -UL'!$A$4:$J$5,2,FALSE),FALSE)-I391),0)</f>
        <v>0</v>
      </c>
      <c r="Q391" s="369">
        <f>IF(G391=$Q$1,(VLOOKUP(A391,'Extras -UL'!$A$6:$J$109,HLOOKUP('Exras Inflair Vs. Base'!G391,'Extras -UL'!$A$4:$J$5,2,FALSE),FALSE)-I391),0)</f>
        <v>0</v>
      </c>
      <c r="R391" s="369">
        <f>IF(G391=$R$1,(VLOOKUP(A391,'Extras -UL'!$A$6:$J$109,HLOOKUP('Exras Inflair Vs. Base'!G391,'Extras -UL'!$A$4:$J$5,2,FALSE),FALSE)-I391),0)</f>
        <v>0</v>
      </c>
      <c r="S391" s="248"/>
      <c r="T391" s="256" t="str">
        <f t="shared" si="16"/>
        <v/>
      </c>
      <c r="U391" s="248"/>
      <c r="V391" s="248"/>
      <c r="W391" s="248"/>
      <c r="X391" s="248"/>
      <c r="Y391" s="241"/>
      <c r="Z391" s="241" t="str">
        <f t="shared" si="17"/>
        <v/>
      </c>
      <c r="AA391" s="245">
        <f t="shared" si="18"/>
        <v>0</v>
      </c>
      <c r="AB391" s="242">
        <f>IF(G391=$J$1,(VLOOKUP(A391,'Extras -UL'!$A$6:$J$109,HLOOKUP('Exras Inflair Vs. Base'!G391,'Extras -UL'!$A$4:$J$5,2,FALSE),FALSE)),0)</f>
        <v>0</v>
      </c>
      <c r="AC391" s="242">
        <f>IF(G391=$K$1,(VLOOKUP(A391,'Extras -UL'!$A$6:$J$109,HLOOKUP('Exras Inflair Vs. Base'!G391,'Extras -UL'!$A$4:$J$5,2,FALSE),FALSE)),0)</f>
        <v>0</v>
      </c>
      <c r="AD391" s="242">
        <f>IF(G391=$L$1,(VLOOKUP(A391,'Extras -UL'!$A$6:$J$109,HLOOKUP('Exras Inflair Vs. Base'!G391,'Extras -UL'!$A$4:$J$5,2,FALSE),FALSE)),0)</f>
        <v>0</v>
      </c>
      <c r="AE391" s="242">
        <f>IF(G391=$M$1,(VLOOKUP(A391,'Extras -UL'!$A$6:$J$109,HLOOKUP('Exras Inflair Vs. Base'!G391,'Extras -UL'!$A$4:$J$5,2,FALSE),FALSE)),0)</f>
        <v>0</v>
      </c>
      <c r="AF391" s="242">
        <f>IF(G391=$N$1,(VLOOKUP(A391,'Extras -UL'!$A$6:$J$109,HLOOKUP('Exras Inflair Vs. Base'!G391,'Extras -UL'!$A$4:$J$5,2,FALSE),FALSE)-I391),0)</f>
        <v>0</v>
      </c>
      <c r="AG391" s="242">
        <f>IF(G391=$O$1,(VLOOKUP(A391,'Extras -UL'!$A$6:$J$109,HLOOKUP('Exras Inflair Vs. Base'!G391,'Extras -UL'!$A$4:$J$5,2,FALSE),FALSE)),0)</f>
        <v>0</v>
      </c>
      <c r="AH391" s="242">
        <f>IF(G391=$P$1,(VLOOKUP(A391,'Extras -UL'!$A$6:$J$109,HLOOKUP('Exras Inflair Vs. Base'!G391,'Extras -UL'!$A$4:$J$5,2,FALSE),FALSE)),0)</f>
        <v>0</v>
      </c>
      <c r="AI391" s="242">
        <f>IF(G391=$Q$1,(VLOOKUP(A391,'Extras -UL'!$A$6:$J$109,HLOOKUP('Exras Inflair Vs. Base'!G391,'Extras -UL'!$A$4:$J$5,2,FALSE),FALSE)),0)</f>
        <v>0</v>
      </c>
      <c r="AJ391" s="242">
        <f>IF(G391=$R$1,(VLOOKUP(A391,'Extras -UL'!$A$6:$J$109,HLOOKUP('Exras Inflair Vs. Base'!G391,'Extras -UL'!$A$4:$J$5,2,FALSE),FALSE)),0)</f>
        <v>0</v>
      </c>
    </row>
    <row r="392" spans="1:36" x14ac:dyDescent="0.25">
      <c r="A392" s="250"/>
      <c r="B392" s="250"/>
      <c r="C392" s="250"/>
      <c r="D392" s="252"/>
      <c r="E392" s="249"/>
      <c r="F392" s="249"/>
      <c r="G392" s="249"/>
      <c r="H392" s="249"/>
      <c r="I392" s="249"/>
      <c r="J392" s="369">
        <f>IF(G392=$J$1,(VLOOKUP(A392,'Extras -UL'!$A$6:$J$109,HLOOKUP('Exras Inflair Vs. Base'!G392,'Extras -UL'!$A$4:$J$5,2,FALSE),FALSE)-I392),0)</f>
        <v>0</v>
      </c>
      <c r="K392" s="369">
        <f>IF(G392=$K$1,(VLOOKUP(A392,'Extras -UL'!$A$6:$J$109,HLOOKUP('Exras Inflair Vs. Base'!G392,'Extras -UL'!$A$4:$J$5,2,FALSE),FALSE)-I392),0)</f>
        <v>0</v>
      </c>
      <c r="L392" s="369">
        <f>IF(G392=$L$1,(VLOOKUP(A392,'Extras -UL'!$A$6:$J$109,HLOOKUP('Exras Inflair Vs. Base'!G392,'Extras -UL'!$A$4:$J$5,2,FALSE),FALSE)-I392),0)</f>
        <v>0</v>
      </c>
      <c r="M392" s="369">
        <f>IF(G392=$M$1,(VLOOKUP(A392,'Extras -UL'!$A$6:$J$109,HLOOKUP('Exras Inflair Vs. Base'!G392,'Extras -UL'!$A$4:$J$5,2,FALSE),FALSE)-I392),0)</f>
        <v>0</v>
      </c>
      <c r="N392" s="369">
        <f>IF(G392=$N$1,(VLOOKUP(A392,'Extras -UL'!$A$6:$J$109,HLOOKUP('Exras Inflair Vs. Base'!G392,'Extras -UL'!$A$4:$J$5,2,FALSE),FALSE)-I392),0)</f>
        <v>0</v>
      </c>
      <c r="O392" s="369">
        <f>IF(G392=$O$1,(VLOOKUP(A392,'Extras -UL'!$A$6:$J$109,HLOOKUP('Exras Inflair Vs. Base'!G392,'Extras -UL'!$A$4:$J$5,2,FALSE),FALSE)-I392),0)</f>
        <v>0</v>
      </c>
      <c r="P392" s="369">
        <f>IF(G392=$P$1,(VLOOKUP(A392,'Extras -UL'!$A$6:$J$109,HLOOKUP('Exras Inflair Vs. Base'!G392,'Extras -UL'!$A$4:$J$5,2,FALSE),FALSE)-I392),0)</f>
        <v>0</v>
      </c>
      <c r="Q392" s="369">
        <f>IF(G392=$Q$1,(VLOOKUP(A392,'Extras -UL'!$A$6:$J$109,HLOOKUP('Exras Inflair Vs. Base'!G392,'Extras -UL'!$A$4:$J$5,2,FALSE),FALSE)-I392),0)</f>
        <v>0</v>
      </c>
      <c r="R392" s="369">
        <f>IF(G392=$R$1,(VLOOKUP(A392,'Extras -UL'!$A$6:$J$109,HLOOKUP('Exras Inflair Vs. Base'!G392,'Extras -UL'!$A$4:$J$5,2,FALSE),FALSE)-I392),0)</f>
        <v>0</v>
      </c>
      <c r="S392" s="248"/>
      <c r="T392" s="256" t="str">
        <f t="shared" si="16"/>
        <v/>
      </c>
      <c r="U392" s="248"/>
      <c r="V392" s="248"/>
      <c r="W392" s="248"/>
      <c r="X392" s="248"/>
      <c r="Y392" s="241"/>
      <c r="Z392" s="241" t="str">
        <f t="shared" si="17"/>
        <v/>
      </c>
      <c r="AA392" s="245">
        <f t="shared" si="18"/>
        <v>0</v>
      </c>
      <c r="AB392" s="242">
        <f>IF(G392=$J$1,(VLOOKUP(A392,'Extras -UL'!$A$6:$J$109,HLOOKUP('Exras Inflair Vs. Base'!G392,'Extras -UL'!$A$4:$J$5,2,FALSE),FALSE)),0)</f>
        <v>0</v>
      </c>
      <c r="AC392" s="242">
        <f>IF(G392=$K$1,(VLOOKUP(A392,'Extras -UL'!$A$6:$J$109,HLOOKUP('Exras Inflair Vs. Base'!G392,'Extras -UL'!$A$4:$J$5,2,FALSE),FALSE)),0)</f>
        <v>0</v>
      </c>
      <c r="AD392" s="242">
        <f>IF(G392=$L$1,(VLOOKUP(A392,'Extras -UL'!$A$6:$J$109,HLOOKUP('Exras Inflair Vs. Base'!G392,'Extras -UL'!$A$4:$J$5,2,FALSE),FALSE)),0)</f>
        <v>0</v>
      </c>
      <c r="AE392" s="242">
        <f>IF(G392=$M$1,(VLOOKUP(A392,'Extras -UL'!$A$6:$J$109,HLOOKUP('Exras Inflair Vs. Base'!G392,'Extras -UL'!$A$4:$J$5,2,FALSE),FALSE)),0)</f>
        <v>0</v>
      </c>
      <c r="AF392" s="242">
        <f>IF(G392=$N$1,(VLOOKUP(A392,'Extras -UL'!$A$6:$J$109,HLOOKUP('Exras Inflair Vs. Base'!G392,'Extras -UL'!$A$4:$J$5,2,FALSE),FALSE)-I392),0)</f>
        <v>0</v>
      </c>
      <c r="AG392" s="242">
        <f>IF(G392=$O$1,(VLOOKUP(A392,'Extras -UL'!$A$6:$J$109,HLOOKUP('Exras Inflair Vs. Base'!G392,'Extras -UL'!$A$4:$J$5,2,FALSE),FALSE)),0)</f>
        <v>0</v>
      </c>
      <c r="AH392" s="242">
        <f>IF(G392=$P$1,(VLOOKUP(A392,'Extras -UL'!$A$6:$J$109,HLOOKUP('Exras Inflair Vs. Base'!G392,'Extras -UL'!$A$4:$J$5,2,FALSE),FALSE)),0)</f>
        <v>0</v>
      </c>
      <c r="AI392" s="242">
        <f>IF(G392=$Q$1,(VLOOKUP(A392,'Extras -UL'!$A$6:$J$109,HLOOKUP('Exras Inflair Vs. Base'!G392,'Extras -UL'!$A$4:$J$5,2,FALSE),FALSE)),0)</f>
        <v>0</v>
      </c>
      <c r="AJ392" s="242">
        <f>IF(G392=$R$1,(VLOOKUP(A392,'Extras -UL'!$A$6:$J$109,HLOOKUP('Exras Inflair Vs. Base'!G392,'Extras -UL'!$A$4:$J$5,2,FALSE),FALSE)),0)</f>
        <v>0</v>
      </c>
    </row>
    <row r="393" spans="1:36" x14ac:dyDescent="0.25">
      <c r="A393" s="250"/>
      <c r="B393" s="250"/>
      <c r="C393" s="250"/>
      <c r="D393" s="252"/>
      <c r="E393" s="249"/>
      <c r="F393" s="249"/>
      <c r="G393" s="249"/>
      <c r="H393" s="249"/>
      <c r="I393" s="249"/>
      <c r="J393" s="369">
        <f>IF(G393=$J$1,(VLOOKUP(A393,'Extras -UL'!$A$6:$J$109,HLOOKUP('Exras Inflair Vs. Base'!G393,'Extras -UL'!$A$4:$J$5,2,FALSE),FALSE)-I393),0)</f>
        <v>0</v>
      </c>
      <c r="K393" s="369">
        <f>IF(G393=$K$1,(VLOOKUP(A393,'Extras -UL'!$A$6:$J$109,HLOOKUP('Exras Inflair Vs. Base'!G393,'Extras -UL'!$A$4:$J$5,2,FALSE),FALSE)-I393),0)</f>
        <v>0</v>
      </c>
      <c r="L393" s="369">
        <f>IF(G393=$L$1,(VLOOKUP(A393,'Extras -UL'!$A$6:$J$109,HLOOKUP('Exras Inflair Vs. Base'!G393,'Extras -UL'!$A$4:$J$5,2,FALSE),FALSE)-I393),0)</f>
        <v>0</v>
      </c>
      <c r="M393" s="369">
        <f>IF(G393=$M$1,(VLOOKUP(A393,'Extras -UL'!$A$6:$J$109,HLOOKUP('Exras Inflair Vs. Base'!G393,'Extras -UL'!$A$4:$J$5,2,FALSE),FALSE)-I393),0)</f>
        <v>0</v>
      </c>
      <c r="N393" s="369">
        <f>IF(G393=$N$1,(VLOOKUP(A393,'Extras -UL'!$A$6:$J$109,HLOOKUP('Exras Inflair Vs. Base'!G393,'Extras -UL'!$A$4:$J$5,2,FALSE),FALSE)-I393),0)</f>
        <v>0</v>
      </c>
      <c r="O393" s="369">
        <f>IF(G393=$O$1,(VLOOKUP(A393,'Extras -UL'!$A$6:$J$109,HLOOKUP('Exras Inflair Vs. Base'!G393,'Extras -UL'!$A$4:$J$5,2,FALSE),FALSE)-I393),0)</f>
        <v>0</v>
      </c>
      <c r="P393" s="369">
        <f>IF(G393=$P$1,(VLOOKUP(A393,'Extras -UL'!$A$6:$J$109,HLOOKUP('Exras Inflair Vs. Base'!G393,'Extras -UL'!$A$4:$J$5,2,FALSE),FALSE)-I393),0)</f>
        <v>0</v>
      </c>
      <c r="Q393" s="369">
        <f>IF(G393=$Q$1,(VLOOKUP(A393,'Extras -UL'!$A$6:$J$109,HLOOKUP('Exras Inflair Vs. Base'!G393,'Extras -UL'!$A$4:$J$5,2,FALSE),FALSE)-I393),0)</f>
        <v>0</v>
      </c>
      <c r="R393" s="369">
        <f>IF(G393=$R$1,(VLOOKUP(A393,'Extras -UL'!$A$6:$J$109,HLOOKUP('Exras Inflair Vs. Base'!G393,'Extras -UL'!$A$4:$J$5,2,FALSE),FALSE)-I393),0)</f>
        <v>0</v>
      </c>
      <c r="S393" s="248"/>
      <c r="T393" s="256" t="str">
        <f t="shared" ref="T393:T456" si="19">A393&amp;G393&amp;I393</f>
        <v/>
      </c>
      <c r="U393" s="248"/>
      <c r="V393" s="248"/>
      <c r="W393" s="248"/>
      <c r="X393" s="248"/>
      <c r="Y393" s="241"/>
      <c r="Z393" s="241" t="str">
        <f t="shared" ref="Z393:Z456" si="20">A393&amp;G393&amp;I393</f>
        <v/>
      </c>
      <c r="AA393" s="245">
        <f t="shared" si="18"/>
        <v>0</v>
      </c>
      <c r="AB393" s="242">
        <f>IF(G393=$J$1,(VLOOKUP(A393,'Extras -UL'!$A$6:$J$109,HLOOKUP('Exras Inflair Vs. Base'!G393,'Extras -UL'!$A$4:$J$5,2,FALSE),FALSE)),0)</f>
        <v>0</v>
      </c>
      <c r="AC393" s="242">
        <f>IF(G393=$K$1,(VLOOKUP(A393,'Extras -UL'!$A$6:$J$109,HLOOKUP('Exras Inflair Vs. Base'!G393,'Extras -UL'!$A$4:$J$5,2,FALSE),FALSE)),0)</f>
        <v>0</v>
      </c>
      <c r="AD393" s="242">
        <f>IF(G393=$L$1,(VLOOKUP(A393,'Extras -UL'!$A$6:$J$109,HLOOKUP('Exras Inflair Vs. Base'!G393,'Extras -UL'!$A$4:$J$5,2,FALSE),FALSE)),0)</f>
        <v>0</v>
      </c>
      <c r="AE393" s="242">
        <f>IF(G393=$M$1,(VLOOKUP(A393,'Extras -UL'!$A$6:$J$109,HLOOKUP('Exras Inflair Vs. Base'!G393,'Extras -UL'!$A$4:$J$5,2,FALSE),FALSE)),0)</f>
        <v>0</v>
      </c>
      <c r="AF393" s="242">
        <f>IF(G393=$N$1,(VLOOKUP(A393,'Extras -UL'!$A$6:$J$109,HLOOKUP('Exras Inflair Vs. Base'!G393,'Extras -UL'!$A$4:$J$5,2,FALSE),FALSE)-I393),0)</f>
        <v>0</v>
      </c>
      <c r="AG393" s="242">
        <f>IF(G393=$O$1,(VLOOKUP(A393,'Extras -UL'!$A$6:$J$109,HLOOKUP('Exras Inflair Vs. Base'!G393,'Extras -UL'!$A$4:$J$5,2,FALSE),FALSE)),0)</f>
        <v>0</v>
      </c>
      <c r="AH393" s="242">
        <f>IF(G393=$P$1,(VLOOKUP(A393,'Extras -UL'!$A$6:$J$109,HLOOKUP('Exras Inflair Vs. Base'!G393,'Extras -UL'!$A$4:$J$5,2,FALSE),FALSE)),0)</f>
        <v>0</v>
      </c>
      <c r="AI393" s="242">
        <f>IF(G393=$Q$1,(VLOOKUP(A393,'Extras -UL'!$A$6:$J$109,HLOOKUP('Exras Inflair Vs. Base'!G393,'Extras -UL'!$A$4:$J$5,2,FALSE),FALSE)),0)</f>
        <v>0</v>
      </c>
      <c r="AJ393" s="242">
        <f>IF(G393=$R$1,(VLOOKUP(A393,'Extras -UL'!$A$6:$J$109,HLOOKUP('Exras Inflair Vs. Base'!G393,'Extras -UL'!$A$4:$J$5,2,FALSE),FALSE)),0)</f>
        <v>0</v>
      </c>
    </row>
    <row r="394" spans="1:36" x14ac:dyDescent="0.25">
      <c r="A394" s="250"/>
      <c r="B394" s="250"/>
      <c r="C394" s="250"/>
      <c r="D394" s="252"/>
      <c r="E394" s="249"/>
      <c r="F394" s="249"/>
      <c r="G394" s="249"/>
      <c r="H394" s="249"/>
      <c r="I394" s="249"/>
      <c r="J394" s="369">
        <f>IF(G394=$J$1,(VLOOKUP(A394,'Extras -UL'!$A$6:$J$109,HLOOKUP('Exras Inflair Vs. Base'!G394,'Extras -UL'!$A$4:$J$5,2,FALSE),FALSE)-I394),0)</f>
        <v>0</v>
      </c>
      <c r="K394" s="369">
        <f>IF(G394=$K$1,(VLOOKUP(A394,'Extras -UL'!$A$6:$J$109,HLOOKUP('Exras Inflair Vs. Base'!G394,'Extras -UL'!$A$4:$J$5,2,FALSE),FALSE)-I394),0)</f>
        <v>0</v>
      </c>
      <c r="L394" s="369">
        <f>IF(G394=$L$1,(VLOOKUP(A394,'Extras -UL'!$A$6:$J$109,HLOOKUP('Exras Inflair Vs. Base'!G394,'Extras -UL'!$A$4:$J$5,2,FALSE),FALSE)-I394),0)</f>
        <v>0</v>
      </c>
      <c r="M394" s="369">
        <f>IF(G394=$M$1,(VLOOKUP(A394,'Extras -UL'!$A$6:$J$109,HLOOKUP('Exras Inflair Vs. Base'!G394,'Extras -UL'!$A$4:$J$5,2,FALSE),FALSE)-I394),0)</f>
        <v>0</v>
      </c>
      <c r="N394" s="369">
        <f>IF(G394=$N$1,(VLOOKUP(A394,'Extras -UL'!$A$6:$J$109,HLOOKUP('Exras Inflair Vs. Base'!G394,'Extras -UL'!$A$4:$J$5,2,FALSE),FALSE)-I394),0)</f>
        <v>0</v>
      </c>
      <c r="O394" s="369">
        <f>IF(G394=$O$1,(VLOOKUP(A394,'Extras -UL'!$A$6:$J$109,HLOOKUP('Exras Inflair Vs. Base'!G394,'Extras -UL'!$A$4:$J$5,2,FALSE),FALSE)-I394),0)</f>
        <v>0</v>
      </c>
      <c r="P394" s="369">
        <f>IF(G394=$P$1,(VLOOKUP(A394,'Extras -UL'!$A$6:$J$109,HLOOKUP('Exras Inflair Vs. Base'!G394,'Extras -UL'!$A$4:$J$5,2,FALSE),FALSE)-I394),0)</f>
        <v>0</v>
      </c>
      <c r="Q394" s="369">
        <f>IF(G394=$Q$1,(VLOOKUP(A394,'Extras -UL'!$A$6:$J$109,HLOOKUP('Exras Inflair Vs. Base'!G394,'Extras -UL'!$A$4:$J$5,2,FALSE),FALSE)-I394),0)</f>
        <v>0</v>
      </c>
      <c r="R394" s="369">
        <f>IF(G394=$R$1,(VLOOKUP(A394,'Extras -UL'!$A$6:$J$109,HLOOKUP('Exras Inflair Vs. Base'!G394,'Extras -UL'!$A$4:$J$5,2,FALSE),FALSE)-I394),0)</f>
        <v>0</v>
      </c>
      <c r="S394" s="248"/>
      <c r="T394" s="256" t="str">
        <f t="shared" si="19"/>
        <v/>
      </c>
      <c r="U394" s="248"/>
      <c r="V394" s="248"/>
      <c r="W394" s="248"/>
      <c r="X394" s="248"/>
      <c r="Y394" s="241"/>
      <c r="Z394" s="241" t="str">
        <f t="shared" si="20"/>
        <v/>
      </c>
      <c r="AA394" s="245">
        <f t="shared" si="18"/>
        <v>0</v>
      </c>
      <c r="AB394" s="242">
        <f>IF(G394=$J$1,(VLOOKUP(A394,'Extras -UL'!$A$6:$J$109,HLOOKUP('Exras Inflair Vs. Base'!G394,'Extras -UL'!$A$4:$J$5,2,FALSE),FALSE)),0)</f>
        <v>0</v>
      </c>
      <c r="AC394" s="242">
        <f>IF(G394=$K$1,(VLOOKUP(A394,'Extras -UL'!$A$6:$J$109,HLOOKUP('Exras Inflair Vs. Base'!G394,'Extras -UL'!$A$4:$J$5,2,FALSE),FALSE)),0)</f>
        <v>0</v>
      </c>
      <c r="AD394" s="242">
        <f>IF(G394=$L$1,(VLOOKUP(A394,'Extras -UL'!$A$6:$J$109,HLOOKUP('Exras Inflair Vs. Base'!G394,'Extras -UL'!$A$4:$J$5,2,FALSE),FALSE)),0)</f>
        <v>0</v>
      </c>
      <c r="AE394" s="242">
        <f>IF(G394=$M$1,(VLOOKUP(A394,'Extras -UL'!$A$6:$J$109,HLOOKUP('Exras Inflair Vs. Base'!G394,'Extras -UL'!$A$4:$J$5,2,FALSE),FALSE)),0)</f>
        <v>0</v>
      </c>
      <c r="AF394" s="242">
        <f>IF(G394=$N$1,(VLOOKUP(A394,'Extras -UL'!$A$6:$J$109,HLOOKUP('Exras Inflair Vs. Base'!G394,'Extras -UL'!$A$4:$J$5,2,FALSE),FALSE)-I394),0)</f>
        <v>0</v>
      </c>
      <c r="AG394" s="242">
        <f>IF(G394=$O$1,(VLOOKUP(A394,'Extras -UL'!$A$6:$J$109,HLOOKUP('Exras Inflair Vs. Base'!G394,'Extras -UL'!$A$4:$J$5,2,FALSE),FALSE)),0)</f>
        <v>0</v>
      </c>
      <c r="AH394" s="242">
        <f>IF(G394=$P$1,(VLOOKUP(A394,'Extras -UL'!$A$6:$J$109,HLOOKUP('Exras Inflair Vs. Base'!G394,'Extras -UL'!$A$4:$J$5,2,FALSE),FALSE)),0)</f>
        <v>0</v>
      </c>
      <c r="AI394" s="242">
        <f>IF(G394=$Q$1,(VLOOKUP(A394,'Extras -UL'!$A$6:$J$109,HLOOKUP('Exras Inflair Vs. Base'!G394,'Extras -UL'!$A$4:$J$5,2,FALSE),FALSE)),0)</f>
        <v>0</v>
      </c>
      <c r="AJ394" s="242">
        <f>IF(G394=$R$1,(VLOOKUP(A394,'Extras -UL'!$A$6:$J$109,HLOOKUP('Exras Inflair Vs. Base'!G394,'Extras -UL'!$A$4:$J$5,2,FALSE),FALSE)),0)</f>
        <v>0</v>
      </c>
    </row>
    <row r="395" spans="1:36" x14ac:dyDescent="0.25">
      <c r="A395" s="250"/>
      <c r="B395" s="250"/>
      <c r="C395" s="250"/>
      <c r="D395" s="252"/>
      <c r="E395" s="249"/>
      <c r="F395" s="249"/>
      <c r="G395" s="249"/>
      <c r="H395" s="249"/>
      <c r="I395" s="249"/>
      <c r="J395" s="369">
        <f>IF(G395=$J$1,(VLOOKUP(A395,'Extras -UL'!$A$6:$J$109,HLOOKUP('Exras Inflair Vs. Base'!G395,'Extras -UL'!$A$4:$J$5,2,FALSE),FALSE)-I395),0)</f>
        <v>0</v>
      </c>
      <c r="K395" s="369">
        <f>IF(G395=$K$1,(VLOOKUP(A395,'Extras -UL'!$A$6:$J$109,HLOOKUP('Exras Inflair Vs. Base'!G395,'Extras -UL'!$A$4:$J$5,2,FALSE),FALSE)-I395),0)</f>
        <v>0</v>
      </c>
      <c r="L395" s="369">
        <f>IF(G395=$L$1,(VLOOKUP(A395,'Extras -UL'!$A$6:$J$109,HLOOKUP('Exras Inflair Vs. Base'!G395,'Extras -UL'!$A$4:$J$5,2,FALSE),FALSE)-I395),0)</f>
        <v>0</v>
      </c>
      <c r="M395" s="369">
        <f>IF(G395=$M$1,(VLOOKUP(A395,'Extras -UL'!$A$6:$J$109,HLOOKUP('Exras Inflair Vs. Base'!G395,'Extras -UL'!$A$4:$J$5,2,FALSE),FALSE)-I395),0)</f>
        <v>0</v>
      </c>
      <c r="N395" s="369">
        <f>IF(G395=$N$1,(VLOOKUP(A395,'Extras -UL'!$A$6:$J$109,HLOOKUP('Exras Inflair Vs. Base'!G395,'Extras -UL'!$A$4:$J$5,2,FALSE),FALSE)-I395),0)</f>
        <v>0</v>
      </c>
      <c r="O395" s="369">
        <f>IF(G395=$O$1,(VLOOKUP(A395,'Extras -UL'!$A$6:$J$109,HLOOKUP('Exras Inflair Vs. Base'!G395,'Extras -UL'!$A$4:$J$5,2,FALSE),FALSE)-I395),0)</f>
        <v>0</v>
      </c>
      <c r="P395" s="369">
        <f>IF(G395=$P$1,(VLOOKUP(A395,'Extras -UL'!$A$6:$J$109,HLOOKUP('Exras Inflair Vs. Base'!G395,'Extras -UL'!$A$4:$J$5,2,FALSE),FALSE)-I395),0)</f>
        <v>0</v>
      </c>
      <c r="Q395" s="369">
        <f>IF(G395=$Q$1,(VLOOKUP(A395,'Extras -UL'!$A$6:$J$109,HLOOKUP('Exras Inflair Vs. Base'!G395,'Extras -UL'!$A$4:$J$5,2,FALSE),FALSE)-I395),0)</f>
        <v>0</v>
      </c>
      <c r="R395" s="369">
        <f>IF(G395=$R$1,(VLOOKUP(A395,'Extras -UL'!$A$6:$J$109,HLOOKUP('Exras Inflair Vs. Base'!G395,'Extras -UL'!$A$4:$J$5,2,FALSE),FALSE)-I395),0)</f>
        <v>0</v>
      </c>
      <c r="S395" s="248"/>
      <c r="T395" s="256" t="str">
        <f t="shared" si="19"/>
        <v/>
      </c>
      <c r="U395" s="248"/>
      <c r="V395" s="248"/>
      <c r="W395" s="248"/>
      <c r="X395" s="248"/>
      <c r="Y395" s="241"/>
      <c r="Z395" s="241" t="str">
        <f t="shared" si="20"/>
        <v/>
      </c>
      <c r="AA395" s="245">
        <f t="shared" si="18"/>
        <v>0</v>
      </c>
      <c r="AB395" s="242">
        <f>IF(G395=$J$1,(VLOOKUP(A395,'Extras -UL'!$A$6:$J$109,HLOOKUP('Exras Inflair Vs. Base'!G395,'Extras -UL'!$A$4:$J$5,2,FALSE),FALSE)),0)</f>
        <v>0</v>
      </c>
      <c r="AC395" s="242">
        <f>IF(G395=$K$1,(VLOOKUP(A395,'Extras -UL'!$A$6:$J$109,HLOOKUP('Exras Inflair Vs. Base'!G395,'Extras -UL'!$A$4:$J$5,2,FALSE),FALSE)),0)</f>
        <v>0</v>
      </c>
      <c r="AD395" s="242">
        <f>IF(G395=$L$1,(VLOOKUP(A395,'Extras -UL'!$A$6:$J$109,HLOOKUP('Exras Inflair Vs. Base'!G395,'Extras -UL'!$A$4:$J$5,2,FALSE),FALSE)),0)</f>
        <v>0</v>
      </c>
      <c r="AE395" s="242">
        <f>IF(G395=$M$1,(VLOOKUP(A395,'Extras -UL'!$A$6:$J$109,HLOOKUP('Exras Inflair Vs. Base'!G395,'Extras -UL'!$A$4:$J$5,2,FALSE),FALSE)),0)</f>
        <v>0</v>
      </c>
      <c r="AF395" s="242">
        <f>IF(G395=$N$1,(VLOOKUP(A395,'Extras -UL'!$A$6:$J$109,HLOOKUP('Exras Inflair Vs. Base'!G395,'Extras -UL'!$A$4:$J$5,2,FALSE),FALSE)-I395),0)</f>
        <v>0</v>
      </c>
      <c r="AG395" s="242">
        <f>IF(G395=$O$1,(VLOOKUP(A395,'Extras -UL'!$A$6:$J$109,HLOOKUP('Exras Inflair Vs. Base'!G395,'Extras -UL'!$A$4:$J$5,2,FALSE),FALSE)),0)</f>
        <v>0</v>
      </c>
      <c r="AH395" s="242">
        <f>IF(G395=$P$1,(VLOOKUP(A395,'Extras -UL'!$A$6:$J$109,HLOOKUP('Exras Inflair Vs. Base'!G395,'Extras -UL'!$A$4:$J$5,2,FALSE),FALSE)),0)</f>
        <v>0</v>
      </c>
      <c r="AI395" s="242">
        <f>IF(G395=$Q$1,(VLOOKUP(A395,'Extras -UL'!$A$6:$J$109,HLOOKUP('Exras Inflair Vs. Base'!G395,'Extras -UL'!$A$4:$J$5,2,FALSE),FALSE)),0)</f>
        <v>0</v>
      </c>
      <c r="AJ395" s="242">
        <f>IF(G395=$R$1,(VLOOKUP(A395,'Extras -UL'!$A$6:$J$109,HLOOKUP('Exras Inflair Vs. Base'!G395,'Extras -UL'!$A$4:$J$5,2,FALSE),FALSE)),0)</f>
        <v>0</v>
      </c>
    </row>
    <row r="396" spans="1:36" x14ac:dyDescent="0.25">
      <c r="A396" s="250"/>
      <c r="B396" s="250"/>
      <c r="C396" s="250"/>
      <c r="D396" s="252"/>
      <c r="E396" s="249"/>
      <c r="F396" s="249"/>
      <c r="G396" s="249"/>
      <c r="H396" s="249"/>
      <c r="I396" s="249"/>
      <c r="J396" s="369">
        <f>IF(G396=$J$1,(VLOOKUP(A396,'Extras -UL'!$A$6:$J$109,HLOOKUP('Exras Inflair Vs. Base'!G396,'Extras -UL'!$A$4:$J$5,2,FALSE),FALSE)-I396),0)</f>
        <v>0</v>
      </c>
      <c r="K396" s="369">
        <f>IF(G396=$K$1,(VLOOKUP(A396,'Extras -UL'!$A$6:$J$109,HLOOKUP('Exras Inflair Vs. Base'!G396,'Extras -UL'!$A$4:$J$5,2,FALSE),FALSE)-I396),0)</f>
        <v>0</v>
      </c>
      <c r="L396" s="369">
        <f>IF(G396=$L$1,(VLOOKUP(A396,'Extras -UL'!$A$6:$J$109,HLOOKUP('Exras Inflair Vs. Base'!G396,'Extras -UL'!$A$4:$J$5,2,FALSE),FALSE)-I396),0)</f>
        <v>0</v>
      </c>
      <c r="M396" s="369">
        <f>IF(G396=$M$1,(VLOOKUP(A396,'Extras -UL'!$A$6:$J$109,HLOOKUP('Exras Inflair Vs. Base'!G396,'Extras -UL'!$A$4:$J$5,2,FALSE),FALSE)-I396),0)</f>
        <v>0</v>
      </c>
      <c r="N396" s="369">
        <f>IF(G396=$N$1,(VLOOKUP(A396,'Extras -UL'!$A$6:$J$109,HLOOKUP('Exras Inflair Vs. Base'!G396,'Extras -UL'!$A$4:$J$5,2,FALSE),FALSE)-I396),0)</f>
        <v>0</v>
      </c>
      <c r="O396" s="369">
        <f>IF(G396=$O$1,(VLOOKUP(A396,'Extras -UL'!$A$6:$J$109,HLOOKUP('Exras Inflair Vs. Base'!G396,'Extras -UL'!$A$4:$J$5,2,FALSE),FALSE)-I396),0)</f>
        <v>0</v>
      </c>
      <c r="P396" s="369">
        <f>IF(G396=$P$1,(VLOOKUP(A396,'Extras -UL'!$A$6:$J$109,HLOOKUP('Exras Inflair Vs. Base'!G396,'Extras -UL'!$A$4:$J$5,2,FALSE),FALSE)-I396),0)</f>
        <v>0</v>
      </c>
      <c r="Q396" s="369">
        <f>IF(G396=$Q$1,(VLOOKUP(A396,'Extras -UL'!$A$6:$J$109,HLOOKUP('Exras Inflair Vs. Base'!G396,'Extras -UL'!$A$4:$J$5,2,FALSE),FALSE)-I396),0)</f>
        <v>0</v>
      </c>
      <c r="R396" s="369">
        <f>IF(G396=$R$1,(VLOOKUP(A396,'Extras -UL'!$A$6:$J$109,HLOOKUP('Exras Inflair Vs. Base'!G396,'Extras -UL'!$A$4:$J$5,2,FALSE),FALSE)-I396),0)</f>
        <v>0</v>
      </c>
      <c r="S396" s="248"/>
      <c r="T396" s="256" t="str">
        <f t="shared" si="19"/>
        <v/>
      </c>
      <c r="U396" s="248"/>
      <c r="V396" s="248"/>
      <c r="W396" s="248"/>
      <c r="X396" s="248"/>
      <c r="Y396" s="241"/>
      <c r="Z396" s="241" t="str">
        <f t="shared" si="20"/>
        <v/>
      </c>
      <c r="AA396" s="245">
        <f t="shared" si="18"/>
        <v>0</v>
      </c>
      <c r="AB396" s="242">
        <f>IF(G396=$J$1,(VLOOKUP(A396,'Extras -UL'!$A$6:$J$109,HLOOKUP('Exras Inflair Vs. Base'!G396,'Extras -UL'!$A$4:$J$5,2,FALSE),FALSE)),0)</f>
        <v>0</v>
      </c>
      <c r="AC396" s="242">
        <f>IF(G396=$K$1,(VLOOKUP(A396,'Extras -UL'!$A$6:$J$109,HLOOKUP('Exras Inflair Vs. Base'!G396,'Extras -UL'!$A$4:$J$5,2,FALSE),FALSE)),0)</f>
        <v>0</v>
      </c>
      <c r="AD396" s="242">
        <f>IF(G396=$L$1,(VLOOKUP(A396,'Extras -UL'!$A$6:$J$109,HLOOKUP('Exras Inflair Vs. Base'!G396,'Extras -UL'!$A$4:$J$5,2,FALSE),FALSE)),0)</f>
        <v>0</v>
      </c>
      <c r="AE396" s="242">
        <f>IF(G396=$M$1,(VLOOKUP(A396,'Extras -UL'!$A$6:$J$109,HLOOKUP('Exras Inflair Vs. Base'!G396,'Extras -UL'!$A$4:$J$5,2,FALSE),FALSE)),0)</f>
        <v>0</v>
      </c>
      <c r="AF396" s="242">
        <f>IF(G396=$N$1,(VLOOKUP(A396,'Extras -UL'!$A$6:$J$109,HLOOKUP('Exras Inflair Vs. Base'!G396,'Extras -UL'!$A$4:$J$5,2,FALSE),FALSE)-I396),0)</f>
        <v>0</v>
      </c>
      <c r="AG396" s="242">
        <f>IF(G396=$O$1,(VLOOKUP(A396,'Extras -UL'!$A$6:$J$109,HLOOKUP('Exras Inflair Vs. Base'!G396,'Extras -UL'!$A$4:$J$5,2,FALSE),FALSE)),0)</f>
        <v>0</v>
      </c>
      <c r="AH396" s="242">
        <f>IF(G396=$P$1,(VLOOKUP(A396,'Extras -UL'!$A$6:$J$109,HLOOKUP('Exras Inflair Vs. Base'!G396,'Extras -UL'!$A$4:$J$5,2,FALSE),FALSE)),0)</f>
        <v>0</v>
      </c>
      <c r="AI396" s="242">
        <f>IF(G396=$Q$1,(VLOOKUP(A396,'Extras -UL'!$A$6:$J$109,HLOOKUP('Exras Inflair Vs. Base'!G396,'Extras -UL'!$A$4:$J$5,2,FALSE),FALSE)),0)</f>
        <v>0</v>
      </c>
      <c r="AJ396" s="242">
        <f>IF(G396=$R$1,(VLOOKUP(A396,'Extras -UL'!$A$6:$J$109,HLOOKUP('Exras Inflair Vs. Base'!G396,'Extras -UL'!$A$4:$J$5,2,FALSE),FALSE)),0)</f>
        <v>0</v>
      </c>
    </row>
    <row r="397" spans="1:36" x14ac:dyDescent="0.25">
      <c r="A397" s="250"/>
      <c r="B397" s="250"/>
      <c r="C397" s="250"/>
      <c r="D397" s="252"/>
      <c r="E397" s="249"/>
      <c r="F397" s="249"/>
      <c r="G397" s="249"/>
      <c r="H397" s="249"/>
      <c r="I397" s="249"/>
      <c r="J397" s="369">
        <f>IF(G397=$J$1,(VLOOKUP(A397,'Extras -UL'!$A$6:$J$109,HLOOKUP('Exras Inflair Vs. Base'!G397,'Extras -UL'!$A$4:$J$5,2,FALSE),FALSE)-I397),0)</f>
        <v>0</v>
      </c>
      <c r="K397" s="369">
        <f>IF(G397=$K$1,(VLOOKUP(A397,'Extras -UL'!$A$6:$J$109,HLOOKUP('Exras Inflair Vs. Base'!G397,'Extras -UL'!$A$4:$J$5,2,FALSE),FALSE)-I397),0)</f>
        <v>0</v>
      </c>
      <c r="L397" s="369">
        <f>IF(G397=$L$1,(VLOOKUP(A397,'Extras -UL'!$A$6:$J$109,HLOOKUP('Exras Inflair Vs. Base'!G397,'Extras -UL'!$A$4:$J$5,2,FALSE),FALSE)-I397),0)</f>
        <v>0</v>
      </c>
      <c r="M397" s="369">
        <f>IF(G397=$M$1,(VLOOKUP(A397,'Extras -UL'!$A$6:$J$109,HLOOKUP('Exras Inflair Vs. Base'!G397,'Extras -UL'!$A$4:$J$5,2,FALSE),FALSE)-I397),0)</f>
        <v>0</v>
      </c>
      <c r="N397" s="369">
        <f>IF(G397=$N$1,(VLOOKUP(A397,'Extras -UL'!$A$6:$J$109,HLOOKUP('Exras Inflair Vs. Base'!G397,'Extras -UL'!$A$4:$J$5,2,FALSE),FALSE)-I397),0)</f>
        <v>0</v>
      </c>
      <c r="O397" s="369">
        <f>IF(G397=$O$1,(VLOOKUP(A397,'Extras -UL'!$A$6:$J$109,HLOOKUP('Exras Inflair Vs. Base'!G397,'Extras -UL'!$A$4:$J$5,2,FALSE),FALSE)-I397),0)</f>
        <v>0</v>
      </c>
      <c r="P397" s="369">
        <f>IF(G397=$P$1,(VLOOKUP(A397,'Extras -UL'!$A$6:$J$109,HLOOKUP('Exras Inflair Vs. Base'!G397,'Extras -UL'!$A$4:$J$5,2,FALSE),FALSE)-I397),0)</f>
        <v>0</v>
      </c>
      <c r="Q397" s="369">
        <f>IF(G397=$Q$1,(VLOOKUP(A397,'Extras -UL'!$A$6:$J$109,HLOOKUP('Exras Inflair Vs. Base'!G397,'Extras -UL'!$A$4:$J$5,2,FALSE),FALSE)-I397),0)</f>
        <v>0</v>
      </c>
      <c r="R397" s="369">
        <f>IF(G397=$R$1,(VLOOKUP(A397,'Extras -UL'!$A$6:$J$109,HLOOKUP('Exras Inflair Vs. Base'!G397,'Extras -UL'!$A$4:$J$5,2,FALSE),FALSE)-I397),0)</f>
        <v>0</v>
      </c>
      <c r="S397" s="248"/>
      <c r="T397" s="256" t="str">
        <f t="shared" si="19"/>
        <v/>
      </c>
      <c r="U397" s="248"/>
      <c r="V397" s="248"/>
      <c r="W397" s="248"/>
      <c r="X397" s="248"/>
      <c r="Y397" s="241"/>
      <c r="Z397" s="241" t="str">
        <f t="shared" si="20"/>
        <v/>
      </c>
      <c r="AA397" s="245">
        <f t="shared" si="18"/>
        <v>0</v>
      </c>
      <c r="AB397" s="242">
        <f>IF(G397=$J$1,(VLOOKUP(A397,'Extras -UL'!$A$6:$J$109,HLOOKUP('Exras Inflair Vs. Base'!G397,'Extras -UL'!$A$4:$J$5,2,FALSE),FALSE)),0)</f>
        <v>0</v>
      </c>
      <c r="AC397" s="242">
        <f>IF(G397=$K$1,(VLOOKUP(A397,'Extras -UL'!$A$6:$J$109,HLOOKUP('Exras Inflair Vs. Base'!G397,'Extras -UL'!$A$4:$J$5,2,FALSE),FALSE)),0)</f>
        <v>0</v>
      </c>
      <c r="AD397" s="242">
        <f>IF(G397=$L$1,(VLOOKUP(A397,'Extras -UL'!$A$6:$J$109,HLOOKUP('Exras Inflair Vs. Base'!G397,'Extras -UL'!$A$4:$J$5,2,FALSE),FALSE)),0)</f>
        <v>0</v>
      </c>
      <c r="AE397" s="242">
        <f>IF(G397=$M$1,(VLOOKUP(A397,'Extras -UL'!$A$6:$J$109,HLOOKUP('Exras Inflair Vs. Base'!G397,'Extras -UL'!$A$4:$J$5,2,FALSE),FALSE)),0)</f>
        <v>0</v>
      </c>
      <c r="AF397" s="242">
        <f>IF(G397=$N$1,(VLOOKUP(A397,'Extras -UL'!$A$6:$J$109,HLOOKUP('Exras Inflair Vs. Base'!G397,'Extras -UL'!$A$4:$J$5,2,FALSE),FALSE)-I397),0)</f>
        <v>0</v>
      </c>
      <c r="AG397" s="242">
        <f>IF(G397=$O$1,(VLOOKUP(A397,'Extras -UL'!$A$6:$J$109,HLOOKUP('Exras Inflair Vs. Base'!G397,'Extras -UL'!$A$4:$J$5,2,FALSE),FALSE)),0)</f>
        <v>0</v>
      </c>
      <c r="AH397" s="242">
        <f>IF(G397=$P$1,(VLOOKUP(A397,'Extras -UL'!$A$6:$J$109,HLOOKUP('Exras Inflair Vs. Base'!G397,'Extras -UL'!$A$4:$J$5,2,FALSE),FALSE)),0)</f>
        <v>0</v>
      </c>
      <c r="AI397" s="242">
        <f>IF(G397=$Q$1,(VLOOKUP(A397,'Extras -UL'!$A$6:$J$109,HLOOKUP('Exras Inflair Vs. Base'!G397,'Extras -UL'!$A$4:$J$5,2,FALSE),FALSE)),0)</f>
        <v>0</v>
      </c>
      <c r="AJ397" s="242">
        <f>IF(G397=$R$1,(VLOOKUP(A397,'Extras -UL'!$A$6:$J$109,HLOOKUP('Exras Inflair Vs. Base'!G397,'Extras -UL'!$A$4:$J$5,2,FALSE),FALSE)),0)</f>
        <v>0</v>
      </c>
    </row>
    <row r="398" spans="1:36" x14ac:dyDescent="0.25">
      <c r="A398" s="250"/>
      <c r="B398" s="250"/>
      <c r="C398" s="250"/>
      <c r="D398" s="252"/>
      <c r="E398" s="249"/>
      <c r="F398" s="249"/>
      <c r="G398" s="249"/>
      <c r="H398" s="249"/>
      <c r="I398" s="249"/>
      <c r="J398" s="369">
        <f>IF(G398=$J$1,(VLOOKUP(A398,'Extras -UL'!$A$6:$J$109,HLOOKUP('Exras Inflair Vs. Base'!G398,'Extras -UL'!$A$4:$J$5,2,FALSE),FALSE)-I398),0)</f>
        <v>0</v>
      </c>
      <c r="K398" s="369">
        <f>IF(G398=$K$1,(VLOOKUP(A398,'Extras -UL'!$A$6:$J$109,HLOOKUP('Exras Inflair Vs. Base'!G398,'Extras -UL'!$A$4:$J$5,2,FALSE),FALSE)-I398),0)</f>
        <v>0</v>
      </c>
      <c r="L398" s="369">
        <f>IF(G398=$L$1,(VLOOKUP(A398,'Extras -UL'!$A$6:$J$109,HLOOKUP('Exras Inflair Vs. Base'!G398,'Extras -UL'!$A$4:$J$5,2,FALSE),FALSE)-I398),0)</f>
        <v>0</v>
      </c>
      <c r="M398" s="369">
        <f>IF(G398=$M$1,(VLOOKUP(A398,'Extras -UL'!$A$6:$J$109,HLOOKUP('Exras Inflair Vs. Base'!G398,'Extras -UL'!$A$4:$J$5,2,FALSE),FALSE)-I398),0)</f>
        <v>0</v>
      </c>
      <c r="N398" s="369">
        <f>IF(G398=$N$1,(VLOOKUP(A398,'Extras -UL'!$A$6:$J$109,HLOOKUP('Exras Inflair Vs. Base'!G398,'Extras -UL'!$A$4:$J$5,2,FALSE),FALSE)-I398),0)</f>
        <v>0</v>
      </c>
      <c r="O398" s="369">
        <f>IF(G398=$O$1,(VLOOKUP(A398,'Extras -UL'!$A$6:$J$109,HLOOKUP('Exras Inflair Vs. Base'!G398,'Extras -UL'!$A$4:$J$5,2,FALSE),FALSE)-I398),0)</f>
        <v>0</v>
      </c>
      <c r="P398" s="369">
        <f>IF(G398=$P$1,(VLOOKUP(A398,'Extras -UL'!$A$6:$J$109,HLOOKUP('Exras Inflair Vs. Base'!G398,'Extras -UL'!$A$4:$J$5,2,FALSE),FALSE)-I398),0)</f>
        <v>0</v>
      </c>
      <c r="Q398" s="369">
        <f>IF(G398=$Q$1,(VLOOKUP(A398,'Extras -UL'!$A$6:$J$109,HLOOKUP('Exras Inflair Vs. Base'!G398,'Extras -UL'!$A$4:$J$5,2,FALSE),FALSE)-I398),0)</f>
        <v>0</v>
      </c>
      <c r="R398" s="369">
        <f>IF(G398=$R$1,(VLOOKUP(A398,'Extras -UL'!$A$6:$J$109,HLOOKUP('Exras Inflair Vs. Base'!G398,'Extras -UL'!$A$4:$J$5,2,FALSE),FALSE)-I398),0)</f>
        <v>0</v>
      </c>
      <c r="S398" s="248"/>
      <c r="T398" s="256" t="str">
        <f t="shared" si="19"/>
        <v/>
      </c>
      <c r="U398" s="248"/>
      <c r="V398" s="248"/>
      <c r="W398" s="248"/>
      <c r="X398" s="248"/>
      <c r="Y398" s="241"/>
      <c r="Z398" s="241" t="str">
        <f t="shared" si="20"/>
        <v/>
      </c>
      <c r="AA398" s="245">
        <f t="shared" si="18"/>
        <v>0</v>
      </c>
      <c r="AB398" s="242">
        <f>IF(G398=$J$1,(VLOOKUP(A398,'Extras -UL'!$A$6:$J$109,HLOOKUP('Exras Inflair Vs. Base'!G398,'Extras -UL'!$A$4:$J$5,2,FALSE),FALSE)),0)</f>
        <v>0</v>
      </c>
      <c r="AC398" s="242">
        <f>IF(G398=$K$1,(VLOOKUP(A398,'Extras -UL'!$A$6:$J$109,HLOOKUP('Exras Inflair Vs. Base'!G398,'Extras -UL'!$A$4:$J$5,2,FALSE),FALSE)),0)</f>
        <v>0</v>
      </c>
      <c r="AD398" s="242">
        <f>IF(G398=$L$1,(VLOOKUP(A398,'Extras -UL'!$A$6:$J$109,HLOOKUP('Exras Inflair Vs. Base'!G398,'Extras -UL'!$A$4:$J$5,2,FALSE),FALSE)),0)</f>
        <v>0</v>
      </c>
      <c r="AE398" s="242">
        <f>IF(G398=$M$1,(VLOOKUP(A398,'Extras -UL'!$A$6:$J$109,HLOOKUP('Exras Inflair Vs. Base'!G398,'Extras -UL'!$A$4:$J$5,2,FALSE),FALSE)),0)</f>
        <v>0</v>
      </c>
      <c r="AF398" s="242">
        <f>IF(G398=$N$1,(VLOOKUP(A398,'Extras -UL'!$A$6:$J$109,HLOOKUP('Exras Inflair Vs. Base'!G398,'Extras -UL'!$A$4:$J$5,2,FALSE),FALSE)-I398),0)</f>
        <v>0</v>
      </c>
      <c r="AG398" s="242">
        <f>IF(G398=$O$1,(VLOOKUP(A398,'Extras -UL'!$A$6:$J$109,HLOOKUP('Exras Inflair Vs. Base'!G398,'Extras -UL'!$A$4:$J$5,2,FALSE),FALSE)),0)</f>
        <v>0</v>
      </c>
      <c r="AH398" s="242">
        <f>IF(G398=$P$1,(VLOOKUP(A398,'Extras -UL'!$A$6:$J$109,HLOOKUP('Exras Inflair Vs. Base'!G398,'Extras -UL'!$A$4:$J$5,2,FALSE),FALSE)),0)</f>
        <v>0</v>
      </c>
      <c r="AI398" s="242">
        <f>IF(G398=$Q$1,(VLOOKUP(A398,'Extras -UL'!$A$6:$J$109,HLOOKUP('Exras Inflair Vs. Base'!G398,'Extras -UL'!$A$4:$J$5,2,FALSE),FALSE)),0)</f>
        <v>0</v>
      </c>
      <c r="AJ398" s="242">
        <f>IF(G398=$R$1,(VLOOKUP(A398,'Extras -UL'!$A$6:$J$109,HLOOKUP('Exras Inflair Vs. Base'!G398,'Extras -UL'!$A$4:$J$5,2,FALSE),FALSE)),0)</f>
        <v>0</v>
      </c>
    </row>
    <row r="399" spans="1:36" x14ac:dyDescent="0.25">
      <c r="A399" s="250"/>
      <c r="B399" s="250"/>
      <c r="C399" s="250"/>
      <c r="D399" s="252"/>
      <c r="E399" s="249"/>
      <c r="F399" s="249"/>
      <c r="G399" s="249"/>
      <c r="H399" s="249"/>
      <c r="I399" s="249"/>
      <c r="J399" s="369">
        <f>IF(G399=$J$1,(VLOOKUP(A399,'Extras -UL'!$A$6:$J$109,HLOOKUP('Exras Inflair Vs. Base'!G399,'Extras -UL'!$A$4:$J$5,2,FALSE),FALSE)-I399),0)</f>
        <v>0</v>
      </c>
      <c r="K399" s="369">
        <f>IF(G399=$K$1,(VLOOKUP(A399,'Extras -UL'!$A$6:$J$109,HLOOKUP('Exras Inflair Vs. Base'!G399,'Extras -UL'!$A$4:$J$5,2,FALSE),FALSE)-I399),0)</f>
        <v>0</v>
      </c>
      <c r="L399" s="369">
        <f>IF(G399=$L$1,(VLOOKUP(A399,'Extras -UL'!$A$6:$J$109,HLOOKUP('Exras Inflair Vs. Base'!G399,'Extras -UL'!$A$4:$J$5,2,FALSE),FALSE)-I399),0)</f>
        <v>0</v>
      </c>
      <c r="M399" s="369">
        <f>IF(G399=$M$1,(VLOOKUP(A399,'Extras -UL'!$A$6:$J$109,HLOOKUP('Exras Inflair Vs. Base'!G399,'Extras -UL'!$A$4:$J$5,2,FALSE),FALSE)-I399),0)</f>
        <v>0</v>
      </c>
      <c r="N399" s="369">
        <f>IF(G399=$N$1,(VLOOKUP(A399,'Extras -UL'!$A$6:$J$109,HLOOKUP('Exras Inflair Vs. Base'!G399,'Extras -UL'!$A$4:$J$5,2,FALSE),FALSE)-I399),0)</f>
        <v>0</v>
      </c>
      <c r="O399" s="369">
        <f>IF(G399=$O$1,(VLOOKUP(A399,'Extras -UL'!$A$6:$J$109,HLOOKUP('Exras Inflair Vs. Base'!G399,'Extras -UL'!$A$4:$J$5,2,FALSE),FALSE)-I399),0)</f>
        <v>0</v>
      </c>
      <c r="P399" s="369">
        <f>IF(G399=$P$1,(VLOOKUP(A399,'Extras -UL'!$A$6:$J$109,HLOOKUP('Exras Inflair Vs. Base'!G399,'Extras -UL'!$A$4:$J$5,2,FALSE),FALSE)-I399),0)</f>
        <v>0</v>
      </c>
      <c r="Q399" s="369">
        <f>IF(G399=$Q$1,(VLOOKUP(A399,'Extras -UL'!$A$6:$J$109,HLOOKUP('Exras Inflair Vs. Base'!G399,'Extras -UL'!$A$4:$J$5,2,FALSE),FALSE)-I399),0)</f>
        <v>0</v>
      </c>
      <c r="R399" s="369">
        <f>IF(G399=$R$1,(VLOOKUP(A399,'Extras -UL'!$A$6:$J$109,HLOOKUP('Exras Inflair Vs. Base'!G399,'Extras -UL'!$A$4:$J$5,2,FALSE),FALSE)-I399),0)</f>
        <v>0</v>
      </c>
      <c r="S399" s="248"/>
      <c r="T399" s="256" t="str">
        <f t="shared" si="19"/>
        <v/>
      </c>
      <c r="U399" s="248"/>
      <c r="V399" s="248"/>
      <c r="W399" s="248"/>
      <c r="X399" s="248"/>
      <c r="Y399" s="241"/>
      <c r="Z399" s="241" t="str">
        <f t="shared" si="20"/>
        <v/>
      </c>
      <c r="AA399" s="245">
        <f t="shared" si="18"/>
        <v>0</v>
      </c>
      <c r="AB399" s="242">
        <f>IF(G399=$J$1,(VLOOKUP(A399,'Extras -UL'!$A$6:$J$109,HLOOKUP('Exras Inflair Vs. Base'!G399,'Extras -UL'!$A$4:$J$5,2,FALSE),FALSE)),0)</f>
        <v>0</v>
      </c>
      <c r="AC399" s="242">
        <f>IF(G399=$K$1,(VLOOKUP(A399,'Extras -UL'!$A$6:$J$109,HLOOKUP('Exras Inflair Vs. Base'!G399,'Extras -UL'!$A$4:$J$5,2,FALSE),FALSE)),0)</f>
        <v>0</v>
      </c>
      <c r="AD399" s="242">
        <f>IF(G399=$L$1,(VLOOKUP(A399,'Extras -UL'!$A$6:$J$109,HLOOKUP('Exras Inflair Vs. Base'!G399,'Extras -UL'!$A$4:$J$5,2,FALSE),FALSE)),0)</f>
        <v>0</v>
      </c>
      <c r="AE399" s="242">
        <f>IF(G399=$M$1,(VLOOKUP(A399,'Extras -UL'!$A$6:$J$109,HLOOKUP('Exras Inflair Vs. Base'!G399,'Extras -UL'!$A$4:$J$5,2,FALSE),FALSE)),0)</f>
        <v>0</v>
      </c>
      <c r="AF399" s="242">
        <f>IF(G399=$N$1,(VLOOKUP(A399,'Extras -UL'!$A$6:$J$109,HLOOKUP('Exras Inflair Vs. Base'!G399,'Extras -UL'!$A$4:$J$5,2,FALSE),FALSE)-I399),0)</f>
        <v>0</v>
      </c>
      <c r="AG399" s="242">
        <f>IF(G399=$O$1,(VLOOKUP(A399,'Extras -UL'!$A$6:$J$109,HLOOKUP('Exras Inflair Vs. Base'!G399,'Extras -UL'!$A$4:$J$5,2,FALSE),FALSE)),0)</f>
        <v>0</v>
      </c>
      <c r="AH399" s="242">
        <f>IF(G399=$P$1,(VLOOKUP(A399,'Extras -UL'!$A$6:$J$109,HLOOKUP('Exras Inflair Vs. Base'!G399,'Extras -UL'!$A$4:$J$5,2,FALSE),FALSE)),0)</f>
        <v>0</v>
      </c>
      <c r="AI399" s="242">
        <f>IF(G399=$Q$1,(VLOOKUP(A399,'Extras -UL'!$A$6:$J$109,HLOOKUP('Exras Inflair Vs. Base'!G399,'Extras -UL'!$A$4:$J$5,2,FALSE),FALSE)),0)</f>
        <v>0</v>
      </c>
      <c r="AJ399" s="242">
        <f>IF(G399=$R$1,(VLOOKUP(A399,'Extras -UL'!$A$6:$J$109,HLOOKUP('Exras Inflair Vs. Base'!G399,'Extras -UL'!$A$4:$J$5,2,FALSE),FALSE)),0)</f>
        <v>0</v>
      </c>
    </row>
    <row r="400" spans="1:36" x14ac:dyDescent="0.25">
      <c r="A400" s="250"/>
      <c r="B400" s="250"/>
      <c r="C400" s="250"/>
      <c r="D400" s="252"/>
      <c r="E400" s="249"/>
      <c r="F400" s="249"/>
      <c r="G400" s="249"/>
      <c r="H400" s="249"/>
      <c r="I400" s="249"/>
      <c r="J400" s="369">
        <f>IF(G400=$J$1,(VLOOKUP(A400,'Extras -UL'!$A$6:$J$109,HLOOKUP('Exras Inflair Vs. Base'!G400,'Extras -UL'!$A$4:$J$5,2,FALSE),FALSE)-I400),0)</f>
        <v>0</v>
      </c>
      <c r="K400" s="369">
        <f>IF(G400=$K$1,(VLOOKUP(A400,'Extras -UL'!$A$6:$J$109,HLOOKUP('Exras Inflair Vs. Base'!G400,'Extras -UL'!$A$4:$J$5,2,FALSE),FALSE)-I400),0)</f>
        <v>0</v>
      </c>
      <c r="L400" s="369">
        <f>IF(G400=$L$1,(VLOOKUP(A400,'Extras -UL'!$A$6:$J$109,HLOOKUP('Exras Inflair Vs. Base'!G400,'Extras -UL'!$A$4:$J$5,2,FALSE),FALSE)-I400),0)</f>
        <v>0</v>
      </c>
      <c r="M400" s="369">
        <f>IF(G400=$M$1,(VLOOKUP(A400,'Extras -UL'!$A$6:$J$109,HLOOKUP('Exras Inflair Vs. Base'!G400,'Extras -UL'!$A$4:$J$5,2,FALSE),FALSE)-I400),0)</f>
        <v>0</v>
      </c>
      <c r="N400" s="369">
        <f>IF(G400=$N$1,(VLOOKUP(A400,'Extras -UL'!$A$6:$J$109,HLOOKUP('Exras Inflair Vs. Base'!G400,'Extras -UL'!$A$4:$J$5,2,FALSE),FALSE)-I400),0)</f>
        <v>0</v>
      </c>
      <c r="O400" s="369">
        <f>IF(G400=$O$1,(VLOOKUP(A400,'Extras -UL'!$A$6:$J$109,HLOOKUP('Exras Inflair Vs. Base'!G400,'Extras -UL'!$A$4:$J$5,2,FALSE),FALSE)-I400),0)</f>
        <v>0</v>
      </c>
      <c r="P400" s="369">
        <f>IF(G400=$P$1,(VLOOKUP(A400,'Extras -UL'!$A$6:$J$109,HLOOKUP('Exras Inflair Vs. Base'!G400,'Extras -UL'!$A$4:$J$5,2,FALSE),FALSE)-I400),0)</f>
        <v>0</v>
      </c>
      <c r="Q400" s="369">
        <f>IF(G400=$Q$1,(VLOOKUP(A400,'Extras -UL'!$A$6:$J$109,HLOOKUP('Exras Inflair Vs. Base'!G400,'Extras -UL'!$A$4:$J$5,2,FALSE),FALSE)-I400),0)</f>
        <v>0</v>
      </c>
      <c r="R400" s="369">
        <f>IF(G400=$R$1,(VLOOKUP(A400,'Extras -UL'!$A$6:$J$109,HLOOKUP('Exras Inflair Vs. Base'!G400,'Extras -UL'!$A$4:$J$5,2,FALSE),FALSE)-I400),0)</f>
        <v>0</v>
      </c>
      <c r="S400" s="248"/>
      <c r="T400" s="256" t="str">
        <f t="shared" si="19"/>
        <v/>
      </c>
      <c r="U400" s="248"/>
      <c r="V400" s="248"/>
      <c r="W400" s="248"/>
      <c r="X400" s="248"/>
      <c r="Y400" s="241"/>
      <c r="Z400" s="241" t="str">
        <f t="shared" si="20"/>
        <v/>
      </c>
      <c r="AA400" s="245">
        <f t="shared" si="18"/>
        <v>0</v>
      </c>
      <c r="AB400" s="242">
        <f>IF(G400=$J$1,(VLOOKUP(A400,'Extras -UL'!$A$6:$J$109,HLOOKUP('Exras Inflair Vs. Base'!G400,'Extras -UL'!$A$4:$J$5,2,FALSE),FALSE)),0)</f>
        <v>0</v>
      </c>
      <c r="AC400" s="242">
        <f>IF(G400=$K$1,(VLOOKUP(A400,'Extras -UL'!$A$6:$J$109,HLOOKUP('Exras Inflair Vs. Base'!G400,'Extras -UL'!$A$4:$J$5,2,FALSE),FALSE)),0)</f>
        <v>0</v>
      </c>
      <c r="AD400" s="242">
        <f>IF(G400=$L$1,(VLOOKUP(A400,'Extras -UL'!$A$6:$J$109,HLOOKUP('Exras Inflair Vs. Base'!G400,'Extras -UL'!$A$4:$J$5,2,FALSE),FALSE)),0)</f>
        <v>0</v>
      </c>
      <c r="AE400" s="242">
        <f>IF(G400=$M$1,(VLOOKUP(A400,'Extras -UL'!$A$6:$J$109,HLOOKUP('Exras Inflair Vs. Base'!G400,'Extras -UL'!$A$4:$J$5,2,FALSE),FALSE)),0)</f>
        <v>0</v>
      </c>
      <c r="AF400" s="242">
        <f>IF(G400=$N$1,(VLOOKUP(A400,'Extras -UL'!$A$6:$J$109,HLOOKUP('Exras Inflair Vs. Base'!G400,'Extras -UL'!$A$4:$J$5,2,FALSE),FALSE)-I400),0)</f>
        <v>0</v>
      </c>
      <c r="AG400" s="242">
        <f>IF(G400=$O$1,(VLOOKUP(A400,'Extras -UL'!$A$6:$J$109,HLOOKUP('Exras Inflair Vs. Base'!G400,'Extras -UL'!$A$4:$J$5,2,FALSE),FALSE)),0)</f>
        <v>0</v>
      </c>
      <c r="AH400" s="242">
        <f>IF(G400=$P$1,(VLOOKUP(A400,'Extras -UL'!$A$6:$J$109,HLOOKUP('Exras Inflair Vs. Base'!G400,'Extras -UL'!$A$4:$J$5,2,FALSE),FALSE)),0)</f>
        <v>0</v>
      </c>
      <c r="AI400" s="242">
        <f>IF(G400=$Q$1,(VLOOKUP(A400,'Extras -UL'!$A$6:$J$109,HLOOKUP('Exras Inflair Vs. Base'!G400,'Extras -UL'!$A$4:$J$5,2,FALSE),FALSE)),0)</f>
        <v>0</v>
      </c>
      <c r="AJ400" s="242">
        <f>IF(G400=$R$1,(VLOOKUP(A400,'Extras -UL'!$A$6:$J$109,HLOOKUP('Exras Inflair Vs. Base'!G400,'Extras -UL'!$A$4:$J$5,2,FALSE),FALSE)),0)</f>
        <v>0</v>
      </c>
    </row>
    <row r="401" spans="1:36" x14ac:dyDescent="0.25">
      <c r="A401" s="250"/>
      <c r="B401" s="250"/>
      <c r="C401" s="250"/>
      <c r="D401" s="252"/>
      <c r="E401" s="249"/>
      <c r="F401" s="249"/>
      <c r="G401" s="249"/>
      <c r="H401" s="249"/>
      <c r="I401" s="249"/>
      <c r="J401" s="369">
        <f>IF(G401=$J$1,(VLOOKUP(A401,'Extras -UL'!$A$6:$J$109,HLOOKUP('Exras Inflair Vs. Base'!G401,'Extras -UL'!$A$4:$J$5,2,FALSE),FALSE)-I401),0)</f>
        <v>0</v>
      </c>
      <c r="K401" s="369">
        <f>IF(G401=$K$1,(VLOOKUP(A401,'Extras -UL'!$A$6:$J$109,HLOOKUP('Exras Inflair Vs. Base'!G401,'Extras -UL'!$A$4:$J$5,2,FALSE),FALSE)-I401),0)</f>
        <v>0</v>
      </c>
      <c r="L401" s="369">
        <f>IF(G401=$L$1,(VLOOKUP(A401,'Extras -UL'!$A$6:$J$109,HLOOKUP('Exras Inflair Vs. Base'!G401,'Extras -UL'!$A$4:$J$5,2,FALSE),FALSE)-I401),0)</f>
        <v>0</v>
      </c>
      <c r="M401" s="369">
        <f>IF(G401=$M$1,(VLOOKUP(A401,'Extras -UL'!$A$6:$J$109,HLOOKUP('Exras Inflair Vs. Base'!G401,'Extras -UL'!$A$4:$J$5,2,FALSE),FALSE)-I401),0)</f>
        <v>0</v>
      </c>
      <c r="N401" s="369">
        <f>IF(G401=$N$1,(VLOOKUP(A401,'Extras -UL'!$A$6:$J$109,HLOOKUP('Exras Inflair Vs. Base'!G401,'Extras -UL'!$A$4:$J$5,2,FALSE),FALSE)-I401),0)</f>
        <v>0</v>
      </c>
      <c r="O401" s="369">
        <f>IF(G401=$O$1,(VLOOKUP(A401,'Extras -UL'!$A$6:$J$109,HLOOKUP('Exras Inflair Vs. Base'!G401,'Extras -UL'!$A$4:$J$5,2,FALSE),FALSE)-I401),0)</f>
        <v>0</v>
      </c>
      <c r="P401" s="369">
        <f>IF(G401=$P$1,(VLOOKUP(A401,'Extras -UL'!$A$6:$J$109,HLOOKUP('Exras Inflair Vs. Base'!G401,'Extras -UL'!$A$4:$J$5,2,FALSE),FALSE)-I401),0)</f>
        <v>0</v>
      </c>
      <c r="Q401" s="369">
        <f>IF(G401=$Q$1,(VLOOKUP(A401,'Extras -UL'!$A$6:$J$109,HLOOKUP('Exras Inflair Vs. Base'!G401,'Extras -UL'!$A$4:$J$5,2,FALSE),FALSE)-I401),0)</f>
        <v>0</v>
      </c>
      <c r="R401" s="369">
        <f>IF(G401=$R$1,(VLOOKUP(A401,'Extras -UL'!$A$6:$J$109,HLOOKUP('Exras Inflair Vs. Base'!G401,'Extras -UL'!$A$4:$J$5,2,FALSE),FALSE)-I401),0)</f>
        <v>0</v>
      </c>
      <c r="S401" s="248"/>
      <c r="T401" s="256" t="str">
        <f t="shared" si="19"/>
        <v/>
      </c>
      <c r="U401" s="248"/>
      <c r="V401" s="248"/>
      <c r="W401" s="248"/>
      <c r="X401" s="248"/>
      <c r="Y401" s="241"/>
      <c r="Z401" s="241" t="str">
        <f t="shared" si="20"/>
        <v/>
      </c>
      <c r="AA401" s="245">
        <f t="shared" si="18"/>
        <v>0</v>
      </c>
      <c r="AB401" s="242">
        <f>IF(G401=$J$1,(VLOOKUP(A401,'Extras -UL'!$A$6:$J$109,HLOOKUP('Exras Inflair Vs. Base'!G401,'Extras -UL'!$A$4:$J$5,2,FALSE),FALSE)),0)</f>
        <v>0</v>
      </c>
      <c r="AC401" s="242">
        <f>IF(G401=$K$1,(VLOOKUP(A401,'Extras -UL'!$A$6:$J$109,HLOOKUP('Exras Inflair Vs. Base'!G401,'Extras -UL'!$A$4:$J$5,2,FALSE),FALSE)),0)</f>
        <v>0</v>
      </c>
      <c r="AD401" s="242">
        <f>IF(G401=$L$1,(VLOOKUP(A401,'Extras -UL'!$A$6:$J$109,HLOOKUP('Exras Inflair Vs. Base'!G401,'Extras -UL'!$A$4:$J$5,2,FALSE),FALSE)),0)</f>
        <v>0</v>
      </c>
      <c r="AE401" s="242">
        <f>IF(G401=$M$1,(VLOOKUP(A401,'Extras -UL'!$A$6:$J$109,HLOOKUP('Exras Inflair Vs. Base'!G401,'Extras -UL'!$A$4:$J$5,2,FALSE),FALSE)),0)</f>
        <v>0</v>
      </c>
      <c r="AF401" s="242">
        <f>IF(G401=$N$1,(VLOOKUP(A401,'Extras -UL'!$A$6:$J$109,HLOOKUP('Exras Inflair Vs. Base'!G401,'Extras -UL'!$A$4:$J$5,2,FALSE),FALSE)-I401),0)</f>
        <v>0</v>
      </c>
      <c r="AG401" s="242">
        <f>IF(G401=$O$1,(VLOOKUP(A401,'Extras -UL'!$A$6:$J$109,HLOOKUP('Exras Inflair Vs. Base'!G401,'Extras -UL'!$A$4:$J$5,2,FALSE),FALSE)),0)</f>
        <v>0</v>
      </c>
      <c r="AH401" s="242">
        <f>IF(G401=$P$1,(VLOOKUP(A401,'Extras -UL'!$A$6:$J$109,HLOOKUP('Exras Inflair Vs. Base'!G401,'Extras -UL'!$A$4:$J$5,2,FALSE),FALSE)),0)</f>
        <v>0</v>
      </c>
      <c r="AI401" s="242">
        <f>IF(G401=$Q$1,(VLOOKUP(A401,'Extras -UL'!$A$6:$J$109,HLOOKUP('Exras Inflair Vs. Base'!G401,'Extras -UL'!$A$4:$J$5,2,FALSE),FALSE)),0)</f>
        <v>0</v>
      </c>
      <c r="AJ401" s="242">
        <f>IF(G401=$R$1,(VLOOKUP(A401,'Extras -UL'!$A$6:$J$109,HLOOKUP('Exras Inflair Vs. Base'!G401,'Extras -UL'!$A$4:$J$5,2,FALSE),FALSE)),0)</f>
        <v>0</v>
      </c>
    </row>
    <row r="402" spans="1:36" x14ac:dyDescent="0.25">
      <c r="A402" s="250"/>
      <c r="B402" s="250"/>
      <c r="C402" s="250"/>
      <c r="D402" s="252"/>
      <c r="E402" s="249"/>
      <c r="F402" s="249"/>
      <c r="G402" s="249"/>
      <c r="H402" s="249"/>
      <c r="I402" s="249"/>
      <c r="J402" s="369">
        <f>IF(G402=$J$1,(VLOOKUP(A402,'Extras -UL'!$A$6:$J$109,HLOOKUP('Exras Inflair Vs. Base'!G402,'Extras -UL'!$A$4:$J$5,2,FALSE),FALSE)-I402),0)</f>
        <v>0</v>
      </c>
      <c r="K402" s="369">
        <f>IF(G402=$K$1,(VLOOKUP(A402,'Extras -UL'!$A$6:$J$109,HLOOKUP('Exras Inflair Vs. Base'!G402,'Extras -UL'!$A$4:$J$5,2,FALSE),FALSE)-I402),0)</f>
        <v>0</v>
      </c>
      <c r="L402" s="369">
        <f>IF(G402=$L$1,(VLOOKUP(A402,'Extras -UL'!$A$6:$J$109,HLOOKUP('Exras Inflair Vs. Base'!G402,'Extras -UL'!$A$4:$J$5,2,FALSE),FALSE)-I402),0)</f>
        <v>0</v>
      </c>
      <c r="M402" s="369">
        <f>IF(G402=$M$1,(VLOOKUP(A402,'Extras -UL'!$A$6:$J$109,HLOOKUP('Exras Inflair Vs. Base'!G402,'Extras -UL'!$A$4:$J$5,2,FALSE),FALSE)-I402),0)</f>
        <v>0</v>
      </c>
      <c r="N402" s="369">
        <f>IF(G402=$N$1,(VLOOKUP(A402,'Extras -UL'!$A$6:$J$109,HLOOKUP('Exras Inflair Vs. Base'!G402,'Extras -UL'!$A$4:$J$5,2,FALSE),FALSE)-I402),0)</f>
        <v>0</v>
      </c>
      <c r="O402" s="369">
        <f>IF(G402=$O$1,(VLOOKUP(A402,'Extras -UL'!$A$6:$J$109,HLOOKUP('Exras Inflair Vs. Base'!G402,'Extras -UL'!$A$4:$J$5,2,FALSE),FALSE)-I402),0)</f>
        <v>0</v>
      </c>
      <c r="P402" s="369">
        <f>IF(G402=$P$1,(VLOOKUP(A402,'Extras -UL'!$A$6:$J$109,HLOOKUP('Exras Inflair Vs. Base'!G402,'Extras -UL'!$A$4:$J$5,2,FALSE),FALSE)-I402),0)</f>
        <v>0</v>
      </c>
      <c r="Q402" s="369">
        <f>IF(G402=$Q$1,(VLOOKUP(A402,'Extras -UL'!$A$6:$J$109,HLOOKUP('Exras Inflair Vs. Base'!G402,'Extras -UL'!$A$4:$J$5,2,FALSE),FALSE)-I402),0)</f>
        <v>0</v>
      </c>
      <c r="R402" s="369">
        <f>IF(G402=$R$1,(VLOOKUP(A402,'Extras -UL'!$A$6:$J$109,HLOOKUP('Exras Inflair Vs. Base'!G402,'Extras -UL'!$A$4:$J$5,2,FALSE),FALSE)-I402),0)</f>
        <v>0</v>
      </c>
      <c r="S402" s="248"/>
      <c r="T402" s="256" t="str">
        <f t="shared" si="19"/>
        <v/>
      </c>
      <c r="U402" s="248"/>
      <c r="V402" s="248"/>
      <c r="W402" s="248"/>
      <c r="X402" s="248"/>
      <c r="Y402" s="241"/>
      <c r="Z402" s="241" t="str">
        <f t="shared" si="20"/>
        <v/>
      </c>
      <c r="AA402" s="245">
        <f t="shared" si="18"/>
        <v>0</v>
      </c>
      <c r="AB402" s="242">
        <f>IF(G402=$J$1,(VLOOKUP(A402,'Extras -UL'!$A$6:$J$109,HLOOKUP('Exras Inflair Vs. Base'!G402,'Extras -UL'!$A$4:$J$5,2,FALSE),FALSE)),0)</f>
        <v>0</v>
      </c>
      <c r="AC402" s="242">
        <f>IF(G402=$K$1,(VLOOKUP(A402,'Extras -UL'!$A$6:$J$109,HLOOKUP('Exras Inflair Vs. Base'!G402,'Extras -UL'!$A$4:$J$5,2,FALSE),FALSE)),0)</f>
        <v>0</v>
      </c>
      <c r="AD402" s="242">
        <f>IF(G402=$L$1,(VLOOKUP(A402,'Extras -UL'!$A$6:$J$109,HLOOKUP('Exras Inflair Vs. Base'!G402,'Extras -UL'!$A$4:$J$5,2,FALSE),FALSE)),0)</f>
        <v>0</v>
      </c>
      <c r="AE402" s="242">
        <f>IF(G402=$M$1,(VLOOKUP(A402,'Extras -UL'!$A$6:$J$109,HLOOKUP('Exras Inflair Vs. Base'!G402,'Extras -UL'!$A$4:$J$5,2,FALSE),FALSE)),0)</f>
        <v>0</v>
      </c>
      <c r="AF402" s="242">
        <f>IF(G402=$N$1,(VLOOKUP(A402,'Extras -UL'!$A$6:$J$109,HLOOKUP('Exras Inflair Vs. Base'!G402,'Extras -UL'!$A$4:$J$5,2,FALSE),FALSE)-I402),0)</f>
        <v>0</v>
      </c>
      <c r="AG402" s="242">
        <f>IF(G402=$O$1,(VLOOKUP(A402,'Extras -UL'!$A$6:$J$109,HLOOKUP('Exras Inflair Vs. Base'!G402,'Extras -UL'!$A$4:$J$5,2,FALSE),FALSE)),0)</f>
        <v>0</v>
      </c>
      <c r="AH402" s="242">
        <f>IF(G402=$P$1,(VLOOKUP(A402,'Extras -UL'!$A$6:$J$109,HLOOKUP('Exras Inflair Vs. Base'!G402,'Extras -UL'!$A$4:$J$5,2,FALSE),FALSE)),0)</f>
        <v>0</v>
      </c>
      <c r="AI402" s="242">
        <f>IF(G402=$Q$1,(VLOOKUP(A402,'Extras -UL'!$A$6:$J$109,HLOOKUP('Exras Inflair Vs. Base'!G402,'Extras -UL'!$A$4:$J$5,2,FALSE),FALSE)),0)</f>
        <v>0</v>
      </c>
      <c r="AJ402" s="242">
        <f>IF(G402=$R$1,(VLOOKUP(A402,'Extras -UL'!$A$6:$J$109,HLOOKUP('Exras Inflair Vs. Base'!G402,'Extras -UL'!$A$4:$J$5,2,FALSE),FALSE)),0)</f>
        <v>0</v>
      </c>
    </row>
    <row r="403" spans="1:36" x14ac:dyDescent="0.25">
      <c r="A403" s="250"/>
      <c r="B403" s="250"/>
      <c r="C403" s="250"/>
      <c r="D403" s="252"/>
      <c r="E403" s="249"/>
      <c r="F403" s="249"/>
      <c r="G403" s="249"/>
      <c r="H403" s="249"/>
      <c r="I403" s="249"/>
      <c r="J403" s="369">
        <f>IF(G403=$J$1,(VLOOKUP(A403,'Extras -UL'!$A$6:$J$109,HLOOKUP('Exras Inflair Vs. Base'!G403,'Extras -UL'!$A$4:$J$5,2,FALSE),FALSE)-I403),0)</f>
        <v>0</v>
      </c>
      <c r="K403" s="369">
        <f>IF(G403=$K$1,(VLOOKUP(A403,'Extras -UL'!$A$6:$J$109,HLOOKUP('Exras Inflair Vs. Base'!G403,'Extras -UL'!$A$4:$J$5,2,FALSE),FALSE)-I403),0)</f>
        <v>0</v>
      </c>
      <c r="L403" s="369">
        <f>IF(G403=$L$1,(VLOOKUP(A403,'Extras -UL'!$A$6:$J$109,HLOOKUP('Exras Inflair Vs. Base'!G403,'Extras -UL'!$A$4:$J$5,2,FALSE),FALSE)-I403),0)</f>
        <v>0</v>
      </c>
      <c r="M403" s="369">
        <f>IF(G403=$M$1,(VLOOKUP(A403,'Extras -UL'!$A$6:$J$109,HLOOKUP('Exras Inflair Vs. Base'!G403,'Extras -UL'!$A$4:$J$5,2,FALSE),FALSE)-I403),0)</f>
        <v>0</v>
      </c>
      <c r="N403" s="369">
        <f>IF(G403=$N$1,(VLOOKUP(A403,'Extras -UL'!$A$6:$J$109,HLOOKUP('Exras Inflair Vs. Base'!G403,'Extras -UL'!$A$4:$J$5,2,FALSE),FALSE)-I403),0)</f>
        <v>0</v>
      </c>
      <c r="O403" s="369">
        <f>IF(G403=$O$1,(VLOOKUP(A403,'Extras -UL'!$A$6:$J$109,HLOOKUP('Exras Inflair Vs. Base'!G403,'Extras -UL'!$A$4:$J$5,2,FALSE),FALSE)-I403),0)</f>
        <v>0</v>
      </c>
      <c r="P403" s="369">
        <f>IF(G403=$P$1,(VLOOKUP(A403,'Extras -UL'!$A$6:$J$109,HLOOKUP('Exras Inflair Vs. Base'!G403,'Extras -UL'!$A$4:$J$5,2,FALSE),FALSE)-I403),0)</f>
        <v>0</v>
      </c>
      <c r="Q403" s="369">
        <f>IF(G403=$Q$1,(VLOOKUP(A403,'Extras -UL'!$A$6:$J$109,HLOOKUP('Exras Inflair Vs. Base'!G403,'Extras -UL'!$A$4:$J$5,2,FALSE),FALSE)-I403),0)</f>
        <v>0</v>
      </c>
      <c r="R403" s="369">
        <f>IF(G403=$R$1,(VLOOKUP(A403,'Extras -UL'!$A$6:$J$109,HLOOKUP('Exras Inflair Vs. Base'!G403,'Extras -UL'!$A$4:$J$5,2,FALSE),FALSE)-I403),0)</f>
        <v>0</v>
      </c>
      <c r="S403" s="248"/>
      <c r="T403" s="256" t="str">
        <f t="shared" si="19"/>
        <v/>
      </c>
      <c r="U403" s="248"/>
      <c r="V403" s="248"/>
      <c r="W403" s="248"/>
      <c r="X403" s="248"/>
      <c r="Y403" s="241"/>
      <c r="Z403" s="241" t="str">
        <f t="shared" si="20"/>
        <v/>
      </c>
      <c r="AA403" s="245">
        <f t="shared" ref="AA403:AA466" si="21">A403</f>
        <v>0</v>
      </c>
      <c r="AB403" s="242">
        <f>IF(G403=$J$1,(VLOOKUP(A403,'Extras -UL'!$A$6:$J$109,HLOOKUP('Exras Inflair Vs. Base'!G403,'Extras -UL'!$A$4:$J$5,2,FALSE),FALSE)),0)</f>
        <v>0</v>
      </c>
      <c r="AC403" s="242">
        <f>IF(G403=$K$1,(VLOOKUP(A403,'Extras -UL'!$A$6:$J$109,HLOOKUP('Exras Inflair Vs. Base'!G403,'Extras -UL'!$A$4:$J$5,2,FALSE),FALSE)),0)</f>
        <v>0</v>
      </c>
      <c r="AD403" s="242">
        <f>IF(G403=$L$1,(VLOOKUP(A403,'Extras -UL'!$A$6:$J$109,HLOOKUP('Exras Inflair Vs. Base'!G403,'Extras -UL'!$A$4:$J$5,2,FALSE),FALSE)),0)</f>
        <v>0</v>
      </c>
      <c r="AE403" s="242">
        <f>IF(G403=$M$1,(VLOOKUP(A403,'Extras -UL'!$A$6:$J$109,HLOOKUP('Exras Inflair Vs. Base'!G403,'Extras -UL'!$A$4:$J$5,2,FALSE),FALSE)),0)</f>
        <v>0</v>
      </c>
      <c r="AF403" s="242">
        <f>IF(G403=$N$1,(VLOOKUP(A403,'Extras -UL'!$A$6:$J$109,HLOOKUP('Exras Inflair Vs. Base'!G403,'Extras -UL'!$A$4:$J$5,2,FALSE),FALSE)-I403),0)</f>
        <v>0</v>
      </c>
      <c r="AG403" s="242">
        <f>IF(G403=$O$1,(VLOOKUP(A403,'Extras -UL'!$A$6:$J$109,HLOOKUP('Exras Inflair Vs. Base'!G403,'Extras -UL'!$A$4:$J$5,2,FALSE),FALSE)),0)</f>
        <v>0</v>
      </c>
      <c r="AH403" s="242">
        <f>IF(G403=$P$1,(VLOOKUP(A403,'Extras -UL'!$A$6:$J$109,HLOOKUP('Exras Inflair Vs. Base'!G403,'Extras -UL'!$A$4:$J$5,2,FALSE),FALSE)),0)</f>
        <v>0</v>
      </c>
      <c r="AI403" s="242">
        <f>IF(G403=$Q$1,(VLOOKUP(A403,'Extras -UL'!$A$6:$J$109,HLOOKUP('Exras Inflair Vs. Base'!G403,'Extras -UL'!$A$4:$J$5,2,FALSE),FALSE)),0)</f>
        <v>0</v>
      </c>
      <c r="AJ403" s="242">
        <f>IF(G403=$R$1,(VLOOKUP(A403,'Extras -UL'!$A$6:$J$109,HLOOKUP('Exras Inflair Vs. Base'!G403,'Extras -UL'!$A$4:$J$5,2,FALSE),FALSE)),0)</f>
        <v>0</v>
      </c>
    </row>
    <row r="404" spans="1:36" x14ac:dyDescent="0.25">
      <c r="A404" s="250"/>
      <c r="B404" s="250"/>
      <c r="C404" s="250"/>
      <c r="D404" s="252"/>
      <c r="E404" s="249"/>
      <c r="F404" s="249"/>
      <c r="G404" s="249"/>
      <c r="H404" s="249"/>
      <c r="I404" s="249"/>
      <c r="J404" s="369">
        <f>IF(G404=$J$1,(VLOOKUP(A404,'Extras -UL'!$A$6:$J$109,HLOOKUP('Exras Inflair Vs. Base'!G404,'Extras -UL'!$A$4:$J$5,2,FALSE),FALSE)-I404),0)</f>
        <v>0</v>
      </c>
      <c r="K404" s="369">
        <f>IF(G404=$K$1,(VLOOKUP(A404,'Extras -UL'!$A$6:$J$109,HLOOKUP('Exras Inflair Vs. Base'!G404,'Extras -UL'!$A$4:$J$5,2,FALSE),FALSE)-I404),0)</f>
        <v>0</v>
      </c>
      <c r="L404" s="369">
        <f>IF(G404=$L$1,(VLOOKUP(A404,'Extras -UL'!$A$6:$J$109,HLOOKUP('Exras Inflair Vs. Base'!G404,'Extras -UL'!$A$4:$J$5,2,FALSE),FALSE)-I404),0)</f>
        <v>0</v>
      </c>
      <c r="M404" s="369">
        <f>IF(G404=$M$1,(VLOOKUP(A404,'Extras -UL'!$A$6:$J$109,HLOOKUP('Exras Inflair Vs. Base'!G404,'Extras -UL'!$A$4:$J$5,2,FALSE),FALSE)-I404),0)</f>
        <v>0</v>
      </c>
      <c r="N404" s="369">
        <f>IF(G404=$N$1,(VLOOKUP(A404,'Extras -UL'!$A$6:$J$109,HLOOKUP('Exras Inflair Vs. Base'!G404,'Extras -UL'!$A$4:$J$5,2,FALSE),FALSE)-I404),0)</f>
        <v>0</v>
      </c>
      <c r="O404" s="369">
        <f>IF(G404=$O$1,(VLOOKUP(A404,'Extras -UL'!$A$6:$J$109,HLOOKUP('Exras Inflair Vs. Base'!G404,'Extras -UL'!$A$4:$J$5,2,FALSE),FALSE)-I404),0)</f>
        <v>0</v>
      </c>
      <c r="P404" s="369">
        <f>IF(G404=$P$1,(VLOOKUP(A404,'Extras -UL'!$A$6:$J$109,HLOOKUP('Exras Inflair Vs. Base'!G404,'Extras -UL'!$A$4:$J$5,2,FALSE),FALSE)-I404),0)</f>
        <v>0</v>
      </c>
      <c r="Q404" s="369">
        <f>IF(G404=$Q$1,(VLOOKUP(A404,'Extras -UL'!$A$6:$J$109,HLOOKUP('Exras Inflair Vs. Base'!G404,'Extras -UL'!$A$4:$J$5,2,FALSE),FALSE)-I404),0)</f>
        <v>0</v>
      </c>
      <c r="R404" s="369">
        <f>IF(G404=$R$1,(VLOOKUP(A404,'Extras -UL'!$A$6:$J$109,HLOOKUP('Exras Inflair Vs. Base'!G404,'Extras -UL'!$A$4:$J$5,2,FALSE),FALSE)-I404),0)</f>
        <v>0</v>
      </c>
      <c r="S404" s="248"/>
      <c r="T404" s="256" t="str">
        <f t="shared" si="19"/>
        <v/>
      </c>
      <c r="U404" s="248"/>
      <c r="V404" s="248"/>
      <c r="W404" s="248"/>
      <c r="X404" s="248"/>
      <c r="Y404" s="241"/>
      <c r="Z404" s="241" t="str">
        <f t="shared" si="20"/>
        <v/>
      </c>
      <c r="AA404" s="245">
        <f t="shared" si="21"/>
        <v>0</v>
      </c>
      <c r="AB404" s="242">
        <f>IF(G404=$J$1,(VLOOKUP(A404,'Extras -UL'!$A$6:$J$109,HLOOKUP('Exras Inflair Vs. Base'!G404,'Extras -UL'!$A$4:$J$5,2,FALSE),FALSE)),0)</f>
        <v>0</v>
      </c>
      <c r="AC404" s="242">
        <f>IF(G404=$K$1,(VLOOKUP(A404,'Extras -UL'!$A$6:$J$109,HLOOKUP('Exras Inflair Vs. Base'!G404,'Extras -UL'!$A$4:$J$5,2,FALSE),FALSE)),0)</f>
        <v>0</v>
      </c>
      <c r="AD404" s="242">
        <f>IF(G404=$L$1,(VLOOKUP(A404,'Extras -UL'!$A$6:$J$109,HLOOKUP('Exras Inflair Vs. Base'!G404,'Extras -UL'!$A$4:$J$5,2,FALSE),FALSE)),0)</f>
        <v>0</v>
      </c>
      <c r="AE404" s="242">
        <f>IF(G404=$M$1,(VLOOKUP(A404,'Extras -UL'!$A$6:$J$109,HLOOKUP('Exras Inflair Vs. Base'!G404,'Extras -UL'!$A$4:$J$5,2,FALSE),FALSE)),0)</f>
        <v>0</v>
      </c>
      <c r="AF404" s="242">
        <f>IF(G404=$N$1,(VLOOKUP(A404,'Extras -UL'!$A$6:$J$109,HLOOKUP('Exras Inflair Vs. Base'!G404,'Extras -UL'!$A$4:$J$5,2,FALSE),FALSE)-I404),0)</f>
        <v>0</v>
      </c>
      <c r="AG404" s="242">
        <f>IF(G404=$O$1,(VLOOKUP(A404,'Extras -UL'!$A$6:$J$109,HLOOKUP('Exras Inflair Vs. Base'!G404,'Extras -UL'!$A$4:$J$5,2,FALSE),FALSE)),0)</f>
        <v>0</v>
      </c>
      <c r="AH404" s="242">
        <f>IF(G404=$P$1,(VLOOKUP(A404,'Extras -UL'!$A$6:$J$109,HLOOKUP('Exras Inflair Vs. Base'!G404,'Extras -UL'!$A$4:$J$5,2,FALSE),FALSE)),0)</f>
        <v>0</v>
      </c>
      <c r="AI404" s="242">
        <f>IF(G404=$Q$1,(VLOOKUP(A404,'Extras -UL'!$A$6:$J$109,HLOOKUP('Exras Inflair Vs. Base'!G404,'Extras -UL'!$A$4:$J$5,2,FALSE),FALSE)),0)</f>
        <v>0</v>
      </c>
      <c r="AJ404" s="242">
        <f>IF(G404=$R$1,(VLOOKUP(A404,'Extras -UL'!$A$6:$J$109,HLOOKUP('Exras Inflair Vs. Base'!G404,'Extras -UL'!$A$4:$J$5,2,FALSE),FALSE)),0)</f>
        <v>0</v>
      </c>
    </row>
    <row r="405" spans="1:36" x14ac:dyDescent="0.25">
      <c r="A405" s="250"/>
      <c r="B405" s="250"/>
      <c r="C405" s="250"/>
      <c r="D405" s="252"/>
      <c r="E405" s="249"/>
      <c r="F405" s="249"/>
      <c r="G405" s="249"/>
      <c r="H405" s="249"/>
      <c r="I405" s="249"/>
      <c r="J405" s="369">
        <f>IF(G405=$J$1,(VLOOKUP(A405,'Extras -UL'!$A$6:$J$109,HLOOKUP('Exras Inflair Vs. Base'!G405,'Extras -UL'!$A$4:$J$5,2,FALSE),FALSE)-I405),0)</f>
        <v>0</v>
      </c>
      <c r="K405" s="369">
        <f>IF(G405=$K$1,(VLOOKUP(A405,'Extras -UL'!$A$6:$J$109,HLOOKUP('Exras Inflair Vs. Base'!G405,'Extras -UL'!$A$4:$J$5,2,FALSE),FALSE)-I405),0)</f>
        <v>0</v>
      </c>
      <c r="L405" s="369">
        <f>IF(G405=$L$1,(VLOOKUP(A405,'Extras -UL'!$A$6:$J$109,HLOOKUP('Exras Inflair Vs. Base'!G405,'Extras -UL'!$A$4:$J$5,2,FALSE),FALSE)-I405),0)</f>
        <v>0</v>
      </c>
      <c r="M405" s="369">
        <f>IF(G405=$M$1,(VLOOKUP(A405,'Extras -UL'!$A$6:$J$109,HLOOKUP('Exras Inflair Vs. Base'!G405,'Extras -UL'!$A$4:$J$5,2,FALSE),FALSE)-I405),0)</f>
        <v>0</v>
      </c>
      <c r="N405" s="369">
        <f>IF(G405=$N$1,(VLOOKUP(A405,'Extras -UL'!$A$6:$J$109,HLOOKUP('Exras Inflair Vs. Base'!G405,'Extras -UL'!$A$4:$J$5,2,FALSE),FALSE)-I405),0)</f>
        <v>0</v>
      </c>
      <c r="O405" s="369">
        <f>IF(G405=$O$1,(VLOOKUP(A405,'Extras -UL'!$A$6:$J$109,HLOOKUP('Exras Inflair Vs. Base'!G405,'Extras -UL'!$A$4:$J$5,2,FALSE),FALSE)-I405),0)</f>
        <v>0</v>
      </c>
      <c r="P405" s="369">
        <f>IF(G405=$P$1,(VLOOKUP(A405,'Extras -UL'!$A$6:$J$109,HLOOKUP('Exras Inflair Vs. Base'!G405,'Extras -UL'!$A$4:$J$5,2,FALSE),FALSE)-I405),0)</f>
        <v>0</v>
      </c>
      <c r="Q405" s="369">
        <f>IF(G405=$Q$1,(VLOOKUP(A405,'Extras -UL'!$A$6:$J$109,HLOOKUP('Exras Inflair Vs. Base'!G405,'Extras -UL'!$A$4:$J$5,2,FALSE),FALSE)-I405),0)</f>
        <v>0</v>
      </c>
      <c r="R405" s="369">
        <f>IF(G405=$R$1,(VLOOKUP(A405,'Extras -UL'!$A$6:$J$109,HLOOKUP('Exras Inflair Vs. Base'!G405,'Extras -UL'!$A$4:$J$5,2,FALSE),FALSE)-I405),0)</f>
        <v>0</v>
      </c>
      <c r="S405" s="248"/>
      <c r="T405" s="256" t="str">
        <f t="shared" si="19"/>
        <v/>
      </c>
      <c r="U405" s="248"/>
      <c r="V405" s="248"/>
      <c r="W405" s="248"/>
      <c r="X405" s="248"/>
      <c r="Y405" s="241"/>
      <c r="Z405" s="241" t="str">
        <f t="shared" si="20"/>
        <v/>
      </c>
      <c r="AA405" s="245">
        <f t="shared" si="21"/>
        <v>0</v>
      </c>
      <c r="AB405" s="242">
        <f>IF(G405=$J$1,(VLOOKUP(A405,'Extras -UL'!$A$6:$J$109,HLOOKUP('Exras Inflair Vs. Base'!G405,'Extras -UL'!$A$4:$J$5,2,FALSE),FALSE)),0)</f>
        <v>0</v>
      </c>
      <c r="AC405" s="242">
        <f>IF(G405=$K$1,(VLOOKUP(A405,'Extras -UL'!$A$6:$J$109,HLOOKUP('Exras Inflair Vs. Base'!G405,'Extras -UL'!$A$4:$J$5,2,FALSE),FALSE)),0)</f>
        <v>0</v>
      </c>
      <c r="AD405" s="242">
        <f>IF(G405=$L$1,(VLOOKUP(A405,'Extras -UL'!$A$6:$J$109,HLOOKUP('Exras Inflair Vs. Base'!G405,'Extras -UL'!$A$4:$J$5,2,FALSE),FALSE)),0)</f>
        <v>0</v>
      </c>
      <c r="AE405" s="242">
        <f>IF(G405=$M$1,(VLOOKUP(A405,'Extras -UL'!$A$6:$J$109,HLOOKUP('Exras Inflair Vs. Base'!G405,'Extras -UL'!$A$4:$J$5,2,FALSE),FALSE)),0)</f>
        <v>0</v>
      </c>
      <c r="AF405" s="242">
        <f>IF(G405=$N$1,(VLOOKUP(A405,'Extras -UL'!$A$6:$J$109,HLOOKUP('Exras Inflair Vs. Base'!G405,'Extras -UL'!$A$4:$J$5,2,FALSE),FALSE)-I405),0)</f>
        <v>0</v>
      </c>
      <c r="AG405" s="242">
        <f>IF(G405=$O$1,(VLOOKUP(A405,'Extras -UL'!$A$6:$J$109,HLOOKUP('Exras Inflair Vs. Base'!G405,'Extras -UL'!$A$4:$J$5,2,FALSE),FALSE)),0)</f>
        <v>0</v>
      </c>
      <c r="AH405" s="242">
        <f>IF(G405=$P$1,(VLOOKUP(A405,'Extras -UL'!$A$6:$J$109,HLOOKUP('Exras Inflair Vs. Base'!G405,'Extras -UL'!$A$4:$J$5,2,FALSE),FALSE)),0)</f>
        <v>0</v>
      </c>
      <c r="AI405" s="242">
        <f>IF(G405=$Q$1,(VLOOKUP(A405,'Extras -UL'!$A$6:$J$109,HLOOKUP('Exras Inflair Vs. Base'!G405,'Extras -UL'!$A$4:$J$5,2,FALSE),FALSE)),0)</f>
        <v>0</v>
      </c>
      <c r="AJ405" s="242">
        <f>IF(G405=$R$1,(VLOOKUP(A405,'Extras -UL'!$A$6:$J$109,HLOOKUP('Exras Inflair Vs. Base'!G405,'Extras -UL'!$A$4:$J$5,2,FALSE),FALSE)),0)</f>
        <v>0</v>
      </c>
    </row>
    <row r="406" spans="1:36" x14ac:dyDescent="0.25">
      <c r="A406" s="250"/>
      <c r="B406" s="250"/>
      <c r="C406" s="250"/>
      <c r="D406" s="252"/>
      <c r="E406" s="249"/>
      <c r="F406" s="249"/>
      <c r="G406" s="249"/>
      <c r="H406" s="249"/>
      <c r="I406" s="249"/>
      <c r="J406" s="369">
        <f>IF(G406=$J$1,(VLOOKUP(A406,'Extras -UL'!$A$6:$J$109,HLOOKUP('Exras Inflair Vs. Base'!G406,'Extras -UL'!$A$4:$J$5,2,FALSE),FALSE)-I406),0)</f>
        <v>0</v>
      </c>
      <c r="K406" s="369">
        <f>IF(G406=$K$1,(VLOOKUP(A406,'Extras -UL'!$A$6:$J$109,HLOOKUP('Exras Inflair Vs. Base'!G406,'Extras -UL'!$A$4:$J$5,2,FALSE),FALSE)-I406),0)</f>
        <v>0</v>
      </c>
      <c r="L406" s="369">
        <f>IF(G406=$L$1,(VLOOKUP(A406,'Extras -UL'!$A$6:$J$109,HLOOKUP('Exras Inflair Vs. Base'!G406,'Extras -UL'!$A$4:$J$5,2,FALSE),FALSE)-I406),0)</f>
        <v>0</v>
      </c>
      <c r="M406" s="369">
        <f>IF(G406=$M$1,(VLOOKUP(A406,'Extras -UL'!$A$6:$J$109,HLOOKUP('Exras Inflair Vs. Base'!G406,'Extras -UL'!$A$4:$J$5,2,FALSE),FALSE)-I406),0)</f>
        <v>0</v>
      </c>
      <c r="N406" s="369">
        <f>IF(G406=$N$1,(VLOOKUP(A406,'Extras -UL'!$A$6:$J$109,HLOOKUP('Exras Inflair Vs. Base'!G406,'Extras -UL'!$A$4:$J$5,2,FALSE),FALSE)-I406),0)</f>
        <v>0</v>
      </c>
      <c r="O406" s="369">
        <f>IF(G406=$O$1,(VLOOKUP(A406,'Extras -UL'!$A$6:$J$109,HLOOKUP('Exras Inflair Vs. Base'!G406,'Extras -UL'!$A$4:$J$5,2,FALSE),FALSE)-I406),0)</f>
        <v>0</v>
      </c>
      <c r="P406" s="369">
        <f>IF(G406=$P$1,(VLOOKUP(A406,'Extras -UL'!$A$6:$J$109,HLOOKUP('Exras Inflair Vs. Base'!G406,'Extras -UL'!$A$4:$J$5,2,FALSE),FALSE)-I406),0)</f>
        <v>0</v>
      </c>
      <c r="Q406" s="369">
        <f>IF(G406=$Q$1,(VLOOKUP(A406,'Extras -UL'!$A$6:$J$109,HLOOKUP('Exras Inflair Vs. Base'!G406,'Extras -UL'!$A$4:$J$5,2,FALSE),FALSE)-I406),0)</f>
        <v>0</v>
      </c>
      <c r="R406" s="369">
        <f>IF(G406=$R$1,(VLOOKUP(A406,'Extras -UL'!$A$6:$J$109,HLOOKUP('Exras Inflair Vs. Base'!G406,'Extras -UL'!$A$4:$J$5,2,FALSE),FALSE)-I406),0)</f>
        <v>0</v>
      </c>
      <c r="S406" s="248"/>
      <c r="T406" s="256" t="str">
        <f t="shared" si="19"/>
        <v/>
      </c>
      <c r="U406" s="248"/>
      <c r="V406" s="248"/>
      <c r="W406" s="248"/>
      <c r="X406" s="248"/>
      <c r="Y406" s="241"/>
      <c r="Z406" s="241" t="str">
        <f t="shared" si="20"/>
        <v/>
      </c>
      <c r="AA406" s="245">
        <f t="shared" si="21"/>
        <v>0</v>
      </c>
      <c r="AB406" s="242">
        <f>IF(G406=$J$1,(VLOOKUP(A406,'Extras -UL'!$A$6:$J$109,HLOOKUP('Exras Inflair Vs. Base'!G406,'Extras -UL'!$A$4:$J$5,2,FALSE),FALSE)),0)</f>
        <v>0</v>
      </c>
      <c r="AC406" s="242">
        <f>IF(G406=$K$1,(VLOOKUP(A406,'Extras -UL'!$A$6:$J$109,HLOOKUP('Exras Inflair Vs. Base'!G406,'Extras -UL'!$A$4:$J$5,2,FALSE),FALSE)),0)</f>
        <v>0</v>
      </c>
      <c r="AD406" s="242">
        <f>IF(G406=$L$1,(VLOOKUP(A406,'Extras -UL'!$A$6:$J$109,HLOOKUP('Exras Inflair Vs. Base'!G406,'Extras -UL'!$A$4:$J$5,2,FALSE),FALSE)),0)</f>
        <v>0</v>
      </c>
      <c r="AE406" s="242">
        <f>IF(G406=$M$1,(VLOOKUP(A406,'Extras -UL'!$A$6:$J$109,HLOOKUP('Exras Inflair Vs. Base'!G406,'Extras -UL'!$A$4:$J$5,2,FALSE),FALSE)),0)</f>
        <v>0</v>
      </c>
      <c r="AF406" s="242">
        <f>IF(G406=$N$1,(VLOOKUP(A406,'Extras -UL'!$A$6:$J$109,HLOOKUP('Exras Inflair Vs. Base'!G406,'Extras -UL'!$A$4:$J$5,2,FALSE),FALSE)-I406),0)</f>
        <v>0</v>
      </c>
      <c r="AG406" s="242">
        <f>IF(G406=$O$1,(VLOOKUP(A406,'Extras -UL'!$A$6:$J$109,HLOOKUP('Exras Inflair Vs. Base'!G406,'Extras -UL'!$A$4:$J$5,2,FALSE),FALSE)),0)</f>
        <v>0</v>
      </c>
      <c r="AH406" s="242">
        <f>IF(G406=$P$1,(VLOOKUP(A406,'Extras -UL'!$A$6:$J$109,HLOOKUP('Exras Inflair Vs. Base'!G406,'Extras -UL'!$A$4:$J$5,2,FALSE),FALSE)),0)</f>
        <v>0</v>
      </c>
      <c r="AI406" s="242">
        <f>IF(G406=$Q$1,(VLOOKUP(A406,'Extras -UL'!$A$6:$J$109,HLOOKUP('Exras Inflair Vs. Base'!G406,'Extras -UL'!$A$4:$J$5,2,FALSE),FALSE)),0)</f>
        <v>0</v>
      </c>
      <c r="AJ406" s="242">
        <f>IF(G406=$R$1,(VLOOKUP(A406,'Extras -UL'!$A$6:$J$109,HLOOKUP('Exras Inflair Vs. Base'!G406,'Extras -UL'!$A$4:$J$5,2,FALSE),FALSE)),0)</f>
        <v>0</v>
      </c>
    </row>
    <row r="407" spans="1:36" x14ac:dyDescent="0.25">
      <c r="A407" s="250"/>
      <c r="B407" s="250"/>
      <c r="C407" s="250"/>
      <c r="D407" s="252"/>
      <c r="E407" s="249"/>
      <c r="F407" s="249"/>
      <c r="G407" s="249"/>
      <c r="H407" s="249"/>
      <c r="I407" s="249"/>
      <c r="J407" s="369">
        <f>IF(G407=$J$1,(VLOOKUP(A407,'Extras -UL'!$A$6:$J$109,HLOOKUP('Exras Inflair Vs. Base'!G407,'Extras -UL'!$A$4:$J$5,2,FALSE),FALSE)-I407),0)</f>
        <v>0</v>
      </c>
      <c r="K407" s="369">
        <f>IF(G407=$K$1,(VLOOKUP(A407,'Extras -UL'!$A$6:$J$109,HLOOKUP('Exras Inflair Vs. Base'!G407,'Extras -UL'!$A$4:$J$5,2,FALSE),FALSE)-I407),0)</f>
        <v>0</v>
      </c>
      <c r="L407" s="369">
        <f>IF(G407=$L$1,(VLOOKUP(A407,'Extras -UL'!$A$6:$J$109,HLOOKUP('Exras Inflair Vs. Base'!G407,'Extras -UL'!$A$4:$J$5,2,FALSE),FALSE)-I407),0)</f>
        <v>0</v>
      </c>
      <c r="M407" s="369">
        <f>IF(G407=$M$1,(VLOOKUP(A407,'Extras -UL'!$A$6:$J$109,HLOOKUP('Exras Inflair Vs. Base'!G407,'Extras -UL'!$A$4:$J$5,2,FALSE),FALSE)-I407),0)</f>
        <v>0</v>
      </c>
      <c r="N407" s="369">
        <f>IF(G407=$N$1,(VLOOKUP(A407,'Extras -UL'!$A$6:$J$109,HLOOKUP('Exras Inflair Vs. Base'!G407,'Extras -UL'!$A$4:$J$5,2,FALSE),FALSE)-I407),0)</f>
        <v>0</v>
      </c>
      <c r="O407" s="369">
        <f>IF(G407=$O$1,(VLOOKUP(A407,'Extras -UL'!$A$6:$J$109,HLOOKUP('Exras Inflair Vs. Base'!G407,'Extras -UL'!$A$4:$J$5,2,FALSE),FALSE)-I407),0)</f>
        <v>0</v>
      </c>
      <c r="P407" s="369">
        <f>IF(G407=$P$1,(VLOOKUP(A407,'Extras -UL'!$A$6:$J$109,HLOOKUP('Exras Inflair Vs. Base'!G407,'Extras -UL'!$A$4:$J$5,2,FALSE),FALSE)-I407),0)</f>
        <v>0</v>
      </c>
      <c r="Q407" s="369">
        <f>IF(G407=$Q$1,(VLOOKUP(A407,'Extras -UL'!$A$6:$J$109,HLOOKUP('Exras Inflair Vs. Base'!G407,'Extras -UL'!$A$4:$J$5,2,FALSE),FALSE)-I407),0)</f>
        <v>0</v>
      </c>
      <c r="R407" s="369">
        <f>IF(G407=$R$1,(VLOOKUP(A407,'Extras -UL'!$A$6:$J$109,HLOOKUP('Exras Inflair Vs. Base'!G407,'Extras -UL'!$A$4:$J$5,2,FALSE),FALSE)-I407),0)</f>
        <v>0</v>
      </c>
      <c r="S407" s="248"/>
      <c r="T407" s="256" t="str">
        <f t="shared" si="19"/>
        <v/>
      </c>
      <c r="U407" s="248"/>
      <c r="V407" s="248"/>
      <c r="W407" s="248"/>
      <c r="X407" s="248"/>
      <c r="Y407" s="241"/>
      <c r="Z407" s="241" t="str">
        <f t="shared" si="20"/>
        <v/>
      </c>
      <c r="AA407" s="245">
        <f t="shared" si="21"/>
        <v>0</v>
      </c>
      <c r="AB407" s="242">
        <f>IF(G407=$J$1,(VLOOKUP(A407,'Extras -UL'!$A$6:$J$109,HLOOKUP('Exras Inflair Vs. Base'!G407,'Extras -UL'!$A$4:$J$5,2,FALSE),FALSE)),0)</f>
        <v>0</v>
      </c>
      <c r="AC407" s="242">
        <f>IF(G407=$K$1,(VLOOKUP(A407,'Extras -UL'!$A$6:$J$109,HLOOKUP('Exras Inflair Vs. Base'!G407,'Extras -UL'!$A$4:$J$5,2,FALSE),FALSE)),0)</f>
        <v>0</v>
      </c>
      <c r="AD407" s="242">
        <f>IF(G407=$L$1,(VLOOKUP(A407,'Extras -UL'!$A$6:$J$109,HLOOKUP('Exras Inflair Vs. Base'!G407,'Extras -UL'!$A$4:$J$5,2,FALSE),FALSE)),0)</f>
        <v>0</v>
      </c>
      <c r="AE407" s="242">
        <f>IF(G407=$M$1,(VLOOKUP(A407,'Extras -UL'!$A$6:$J$109,HLOOKUP('Exras Inflair Vs. Base'!G407,'Extras -UL'!$A$4:$J$5,2,FALSE),FALSE)),0)</f>
        <v>0</v>
      </c>
      <c r="AF407" s="242">
        <f>IF(G407=$N$1,(VLOOKUP(A407,'Extras -UL'!$A$6:$J$109,HLOOKUP('Exras Inflair Vs. Base'!G407,'Extras -UL'!$A$4:$J$5,2,FALSE),FALSE)-I407),0)</f>
        <v>0</v>
      </c>
      <c r="AG407" s="242">
        <f>IF(G407=$O$1,(VLOOKUP(A407,'Extras -UL'!$A$6:$J$109,HLOOKUP('Exras Inflair Vs. Base'!G407,'Extras -UL'!$A$4:$J$5,2,FALSE),FALSE)),0)</f>
        <v>0</v>
      </c>
      <c r="AH407" s="242">
        <f>IF(G407=$P$1,(VLOOKUP(A407,'Extras -UL'!$A$6:$J$109,HLOOKUP('Exras Inflair Vs. Base'!G407,'Extras -UL'!$A$4:$J$5,2,FALSE),FALSE)),0)</f>
        <v>0</v>
      </c>
      <c r="AI407" s="242">
        <f>IF(G407=$Q$1,(VLOOKUP(A407,'Extras -UL'!$A$6:$J$109,HLOOKUP('Exras Inflair Vs. Base'!G407,'Extras -UL'!$A$4:$J$5,2,FALSE),FALSE)),0)</f>
        <v>0</v>
      </c>
      <c r="AJ407" s="242">
        <f>IF(G407=$R$1,(VLOOKUP(A407,'Extras -UL'!$A$6:$J$109,HLOOKUP('Exras Inflair Vs. Base'!G407,'Extras -UL'!$A$4:$J$5,2,FALSE),FALSE)),0)</f>
        <v>0</v>
      </c>
    </row>
    <row r="408" spans="1:36" x14ac:dyDescent="0.25">
      <c r="A408" s="250"/>
      <c r="B408" s="250"/>
      <c r="C408" s="250"/>
      <c r="D408" s="252"/>
      <c r="E408" s="249"/>
      <c r="F408" s="249"/>
      <c r="G408" s="249"/>
      <c r="H408" s="249"/>
      <c r="I408" s="249"/>
      <c r="J408" s="369">
        <f>IF(G408=$J$1,(VLOOKUP(A408,'Extras -UL'!$A$6:$J$109,HLOOKUP('Exras Inflair Vs. Base'!G408,'Extras -UL'!$A$4:$J$5,2,FALSE),FALSE)-I408),0)</f>
        <v>0</v>
      </c>
      <c r="K408" s="369">
        <f>IF(G408=$K$1,(VLOOKUP(A408,'Extras -UL'!$A$6:$J$109,HLOOKUP('Exras Inflair Vs. Base'!G408,'Extras -UL'!$A$4:$J$5,2,FALSE),FALSE)-I408),0)</f>
        <v>0</v>
      </c>
      <c r="L408" s="369">
        <f>IF(G408=$L$1,(VLOOKUP(A408,'Extras -UL'!$A$6:$J$109,HLOOKUP('Exras Inflair Vs. Base'!G408,'Extras -UL'!$A$4:$J$5,2,FALSE),FALSE)-I408),0)</f>
        <v>0</v>
      </c>
      <c r="M408" s="369">
        <f>IF(G408=$M$1,(VLOOKUP(A408,'Extras -UL'!$A$6:$J$109,HLOOKUP('Exras Inflair Vs. Base'!G408,'Extras -UL'!$A$4:$J$5,2,FALSE),FALSE)-I408),0)</f>
        <v>0</v>
      </c>
      <c r="N408" s="369">
        <f>IF(G408=$N$1,(VLOOKUP(A408,'Extras -UL'!$A$6:$J$109,HLOOKUP('Exras Inflair Vs. Base'!G408,'Extras -UL'!$A$4:$J$5,2,FALSE),FALSE)-I408),0)</f>
        <v>0</v>
      </c>
      <c r="O408" s="369">
        <f>IF(G408=$O$1,(VLOOKUP(A408,'Extras -UL'!$A$6:$J$109,HLOOKUP('Exras Inflair Vs. Base'!G408,'Extras -UL'!$A$4:$J$5,2,FALSE),FALSE)-I408),0)</f>
        <v>0</v>
      </c>
      <c r="P408" s="369">
        <f>IF(G408=$P$1,(VLOOKUP(A408,'Extras -UL'!$A$6:$J$109,HLOOKUP('Exras Inflair Vs. Base'!G408,'Extras -UL'!$A$4:$J$5,2,FALSE),FALSE)-I408),0)</f>
        <v>0</v>
      </c>
      <c r="Q408" s="369">
        <f>IF(G408=$Q$1,(VLOOKUP(A408,'Extras -UL'!$A$6:$J$109,HLOOKUP('Exras Inflair Vs. Base'!G408,'Extras -UL'!$A$4:$J$5,2,FALSE),FALSE)-I408),0)</f>
        <v>0</v>
      </c>
      <c r="R408" s="369">
        <f>IF(G408=$R$1,(VLOOKUP(A408,'Extras -UL'!$A$6:$J$109,HLOOKUP('Exras Inflair Vs. Base'!G408,'Extras -UL'!$A$4:$J$5,2,FALSE),FALSE)-I408),0)</f>
        <v>0</v>
      </c>
      <c r="S408" s="248"/>
      <c r="T408" s="256" t="str">
        <f t="shared" si="19"/>
        <v/>
      </c>
      <c r="U408" s="248"/>
      <c r="V408" s="248"/>
      <c r="W408" s="248"/>
      <c r="X408" s="248"/>
      <c r="Y408" s="241"/>
      <c r="Z408" s="241" t="str">
        <f t="shared" si="20"/>
        <v/>
      </c>
      <c r="AA408" s="245">
        <f t="shared" si="21"/>
        <v>0</v>
      </c>
      <c r="AB408" s="242">
        <f>IF(G408=$J$1,(VLOOKUP(A408,'Extras -UL'!$A$6:$J$109,HLOOKUP('Exras Inflair Vs. Base'!G408,'Extras -UL'!$A$4:$J$5,2,FALSE),FALSE)),0)</f>
        <v>0</v>
      </c>
      <c r="AC408" s="242">
        <f>IF(G408=$K$1,(VLOOKUP(A408,'Extras -UL'!$A$6:$J$109,HLOOKUP('Exras Inflair Vs. Base'!G408,'Extras -UL'!$A$4:$J$5,2,FALSE),FALSE)),0)</f>
        <v>0</v>
      </c>
      <c r="AD408" s="242">
        <f>IF(G408=$L$1,(VLOOKUP(A408,'Extras -UL'!$A$6:$J$109,HLOOKUP('Exras Inflair Vs. Base'!G408,'Extras -UL'!$A$4:$J$5,2,FALSE),FALSE)),0)</f>
        <v>0</v>
      </c>
      <c r="AE408" s="242">
        <f>IF(G408=$M$1,(VLOOKUP(A408,'Extras -UL'!$A$6:$J$109,HLOOKUP('Exras Inflair Vs. Base'!G408,'Extras -UL'!$A$4:$J$5,2,FALSE),FALSE)),0)</f>
        <v>0</v>
      </c>
      <c r="AF408" s="242">
        <f>IF(G408=$N$1,(VLOOKUP(A408,'Extras -UL'!$A$6:$J$109,HLOOKUP('Exras Inflair Vs. Base'!G408,'Extras -UL'!$A$4:$J$5,2,FALSE),FALSE)-I408),0)</f>
        <v>0</v>
      </c>
      <c r="AG408" s="242">
        <f>IF(G408=$O$1,(VLOOKUP(A408,'Extras -UL'!$A$6:$J$109,HLOOKUP('Exras Inflair Vs. Base'!G408,'Extras -UL'!$A$4:$J$5,2,FALSE),FALSE)),0)</f>
        <v>0</v>
      </c>
      <c r="AH408" s="242">
        <f>IF(G408=$P$1,(VLOOKUP(A408,'Extras -UL'!$A$6:$J$109,HLOOKUP('Exras Inflair Vs. Base'!G408,'Extras -UL'!$A$4:$J$5,2,FALSE),FALSE)),0)</f>
        <v>0</v>
      </c>
      <c r="AI408" s="242">
        <f>IF(G408=$Q$1,(VLOOKUP(A408,'Extras -UL'!$A$6:$J$109,HLOOKUP('Exras Inflair Vs. Base'!G408,'Extras -UL'!$A$4:$J$5,2,FALSE),FALSE)),0)</f>
        <v>0</v>
      </c>
      <c r="AJ408" s="242">
        <f>IF(G408=$R$1,(VLOOKUP(A408,'Extras -UL'!$A$6:$J$109,HLOOKUP('Exras Inflair Vs. Base'!G408,'Extras -UL'!$A$4:$J$5,2,FALSE),FALSE)),0)</f>
        <v>0</v>
      </c>
    </row>
    <row r="409" spans="1:36" x14ac:dyDescent="0.25">
      <c r="A409" s="250"/>
      <c r="B409" s="250"/>
      <c r="C409" s="250"/>
      <c r="D409" s="252"/>
      <c r="E409" s="249"/>
      <c r="F409" s="249"/>
      <c r="G409" s="249"/>
      <c r="H409" s="249"/>
      <c r="I409" s="249"/>
      <c r="J409" s="369">
        <f>IF(G409=$J$1,(VLOOKUP(A409,'Extras -UL'!$A$6:$J$109,HLOOKUP('Exras Inflair Vs. Base'!G409,'Extras -UL'!$A$4:$J$5,2,FALSE),FALSE)-I409),0)</f>
        <v>0</v>
      </c>
      <c r="K409" s="369">
        <f>IF(G409=$K$1,(VLOOKUP(A409,'Extras -UL'!$A$6:$J$109,HLOOKUP('Exras Inflair Vs. Base'!G409,'Extras -UL'!$A$4:$J$5,2,FALSE),FALSE)-I409),0)</f>
        <v>0</v>
      </c>
      <c r="L409" s="369">
        <f>IF(G409=$L$1,(VLOOKUP(A409,'Extras -UL'!$A$6:$J$109,HLOOKUP('Exras Inflair Vs. Base'!G409,'Extras -UL'!$A$4:$J$5,2,FALSE),FALSE)-I409),0)</f>
        <v>0</v>
      </c>
      <c r="M409" s="369">
        <f>IF(G409=$M$1,(VLOOKUP(A409,'Extras -UL'!$A$6:$J$109,HLOOKUP('Exras Inflair Vs. Base'!G409,'Extras -UL'!$A$4:$J$5,2,FALSE),FALSE)-I409),0)</f>
        <v>0</v>
      </c>
      <c r="N409" s="369">
        <f>IF(G409=$N$1,(VLOOKUP(A409,'Extras -UL'!$A$6:$J$109,HLOOKUP('Exras Inflair Vs. Base'!G409,'Extras -UL'!$A$4:$J$5,2,FALSE),FALSE)-I409),0)</f>
        <v>0</v>
      </c>
      <c r="O409" s="369">
        <f>IF(G409=$O$1,(VLOOKUP(A409,'Extras -UL'!$A$6:$J$109,HLOOKUP('Exras Inflair Vs. Base'!G409,'Extras -UL'!$A$4:$J$5,2,FALSE),FALSE)-I409),0)</f>
        <v>0</v>
      </c>
      <c r="P409" s="369">
        <f>IF(G409=$P$1,(VLOOKUP(A409,'Extras -UL'!$A$6:$J$109,HLOOKUP('Exras Inflair Vs. Base'!G409,'Extras -UL'!$A$4:$J$5,2,FALSE),FALSE)-I409),0)</f>
        <v>0</v>
      </c>
      <c r="Q409" s="369">
        <f>IF(G409=$Q$1,(VLOOKUP(A409,'Extras -UL'!$A$6:$J$109,HLOOKUP('Exras Inflair Vs. Base'!G409,'Extras -UL'!$A$4:$J$5,2,FALSE),FALSE)-I409),0)</f>
        <v>0</v>
      </c>
      <c r="R409" s="369">
        <f>IF(G409=$R$1,(VLOOKUP(A409,'Extras -UL'!$A$6:$J$109,HLOOKUP('Exras Inflair Vs. Base'!G409,'Extras -UL'!$A$4:$J$5,2,FALSE),FALSE)-I409),0)</f>
        <v>0</v>
      </c>
      <c r="S409" s="248"/>
      <c r="T409" s="256" t="str">
        <f t="shared" si="19"/>
        <v/>
      </c>
      <c r="U409" s="248"/>
      <c r="V409" s="248"/>
      <c r="W409" s="248"/>
      <c r="X409" s="248"/>
      <c r="Y409" s="241"/>
      <c r="Z409" s="241" t="str">
        <f t="shared" si="20"/>
        <v/>
      </c>
      <c r="AA409" s="245">
        <f t="shared" si="21"/>
        <v>0</v>
      </c>
      <c r="AB409" s="242">
        <f>IF(G409=$J$1,(VLOOKUP(A409,'Extras -UL'!$A$6:$J$109,HLOOKUP('Exras Inflair Vs. Base'!G409,'Extras -UL'!$A$4:$J$5,2,FALSE),FALSE)),0)</f>
        <v>0</v>
      </c>
      <c r="AC409" s="242">
        <f>IF(G409=$K$1,(VLOOKUP(A409,'Extras -UL'!$A$6:$J$109,HLOOKUP('Exras Inflair Vs. Base'!G409,'Extras -UL'!$A$4:$J$5,2,FALSE),FALSE)),0)</f>
        <v>0</v>
      </c>
      <c r="AD409" s="242">
        <f>IF(G409=$L$1,(VLOOKUP(A409,'Extras -UL'!$A$6:$J$109,HLOOKUP('Exras Inflair Vs. Base'!G409,'Extras -UL'!$A$4:$J$5,2,FALSE),FALSE)),0)</f>
        <v>0</v>
      </c>
      <c r="AE409" s="242">
        <f>IF(G409=$M$1,(VLOOKUP(A409,'Extras -UL'!$A$6:$J$109,HLOOKUP('Exras Inflair Vs. Base'!G409,'Extras -UL'!$A$4:$J$5,2,FALSE),FALSE)),0)</f>
        <v>0</v>
      </c>
      <c r="AF409" s="242">
        <f>IF(G409=$N$1,(VLOOKUP(A409,'Extras -UL'!$A$6:$J$109,HLOOKUP('Exras Inflair Vs. Base'!G409,'Extras -UL'!$A$4:$J$5,2,FALSE),FALSE)-I409),0)</f>
        <v>0</v>
      </c>
      <c r="AG409" s="242">
        <f>IF(G409=$O$1,(VLOOKUP(A409,'Extras -UL'!$A$6:$J$109,HLOOKUP('Exras Inflair Vs. Base'!G409,'Extras -UL'!$A$4:$J$5,2,FALSE),FALSE)),0)</f>
        <v>0</v>
      </c>
      <c r="AH409" s="242">
        <f>IF(G409=$P$1,(VLOOKUP(A409,'Extras -UL'!$A$6:$J$109,HLOOKUP('Exras Inflair Vs. Base'!G409,'Extras -UL'!$A$4:$J$5,2,FALSE),FALSE)),0)</f>
        <v>0</v>
      </c>
      <c r="AI409" s="242">
        <f>IF(G409=$Q$1,(VLOOKUP(A409,'Extras -UL'!$A$6:$J$109,HLOOKUP('Exras Inflair Vs. Base'!G409,'Extras -UL'!$A$4:$J$5,2,FALSE),FALSE)),0)</f>
        <v>0</v>
      </c>
      <c r="AJ409" s="242">
        <f>IF(G409=$R$1,(VLOOKUP(A409,'Extras -UL'!$A$6:$J$109,HLOOKUP('Exras Inflair Vs. Base'!G409,'Extras -UL'!$A$4:$J$5,2,FALSE),FALSE)),0)</f>
        <v>0</v>
      </c>
    </row>
    <row r="410" spans="1:36" x14ac:dyDescent="0.25">
      <c r="A410" s="250"/>
      <c r="B410" s="250"/>
      <c r="C410" s="250"/>
      <c r="D410" s="252"/>
      <c r="E410" s="249"/>
      <c r="F410" s="249"/>
      <c r="G410" s="249"/>
      <c r="H410" s="249"/>
      <c r="I410" s="249"/>
      <c r="J410" s="369">
        <f>IF(G410=$J$1,(VLOOKUP(A410,'Extras -UL'!$A$6:$J$109,HLOOKUP('Exras Inflair Vs. Base'!G410,'Extras -UL'!$A$4:$J$5,2,FALSE),FALSE)-I410),0)</f>
        <v>0</v>
      </c>
      <c r="K410" s="369">
        <f>IF(G410=$K$1,(VLOOKUP(A410,'Extras -UL'!$A$6:$J$109,HLOOKUP('Exras Inflair Vs. Base'!G410,'Extras -UL'!$A$4:$J$5,2,FALSE),FALSE)-I410),0)</f>
        <v>0</v>
      </c>
      <c r="L410" s="369">
        <f>IF(G410=$L$1,(VLOOKUP(A410,'Extras -UL'!$A$6:$J$109,HLOOKUP('Exras Inflair Vs. Base'!G410,'Extras -UL'!$A$4:$J$5,2,FALSE),FALSE)-I410),0)</f>
        <v>0</v>
      </c>
      <c r="M410" s="369">
        <f>IF(G410=$M$1,(VLOOKUP(A410,'Extras -UL'!$A$6:$J$109,HLOOKUP('Exras Inflair Vs. Base'!G410,'Extras -UL'!$A$4:$J$5,2,FALSE),FALSE)-I410),0)</f>
        <v>0</v>
      </c>
      <c r="N410" s="369">
        <f>IF(G410=$N$1,(VLOOKUP(A410,'Extras -UL'!$A$6:$J$109,HLOOKUP('Exras Inflair Vs. Base'!G410,'Extras -UL'!$A$4:$J$5,2,FALSE),FALSE)-I410),0)</f>
        <v>0</v>
      </c>
      <c r="O410" s="369">
        <f>IF(G410=$O$1,(VLOOKUP(A410,'Extras -UL'!$A$6:$J$109,HLOOKUP('Exras Inflair Vs. Base'!G410,'Extras -UL'!$A$4:$J$5,2,FALSE),FALSE)-I410),0)</f>
        <v>0</v>
      </c>
      <c r="P410" s="369">
        <f>IF(G410=$P$1,(VLOOKUP(A410,'Extras -UL'!$A$6:$J$109,HLOOKUP('Exras Inflair Vs. Base'!G410,'Extras -UL'!$A$4:$J$5,2,FALSE),FALSE)-I410),0)</f>
        <v>0</v>
      </c>
      <c r="Q410" s="369">
        <f>IF(G410=$Q$1,(VLOOKUP(A410,'Extras -UL'!$A$6:$J$109,HLOOKUP('Exras Inflair Vs. Base'!G410,'Extras -UL'!$A$4:$J$5,2,FALSE),FALSE)-I410),0)</f>
        <v>0</v>
      </c>
      <c r="R410" s="369">
        <f>IF(G410=$R$1,(VLOOKUP(A410,'Extras -UL'!$A$6:$J$109,HLOOKUP('Exras Inflair Vs. Base'!G410,'Extras -UL'!$A$4:$J$5,2,FALSE),FALSE)-I410),0)</f>
        <v>0</v>
      </c>
      <c r="S410" s="248"/>
      <c r="T410" s="256" t="str">
        <f t="shared" si="19"/>
        <v/>
      </c>
      <c r="U410" s="248"/>
      <c r="V410" s="248"/>
      <c r="W410" s="248"/>
      <c r="X410" s="248"/>
      <c r="Y410" s="241"/>
      <c r="Z410" s="241" t="str">
        <f t="shared" si="20"/>
        <v/>
      </c>
      <c r="AA410" s="245">
        <f t="shared" si="21"/>
        <v>0</v>
      </c>
      <c r="AB410" s="242">
        <f>IF(G410=$J$1,(VLOOKUP(A410,'Extras -UL'!$A$6:$J$109,HLOOKUP('Exras Inflair Vs. Base'!G410,'Extras -UL'!$A$4:$J$5,2,FALSE),FALSE)),0)</f>
        <v>0</v>
      </c>
      <c r="AC410" s="242">
        <f>IF(G410=$K$1,(VLOOKUP(A410,'Extras -UL'!$A$6:$J$109,HLOOKUP('Exras Inflair Vs. Base'!G410,'Extras -UL'!$A$4:$J$5,2,FALSE),FALSE)),0)</f>
        <v>0</v>
      </c>
      <c r="AD410" s="242">
        <f>IF(G410=$L$1,(VLOOKUP(A410,'Extras -UL'!$A$6:$J$109,HLOOKUP('Exras Inflair Vs. Base'!G410,'Extras -UL'!$A$4:$J$5,2,FALSE),FALSE)),0)</f>
        <v>0</v>
      </c>
      <c r="AE410" s="242">
        <f>IF(G410=$M$1,(VLOOKUP(A410,'Extras -UL'!$A$6:$J$109,HLOOKUP('Exras Inflair Vs. Base'!G410,'Extras -UL'!$A$4:$J$5,2,FALSE),FALSE)),0)</f>
        <v>0</v>
      </c>
      <c r="AF410" s="242">
        <f>IF(G410=$N$1,(VLOOKUP(A410,'Extras -UL'!$A$6:$J$109,HLOOKUP('Exras Inflair Vs. Base'!G410,'Extras -UL'!$A$4:$J$5,2,FALSE),FALSE)-I410),0)</f>
        <v>0</v>
      </c>
      <c r="AG410" s="242">
        <f>IF(G410=$O$1,(VLOOKUP(A410,'Extras -UL'!$A$6:$J$109,HLOOKUP('Exras Inflair Vs. Base'!G410,'Extras -UL'!$A$4:$J$5,2,FALSE),FALSE)),0)</f>
        <v>0</v>
      </c>
      <c r="AH410" s="242">
        <f>IF(G410=$P$1,(VLOOKUP(A410,'Extras -UL'!$A$6:$J$109,HLOOKUP('Exras Inflair Vs. Base'!G410,'Extras -UL'!$A$4:$J$5,2,FALSE),FALSE)),0)</f>
        <v>0</v>
      </c>
      <c r="AI410" s="242">
        <f>IF(G410=$Q$1,(VLOOKUP(A410,'Extras -UL'!$A$6:$J$109,HLOOKUP('Exras Inflair Vs. Base'!G410,'Extras -UL'!$A$4:$J$5,2,FALSE),FALSE)),0)</f>
        <v>0</v>
      </c>
      <c r="AJ410" s="242">
        <f>IF(G410=$R$1,(VLOOKUP(A410,'Extras -UL'!$A$6:$J$109,HLOOKUP('Exras Inflair Vs. Base'!G410,'Extras -UL'!$A$4:$J$5,2,FALSE),FALSE)),0)</f>
        <v>0</v>
      </c>
    </row>
    <row r="411" spans="1:36" x14ac:dyDescent="0.25">
      <c r="A411" s="250"/>
      <c r="B411" s="250"/>
      <c r="C411" s="250"/>
      <c r="D411" s="252"/>
      <c r="E411" s="249"/>
      <c r="F411" s="249"/>
      <c r="G411" s="249"/>
      <c r="H411" s="249"/>
      <c r="I411" s="249"/>
      <c r="J411" s="369">
        <f>IF(G411=$J$1,(VLOOKUP(A411,'Extras -UL'!$A$6:$J$109,HLOOKUP('Exras Inflair Vs. Base'!G411,'Extras -UL'!$A$4:$J$5,2,FALSE),FALSE)-I411),0)</f>
        <v>0</v>
      </c>
      <c r="K411" s="369">
        <f>IF(G411=$K$1,(VLOOKUP(A411,'Extras -UL'!$A$6:$J$109,HLOOKUP('Exras Inflair Vs. Base'!G411,'Extras -UL'!$A$4:$J$5,2,FALSE),FALSE)-I411),0)</f>
        <v>0</v>
      </c>
      <c r="L411" s="369">
        <f>IF(G411=$L$1,(VLOOKUP(A411,'Extras -UL'!$A$6:$J$109,HLOOKUP('Exras Inflair Vs. Base'!G411,'Extras -UL'!$A$4:$J$5,2,FALSE),FALSE)-I411),0)</f>
        <v>0</v>
      </c>
      <c r="M411" s="369">
        <f>IF(G411=$M$1,(VLOOKUP(A411,'Extras -UL'!$A$6:$J$109,HLOOKUP('Exras Inflair Vs. Base'!G411,'Extras -UL'!$A$4:$J$5,2,FALSE),FALSE)-I411),0)</f>
        <v>0</v>
      </c>
      <c r="N411" s="369">
        <f>IF(G411=$N$1,(VLOOKUP(A411,'Extras -UL'!$A$6:$J$109,HLOOKUP('Exras Inflair Vs. Base'!G411,'Extras -UL'!$A$4:$J$5,2,FALSE),FALSE)-I411),0)</f>
        <v>0</v>
      </c>
      <c r="O411" s="369">
        <f>IF(G411=$O$1,(VLOOKUP(A411,'Extras -UL'!$A$6:$J$109,HLOOKUP('Exras Inflair Vs. Base'!G411,'Extras -UL'!$A$4:$J$5,2,FALSE),FALSE)-I411),0)</f>
        <v>0</v>
      </c>
      <c r="P411" s="369">
        <f>IF(G411=$P$1,(VLOOKUP(A411,'Extras -UL'!$A$6:$J$109,HLOOKUP('Exras Inflair Vs. Base'!G411,'Extras -UL'!$A$4:$J$5,2,FALSE),FALSE)-I411),0)</f>
        <v>0</v>
      </c>
      <c r="Q411" s="369">
        <f>IF(G411=$Q$1,(VLOOKUP(A411,'Extras -UL'!$A$6:$J$109,HLOOKUP('Exras Inflair Vs. Base'!G411,'Extras -UL'!$A$4:$J$5,2,FALSE),FALSE)-I411),0)</f>
        <v>0</v>
      </c>
      <c r="R411" s="369">
        <f>IF(G411=$R$1,(VLOOKUP(A411,'Extras -UL'!$A$6:$J$109,HLOOKUP('Exras Inflair Vs. Base'!G411,'Extras -UL'!$A$4:$J$5,2,FALSE),FALSE)-I411),0)</f>
        <v>0</v>
      </c>
      <c r="S411" s="248"/>
      <c r="T411" s="256" t="str">
        <f t="shared" si="19"/>
        <v/>
      </c>
      <c r="U411" s="248"/>
      <c r="V411" s="248"/>
      <c r="W411" s="248"/>
      <c r="X411" s="248"/>
      <c r="Y411" s="241"/>
      <c r="Z411" s="241" t="str">
        <f t="shared" si="20"/>
        <v/>
      </c>
      <c r="AA411" s="245">
        <f t="shared" si="21"/>
        <v>0</v>
      </c>
      <c r="AB411" s="242">
        <f>IF(G411=$J$1,(VLOOKUP(A411,'Extras -UL'!$A$6:$J$109,HLOOKUP('Exras Inflair Vs. Base'!G411,'Extras -UL'!$A$4:$J$5,2,FALSE),FALSE)),0)</f>
        <v>0</v>
      </c>
      <c r="AC411" s="242">
        <f>IF(G411=$K$1,(VLOOKUP(A411,'Extras -UL'!$A$6:$J$109,HLOOKUP('Exras Inflair Vs. Base'!G411,'Extras -UL'!$A$4:$J$5,2,FALSE),FALSE)),0)</f>
        <v>0</v>
      </c>
      <c r="AD411" s="242">
        <f>IF(G411=$L$1,(VLOOKUP(A411,'Extras -UL'!$A$6:$J$109,HLOOKUP('Exras Inflair Vs. Base'!G411,'Extras -UL'!$A$4:$J$5,2,FALSE),FALSE)),0)</f>
        <v>0</v>
      </c>
      <c r="AE411" s="242">
        <f>IF(G411=$M$1,(VLOOKUP(A411,'Extras -UL'!$A$6:$J$109,HLOOKUP('Exras Inflair Vs. Base'!G411,'Extras -UL'!$A$4:$J$5,2,FALSE),FALSE)),0)</f>
        <v>0</v>
      </c>
      <c r="AF411" s="242">
        <f>IF(G411=$N$1,(VLOOKUP(A411,'Extras -UL'!$A$6:$J$109,HLOOKUP('Exras Inflair Vs. Base'!G411,'Extras -UL'!$A$4:$J$5,2,FALSE),FALSE)-I411),0)</f>
        <v>0</v>
      </c>
      <c r="AG411" s="242">
        <f>IF(G411=$O$1,(VLOOKUP(A411,'Extras -UL'!$A$6:$J$109,HLOOKUP('Exras Inflair Vs. Base'!G411,'Extras -UL'!$A$4:$J$5,2,FALSE),FALSE)),0)</f>
        <v>0</v>
      </c>
      <c r="AH411" s="242">
        <f>IF(G411=$P$1,(VLOOKUP(A411,'Extras -UL'!$A$6:$J$109,HLOOKUP('Exras Inflair Vs. Base'!G411,'Extras -UL'!$A$4:$J$5,2,FALSE),FALSE)),0)</f>
        <v>0</v>
      </c>
      <c r="AI411" s="242">
        <f>IF(G411=$Q$1,(VLOOKUP(A411,'Extras -UL'!$A$6:$J$109,HLOOKUP('Exras Inflair Vs. Base'!G411,'Extras -UL'!$A$4:$J$5,2,FALSE),FALSE)),0)</f>
        <v>0</v>
      </c>
      <c r="AJ411" s="242">
        <f>IF(G411=$R$1,(VLOOKUP(A411,'Extras -UL'!$A$6:$J$109,HLOOKUP('Exras Inflair Vs. Base'!G411,'Extras -UL'!$A$4:$J$5,2,FALSE),FALSE)),0)</f>
        <v>0</v>
      </c>
    </row>
    <row r="412" spans="1:36" x14ac:dyDescent="0.25">
      <c r="A412" s="250"/>
      <c r="B412" s="250"/>
      <c r="C412" s="250"/>
      <c r="D412" s="252"/>
      <c r="E412" s="249"/>
      <c r="F412" s="249"/>
      <c r="G412" s="249"/>
      <c r="H412" s="249"/>
      <c r="I412" s="249"/>
      <c r="J412" s="369">
        <f>IF(G412=$J$1,(VLOOKUP(A412,'Extras -UL'!$A$6:$J$109,HLOOKUP('Exras Inflair Vs. Base'!G412,'Extras -UL'!$A$4:$J$5,2,FALSE),FALSE)-I412),0)</f>
        <v>0</v>
      </c>
      <c r="K412" s="369">
        <f>IF(G412=$K$1,(VLOOKUP(A412,'Extras -UL'!$A$6:$J$109,HLOOKUP('Exras Inflair Vs. Base'!G412,'Extras -UL'!$A$4:$J$5,2,FALSE),FALSE)-I412),0)</f>
        <v>0</v>
      </c>
      <c r="L412" s="369">
        <f>IF(G412=$L$1,(VLOOKUP(A412,'Extras -UL'!$A$6:$J$109,HLOOKUP('Exras Inflair Vs. Base'!G412,'Extras -UL'!$A$4:$J$5,2,FALSE),FALSE)-I412),0)</f>
        <v>0</v>
      </c>
      <c r="M412" s="369">
        <f>IF(G412=$M$1,(VLOOKUP(A412,'Extras -UL'!$A$6:$J$109,HLOOKUP('Exras Inflair Vs. Base'!G412,'Extras -UL'!$A$4:$J$5,2,FALSE),FALSE)-I412),0)</f>
        <v>0</v>
      </c>
      <c r="N412" s="369">
        <f>IF(G412=$N$1,(VLOOKUP(A412,'Extras -UL'!$A$6:$J$109,HLOOKUP('Exras Inflair Vs. Base'!G412,'Extras -UL'!$A$4:$J$5,2,FALSE),FALSE)-I412),0)</f>
        <v>0</v>
      </c>
      <c r="O412" s="369">
        <f>IF(G412=$O$1,(VLOOKUP(A412,'Extras -UL'!$A$6:$J$109,HLOOKUP('Exras Inflair Vs. Base'!G412,'Extras -UL'!$A$4:$J$5,2,FALSE),FALSE)-I412),0)</f>
        <v>0</v>
      </c>
      <c r="P412" s="369">
        <f>IF(G412=$P$1,(VLOOKUP(A412,'Extras -UL'!$A$6:$J$109,HLOOKUP('Exras Inflair Vs. Base'!G412,'Extras -UL'!$A$4:$J$5,2,FALSE),FALSE)-I412),0)</f>
        <v>0</v>
      </c>
      <c r="Q412" s="369">
        <f>IF(G412=$Q$1,(VLOOKUP(A412,'Extras -UL'!$A$6:$J$109,HLOOKUP('Exras Inflair Vs. Base'!G412,'Extras -UL'!$A$4:$J$5,2,FALSE),FALSE)-I412),0)</f>
        <v>0</v>
      </c>
      <c r="R412" s="369">
        <f>IF(G412=$R$1,(VLOOKUP(A412,'Extras -UL'!$A$6:$J$109,HLOOKUP('Exras Inflair Vs. Base'!G412,'Extras -UL'!$A$4:$J$5,2,FALSE),FALSE)-I412),0)</f>
        <v>0</v>
      </c>
      <c r="S412" s="248"/>
      <c r="T412" s="256" t="str">
        <f t="shared" si="19"/>
        <v/>
      </c>
      <c r="U412" s="248"/>
      <c r="V412" s="248"/>
      <c r="W412" s="248"/>
      <c r="X412" s="248"/>
      <c r="Y412" s="241"/>
      <c r="Z412" s="241" t="str">
        <f t="shared" si="20"/>
        <v/>
      </c>
      <c r="AA412" s="245">
        <f t="shared" si="21"/>
        <v>0</v>
      </c>
      <c r="AB412" s="242">
        <f>IF(G412=$J$1,(VLOOKUP(A412,'Extras -UL'!$A$6:$J$109,HLOOKUP('Exras Inflair Vs. Base'!G412,'Extras -UL'!$A$4:$J$5,2,FALSE),FALSE)),0)</f>
        <v>0</v>
      </c>
      <c r="AC412" s="242">
        <f>IF(G412=$K$1,(VLOOKUP(A412,'Extras -UL'!$A$6:$J$109,HLOOKUP('Exras Inflair Vs. Base'!G412,'Extras -UL'!$A$4:$J$5,2,FALSE),FALSE)),0)</f>
        <v>0</v>
      </c>
      <c r="AD412" s="242">
        <f>IF(G412=$L$1,(VLOOKUP(A412,'Extras -UL'!$A$6:$J$109,HLOOKUP('Exras Inflair Vs. Base'!G412,'Extras -UL'!$A$4:$J$5,2,FALSE),FALSE)),0)</f>
        <v>0</v>
      </c>
      <c r="AE412" s="242">
        <f>IF(G412=$M$1,(VLOOKUP(A412,'Extras -UL'!$A$6:$J$109,HLOOKUP('Exras Inflair Vs. Base'!G412,'Extras -UL'!$A$4:$J$5,2,FALSE),FALSE)),0)</f>
        <v>0</v>
      </c>
      <c r="AF412" s="242">
        <f>IF(G412=$N$1,(VLOOKUP(A412,'Extras -UL'!$A$6:$J$109,HLOOKUP('Exras Inflair Vs. Base'!G412,'Extras -UL'!$A$4:$J$5,2,FALSE),FALSE)-I412),0)</f>
        <v>0</v>
      </c>
      <c r="AG412" s="242">
        <f>IF(G412=$O$1,(VLOOKUP(A412,'Extras -UL'!$A$6:$J$109,HLOOKUP('Exras Inflair Vs. Base'!G412,'Extras -UL'!$A$4:$J$5,2,FALSE),FALSE)),0)</f>
        <v>0</v>
      </c>
      <c r="AH412" s="242">
        <f>IF(G412=$P$1,(VLOOKUP(A412,'Extras -UL'!$A$6:$J$109,HLOOKUP('Exras Inflair Vs. Base'!G412,'Extras -UL'!$A$4:$J$5,2,FALSE),FALSE)),0)</f>
        <v>0</v>
      </c>
      <c r="AI412" s="242">
        <f>IF(G412=$Q$1,(VLOOKUP(A412,'Extras -UL'!$A$6:$J$109,HLOOKUP('Exras Inflair Vs. Base'!G412,'Extras -UL'!$A$4:$J$5,2,FALSE),FALSE)),0)</f>
        <v>0</v>
      </c>
      <c r="AJ412" s="242">
        <f>IF(G412=$R$1,(VLOOKUP(A412,'Extras -UL'!$A$6:$J$109,HLOOKUP('Exras Inflair Vs. Base'!G412,'Extras -UL'!$A$4:$J$5,2,FALSE),FALSE)),0)</f>
        <v>0</v>
      </c>
    </row>
    <row r="413" spans="1:36" x14ac:dyDescent="0.25">
      <c r="A413" s="250"/>
      <c r="B413" s="250"/>
      <c r="C413" s="250"/>
      <c r="D413" s="252"/>
      <c r="E413" s="249"/>
      <c r="F413" s="249"/>
      <c r="G413" s="249"/>
      <c r="H413" s="249"/>
      <c r="I413" s="249"/>
      <c r="J413" s="369">
        <f>IF(G413=$J$1,(VLOOKUP(A413,'Extras -UL'!$A$6:$J$109,HLOOKUP('Exras Inflair Vs. Base'!G413,'Extras -UL'!$A$4:$J$5,2,FALSE),FALSE)-I413),0)</f>
        <v>0</v>
      </c>
      <c r="K413" s="369">
        <f>IF(G413=$K$1,(VLOOKUP(A413,'Extras -UL'!$A$6:$J$109,HLOOKUP('Exras Inflair Vs. Base'!G413,'Extras -UL'!$A$4:$J$5,2,FALSE),FALSE)-I413),0)</f>
        <v>0</v>
      </c>
      <c r="L413" s="369">
        <f>IF(G413=$L$1,(VLOOKUP(A413,'Extras -UL'!$A$6:$J$109,HLOOKUP('Exras Inflair Vs. Base'!G413,'Extras -UL'!$A$4:$J$5,2,FALSE),FALSE)-I413),0)</f>
        <v>0</v>
      </c>
      <c r="M413" s="369">
        <f>IF(G413=$M$1,(VLOOKUP(A413,'Extras -UL'!$A$6:$J$109,HLOOKUP('Exras Inflair Vs. Base'!G413,'Extras -UL'!$A$4:$J$5,2,FALSE),FALSE)-I413),0)</f>
        <v>0</v>
      </c>
      <c r="N413" s="369">
        <f>IF(G413=$N$1,(VLOOKUP(A413,'Extras -UL'!$A$6:$J$109,HLOOKUP('Exras Inflair Vs. Base'!G413,'Extras -UL'!$A$4:$J$5,2,FALSE),FALSE)-I413),0)</f>
        <v>0</v>
      </c>
      <c r="O413" s="369">
        <f>IF(G413=$O$1,(VLOOKUP(A413,'Extras -UL'!$A$6:$J$109,HLOOKUP('Exras Inflair Vs. Base'!G413,'Extras -UL'!$A$4:$J$5,2,FALSE),FALSE)-I413),0)</f>
        <v>0</v>
      </c>
      <c r="P413" s="369">
        <f>IF(G413=$P$1,(VLOOKUP(A413,'Extras -UL'!$A$6:$J$109,HLOOKUP('Exras Inflair Vs. Base'!G413,'Extras -UL'!$A$4:$J$5,2,FALSE),FALSE)-I413),0)</f>
        <v>0</v>
      </c>
      <c r="Q413" s="369">
        <f>IF(G413=$Q$1,(VLOOKUP(A413,'Extras -UL'!$A$6:$J$109,HLOOKUP('Exras Inflair Vs. Base'!G413,'Extras -UL'!$A$4:$J$5,2,FALSE),FALSE)-I413),0)</f>
        <v>0</v>
      </c>
      <c r="R413" s="369">
        <f>IF(G413=$R$1,(VLOOKUP(A413,'Extras -UL'!$A$6:$J$109,HLOOKUP('Exras Inflair Vs. Base'!G413,'Extras -UL'!$A$4:$J$5,2,FALSE),FALSE)-I413),0)</f>
        <v>0</v>
      </c>
      <c r="S413" s="248"/>
      <c r="T413" s="256" t="str">
        <f t="shared" si="19"/>
        <v/>
      </c>
      <c r="U413" s="248"/>
      <c r="V413" s="248"/>
      <c r="W413" s="248"/>
      <c r="X413" s="248"/>
      <c r="Y413" s="241"/>
      <c r="Z413" s="241" t="str">
        <f t="shared" si="20"/>
        <v/>
      </c>
      <c r="AA413" s="245">
        <f t="shared" si="21"/>
        <v>0</v>
      </c>
      <c r="AB413" s="242">
        <f>IF(G413=$J$1,(VLOOKUP(A413,'Extras -UL'!$A$6:$J$109,HLOOKUP('Exras Inflair Vs. Base'!G413,'Extras -UL'!$A$4:$J$5,2,FALSE),FALSE)),0)</f>
        <v>0</v>
      </c>
      <c r="AC413" s="242">
        <f>IF(G413=$K$1,(VLOOKUP(A413,'Extras -UL'!$A$6:$J$109,HLOOKUP('Exras Inflair Vs. Base'!G413,'Extras -UL'!$A$4:$J$5,2,FALSE),FALSE)),0)</f>
        <v>0</v>
      </c>
      <c r="AD413" s="242">
        <f>IF(G413=$L$1,(VLOOKUP(A413,'Extras -UL'!$A$6:$J$109,HLOOKUP('Exras Inflair Vs. Base'!G413,'Extras -UL'!$A$4:$J$5,2,FALSE),FALSE)),0)</f>
        <v>0</v>
      </c>
      <c r="AE413" s="242">
        <f>IF(G413=$M$1,(VLOOKUP(A413,'Extras -UL'!$A$6:$J$109,HLOOKUP('Exras Inflair Vs. Base'!G413,'Extras -UL'!$A$4:$J$5,2,FALSE),FALSE)),0)</f>
        <v>0</v>
      </c>
      <c r="AF413" s="242">
        <f>IF(G413=$N$1,(VLOOKUP(A413,'Extras -UL'!$A$6:$J$109,HLOOKUP('Exras Inflair Vs. Base'!G413,'Extras -UL'!$A$4:$J$5,2,FALSE),FALSE)-I413),0)</f>
        <v>0</v>
      </c>
      <c r="AG413" s="242">
        <f>IF(G413=$O$1,(VLOOKUP(A413,'Extras -UL'!$A$6:$J$109,HLOOKUP('Exras Inflair Vs. Base'!G413,'Extras -UL'!$A$4:$J$5,2,FALSE),FALSE)),0)</f>
        <v>0</v>
      </c>
      <c r="AH413" s="242">
        <f>IF(G413=$P$1,(VLOOKUP(A413,'Extras -UL'!$A$6:$J$109,HLOOKUP('Exras Inflair Vs. Base'!G413,'Extras -UL'!$A$4:$J$5,2,FALSE),FALSE)),0)</f>
        <v>0</v>
      </c>
      <c r="AI413" s="242">
        <f>IF(G413=$Q$1,(VLOOKUP(A413,'Extras -UL'!$A$6:$J$109,HLOOKUP('Exras Inflair Vs. Base'!G413,'Extras -UL'!$A$4:$J$5,2,FALSE),FALSE)),0)</f>
        <v>0</v>
      </c>
      <c r="AJ413" s="242">
        <f>IF(G413=$R$1,(VLOOKUP(A413,'Extras -UL'!$A$6:$J$109,HLOOKUP('Exras Inflair Vs. Base'!G413,'Extras -UL'!$A$4:$J$5,2,FALSE),FALSE)),0)</f>
        <v>0</v>
      </c>
    </row>
    <row r="414" spans="1:36" x14ac:dyDescent="0.25">
      <c r="A414" s="250"/>
      <c r="B414" s="250"/>
      <c r="C414" s="250"/>
      <c r="D414" s="252"/>
      <c r="E414" s="249"/>
      <c r="F414" s="249"/>
      <c r="G414" s="249"/>
      <c r="H414" s="249"/>
      <c r="I414" s="249"/>
      <c r="J414" s="369">
        <f>IF(G414=$J$1,(VLOOKUP(A414,'Extras -UL'!$A$6:$J$109,HLOOKUP('Exras Inflair Vs. Base'!G414,'Extras -UL'!$A$4:$J$5,2,FALSE),FALSE)-I414),0)</f>
        <v>0</v>
      </c>
      <c r="K414" s="369">
        <f>IF(G414=$K$1,(VLOOKUP(A414,'Extras -UL'!$A$6:$J$109,HLOOKUP('Exras Inflair Vs. Base'!G414,'Extras -UL'!$A$4:$J$5,2,FALSE),FALSE)-I414),0)</f>
        <v>0</v>
      </c>
      <c r="L414" s="369">
        <f>IF(G414=$L$1,(VLOOKUP(A414,'Extras -UL'!$A$6:$J$109,HLOOKUP('Exras Inflair Vs. Base'!G414,'Extras -UL'!$A$4:$J$5,2,FALSE),FALSE)-I414),0)</f>
        <v>0</v>
      </c>
      <c r="M414" s="369">
        <f>IF(G414=$M$1,(VLOOKUP(A414,'Extras -UL'!$A$6:$J$109,HLOOKUP('Exras Inflair Vs. Base'!G414,'Extras -UL'!$A$4:$J$5,2,FALSE),FALSE)-I414),0)</f>
        <v>0</v>
      </c>
      <c r="N414" s="369">
        <f>IF(G414=$N$1,(VLOOKUP(A414,'Extras -UL'!$A$6:$J$109,HLOOKUP('Exras Inflair Vs. Base'!G414,'Extras -UL'!$A$4:$J$5,2,FALSE),FALSE)-I414),0)</f>
        <v>0</v>
      </c>
      <c r="O414" s="369">
        <f>IF(G414=$O$1,(VLOOKUP(A414,'Extras -UL'!$A$6:$J$109,HLOOKUP('Exras Inflair Vs. Base'!G414,'Extras -UL'!$A$4:$J$5,2,FALSE),FALSE)-I414),0)</f>
        <v>0</v>
      </c>
      <c r="P414" s="369">
        <f>IF(G414=$P$1,(VLOOKUP(A414,'Extras -UL'!$A$6:$J$109,HLOOKUP('Exras Inflair Vs. Base'!G414,'Extras -UL'!$A$4:$J$5,2,FALSE),FALSE)-I414),0)</f>
        <v>0</v>
      </c>
      <c r="Q414" s="369">
        <f>IF(G414=$Q$1,(VLOOKUP(A414,'Extras -UL'!$A$6:$J$109,HLOOKUP('Exras Inflair Vs. Base'!G414,'Extras -UL'!$A$4:$J$5,2,FALSE),FALSE)-I414),0)</f>
        <v>0</v>
      </c>
      <c r="R414" s="369">
        <f>IF(G414=$R$1,(VLOOKUP(A414,'Extras -UL'!$A$6:$J$109,HLOOKUP('Exras Inflair Vs. Base'!G414,'Extras -UL'!$A$4:$J$5,2,FALSE),FALSE)-I414),0)</f>
        <v>0</v>
      </c>
      <c r="S414" s="248"/>
      <c r="T414" s="256" t="str">
        <f t="shared" si="19"/>
        <v/>
      </c>
      <c r="U414" s="248"/>
      <c r="V414" s="248"/>
      <c r="W414" s="248"/>
      <c r="X414" s="248"/>
      <c r="Y414" s="241"/>
      <c r="Z414" s="241" t="str">
        <f t="shared" si="20"/>
        <v/>
      </c>
      <c r="AA414" s="245">
        <f t="shared" si="21"/>
        <v>0</v>
      </c>
      <c r="AB414" s="242">
        <f>IF(G414=$J$1,(VLOOKUP(A414,'Extras -UL'!$A$6:$J$109,HLOOKUP('Exras Inflair Vs. Base'!G414,'Extras -UL'!$A$4:$J$5,2,FALSE),FALSE)),0)</f>
        <v>0</v>
      </c>
      <c r="AC414" s="242">
        <f>IF(G414=$K$1,(VLOOKUP(A414,'Extras -UL'!$A$6:$J$109,HLOOKUP('Exras Inflair Vs. Base'!G414,'Extras -UL'!$A$4:$J$5,2,FALSE),FALSE)),0)</f>
        <v>0</v>
      </c>
      <c r="AD414" s="242">
        <f>IF(G414=$L$1,(VLOOKUP(A414,'Extras -UL'!$A$6:$J$109,HLOOKUP('Exras Inflair Vs. Base'!G414,'Extras -UL'!$A$4:$J$5,2,FALSE),FALSE)),0)</f>
        <v>0</v>
      </c>
      <c r="AE414" s="242">
        <f>IF(G414=$M$1,(VLOOKUP(A414,'Extras -UL'!$A$6:$J$109,HLOOKUP('Exras Inflair Vs. Base'!G414,'Extras -UL'!$A$4:$J$5,2,FALSE),FALSE)),0)</f>
        <v>0</v>
      </c>
      <c r="AF414" s="242">
        <f>IF(G414=$N$1,(VLOOKUP(A414,'Extras -UL'!$A$6:$J$109,HLOOKUP('Exras Inflair Vs. Base'!G414,'Extras -UL'!$A$4:$J$5,2,FALSE),FALSE)-I414),0)</f>
        <v>0</v>
      </c>
      <c r="AG414" s="242">
        <f>IF(G414=$O$1,(VLOOKUP(A414,'Extras -UL'!$A$6:$J$109,HLOOKUP('Exras Inflair Vs. Base'!G414,'Extras -UL'!$A$4:$J$5,2,FALSE),FALSE)),0)</f>
        <v>0</v>
      </c>
      <c r="AH414" s="242">
        <f>IF(G414=$P$1,(VLOOKUP(A414,'Extras -UL'!$A$6:$J$109,HLOOKUP('Exras Inflair Vs. Base'!G414,'Extras -UL'!$A$4:$J$5,2,FALSE),FALSE)),0)</f>
        <v>0</v>
      </c>
      <c r="AI414" s="242">
        <f>IF(G414=$Q$1,(VLOOKUP(A414,'Extras -UL'!$A$6:$J$109,HLOOKUP('Exras Inflair Vs. Base'!G414,'Extras -UL'!$A$4:$J$5,2,FALSE),FALSE)),0)</f>
        <v>0</v>
      </c>
      <c r="AJ414" s="242">
        <f>IF(G414=$R$1,(VLOOKUP(A414,'Extras -UL'!$A$6:$J$109,HLOOKUP('Exras Inflair Vs. Base'!G414,'Extras -UL'!$A$4:$J$5,2,FALSE),FALSE)),0)</f>
        <v>0</v>
      </c>
    </row>
    <row r="415" spans="1:36" x14ac:dyDescent="0.25">
      <c r="A415" s="250"/>
      <c r="B415" s="250"/>
      <c r="C415" s="250"/>
      <c r="D415" s="252"/>
      <c r="E415" s="249"/>
      <c r="F415" s="249"/>
      <c r="G415" s="249"/>
      <c r="H415" s="249"/>
      <c r="I415" s="249"/>
      <c r="J415" s="369">
        <f>IF(G415=$J$1,(VLOOKUP(A415,'Extras -UL'!$A$6:$J$109,HLOOKUP('Exras Inflair Vs. Base'!G415,'Extras -UL'!$A$4:$J$5,2,FALSE),FALSE)-I415),0)</f>
        <v>0</v>
      </c>
      <c r="K415" s="369">
        <f>IF(G415=$K$1,(VLOOKUP(A415,'Extras -UL'!$A$6:$J$109,HLOOKUP('Exras Inflair Vs. Base'!G415,'Extras -UL'!$A$4:$J$5,2,FALSE),FALSE)-I415),0)</f>
        <v>0</v>
      </c>
      <c r="L415" s="369">
        <f>IF(G415=$L$1,(VLOOKUP(A415,'Extras -UL'!$A$6:$J$109,HLOOKUP('Exras Inflair Vs. Base'!G415,'Extras -UL'!$A$4:$J$5,2,FALSE),FALSE)-I415),0)</f>
        <v>0</v>
      </c>
      <c r="M415" s="369">
        <f>IF(G415=$M$1,(VLOOKUP(A415,'Extras -UL'!$A$6:$J$109,HLOOKUP('Exras Inflair Vs. Base'!G415,'Extras -UL'!$A$4:$J$5,2,FALSE),FALSE)-I415),0)</f>
        <v>0</v>
      </c>
      <c r="N415" s="369">
        <f>IF(G415=$N$1,(VLOOKUP(A415,'Extras -UL'!$A$6:$J$109,HLOOKUP('Exras Inflair Vs. Base'!G415,'Extras -UL'!$A$4:$J$5,2,FALSE),FALSE)-I415),0)</f>
        <v>0</v>
      </c>
      <c r="O415" s="369">
        <f>IF(G415=$O$1,(VLOOKUP(A415,'Extras -UL'!$A$6:$J$109,HLOOKUP('Exras Inflair Vs. Base'!G415,'Extras -UL'!$A$4:$J$5,2,FALSE),FALSE)-I415),0)</f>
        <v>0</v>
      </c>
      <c r="P415" s="369">
        <f>IF(G415=$P$1,(VLOOKUP(A415,'Extras -UL'!$A$6:$J$109,HLOOKUP('Exras Inflair Vs. Base'!G415,'Extras -UL'!$A$4:$J$5,2,FALSE),FALSE)-I415),0)</f>
        <v>0</v>
      </c>
      <c r="Q415" s="369">
        <f>IF(G415=$Q$1,(VLOOKUP(A415,'Extras -UL'!$A$6:$J$109,HLOOKUP('Exras Inflair Vs. Base'!G415,'Extras -UL'!$A$4:$J$5,2,FALSE),FALSE)-I415),0)</f>
        <v>0</v>
      </c>
      <c r="R415" s="369">
        <f>IF(G415=$R$1,(VLOOKUP(A415,'Extras -UL'!$A$6:$J$109,HLOOKUP('Exras Inflair Vs. Base'!G415,'Extras -UL'!$A$4:$J$5,2,FALSE),FALSE)-I415),0)</f>
        <v>0</v>
      </c>
      <c r="S415" s="248"/>
      <c r="T415" s="256" t="str">
        <f t="shared" si="19"/>
        <v/>
      </c>
      <c r="U415" s="248"/>
      <c r="V415" s="248"/>
      <c r="W415" s="248"/>
      <c r="X415" s="248"/>
      <c r="Y415" s="241"/>
      <c r="Z415" s="241" t="str">
        <f t="shared" si="20"/>
        <v/>
      </c>
      <c r="AA415" s="245">
        <f t="shared" si="21"/>
        <v>0</v>
      </c>
      <c r="AB415" s="242">
        <f>IF(G415=$J$1,(VLOOKUP(A415,'Extras -UL'!$A$6:$J$109,HLOOKUP('Exras Inflair Vs. Base'!G415,'Extras -UL'!$A$4:$J$5,2,FALSE),FALSE)),0)</f>
        <v>0</v>
      </c>
      <c r="AC415" s="242">
        <f>IF(G415=$K$1,(VLOOKUP(A415,'Extras -UL'!$A$6:$J$109,HLOOKUP('Exras Inflair Vs. Base'!G415,'Extras -UL'!$A$4:$J$5,2,FALSE),FALSE)),0)</f>
        <v>0</v>
      </c>
      <c r="AD415" s="242">
        <f>IF(G415=$L$1,(VLOOKUP(A415,'Extras -UL'!$A$6:$J$109,HLOOKUP('Exras Inflair Vs. Base'!G415,'Extras -UL'!$A$4:$J$5,2,FALSE),FALSE)),0)</f>
        <v>0</v>
      </c>
      <c r="AE415" s="242">
        <f>IF(G415=$M$1,(VLOOKUP(A415,'Extras -UL'!$A$6:$J$109,HLOOKUP('Exras Inflair Vs. Base'!G415,'Extras -UL'!$A$4:$J$5,2,FALSE),FALSE)),0)</f>
        <v>0</v>
      </c>
      <c r="AF415" s="242">
        <f>IF(G415=$N$1,(VLOOKUP(A415,'Extras -UL'!$A$6:$J$109,HLOOKUP('Exras Inflair Vs. Base'!G415,'Extras -UL'!$A$4:$J$5,2,FALSE),FALSE)-I415),0)</f>
        <v>0</v>
      </c>
      <c r="AG415" s="242">
        <f>IF(G415=$O$1,(VLOOKUP(A415,'Extras -UL'!$A$6:$J$109,HLOOKUP('Exras Inflair Vs. Base'!G415,'Extras -UL'!$A$4:$J$5,2,FALSE),FALSE)),0)</f>
        <v>0</v>
      </c>
      <c r="AH415" s="242">
        <f>IF(G415=$P$1,(VLOOKUP(A415,'Extras -UL'!$A$6:$J$109,HLOOKUP('Exras Inflair Vs. Base'!G415,'Extras -UL'!$A$4:$J$5,2,FALSE),FALSE)),0)</f>
        <v>0</v>
      </c>
      <c r="AI415" s="242">
        <f>IF(G415=$Q$1,(VLOOKUP(A415,'Extras -UL'!$A$6:$J$109,HLOOKUP('Exras Inflair Vs. Base'!G415,'Extras -UL'!$A$4:$J$5,2,FALSE),FALSE)),0)</f>
        <v>0</v>
      </c>
      <c r="AJ415" s="242">
        <f>IF(G415=$R$1,(VLOOKUP(A415,'Extras -UL'!$A$6:$J$109,HLOOKUP('Exras Inflair Vs. Base'!G415,'Extras -UL'!$A$4:$J$5,2,FALSE),FALSE)),0)</f>
        <v>0</v>
      </c>
    </row>
    <row r="416" spans="1:36" x14ac:dyDescent="0.25">
      <c r="A416" s="250"/>
      <c r="B416" s="250"/>
      <c r="C416" s="250"/>
      <c r="D416" s="252"/>
      <c r="E416" s="249"/>
      <c r="F416" s="249"/>
      <c r="G416" s="249"/>
      <c r="H416" s="249"/>
      <c r="I416" s="249"/>
      <c r="J416" s="369">
        <f>IF(G416=$J$1,(VLOOKUP(A416,'Extras -UL'!$A$6:$J$109,HLOOKUP('Exras Inflair Vs. Base'!G416,'Extras -UL'!$A$4:$J$5,2,FALSE),FALSE)-I416),0)</f>
        <v>0</v>
      </c>
      <c r="K416" s="369">
        <f>IF(G416=$K$1,(VLOOKUP(A416,'Extras -UL'!$A$6:$J$109,HLOOKUP('Exras Inflair Vs. Base'!G416,'Extras -UL'!$A$4:$J$5,2,FALSE),FALSE)-I416),0)</f>
        <v>0</v>
      </c>
      <c r="L416" s="369">
        <f>IF(G416=$L$1,(VLOOKUP(A416,'Extras -UL'!$A$6:$J$109,HLOOKUP('Exras Inflair Vs. Base'!G416,'Extras -UL'!$A$4:$J$5,2,FALSE),FALSE)-I416),0)</f>
        <v>0</v>
      </c>
      <c r="M416" s="369">
        <f>IF(G416=$M$1,(VLOOKUP(A416,'Extras -UL'!$A$6:$J$109,HLOOKUP('Exras Inflair Vs. Base'!G416,'Extras -UL'!$A$4:$J$5,2,FALSE),FALSE)-I416),0)</f>
        <v>0</v>
      </c>
      <c r="N416" s="369">
        <f>IF(G416=$N$1,(VLOOKUP(A416,'Extras -UL'!$A$6:$J$109,HLOOKUP('Exras Inflair Vs. Base'!G416,'Extras -UL'!$A$4:$J$5,2,FALSE),FALSE)-I416),0)</f>
        <v>0</v>
      </c>
      <c r="O416" s="369">
        <f>IF(G416=$O$1,(VLOOKUP(A416,'Extras -UL'!$A$6:$J$109,HLOOKUP('Exras Inflair Vs. Base'!G416,'Extras -UL'!$A$4:$J$5,2,FALSE),FALSE)-I416),0)</f>
        <v>0</v>
      </c>
      <c r="P416" s="369">
        <f>IF(G416=$P$1,(VLOOKUP(A416,'Extras -UL'!$A$6:$J$109,HLOOKUP('Exras Inflair Vs. Base'!G416,'Extras -UL'!$A$4:$J$5,2,FALSE),FALSE)-I416),0)</f>
        <v>0</v>
      </c>
      <c r="Q416" s="369">
        <f>IF(G416=$Q$1,(VLOOKUP(A416,'Extras -UL'!$A$6:$J$109,HLOOKUP('Exras Inflair Vs. Base'!G416,'Extras -UL'!$A$4:$J$5,2,FALSE),FALSE)-I416),0)</f>
        <v>0</v>
      </c>
      <c r="R416" s="369">
        <f>IF(G416=$R$1,(VLOOKUP(A416,'Extras -UL'!$A$6:$J$109,HLOOKUP('Exras Inflair Vs. Base'!G416,'Extras -UL'!$A$4:$J$5,2,FALSE),FALSE)-I416),0)</f>
        <v>0</v>
      </c>
      <c r="S416" s="248"/>
      <c r="T416" s="256" t="str">
        <f t="shared" si="19"/>
        <v/>
      </c>
      <c r="U416" s="248"/>
      <c r="V416" s="248"/>
      <c r="W416" s="248"/>
      <c r="X416" s="248"/>
      <c r="Y416" s="241"/>
      <c r="Z416" s="241" t="str">
        <f t="shared" si="20"/>
        <v/>
      </c>
      <c r="AA416" s="245">
        <f t="shared" si="21"/>
        <v>0</v>
      </c>
      <c r="AB416" s="242">
        <f>IF(G416=$J$1,(VLOOKUP(A416,'Extras -UL'!$A$6:$J$109,HLOOKUP('Exras Inflair Vs. Base'!G416,'Extras -UL'!$A$4:$J$5,2,FALSE),FALSE)),0)</f>
        <v>0</v>
      </c>
      <c r="AC416" s="242">
        <f>IF(G416=$K$1,(VLOOKUP(A416,'Extras -UL'!$A$6:$J$109,HLOOKUP('Exras Inflair Vs. Base'!G416,'Extras -UL'!$A$4:$J$5,2,FALSE),FALSE)),0)</f>
        <v>0</v>
      </c>
      <c r="AD416" s="242">
        <f>IF(G416=$L$1,(VLOOKUP(A416,'Extras -UL'!$A$6:$J$109,HLOOKUP('Exras Inflair Vs. Base'!G416,'Extras -UL'!$A$4:$J$5,2,FALSE),FALSE)),0)</f>
        <v>0</v>
      </c>
      <c r="AE416" s="242">
        <f>IF(G416=$M$1,(VLOOKUP(A416,'Extras -UL'!$A$6:$J$109,HLOOKUP('Exras Inflair Vs. Base'!G416,'Extras -UL'!$A$4:$J$5,2,FALSE),FALSE)),0)</f>
        <v>0</v>
      </c>
      <c r="AF416" s="242">
        <f>IF(G416=$N$1,(VLOOKUP(A416,'Extras -UL'!$A$6:$J$109,HLOOKUP('Exras Inflair Vs. Base'!G416,'Extras -UL'!$A$4:$J$5,2,FALSE),FALSE)-I416),0)</f>
        <v>0</v>
      </c>
      <c r="AG416" s="242">
        <f>IF(G416=$O$1,(VLOOKUP(A416,'Extras -UL'!$A$6:$J$109,HLOOKUP('Exras Inflair Vs. Base'!G416,'Extras -UL'!$A$4:$J$5,2,FALSE),FALSE)),0)</f>
        <v>0</v>
      </c>
      <c r="AH416" s="242">
        <f>IF(G416=$P$1,(VLOOKUP(A416,'Extras -UL'!$A$6:$J$109,HLOOKUP('Exras Inflair Vs. Base'!G416,'Extras -UL'!$A$4:$J$5,2,FALSE),FALSE)),0)</f>
        <v>0</v>
      </c>
      <c r="AI416" s="242">
        <f>IF(G416=$Q$1,(VLOOKUP(A416,'Extras -UL'!$A$6:$J$109,HLOOKUP('Exras Inflair Vs. Base'!G416,'Extras -UL'!$A$4:$J$5,2,FALSE),FALSE)),0)</f>
        <v>0</v>
      </c>
      <c r="AJ416" s="242">
        <f>IF(G416=$R$1,(VLOOKUP(A416,'Extras -UL'!$A$6:$J$109,HLOOKUP('Exras Inflair Vs. Base'!G416,'Extras -UL'!$A$4:$J$5,2,FALSE),FALSE)),0)</f>
        <v>0</v>
      </c>
    </row>
    <row r="417" spans="1:36" x14ac:dyDescent="0.25">
      <c r="A417" s="250"/>
      <c r="B417" s="250"/>
      <c r="C417" s="250"/>
      <c r="D417" s="252"/>
      <c r="E417" s="249"/>
      <c r="F417" s="249"/>
      <c r="G417" s="249"/>
      <c r="H417" s="249"/>
      <c r="I417" s="249"/>
      <c r="J417" s="369">
        <f>IF(G417=$J$1,(VLOOKUP(A417,'Extras -UL'!$A$6:$J$109,HLOOKUP('Exras Inflair Vs. Base'!G417,'Extras -UL'!$A$4:$J$5,2,FALSE),FALSE)-I417),0)</f>
        <v>0</v>
      </c>
      <c r="K417" s="369">
        <f>IF(G417=$K$1,(VLOOKUP(A417,'Extras -UL'!$A$6:$J$109,HLOOKUP('Exras Inflair Vs. Base'!G417,'Extras -UL'!$A$4:$J$5,2,FALSE),FALSE)-I417),0)</f>
        <v>0</v>
      </c>
      <c r="L417" s="369">
        <f>IF(G417=$L$1,(VLOOKUP(A417,'Extras -UL'!$A$6:$J$109,HLOOKUP('Exras Inflair Vs. Base'!G417,'Extras -UL'!$A$4:$J$5,2,FALSE),FALSE)-I417),0)</f>
        <v>0</v>
      </c>
      <c r="M417" s="369">
        <f>IF(G417=$M$1,(VLOOKUP(A417,'Extras -UL'!$A$6:$J$109,HLOOKUP('Exras Inflair Vs. Base'!G417,'Extras -UL'!$A$4:$J$5,2,FALSE),FALSE)-I417),0)</f>
        <v>0</v>
      </c>
      <c r="N417" s="369">
        <f>IF(G417=$N$1,(VLOOKUP(A417,'Extras -UL'!$A$6:$J$109,HLOOKUP('Exras Inflair Vs. Base'!G417,'Extras -UL'!$A$4:$J$5,2,FALSE),FALSE)-I417),0)</f>
        <v>0</v>
      </c>
      <c r="O417" s="369">
        <f>IF(G417=$O$1,(VLOOKUP(A417,'Extras -UL'!$A$6:$J$109,HLOOKUP('Exras Inflair Vs. Base'!G417,'Extras -UL'!$A$4:$J$5,2,FALSE),FALSE)-I417),0)</f>
        <v>0</v>
      </c>
      <c r="P417" s="369">
        <f>IF(G417=$P$1,(VLOOKUP(A417,'Extras -UL'!$A$6:$J$109,HLOOKUP('Exras Inflair Vs. Base'!G417,'Extras -UL'!$A$4:$J$5,2,FALSE),FALSE)-I417),0)</f>
        <v>0</v>
      </c>
      <c r="Q417" s="369">
        <f>IF(G417=$Q$1,(VLOOKUP(A417,'Extras -UL'!$A$6:$J$109,HLOOKUP('Exras Inflair Vs. Base'!G417,'Extras -UL'!$A$4:$J$5,2,FALSE),FALSE)-I417),0)</f>
        <v>0</v>
      </c>
      <c r="R417" s="369">
        <f>IF(G417=$R$1,(VLOOKUP(A417,'Extras -UL'!$A$6:$J$109,HLOOKUP('Exras Inflair Vs. Base'!G417,'Extras -UL'!$A$4:$J$5,2,FALSE),FALSE)-I417),0)</f>
        <v>0</v>
      </c>
      <c r="S417" s="248"/>
      <c r="T417" s="256" t="str">
        <f t="shared" si="19"/>
        <v/>
      </c>
      <c r="U417" s="248"/>
      <c r="V417" s="248"/>
      <c r="W417" s="248"/>
      <c r="X417" s="248"/>
      <c r="Y417" s="241"/>
      <c r="Z417" s="241" t="str">
        <f t="shared" si="20"/>
        <v/>
      </c>
      <c r="AA417" s="245">
        <f t="shared" si="21"/>
        <v>0</v>
      </c>
      <c r="AB417" s="242">
        <f>IF(G417=$J$1,(VLOOKUP(A417,'Extras -UL'!$A$6:$J$109,HLOOKUP('Exras Inflair Vs. Base'!G417,'Extras -UL'!$A$4:$J$5,2,FALSE),FALSE)),0)</f>
        <v>0</v>
      </c>
      <c r="AC417" s="242">
        <f>IF(G417=$K$1,(VLOOKUP(A417,'Extras -UL'!$A$6:$J$109,HLOOKUP('Exras Inflair Vs. Base'!G417,'Extras -UL'!$A$4:$J$5,2,FALSE),FALSE)),0)</f>
        <v>0</v>
      </c>
      <c r="AD417" s="242">
        <f>IF(G417=$L$1,(VLOOKUP(A417,'Extras -UL'!$A$6:$J$109,HLOOKUP('Exras Inflair Vs. Base'!G417,'Extras -UL'!$A$4:$J$5,2,FALSE),FALSE)),0)</f>
        <v>0</v>
      </c>
      <c r="AE417" s="242">
        <f>IF(G417=$M$1,(VLOOKUP(A417,'Extras -UL'!$A$6:$J$109,HLOOKUP('Exras Inflair Vs. Base'!G417,'Extras -UL'!$A$4:$J$5,2,FALSE),FALSE)),0)</f>
        <v>0</v>
      </c>
      <c r="AF417" s="242">
        <f>IF(G417=$N$1,(VLOOKUP(A417,'Extras -UL'!$A$6:$J$109,HLOOKUP('Exras Inflair Vs. Base'!G417,'Extras -UL'!$A$4:$J$5,2,FALSE),FALSE)-I417),0)</f>
        <v>0</v>
      </c>
      <c r="AG417" s="242">
        <f>IF(G417=$O$1,(VLOOKUP(A417,'Extras -UL'!$A$6:$J$109,HLOOKUP('Exras Inflair Vs. Base'!G417,'Extras -UL'!$A$4:$J$5,2,FALSE),FALSE)),0)</f>
        <v>0</v>
      </c>
      <c r="AH417" s="242">
        <f>IF(G417=$P$1,(VLOOKUP(A417,'Extras -UL'!$A$6:$J$109,HLOOKUP('Exras Inflair Vs. Base'!G417,'Extras -UL'!$A$4:$J$5,2,FALSE),FALSE)),0)</f>
        <v>0</v>
      </c>
      <c r="AI417" s="242">
        <f>IF(G417=$Q$1,(VLOOKUP(A417,'Extras -UL'!$A$6:$J$109,HLOOKUP('Exras Inflair Vs. Base'!G417,'Extras -UL'!$A$4:$J$5,2,FALSE),FALSE)),0)</f>
        <v>0</v>
      </c>
      <c r="AJ417" s="242">
        <f>IF(G417=$R$1,(VLOOKUP(A417,'Extras -UL'!$A$6:$J$109,HLOOKUP('Exras Inflair Vs. Base'!G417,'Extras -UL'!$A$4:$J$5,2,FALSE),FALSE)),0)</f>
        <v>0</v>
      </c>
    </row>
    <row r="418" spans="1:36" x14ac:dyDescent="0.25">
      <c r="A418" s="250"/>
      <c r="B418" s="250"/>
      <c r="C418" s="250"/>
      <c r="D418" s="252"/>
      <c r="E418" s="249"/>
      <c r="F418" s="249"/>
      <c r="G418" s="249"/>
      <c r="H418" s="249"/>
      <c r="I418" s="249"/>
      <c r="J418" s="369">
        <f>IF(G418=$J$1,(VLOOKUP(A418,'Extras -UL'!$A$6:$J$109,HLOOKUP('Exras Inflair Vs. Base'!G418,'Extras -UL'!$A$4:$J$5,2,FALSE),FALSE)-I418),0)</f>
        <v>0</v>
      </c>
      <c r="K418" s="369">
        <f>IF(G418=$K$1,(VLOOKUP(A418,'Extras -UL'!$A$6:$J$109,HLOOKUP('Exras Inflair Vs. Base'!G418,'Extras -UL'!$A$4:$J$5,2,FALSE),FALSE)-I418),0)</f>
        <v>0</v>
      </c>
      <c r="L418" s="369">
        <f>IF(G418=$L$1,(VLOOKUP(A418,'Extras -UL'!$A$6:$J$109,HLOOKUP('Exras Inflair Vs. Base'!G418,'Extras -UL'!$A$4:$J$5,2,FALSE),FALSE)-I418),0)</f>
        <v>0</v>
      </c>
      <c r="M418" s="369">
        <f>IF(G418=$M$1,(VLOOKUP(A418,'Extras -UL'!$A$6:$J$109,HLOOKUP('Exras Inflair Vs. Base'!G418,'Extras -UL'!$A$4:$J$5,2,FALSE),FALSE)-I418),0)</f>
        <v>0</v>
      </c>
      <c r="N418" s="369">
        <f>IF(G418=$N$1,(VLOOKUP(A418,'Extras -UL'!$A$6:$J$109,HLOOKUP('Exras Inflair Vs. Base'!G418,'Extras -UL'!$A$4:$J$5,2,FALSE),FALSE)-I418),0)</f>
        <v>0</v>
      </c>
      <c r="O418" s="369">
        <f>IF(G418=$O$1,(VLOOKUP(A418,'Extras -UL'!$A$6:$J$109,HLOOKUP('Exras Inflair Vs. Base'!G418,'Extras -UL'!$A$4:$J$5,2,FALSE),FALSE)-I418),0)</f>
        <v>0</v>
      </c>
      <c r="P418" s="369">
        <f>IF(G418=$P$1,(VLOOKUP(A418,'Extras -UL'!$A$6:$J$109,HLOOKUP('Exras Inflair Vs. Base'!G418,'Extras -UL'!$A$4:$J$5,2,FALSE),FALSE)-I418),0)</f>
        <v>0</v>
      </c>
      <c r="Q418" s="369">
        <f>IF(G418=$Q$1,(VLOOKUP(A418,'Extras -UL'!$A$6:$J$109,HLOOKUP('Exras Inflair Vs. Base'!G418,'Extras -UL'!$A$4:$J$5,2,FALSE),FALSE)-I418),0)</f>
        <v>0</v>
      </c>
      <c r="R418" s="369">
        <f>IF(G418=$R$1,(VLOOKUP(A418,'Extras -UL'!$A$6:$J$109,HLOOKUP('Exras Inflair Vs. Base'!G418,'Extras -UL'!$A$4:$J$5,2,FALSE),FALSE)-I418),0)</f>
        <v>0</v>
      </c>
      <c r="S418" s="248"/>
      <c r="T418" s="256" t="str">
        <f t="shared" si="19"/>
        <v/>
      </c>
      <c r="U418" s="248"/>
      <c r="V418" s="248"/>
      <c r="W418" s="248"/>
      <c r="X418" s="248"/>
      <c r="Y418" s="241"/>
      <c r="Z418" s="241" t="str">
        <f t="shared" si="20"/>
        <v/>
      </c>
      <c r="AA418" s="245">
        <f t="shared" si="21"/>
        <v>0</v>
      </c>
      <c r="AB418" s="242">
        <f>IF(G418=$J$1,(VLOOKUP(A418,'Extras -UL'!$A$6:$J$109,HLOOKUP('Exras Inflair Vs. Base'!G418,'Extras -UL'!$A$4:$J$5,2,FALSE),FALSE)),0)</f>
        <v>0</v>
      </c>
      <c r="AC418" s="242">
        <f>IF(G418=$K$1,(VLOOKUP(A418,'Extras -UL'!$A$6:$J$109,HLOOKUP('Exras Inflair Vs. Base'!G418,'Extras -UL'!$A$4:$J$5,2,FALSE),FALSE)),0)</f>
        <v>0</v>
      </c>
      <c r="AD418" s="242">
        <f>IF(G418=$L$1,(VLOOKUP(A418,'Extras -UL'!$A$6:$J$109,HLOOKUP('Exras Inflair Vs. Base'!G418,'Extras -UL'!$A$4:$J$5,2,FALSE),FALSE)),0)</f>
        <v>0</v>
      </c>
      <c r="AE418" s="242">
        <f>IF(G418=$M$1,(VLOOKUP(A418,'Extras -UL'!$A$6:$J$109,HLOOKUP('Exras Inflair Vs. Base'!G418,'Extras -UL'!$A$4:$J$5,2,FALSE),FALSE)),0)</f>
        <v>0</v>
      </c>
      <c r="AF418" s="242">
        <f>IF(G418=$N$1,(VLOOKUP(A418,'Extras -UL'!$A$6:$J$109,HLOOKUP('Exras Inflair Vs. Base'!G418,'Extras -UL'!$A$4:$J$5,2,FALSE),FALSE)-I418),0)</f>
        <v>0</v>
      </c>
      <c r="AG418" s="242">
        <f>IF(G418=$O$1,(VLOOKUP(A418,'Extras -UL'!$A$6:$J$109,HLOOKUP('Exras Inflair Vs. Base'!G418,'Extras -UL'!$A$4:$J$5,2,FALSE),FALSE)),0)</f>
        <v>0</v>
      </c>
      <c r="AH418" s="242">
        <f>IF(G418=$P$1,(VLOOKUP(A418,'Extras -UL'!$A$6:$J$109,HLOOKUP('Exras Inflair Vs. Base'!G418,'Extras -UL'!$A$4:$J$5,2,FALSE),FALSE)),0)</f>
        <v>0</v>
      </c>
      <c r="AI418" s="242">
        <f>IF(G418=$Q$1,(VLOOKUP(A418,'Extras -UL'!$A$6:$J$109,HLOOKUP('Exras Inflair Vs. Base'!G418,'Extras -UL'!$A$4:$J$5,2,FALSE),FALSE)),0)</f>
        <v>0</v>
      </c>
      <c r="AJ418" s="242">
        <f>IF(G418=$R$1,(VLOOKUP(A418,'Extras -UL'!$A$6:$J$109,HLOOKUP('Exras Inflair Vs. Base'!G418,'Extras -UL'!$A$4:$J$5,2,FALSE),FALSE)),0)</f>
        <v>0</v>
      </c>
    </row>
    <row r="419" spans="1:36" x14ac:dyDescent="0.25">
      <c r="A419" s="250"/>
      <c r="B419" s="250"/>
      <c r="C419" s="250"/>
      <c r="D419" s="252"/>
      <c r="E419" s="249"/>
      <c r="F419" s="249"/>
      <c r="G419" s="249"/>
      <c r="H419" s="249"/>
      <c r="I419" s="249"/>
      <c r="J419" s="369">
        <f>IF(G419=$J$1,(VLOOKUP(A419,'Extras -UL'!$A$6:$J$109,HLOOKUP('Exras Inflair Vs. Base'!G419,'Extras -UL'!$A$4:$J$5,2,FALSE),FALSE)-I419),0)</f>
        <v>0</v>
      </c>
      <c r="K419" s="369">
        <f>IF(G419=$K$1,(VLOOKUP(A419,'Extras -UL'!$A$6:$J$109,HLOOKUP('Exras Inflair Vs. Base'!G419,'Extras -UL'!$A$4:$J$5,2,FALSE),FALSE)-I419),0)</f>
        <v>0</v>
      </c>
      <c r="L419" s="369">
        <f>IF(G419=$L$1,(VLOOKUP(A419,'Extras -UL'!$A$6:$J$109,HLOOKUP('Exras Inflair Vs. Base'!G419,'Extras -UL'!$A$4:$J$5,2,FALSE),FALSE)-I419),0)</f>
        <v>0</v>
      </c>
      <c r="M419" s="369">
        <f>IF(G419=$M$1,(VLOOKUP(A419,'Extras -UL'!$A$6:$J$109,HLOOKUP('Exras Inflair Vs. Base'!G419,'Extras -UL'!$A$4:$J$5,2,FALSE),FALSE)-I419),0)</f>
        <v>0</v>
      </c>
      <c r="N419" s="369">
        <f>IF(G419=$N$1,(VLOOKUP(A419,'Extras -UL'!$A$6:$J$109,HLOOKUP('Exras Inflair Vs. Base'!G419,'Extras -UL'!$A$4:$J$5,2,FALSE),FALSE)-I419),0)</f>
        <v>0</v>
      </c>
      <c r="O419" s="369">
        <f>IF(G419=$O$1,(VLOOKUP(A419,'Extras -UL'!$A$6:$J$109,HLOOKUP('Exras Inflair Vs. Base'!G419,'Extras -UL'!$A$4:$J$5,2,FALSE),FALSE)-I419),0)</f>
        <v>0</v>
      </c>
      <c r="P419" s="369">
        <f>IF(G419=$P$1,(VLOOKUP(A419,'Extras -UL'!$A$6:$J$109,HLOOKUP('Exras Inflair Vs. Base'!G419,'Extras -UL'!$A$4:$J$5,2,FALSE),FALSE)-I419),0)</f>
        <v>0</v>
      </c>
      <c r="Q419" s="369">
        <f>IF(G419=$Q$1,(VLOOKUP(A419,'Extras -UL'!$A$6:$J$109,HLOOKUP('Exras Inflair Vs. Base'!G419,'Extras -UL'!$A$4:$J$5,2,FALSE),FALSE)-I419),0)</f>
        <v>0</v>
      </c>
      <c r="R419" s="369">
        <f>IF(G419=$R$1,(VLOOKUP(A419,'Extras -UL'!$A$6:$J$109,HLOOKUP('Exras Inflair Vs. Base'!G419,'Extras -UL'!$A$4:$J$5,2,FALSE),FALSE)-I419),0)</f>
        <v>0</v>
      </c>
      <c r="S419" s="248"/>
      <c r="T419" s="256" t="str">
        <f t="shared" si="19"/>
        <v/>
      </c>
      <c r="U419" s="248"/>
      <c r="V419" s="248"/>
      <c r="W419" s="248"/>
      <c r="X419" s="248"/>
      <c r="Y419" s="241"/>
      <c r="Z419" s="241" t="str">
        <f t="shared" si="20"/>
        <v/>
      </c>
      <c r="AA419" s="245">
        <f t="shared" si="21"/>
        <v>0</v>
      </c>
      <c r="AB419" s="242">
        <f>IF(G419=$J$1,(VLOOKUP(A419,'Extras -UL'!$A$6:$J$109,HLOOKUP('Exras Inflair Vs. Base'!G419,'Extras -UL'!$A$4:$J$5,2,FALSE),FALSE)),0)</f>
        <v>0</v>
      </c>
      <c r="AC419" s="242">
        <f>IF(G419=$K$1,(VLOOKUP(A419,'Extras -UL'!$A$6:$J$109,HLOOKUP('Exras Inflair Vs. Base'!G419,'Extras -UL'!$A$4:$J$5,2,FALSE),FALSE)),0)</f>
        <v>0</v>
      </c>
      <c r="AD419" s="242">
        <f>IF(G419=$L$1,(VLOOKUP(A419,'Extras -UL'!$A$6:$J$109,HLOOKUP('Exras Inflair Vs. Base'!G419,'Extras -UL'!$A$4:$J$5,2,FALSE),FALSE)),0)</f>
        <v>0</v>
      </c>
      <c r="AE419" s="242">
        <f>IF(G419=$M$1,(VLOOKUP(A419,'Extras -UL'!$A$6:$J$109,HLOOKUP('Exras Inflair Vs. Base'!G419,'Extras -UL'!$A$4:$J$5,2,FALSE),FALSE)),0)</f>
        <v>0</v>
      </c>
      <c r="AF419" s="242">
        <f>IF(G419=$N$1,(VLOOKUP(A419,'Extras -UL'!$A$6:$J$109,HLOOKUP('Exras Inflair Vs. Base'!G419,'Extras -UL'!$A$4:$J$5,2,FALSE),FALSE)-I419),0)</f>
        <v>0</v>
      </c>
      <c r="AG419" s="242">
        <f>IF(G419=$O$1,(VLOOKUP(A419,'Extras -UL'!$A$6:$J$109,HLOOKUP('Exras Inflair Vs. Base'!G419,'Extras -UL'!$A$4:$J$5,2,FALSE),FALSE)),0)</f>
        <v>0</v>
      </c>
      <c r="AH419" s="242">
        <f>IF(G419=$P$1,(VLOOKUP(A419,'Extras -UL'!$A$6:$J$109,HLOOKUP('Exras Inflair Vs. Base'!G419,'Extras -UL'!$A$4:$J$5,2,FALSE),FALSE)),0)</f>
        <v>0</v>
      </c>
      <c r="AI419" s="242">
        <f>IF(G419=$Q$1,(VLOOKUP(A419,'Extras -UL'!$A$6:$J$109,HLOOKUP('Exras Inflair Vs. Base'!G419,'Extras -UL'!$A$4:$J$5,2,FALSE),FALSE)),0)</f>
        <v>0</v>
      </c>
      <c r="AJ419" s="242">
        <f>IF(G419=$R$1,(VLOOKUP(A419,'Extras -UL'!$A$6:$J$109,HLOOKUP('Exras Inflair Vs. Base'!G419,'Extras -UL'!$A$4:$J$5,2,FALSE),FALSE)),0)</f>
        <v>0</v>
      </c>
    </row>
    <row r="420" spans="1:36" x14ac:dyDescent="0.25">
      <c r="A420" s="250"/>
      <c r="B420" s="250"/>
      <c r="C420" s="250"/>
      <c r="D420" s="252"/>
      <c r="E420" s="249"/>
      <c r="F420" s="249"/>
      <c r="G420" s="249"/>
      <c r="H420" s="249"/>
      <c r="I420" s="249"/>
      <c r="J420" s="369">
        <f>IF(G420=$J$1,(VLOOKUP(A420,'Extras -UL'!$A$6:$J$109,HLOOKUP('Exras Inflair Vs. Base'!G420,'Extras -UL'!$A$4:$J$5,2,FALSE),FALSE)-I420),0)</f>
        <v>0</v>
      </c>
      <c r="K420" s="369">
        <f>IF(G420=$K$1,(VLOOKUP(A420,'Extras -UL'!$A$6:$J$109,HLOOKUP('Exras Inflair Vs. Base'!G420,'Extras -UL'!$A$4:$J$5,2,FALSE),FALSE)-I420),0)</f>
        <v>0</v>
      </c>
      <c r="L420" s="369">
        <f>IF(G420=$L$1,(VLOOKUP(A420,'Extras -UL'!$A$6:$J$109,HLOOKUP('Exras Inflair Vs. Base'!G420,'Extras -UL'!$A$4:$J$5,2,FALSE),FALSE)-I420),0)</f>
        <v>0</v>
      </c>
      <c r="M420" s="369">
        <f>IF(G420=$M$1,(VLOOKUP(A420,'Extras -UL'!$A$6:$J$109,HLOOKUP('Exras Inflair Vs. Base'!G420,'Extras -UL'!$A$4:$J$5,2,FALSE),FALSE)-I420),0)</f>
        <v>0</v>
      </c>
      <c r="N420" s="369">
        <f>IF(G420=$N$1,(VLOOKUP(A420,'Extras -UL'!$A$6:$J$109,HLOOKUP('Exras Inflair Vs. Base'!G420,'Extras -UL'!$A$4:$J$5,2,FALSE),FALSE)-I420),0)</f>
        <v>0</v>
      </c>
      <c r="O420" s="369">
        <f>IF(G420=$O$1,(VLOOKUP(A420,'Extras -UL'!$A$6:$J$109,HLOOKUP('Exras Inflair Vs. Base'!G420,'Extras -UL'!$A$4:$J$5,2,FALSE),FALSE)-I420),0)</f>
        <v>0</v>
      </c>
      <c r="P420" s="369">
        <f>IF(G420=$P$1,(VLOOKUP(A420,'Extras -UL'!$A$6:$J$109,HLOOKUP('Exras Inflair Vs. Base'!G420,'Extras -UL'!$A$4:$J$5,2,FALSE),FALSE)-I420),0)</f>
        <v>0</v>
      </c>
      <c r="Q420" s="369">
        <f>IF(G420=$Q$1,(VLOOKUP(A420,'Extras -UL'!$A$6:$J$109,HLOOKUP('Exras Inflair Vs. Base'!G420,'Extras -UL'!$A$4:$J$5,2,FALSE),FALSE)-I420),0)</f>
        <v>0</v>
      </c>
      <c r="R420" s="369">
        <f>IF(G420=$R$1,(VLOOKUP(A420,'Extras -UL'!$A$6:$J$109,HLOOKUP('Exras Inflair Vs. Base'!G420,'Extras -UL'!$A$4:$J$5,2,FALSE),FALSE)-I420),0)</f>
        <v>0</v>
      </c>
      <c r="S420" s="248"/>
      <c r="T420" s="256" t="str">
        <f t="shared" si="19"/>
        <v/>
      </c>
      <c r="U420" s="248"/>
      <c r="V420" s="248"/>
      <c r="W420" s="248"/>
      <c r="X420" s="248"/>
      <c r="Y420" s="241"/>
      <c r="Z420" s="241" t="str">
        <f t="shared" si="20"/>
        <v/>
      </c>
      <c r="AA420" s="245">
        <f t="shared" si="21"/>
        <v>0</v>
      </c>
      <c r="AB420" s="242">
        <f>IF(G420=$J$1,(VLOOKUP(A420,'Extras -UL'!$A$6:$J$109,HLOOKUP('Exras Inflair Vs. Base'!G420,'Extras -UL'!$A$4:$J$5,2,FALSE),FALSE)),0)</f>
        <v>0</v>
      </c>
      <c r="AC420" s="242">
        <f>IF(G420=$K$1,(VLOOKUP(A420,'Extras -UL'!$A$6:$J$109,HLOOKUP('Exras Inflair Vs. Base'!G420,'Extras -UL'!$A$4:$J$5,2,FALSE),FALSE)),0)</f>
        <v>0</v>
      </c>
      <c r="AD420" s="242">
        <f>IF(G420=$L$1,(VLOOKUP(A420,'Extras -UL'!$A$6:$J$109,HLOOKUP('Exras Inflair Vs. Base'!G420,'Extras -UL'!$A$4:$J$5,2,FALSE),FALSE)),0)</f>
        <v>0</v>
      </c>
      <c r="AE420" s="242">
        <f>IF(G420=$M$1,(VLOOKUP(A420,'Extras -UL'!$A$6:$J$109,HLOOKUP('Exras Inflair Vs. Base'!G420,'Extras -UL'!$A$4:$J$5,2,FALSE),FALSE)),0)</f>
        <v>0</v>
      </c>
      <c r="AF420" s="242">
        <f>IF(G420=$N$1,(VLOOKUP(A420,'Extras -UL'!$A$6:$J$109,HLOOKUP('Exras Inflair Vs. Base'!G420,'Extras -UL'!$A$4:$J$5,2,FALSE),FALSE)-I420),0)</f>
        <v>0</v>
      </c>
      <c r="AG420" s="242">
        <f>IF(G420=$O$1,(VLOOKUP(A420,'Extras -UL'!$A$6:$J$109,HLOOKUP('Exras Inflair Vs. Base'!G420,'Extras -UL'!$A$4:$J$5,2,FALSE),FALSE)),0)</f>
        <v>0</v>
      </c>
      <c r="AH420" s="242">
        <f>IF(G420=$P$1,(VLOOKUP(A420,'Extras -UL'!$A$6:$J$109,HLOOKUP('Exras Inflair Vs. Base'!G420,'Extras -UL'!$A$4:$J$5,2,FALSE),FALSE)),0)</f>
        <v>0</v>
      </c>
      <c r="AI420" s="242">
        <f>IF(G420=$Q$1,(VLOOKUP(A420,'Extras -UL'!$A$6:$J$109,HLOOKUP('Exras Inflair Vs. Base'!G420,'Extras -UL'!$A$4:$J$5,2,FALSE),FALSE)),0)</f>
        <v>0</v>
      </c>
      <c r="AJ420" s="242">
        <f>IF(G420=$R$1,(VLOOKUP(A420,'Extras -UL'!$A$6:$J$109,HLOOKUP('Exras Inflair Vs. Base'!G420,'Extras -UL'!$A$4:$J$5,2,FALSE),FALSE)),0)</f>
        <v>0</v>
      </c>
    </row>
    <row r="421" spans="1:36" x14ac:dyDescent="0.25">
      <c r="A421" s="250"/>
      <c r="B421" s="250"/>
      <c r="C421" s="250"/>
      <c r="D421" s="252"/>
      <c r="E421" s="249"/>
      <c r="F421" s="249"/>
      <c r="G421" s="249"/>
      <c r="H421" s="249"/>
      <c r="I421" s="249"/>
      <c r="J421" s="369">
        <f>IF(G421=$J$1,(VLOOKUP(A421,'Extras -UL'!$A$6:$J$109,HLOOKUP('Exras Inflair Vs. Base'!G421,'Extras -UL'!$A$4:$J$5,2,FALSE),FALSE)-I421),0)</f>
        <v>0</v>
      </c>
      <c r="K421" s="369">
        <f>IF(G421=$K$1,(VLOOKUP(A421,'Extras -UL'!$A$6:$J$109,HLOOKUP('Exras Inflair Vs. Base'!G421,'Extras -UL'!$A$4:$J$5,2,FALSE),FALSE)-I421),0)</f>
        <v>0</v>
      </c>
      <c r="L421" s="369">
        <f>IF(G421=$L$1,(VLOOKUP(A421,'Extras -UL'!$A$6:$J$109,HLOOKUP('Exras Inflair Vs. Base'!G421,'Extras -UL'!$A$4:$J$5,2,FALSE),FALSE)-I421),0)</f>
        <v>0</v>
      </c>
      <c r="M421" s="369">
        <f>IF(G421=$M$1,(VLOOKUP(A421,'Extras -UL'!$A$6:$J$109,HLOOKUP('Exras Inflair Vs. Base'!G421,'Extras -UL'!$A$4:$J$5,2,FALSE),FALSE)-I421),0)</f>
        <v>0</v>
      </c>
      <c r="N421" s="369">
        <f>IF(G421=$N$1,(VLOOKUP(A421,'Extras -UL'!$A$6:$J$109,HLOOKUP('Exras Inflair Vs. Base'!G421,'Extras -UL'!$A$4:$J$5,2,FALSE),FALSE)-I421),0)</f>
        <v>0</v>
      </c>
      <c r="O421" s="369">
        <f>IF(G421=$O$1,(VLOOKUP(A421,'Extras -UL'!$A$6:$J$109,HLOOKUP('Exras Inflair Vs. Base'!G421,'Extras -UL'!$A$4:$J$5,2,FALSE),FALSE)-I421),0)</f>
        <v>0</v>
      </c>
      <c r="P421" s="369">
        <f>IF(G421=$P$1,(VLOOKUP(A421,'Extras -UL'!$A$6:$J$109,HLOOKUP('Exras Inflair Vs. Base'!G421,'Extras -UL'!$A$4:$J$5,2,FALSE),FALSE)-I421),0)</f>
        <v>0</v>
      </c>
      <c r="Q421" s="369">
        <f>IF(G421=$Q$1,(VLOOKUP(A421,'Extras -UL'!$A$6:$J$109,HLOOKUP('Exras Inflair Vs. Base'!G421,'Extras -UL'!$A$4:$J$5,2,FALSE),FALSE)-I421),0)</f>
        <v>0</v>
      </c>
      <c r="R421" s="369">
        <f>IF(G421=$R$1,(VLOOKUP(A421,'Extras -UL'!$A$6:$J$109,HLOOKUP('Exras Inflair Vs. Base'!G421,'Extras -UL'!$A$4:$J$5,2,FALSE),FALSE)-I421),0)</f>
        <v>0</v>
      </c>
      <c r="S421" s="248"/>
      <c r="T421" s="256" t="str">
        <f t="shared" si="19"/>
        <v/>
      </c>
      <c r="U421" s="248"/>
      <c r="V421" s="248"/>
      <c r="W421" s="248"/>
      <c r="X421" s="248"/>
      <c r="Y421" s="241"/>
      <c r="Z421" s="241" t="str">
        <f t="shared" si="20"/>
        <v/>
      </c>
      <c r="AA421" s="245">
        <f t="shared" si="21"/>
        <v>0</v>
      </c>
      <c r="AB421" s="242">
        <f>IF(G421=$J$1,(VLOOKUP(A421,'Extras -UL'!$A$6:$J$109,HLOOKUP('Exras Inflair Vs. Base'!G421,'Extras -UL'!$A$4:$J$5,2,FALSE),FALSE)),0)</f>
        <v>0</v>
      </c>
      <c r="AC421" s="242">
        <f>IF(G421=$K$1,(VLOOKUP(A421,'Extras -UL'!$A$6:$J$109,HLOOKUP('Exras Inflair Vs. Base'!G421,'Extras -UL'!$A$4:$J$5,2,FALSE),FALSE)),0)</f>
        <v>0</v>
      </c>
      <c r="AD421" s="242">
        <f>IF(G421=$L$1,(VLOOKUP(A421,'Extras -UL'!$A$6:$J$109,HLOOKUP('Exras Inflair Vs. Base'!G421,'Extras -UL'!$A$4:$J$5,2,FALSE),FALSE)),0)</f>
        <v>0</v>
      </c>
      <c r="AE421" s="242">
        <f>IF(G421=$M$1,(VLOOKUP(A421,'Extras -UL'!$A$6:$J$109,HLOOKUP('Exras Inflair Vs. Base'!G421,'Extras -UL'!$A$4:$J$5,2,FALSE),FALSE)),0)</f>
        <v>0</v>
      </c>
      <c r="AF421" s="242">
        <f>IF(G421=$N$1,(VLOOKUP(A421,'Extras -UL'!$A$6:$J$109,HLOOKUP('Exras Inflair Vs. Base'!G421,'Extras -UL'!$A$4:$J$5,2,FALSE),FALSE)-I421),0)</f>
        <v>0</v>
      </c>
      <c r="AG421" s="242">
        <f>IF(G421=$O$1,(VLOOKUP(A421,'Extras -UL'!$A$6:$J$109,HLOOKUP('Exras Inflair Vs. Base'!G421,'Extras -UL'!$A$4:$J$5,2,FALSE),FALSE)),0)</f>
        <v>0</v>
      </c>
      <c r="AH421" s="242">
        <f>IF(G421=$P$1,(VLOOKUP(A421,'Extras -UL'!$A$6:$J$109,HLOOKUP('Exras Inflair Vs. Base'!G421,'Extras -UL'!$A$4:$J$5,2,FALSE),FALSE)),0)</f>
        <v>0</v>
      </c>
      <c r="AI421" s="242">
        <f>IF(G421=$Q$1,(VLOOKUP(A421,'Extras -UL'!$A$6:$J$109,HLOOKUP('Exras Inflair Vs. Base'!G421,'Extras -UL'!$A$4:$J$5,2,FALSE),FALSE)),0)</f>
        <v>0</v>
      </c>
      <c r="AJ421" s="242">
        <f>IF(G421=$R$1,(VLOOKUP(A421,'Extras -UL'!$A$6:$J$109,HLOOKUP('Exras Inflair Vs. Base'!G421,'Extras -UL'!$A$4:$J$5,2,FALSE),FALSE)),0)</f>
        <v>0</v>
      </c>
    </row>
    <row r="422" spans="1:36" x14ac:dyDescent="0.25">
      <c r="A422" s="250"/>
      <c r="B422" s="250"/>
      <c r="C422" s="250"/>
      <c r="D422" s="252"/>
      <c r="E422" s="249"/>
      <c r="F422" s="249"/>
      <c r="G422" s="249"/>
      <c r="H422" s="249"/>
      <c r="I422" s="249"/>
      <c r="J422" s="369">
        <f>IF(G422=$J$1,(VLOOKUP(A422,'Extras -UL'!$A$6:$J$109,HLOOKUP('Exras Inflair Vs. Base'!G422,'Extras -UL'!$A$4:$J$5,2,FALSE),FALSE)-I422),0)</f>
        <v>0</v>
      </c>
      <c r="K422" s="369">
        <f>IF(G422=$K$1,(VLOOKUP(A422,'Extras -UL'!$A$6:$J$109,HLOOKUP('Exras Inflair Vs. Base'!G422,'Extras -UL'!$A$4:$J$5,2,FALSE),FALSE)-I422),0)</f>
        <v>0</v>
      </c>
      <c r="L422" s="369">
        <f>IF(G422=$L$1,(VLOOKUP(A422,'Extras -UL'!$A$6:$J$109,HLOOKUP('Exras Inflair Vs. Base'!G422,'Extras -UL'!$A$4:$J$5,2,FALSE),FALSE)-I422),0)</f>
        <v>0</v>
      </c>
      <c r="M422" s="369">
        <f>IF(G422=$M$1,(VLOOKUP(A422,'Extras -UL'!$A$6:$J$109,HLOOKUP('Exras Inflair Vs. Base'!G422,'Extras -UL'!$A$4:$J$5,2,FALSE),FALSE)-I422),0)</f>
        <v>0</v>
      </c>
      <c r="N422" s="369">
        <f>IF(G422=$N$1,(VLOOKUP(A422,'Extras -UL'!$A$6:$J$109,HLOOKUP('Exras Inflair Vs. Base'!G422,'Extras -UL'!$A$4:$J$5,2,FALSE),FALSE)-I422),0)</f>
        <v>0</v>
      </c>
      <c r="O422" s="369">
        <f>IF(G422=$O$1,(VLOOKUP(A422,'Extras -UL'!$A$6:$J$109,HLOOKUP('Exras Inflair Vs. Base'!G422,'Extras -UL'!$A$4:$J$5,2,FALSE),FALSE)-I422),0)</f>
        <v>0</v>
      </c>
      <c r="P422" s="369">
        <f>IF(G422=$P$1,(VLOOKUP(A422,'Extras -UL'!$A$6:$J$109,HLOOKUP('Exras Inflair Vs. Base'!G422,'Extras -UL'!$A$4:$J$5,2,FALSE),FALSE)-I422),0)</f>
        <v>0</v>
      </c>
      <c r="Q422" s="369">
        <f>IF(G422=$Q$1,(VLOOKUP(A422,'Extras -UL'!$A$6:$J$109,HLOOKUP('Exras Inflair Vs. Base'!G422,'Extras -UL'!$A$4:$J$5,2,FALSE),FALSE)-I422),0)</f>
        <v>0</v>
      </c>
      <c r="R422" s="369">
        <f>IF(G422=$R$1,(VLOOKUP(A422,'Extras -UL'!$A$6:$J$109,HLOOKUP('Exras Inflair Vs. Base'!G422,'Extras -UL'!$A$4:$J$5,2,FALSE),FALSE)-I422),0)</f>
        <v>0</v>
      </c>
      <c r="S422" s="248"/>
      <c r="T422" s="256" t="str">
        <f t="shared" si="19"/>
        <v/>
      </c>
      <c r="U422" s="248"/>
      <c r="V422" s="248"/>
      <c r="W422" s="248"/>
      <c r="X422" s="248"/>
      <c r="Y422" s="241"/>
      <c r="Z422" s="241" t="str">
        <f t="shared" si="20"/>
        <v/>
      </c>
      <c r="AA422" s="245">
        <f t="shared" si="21"/>
        <v>0</v>
      </c>
      <c r="AB422" s="242">
        <f>IF(G422=$J$1,(VLOOKUP(A422,'Extras -UL'!$A$6:$J$109,HLOOKUP('Exras Inflair Vs. Base'!G422,'Extras -UL'!$A$4:$J$5,2,FALSE),FALSE)),0)</f>
        <v>0</v>
      </c>
      <c r="AC422" s="242">
        <f>IF(G422=$K$1,(VLOOKUP(A422,'Extras -UL'!$A$6:$J$109,HLOOKUP('Exras Inflair Vs. Base'!G422,'Extras -UL'!$A$4:$J$5,2,FALSE),FALSE)),0)</f>
        <v>0</v>
      </c>
      <c r="AD422" s="242">
        <f>IF(G422=$L$1,(VLOOKUP(A422,'Extras -UL'!$A$6:$J$109,HLOOKUP('Exras Inflair Vs. Base'!G422,'Extras -UL'!$A$4:$J$5,2,FALSE),FALSE)),0)</f>
        <v>0</v>
      </c>
      <c r="AE422" s="242">
        <f>IF(G422=$M$1,(VLOOKUP(A422,'Extras -UL'!$A$6:$J$109,HLOOKUP('Exras Inflair Vs. Base'!G422,'Extras -UL'!$A$4:$J$5,2,FALSE),FALSE)),0)</f>
        <v>0</v>
      </c>
      <c r="AF422" s="242">
        <f>IF(G422=$N$1,(VLOOKUP(A422,'Extras -UL'!$A$6:$J$109,HLOOKUP('Exras Inflair Vs. Base'!G422,'Extras -UL'!$A$4:$J$5,2,FALSE),FALSE)-I422),0)</f>
        <v>0</v>
      </c>
      <c r="AG422" s="242">
        <f>IF(G422=$O$1,(VLOOKUP(A422,'Extras -UL'!$A$6:$J$109,HLOOKUP('Exras Inflair Vs. Base'!G422,'Extras -UL'!$A$4:$J$5,2,FALSE),FALSE)),0)</f>
        <v>0</v>
      </c>
      <c r="AH422" s="242">
        <f>IF(G422=$P$1,(VLOOKUP(A422,'Extras -UL'!$A$6:$J$109,HLOOKUP('Exras Inflair Vs. Base'!G422,'Extras -UL'!$A$4:$J$5,2,FALSE),FALSE)),0)</f>
        <v>0</v>
      </c>
      <c r="AI422" s="242">
        <f>IF(G422=$Q$1,(VLOOKUP(A422,'Extras -UL'!$A$6:$J$109,HLOOKUP('Exras Inflair Vs. Base'!G422,'Extras -UL'!$A$4:$J$5,2,FALSE),FALSE)),0)</f>
        <v>0</v>
      </c>
      <c r="AJ422" s="242">
        <f>IF(G422=$R$1,(VLOOKUP(A422,'Extras -UL'!$A$6:$J$109,HLOOKUP('Exras Inflair Vs. Base'!G422,'Extras -UL'!$A$4:$J$5,2,FALSE),FALSE)),0)</f>
        <v>0</v>
      </c>
    </row>
    <row r="423" spans="1:36" x14ac:dyDescent="0.25">
      <c r="A423" s="250"/>
      <c r="B423" s="250"/>
      <c r="C423" s="250"/>
      <c r="D423" s="252"/>
      <c r="E423" s="249"/>
      <c r="F423" s="249"/>
      <c r="G423" s="249"/>
      <c r="H423" s="249"/>
      <c r="I423" s="249"/>
      <c r="J423" s="369">
        <f>IF(G423=$J$1,(VLOOKUP(A423,'Extras -UL'!$A$6:$J$109,HLOOKUP('Exras Inflair Vs. Base'!G423,'Extras -UL'!$A$4:$J$5,2,FALSE),FALSE)-I423),0)</f>
        <v>0</v>
      </c>
      <c r="K423" s="369">
        <f>IF(G423=$K$1,(VLOOKUP(A423,'Extras -UL'!$A$6:$J$109,HLOOKUP('Exras Inflair Vs. Base'!G423,'Extras -UL'!$A$4:$J$5,2,FALSE),FALSE)-I423),0)</f>
        <v>0</v>
      </c>
      <c r="L423" s="369">
        <f>IF(G423=$L$1,(VLOOKUP(A423,'Extras -UL'!$A$6:$J$109,HLOOKUP('Exras Inflair Vs. Base'!G423,'Extras -UL'!$A$4:$J$5,2,FALSE),FALSE)-I423),0)</f>
        <v>0</v>
      </c>
      <c r="M423" s="369">
        <f>IF(G423=$M$1,(VLOOKUP(A423,'Extras -UL'!$A$6:$J$109,HLOOKUP('Exras Inflair Vs. Base'!G423,'Extras -UL'!$A$4:$J$5,2,FALSE),FALSE)-I423),0)</f>
        <v>0</v>
      </c>
      <c r="N423" s="369">
        <f>IF(G423=$N$1,(VLOOKUP(A423,'Extras -UL'!$A$6:$J$109,HLOOKUP('Exras Inflair Vs. Base'!G423,'Extras -UL'!$A$4:$J$5,2,FALSE),FALSE)-I423),0)</f>
        <v>0</v>
      </c>
      <c r="O423" s="369">
        <f>IF(G423=$O$1,(VLOOKUP(A423,'Extras -UL'!$A$6:$J$109,HLOOKUP('Exras Inflair Vs. Base'!G423,'Extras -UL'!$A$4:$J$5,2,FALSE),FALSE)-I423),0)</f>
        <v>0</v>
      </c>
      <c r="P423" s="369">
        <f>IF(G423=$P$1,(VLOOKUP(A423,'Extras -UL'!$A$6:$J$109,HLOOKUP('Exras Inflair Vs. Base'!G423,'Extras -UL'!$A$4:$J$5,2,FALSE),FALSE)-I423),0)</f>
        <v>0</v>
      </c>
      <c r="Q423" s="369">
        <f>IF(G423=$Q$1,(VLOOKUP(A423,'Extras -UL'!$A$6:$J$109,HLOOKUP('Exras Inflair Vs. Base'!G423,'Extras -UL'!$A$4:$J$5,2,FALSE),FALSE)-I423),0)</f>
        <v>0</v>
      </c>
      <c r="R423" s="369">
        <f>IF(G423=$R$1,(VLOOKUP(A423,'Extras -UL'!$A$6:$J$109,HLOOKUP('Exras Inflair Vs. Base'!G423,'Extras -UL'!$A$4:$J$5,2,FALSE),FALSE)-I423),0)</f>
        <v>0</v>
      </c>
      <c r="S423" s="248"/>
      <c r="T423" s="256" t="str">
        <f t="shared" si="19"/>
        <v/>
      </c>
      <c r="U423" s="248"/>
      <c r="V423" s="248"/>
      <c r="W423" s="248"/>
      <c r="X423" s="248"/>
      <c r="Y423" s="241"/>
      <c r="Z423" s="241" t="str">
        <f t="shared" si="20"/>
        <v/>
      </c>
      <c r="AA423" s="245">
        <f t="shared" si="21"/>
        <v>0</v>
      </c>
      <c r="AB423" s="242">
        <f>IF(G423=$J$1,(VLOOKUP(A423,'Extras -UL'!$A$6:$J$109,HLOOKUP('Exras Inflair Vs. Base'!G423,'Extras -UL'!$A$4:$J$5,2,FALSE),FALSE)),0)</f>
        <v>0</v>
      </c>
      <c r="AC423" s="242">
        <f>IF(G423=$K$1,(VLOOKUP(A423,'Extras -UL'!$A$6:$J$109,HLOOKUP('Exras Inflair Vs. Base'!G423,'Extras -UL'!$A$4:$J$5,2,FALSE),FALSE)),0)</f>
        <v>0</v>
      </c>
      <c r="AD423" s="242">
        <f>IF(G423=$L$1,(VLOOKUP(A423,'Extras -UL'!$A$6:$J$109,HLOOKUP('Exras Inflair Vs. Base'!G423,'Extras -UL'!$A$4:$J$5,2,FALSE),FALSE)),0)</f>
        <v>0</v>
      </c>
      <c r="AE423" s="242">
        <f>IF(G423=$M$1,(VLOOKUP(A423,'Extras -UL'!$A$6:$J$109,HLOOKUP('Exras Inflair Vs. Base'!G423,'Extras -UL'!$A$4:$J$5,2,FALSE),FALSE)),0)</f>
        <v>0</v>
      </c>
      <c r="AF423" s="242">
        <f>IF(G423=$N$1,(VLOOKUP(A423,'Extras -UL'!$A$6:$J$109,HLOOKUP('Exras Inflair Vs. Base'!G423,'Extras -UL'!$A$4:$J$5,2,FALSE),FALSE)-I423),0)</f>
        <v>0</v>
      </c>
      <c r="AG423" s="242">
        <f>IF(G423=$O$1,(VLOOKUP(A423,'Extras -UL'!$A$6:$J$109,HLOOKUP('Exras Inflair Vs. Base'!G423,'Extras -UL'!$A$4:$J$5,2,FALSE),FALSE)),0)</f>
        <v>0</v>
      </c>
      <c r="AH423" s="242">
        <f>IF(G423=$P$1,(VLOOKUP(A423,'Extras -UL'!$A$6:$J$109,HLOOKUP('Exras Inflair Vs. Base'!G423,'Extras -UL'!$A$4:$J$5,2,FALSE),FALSE)),0)</f>
        <v>0</v>
      </c>
      <c r="AI423" s="242">
        <f>IF(G423=$Q$1,(VLOOKUP(A423,'Extras -UL'!$A$6:$J$109,HLOOKUP('Exras Inflair Vs. Base'!G423,'Extras -UL'!$A$4:$J$5,2,FALSE),FALSE)),0)</f>
        <v>0</v>
      </c>
      <c r="AJ423" s="242">
        <f>IF(G423=$R$1,(VLOOKUP(A423,'Extras -UL'!$A$6:$J$109,HLOOKUP('Exras Inflair Vs. Base'!G423,'Extras -UL'!$A$4:$J$5,2,FALSE),FALSE)),0)</f>
        <v>0</v>
      </c>
    </row>
    <row r="424" spans="1:36" x14ac:dyDescent="0.25">
      <c r="A424" s="250"/>
      <c r="B424" s="250"/>
      <c r="C424" s="250"/>
      <c r="D424" s="252"/>
      <c r="E424" s="249"/>
      <c r="F424" s="249"/>
      <c r="G424" s="249"/>
      <c r="H424" s="249"/>
      <c r="I424" s="249"/>
      <c r="J424" s="369">
        <f>IF(G424=$J$1,(VLOOKUP(A424,'Extras -UL'!$A$6:$J$109,HLOOKUP('Exras Inflair Vs. Base'!G424,'Extras -UL'!$A$4:$J$5,2,FALSE),FALSE)-I424),0)</f>
        <v>0</v>
      </c>
      <c r="K424" s="369">
        <f>IF(G424=$K$1,(VLOOKUP(A424,'Extras -UL'!$A$6:$J$109,HLOOKUP('Exras Inflair Vs. Base'!G424,'Extras -UL'!$A$4:$J$5,2,FALSE),FALSE)-I424),0)</f>
        <v>0</v>
      </c>
      <c r="L424" s="369">
        <f>IF(G424=$L$1,(VLOOKUP(A424,'Extras -UL'!$A$6:$J$109,HLOOKUP('Exras Inflair Vs. Base'!G424,'Extras -UL'!$A$4:$J$5,2,FALSE),FALSE)-I424),0)</f>
        <v>0</v>
      </c>
      <c r="M424" s="369">
        <f>IF(G424=$M$1,(VLOOKUP(A424,'Extras -UL'!$A$6:$J$109,HLOOKUP('Exras Inflair Vs. Base'!G424,'Extras -UL'!$A$4:$J$5,2,FALSE),FALSE)-I424),0)</f>
        <v>0</v>
      </c>
      <c r="N424" s="369">
        <f>IF(G424=$N$1,(VLOOKUP(A424,'Extras -UL'!$A$6:$J$109,HLOOKUP('Exras Inflair Vs. Base'!G424,'Extras -UL'!$A$4:$J$5,2,FALSE),FALSE)-I424),0)</f>
        <v>0</v>
      </c>
      <c r="O424" s="369">
        <f>IF(G424=$O$1,(VLOOKUP(A424,'Extras -UL'!$A$6:$J$109,HLOOKUP('Exras Inflair Vs. Base'!G424,'Extras -UL'!$A$4:$J$5,2,FALSE),FALSE)-I424),0)</f>
        <v>0</v>
      </c>
      <c r="P424" s="369">
        <f>IF(G424=$P$1,(VLOOKUP(A424,'Extras -UL'!$A$6:$J$109,HLOOKUP('Exras Inflair Vs. Base'!G424,'Extras -UL'!$A$4:$J$5,2,FALSE),FALSE)-I424),0)</f>
        <v>0</v>
      </c>
      <c r="Q424" s="369">
        <f>IF(G424=$Q$1,(VLOOKUP(A424,'Extras -UL'!$A$6:$J$109,HLOOKUP('Exras Inflair Vs. Base'!G424,'Extras -UL'!$A$4:$J$5,2,FALSE),FALSE)-I424),0)</f>
        <v>0</v>
      </c>
      <c r="R424" s="369">
        <f>IF(G424=$R$1,(VLOOKUP(A424,'Extras -UL'!$A$6:$J$109,HLOOKUP('Exras Inflair Vs. Base'!G424,'Extras -UL'!$A$4:$J$5,2,FALSE),FALSE)-I424),0)</f>
        <v>0</v>
      </c>
      <c r="S424" s="248"/>
      <c r="T424" s="256" t="str">
        <f t="shared" si="19"/>
        <v/>
      </c>
      <c r="U424" s="248"/>
      <c r="V424" s="248"/>
      <c r="W424" s="248"/>
      <c r="X424" s="248"/>
      <c r="Y424" s="241"/>
      <c r="Z424" s="241" t="str">
        <f t="shared" si="20"/>
        <v/>
      </c>
      <c r="AA424" s="245">
        <f t="shared" si="21"/>
        <v>0</v>
      </c>
      <c r="AB424" s="242">
        <f>IF(G424=$J$1,(VLOOKUP(A424,'Extras -UL'!$A$6:$J$109,HLOOKUP('Exras Inflair Vs. Base'!G424,'Extras -UL'!$A$4:$J$5,2,FALSE),FALSE)),0)</f>
        <v>0</v>
      </c>
      <c r="AC424" s="242">
        <f>IF(G424=$K$1,(VLOOKUP(A424,'Extras -UL'!$A$6:$J$109,HLOOKUP('Exras Inflair Vs. Base'!G424,'Extras -UL'!$A$4:$J$5,2,FALSE),FALSE)),0)</f>
        <v>0</v>
      </c>
      <c r="AD424" s="242">
        <f>IF(G424=$L$1,(VLOOKUP(A424,'Extras -UL'!$A$6:$J$109,HLOOKUP('Exras Inflair Vs. Base'!G424,'Extras -UL'!$A$4:$J$5,2,FALSE),FALSE)),0)</f>
        <v>0</v>
      </c>
      <c r="AE424" s="242">
        <f>IF(G424=$M$1,(VLOOKUP(A424,'Extras -UL'!$A$6:$J$109,HLOOKUP('Exras Inflair Vs. Base'!G424,'Extras -UL'!$A$4:$J$5,2,FALSE),FALSE)),0)</f>
        <v>0</v>
      </c>
      <c r="AF424" s="242">
        <f>IF(G424=$N$1,(VLOOKUP(A424,'Extras -UL'!$A$6:$J$109,HLOOKUP('Exras Inflair Vs. Base'!G424,'Extras -UL'!$A$4:$J$5,2,FALSE),FALSE)-I424),0)</f>
        <v>0</v>
      </c>
      <c r="AG424" s="242">
        <f>IF(G424=$O$1,(VLOOKUP(A424,'Extras -UL'!$A$6:$J$109,HLOOKUP('Exras Inflair Vs. Base'!G424,'Extras -UL'!$A$4:$J$5,2,FALSE),FALSE)),0)</f>
        <v>0</v>
      </c>
      <c r="AH424" s="242">
        <f>IF(G424=$P$1,(VLOOKUP(A424,'Extras -UL'!$A$6:$J$109,HLOOKUP('Exras Inflair Vs. Base'!G424,'Extras -UL'!$A$4:$J$5,2,FALSE),FALSE)),0)</f>
        <v>0</v>
      </c>
      <c r="AI424" s="242">
        <f>IF(G424=$Q$1,(VLOOKUP(A424,'Extras -UL'!$A$6:$J$109,HLOOKUP('Exras Inflair Vs. Base'!G424,'Extras -UL'!$A$4:$J$5,2,FALSE),FALSE)),0)</f>
        <v>0</v>
      </c>
      <c r="AJ424" s="242">
        <f>IF(G424=$R$1,(VLOOKUP(A424,'Extras -UL'!$A$6:$J$109,HLOOKUP('Exras Inflair Vs. Base'!G424,'Extras -UL'!$A$4:$J$5,2,FALSE),FALSE)),0)</f>
        <v>0</v>
      </c>
    </row>
    <row r="425" spans="1:36" x14ac:dyDescent="0.25">
      <c r="A425" s="250"/>
      <c r="B425" s="250"/>
      <c r="C425" s="250"/>
      <c r="D425" s="252"/>
      <c r="E425" s="249"/>
      <c r="F425" s="249"/>
      <c r="G425" s="249"/>
      <c r="H425" s="249"/>
      <c r="I425" s="249"/>
      <c r="J425" s="369">
        <f>IF(G425=$J$1,(VLOOKUP(A425,'Extras -UL'!$A$6:$J$109,HLOOKUP('Exras Inflair Vs. Base'!G425,'Extras -UL'!$A$4:$J$5,2,FALSE),FALSE)-I425),0)</f>
        <v>0</v>
      </c>
      <c r="K425" s="369">
        <f>IF(G425=$K$1,(VLOOKUP(A425,'Extras -UL'!$A$6:$J$109,HLOOKUP('Exras Inflair Vs. Base'!G425,'Extras -UL'!$A$4:$J$5,2,FALSE),FALSE)-I425),0)</f>
        <v>0</v>
      </c>
      <c r="L425" s="369">
        <f>IF(G425=$L$1,(VLOOKUP(A425,'Extras -UL'!$A$6:$J$109,HLOOKUP('Exras Inflair Vs. Base'!G425,'Extras -UL'!$A$4:$J$5,2,FALSE),FALSE)-I425),0)</f>
        <v>0</v>
      </c>
      <c r="M425" s="369">
        <f>IF(G425=$M$1,(VLOOKUP(A425,'Extras -UL'!$A$6:$J$109,HLOOKUP('Exras Inflair Vs. Base'!G425,'Extras -UL'!$A$4:$J$5,2,FALSE),FALSE)-I425),0)</f>
        <v>0</v>
      </c>
      <c r="N425" s="369">
        <f>IF(G425=$N$1,(VLOOKUP(A425,'Extras -UL'!$A$6:$J$109,HLOOKUP('Exras Inflair Vs. Base'!G425,'Extras -UL'!$A$4:$J$5,2,FALSE),FALSE)-I425),0)</f>
        <v>0</v>
      </c>
      <c r="O425" s="369">
        <f>IF(G425=$O$1,(VLOOKUP(A425,'Extras -UL'!$A$6:$J$109,HLOOKUP('Exras Inflair Vs. Base'!G425,'Extras -UL'!$A$4:$J$5,2,FALSE),FALSE)-I425),0)</f>
        <v>0</v>
      </c>
      <c r="P425" s="369">
        <f>IF(G425=$P$1,(VLOOKUP(A425,'Extras -UL'!$A$6:$J$109,HLOOKUP('Exras Inflair Vs. Base'!G425,'Extras -UL'!$A$4:$J$5,2,FALSE),FALSE)-I425),0)</f>
        <v>0</v>
      </c>
      <c r="Q425" s="369">
        <f>IF(G425=$Q$1,(VLOOKUP(A425,'Extras -UL'!$A$6:$J$109,HLOOKUP('Exras Inflair Vs. Base'!G425,'Extras -UL'!$A$4:$J$5,2,FALSE),FALSE)-I425),0)</f>
        <v>0</v>
      </c>
      <c r="R425" s="369">
        <f>IF(G425=$R$1,(VLOOKUP(A425,'Extras -UL'!$A$6:$J$109,HLOOKUP('Exras Inflair Vs. Base'!G425,'Extras -UL'!$A$4:$J$5,2,FALSE),FALSE)-I425),0)</f>
        <v>0</v>
      </c>
      <c r="S425" s="248"/>
      <c r="T425" s="256" t="str">
        <f t="shared" si="19"/>
        <v/>
      </c>
      <c r="U425" s="248"/>
      <c r="V425" s="248"/>
      <c r="W425" s="248"/>
      <c r="X425" s="248"/>
      <c r="Y425" s="241"/>
      <c r="Z425" s="241" t="str">
        <f t="shared" si="20"/>
        <v/>
      </c>
      <c r="AA425" s="245">
        <f t="shared" si="21"/>
        <v>0</v>
      </c>
      <c r="AB425" s="242">
        <f>IF(G425=$J$1,(VLOOKUP(A425,'Extras -UL'!$A$6:$J$109,HLOOKUP('Exras Inflair Vs. Base'!G425,'Extras -UL'!$A$4:$J$5,2,FALSE),FALSE)),0)</f>
        <v>0</v>
      </c>
      <c r="AC425" s="242">
        <f>IF(G425=$K$1,(VLOOKUP(A425,'Extras -UL'!$A$6:$J$109,HLOOKUP('Exras Inflair Vs. Base'!G425,'Extras -UL'!$A$4:$J$5,2,FALSE),FALSE)),0)</f>
        <v>0</v>
      </c>
      <c r="AD425" s="242">
        <f>IF(G425=$L$1,(VLOOKUP(A425,'Extras -UL'!$A$6:$J$109,HLOOKUP('Exras Inflair Vs. Base'!G425,'Extras -UL'!$A$4:$J$5,2,FALSE),FALSE)),0)</f>
        <v>0</v>
      </c>
      <c r="AE425" s="242">
        <f>IF(G425=$M$1,(VLOOKUP(A425,'Extras -UL'!$A$6:$J$109,HLOOKUP('Exras Inflair Vs. Base'!G425,'Extras -UL'!$A$4:$J$5,2,FALSE),FALSE)),0)</f>
        <v>0</v>
      </c>
      <c r="AF425" s="242">
        <f>IF(G425=$N$1,(VLOOKUP(A425,'Extras -UL'!$A$6:$J$109,HLOOKUP('Exras Inflair Vs. Base'!G425,'Extras -UL'!$A$4:$J$5,2,FALSE),FALSE)-I425),0)</f>
        <v>0</v>
      </c>
      <c r="AG425" s="242">
        <f>IF(G425=$O$1,(VLOOKUP(A425,'Extras -UL'!$A$6:$J$109,HLOOKUP('Exras Inflair Vs. Base'!G425,'Extras -UL'!$A$4:$J$5,2,FALSE),FALSE)),0)</f>
        <v>0</v>
      </c>
      <c r="AH425" s="242">
        <f>IF(G425=$P$1,(VLOOKUP(A425,'Extras -UL'!$A$6:$J$109,HLOOKUP('Exras Inflair Vs. Base'!G425,'Extras -UL'!$A$4:$J$5,2,FALSE),FALSE)),0)</f>
        <v>0</v>
      </c>
      <c r="AI425" s="242">
        <f>IF(G425=$Q$1,(VLOOKUP(A425,'Extras -UL'!$A$6:$J$109,HLOOKUP('Exras Inflair Vs. Base'!G425,'Extras -UL'!$A$4:$J$5,2,FALSE),FALSE)),0)</f>
        <v>0</v>
      </c>
      <c r="AJ425" s="242">
        <f>IF(G425=$R$1,(VLOOKUP(A425,'Extras -UL'!$A$6:$J$109,HLOOKUP('Exras Inflair Vs. Base'!G425,'Extras -UL'!$A$4:$J$5,2,FALSE),FALSE)),0)</f>
        <v>0</v>
      </c>
    </row>
    <row r="426" spans="1:36" x14ac:dyDescent="0.25">
      <c r="A426" s="250"/>
      <c r="B426" s="250"/>
      <c r="C426" s="250"/>
      <c r="D426" s="252"/>
      <c r="E426" s="249"/>
      <c r="F426" s="249"/>
      <c r="G426" s="249"/>
      <c r="H426" s="249"/>
      <c r="I426" s="249"/>
      <c r="J426" s="369">
        <f>IF(G426=$J$1,(VLOOKUP(A426,'Extras -UL'!$A$6:$J$109,HLOOKUP('Exras Inflair Vs. Base'!G426,'Extras -UL'!$A$4:$J$5,2,FALSE),FALSE)-I426),0)</f>
        <v>0</v>
      </c>
      <c r="K426" s="369">
        <f>IF(G426=$K$1,(VLOOKUP(A426,'Extras -UL'!$A$6:$J$109,HLOOKUP('Exras Inflair Vs. Base'!G426,'Extras -UL'!$A$4:$J$5,2,FALSE),FALSE)-I426),0)</f>
        <v>0</v>
      </c>
      <c r="L426" s="369">
        <f>IF(G426=$L$1,(VLOOKUP(A426,'Extras -UL'!$A$6:$J$109,HLOOKUP('Exras Inflair Vs. Base'!G426,'Extras -UL'!$A$4:$J$5,2,FALSE),FALSE)-I426),0)</f>
        <v>0</v>
      </c>
      <c r="M426" s="369">
        <f>IF(G426=$M$1,(VLOOKUP(A426,'Extras -UL'!$A$6:$J$109,HLOOKUP('Exras Inflair Vs. Base'!G426,'Extras -UL'!$A$4:$J$5,2,FALSE),FALSE)-I426),0)</f>
        <v>0</v>
      </c>
      <c r="N426" s="369">
        <f>IF(G426=$N$1,(VLOOKUP(A426,'Extras -UL'!$A$6:$J$109,HLOOKUP('Exras Inflair Vs. Base'!G426,'Extras -UL'!$A$4:$J$5,2,FALSE),FALSE)-I426),0)</f>
        <v>0</v>
      </c>
      <c r="O426" s="369">
        <f>IF(G426=$O$1,(VLOOKUP(A426,'Extras -UL'!$A$6:$J$109,HLOOKUP('Exras Inflair Vs. Base'!G426,'Extras -UL'!$A$4:$J$5,2,FALSE),FALSE)-I426),0)</f>
        <v>0</v>
      </c>
      <c r="P426" s="369">
        <f>IF(G426=$P$1,(VLOOKUP(A426,'Extras -UL'!$A$6:$J$109,HLOOKUP('Exras Inflair Vs. Base'!G426,'Extras -UL'!$A$4:$J$5,2,FALSE),FALSE)-I426),0)</f>
        <v>0</v>
      </c>
      <c r="Q426" s="369">
        <f>IF(G426=$Q$1,(VLOOKUP(A426,'Extras -UL'!$A$6:$J$109,HLOOKUP('Exras Inflair Vs. Base'!G426,'Extras -UL'!$A$4:$J$5,2,FALSE),FALSE)-I426),0)</f>
        <v>0</v>
      </c>
      <c r="R426" s="369">
        <f>IF(G426=$R$1,(VLOOKUP(A426,'Extras -UL'!$A$6:$J$109,HLOOKUP('Exras Inflair Vs. Base'!G426,'Extras -UL'!$A$4:$J$5,2,FALSE),FALSE)-I426),0)</f>
        <v>0</v>
      </c>
      <c r="S426" s="248"/>
      <c r="T426" s="256" t="str">
        <f t="shared" si="19"/>
        <v/>
      </c>
      <c r="U426" s="248"/>
      <c r="V426" s="248"/>
      <c r="W426" s="248"/>
      <c r="X426" s="248"/>
      <c r="Y426" s="241"/>
      <c r="Z426" s="241" t="str">
        <f t="shared" si="20"/>
        <v/>
      </c>
      <c r="AA426" s="245">
        <f t="shared" si="21"/>
        <v>0</v>
      </c>
      <c r="AB426" s="242">
        <f>IF(G426=$J$1,(VLOOKUP(A426,'Extras -UL'!$A$6:$J$109,HLOOKUP('Exras Inflair Vs. Base'!G426,'Extras -UL'!$A$4:$J$5,2,FALSE),FALSE)),0)</f>
        <v>0</v>
      </c>
      <c r="AC426" s="242">
        <f>IF(G426=$K$1,(VLOOKUP(A426,'Extras -UL'!$A$6:$J$109,HLOOKUP('Exras Inflair Vs. Base'!G426,'Extras -UL'!$A$4:$J$5,2,FALSE),FALSE)),0)</f>
        <v>0</v>
      </c>
      <c r="AD426" s="242">
        <f>IF(G426=$L$1,(VLOOKUP(A426,'Extras -UL'!$A$6:$J$109,HLOOKUP('Exras Inflair Vs. Base'!G426,'Extras -UL'!$A$4:$J$5,2,FALSE),FALSE)),0)</f>
        <v>0</v>
      </c>
      <c r="AE426" s="242">
        <f>IF(G426=$M$1,(VLOOKUP(A426,'Extras -UL'!$A$6:$J$109,HLOOKUP('Exras Inflair Vs. Base'!G426,'Extras -UL'!$A$4:$J$5,2,FALSE),FALSE)),0)</f>
        <v>0</v>
      </c>
      <c r="AF426" s="242">
        <f>IF(G426=$N$1,(VLOOKUP(A426,'Extras -UL'!$A$6:$J$109,HLOOKUP('Exras Inflair Vs. Base'!G426,'Extras -UL'!$A$4:$J$5,2,FALSE),FALSE)-I426),0)</f>
        <v>0</v>
      </c>
      <c r="AG426" s="242">
        <f>IF(G426=$O$1,(VLOOKUP(A426,'Extras -UL'!$A$6:$J$109,HLOOKUP('Exras Inflair Vs. Base'!G426,'Extras -UL'!$A$4:$J$5,2,FALSE),FALSE)),0)</f>
        <v>0</v>
      </c>
      <c r="AH426" s="242">
        <f>IF(G426=$P$1,(VLOOKUP(A426,'Extras -UL'!$A$6:$J$109,HLOOKUP('Exras Inflair Vs. Base'!G426,'Extras -UL'!$A$4:$J$5,2,FALSE),FALSE)),0)</f>
        <v>0</v>
      </c>
      <c r="AI426" s="242">
        <f>IF(G426=$Q$1,(VLOOKUP(A426,'Extras -UL'!$A$6:$J$109,HLOOKUP('Exras Inflair Vs. Base'!G426,'Extras -UL'!$A$4:$J$5,2,FALSE),FALSE)),0)</f>
        <v>0</v>
      </c>
      <c r="AJ426" s="242">
        <f>IF(G426=$R$1,(VLOOKUP(A426,'Extras -UL'!$A$6:$J$109,HLOOKUP('Exras Inflair Vs. Base'!G426,'Extras -UL'!$A$4:$J$5,2,FALSE),FALSE)),0)</f>
        <v>0</v>
      </c>
    </row>
    <row r="427" spans="1:36" x14ac:dyDescent="0.25">
      <c r="A427" s="250"/>
      <c r="B427" s="250"/>
      <c r="C427" s="250"/>
      <c r="D427" s="252"/>
      <c r="E427" s="249"/>
      <c r="F427" s="249"/>
      <c r="G427" s="249"/>
      <c r="H427" s="249"/>
      <c r="I427" s="249"/>
      <c r="J427" s="369">
        <f>IF(G427=$J$1,(VLOOKUP(A427,'Extras -UL'!$A$6:$J$109,HLOOKUP('Exras Inflair Vs. Base'!G427,'Extras -UL'!$A$4:$J$5,2,FALSE),FALSE)-I427),0)</f>
        <v>0</v>
      </c>
      <c r="K427" s="369">
        <f>IF(G427=$K$1,(VLOOKUP(A427,'Extras -UL'!$A$6:$J$109,HLOOKUP('Exras Inflair Vs. Base'!G427,'Extras -UL'!$A$4:$J$5,2,FALSE),FALSE)-I427),0)</f>
        <v>0</v>
      </c>
      <c r="L427" s="369">
        <f>IF(G427=$L$1,(VLOOKUP(A427,'Extras -UL'!$A$6:$J$109,HLOOKUP('Exras Inflair Vs. Base'!G427,'Extras -UL'!$A$4:$J$5,2,FALSE),FALSE)-I427),0)</f>
        <v>0</v>
      </c>
      <c r="M427" s="369">
        <f>IF(G427=$M$1,(VLOOKUP(A427,'Extras -UL'!$A$6:$J$109,HLOOKUP('Exras Inflair Vs. Base'!G427,'Extras -UL'!$A$4:$J$5,2,FALSE),FALSE)-I427),0)</f>
        <v>0</v>
      </c>
      <c r="N427" s="369">
        <f>IF(G427=$N$1,(VLOOKUP(A427,'Extras -UL'!$A$6:$J$109,HLOOKUP('Exras Inflair Vs. Base'!G427,'Extras -UL'!$A$4:$J$5,2,FALSE),FALSE)-I427),0)</f>
        <v>0</v>
      </c>
      <c r="O427" s="369">
        <f>IF(G427=$O$1,(VLOOKUP(A427,'Extras -UL'!$A$6:$J$109,HLOOKUP('Exras Inflair Vs. Base'!G427,'Extras -UL'!$A$4:$J$5,2,FALSE),FALSE)-I427),0)</f>
        <v>0</v>
      </c>
      <c r="P427" s="369">
        <f>IF(G427=$P$1,(VLOOKUP(A427,'Extras -UL'!$A$6:$J$109,HLOOKUP('Exras Inflair Vs. Base'!G427,'Extras -UL'!$A$4:$J$5,2,FALSE),FALSE)-I427),0)</f>
        <v>0</v>
      </c>
      <c r="Q427" s="369">
        <f>IF(G427=$Q$1,(VLOOKUP(A427,'Extras -UL'!$A$6:$J$109,HLOOKUP('Exras Inflair Vs. Base'!G427,'Extras -UL'!$A$4:$J$5,2,FALSE),FALSE)-I427),0)</f>
        <v>0</v>
      </c>
      <c r="R427" s="369">
        <f>IF(G427=$R$1,(VLOOKUP(A427,'Extras -UL'!$A$6:$J$109,HLOOKUP('Exras Inflair Vs. Base'!G427,'Extras -UL'!$A$4:$J$5,2,FALSE),FALSE)-I427),0)</f>
        <v>0</v>
      </c>
      <c r="S427" s="248"/>
      <c r="T427" s="256" t="str">
        <f t="shared" si="19"/>
        <v/>
      </c>
      <c r="U427" s="248"/>
      <c r="V427" s="248"/>
      <c r="W427" s="248"/>
      <c r="X427" s="248"/>
      <c r="Y427" s="241"/>
      <c r="Z427" s="241" t="str">
        <f t="shared" si="20"/>
        <v/>
      </c>
      <c r="AA427" s="245">
        <f t="shared" si="21"/>
        <v>0</v>
      </c>
      <c r="AB427" s="242">
        <f>IF(G427=$J$1,(VLOOKUP(A427,'Extras -UL'!$A$6:$J$109,HLOOKUP('Exras Inflair Vs. Base'!G427,'Extras -UL'!$A$4:$J$5,2,FALSE),FALSE)),0)</f>
        <v>0</v>
      </c>
      <c r="AC427" s="242">
        <f>IF(G427=$K$1,(VLOOKUP(A427,'Extras -UL'!$A$6:$J$109,HLOOKUP('Exras Inflair Vs. Base'!G427,'Extras -UL'!$A$4:$J$5,2,FALSE),FALSE)),0)</f>
        <v>0</v>
      </c>
      <c r="AD427" s="242">
        <f>IF(G427=$L$1,(VLOOKUP(A427,'Extras -UL'!$A$6:$J$109,HLOOKUP('Exras Inflair Vs. Base'!G427,'Extras -UL'!$A$4:$J$5,2,FALSE),FALSE)),0)</f>
        <v>0</v>
      </c>
      <c r="AE427" s="242">
        <f>IF(G427=$M$1,(VLOOKUP(A427,'Extras -UL'!$A$6:$J$109,HLOOKUP('Exras Inflair Vs. Base'!G427,'Extras -UL'!$A$4:$J$5,2,FALSE),FALSE)),0)</f>
        <v>0</v>
      </c>
      <c r="AF427" s="242">
        <f>IF(G427=$N$1,(VLOOKUP(A427,'Extras -UL'!$A$6:$J$109,HLOOKUP('Exras Inflair Vs. Base'!G427,'Extras -UL'!$A$4:$J$5,2,FALSE),FALSE)-I427),0)</f>
        <v>0</v>
      </c>
      <c r="AG427" s="242">
        <f>IF(G427=$O$1,(VLOOKUP(A427,'Extras -UL'!$A$6:$J$109,HLOOKUP('Exras Inflair Vs. Base'!G427,'Extras -UL'!$A$4:$J$5,2,FALSE),FALSE)),0)</f>
        <v>0</v>
      </c>
      <c r="AH427" s="242">
        <f>IF(G427=$P$1,(VLOOKUP(A427,'Extras -UL'!$A$6:$J$109,HLOOKUP('Exras Inflair Vs. Base'!G427,'Extras -UL'!$A$4:$J$5,2,FALSE),FALSE)),0)</f>
        <v>0</v>
      </c>
      <c r="AI427" s="242">
        <f>IF(G427=$Q$1,(VLOOKUP(A427,'Extras -UL'!$A$6:$J$109,HLOOKUP('Exras Inflair Vs. Base'!G427,'Extras -UL'!$A$4:$J$5,2,FALSE),FALSE)),0)</f>
        <v>0</v>
      </c>
      <c r="AJ427" s="242">
        <f>IF(G427=$R$1,(VLOOKUP(A427,'Extras -UL'!$A$6:$J$109,HLOOKUP('Exras Inflair Vs. Base'!G427,'Extras -UL'!$A$4:$J$5,2,FALSE),FALSE)),0)</f>
        <v>0</v>
      </c>
    </row>
    <row r="428" spans="1:36" x14ac:dyDescent="0.25">
      <c r="A428" s="250"/>
      <c r="B428" s="250"/>
      <c r="C428" s="250"/>
      <c r="D428" s="252"/>
      <c r="E428" s="249"/>
      <c r="F428" s="249"/>
      <c r="G428" s="249"/>
      <c r="H428" s="249"/>
      <c r="I428" s="249"/>
      <c r="J428" s="369">
        <f>IF(G428=$J$1,(VLOOKUP(A428,'Extras -UL'!$A$6:$J$109,HLOOKUP('Exras Inflair Vs. Base'!G428,'Extras -UL'!$A$4:$J$5,2,FALSE),FALSE)-I428),0)</f>
        <v>0</v>
      </c>
      <c r="K428" s="369">
        <f>IF(G428=$K$1,(VLOOKUP(A428,'Extras -UL'!$A$6:$J$109,HLOOKUP('Exras Inflair Vs. Base'!G428,'Extras -UL'!$A$4:$J$5,2,FALSE),FALSE)-I428),0)</f>
        <v>0</v>
      </c>
      <c r="L428" s="369">
        <f>IF(G428=$L$1,(VLOOKUP(A428,'Extras -UL'!$A$6:$J$109,HLOOKUP('Exras Inflair Vs. Base'!G428,'Extras -UL'!$A$4:$J$5,2,FALSE),FALSE)-I428),0)</f>
        <v>0</v>
      </c>
      <c r="M428" s="369">
        <f>IF(G428=$M$1,(VLOOKUP(A428,'Extras -UL'!$A$6:$J$109,HLOOKUP('Exras Inflair Vs. Base'!G428,'Extras -UL'!$A$4:$J$5,2,FALSE),FALSE)-I428),0)</f>
        <v>0</v>
      </c>
      <c r="N428" s="369">
        <f>IF(G428=$N$1,(VLOOKUP(A428,'Extras -UL'!$A$6:$J$109,HLOOKUP('Exras Inflair Vs. Base'!G428,'Extras -UL'!$A$4:$J$5,2,FALSE),FALSE)-I428),0)</f>
        <v>0</v>
      </c>
      <c r="O428" s="369">
        <f>IF(G428=$O$1,(VLOOKUP(A428,'Extras -UL'!$A$6:$J$109,HLOOKUP('Exras Inflair Vs. Base'!G428,'Extras -UL'!$A$4:$J$5,2,FALSE),FALSE)-I428),0)</f>
        <v>0</v>
      </c>
      <c r="P428" s="369">
        <f>IF(G428=$P$1,(VLOOKUP(A428,'Extras -UL'!$A$6:$J$109,HLOOKUP('Exras Inflair Vs. Base'!G428,'Extras -UL'!$A$4:$J$5,2,FALSE),FALSE)-I428),0)</f>
        <v>0</v>
      </c>
      <c r="Q428" s="369">
        <f>IF(G428=$Q$1,(VLOOKUP(A428,'Extras -UL'!$A$6:$J$109,HLOOKUP('Exras Inflair Vs. Base'!G428,'Extras -UL'!$A$4:$J$5,2,FALSE),FALSE)-I428),0)</f>
        <v>0</v>
      </c>
      <c r="R428" s="369">
        <f>IF(G428=$R$1,(VLOOKUP(A428,'Extras -UL'!$A$6:$J$109,HLOOKUP('Exras Inflair Vs. Base'!G428,'Extras -UL'!$A$4:$J$5,2,FALSE),FALSE)-I428),0)</f>
        <v>0</v>
      </c>
      <c r="S428" s="248"/>
      <c r="T428" s="256" t="str">
        <f t="shared" si="19"/>
        <v/>
      </c>
      <c r="U428" s="248"/>
      <c r="V428" s="248"/>
      <c r="W428" s="248"/>
      <c r="X428" s="248"/>
      <c r="Y428" s="241"/>
      <c r="Z428" s="241" t="str">
        <f t="shared" si="20"/>
        <v/>
      </c>
      <c r="AA428" s="245">
        <f t="shared" si="21"/>
        <v>0</v>
      </c>
      <c r="AB428" s="242">
        <f>IF(G428=$J$1,(VLOOKUP(A428,'Extras -UL'!$A$6:$J$109,HLOOKUP('Exras Inflair Vs. Base'!G428,'Extras -UL'!$A$4:$J$5,2,FALSE),FALSE)),0)</f>
        <v>0</v>
      </c>
      <c r="AC428" s="242">
        <f>IF(G428=$K$1,(VLOOKUP(A428,'Extras -UL'!$A$6:$J$109,HLOOKUP('Exras Inflair Vs. Base'!G428,'Extras -UL'!$A$4:$J$5,2,FALSE),FALSE)),0)</f>
        <v>0</v>
      </c>
      <c r="AD428" s="242">
        <f>IF(G428=$L$1,(VLOOKUP(A428,'Extras -UL'!$A$6:$J$109,HLOOKUP('Exras Inflair Vs. Base'!G428,'Extras -UL'!$A$4:$J$5,2,FALSE),FALSE)),0)</f>
        <v>0</v>
      </c>
      <c r="AE428" s="242">
        <f>IF(G428=$M$1,(VLOOKUP(A428,'Extras -UL'!$A$6:$J$109,HLOOKUP('Exras Inflair Vs. Base'!G428,'Extras -UL'!$A$4:$J$5,2,FALSE),FALSE)),0)</f>
        <v>0</v>
      </c>
      <c r="AF428" s="242">
        <f>IF(G428=$N$1,(VLOOKUP(A428,'Extras -UL'!$A$6:$J$109,HLOOKUP('Exras Inflair Vs. Base'!G428,'Extras -UL'!$A$4:$J$5,2,FALSE),FALSE)-I428),0)</f>
        <v>0</v>
      </c>
      <c r="AG428" s="242">
        <f>IF(G428=$O$1,(VLOOKUP(A428,'Extras -UL'!$A$6:$J$109,HLOOKUP('Exras Inflair Vs. Base'!G428,'Extras -UL'!$A$4:$J$5,2,FALSE),FALSE)),0)</f>
        <v>0</v>
      </c>
      <c r="AH428" s="242">
        <f>IF(G428=$P$1,(VLOOKUP(A428,'Extras -UL'!$A$6:$J$109,HLOOKUP('Exras Inflair Vs. Base'!G428,'Extras -UL'!$A$4:$J$5,2,FALSE),FALSE)),0)</f>
        <v>0</v>
      </c>
      <c r="AI428" s="242">
        <f>IF(G428=$Q$1,(VLOOKUP(A428,'Extras -UL'!$A$6:$J$109,HLOOKUP('Exras Inflair Vs. Base'!G428,'Extras -UL'!$A$4:$J$5,2,FALSE),FALSE)),0)</f>
        <v>0</v>
      </c>
      <c r="AJ428" s="242">
        <f>IF(G428=$R$1,(VLOOKUP(A428,'Extras -UL'!$A$6:$J$109,HLOOKUP('Exras Inflair Vs. Base'!G428,'Extras -UL'!$A$4:$J$5,2,FALSE),FALSE)),0)</f>
        <v>0</v>
      </c>
    </row>
    <row r="429" spans="1:36" x14ac:dyDescent="0.25">
      <c r="A429" s="250"/>
      <c r="B429" s="250"/>
      <c r="C429" s="250"/>
      <c r="D429" s="252"/>
      <c r="E429" s="249"/>
      <c r="F429" s="249"/>
      <c r="G429" s="249"/>
      <c r="H429" s="249"/>
      <c r="I429" s="249"/>
      <c r="J429" s="369">
        <f>IF(G429=$J$1,(VLOOKUP(A429,'Extras -UL'!$A$6:$J$109,HLOOKUP('Exras Inflair Vs. Base'!G429,'Extras -UL'!$A$4:$J$5,2,FALSE),FALSE)-I429),0)</f>
        <v>0</v>
      </c>
      <c r="K429" s="369">
        <f>IF(G429=$K$1,(VLOOKUP(A429,'Extras -UL'!$A$6:$J$109,HLOOKUP('Exras Inflair Vs. Base'!G429,'Extras -UL'!$A$4:$J$5,2,FALSE),FALSE)-I429),0)</f>
        <v>0</v>
      </c>
      <c r="L429" s="369">
        <f>IF(G429=$L$1,(VLOOKUP(A429,'Extras -UL'!$A$6:$J$109,HLOOKUP('Exras Inflair Vs. Base'!G429,'Extras -UL'!$A$4:$J$5,2,FALSE),FALSE)-I429),0)</f>
        <v>0</v>
      </c>
      <c r="M429" s="369">
        <f>IF(G429=$M$1,(VLOOKUP(A429,'Extras -UL'!$A$6:$J$109,HLOOKUP('Exras Inflair Vs. Base'!G429,'Extras -UL'!$A$4:$J$5,2,FALSE),FALSE)-I429),0)</f>
        <v>0</v>
      </c>
      <c r="N429" s="369">
        <f>IF(G429=$N$1,(VLOOKUP(A429,'Extras -UL'!$A$6:$J$109,HLOOKUP('Exras Inflair Vs. Base'!G429,'Extras -UL'!$A$4:$J$5,2,FALSE),FALSE)-I429),0)</f>
        <v>0</v>
      </c>
      <c r="O429" s="369">
        <f>IF(G429=$O$1,(VLOOKUP(A429,'Extras -UL'!$A$6:$J$109,HLOOKUP('Exras Inflair Vs. Base'!G429,'Extras -UL'!$A$4:$J$5,2,FALSE),FALSE)-I429),0)</f>
        <v>0</v>
      </c>
      <c r="P429" s="369">
        <f>IF(G429=$P$1,(VLOOKUP(A429,'Extras -UL'!$A$6:$J$109,HLOOKUP('Exras Inflair Vs. Base'!G429,'Extras -UL'!$A$4:$J$5,2,FALSE),FALSE)-I429),0)</f>
        <v>0</v>
      </c>
      <c r="Q429" s="369">
        <f>IF(G429=$Q$1,(VLOOKUP(A429,'Extras -UL'!$A$6:$J$109,HLOOKUP('Exras Inflair Vs. Base'!G429,'Extras -UL'!$A$4:$J$5,2,FALSE),FALSE)-I429),0)</f>
        <v>0</v>
      </c>
      <c r="R429" s="369">
        <f>IF(G429=$R$1,(VLOOKUP(A429,'Extras -UL'!$A$6:$J$109,HLOOKUP('Exras Inflair Vs. Base'!G429,'Extras -UL'!$A$4:$J$5,2,FALSE),FALSE)-I429),0)</f>
        <v>0</v>
      </c>
      <c r="S429" s="248"/>
      <c r="T429" s="256" t="str">
        <f t="shared" si="19"/>
        <v/>
      </c>
      <c r="U429" s="248"/>
      <c r="V429" s="248"/>
      <c r="W429" s="248"/>
      <c r="X429" s="248"/>
      <c r="Y429" s="241"/>
      <c r="Z429" s="241" t="str">
        <f t="shared" si="20"/>
        <v/>
      </c>
      <c r="AA429" s="245">
        <f t="shared" si="21"/>
        <v>0</v>
      </c>
      <c r="AB429" s="242">
        <f>IF(G429=$J$1,(VLOOKUP(A429,'Extras -UL'!$A$6:$J$109,HLOOKUP('Exras Inflair Vs. Base'!G429,'Extras -UL'!$A$4:$J$5,2,FALSE),FALSE)),0)</f>
        <v>0</v>
      </c>
      <c r="AC429" s="242">
        <f>IF(G429=$K$1,(VLOOKUP(A429,'Extras -UL'!$A$6:$J$109,HLOOKUP('Exras Inflair Vs. Base'!G429,'Extras -UL'!$A$4:$J$5,2,FALSE),FALSE)),0)</f>
        <v>0</v>
      </c>
      <c r="AD429" s="242">
        <f>IF(G429=$L$1,(VLOOKUP(A429,'Extras -UL'!$A$6:$J$109,HLOOKUP('Exras Inflair Vs. Base'!G429,'Extras -UL'!$A$4:$J$5,2,FALSE),FALSE)),0)</f>
        <v>0</v>
      </c>
      <c r="AE429" s="242">
        <f>IF(G429=$M$1,(VLOOKUP(A429,'Extras -UL'!$A$6:$J$109,HLOOKUP('Exras Inflair Vs. Base'!G429,'Extras -UL'!$A$4:$J$5,2,FALSE),FALSE)),0)</f>
        <v>0</v>
      </c>
      <c r="AF429" s="242">
        <f>IF(G429=$N$1,(VLOOKUP(A429,'Extras -UL'!$A$6:$J$109,HLOOKUP('Exras Inflair Vs. Base'!G429,'Extras -UL'!$A$4:$J$5,2,FALSE),FALSE)-I429),0)</f>
        <v>0</v>
      </c>
      <c r="AG429" s="242">
        <f>IF(G429=$O$1,(VLOOKUP(A429,'Extras -UL'!$A$6:$J$109,HLOOKUP('Exras Inflair Vs. Base'!G429,'Extras -UL'!$A$4:$J$5,2,FALSE),FALSE)),0)</f>
        <v>0</v>
      </c>
      <c r="AH429" s="242">
        <f>IF(G429=$P$1,(VLOOKUP(A429,'Extras -UL'!$A$6:$J$109,HLOOKUP('Exras Inflair Vs. Base'!G429,'Extras -UL'!$A$4:$J$5,2,FALSE),FALSE)),0)</f>
        <v>0</v>
      </c>
      <c r="AI429" s="242">
        <f>IF(G429=$Q$1,(VLOOKUP(A429,'Extras -UL'!$A$6:$J$109,HLOOKUP('Exras Inflair Vs. Base'!G429,'Extras -UL'!$A$4:$J$5,2,FALSE),FALSE)),0)</f>
        <v>0</v>
      </c>
      <c r="AJ429" s="242">
        <f>IF(G429=$R$1,(VLOOKUP(A429,'Extras -UL'!$A$6:$J$109,HLOOKUP('Exras Inflair Vs. Base'!G429,'Extras -UL'!$A$4:$J$5,2,FALSE),FALSE)),0)</f>
        <v>0</v>
      </c>
    </row>
    <row r="430" spans="1:36" x14ac:dyDescent="0.25">
      <c r="A430" s="250"/>
      <c r="B430" s="250"/>
      <c r="C430" s="250"/>
      <c r="D430" s="252"/>
      <c r="E430" s="249"/>
      <c r="F430" s="249"/>
      <c r="G430" s="249"/>
      <c r="H430" s="249"/>
      <c r="I430" s="249"/>
      <c r="J430" s="369">
        <f>IF(G430=$J$1,(VLOOKUP(A430,'Extras -UL'!$A$6:$J$109,HLOOKUP('Exras Inflair Vs. Base'!G430,'Extras -UL'!$A$4:$J$5,2,FALSE),FALSE)-I430),0)</f>
        <v>0</v>
      </c>
      <c r="K430" s="369">
        <f>IF(G430=$K$1,(VLOOKUP(A430,'Extras -UL'!$A$6:$J$109,HLOOKUP('Exras Inflair Vs. Base'!G430,'Extras -UL'!$A$4:$J$5,2,FALSE),FALSE)-I430),0)</f>
        <v>0</v>
      </c>
      <c r="L430" s="369">
        <f>IF(G430=$L$1,(VLOOKUP(A430,'Extras -UL'!$A$6:$J$109,HLOOKUP('Exras Inflair Vs. Base'!G430,'Extras -UL'!$A$4:$J$5,2,FALSE),FALSE)-I430),0)</f>
        <v>0</v>
      </c>
      <c r="M430" s="369">
        <f>IF(G430=$M$1,(VLOOKUP(A430,'Extras -UL'!$A$6:$J$109,HLOOKUP('Exras Inflair Vs. Base'!G430,'Extras -UL'!$A$4:$J$5,2,FALSE),FALSE)-I430),0)</f>
        <v>0</v>
      </c>
      <c r="N430" s="369">
        <f>IF(G430=$N$1,(VLOOKUP(A430,'Extras -UL'!$A$6:$J$109,HLOOKUP('Exras Inflair Vs. Base'!G430,'Extras -UL'!$A$4:$J$5,2,FALSE),FALSE)-I430),0)</f>
        <v>0</v>
      </c>
      <c r="O430" s="369">
        <f>IF(G430=$O$1,(VLOOKUP(A430,'Extras -UL'!$A$6:$J$109,HLOOKUP('Exras Inflair Vs. Base'!G430,'Extras -UL'!$A$4:$J$5,2,FALSE),FALSE)-I430),0)</f>
        <v>0</v>
      </c>
      <c r="P430" s="369">
        <f>IF(G430=$P$1,(VLOOKUP(A430,'Extras -UL'!$A$6:$J$109,HLOOKUP('Exras Inflair Vs. Base'!G430,'Extras -UL'!$A$4:$J$5,2,FALSE),FALSE)-I430),0)</f>
        <v>0</v>
      </c>
      <c r="Q430" s="369">
        <f>IF(G430=$Q$1,(VLOOKUP(A430,'Extras -UL'!$A$6:$J$109,HLOOKUP('Exras Inflair Vs. Base'!G430,'Extras -UL'!$A$4:$J$5,2,FALSE),FALSE)-I430),0)</f>
        <v>0</v>
      </c>
      <c r="R430" s="369">
        <f>IF(G430=$R$1,(VLOOKUP(A430,'Extras -UL'!$A$6:$J$109,HLOOKUP('Exras Inflair Vs. Base'!G430,'Extras -UL'!$A$4:$J$5,2,FALSE),FALSE)-I430),0)</f>
        <v>0</v>
      </c>
      <c r="S430" s="248"/>
      <c r="T430" s="256" t="str">
        <f t="shared" si="19"/>
        <v/>
      </c>
      <c r="U430" s="248"/>
      <c r="V430" s="248"/>
      <c r="W430" s="248"/>
      <c r="X430" s="248"/>
      <c r="Y430" s="241"/>
      <c r="Z430" s="241" t="str">
        <f t="shared" si="20"/>
        <v/>
      </c>
      <c r="AA430" s="245">
        <f t="shared" si="21"/>
        <v>0</v>
      </c>
      <c r="AB430" s="242">
        <f>IF(G430=$J$1,(VLOOKUP(A430,'Extras -UL'!$A$6:$J$109,HLOOKUP('Exras Inflair Vs. Base'!G430,'Extras -UL'!$A$4:$J$5,2,FALSE),FALSE)),0)</f>
        <v>0</v>
      </c>
      <c r="AC430" s="242">
        <f>IF(G430=$K$1,(VLOOKUP(A430,'Extras -UL'!$A$6:$J$109,HLOOKUP('Exras Inflair Vs. Base'!G430,'Extras -UL'!$A$4:$J$5,2,FALSE),FALSE)),0)</f>
        <v>0</v>
      </c>
      <c r="AD430" s="242">
        <f>IF(G430=$L$1,(VLOOKUP(A430,'Extras -UL'!$A$6:$J$109,HLOOKUP('Exras Inflair Vs. Base'!G430,'Extras -UL'!$A$4:$J$5,2,FALSE),FALSE)),0)</f>
        <v>0</v>
      </c>
      <c r="AE430" s="242">
        <f>IF(G430=$M$1,(VLOOKUP(A430,'Extras -UL'!$A$6:$J$109,HLOOKUP('Exras Inflair Vs. Base'!G430,'Extras -UL'!$A$4:$J$5,2,FALSE),FALSE)),0)</f>
        <v>0</v>
      </c>
      <c r="AF430" s="242">
        <f>IF(G430=$N$1,(VLOOKUP(A430,'Extras -UL'!$A$6:$J$109,HLOOKUP('Exras Inflair Vs. Base'!G430,'Extras -UL'!$A$4:$J$5,2,FALSE),FALSE)-I430),0)</f>
        <v>0</v>
      </c>
      <c r="AG430" s="242">
        <f>IF(G430=$O$1,(VLOOKUP(A430,'Extras -UL'!$A$6:$J$109,HLOOKUP('Exras Inflair Vs. Base'!G430,'Extras -UL'!$A$4:$J$5,2,FALSE),FALSE)),0)</f>
        <v>0</v>
      </c>
      <c r="AH430" s="242">
        <f>IF(G430=$P$1,(VLOOKUP(A430,'Extras -UL'!$A$6:$J$109,HLOOKUP('Exras Inflair Vs. Base'!G430,'Extras -UL'!$A$4:$J$5,2,FALSE),FALSE)),0)</f>
        <v>0</v>
      </c>
      <c r="AI430" s="242">
        <f>IF(G430=$Q$1,(VLOOKUP(A430,'Extras -UL'!$A$6:$J$109,HLOOKUP('Exras Inflair Vs. Base'!G430,'Extras -UL'!$A$4:$J$5,2,FALSE),FALSE)),0)</f>
        <v>0</v>
      </c>
      <c r="AJ430" s="242">
        <f>IF(G430=$R$1,(VLOOKUP(A430,'Extras -UL'!$A$6:$J$109,HLOOKUP('Exras Inflair Vs. Base'!G430,'Extras -UL'!$A$4:$J$5,2,FALSE),FALSE)),0)</f>
        <v>0</v>
      </c>
    </row>
    <row r="431" spans="1:36" x14ac:dyDescent="0.25">
      <c r="A431" s="250"/>
      <c r="B431" s="250"/>
      <c r="C431" s="250"/>
      <c r="D431" s="252"/>
      <c r="E431" s="249"/>
      <c r="F431" s="249"/>
      <c r="G431" s="249"/>
      <c r="H431" s="249"/>
      <c r="I431" s="249"/>
      <c r="J431" s="369">
        <f>IF(G431=$J$1,(VLOOKUP(A431,'Extras -UL'!$A$6:$J$109,HLOOKUP('Exras Inflair Vs. Base'!G431,'Extras -UL'!$A$4:$J$5,2,FALSE),FALSE)-I431),0)</f>
        <v>0</v>
      </c>
      <c r="K431" s="369">
        <f>IF(G431=$K$1,(VLOOKUP(A431,'Extras -UL'!$A$6:$J$109,HLOOKUP('Exras Inflair Vs. Base'!G431,'Extras -UL'!$A$4:$J$5,2,FALSE),FALSE)-I431),0)</f>
        <v>0</v>
      </c>
      <c r="L431" s="369">
        <f>IF(G431=$L$1,(VLOOKUP(A431,'Extras -UL'!$A$6:$J$109,HLOOKUP('Exras Inflair Vs. Base'!G431,'Extras -UL'!$A$4:$J$5,2,FALSE),FALSE)-I431),0)</f>
        <v>0</v>
      </c>
      <c r="M431" s="369">
        <f>IF(G431=$M$1,(VLOOKUP(A431,'Extras -UL'!$A$6:$J$109,HLOOKUP('Exras Inflair Vs. Base'!G431,'Extras -UL'!$A$4:$J$5,2,FALSE),FALSE)-I431),0)</f>
        <v>0</v>
      </c>
      <c r="N431" s="369">
        <f>IF(G431=$N$1,(VLOOKUP(A431,'Extras -UL'!$A$6:$J$109,HLOOKUP('Exras Inflair Vs. Base'!G431,'Extras -UL'!$A$4:$J$5,2,FALSE),FALSE)-I431),0)</f>
        <v>0</v>
      </c>
      <c r="O431" s="369">
        <f>IF(G431=$O$1,(VLOOKUP(A431,'Extras -UL'!$A$6:$J$109,HLOOKUP('Exras Inflair Vs. Base'!G431,'Extras -UL'!$A$4:$J$5,2,FALSE),FALSE)-I431),0)</f>
        <v>0</v>
      </c>
      <c r="P431" s="369">
        <f>IF(G431=$P$1,(VLOOKUP(A431,'Extras -UL'!$A$6:$J$109,HLOOKUP('Exras Inflair Vs. Base'!G431,'Extras -UL'!$A$4:$J$5,2,FALSE),FALSE)-I431),0)</f>
        <v>0</v>
      </c>
      <c r="Q431" s="369">
        <f>IF(G431=$Q$1,(VLOOKUP(A431,'Extras -UL'!$A$6:$J$109,HLOOKUP('Exras Inflair Vs. Base'!G431,'Extras -UL'!$A$4:$J$5,2,FALSE),FALSE)-I431),0)</f>
        <v>0</v>
      </c>
      <c r="R431" s="369">
        <f>IF(G431=$R$1,(VLOOKUP(A431,'Extras -UL'!$A$6:$J$109,HLOOKUP('Exras Inflair Vs. Base'!G431,'Extras -UL'!$A$4:$J$5,2,FALSE),FALSE)-I431),0)</f>
        <v>0</v>
      </c>
      <c r="S431" s="248"/>
      <c r="T431" s="256" t="str">
        <f t="shared" si="19"/>
        <v/>
      </c>
      <c r="U431" s="248"/>
      <c r="V431" s="248"/>
      <c r="W431" s="248"/>
      <c r="X431" s="248"/>
      <c r="Y431" s="241"/>
      <c r="Z431" s="241" t="str">
        <f t="shared" si="20"/>
        <v/>
      </c>
      <c r="AA431" s="245">
        <f t="shared" si="21"/>
        <v>0</v>
      </c>
      <c r="AB431" s="242">
        <f>IF(G431=$J$1,(VLOOKUP(A431,'Extras -UL'!$A$6:$J$109,HLOOKUP('Exras Inflair Vs. Base'!G431,'Extras -UL'!$A$4:$J$5,2,FALSE),FALSE)),0)</f>
        <v>0</v>
      </c>
      <c r="AC431" s="242">
        <f>IF(G431=$K$1,(VLOOKUP(A431,'Extras -UL'!$A$6:$J$109,HLOOKUP('Exras Inflair Vs. Base'!G431,'Extras -UL'!$A$4:$J$5,2,FALSE),FALSE)),0)</f>
        <v>0</v>
      </c>
      <c r="AD431" s="242">
        <f>IF(G431=$L$1,(VLOOKUP(A431,'Extras -UL'!$A$6:$J$109,HLOOKUP('Exras Inflair Vs. Base'!G431,'Extras -UL'!$A$4:$J$5,2,FALSE),FALSE)),0)</f>
        <v>0</v>
      </c>
      <c r="AE431" s="242">
        <f>IF(G431=$M$1,(VLOOKUP(A431,'Extras -UL'!$A$6:$J$109,HLOOKUP('Exras Inflair Vs. Base'!G431,'Extras -UL'!$A$4:$J$5,2,FALSE),FALSE)),0)</f>
        <v>0</v>
      </c>
      <c r="AF431" s="242">
        <f>IF(G431=$N$1,(VLOOKUP(A431,'Extras -UL'!$A$6:$J$109,HLOOKUP('Exras Inflair Vs. Base'!G431,'Extras -UL'!$A$4:$J$5,2,FALSE),FALSE)-I431),0)</f>
        <v>0</v>
      </c>
      <c r="AG431" s="242">
        <f>IF(G431=$O$1,(VLOOKUP(A431,'Extras -UL'!$A$6:$J$109,HLOOKUP('Exras Inflair Vs. Base'!G431,'Extras -UL'!$A$4:$J$5,2,FALSE),FALSE)),0)</f>
        <v>0</v>
      </c>
      <c r="AH431" s="242">
        <f>IF(G431=$P$1,(VLOOKUP(A431,'Extras -UL'!$A$6:$J$109,HLOOKUP('Exras Inflair Vs. Base'!G431,'Extras -UL'!$A$4:$J$5,2,FALSE),FALSE)),0)</f>
        <v>0</v>
      </c>
      <c r="AI431" s="242">
        <f>IF(G431=$Q$1,(VLOOKUP(A431,'Extras -UL'!$A$6:$J$109,HLOOKUP('Exras Inflair Vs. Base'!G431,'Extras -UL'!$A$4:$J$5,2,FALSE),FALSE)),0)</f>
        <v>0</v>
      </c>
      <c r="AJ431" s="242">
        <f>IF(G431=$R$1,(VLOOKUP(A431,'Extras -UL'!$A$6:$J$109,HLOOKUP('Exras Inflair Vs. Base'!G431,'Extras -UL'!$A$4:$J$5,2,FALSE),FALSE)),0)</f>
        <v>0</v>
      </c>
    </row>
    <row r="432" spans="1:36" x14ac:dyDescent="0.25">
      <c r="A432" s="250"/>
      <c r="B432" s="250"/>
      <c r="C432" s="250"/>
      <c r="D432" s="252"/>
      <c r="E432" s="249"/>
      <c r="F432" s="249"/>
      <c r="G432" s="249"/>
      <c r="H432" s="249"/>
      <c r="I432" s="249"/>
      <c r="J432" s="369">
        <f>IF(G432=$J$1,(VLOOKUP(A432,'Extras -UL'!$A$6:$J$109,HLOOKUP('Exras Inflair Vs. Base'!G432,'Extras -UL'!$A$4:$J$5,2,FALSE),FALSE)-I432),0)</f>
        <v>0</v>
      </c>
      <c r="K432" s="369">
        <f>IF(G432=$K$1,(VLOOKUP(A432,'Extras -UL'!$A$6:$J$109,HLOOKUP('Exras Inflair Vs. Base'!G432,'Extras -UL'!$A$4:$J$5,2,FALSE),FALSE)-I432),0)</f>
        <v>0</v>
      </c>
      <c r="L432" s="369">
        <f>IF(G432=$L$1,(VLOOKUP(A432,'Extras -UL'!$A$6:$J$109,HLOOKUP('Exras Inflair Vs. Base'!G432,'Extras -UL'!$A$4:$J$5,2,FALSE),FALSE)-I432),0)</f>
        <v>0</v>
      </c>
      <c r="M432" s="369">
        <f>IF(G432=$M$1,(VLOOKUP(A432,'Extras -UL'!$A$6:$J$109,HLOOKUP('Exras Inflair Vs. Base'!G432,'Extras -UL'!$A$4:$J$5,2,FALSE),FALSE)-I432),0)</f>
        <v>0</v>
      </c>
      <c r="N432" s="369">
        <f>IF(G432=$N$1,(VLOOKUP(A432,'Extras -UL'!$A$6:$J$109,HLOOKUP('Exras Inflair Vs. Base'!G432,'Extras -UL'!$A$4:$J$5,2,FALSE),FALSE)-I432),0)</f>
        <v>0</v>
      </c>
      <c r="O432" s="369">
        <f>IF(G432=$O$1,(VLOOKUP(A432,'Extras -UL'!$A$6:$J$109,HLOOKUP('Exras Inflair Vs. Base'!G432,'Extras -UL'!$A$4:$J$5,2,FALSE),FALSE)-I432),0)</f>
        <v>0</v>
      </c>
      <c r="P432" s="369">
        <f>IF(G432=$P$1,(VLOOKUP(A432,'Extras -UL'!$A$6:$J$109,HLOOKUP('Exras Inflair Vs. Base'!G432,'Extras -UL'!$A$4:$J$5,2,FALSE),FALSE)-I432),0)</f>
        <v>0</v>
      </c>
      <c r="Q432" s="369">
        <f>IF(G432=$Q$1,(VLOOKUP(A432,'Extras -UL'!$A$6:$J$109,HLOOKUP('Exras Inflair Vs. Base'!G432,'Extras -UL'!$A$4:$J$5,2,FALSE),FALSE)-I432),0)</f>
        <v>0</v>
      </c>
      <c r="R432" s="369">
        <f>IF(G432=$R$1,(VLOOKUP(A432,'Extras -UL'!$A$6:$J$109,HLOOKUP('Exras Inflair Vs. Base'!G432,'Extras -UL'!$A$4:$J$5,2,FALSE),FALSE)-I432),0)</f>
        <v>0</v>
      </c>
      <c r="S432" s="248"/>
      <c r="T432" s="256" t="str">
        <f t="shared" si="19"/>
        <v/>
      </c>
      <c r="U432" s="248"/>
      <c r="V432" s="248"/>
      <c r="W432" s="248"/>
      <c r="X432" s="248"/>
      <c r="Y432" s="241"/>
      <c r="Z432" s="241" t="str">
        <f t="shared" si="20"/>
        <v/>
      </c>
      <c r="AA432" s="245">
        <f t="shared" si="21"/>
        <v>0</v>
      </c>
      <c r="AB432" s="242">
        <f>IF(G432=$J$1,(VLOOKUP(A432,'Extras -UL'!$A$6:$J$109,HLOOKUP('Exras Inflair Vs. Base'!G432,'Extras -UL'!$A$4:$J$5,2,FALSE),FALSE)),0)</f>
        <v>0</v>
      </c>
      <c r="AC432" s="242">
        <f>IF(G432=$K$1,(VLOOKUP(A432,'Extras -UL'!$A$6:$J$109,HLOOKUP('Exras Inflair Vs. Base'!G432,'Extras -UL'!$A$4:$J$5,2,FALSE),FALSE)),0)</f>
        <v>0</v>
      </c>
      <c r="AD432" s="242">
        <f>IF(G432=$L$1,(VLOOKUP(A432,'Extras -UL'!$A$6:$J$109,HLOOKUP('Exras Inflair Vs. Base'!G432,'Extras -UL'!$A$4:$J$5,2,FALSE),FALSE)),0)</f>
        <v>0</v>
      </c>
      <c r="AE432" s="242">
        <f>IF(G432=$M$1,(VLOOKUP(A432,'Extras -UL'!$A$6:$J$109,HLOOKUP('Exras Inflair Vs. Base'!G432,'Extras -UL'!$A$4:$J$5,2,FALSE),FALSE)),0)</f>
        <v>0</v>
      </c>
      <c r="AF432" s="242">
        <f>IF(G432=$N$1,(VLOOKUP(A432,'Extras -UL'!$A$6:$J$109,HLOOKUP('Exras Inflair Vs. Base'!G432,'Extras -UL'!$A$4:$J$5,2,FALSE),FALSE)-I432),0)</f>
        <v>0</v>
      </c>
      <c r="AG432" s="242">
        <f>IF(G432=$O$1,(VLOOKUP(A432,'Extras -UL'!$A$6:$J$109,HLOOKUP('Exras Inflair Vs. Base'!G432,'Extras -UL'!$A$4:$J$5,2,FALSE),FALSE)),0)</f>
        <v>0</v>
      </c>
      <c r="AH432" s="242">
        <f>IF(G432=$P$1,(VLOOKUP(A432,'Extras -UL'!$A$6:$J$109,HLOOKUP('Exras Inflair Vs. Base'!G432,'Extras -UL'!$A$4:$J$5,2,FALSE),FALSE)),0)</f>
        <v>0</v>
      </c>
      <c r="AI432" s="242">
        <f>IF(G432=$Q$1,(VLOOKUP(A432,'Extras -UL'!$A$6:$J$109,HLOOKUP('Exras Inflair Vs. Base'!G432,'Extras -UL'!$A$4:$J$5,2,FALSE),FALSE)),0)</f>
        <v>0</v>
      </c>
      <c r="AJ432" s="242">
        <f>IF(G432=$R$1,(VLOOKUP(A432,'Extras -UL'!$A$6:$J$109,HLOOKUP('Exras Inflair Vs. Base'!G432,'Extras -UL'!$A$4:$J$5,2,FALSE),FALSE)),0)</f>
        <v>0</v>
      </c>
    </row>
    <row r="433" spans="1:36" x14ac:dyDescent="0.25">
      <c r="A433" s="250"/>
      <c r="B433" s="250"/>
      <c r="C433" s="250"/>
      <c r="D433" s="252"/>
      <c r="E433" s="249"/>
      <c r="F433" s="249"/>
      <c r="G433" s="249"/>
      <c r="H433" s="249"/>
      <c r="I433" s="249"/>
      <c r="J433" s="369">
        <f>IF(G433=$J$1,(VLOOKUP(A433,'Extras -UL'!$A$6:$J$109,HLOOKUP('Exras Inflair Vs. Base'!G433,'Extras -UL'!$A$4:$J$5,2,FALSE),FALSE)-I433),0)</f>
        <v>0</v>
      </c>
      <c r="K433" s="369">
        <f>IF(G433=$K$1,(VLOOKUP(A433,'Extras -UL'!$A$6:$J$109,HLOOKUP('Exras Inflair Vs. Base'!G433,'Extras -UL'!$A$4:$J$5,2,FALSE),FALSE)-I433),0)</f>
        <v>0</v>
      </c>
      <c r="L433" s="369">
        <f>IF(G433=$L$1,(VLOOKUP(A433,'Extras -UL'!$A$6:$J$109,HLOOKUP('Exras Inflair Vs. Base'!G433,'Extras -UL'!$A$4:$J$5,2,FALSE),FALSE)-I433),0)</f>
        <v>0</v>
      </c>
      <c r="M433" s="369">
        <f>IF(G433=$M$1,(VLOOKUP(A433,'Extras -UL'!$A$6:$J$109,HLOOKUP('Exras Inflair Vs. Base'!G433,'Extras -UL'!$A$4:$J$5,2,FALSE),FALSE)-I433),0)</f>
        <v>0</v>
      </c>
      <c r="N433" s="369">
        <f>IF(G433=$N$1,(VLOOKUP(A433,'Extras -UL'!$A$6:$J$109,HLOOKUP('Exras Inflair Vs. Base'!G433,'Extras -UL'!$A$4:$J$5,2,FALSE),FALSE)-I433),0)</f>
        <v>0</v>
      </c>
      <c r="O433" s="369">
        <f>IF(G433=$O$1,(VLOOKUP(A433,'Extras -UL'!$A$6:$J$109,HLOOKUP('Exras Inflair Vs. Base'!G433,'Extras -UL'!$A$4:$J$5,2,FALSE),FALSE)-I433),0)</f>
        <v>0</v>
      </c>
      <c r="P433" s="369">
        <f>IF(G433=$P$1,(VLOOKUP(A433,'Extras -UL'!$A$6:$J$109,HLOOKUP('Exras Inflair Vs. Base'!G433,'Extras -UL'!$A$4:$J$5,2,FALSE),FALSE)-I433),0)</f>
        <v>0</v>
      </c>
      <c r="Q433" s="369">
        <f>IF(G433=$Q$1,(VLOOKUP(A433,'Extras -UL'!$A$6:$J$109,HLOOKUP('Exras Inflair Vs. Base'!G433,'Extras -UL'!$A$4:$J$5,2,FALSE),FALSE)-I433),0)</f>
        <v>0</v>
      </c>
      <c r="R433" s="369">
        <f>IF(G433=$R$1,(VLOOKUP(A433,'Extras -UL'!$A$6:$J$109,HLOOKUP('Exras Inflair Vs. Base'!G433,'Extras -UL'!$A$4:$J$5,2,FALSE),FALSE)-I433),0)</f>
        <v>0</v>
      </c>
      <c r="S433" s="248"/>
      <c r="T433" s="256" t="str">
        <f t="shared" si="19"/>
        <v/>
      </c>
      <c r="U433" s="248"/>
      <c r="V433" s="248"/>
      <c r="W433" s="248"/>
      <c r="X433" s="248"/>
      <c r="Y433" s="241"/>
      <c r="Z433" s="241" t="str">
        <f t="shared" si="20"/>
        <v/>
      </c>
      <c r="AA433" s="245">
        <f t="shared" si="21"/>
        <v>0</v>
      </c>
      <c r="AB433" s="242">
        <f>IF(G433=$J$1,(VLOOKUP(A433,'Extras -UL'!$A$6:$J$109,HLOOKUP('Exras Inflair Vs. Base'!G433,'Extras -UL'!$A$4:$J$5,2,FALSE),FALSE)),0)</f>
        <v>0</v>
      </c>
      <c r="AC433" s="242">
        <f>IF(G433=$K$1,(VLOOKUP(A433,'Extras -UL'!$A$6:$J$109,HLOOKUP('Exras Inflair Vs. Base'!G433,'Extras -UL'!$A$4:$J$5,2,FALSE),FALSE)),0)</f>
        <v>0</v>
      </c>
      <c r="AD433" s="242">
        <f>IF(G433=$L$1,(VLOOKUP(A433,'Extras -UL'!$A$6:$J$109,HLOOKUP('Exras Inflair Vs. Base'!G433,'Extras -UL'!$A$4:$J$5,2,FALSE),FALSE)),0)</f>
        <v>0</v>
      </c>
      <c r="AE433" s="242">
        <f>IF(G433=$M$1,(VLOOKUP(A433,'Extras -UL'!$A$6:$J$109,HLOOKUP('Exras Inflair Vs. Base'!G433,'Extras -UL'!$A$4:$J$5,2,FALSE),FALSE)),0)</f>
        <v>0</v>
      </c>
      <c r="AF433" s="242">
        <f>IF(G433=$N$1,(VLOOKUP(A433,'Extras -UL'!$A$6:$J$109,HLOOKUP('Exras Inflair Vs. Base'!G433,'Extras -UL'!$A$4:$J$5,2,FALSE),FALSE)-I433),0)</f>
        <v>0</v>
      </c>
      <c r="AG433" s="242">
        <f>IF(G433=$O$1,(VLOOKUP(A433,'Extras -UL'!$A$6:$J$109,HLOOKUP('Exras Inflair Vs. Base'!G433,'Extras -UL'!$A$4:$J$5,2,FALSE),FALSE)),0)</f>
        <v>0</v>
      </c>
      <c r="AH433" s="242">
        <f>IF(G433=$P$1,(VLOOKUP(A433,'Extras -UL'!$A$6:$J$109,HLOOKUP('Exras Inflair Vs. Base'!G433,'Extras -UL'!$A$4:$J$5,2,FALSE),FALSE)),0)</f>
        <v>0</v>
      </c>
      <c r="AI433" s="242">
        <f>IF(G433=$Q$1,(VLOOKUP(A433,'Extras -UL'!$A$6:$J$109,HLOOKUP('Exras Inflair Vs. Base'!G433,'Extras -UL'!$A$4:$J$5,2,FALSE),FALSE)),0)</f>
        <v>0</v>
      </c>
      <c r="AJ433" s="242">
        <f>IF(G433=$R$1,(VLOOKUP(A433,'Extras -UL'!$A$6:$J$109,HLOOKUP('Exras Inflair Vs. Base'!G433,'Extras -UL'!$A$4:$J$5,2,FALSE),FALSE)),0)</f>
        <v>0</v>
      </c>
    </row>
    <row r="434" spans="1:36" x14ac:dyDescent="0.25">
      <c r="A434" s="250"/>
      <c r="B434" s="250"/>
      <c r="C434" s="250"/>
      <c r="D434" s="252"/>
      <c r="E434" s="249"/>
      <c r="F434" s="249"/>
      <c r="G434" s="249"/>
      <c r="H434" s="249"/>
      <c r="I434" s="249"/>
      <c r="J434" s="369">
        <f>IF(G434=$J$1,(VLOOKUP(A434,'Extras -UL'!$A$6:$J$109,HLOOKUP('Exras Inflair Vs. Base'!G434,'Extras -UL'!$A$4:$J$5,2,FALSE),FALSE)-I434),0)</f>
        <v>0</v>
      </c>
      <c r="K434" s="369">
        <f>IF(G434=$K$1,(VLOOKUP(A434,'Extras -UL'!$A$6:$J$109,HLOOKUP('Exras Inflair Vs. Base'!G434,'Extras -UL'!$A$4:$J$5,2,FALSE),FALSE)-I434),0)</f>
        <v>0</v>
      </c>
      <c r="L434" s="369">
        <f>IF(G434=$L$1,(VLOOKUP(A434,'Extras -UL'!$A$6:$J$109,HLOOKUP('Exras Inflair Vs. Base'!G434,'Extras -UL'!$A$4:$J$5,2,FALSE),FALSE)-I434),0)</f>
        <v>0</v>
      </c>
      <c r="M434" s="369">
        <f>IF(G434=$M$1,(VLOOKUP(A434,'Extras -UL'!$A$6:$J$109,HLOOKUP('Exras Inflair Vs. Base'!G434,'Extras -UL'!$A$4:$J$5,2,FALSE),FALSE)-I434),0)</f>
        <v>0</v>
      </c>
      <c r="N434" s="369">
        <f>IF(G434=$N$1,(VLOOKUP(A434,'Extras -UL'!$A$6:$J$109,HLOOKUP('Exras Inflair Vs. Base'!G434,'Extras -UL'!$A$4:$J$5,2,FALSE),FALSE)-I434),0)</f>
        <v>0</v>
      </c>
      <c r="O434" s="369">
        <f>IF(G434=$O$1,(VLOOKUP(A434,'Extras -UL'!$A$6:$J$109,HLOOKUP('Exras Inflair Vs. Base'!G434,'Extras -UL'!$A$4:$J$5,2,FALSE),FALSE)-I434),0)</f>
        <v>0</v>
      </c>
      <c r="P434" s="369">
        <f>IF(G434=$P$1,(VLOOKUP(A434,'Extras -UL'!$A$6:$J$109,HLOOKUP('Exras Inflair Vs. Base'!G434,'Extras -UL'!$A$4:$J$5,2,FALSE),FALSE)-I434),0)</f>
        <v>0</v>
      </c>
      <c r="Q434" s="369">
        <f>IF(G434=$Q$1,(VLOOKUP(A434,'Extras -UL'!$A$6:$J$109,HLOOKUP('Exras Inflair Vs. Base'!G434,'Extras -UL'!$A$4:$J$5,2,FALSE),FALSE)-I434),0)</f>
        <v>0</v>
      </c>
      <c r="R434" s="369">
        <f>IF(G434=$R$1,(VLOOKUP(A434,'Extras -UL'!$A$6:$J$109,HLOOKUP('Exras Inflair Vs. Base'!G434,'Extras -UL'!$A$4:$J$5,2,FALSE),FALSE)-I434),0)</f>
        <v>0</v>
      </c>
      <c r="S434" s="248"/>
      <c r="T434" s="256" t="str">
        <f t="shared" si="19"/>
        <v/>
      </c>
      <c r="U434" s="248"/>
      <c r="V434" s="248"/>
      <c r="W434" s="248"/>
      <c r="X434" s="248"/>
      <c r="Y434" s="241"/>
      <c r="Z434" s="241" t="str">
        <f t="shared" si="20"/>
        <v/>
      </c>
      <c r="AA434" s="245">
        <f t="shared" si="21"/>
        <v>0</v>
      </c>
      <c r="AB434" s="242">
        <f>IF(G434=$J$1,(VLOOKUP(A434,'Extras -UL'!$A$6:$J$109,HLOOKUP('Exras Inflair Vs. Base'!G434,'Extras -UL'!$A$4:$J$5,2,FALSE),FALSE)),0)</f>
        <v>0</v>
      </c>
      <c r="AC434" s="242">
        <f>IF(G434=$K$1,(VLOOKUP(A434,'Extras -UL'!$A$6:$J$109,HLOOKUP('Exras Inflair Vs. Base'!G434,'Extras -UL'!$A$4:$J$5,2,FALSE),FALSE)),0)</f>
        <v>0</v>
      </c>
      <c r="AD434" s="242">
        <f>IF(G434=$L$1,(VLOOKUP(A434,'Extras -UL'!$A$6:$J$109,HLOOKUP('Exras Inflair Vs. Base'!G434,'Extras -UL'!$A$4:$J$5,2,FALSE),FALSE)),0)</f>
        <v>0</v>
      </c>
      <c r="AE434" s="242">
        <f>IF(G434=$M$1,(VLOOKUP(A434,'Extras -UL'!$A$6:$J$109,HLOOKUP('Exras Inflair Vs. Base'!G434,'Extras -UL'!$A$4:$J$5,2,FALSE),FALSE)),0)</f>
        <v>0</v>
      </c>
      <c r="AF434" s="242">
        <f>IF(G434=$N$1,(VLOOKUP(A434,'Extras -UL'!$A$6:$J$109,HLOOKUP('Exras Inflair Vs. Base'!G434,'Extras -UL'!$A$4:$J$5,2,FALSE),FALSE)-I434),0)</f>
        <v>0</v>
      </c>
      <c r="AG434" s="242">
        <f>IF(G434=$O$1,(VLOOKUP(A434,'Extras -UL'!$A$6:$J$109,HLOOKUP('Exras Inflair Vs. Base'!G434,'Extras -UL'!$A$4:$J$5,2,FALSE),FALSE)),0)</f>
        <v>0</v>
      </c>
      <c r="AH434" s="242">
        <f>IF(G434=$P$1,(VLOOKUP(A434,'Extras -UL'!$A$6:$J$109,HLOOKUP('Exras Inflair Vs. Base'!G434,'Extras -UL'!$A$4:$J$5,2,FALSE),FALSE)),0)</f>
        <v>0</v>
      </c>
      <c r="AI434" s="242">
        <f>IF(G434=$Q$1,(VLOOKUP(A434,'Extras -UL'!$A$6:$J$109,HLOOKUP('Exras Inflair Vs. Base'!G434,'Extras -UL'!$A$4:$J$5,2,FALSE),FALSE)),0)</f>
        <v>0</v>
      </c>
      <c r="AJ434" s="242">
        <f>IF(G434=$R$1,(VLOOKUP(A434,'Extras -UL'!$A$6:$J$109,HLOOKUP('Exras Inflair Vs. Base'!G434,'Extras -UL'!$A$4:$J$5,2,FALSE),FALSE)),0)</f>
        <v>0</v>
      </c>
    </row>
    <row r="435" spans="1:36" x14ac:dyDescent="0.25">
      <c r="A435" s="250"/>
      <c r="B435" s="250"/>
      <c r="C435" s="250"/>
      <c r="D435" s="252"/>
      <c r="E435" s="249"/>
      <c r="F435" s="249"/>
      <c r="G435" s="249"/>
      <c r="H435" s="249"/>
      <c r="I435" s="249"/>
      <c r="J435" s="369">
        <f>IF(G435=$J$1,(VLOOKUP(A435,'Extras -UL'!$A$6:$J$109,HLOOKUP('Exras Inflair Vs. Base'!G435,'Extras -UL'!$A$4:$J$5,2,FALSE),FALSE)-I435),0)</f>
        <v>0</v>
      </c>
      <c r="K435" s="369">
        <f>IF(G435=$K$1,(VLOOKUP(A435,'Extras -UL'!$A$6:$J$109,HLOOKUP('Exras Inflair Vs. Base'!G435,'Extras -UL'!$A$4:$J$5,2,FALSE),FALSE)-I435),0)</f>
        <v>0</v>
      </c>
      <c r="L435" s="369">
        <f>IF(G435=$L$1,(VLOOKUP(A435,'Extras -UL'!$A$6:$J$109,HLOOKUP('Exras Inflair Vs. Base'!G435,'Extras -UL'!$A$4:$J$5,2,FALSE),FALSE)-I435),0)</f>
        <v>0</v>
      </c>
      <c r="M435" s="369">
        <f>IF(G435=$M$1,(VLOOKUP(A435,'Extras -UL'!$A$6:$J$109,HLOOKUP('Exras Inflair Vs. Base'!G435,'Extras -UL'!$A$4:$J$5,2,FALSE),FALSE)-I435),0)</f>
        <v>0</v>
      </c>
      <c r="N435" s="369">
        <f>IF(G435=$N$1,(VLOOKUP(A435,'Extras -UL'!$A$6:$J$109,HLOOKUP('Exras Inflair Vs. Base'!G435,'Extras -UL'!$A$4:$J$5,2,FALSE),FALSE)-I435),0)</f>
        <v>0</v>
      </c>
      <c r="O435" s="369">
        <f>IF(G435=$O$1,(VLOOKUP(A435,'Extras -UL'!$A$6:$J$109,HLOOKUP('Exras Inflair Vs. Base'!G435,'Extras -UL'!$A$4:$J$5,2,FALSE),FALSE)-I435),0)</f>
        <v>0</v>
      </c>
      <c r="P435" s="369">
        <f>IF(G435=$P$1,(VLOOKUP(A435,'Extras -UL'!$A$6:$J$109,HLOOKUP('Exras Inflair Vs. Base'!G435,'Extras -UL'!$A$4:$J$5,2,FALSE),FALSE)-I435),0)</f>
        <v>0</v>
      </c>
      <c r="Q435" s="369">
        <f>IF(G435=$Q$1,(VLOOKUP(A435,'Extras -UL'!$A$6:$J$109,HLOOKUP('Exras Inflair Vs. Base'!G435,'Extras -UL'!$A$4:$J$5,2,FALSE),FALSE)-I435),0)</f>
        <v>0</v>
      </c>
      <c r="R435" s="369">
        <f>IF(G435=$R$1,(VLOOKUP(A435,'Extras -UL'!$A$6:$J$109,HLOOKUP('Exras Inflair Vs. Base'!G435,'Extras -UL'!$A$4:$J$5,2,FALSE),FALSE)-I435),0)</f>
        <v>0</v>
      </c>
      <c r="S435" s="248"/>
      <c r="T435" s="256" t="str">
        <f t="shared" si="19"/>
        <v/>
      </c>
      <c r="U435" s="248"/>
      <c r="V435" s="248"/>
      <c r="W435" s="248"/>
      <c r="X435" s="248"/>
      <c r="Y435" s="241"/>
      <c r="Z435" s="241" t="str">
        <f t="shared" si="20"/>
        <v/>
      </c>
      <c r="AA435" s="245">
        <f t="shared" si="21"/>
        <v>0</v>
      </c>
      <c r="AB435" s="242">
        <f>IF(G435=$J$1,(VLOOKUP(A435,'Extras -UL'!$A$6:$J$109,HLOOKUP('Exras Inflair Vs. Base'!G435,'Extras -UL'!$A$4:$J$5,2,FALSE),FALSE)),0)</f>
        <v>0</v>
      </c>
      <c r="AC435" s="242">
        <f>IF(G435=$K$1,(VLOOKUP(A435,'Extras -UL'!$A$6:$J$109,HLOOKUP('Exras Inflair Vs. Base'!G435,'Extras -UL'!$A$4:$J$5,2,FALSE),FALSE)),0)</f>
        <v>0</v>
      </c>
      <c r="AD435" s="242">
        <f>IF(G435=$L$1,(VLOOKUP(A435,'Extras -UL'!$A$6:$J$109,HLOOKUP('Exras Inflair Vs. Base'!G435,'Extras -UL'!$A$4:$J$5,2,FALSE),FALSE)),0)</f>
        <v>0</v>
      </c>
      <c r="AE435" s="242">
        <f>IF(G435=$M$1,(VLOOKUP(A435,'Extras -UL'!$A$6:$J$109,HLOOKUP('Exras Inflair Vs. Base'!G435,'Extras -UL'!$A$4:$J$5,2,FALSE),FALSE)),0)</f>
        <v>0</v>
      </c>
      <c r="AF435" s="242">
        <f>IF(G435=$N$1,(VLOOKUP(A435,'Extras -UL'!$A$6:$J$109,HLOOKUP('Exras Inflair Vs. Base'!G435,'Extras -UL'!$A$4:$J$5,2,FALSE),FALSE)-I435),0)</f>
        <v>0</v>
      </c>
      <c r="AG435" s="242">
        <f>IF(G435=$O$1,(VLOOKUP(A435,'Extras -UL'!$A$6:$J$109,HLOOKUP('Exras Inflair Vs. Base'!G435,'Extras -UL'!$A$4:$J$5,2,FALSE),FALSE)),0)</f>
        <v>0</v>
      </c>
      <c r="AH435" s="242">
        <f>IF(G435=$P$1,(VLOOKUP(A435,'Extras -UL'!$A$6:$J$109,HLOOKUP('Exras Inflair Vs. Base'!G435,'Extras -UL'!$A$4:$J$5,2,FALSE),FALSE)),0)</f>
        <v>0</v>
      </c>
      <c r="AI435" s="242">
        <f>IF(G435=$Q$1,(VLOOKUP(A435,'Extras -UL'!$A$6:$J$109,HLOOKUP('Exras Inflair Vs. Base'!G435,'Extras -UL'!$A$4:$J$5,2,FALSE),FALSE)),0)</f>
        <v>0</v>
      </c>
      <c r="AJ435" s="242">
        <f>IF(G435=$R$1,(VLOOKUP(A435,'Extras -UL'!$A$6:$J$109,HLOOKUP('Exras Inflair Vs. Base'!G435,'Extras -UL'!$A$4:$J$5,2,FALSE),FALSE)),0)</f>
        <v>0</v>
      </c>
    </row>
    <row r="436" spans="1:36" x14ac:dyDescent="0.25">
      <c r="A436" s="250"/>
      <c r="B436" s="250"/>
      <c r="C436" s="250"/>
      <c r="D436" s="252"/>
      <c r="E436" s="249"/>
      <c r="F436" s="249"/>
      <c r="G436" s="249"/>
      <c r="H436" s="249"/>
      <c r="I436" s="249"/>
      <c r="J436" s="369">
        <f>IF(G436=$J$1,(VLOOKUP(A436,'Extras -UL'!$A$6:$J$109,HLOOKUP('Exras Inflair Vs. Base'!G436,'Extras -UL'!$A$4:$J$5,2,FALSE),FALSE)-I436),0)</f>
        <v>0</v>
      </c>
      <c r="K436" s="369">
        <f>IF(G436=$K$1,(VLOOKUP(A436,'Extras -UL'!$A$6:$J$109,HLOOKUP('Exras Inflair Vs. Base'!G436,'Extras -UL'!$A$4:$J$5,2,FALSE),FALSE)-I436),0)</f>
        <v>0</v>
      </c>
      <c r="L436" s="369">
        <f>IF(G436=$L$1,(VLOOKUP(A436,'Extras -UL'!$A$6:$J$109,HLOOKUP('Exras Inflair Vs. Base'!G436,'Extras -UL'!$A$4:$J$5,2,FALSE),FALSE)-I436),0)</f>
        <v>0</v>
      </c>
      <c r="M436" s="369">
        <f>IF(G436=$M$1,(VLOOKUP(A436,'Extras -UL'!$A$6:$J$109,HLOOKUP('Exras Inflair Vs. Base'!G436,'Extras -UL'!$A$4:$J$5,2,FALSE),FALSE)-I436),0)</f>
        <v>0</v>
      </c>
      <c r="N436" s="369">
        <f>IF(G436=$N$1,(VLOOKUP(A436,'Extras -UL'!$A$6:$J$109,HLOOKUP('Exras Inflair Vs. Base'!G436,'Extras -UL'!$A$4:$J$5,2,FALSE),FALSE)-I436),0)</f>
        <v>0</v>
      </c>
      <c r="O436" s="369">
        <f>IF(G436=$O$1,(VLOOKUP(A436,'Extras -UL'!$A$6:$J$109,HLOOKUP('Exras Inflair Vs. Base'!G436,'Extras -UL'!$A$4:$J$5,2,FALSE),FALSE)-I436),0)</f>
        <v>0</v>
      </c>
      <c r="P436" s="369">
        <f>IF(G436=$P$1,(VLOOKUP(A436,'Extras -UL'!$A$6:$J$109,HLOOKUP('Exras Inflair Vs. Base'!G436,'Extras -UL'!$A$4:$J$5,2,FALSE),FALSE)-I436),0)</f>
        <v>0</v>
      </c>
      <c r="Q436" s="369">
        <f>IF(G436=$Q$1,(VLOOKUP(A436,'Extras -UL'!$A$6:$J$109,HLOOKUP('Exras Inflair Vs. Base'!G436,'Extras -UL'!$A$4:$J$5,2,FALSE),FALSE)-I436),0)</f>
        <v>0</v>
      </c>
      <c r="R436" s="369">
        <f>IF(G436=$R$1,(VLOOKUP(A436,'Extras -UL'!$A$6:$J$109,HLOOKUP('Exras Inflair Vs. Base'!G436,'Extras -UL'!$A$4:$J$5,2,FALSE),FALSE)-I436),0)</f>
        <v>0</v>
      </c>
      <c r="S436" s="248"/>
      <c r="T436" s="256" t="str">
        <f t="shared" si="19"/>
        <v/>
      </c>
      <c r="U436" s="248"/>
      <c r="V436" s="248"/>
      <c r="W436" s="248"/>
      <c r="X436" s="248"/>
      <c r="Y436" s="241"/>
      <c r="Z436" s="241" t="str">
        <f t="shared" si="20"/>
        <v/>
      </c>
      <c r="AA436" s="245">
        <f t="shared" si="21"/>
        <v>0</v>
      </c>
      <c r="AB436" s="242">
        <f>IF(G436=$J$1,(VLOOKUP(A436,'Extras -UL'!$A$6:$J$109,HLOOKUP('Exras Inflair Vs. Base'!G436,'Extras -UL'!$A$4:$J$5,2,FALSE),FALSE)),0)</f>
        <v>0</v>
      </c>
      <c r="AC436" s="242">
        <f>IF(G436=$K$1,(VLOOKUP(A436,'Extras -UL'!$A$6:$J$109,HLOOKUP('Exras Inflair Vs. Base'!G436,'Extras -UL'!$A$4:$J$5,2,FALSE),FALSE)),0)</f>
        <v>0</v>
      </c>
      <c r="AD436" s="242">
        <f>IF(G436=$L$1,(VLOOKUP(A436,'Extras -UL'!$A$6:$J$109,HLOOKUP('Exras Inflair Vs. Base'!G436,'Extras -UL'!$A$4:$J$5,2,FALSE),FALSE)),0)</f>
        <v>0</v>
      </c>
      <c r="AE436" s="242">
        <f>IF(G436=$M$1,(VLOOKUP(A436,'Extras -UL'!$A$6:$J$109,HLOOKUP('Exras Inflair Vs. Base'!G436,'Extras -UL'!$A$4:$J$5,2,FALSE),FALSE)),0)</f>
        <v>0</v>
      </c>
      <c r="AF436" s="242">
        <f>IF(G436=$N$1,(VLOOKUP(A436,'Extras -UL'!$A$6:$J$109,HLOOKUP('Exras Inflair Vs. Base'!G436,'Extras -UL'!$A$4:$J$5,2,FALSE),FALSE)-I436),0)</f>
        <v>0</v>
      </c>
      <c r="AG436" s="242">
        <f>IF(G436=$O$1,(VLOOKUP(A436,'Extras -UL'!$A$6:$J$109,HLOOKUP('Exras Inflair Vs. Base'!G436,'Extras -UL'!$A$4:$J$5,2,FALSE),FALSE)),0)</f>
        <v>0</v>
      </c>
      <c r="AH436" s="242">
        <f>IF(G436=$P$1,(VLOOKUP(A436,'Extras -UL'!$A$6:$J$109,HLOOKUP('Exras Inflair Vs. Base'!G436,'Extras -UL'!$A$4:$J$5,2,FALSE),FALSE)),0)</f>
        <v>0</v>
      </c>
      <c r="AI436" s="242">
        <f>IF(G436=$Q$1,(VLOOKUP(A436,'Extras -UL'!$A$6:$J$109,HLOOKUP('Exras Inflair Vs. Base'!G436,'Extras -UL'!$A$4:$J$5,2,FALSE),FALSE)),0)</f>
        <v>0</v>
      </c>
      <c r="AJ436" s="242">
        <f>IF(G436=$R$1,(VLOOKUP(A436,'Extras -UL'!$A$6:$J$109,HLOOKUP('Exras Inflair Vs. Base'!G436,'Extras -UL'!$A$4:$J$5,2,FALSE),FALSE)),0)</f>
        <v>0</v>
      </c>
    </row>
    <row r="437" spans="1:36" x14ac:dyDescent="0.25">
      <c r="A437" s="250"/>
      <c r="B437" s="250"/>
      <c r="C437" s="250"/>
      <c r="D437" s="252"/>
      <c r="E437" s="249"/>
      <c r="F437" s="249"/>
      <c r="G437" s="249"/>
      <c r="H437" s="249"/>
      <c r="I437" s="249"/>
      <c r="J437" s="369">
        <f>IF(G437=$J$1,(VLOOKUP(A437,'Extras -UL'!$A$6:$J$109,HLOOKUP('Exras Inflair Vs. Base'!G437,'Extras -UL'!$A$4:$J$5,2,FALSE),FALSE)-I437),0)</f>
        <v>0</v>
      </c>
      <c r="K437" s="369">
        <f>IF(G437=$K$1,(VLOOKUP(A437,'Extras -UL'!$A$6:$J$109,HLOOKUP('Exras Inflair Vs. Base'!G437,'Extras -UL'!$A$4:$J$5,2,FALSE),FALSE)-I437),0)</f>
        <v>0</v>
      </c>
      <c r="L437" s="369">
        <f>IF(G437=$L$1,(VLOOKUP(A437,'Extras -UL'!$A$6:$J$109,HLOOKUP('Exras Inflair Vs. Base'!G437,'Extras -UL'!$A$4:$J$5,2,FALSE),FALSE)-I437),0)</f>
        <v>0</v>
      </c>
      <c r="M437" s="369">
        <f>IF(G437=$M$1,(VLOOKUP(A437,'Extras -UL'!$A$6:$J$109,HLOOKUP('Exras Inflair Vs. Base'!G437,'Extras -UL'!$A$4:$J$5,2,FALSE),FALSE)-I437),0)</f>
        <v>0</v>
      </c>
      <c r="N437" s="369">
        <f>IF(G437=$N$1,(VLOOKUP(A437,'Extras -UL'!$A$6:$J$109,HLOOKUP('Exras Inflair Vs. Base'!G437,'Extras -UL'!$A$4:$J$5,2,FALSE),FALSE)-I437),0)</f>
        <v>0</v>
      </c>
      <c r="O437" s="369">
        <f>IF(G437=$O$1,(VLOOKUP(A437,'Extras -UL'!$A$6:$J$109,HLOOKUP('Exras Inflair Vs. Base'!G437,'Extras -UL'!$A$4:$J$5,2,FALSE),FALSE)-I437),0)</f>
        <v>0</v>
      </c>
      <c r="P437" s="369">
        <f>IF(G437=$P$1,(VLOOKUP(A437,'Extras -UL'!$A$6:$J$109,HLOOKUP('Exras Inflair Vs. Base'!G437,'Extras -UL'!$A$4:$J$5,2,FALSE),FALSE)-I437),0)</f>
        <v>0</v>
      </c>
      <c r="Q437" s="369">
        <f>IF(G437=$Q$1,(VLOOKUP(A437,'Extras -UL'!$A$6:$J$109,HLOOKUP('Exras Inflair Vs. Base'!G437,'Extras -UL'!$A$4:$J$5,2,FALSE),FALSE)-I437),0)</f>
        <v>0</v>
      </c>
      <c r="R437" s="369">
        <f>IF(G437=$R$1,(VLOOKUP(A437,'Extras -UL'!$A$6:$J$109,HLOOKUP('Exras Inflair Vs. Base'!G437,'Extras -UL'!$A$4:$J$5,2,FALSE),FALSE)-I437),0)</f>
        <v>0</v>
      </c>
      <c r="S437" s="248"/>
      <c r="T437" s="256" t="str">
        <f t="shared" si="19"/>
        <v/>
      </c>
      <c r="U437" s="248"/>
      <c r="V437" s="248"/>
      <c r="W437" s="248"/>
      <c r="X437" s="248"/>
      <c r="Y437" s="241"/>
      <c r="Z437" s="241" t="str">
        <f t="shared" si="20"/>
        <v/>
      </c>
      <c r="AA437" s="245">
        <f t="shared" si="21"/>
        <v>0</v>
      </c>
      <c r="AB437" s="242">
        <f>IF(G437=$J$1,(VLOOKUP(A437,'Extras -UL'!$A$6:$J$109,HLOOKUP('Exras Inflair Vs. Base'!G437,'Extras -UL'!$A$4:$J$5,2,FALSE),FALSE)),0)</f>
        <v>0</v>
      </c>
      <c r="AC437" s="242">
        <f>IF(G437=$K$1,(VLOOKUP(A437,'Extras -UL'!$A$6:$J$109,HLOOKUP('Exras Inflair Vs. Base'!G437,'Extras -UL'!$A$4:$J$5,2,FALSE),FALSE)),0)</f>
        <v>0</v>
      </c>
      <c r="AD437" s="242">
        <f>IF(G437=$L$1,(VLOOKUP(A437,'Extras -UL'!$A$6:$J$109,HLOOKUP('Exras Inflair Vs. Base'!G437,'Extras -UL'!$A$4:$J$5,2,FALSE),FALSE)),0)</f>
        <v>0</v>
      </c>
      <c r="AE437" s="242">
        <f>IF(G437=$M$1,(VLOOKUP(A437,'Extras -UL'!$A$6:$J$109,HLOOKUP('Exras Inflair Vs. Base'!G437,'Extras -UL'!$A$4:$J$5,2,FALSE),FALSE)),0)</f>
        <v>0</v>
      </c>
      <c r="AF437" s="242">
        <f>IF(G437=$N$1,(VLOOKUP(A437,'Extras -UL'!$A$6:$J$109,HLOOKUP('Exras Inflair Vs. Base'!G437,'Extras -UL'!$A$4:$J$5,2,FALSE),FALSE)-I437),0)</f>
        <v>0</v>
      </c>
      <c r="AG437" s="242">
        <f>IF(G437=$O$1,(VLOOKUP(A437,'Extras -UL'!$A$6:$J$109,HLOOKUP('Exras Inflair Vs. Base'!G437,'Extras -UL'!$A$4:$J$5,2,FALSE),FALSE)),0)</f>
        <v>0</v>
      </c>
      <c r="AH437" s="242">
        <f>IF(G437=$P$1,(VLOOKUP(A437,'Extras -UL'!$A$6:$J$109,HLOOKUP('Exras Inflair Vs. Base'!G437,'Extras -UL'!$A$4:$J$5,2,FALSE),FALSE)),0)</f>
        <v>0</v>
      </c>
      <c r="AI437" s="242">
        <f>IF(G437=$Q$1,(VLOOKUP(A437,'Extras -UL'!$A$6:$J$109,HLOOKUP('Exras Inflair Vs. Base'!G437,'Extras -UL'!$A$4:$J$5,2,FALSE),FALSE)),0)</f>
        <v>0</v>
      </c>
      <c r="AJ437" s="242">
        <f>IF(G437=$R$1,(VLOOKUP(A437,'Extras -UL'!$A$6:$J$109,HLOOKUP('Exras Inflair Vs. Base'!G437,'Extras -UL'!$A$4:$J$5,2,FALSE),FALSE)),0)</f>
        <v>0</v>
      </c>
    </row>
    <row r="438" spans="1:36" x14ac:dyDescent="0.25">
      <c r="A438" s="250"/>
      <c r="B438" s="250"/>
      <c r="C438" s="250"/>
      <c r="D438" s="252"/>
      <c r="E438" s="249"/>
      <c r="F438" s="249"/>
      <c r="G438" s="249"/>
      <c r="H438" s="249"/>
      <c r="I438" s="249"/>
      <c r="J438" s="369">
        <f>IF(G438=$J$1,(VLOOKUP(A438,'Extras -UL'!$A$6:$J$109,HLOOKUP('Exras Inflair Vs. Base'!G438,'Extras -UL'!$A$4:$J$5,2,FALSE),FALSE)-I438),0)</f>
        <v>0</v>
      </c>
      <c r="K438" s="369">
        <f>IF(G438=$K$1,(VLOOKUP(A438,'Extras -UL'!$A$6:$J$109,HLOOKUP('Exras Inflair Vs. Base'!G438,'Extras -UL'!$A$4:$J$5,2,FALSE),FALSE)-I438),0)</f>
        <v>0</v>
      </c>
      <c r="L438" s="369">
        <f>IF(G438=$L$1,(VLOOKUP(A438,'Extras -UL'!$A$6:$J$109,HLOOKUP('Exras Inflair Vs. Base'!G438,'Extras -UL'!$A$4:$J$5,2,FALSE),FALSE)-I438),0)</f>
        <v>0</v>
      </c>
      <c r="M438" s="369">
        <f>IF(G438=$M$1,(VLOOKUP(A438,'Extras -UL'!$A$6:$J$109,HLOOKUP('Exras Inflair Vs. Base'!G438,'Extras -UL'!$A$4:$J$5,2,FALSE),FALSE)-I438),0)</f>
        <v>0</v>
      </c>
      <c r="N438" s="369">
        <f>IF(G438=$N$1,(VLOOKUP(A438,'Extras -UL'!$A$6:$J$109,HLOOKUP('Exras Inflair Vs. Base'!G438,'Extras -UL'!$A$4:$J$5,2,FALSE),FALSE)-I438),0)</f>
        <v>0</v>
      </c>
      <c r="O438" s="369">
        <f>IF(G438=$O$1,(VLOOKUP(A438,'Extras -UL'!$A$6:$J$109,HLOOKUP('Exras Inflair Vs. Base'!G438,'Extras -UL'!$A$4:$J$5,2,FALSE),FALSE)-I438),0)</f>
        <v>0</v>
      </c>
      <c r="P438" s="369">
        <f>IF(G438=$P$1,(VLOOKUP(A438,'Extras -UL'!$A$6:$J$109,HLOOKUP('Exras Inflair Vs. Base'!G438,'Extras -UL'!$A$4:$J$5,2,FALSE),FALSE)-I438),0)</f>
        <v>0</v>
      </c>
      <c r="Q438" s="369">
        <f>IF(G438=$Q$1,(VLOOKUP(A438,'Extras -UL'!$A$6:$J$109,HLOOKUP('Exras Inflair Vs. Base'!G438,'Extras -UL'!$A$4:$J$5,2,FALSE),FALSE)-I438),0)</f>
        <v>0</v>
      </c>
      <c r="R438" s="369">
        <f>IF(G438=$R$1,(VLOOKUP(A438,'Extras -UL'!$A$6:$J$109,HLOOKUP('Exras Inflair Vs. Base'!G438,'Extras -UL'!$A$4:$J$5,2,FALSE),FALSE)-I438),0)</f>
        <v>0</v>
      </c>
      <c r="S438" s="248"/>
      <c r="T438" s="256" t="str">
        <f t="shared" si="19"/>
        <v/>
      </c>
      <c r="U438" s="248"/>
      <c r="V438" s="248"/>
      <c r="W438" s="248"/>
      <c r="X438" s="248"/>
      <c r="Y438" s="241"/>
      <c r="Z438" s="241" t="str">
        <f t="shared" si="20"/>
        <v/>
      </c>
      <c r="AA438" s="245">
        <f t="shared" si="21"/>
        <v>0</v>
      </c>
      <c r="AB438" s="242">
        <f>IF(G438=$J$1,(VLOOKUP(A438,'Extras -UL'!$A$6:$J$109,HLOOKUP('Exras Inflair Vs. Base'!G438,'Extras -UL'!$A$4:$J$5,2,FALSE),FALSE)),0)</f>
        <v>0</v>
      </c>
      <c r="AC438" s="242">
        <f>IF(G438=$K$1,(VLOOKUP(A438,'Extras -UL'!$A$6:$J$109,HLOOKUP('Exras Inflair Vs. Base'!G438,'Extras -UL'!$A$4:$J$5,2,FALSE),FALSE)),0)</f>
        <v>0</v>
      </c>
      <c r="AD438" s="242">
        <f>IF(G438=$L$1,(VLOOKUP(A438,'Extras -UL'!$A$6:$J$109,HLOOKUP('Exras Inflair Vs. Base'!G438,'Extras -UL'!$A$4:$J$5,2,FALSE),FALSE)),0)</f>
        <v>0</v>
      </c>
      <c r="AE438" s="242">
        <f>IF(G438=$M$1,(VLOOKUP(A438,'Extras -UL'!$A$6:$J$109,HLOOKUP('Exras Inflair Vs. Base'!G438,'Extras -UL'!$A$4:$J$5,2,FALSE),FALSE)),0)</f>
        <v>0</v>
      </c>
      <c r="AF438" s="242">
        <f>IF(G438=$N$1,(VLOOKUP(A438,'Extras -UL'!$A$6:$J$109,HLOOKUP('Exras Inflair Vs. Base'!G438,'Extras -UL'!$A$4:$J$5,2,FALSE),FALSE)-I438),0)</f>
        <v>0</v>
      </c>
      <c r="AG438" s="242">
        <f>IF(G438=$O$1,(VLOOKUP(A438,'Extras -UL'!$A$6:$J$109,HLOOKUP('Exras Inflair Vs. Base'!G438,'Extras -UL'!$A$4:$J$5,2,FALSE),FALSE)),0)</f>
        <v>0</v>
      </c>
      <c r="AH438" s="242">
        <f>IF(G438=$P$1,(VLOOKUP(A438,'Extras -UL'!$A$6:$J$109,HLOOKUP('Exras Inflair Vs. Base'!G438,'Extras -UL'!$A$4:$J$5,2,FALSE),FALSE)),0)</f>
        <v>0</v>
      </c>
      <c r="AI438" s="242">
        <f>IF(G438=$Q$1,(VLOOKUP(A438,'Extras -UL'!$A$6:$J$109,HLOOKUP('Exras Inflair Vs. Base'!G438,'Extras -UL'!$A$4:$J$5,2,FALSE),FALSE)),0)</f>
        <v>0</v>
      </c>
      <c r="AJ438" s="242">
        <f>IF(G438=$R$1,(VLOOKUP(A438,'Extras -UL'!$A$6:$J$109,HLOOKUP('Exras Inflair Vs. Base'!G438,'Extras -UL'!$A$4:$J$5,2,FALSE),FALSE)),0)</f>
        <v>0</v>
      </c>
    </row>
    <row r="439" spans="1:36" x14ac:dyDescent="0.25">
      <c r="A439" s="250"/>
      <c r="B439" s="250"/>
      <c r="C439" s="250"/>
      <c r="D439" s="252"/>
      <c r="E439" s="249"/>
      <c r="F439" s="249"/>
      <c r="G439" s="249"/>
      <c r="H439" s="249"/>
      <c r="I439" s="249"/>
      <c r="J439" s="369">
        <f>IF(G439=$J$1,(VLOOKUP(A439,'Extras -UL'!$A$6:$J$109,HLOOKUP('Exras Inflair Vs. Base'!G439,'Extras -UL'!$A$4:$J$5,2,FALSE),FALSE)-I439),0)</f>
        <v>0</v>
      </c>
      <c r="K439" s="369">
        <f>IF(G439=$K$1,(VLOOKUP(A439,'Extras -UL'!$A$6:$J$109,HLOOKUP('Exras Inflair Vs. Base'!G439,'Extras -UL'!$A$4:$J$5,2,FALSE),FALSE)-I439),0)</f>
        <v>0</v>
      </c>
      <c r="L439" s="369">
        <f>IF(G439=$L$1,(VLOOKUP(A439,'Extras -UL'!$A$6:$J$109,HLOOKUP('Exras Inflair Vs. Base'!G439,'Extras -UL'!$A$4:$J$5,2,FALSE),FALSE)-I439),0)</f>
        <v>0</v>
      </c>
      <c r="M439" s="369">
        <f>IF(G439=$M$1,(VLOOKUP(A439,'Extras -UL'!$A$6:$J$109,HLOOKUP('Exras Inflair Vs. Base'!G439,'Extras -UL'!$A$4:$J$5,2,FALSE),FALSE)-I439),0)</f>
        <v>0</v>
      </c>
      <c r="N439" s="369">
        <f>IF(G439=$N$1,(VLOOKUP(A439,'Extras -UL'!$A$6:$J$109,HLOOKUP('Exras Inflair Vs. Base'!G439,'Extras -UL'!$A$4:$J$5,2,FALSE),FALSE)-I439),0)</f>
        <v>0</v>
      </c>
      <c r="O439" s="369">
        <f>IF(G439=$O$1,(VLOOKUP(A439,'Extras -UL'!$A$6:$J$109,HLOOKUP('Exras Inflair Vs. Base'!G439,'Extras -UL'!$A$4:$J$5,2,FALSE),FALSE)-I439),0)</f>
        <v>0</v>
      </c>
      <c r="P439" s="369">
        <f>IF(G439=$P$1,(VLOOKUP(A439,'Extras -UL'!$A$6:$J$109,HLOOKUP('Exras Inflair Vs. Base'!G439,'Extras -UL'!$A$4:$J$5,2,FALSE),FALSE)-I439),0)</f>
        <v>0</v>
      </c>
      <c r="Q439" s="369">
        <f>IF(G439=$Q$1,(VLOOKUP(A439,'Extras -UL'!$A$6:$J$109,HLOOKUP('Exras Inflair Vs. Base'!G439,'Extras -UL'!$A$4:$J$5,2,FALSE),FALSE)-I439),0)</f>
        <v>0</v>
      </c>
      <c r="R439" s="369">
        <f>IF(G439=$R$1,(VLOOKUP(A439,'Extras -UL'!$A$6:$J$109,HLOOKUP('Exras Inflair Vs. Base'!G439,'Extras -UL'!$A$4:$J$5,2,FALSE),FALSE)-I439),0)</f>
        <v>0</v>
      </c>
      <c r="S439" s="248"/>
      <c r="T439" s="256" t="str">
        <f t="shared" si="19"/>
        <v/>
      </c>
      <c r="U439" s="248"/>
      <c r="V439" s="248"/>
      <c r="W439" s="248"/>
      <c r="X439" s="248"/>
      <c r="Y439" s="241"/>
      <c r="Z439" s="241" t="str">
        <f t="shared" si="20"/>
        <v/>
      </c>
      <c r="AA439" s="245">
        <f t="shared" si="21"/>
        <v>0</v>
      </c>
      <c r="AB439" s="242">
        <f>IF(G439=$J$1,(VLOOKUP(A439,'Extras -UL'!$A$6:$J$109,HLOOKUP('Exras Inflair Vs. Base'!G439,'Extras -UL'!$A$4:$J$5,2,FALSE),FALSE)),0)</f>
        <v>0</v>
      </c>
      <c r="AC439" s="242">
        <f>IF(G439=$K$1,(VLOOKUP(A439,'Extras -UL'!$A$6:$J$109,HLOOKUP('Exras Inflair Vs. Base'!G439,'Extras -UL'!$A$4:$J$5,2,FALSE),FALSE)),0)</f>
        <v>0</v>
      </c>
      <c r="AD439" s="242">
        <f>IF(G439=$L$1,(VLOOKUP(A439,'Extras -UL'!$A$6:$J$109,HLOOKUP('Exras Inflair Vs. Base'!G439,'Extras -UL'!$A$4:$J$5,2,FALSE),FALSE)),0)</f>
        <v>0</v>
      </c>
      <c r="AE439" s="242">
        <f>IF(G439=$M$1,(VLOOKUP(A439,'Extras -UL'!$A$6:$J$109,HLOOKUP('Exras Inflair Vs. Base'!G439,'Extras -UL'!$A$4:$J$5,2,FALSE),FALSE)),0)</f>
        <v>0</v>
      </c>
      <c r="AF439" s="242">
        <f>IF(G439=$N$1,(VLOOKUP(A439,'Extras -UL'!$A$6:$J$109,HLOOKUP('Exras Inflair Vs. Base'!G439,'Extras -UL'!$A$4:$J$5,2,FALSE),FALSE)-I439),0)</f>
        <v>0</v>
      </c>
      <c r="AG439" s="242">
        <f>IF(G439=$O$1,(VLOOKUP(A439,'Extras -UL'!$A$6:$J$109,HLOOKUP('Exras Inflair Vs. Base'!G439,'Extras -UL'!$A$4:$J$5,2,FALSE),FALSE)),0)</f>
        <v>0</v>
      </c>
      <c r="AH439" s="242">
        <f>IF(G439=$P$1,(VLOOKUP(A439,'Extras -UL'!$A$6:$J$109,HLOOKUP('Exras Inflair Vs. Base'!G439,'Extras -UL'!$A$4:$J$5,2,FALSE),FALSE)),0)</f>
        <v>0</v>
      </c>
      <c r="AI439" s="242">
        <f>IF(G439=$Q$1,(VLOOKUP(A439,'Extras -UL'!$A$6:$J$109,HLOOKUP('Exras Inflair Vs. Base'!G439,'Extras -UL'!$A$4:$J$5,2,FALSE),FALSE)),0)</f>
        <v>0</v>
      </c>
      <c r="AJ439" s="242">
        <f>IF(G439=$R$1,(VLOOKUP(A439,'Extras -UL'!$A$6:$J$109,HLOOKUP('Exras Inflair Vs. Base'!G439,'Extras -UL'!$A$4:$J$5,2,FALSE),FALSE)),0)</f>
        <v>0</v>
      </c>
    </row>
    <row r="440" spans="1:36" x14ac:dyDescent="0.25">
      <c r="A440" s="250"/>
      <c r="B440" s="250"/>
      <c r="C440" s="250"/>
      <c r="D440" s="252"/>
      <c r="E440" s="249"/>
      <c r="F440" s="249"/>
      <c r="G440" s="249"/>
      <c r="H440" s="249"/>
      <c r="I440" s="249"/>
      <c r="J440" s="369">
        <f>IF(G440=$J$1,(VLOOKUP(A440,'Extras -UL'!$A$6:$J$109,HLOOKUP('Exras Inflair Vs. Base'!G440,'Extras -UL'!$A$4:$J$5,2,FALSE),FALSE)-I440),0)</f>
        <v>0</v>
      </c>
      <c r="K440" s="369">
        <f>IF(G440=$K$1,(VLOOKUP(A440,'Extras -UL'!$A$6:$J$109,HLOOKUP('Exras Inflair Vs. Base'!G440,'Extras -UL'!$A$4:$J$5,2,FALSE),FALSE)-I440),0)</f>
        <v>0</v>
      </c>
      <c r="L440" s="369">
        <f>IF(G440=$L$1,(VLOOKUP(A440,'Extras -UL'!$A$6:$J$109,HLOOKUP('Exras Inflair Vs. Base'!G440,'Extras -UL'!$A$4:$J$5,2,FALSE),FALSE)-I440),0)</f>
        <v>0</v>
      </c>
      <c r="M440" s="369">
        <f>IF(G440=$M$1,(VLOOKUP(A440,'Extras -UL'!$A$6:$J$109,HLOOKUP('Exras Inflair Vs. Base'!G440,'Extras -UL'!$A$4:$J$5,2,FALSE),FALSE)-I440),0)</f>
        <v>0</v>
      </c>
      <c r="N440" s="369">
        <f>IF(G440=$N$1,(VLOOKUP(A440,'Extras -UL'!$A$6:$J$109,HLOOKUP('Exras Inflair Vs. Base'!G440,'Extras -UL'!$A$4:$J$5,2,FALSE),FALSE)-I440),0)</f>
        <v>0</v>
      </c>
      <c r="O440" s="369">
        <f>IF(G440=$O$1,(VLOOKUP(A440,'Extras -UL'!$A$6:$J$109,HLOOKUP('Exras Inflair Vs. Base'!G440,'Extras -UL'!$A$4:$J$5,2,FALSE),FALSE)-I440),0)</f>
        <v>0</v>
      </c>
      <c r="P440" s="369">
        <f>IF(G440=$P$1,(VLOOKUP(A440,'Extras -UL'!$A$6:$J$109,HLOOKUP('Exras Inflair Vs. Base'!G440,'Extras -UL'!$A$4:$J$5,2,FALSE),FALSE)-I440),0)</f>
        <v>0</v>
      </c>
      <c r="Q440" s="369">
        <f>IF(G440=$Q$1,(VLOOKUP(A440,'Extras -UL'!$A$6:$J$109,HLOOKUP('Exras Inflair Vs. Base'!G440,'Extras -UL'!$A$4:$J$5,2,FALSE),FALSE)-I440),0)</f>
        <v>0</v>
      </c>
      <c r="R440" s="369">
        <f>IF(G440=$R$1,(VLOOKUP(A440,'Extras -UL'!$A$6:$J$109,HLOOKUP('Exras Inflair Vs. Base'!G440,'Extras -UL'!$A$4:$J$5,2,FALSE),FALSE)-I440),0)</f>
        <v>0</v>
      </c>
      <c r="S440" s="248"/>
      <c r="T440" s="256" t="str">
        <f t="shared" si="19"/>
        <v/>
      </c>
      <c r="U440" s="248"/>
      <c r="V440" s="248"/>
      <c r="W440" s="248"/>
      <c r="X440" s="248"/>
      <c r="Y440" s="241"/>
      <c r="Z440" s="241" t="str">
        <f t="shared" si="20"/>
        <v/>
      </c>
      <c r="AA440" s="245">
        <f t="shared" si="21"/>
        <v>0</v>
      </c>
      <c r="AB440" s="242">
        <f>IF(G440=$J$1,(VLOOKUP(A440,'Extras -UL'!$A$6:$J$109,HLOOKUP('Exras Inflair Vs. Base'!G440,'Extras -UL'!$A$4:$J$5,2,FALSE),FALSE)),0)</f>
        <v>0</v>
      </c>
      <c r="AC440" s="242">
        <f>IF(G440=$K$1,(VLOOKUP(A440,'Extras -UL'!$A$6:$J$109,HLOOKUP('Exras Inflair Vs. Base'!G440,'Extras -UL'!$A$4:$J$5,2,FALSE),FALSE)),0)</f>
        <v>0</v>
      </c>
      <c r="AD440" s="242">
        <f>IF(G440=$L$1,(VLOOKUP(A440,'Extras -UL'!$A$6:$J$109,HLOOKUP('Exras Inflair Vs. Base'!G440,'Extras -UL'!$A$4:$J$5,2,FALSE),FALSE)),0)</f>
        <v>0</v>
      </c>
      <c r="AE440" s="242">
        <f>IF(G440=$M$1,(VLOOKUP(A440,'Extras -UL'!$A$6:$J$109,HLOOKUP('Exras Inflair Vs. Base'!G440,'Extras -UL'!$A$4:$J$5,2,FALSE),FALSE)),0)</f>
        <v>0</v>
      </c>
      <c r="AF440" s="242">
        <f>IF(G440=$N$1,(VLOOKUP(A440,'Extras -UL'!$A$6:$J$109,HLOOKUP('Exras Inflair Vs. Base'!G440,'Extras -UL'!$A$4:$J$5,2,FALSE),FALSE)-I440),0)</f>
        <v>0</v>
      </c>
      <c r="AG440" s="242">
        <f>IF(G440=$O$1,(VLOOKUP(A440,'Extras -UL'!$A$6:$J$109,HLOOKUP('Exras Inflair Vs. Base'!G440,'Extras -UL'!$A$4:$J$5,2,FALSE),FALSE)),0)</f>
        <v>0</v>
      </c>
      <c r="AH440" s="242">
        <f>IF(G440=$P$1,(VLOOKUP(A440,'Extras -UL'!$A$6:$J$109,HLOOKUP('Exras Inflair Vs. Base'!G440,'Extras -UL'!$A$4:$J$5,2,FALSE),FALSE)),0)</f>
        <v>0</v>
      </c>
      <c r="AI440" s="242">
        <f>IF(G440=$Q$1,(VLOOKUP(A440,'Extras -UL'!$A$6:$J$109,HLOOKUP('Exras Inflair Vs. Base'!G440,'Extras -UL'!$A$4:$J$5,2,FALSE),FALSE)),0)</f>
        <v>0</v>
      </c>
      <c r="AJ440" s="242">
        <f>IF(G440=$R$1,(VLOOKUP(A440,'Extras -UL'!$A$6:$J$109,HLOOKUP('Exras Inflair Vs. Base'!G440,'Extras -UL'!$A$4:$J$5,2,FALSE),FALSE)),0)</f>
        <v>0</v>
      </c>
    </row>
    <row r="441" spans="1:36" x14ac:dyDescent="0.25">
      <c r="A441" s="250"/>
      <c r="B441" s="250"/>
      <c r="C441" s="250"/>
      <c r="D441" s="252"/>
      <c r="E441" s="249"/>
      <c r="F441" s="249"/>
      <c r="G441" s="249"/>
      <c r="H441" s="249"/>
      <c r="I441" s="249"/>
      <c r="J441" s="369">
        <f>IF(G441=$J$1,(VLOOKUP(A441,'Extras -UL'!$A$6:$J$109,HLOOKUP('Exras Inflair Vs. Base'!G441,'Extras -UL'!$A$4:$J$5,2,FALSE),FALSE)-I441),0)</f>
        <v>0</v>
      </c>
      <c r="K441" s="369">
        <f>IF(G441=$K$1,(VLOOKUP(A441,'Extras -UL'!$A$6:$J$109,HLOOKUP('Exras Inflair Vs. Base'!G441,'Extras -UL'!$A$4:$J$5,2,FALSE),FALSE)-I441),0)</f>
        <v>0</v>
      </c>
      <c r="L441" s="369">
        <f>IF(G441=$L$1,(VLOOKUP(A441,'Extras -UL'!$A$6:$J$109,HLOOKUP('Exras Inflair Vs. Base'!G441,'Extras -UL'!$A$4:$J$5,2,FALSE),FALSE)-I441),0)</f>
        <v>0</v>
      </c>
      <c r="M441" s="369">
        <f>IF(G441=$M$1,(VLOOKUP(A441,'Extras -UL'!$A$6:$J$109,HLOOKUP('Exras Inflair Vs. Base'!G441,'Extras -UL'!$A$4:$J$5,2,FALSE),FALSE)-I441),0)</f>
        <v>0</v>
      </c>
      <c r="N441" s="369">
        <f>IF(G441=$N$1,(VLOOKUP(A441,'Extras -UL'!$A$6:$J$109,HLOOKUP('Exras Inflair Vs. Base'!G441,'Extras -UL'!$A$4:$J$5,2,FALSE),FALSE)-I441),0)</f>
        <v>0</v>
      </c>
      <c r="O441" s="369">
        <f>IF(G441=$O$1,(VLOOKUP(A441,'Extras -UL'!$A$6:$J$109,HLOOKUP('Exras Inflair Vs. Base'!G441,'Extras -UL'!$A$4:$J$5,2,FALSE),FALSE)-I441),0)</f>
        <v>0</v>
      </c>
      <c r="P441" s="369">
        <f>IF(G441=$P$1,(VLOOKUP(A441,'Extras -UL'!$A$6:$J$109,HLOOKUP('Exras Inflair Vs. Base'!G441,'Extras -UL'!$A$4:$J$5,2,FALSE),FALSE)-I441),0)</f>
        <v>0</v>
      </c>
      <c r="Q441" s="369">
        <f>IF(G441=$Q$1,(VLOOKUP(A441,'Extras -UL'!$A$6:$J$109,HLOOKUP('Exras Inflair Vs. Base'!G441,'Extras -UL'!$A$4:$J$5,2,FALSE),FALSE)-I441),0)</f>
        <v>0</v>
      </c>
      <c r="R441" s="369">
        <f>IF(G441=$R$1,(VLOOKUP(A441,'Extras -UL'!$A$6:$J$109,HLOOKUP('Exras Inflair Vs. Base'!G441,'Extras -UL'!$A$4:$J$5,2,FALSE),FALSE)-I441),0)</f>
        <v>0</v>
      </c>
      <c r="S441" s="248"/>
      <c r="T441" s="256" t="str">
        <f t="shared" si="19"/>
        <v/>
      </c>
      <c r="U441" s="248"/>
      <c r="V441" s="248"/>
      <c r="W441" s="248"/>
      <c r="X441" s="248"/>
      <c r="Y441" s="241"/>
      <c r="Z441" s="241" t="str">
        <f t="shared" si="20"/>
        <v/>
      </c>
      <c r="AA441" s="245">
        <f t="shared" si="21"/>
        <v>0</v>
      </c>
      <c r="AB441" s="242">
        <f>IF(G441=$J$1,(VLOOKUP(A441,'Extras -UL'!$A$6:$J$109,HLOOKUP('Exras Inflair Vs. Base'!G441,'Extras -UL'!$A$4:$J$5,2,FALSE),FALSE)),0)</f>
        <v>0</v>
      </c>
      <c r="AC441" s="242">
        <f>IF(G441=$K$1,(VLOOKUP(A441,'Extras -UL'!$A$6:$J$109,HLOOKUP('Exras Inflair Vs. Base'!G441,'Extras -UL'!$A$4:$J$5,2,FALSE),FALSE)),0)</f>
        <v>0</v>
      </c>
      <c r="AD441" s="242">
        <f>IF(G441=$L$1,(VLOOKUP(A441,'Extras -UL'!$A$6:$J$109,HLOOKUP('Exras Inflair Vs. Base'!G441,'Extras -UL'!$A$4:$J$5,2,FALSE),FALSE)),0)</f>
        <v>0</v>
      </c>
      <c r="AE441" s="242">
        <f>IF(G441=$M$1,(VLOOKUP(A441,'Extras -UL'!$A$6:$J$109,HLOOKUP('Exras Inflair Vs. Base'!G441,'Extras -UL'!$A$4:$J$5,2,FALSE),FALSE)),0)</f>
        <v>0</v>
      </c>
      <c r="AF441" s="242">
        <f>IF(G441=$N$1,(VLOOKUP(A441,'Extras -UL'!$A$6:$J$109,HLOOKUP('Exras Inflair Vs. Base'!G441,'Extras -UL'!$A$4:$J$5,2,FALSE),FALSE)-I441),0)</f>
        <v>0</v>
      </c>
      <c r="AG441" s="242">
        <f>IF(G441=$O$1,(VLOOKUP(A441,'Extras -UL'!$A$6:$J$109,HLOOKUP('Exras Inflair Vs. Base'!G441,'Extras -UL'!$A$4:$J$5,2,FALSE),FALSE)),0)</f>
        <v>0</v>
      </c>
      <c r="AH441" s="242">
        <f>IF(G441=$P$1,(VLOOKUP(A441,'Extras -UL'!$A$6:$J$109,HLOOKUP('Exras Inflair Vs. Base'!G441,'Extras -UL'!$A$4:$J$5,2,FALSE),FALSE)),0)</f>
        <v>0</v>
      </c>
      <c r="AI441" s="242">
        <f>IF(G441=$Q$1,(VLOOKUP(A441,'Extras -UL'!$A$6:$J$109,HLOOKUP('Exras Inflair Vs. Base'!G441,'Extras -UL'!$A$4:$J$5,2,FALSE),FALSE)),0)</f>
        <v>0</v>
      </c>
      <c r="AJ441" s="242">
        <f>IF(G441=$R$1,(VLOOKUP(A441,'Extras -UL'!$A$6:$J$109,HLOOKUP('Exras Inflair Vs. Base'!G441,'Extras -UL'!$A$4:$J$5,2,FALSE),FALSE)),0)</f>
        <v>0</v>
      </c>
    </row>
    <row r="442" spans="1:36" x14ac:dyDescent="0.25">
      <c r="A442" s="250"/>
      <c r="B442" s="250"/>
      <c r="C442" s="250"/>
      <c r="D442" s="252"/>
      <c r="E442" s="249"/>
      <c r="F442" s="249"/>
      <c r="G442" s="249"/>
      <c r="H442" s="249"/>
      <c r="I442" s="249"/>
      <c r="J442" s="369">
        <f>IF(G442=$J$1,(VLOOKUP(A442,'Extras -UL'!$A$6:$J$109,HLOOKUP('Exras Inflair Vs. Base'!G442,'Extras -UL'!$A$4:$J$5,2,FALSE),FALSE)-I442),0)</f>
        <v>0</v>
      </c>
      <c r="K442" s="369">
        <f>IF(G442=$K$1,(VLOOKUP(A442,'Extras -UL'!$A$6:$J$109,HLOOKUP('Exras Inflair Vs. Base'!G442,'Extras -UL'!$A$4:$J$5,2,FALSE),FALSE)-I442),0)</f>
        <v>0</v>
      </c>
      <c r="L442" s="369">
        <f>IF(G442=$L$1,(VLOOKUP(A442,'Extras -UL'!$A$6:$J$109,HLOOKUP('Exras Inflair Vs. Base'!G442,'Extras -UL'!$A$4:$J$5,2,FALSE),FALSE)-I442),0)</f>
        <v>0</v>
      </c>
      <c r="M442" s="369">
        <f>IF(G442=$M$1,(VLOOKUP(A442,'Extras -UL'!$A$6:$J$109,HLOOKUP('Exras Inflair Vs. Base'!G442,'Extras -UL'!$A$4:$J$5,2,FALSE),FALSE)-I442),0)</f>
        <v>0</v>
      </c>
      <c r="N442" s="369">
        <f>IF(G442=$N$1,(VLOOKUP(A442,'Extras -UL'!$A$6:$J$109,HLOOKUP('Exras Inflair Vs. Base'!G442,'Extras -UL'!$A$4:$J$5,2,FALSE),FALSE)-I442),0)</f>
        <v>0</v>
      </c>
      <c r="O442" s="369">
        <f>IF(G442=$O$1,(VLOOKUP(A442,'Extras -UL'!$A$6:$J$109,HLOOKUP('Exras Inflair Vs. Base'!G442,'Extras -UL'!$A$4:$J$5,2,FALSE),FALSE)-I442),0)</f>
        <v>0</v>
      </c>
      <c r="P442" s="369">
        <f>IF(G442=$P$1,(VLOOKUP(A442,'Extras -UL'!$A$6:$J$109,HLOOKUP('Exras Inflair Vs. Base'!G442,'Extras -UL'!$A$4:$J$5,2,FALSE),FALSE)-I442),0)</f>
        <v>0</v>
      </c>
      <c r="Q442" s="369">
        <f>IF(G442=$Q$1,(VLOOKUP(A442,'Extras -UL'!$A$6:$J$109,HLOOKUP('Exras Inflair Vs. Base'!G442,'Extras -UL'!$A$4:$J$5,2,FALSE),FALSE)-I442),0)</f>
        <v>0</v>
      </c>
      <c r="R442" s="369">
        <f>IF(G442=$R$1,(VLOOKUP(A442,'Extras -UL'!$A$6:$J$109,HLOOKUP('Exras Inflair Vs. Base'!G442,'Extras -UL'!$A$4:$J$5,2,FALSE),FALSE)-I442),0)</f>
        <v>0</v>
      </c>
      <c r="S442" s="248"/>
      <c r="T442" s="256" t="str">
        <f t="shared" si="19"/>
        <v/>
      </c>
      <c r="U442" s="248"/>
      <c r="V442" s="248"/>
      <c r="W442" s="248"/>
      <c r="X442" s="248"/>
      <c r="Y442" s="241"/>
      <c r="Z442" s="241" t="str">
        <f t="shared" si="20"/>
        <v/>
      </c>
      <c r="AA442" s="245">
        <f t="shared" si="21"/>
        <v>0</v>
      </c>
      <c r="AB442" s="242">
        <f>IF(G442=$J$1,(VLOOKUP(A442,'Extras -UL'!$A$6:$J$109,HLOOKUP('Exras Inflair Vs. Base'!G442,'Extras -UL'!$A$4:$J$5,2,FALSE),FALSE)),0)</f>
        <v>0</v>
      </c>
      <c r="AC442" s="242">
        <f>IF(G442=$K$1,(VLOOKUP(A442,'Extras -UL'!$A$6:$J$109,HLOOKUP('Exras Inflair Vs. Base'!G442,'Extras -UL'!$A$4:$J$5,2,FALSE),FALSE)),0)</f>
        <v>0</v>
      </c>
      <c r="AD442" s="242">
        <f>IF(G442=$L$1,(VLOOKUP(A442,'Extras -UL'!$A$6:$J$109,HLOOKUP('Exras Inflair Vs. Base'!G442,'Extras -UL'!$A$4:$J$5,2,FALSE),FALSE)),0)</f>
        <v>0</v>
      </c>
      <c r="AE442" s="242">
        <f>IF(G442=$M$1,(VLOOKUP(A442,'Extras -UL'!$A$6:$J$109,HLOOKUP('Exras Inflair Vs. Base'!G442,'Extras -UL'!$A$4:$J$5,2,FALSE),FALSE)),0)</f>
        <v>0</v>
      </c>
      <c r="AF442" s="242">
        <f>IF(G442=$N$1,(VLOOKUP(A442,'Extras -UL'!$A$6:$J$109,HLOOKUP('Exras Inflair Vs. Base'!G442,'Extras -UL'!$A$4:$J$5,2,FALSE),FALSE)-I442),0)</f>
        <v>0</v>
      </c>
      <c r="AG442" s="242">
        <f>IF(G442=$O$1,(VLOOKUP(A442,'Extras -UL'!$A$6:$J$109,HLOOKUP('Exras Inflair Vs. Base'!G442,'Extras -UL'!$A$4:$J$5,2,FALSE),FALSE)),0)</f>
        <v>0</v>
      </c>
      <c r="AH442" s="242">
        <f>IF(G442=$P$1,(VLOOKUP(A442,'Extras -UL'!$A$6:$J$109,HLOOKUP('Exras Inflair Vs. Base'!G442,'Extras -UL'!$A$4:$J$5,2,FALSE),FALSE)),0)</f>
        <v>0</v>
      </c>
      <c r="AI442" s="242">
        <f>IF(G442=$Q$1,(VLOOKUP(A442,'Extras -UL'!$A$6:$J$109,HLOOKUP('Exras Inflair Vs. Base'!G442,'Extras -UL'!$A$4:$J$5,2,FALSE),FALSE)),0)</f>
        <v>0</v>
      </c>
      <c r="AJ442" s="242">
        <f>IF(G442=$R$1,(VLOOKUP(A442,'Extras -UL'!$A$6:$J$109,HLOOKUP('Exras Inflair Vs. Base'!G442,'Extras -UL'!$A$4:$J$5,2,FALSE),FALSE)),0)</f>
        <v>0</v>
      </c>
    </row>
    <row r="443" spans="1:36" x14ac:dyDescent="0.25">
      <c r="A443" s="250"/>
      <c r="B443" s="250"/>
      <c r="C443" s="250"/>
      <c r="D443" s="252"/>
      <c r="E443" s="249"/>
      <c r="F443" s="249"/>
      <c r="G443" s="249"/>
      <c r="H443" s="249"/>
      <c r="I443" s="249"/>
      <c r="J443" s="369">
        <f>IF(G443=$J$1,(VLOOKUP(A443,'Extras -UL'!$A$6:$J$109,HLOOKUP('Exras Inflair Vs. Base'!G443,'Extras -UL'!$A$4:$J$5,2,FALSE),FALSE)-I443),0)</f>
        <v>0</v>
      </c>
      <c r="K443" s="369">
        <f>IF(G443=$K$1,(VLOOKUP(A443,'Extras -UL'!$A$6:$J$109,HLOOKUP('Exras Inflair Vs. Base'!G443,'Extras -UL'!$A$4:$J$5,2,FALSE),FALSE)-I443),0)</f>
        <v>0</v>
      </c>
      <c r="L443" s="369">
        <f>IF(G443=$L$1,(VLOOKUP(A443,'Extras -UL'!$A$6:$J$109,HLOOKUP('Exras Inflair Vs. Base'!G443,'Extras -UL'!$A$4:$J$5,2,FALSE),FALSE)-I443),0)</f>
        <v>0</v>
      </c>
      <c r="M443" s="369">
        <f>IF(G443=$M$1,(VLOOKUP(A443,'Extras -UL'!$A$6:$J$109,HLOOKUP('Exras Inflair Vs. Base'!G443,'Extras -UL'!$A$4:$J$5,2,FALSE),FALSE)-I443),0)</f>
        <v>0</v>
      </c>
      <c r="N443" s="369">
        <f>IF(G443=$N$1,(VLOOKUP(A443,'Extras -UL'!$A$6:$J$109,HLOOKUP('Exras Inflair Vs. Base'!G443,'Extras -UL'!$A$4:$J$5,2,FALSE),FALSE)-I443),0)</f>
        <v>0</v>
      </c>
      <c r="O443" s="369">
        <f>IF(G443=$O$1,(VLOOKUP(A443,'Extras -UL'!$A$6:$J$109,HLOOKUP('Exras Inflair Vs. Base'!G443,'Extras -UL'!$A$4:$J$5,2,FALSE),FALSE)-I443),0)</f>
        <v>0</v>
      </c>
      <c r="P443" s="369">
        <f>IF(G443=$P$1,(VLOOKUP(A443,'Extras -UL'!$A$6:$J$109,HLOOKUP('Exras Inflair Vs. Base'!G443,'Extras -UL'!$A$4:$J$5,2,FALSE),FALSE)-I443),0)</f>
        <v>0</v>
      </c>
      <c r="Q443" s="369">
        <f>IF(G443=$Q$1,(VLOOKUP(A443,'Extras -UL'!$A$6:$J$109,HLOOKUP('Exras Inflair Vs. Base'!G443,'Extras -UL'!$A$4:$J$5,2,FALSE),FALSE)-I443),0)</f>
        <v>0</v>
      </c>
      <c r="R443" s="369">
        <f>IF(G443=$R$1,(VLOOKUP(A443,'Extras -UL'!$A$6:$J$109,HLOOKUP('Exras Inflair Vs. Base'!G443,'Extras -UL'!$A$4:$J$5,2,FALSE),FALSE)-I443),0)</f>
        <v>0</v>
      </c>
      <c r="S443" s="248"/>
      <c r="T443" s="256" t="str">
        <f t="shared" si="19"/>
        <v/>
      </c>
      <c r="U443" s="248"/>
      <c r="V443" s="248"/>
      <c r="W443" s="248"/>
      <c r="X443" s="248"/>
      <c r="Y443" s="241"/>
      <c r="Z443" s="241" t="str">
        <f t="shared" si="20"/>
        <v/>
      </c>
      <c r="AA443" s="245">
        <f t="shared" si="21"/>
        <v>0</v>
      </c>
      <c r="AB443" s="242">
        <f>IF(G443=$J$1,(VLOOKUP(A443,'Extras -UL'!$A$6:$J$109,HLOOKUP('Exras Inflair Vs. Base'!G443,'Extras -UL'!$A$4:$J$5,2,FALSE),FALSE)),0)</f>
        <v>0</v>
      </c>
      <c r="AC443" s="242">
        <f>IF(G443=$K$1,(VLOOKUP(A443,'Extras -UL'!$A$6:$J$109,HLOOKUP('Exras Inflair Vs. Base'!G443,'Extras -UL'!$A$4:$J$5,2,FALSE),FALSE)),0)</f>
        <v>0</v>
      </c>
      <c r="AD443" s="242">
        <f>IF(G443=$L$1,(VLOOKUP(A443,'Extras -UL'!$A$6:$J$109,HLOOKUP('Exras Inflair Vs. Base'!G443,'Extras -UL'!$A$4:$J$5,2,FALSE),FALSE)),0)</f>
        <v>0</v>
      </c>
      <c r="AE443" s="242">
        <f>IF(G443=$M$1,(VLOOKUP(A443,'Extras -UL'!$A$6:$J$109,HLOOKUP('Exras Inflair Vs. Base'!G443,'Extras -UL'!$A$4:$J$5,2,FALSE),FALSE)),0)</f>
        <v>0</v>
      </c>
      <c r="AF443" s="242">
        <f>IF(G443=$N$1,(VLOOKUP(A443,'Extras -UL'!$A$6:$J$109,HLOOKUP('Exras Inflair Vs. Base'!G443,'Extras -UL'!$A$4:$J$5,2,FALSE),FALSE)-I443),0)</f>
        <v>0</v>
      </c>
      <c r="AG443" s="242">
        <f>IF(G443=$O$1,(VLOOKUP(A443,'Extras -UL'!$A$6:$J$109,HLOOKUP('Exras Inflair Vs. Base'!G443,'Extras -UL'!$A$4:$J$5,2,FALSE),FALSE)),0)</f>
        <v>0</v>
      </c>
      <c r="AH443" s="242">
        <f>IF(G443=$P$1,(VLOOKUP(A443,'Extras -UL'!$A$6:$J$109,HLOOKUP('Exras Inflair Vs. Base'!G443,'Extras -UL'!$A$4:$J$5,2,FALSE),FALSE)),0)</f>
        <v>0</v>
      </c>
      <c r="AI443" s="242">
        <f>IF(G443=$Q$1,(VLOOKUP(A443,'Extras -UL'!$A$6:$J$109,HLOOKUP('Exras Inflair Vs. Base'!G443,'Extras -UL'!$A$4:$J$5,2,FALSE),FALSE)),0)</f>
        <v>0</v>
      </c>
      <c r="AJ443" s="242">
        <f>IF(G443=$R$1,(VLOOKUP(A443,'Extras -UL'!$A$6:$J$109,HLOOKUP('Exras Inflair Vs. Base'!G443,'Extras -UL'!$A$4:$J$5,2,FALSE),FALSE)),0)</f>
        <v>0</v>
      </c>
    </row>
    <row r="444" spans="1:36" x14ac:dyDescent="0.25">
      <c r="A444" s="250"/>
      <c r="B444" s="250"/>
      <c r="C444" s="250"/>
      <c r="D444" s="252"/>
      <c r="E444" s="249"/>
      <c r="F444" s="249"/>
      <c r="G444" s="249"/>
      <c r="H444" s="249"/>
      <c r="I444" s="249"/>
      <c r="J444" s="369">
        <f>IF(G444=$J$1,(VLOOKUP(A444,'Extras -UL'!$A$6:$J$109,HLOOKUP('Exras Inflair Vs. Base'!G444,'Extras -UL'!$A$4:$J$5,2,FALSE),FALSE)-I444),0)</f>
        <v>0</v>
      </c>
      <c r="K444" s="369">
        <f>IF(G444=$K$1,(VLOOKUP(A444,'Extras -UL'!$A$6:$J$109,HLOOKUP('Exras Inflair Vs. Base'!G444,'Extras -UL'!$A$4:$J$5,2,FALSE),FALSE)-I444),0)</f>
        <v>0</v>
      </c>
      <c r="L444" s="369">
        <f>IF(G444=$L$1,(VLOOKUP(A444,'Extras -UL'!$A$6:$J$109,HLOOKUP('Exras Inflair Vs. Base'!G444,'Extras -UL'!$A$4:$J$5,2,FALSE),FALSE)-I444),0)</f>
        <v>0</v>
      </c>
      <c r="M444" s="369">
        <f>IF(G444=$M$1,(VLOOKUP(A444,'Extras -UL'!$A$6:$J$109,HLOOKUP('Exras Inflair Vs. Base'!G444,'Extras -UL'!$A$4:$J$5,2,FALSE),FALSE)-I444),0)</f>
        <v>0</v>
      </c>
      <c r="N444" s="369">
        <f>IF(G444=$N$1,(VLOOKUP(A444,'Extras -UL'!$A$6:$J$109,HLOOKUP('Exras Inflair Vs. Base'!G444,'Extras -UL'!$A$4:$J$5,2,FALSE),FALSE)-I444),0)</f>
        <v>0</v>
      </c>
      <c r="O444" s="369">
        <f>IF(G444=$O$1,(VLOOKUP(A444,'Extras -UL'!$A$6:$J$109,HLOOKUP('Exras Inflair Vs. Base'!G444,'Extras -UL'!$A$4:$J$5,2,FALSE),FALSE)-I444),0)</f>
        <v>0</v>
      </c>
      <c r="P444" s="369">
        <f>IF(G444=$P$1,(VLOOKUP(A444,'Extras -UL'!$A$6:$J$109,HLOOKUP('Exras Inflair Vs. Base'!G444,'Extras -UL'!$A$4:$J$5,2,FALSE),FALSE)-I444),0)</f>
        <v>0</v>
      </c>
      <c r="Q444" s="369">
        <f>IF(G444=$Q$1,(VLOOKUP(A444,'Extras -UL'!$A$6:$J$109,HLOOKUP('Exras Inflair Vs. Base'!G444,'Extras -UL'!$A$4:$J$5,2,FALSE),FALSE)-I444),0)</f>
        <v>0</v>
      </c>
      <c r="R444" s="369">
        <f>IF(G444=$R$1,(VLOOKUP(A444,'Extras -UL'!$A$6:$J$109,HLOOKUP('Exras Inflair Vs. Base'!G444,'Extras -UL'!$A$4:$J$5,2,FALSE),FALSE)-I444),0)</f>
        <v>0</v>
      </c>
      <c r="S444" s="248"/>
      <c r="T444" s="256" t="str">
        <f t="shared" si="19"/>
        <v/>
      </c>
      <c r="U444" s="248"/>
      <c r="V444" s="248"/>
      <c r="W444" s="248"/>
      <c r="X444" s="248"/>
      <c r="Y444" s="241"/>
      <c r="Z444" s="241" t="str">
        <f t="shared" si="20"/>
        <v/>
      </c>
      <c r="AA444" s="245">
        <f t="shared" si="21"/>
        <v>0</v>
      </c>
      <c r="AB444" s="242">
        <f>IF(G444=$J$1,(VLOOKUP(A444,'Extras -UL'!$A$6:$J$109,HLOOKUP('Exras Inflair Vs. Base'!G444,'Extras -UL'!$A$4:$J$5,2,FALSE),FALSE)),0)</f>
        <v>0</v>
      </c>
      <c r="AC444" s="242">
        <f>IF(G444=$K$1,(VLOOKUP(A444,'Extras -UL'!$A$6:$J$109,HLOOKUP('Exras Inflair Vs. Base'!G444,'Extras -UL'!$A$4:$J$5,2,FALSE),FALSE)),0)</f>
        <v>0</v>
      </c>
      <c r="AD444" s="242">
        <f>IF(G444=$L$1,(VLOOKUP(A444,'Extras -UL'!$A$6:$J$109,HLOOKUP('Exras Inflair Vs. Base'!G444,'Extras -UL'!$A$4:$J$5,2,FALSE),FALSE)),0)</f>
        <v>0</v>
      </c>
      <c r="AE444" s="242">
        <f>IF(G444=$M$1,(VLOOKUP(A444,'Extras -UL'!$A$6:$J$109,HLOOKUP('Exras Inflair Vs. Base'!G444,'Extras -UL'!$A$4:$J$5,2,FALSE),FALSE)),0)</f>
        <v>0</v>
      </c>
      <c r="AF444" s="242">
        <f>IF(G444=$N$1,(VLOOKUP(A444,'Extras -UL'!$A$6:$J$109,HLOOKUP('Exras Inflair Vs. Base'!G444,'Extras -UL'!$A$4:$J$5,2,FALSE),FALSE)-I444),0)</f>
        <v>0</v>
      </c>
      <c r="AG444" s="242">
        <f>IF(G444=$O$1,(VLOOKUP(A444,'Extras -UL'!$A$6:$J$109,HLOOKUP('Exras Inflair Vs. Base'!G444,'Extras -UL'!$A$4:$J$5,2,FALSE),FALSE)),0)</f>
        <v>0</v>
      </c>
      <c r="AH444" s="242">
        <f>IF(G444=$P$1,(VLOOKUP(A444,'Extras -UL'!$A$6:$J$109,HLOOKUP('Exras Inflair Vs. Base'!G444,'Extras -UL'!$A$4:$J$5,2,FALSE),FALSE)),0)</f>
        <v>0</v>
      </c>
      <c r="AI444" s="242">
        <f>IF(G444=$Q$1,(VLOOKUP(A444,'Extras -UL'!$A$6:$J$109,HLOOKUP('Exras Inflair Vs. Base'!G444,'Extras -UL'!$A$4:$J$5,2,FALSE),FALSE)),0)</f>
        <v>0</v>
      </c>
      <c r="AJ444" s="242">
        <f>IF(G444=$R$1,(VLOOKUP(A444,'Extras -UL'!$A$6:$J$109,HLOOKUP('Exras Inflair Vs. Base'!G444,'Extras -UL'!$A$4:$J$5,2,FALSE),FALSE)),0)</f>
        <v>0</v>
      </c>
    </row>
    <row r="445" spans="1:36" x14ac:dyDescent="0.25">
      <c r="A445" s="250"/>
      <c r="B445" s="250"/>
      <c r="C445" s="250"/>
      <c r="D445" s="252"/>
      <c r="E445" s="249"/>
      <c r="F445" s="249"/>
      <c r="G445" s="249"/>
      <c r="H445" s="249"/>
      <c r="I445" s="249"/>
      <c r="J445" s="369">
        <f>IF(G445=$J$1,(VLOOKUP(A445,'Extras -UL'!$A$6:$J$109,HLOOKUP('Exras Inflair Vs. Base'!G445,'Extras -UL'!$A$4:$J$5,2,FALSE),FALSE)-I445),0)</f>
        <v>0</v>
      </c>
      <c r="K445" s="369">
        <f>IF(G445=$K$1,(VLOOKUP(A445,'Extras -UL'!$A$6:$J$109,HLOOKUP('Exras Inflair Vs. Base'!G445,'Extras -UL'!$A$4:$J$5,2,FALSE),FALSE)-I445),0)</f>
        <v>0</v>
      </c>
      <c r="L445" s="369">
        <f>IF(G445=$L$1,(VLOOKUP(A445,'Extras -UL'!$A$6:$J$109,HLOOKUP('Exras Inflair Vs. Base'!G445,'Extras -UL'!$A$4:$J$5,2,FALSE),FALSE)-I445),0)</f>
        <v>0</v>
      </c>
      <c r="M445" s="369">
        <f>IF(G445=$M$1,(VLOOKUP(A445,'Extras -UL'!$A$6:$J$109,HLOOKUP('Exras Inflair Vs. Base'!G445,'Extras -UL'!$A$4:$J$5,2,FALSE),FALSE)-I445),0)</f>
        <v>0</v>
      </c>
      <c r="N445" s="369">
        <f>IF(G445=$N$1,(VLOOKUP(A445,'Extras -UL'!$A$6:$J$109,HLOOKUP('Exras Inflair Vs. Base'!G445,'Extras -UL'!$A$4:$J$5,2,FALSE),FALSE)-I445),0)</f>
        <v>0</v>
      </c>
      <c r="O445" s="369">
        <f>IF(G445=$O$1,(VLOOKUP(A445,'Extras -UL'!$A$6:$J$109,HLOOKUP('Exras Inflair Vs. Base'!G445,'Extras -UL'!$A$4:$J$5,2,FALSE),FALSE)-I445),0)</f>
        <v>0</v>
      </c>
      <c r="P445" s="369">
        <f>IF(G445=$P$1,(VLOOKUP(A445,'Extras -UL'!$A$6:$J$109,HLOOKUP('Exras Inflair Vs. Base'!G445,'Extras -UL'!$A$4:$J$5,2,FALSE),FALSE)-I445),0)</f>
        <v>0</v>
      </c>
      <c r="Q445" s="369">
        <f>IF(G445=$Q$1,(VLOOKUP(A445,'Extras -UL'!$A$6:$J$109,HLOOKUP('Exras Inflair Vs. Base'!G445,'Extras -UL'!$A$4:$J$5,2,FALSE),FALSE)-I445),0)</f>
        <v>0</v>
      </c>
      <c r="R445" s="369">
        <f>IF(G445=$R$1,(VLOOKUP(A445,'Extras -UL'!$A$6:$J$109,HLOOKUP('Exras Inflair Vs. Base'!G445,'Extras -UL'!$A$4:$J$5,2,FALSE),FALSE)-I445),0)</f>
        <v>0</v>
      </c>
      <c r="S445" s="248"/>
      <c r="T445" s="256" t="str">
        <f t="shared" si="19"/>
        <v/>
      </c>
      <c r="U445" s="248"/>
      <c r="V445" s="248"/>
      <c r="W445" s="248"/>
      <c r="X445" s="248"/>
      <c r="Y445" s="241"/>
      <c r="Z445" s="241" t="str">
        <f t="shared" si="20"/>
        <v/>
      </c>
      <c r="AA445" s="245">
        <f t="shared" si="21"/>
        <v>0</v>
      </c>
      <c r="AB445" s="242">
        <f>IF(G445=$J$1,(VLOOKUP(A445,'Extras -UL'!$A$6:$J$109,HLOOKUP('Exras Inflair Vs. Base'!G445,'Extras -UL'!$A$4:$J$5,2,FALSE),FALSE)),0)</f>
        <v>0</v>
      </c>
      <c r="AC445" s="242">
        <f>IF(G445=$K$1,(VLOOKUP(A445,'Extras -UL'!$A$6:$J$109,HLOOKUP('Exras Inflair Vs. Base'!G445,'Extras -UL'!$A$4:$J$5,2,FALSE),FALSE)),0)</f>
        <v>0</v>
      </c>
      <c r="AD445" s="242">
        <f>IF(G445=$L$1,(VLOOKUP(A445,'Extras -UL'!$A$6:$J$109,HLOOKUP('Exras Inflair Vs. Base'!G445,'Extras -UL'!$A$4:$J$5,2,FALSE),FALSE)),0)</f>
        <v>0</v>
      </c>
      <c r="AE445" s="242">
        <f>IF(G445=$M$1,(VLOOKUP(A445,'Extras -UL'!$A$6:$J$109,HLOOKUP('Exras Inflair Vs. Base'!G445,'Extras -UL'!$A$4:$J$5,2,FALSE),FALSE)),0)</f>
        <v>0</v>
      </c>
      <c r="AF445" s="242">
        <f>IF(G445=$N$1,(VLOOKUP(A445,'Extras -UL'!$A$6:$J$109,HLOOKUP('Exras Inflair Vs. Base'!G445,'Extras -UL'!$A$4:$J$5,2,FALSE),FALSE)-I445),0)</f>
        <v>0</v>
      </c>
      <c r="AG445" s="242">
        <f>IF(G445=$O$1,(VLOOKUP(A445,'Extras -UL'!$A$6:$J$109,HLOOKUP('Exras Inflair Vs. Base'!G445,'Extras -UL'!$A$4:$J$5,2,FALSE),FALSE)),0)</f>
        <v>0</v>
      </c>
      <c r="AH445" s="242">
        <f>IF(G445=$P$1,(VLOOKUP(A445,'Extras -UL'!$A$6:$J$109,HLOOKUP('Exras Inflair Vs. Base'!G445,'Extras -UL'!$A$4:$J$5,2,FALSE),FALSE)),0)</f>
        <v>0</v>
      </c>
      <c r="AI445" s="242">
        <f>IF(G445=$Q$1,(VLOOKUP(A445,'Extras -UL'!$A$6:$J$109,HLOOKUP('Exras Inflair Vs. Base'!G445,'Extras -UL'!$A$4:$J$5,2,FALSE),FALSE)),0)</f>
        <v>0</v>
      </c>
      <c r="AJ445" s="242">
        <f>IF(G445=$R$1,(VLOOKUP(A445,'Extras -UL'!$A$6:$J$109,HLOOKUP('Exras Inflair Vs. Base'!G445,'Extras -UL'!$A$4:$J$5,2,FALSE),FALSE)),0)</f>
        <v>0</v>
      </c>
    </row>
    <row r="446" spans="1:36" x14ac:dyDescent="0.25">
      <c r="A446" s="250"/>
      <c r="B446" s="250"/>
      <c r="C446" s="250"/>
      <c r="D446" s="252"/>
      <c r="E446" s="249"/>
      <c r="F446" s="249"/>
      <c r="G446" s="249"/>
      <c r="H446" s="249"/>
      <c r="I446" s="249"/>
      <c r="J446" s="369">
        <f>IF(G446=$J$1,(VLOOKUP(A446,'Extras -UL'!$A$6:$J$109,HLOOKUP('Exras Inflair Vs. Base'!G446,'Extras -UL'!$A$4:$J$5,2,FALSE),FALSE)-I446),0)</f>
        <v>0</v>
      </c>
      <c r="K446" s="369">
        <f>IF(G446=$K$1,(VLOOKUP(A446,'Extras -UL'!$A$6:$J$109,HLOOKUP('Exras Inflair Vs. Base'!G446,'Extras -UL'!$A$4:$J$5,2,FALSE),FALSE)-I446),0)</f>
        <v>0</v>
      </c>
      <c r="L446" s="369">
        <f>IF(G446=$L$1,(VLOOKUP(A446,'Extras -UL'!$A$6:$J$109,HLOOKUP('Exras Inflair Vs. Base'!G446,'Extras -UL'!$A$4:$J$5,2,FALSE),FALSE)-I446),0)</f>
        <v>0</v>
      </c>
      <c r="M446" s="369">
        <f>IF(G446=$M$1,(VLOOKUP(A446,'Extras -UL'!$A$6:$J$109,HLOOKUP('Exras Inflair Vs. Base'!G446,'Extras -UL'!$A$4:$J$5,2,FALSE),FALSE)-I446),0)</f>
        <v>0</v>
      </c>
      <c r="N446" s="369">
        <f>IF(G446=$N$1,(VLOOKUP(A446,'Extras -UL'!$A$6:$J$109,HLOOKUP('Exras Inflair Vs. Base'!G446,'Extras -UL'!$A$4:$J$5,2,FALSE),FALSE)-I446),0)</f>
        <v>0</v>
      </c>
      <c r="O446" s="369">
        <f>IF(G446=$O$1,(VLOOKUP(A446,'Extras -UL'!$A$6:$J$109,HLOOKUP('Exras Inflair Vs. Base'!G446,'Extras -UL'!$A$4:$J$5,2,FALSE),FALSE)-I446),0)</f>
        <v>0</v>
      </c>
      <c r="P446" s="369">
        <f>IF(G446=$P$1,(VLOOKUP(A446,'Extras -UL'!$A$6:$J$109,HLOOKUP('Exras Inflair Vs. Base'!G446,'Extras -UL'!$A$4:$J$5,2,FALSE),FALSE)-I446),0)</f>
        <v>0</v>
      </c>
      <c r="Q446" s="369">
        <f>IF(G446=$Q$1,(VLOOKUP(A446,'Extras -UL'!$A$6:$J$109,HLOOKUP('Exras Inflair Vs. Base'!G446,'Extras -UL'!$A$4:$J$5,2,FALSE),FALSE)-I446),0)</f>
        <v>0</v>
      </c>
      <c r="R446" s="369">
        <f>IF(G446=$R$1,(VLOOKUP(A446,'Extras -UL'!$A$6:$J$109,HLOOKUP('Exras Inflair Vs. Base'!G446,'Extras -UL'!$A$4:$J$5,2,FALSE),FALSE)-I446),0)</f>
        <v>0</v>
      </c>
      <c r="S446" s="248"/>
      <c r="T446" s="256" t="str">
        <f t="shared" si="19"/>
        <v/>
      </c>
      <c r="U446" s="248"/>
      <c r="V446" s="248"/>
      <c r="W446" s="248"/>
      <c r="X446" s="248"/>
      <c r="Y446" s="241"/>
      <c r="Z446" s="241" t="str">
        <f t="shared" si="20"/>
        <v/>
      </c>
      <c r="AA446" s="245">
        <f t="shared" si="21"/>
        <v>0</v>
      </c>
      <c r="AB446" s="242">
        <f>IF(G446=$J$1,(VLOOKUP(A446,'Extras -UL'!$A$6:$J$109,HLOOKUP('Exras Inflair Vs. Base'!G446,'Extras -UL'!$A$4:$J$5,2,FALSE),FALSE)),0)</f>
        <v>0</v>
      </c>
      <c r="AC446" s="242">
        <f>IF(G446=$K$1,(VLOOKUP(A446,'Extras -UL'!$A$6:$J$109,HLOOKUP('Exras Inflair Vs. Base'!G446,'Extras -UL'!$A$4:$J$5,2,FALSE),FALSE)),0)</f>
        <v>0</v>
      </c>
      <c r="AD446" s="242">
        <f>IF(G446=$L$1,(VLOOKUP(A446,'Extras -UL'!$A$6:$J$109,HLOOKUP('Exras Inflair Vs. Base'!G446,'Extras -UL'!$A$4:$J$5,2,FALSE),FALSE)),0)</f>
        <v>0</v>
      </c>
      <c r="AE446" s="242">
        <f>IF(G446=$M$1,(VLOOKUP(A446,'Extras -UL'!$A$6:$J$109,HLOOKUP('Exras Inflair Vs. Base'!G446,'Extras -UL'!$A$4:$J$5,2,FALSE),FALSE)),0)</f>
        <v>0</v>
      </c>
      <c r="AF446" s="242">
        <f>IF(G446=$N$1,(VLOOKUP(A446,'Extras -UL'!$A$6:$J$109,HLOOKUP('Exras Inflair Vs. Base'!G446,'Extras -UL'!$A$4:$J$5,2,FALSE),FALSE)-I446),0)</f>
        <v>0</v>
      </c>
      <c r="AG446" s="242">
        <f>IF(G446=$O$1,(VLOOKUP(A446,'Extras -UL'!$A$6:$J$109,HLOOKUP('Exras Inflair Vs. Base'!G446,'Extras -UL'!$A$4:$J$5,2,FALSE),FALSE)),0)</f>
        <v>0</v>
      </c>
      <c r="AH446" s="242">
        <f>IF(G446=$P$1,(VLOOKUP(A446,'Extras -UL'!$A$6:$J$109,HLOOKUP('Exras Inflair Vs. Base'!G446,'Extras -UL'!$A$4:$J$5,2,FALSE),FALSE)),0)</f>
        <v>0</v>
      </c>
      <c r="AI446" s="242">
        <f>IF(G446=$Q$1,(VLOOKUP(A446,'Extras -UL'!$A$6:$J$109,HLOOKUP('Exras Inflair Vs. Base'!G446,'Extras -UL'!$A$4:$J$5,2,FALSE),FALSE)),0)</f>
        <v>0</v>
      </c>
      <c r="AJ446" s="242">
        <f>IF(G446=$R$1,(VLOOKUP(A446,'Extras -UL'!$A$6:$J$109,HLOOKUP('Exras Inflair Vs. Base'!G446,'Extras -UL'!$A$4:$J$5,2,FALSE),FALSE)),0)</f>
        <v>0</v>
      </c>
    </row>
    <row r="447" spans="1:36" x14ac:dyDescent="0.25">
      <c r="A447" s="250"/>
      <c r="B447" s="250"/>
      <c r="C447" s="250"/>
      <c r="D447" s="252"/>
      <c r="E447" s="249"/>
      <c r="F447" s="249"/>
      <c r="G447" s="249"/>
      <c r="H447" s="249"/>
      <c r="I447" s="249"/>
      <c r="J447" s="369">
        <f>IF(G447=$J$1,(VLOOKUP(A447,'Extras -UL'!$A$6:$J$109,HLOOKUP('Exras Inflair Vs. Base'!G447,'Extras -UL'!$A$4:$J$5,2,FALSE),FALSE)-I447),0)</f>
        <v>0</v>
      </c>
      <c r="K447" s="369">
        <f>IF(G447=$K$1,(VLOOKUP(A447,'Extras -UL'!$A$6:$J$109,HLOOKUP('Exras Inflair Vs. Base'!G447,'Extras -UL'!$A$4:$J$5,2,FALSE),FALSE)-I447),0)</f>
        <v>0</v>
      </c>
      <c r="L447" s="369">
        <f>IF(G447=$L$1,(VLOOKUP(A447,'Extras -UL'!$A$6:$J$109,HLOOKUP('Exras Inflair Vs. Base'!G447,'Extras -UL'!$A$4:$J$5,2,FALSE),FALSE)-I447),0)</f>
        <v>0</v>
      </c>
      <c r="M447" s="369">
        <f>IF(G447=$M$1,(VLOOKUP(A447,'Extras -UL'!$A$6:$J$109,HLOOKUP('Exras Inflair Vs. Base'!G447,'Extras -UL'!$A$4:$J$5,2,FALSE),FALSE)-I447),0)</f>
        <v>0</v>
      </c>
      <c r="N447" s="369">
        <f>IF(G447=$N$1,(VLOOKUP(A447,'Extras -UL'!$A$6:$J$109,HLOOKUP('Exras Inflair Vs. Base'!G447,'Extras -UL'!$A$4:$J$5,2,FALSE),FALSE)-I447),0)</f>
        <v>0</v>
      </c>
      <c r="O447" s="369">
        <f>IF(G447=$O$1,(VLOOKUP(A447,'Extras -UL'!$A$6:$J$109,HLOOKUP('Exras Inflair Vs. Base'!G447,'Extras -UL'!$A$4:$J$5,2,FALSE),FALSE)-I447),0)</f>
        <v>0</v>
      </c>
      <c r="P447" s="369">
        <f>IF(G447=$P$1,(VLOOKUP(A447,'Extras -UL'!$A$6:$J$109,HLOOKUP('Exras Inflair Vs. Base'!G447,'Extras -UL'!$A$4:$J$5,2,FALSE),FALSE)-I447),0)</f>
        <v>0</v>
      </c>
      <c r="Q447" s="369">
        <f>IF(G447=$Q$1,(VLOOKUP(A447,'Extras -UL'!$A$6:$J$109,HLOOKUP('Exras Inflair Vs. Base'!G447,'Extras -UL'!$A$4:$J$5,2,FALSE),FALSE)-I447),0)</f>
        <v>0</v>
      </c>
      <c r="R447" s="369">
        <f>IF(G447=$R$1,(VLOOKUP(A447,'Extras -UL'!$A$6:$J$109,HLOOKUP('Exras Inflair Vs. Base'!G447,'Extras -UL'!$A$4:$J$5,2,FALSE),FALSE)-I447),0)</f>
        <v>0</v>
      </c>
      <c r="S447" s="248"/>
      <c r="T447" s="256" t="str">
        <f t="shared" si="19"/>
        <v/>
      </c>
      <c r="U447" s="248"/>
      <c r="V447" s="248"/>
      <c r="W447" s="248"/>
      <c r="X447" s="248"/>
      <c r="Y447" s="241"/>
      <c r="Z447" s="241" t="str">
        <f t="shared" si="20"/>
        <v/>
      </c>
      <c r="AA447" s="245">
        <f t="shared" si="21"/>
        <v>0</v>
      </c>
      <c r="AB447" s="242">
        <f>IF(G447=$J$1,(VLOOKUP(A447,'Extras -UL'!$A$6:$J$109,HLOOKUP('Exras Inflair Vs. Base'!G447,'Extras -UL'!$A$4:$J$5,2,FALSE),FALSE)),0)</f>
        <v>0</v>
      </c>
      <c r="AC447" s="242">
        <f>IF(G447=$K$1,(VLOOKUP(A447,'Extras -UL'!$A$6:$J$109,HLOOKUP('Exras Inflair Vs. Base'!G447,'Extras -UL'!$A$4:$J$5,2,FALSE),FALSE)),0)</f>
        <v>0</v>
      </c>
      <c r="AD447" s="242">
        <f>IF(G447=$L$1,(VLOOKUP(A447,'Extras -UL'!$A$6:$J$109,HLOOKUP('Exras Inflair Vs. Base'!G447,'Extras -UL'!$A$4:$J$5,2,FALSE),FALSE)),0)</f>
        <v>0</v>
      </c>
      <c r="AE447" s="242">
        <f>IF(G447=$M$1,(VLOOKUP(A447,'Extras -UL'!$A$6:$J$109,HLOOKUP('Exras Inflair Vs. Base'!G447,'Extras -UL'!$A$4:$J$5,2,FALSE),FALSE)),0)</f>
        <v>0</v>
      </c>
      <c r="AF447" s="242">
        <f>IF(G447=$N$1,(VLOOKUP(A447,'Extras -UL'!$A$6:$J$109,HLOOKUP('Exras Inflair Vs. Base'!G447,'Extras -UL'!$A$4:$J$5,2,FALSE),FALSE)-I447),0)</f>
        <v>0</v>
      </c>
      <c r="AG447" s="242">
        <f>IF(G447=$O$1,(VLOOKUP(A447,'Extras -UL'!$A$6:$J$109,HLOOKUP('Exras Inflair Vs. Base'!G447,'Extras -UL'!$A$4:$J$5,2,FALSE),FALSE)),0)</f>
        <v>0</v>
      </c>
      <c r="AH447" s="242">
        <f>IF(G447=$P$1,(VLOOKUP(A447,'Extras -UL'!$A$6:$J$109,HLOOKUP('Exras Inflair Vs. Base'!G447,'Extras -UL'!$A$4:$J$5,2,FALSE),FALSE)),0)</f>
        <v>0</v>
      </c>
      <c r="AI447" s="242">
        <f>IF(G447=$Q$1,(VLOOKUP(A447,'Extras -UL'!$A$6:$J$109,HLOOKUP('Exras Inflair Vs. Base'!G447,'Extras -UL'!$A$4:$J$5,2,FALSE),FALSE)),0)</f>
        <v>0</v>
      </c>
      <c r="AJ447" s="242">
        <f>IF(G447=$R$1,(VLOOKUP(A447,'Extras -UL'!$A$6:$J$109,HLOOKUP('Exras Inflair Vs. Base'!G447,'Extras -UL'!$A$4:$J$5,2,FALSE),FALSE)),0)</f>
        <v>0</v>
      </c>
    </row>
    <row r="448" spans="1:36" x14ac:dyDescent="0.25">
      <c r="A448" s="250"/>
      <c r="B448" s="250"/>
      <c r="C448" s="250"/>
      <c r="D448" s="252"/>
      <c r="E448" s="249"/>
      <c r="F448" s="249"/>
      <c r="G448" s="249"/>
      <c r="H448" s="249"/>
      <c r="I448" s="249"/>
      <c r="J448" s="369">
        <f>IF(G448=$J$1,(VLOOKUP(A448,'Extras -UL'!$A$6:$J$109,HLOOKUP('Exras Inflair Vs. Base'!G448,'Extras -UL'!$A$4:$J$5,2,FALSE),FALSE)-I448),0)</f>
        <v>0</v>
      </c>
      <c r="K448" s="369">
        <f>IF(G448=$K$1,(VLOOKUP(A448,'Extras -UL'!$A$6:$J$109,HLOOKUP('Exras Inflair Vs. Base'!G448,'Extras -UL'!$A$4:$J$5,2,FALSE),FALSE)-I448),0)</f>
        <v>0</v>
      </c>
      <c r="L448" s="369">
        <f>IF(G448=$L$1,(VLOOKUP(A448,'Extras -UL'!$A$6:$J$109,HLOOKUP('Exras Inflair Vs. Base'!G448,'Extras -UL'!$A$4:$J$5,2,FALSE),FALSE)-I448),0)</f>
        <v>0</v>
      </c>
      <c r="M448" s="369">
        <f>IF(G448=$M$1,(VLOOKUP(A448,'Extras -UL'!$A$6:$J$109,HLOOKUP('Exras Inflair Vs. Base'!G448,'Extras -UL'!$A$4:$J$5,2,FALSE),FALSE)-I448),0)</f>
        <v>0</v>
      </c>
      <c r="N448" s="369">
        <f>IF(G448=$N$1,(VLOOKUP(A448,'Extras -UL'!$A$6:$J$109,HLOOKUP('Exras Inflair Vs. Base'!G448,'Extras -UL'!$A$4:$J$5,2,FALSE),FALSE)-I448),0)</f>
        <v>0</v>
      </c>
      <c r="O448" s="369">
        <f>IF(G448=$O$1,(VLOOKUP(A448,'Extras -UL'!$A$6:$J$109,HLOOKUP('Exras Inflair Vs. Base'!G448,'Extras -UL'!$A$4:$J$5,2,FALSE),FALSE)-I448),0)</f>
        <v>0</v>
      </c>
      <c r="P448" s="369">
        <f>IF(G448=$P$1,(VLOOKUP(A448,'Extras -UL'!$A$6:$J$109,HLOOKUP('Exras Inflair Vs. Base'!G448,'Extras -UL'!$A$4:$J$5,2,FALSE),FALSE)-I448),0)</f>
        <v>0</v>
      </c>
      <c r="Q448" s="369">
        <f>IF(G448=$Q$1,(VLOOKUP(A448,'Extras -UL'!$A$6:$J$109,HLOOKUP('Exras Inflair Vs. Base'!G448,'Extras -UL'!$A$4:$J$5,2,FALSE),FALSE)-I448),0)</f>
        <v>0</v>
      </c>
      <c r="R448" s="369">
        <f>IF(G448=$R$1,(VLOOKUP(A448,'Extras -UL'!$A$6:$J$109,HLOOKUP('Exras Inflair Vs. Base'!G448,'Extras -UL'!$A$4:$J$5,2,FALSE),FALSE)-I448),0)</f>
        <v>0</v>
      </c>
      <c r="S448" s="248"/>
      <c r="T448" s="256" t="str">
        <f t="shared" si="19"/>
        <v/>
      </c>
      <c r="U448" s="248"/>
      <c r="V448" s="248"/>
      <c r="W448" s="248"/>
      <c r="X448" s="248"/>
      <c r="Y448" s="241"/>
      <c r="Z448" s="241" t="str">
        <f t="shared" si="20"/>
        <v/>
      </c>
      <c r="AA448" s="245">
        <f t="shared" si="21"/>
        <v>0</v>
      </c>
      <c r="AB448" s="242">
        <f>IF(G448=$J$1,(VLOOKUP(A448,'Extras -UL'!$A$6:$J$109,HLOOKUP('Exras Inflair Vs. Base'!G448,'Extras -UL'!$A$4:$J$5,2,FALSE),FALSE)),0)</f>
        <v>0</v>
      </c>
      <c r="AC448" s="242">
        <f>IF(G448=$K$1,(VLOOKUP(A448,'Extras -UL'!$A$6:$J$109,HLOOKUP('Exras Inflair Vs. Base'!G448,'Extras -UL'!$A$4:$J$5,2,FALSE),FALSE)),0)</f>
        <v>0</v>
      </c>
      <c r="AD448" s="242">
        <f>IF(G448=$L$1,(VLOOKUP(A448,'Extras -UL'!$A$6:$J$109,HLOOKUP('Exras Inflair Vs. Base'!G448,'Extras -UL'!$A$4:$J$5,2,FALSE),FALSE)),0)</f>
        <v>0</v>
      </c>
      <c r="AE448" s="242">
        <f>IF(G448=$M$1,(VLOOKUP(A448,'Extras -UL'!$A$6:$J$109,HLOOKUP('Exras Inflair Vs. Base'!G448,'Extras -UL'!$A$4:$J$5,2,FALSE),FALSE)),0)</f>
        <v>0</v>
      </c>
      <c r="AF448" s="242">
        <f>IF(G448=$N$1,(VLOOKUP(A448,'Extras -UL'!$A$6:$J$109,HLOOKUP('Exras Inflair Vs. Base'!G448,'Extras -UL'!$A$4:$J$5,2,FALSE),FALSE)-I448),0)</f>
        <v>0</v>
      </c>
      <c r="AG448" s="242">
        <f>IF(G448=$O$1,(VLOOKUP(A448,'Extras -UL'!$A$6:$J$109,HLOOKUP('Exras Inflair Vs. Base'!G448,'Extras -UL'!$A$4:$J$5,2,FALSE),FALSE)),0)</f>
        <v>0</v>
      </c>
      <c r="AH448" s="242">
        <f>IF(G448=$P$1,(VLOOKUP(A448,'Extras -UL'!$A$6:$J$109,HLOOKUP('Exras Inflair Vs. Base'!G448,'Extras -UL'!$A$4:$J$5,2,FALSE),FALSE)),0)</f>
        <v>0</v>
      </c>
      <c r="AI448" s="242">
        <f>IF(G448=$Q$1,(VLOOKUP(A448,'Extras -UL'!$A$6:$J$109,HLOOKUP('Exras Inflair Vs. Base'!G448,'Extras -UL'!$A$4:$J$5,2,FALSE),FALSE)),0)</f>
        <v>0</v>
      </c>
      <c r="AJ448" s="242">
        <f>IF(G448=$R$1,(VLOOKUP(A448,'Extras -UL'!$A$6:$J$109,HLOOKUP('Exras Inflair Vs. Base'!G448,'Extras -UL'!$A$4:$J$5,2,FALSE),FALSE)),0)</f>
        <v>0</v>
      </c>
    </row>
    <row r="449" spans="1:36" x14ac:dyDescent="0.25">
      <c r="A449" s="250"/>
      <c r="B449" s="250"/>
      <c r="C449" s="250"/>
      <c r="D449" s="252"/>
      <c r="E449" s="249"/>
      <c r="F449" s="249"/>
      <c r="G449" s="249"/>
      <c r="H449" s="249"/>
      <c r="I449" s="249"/>
      <c r="J449" s="369">
        <f>IF(G449=$J$1,(VLOOKUP(A449,'Extras -UL'!$A$6:$J$109,HLOOKUP('Exras Inflair Vs. Base'!G449,'Extras -UL'!$A$4:$J$5,2,FALSE),FALSE)-I449),0)</f>
        <v>0</v>
      </c>
      <c r="K449" s="369">
        <f>IF(G449=$K$1,(VLOOKUP(A449,'Extras -UL'!$A$6:$J$109,HLOOKUP('Exras Inflair Vs. Base'!G449,'Extras -UL'!$A$4:$J$5,2,FALSE),FALSE)-I449),0)</f>
        <v>0</v>
      </c>
      <c r="L449" s="369">
        <f>IF(G449=$L$1,(VLOOKUP(A449,'Extras -UL'!$A$6:$J$109,HLOOKUP('Exras Inflair Vs. Base'!G449,'Extras -UL'!$A$4:$J$5,2,FALSE),FALSE)-I449),0)</f>
        <v>0</v>
      </c>
      <c r="M449" s="369">
        <f>IF(G449=$M$1,(VLOOKUP(A449,'Extras -UL'!$A$6:$J$109,HLOOKUP('Exras Inflair Vs. Base'!G449,'Extras -UL'!$A$4:$J$5,2,FALSE),FALSE)-I449),0)</f>
        <v>0</v>
      </c>
      <c r="N449" s="369">
        <f>IF(G449=$N$1,(VLOOKUP(A449,'Extras -UL'!$A$6:$J$109,HLOOKUP('Exras Inflair Vs. Base'!G449,'Extras -UL'!$A$4:$J$5,2,FALSE),FALSE)-I449),0)</f>
        <v>0</v>
      </c>
      <c r="O449" s="369">
        <f>IF(G449=$O$1,(VLOOKUP(A449,'Extras -UL'!$A$6:$J$109,HLOOKUP('Exras Inflair Vs. Base'!G449,'Extras -UL'!$A$4:$J$5,2,FALSE),FALSE)-I449),0)</f>
        <v>0</v>
      </c>
      <c r="P449" s="369">
        <f>IF(G449=$P$1,(VLOOKUP(A449,'Extras -UL'!$A$6:$J$109,HLOOKUP('Exras Inflair Vs. Base'!G449,'Extras -UL'!$A$4:$J$5,2,FALSE),FALSE)-I449),0)</f>
        <v>0</v>
      </c>
      <c r="Q449" s="369">
        <f>IF(G449=$Q$1,(VLOOKUP(A449,'Extras -UL'!$A$6:$J$109,HLOOKUP('Exras Inflair Vs. Base'!G449,'Extras -UL'!$A$4:$J$5,2,FALSE),FALSE)-I449),0)</f>
        <v>0</v>
      </c>
      <c r="R449" s="369">
        <f>IF(G449=$R$1,(VLOOKUP(A449,'Extras -UL'!$A$6:$J$109,HLOOKUP('Exras Inflair Vs. Base'!G449,'Extras -UL'!$A$4:$J$5,2,FALSE),FALSE)-I449),0)</f>
        <v>0</v>
      </c>
      <c r="S449" s="248"/>
      <c r="T449" s="256" t="str">
        <f t="shared" si="19"/>
        <v/>
      </c>
      <c r="U449" s="248"/>
      <c r="V449" s="248"/>
      <c r="W449" s="248"/>
      <c r="X449" s="248"/>
      <c r="Y449" s="241"/>
      <c r="Z449" s="241" t="str">
        <f t="shared" si="20"/>
        <v/>
      </c>
      <c r="AA449" s="245">
        <f t="shared" si="21"/>
        <v>0</v>
      </c>
      <c r="AB449" s="242">
        <f>IF(G449=$J$1,(VLOOKUP(A449,'Extras -UL'!$A$6:$J$109,HLOOKUP('Exras Inflair Vs. Base'!G449,'Extras -UL'!$A$4:$J$5,2,FALSE),FALSE)),0)</f>
        <v>0</v>
      </c>
      <c r="AC449" s="242">
        <f>IF(G449=$K$1,(VLOOKUP(A449,'Extras -UL'!$A$6:$J$109,HLOOKUP('Exras Inflair Vs. Base'!G449,'Extras -UL'!$A$4:$J$5,2,FALSE),FALSE)),0)</f>
        <v>0</v>
      </c>
      <c r="AD449" s="242">
        <f>IF(G449=$L$1,(VLOOKUP(A449,'Extras -UL'!$A$6:$J$109,HLOOKUP('Exras Inflair Vs. Base'!G449,'Extras -UL'!$A$4:$J$5,2,FALSE),FALSE)),0)</f>
        <v>0</v>
      </c>
      <c r="AE449" s="242">
        <f>IF(G449=$M$1,(VLOOKUP(A449,'Extras -UL'!$A$6:$J$109,HLOOKUP('Exras Inflair Vs. Base'!G449,'Extras -UL'!$A$4:$J$5,2,FALSE),FALSE)),0)</f>
        <v>0</v>
      </c>
      <c r="AF449" s="242">
        <f>IF(G449=$N$1,(VLOOKUP(A449,'Extras -UL'!$A$6:$J$109,HLOOKUP('Exras Inflair Vs. Base'!G449,'Extras -UL'!$A$4:$J$5,2,FALSE),FALSE)-I449),0)</f>
        <v>0</v>
      </c>
      <c r="AG449" s="242">
        <f>IF(G449=$O$1,(VLOOKUP(A449,'Extras -UL'!$A$6:$J$109,HLOOKUP('Exras Inflair Vs. Base'!G449,'Extras -UL'!$A$4:$J$5,2,FALSE),FALSE)),0)</f>
        <v>0</v>
      </c>
      <c r="AH449" s="242">
        <f>IF(G449=$P$1,(VLOOKUP(A449,'Extras -UL'!$A$6:$J$109,HLOOKUP('Exras Inflair Vs. Base'!G449,'Extras -UL'!$A$4:$J$5,2,FALSE),FALSE)),0)</f>
        <v>0</v>
      </c>
      <c r="AI449" s="242">
        <f>IF(G449=$Q$1,(VLOOKUP(A449,'Extras -UL'!$A$6:$J$109,HLOOKUP('Exras Inflair Vs. Base'!G449,'Extras -UL'!$A$4:$J$5,2,FALSE),FALSE)),0)</f>
        <v>0</v>
      </c>
      <c r="AJ449" s="242">
        <f>IF(G449=$R$1,(VLOOKUP(A449,'Extras -UL'!$A$6:$J$109,HLOOKUP('Exras Inflair Vs. Base'!G449,'Extras -UL'!$A$4:$J$5,2,FALSE),FALSE)),0)</f>
        <v>0</v>
      </c>
    </row>
    <row r="450" spans="1:36" x14ac:dyDescent="0.25">
      <c r="A450" s="250"/>
      <c r="B450" s="250"/>
      <c r="C450" s="250"/>
      <c r="D450" s="252"/>
      <c r="E450" s="249"/>
      <c r="F450" s="249"/>
      <c r="G450" s="249"/>
      <c r="H450" s="249"/>
      <c r="I450" s="249"/>
      <c r="J450" s="369">
        <f>IF(G450=$J$1,(VLOOKUP(A450,'Extras -UL'!$A$6:$J$109,HLOOKUP('Exras Inflair Vs. Base'!G450,'Extras -UL'!$A$4:$J$5,2,FALSE),FALSE)-I450),0)</f>
        <v>0</v>
      </c>
      <c r="K450" s="369">
        <f>IF(G450=$K$1,(VLOOKUP(A450,'Extras -UL'!$A$6:$J$109,HLOOKUP('Exras Inflair Vs. Base'!G450,'Extras -UL'!$A$4:$J$5,2,FALSE),FALSE)-I450),0)</f>
        <v>0</v>
      </c>
      <c r="L450" s="369">
        <f>IF(G450=$L$1,(VLOOKUP(A450,'Extras -UL'!$A$6:$J$109,HLOOKUP('Exras Inflair Vs. Base'!G450,'Extras -UL'!$A$4:$J$5,2,FALSE),FALSE)-I450),0)</f>
        <v>0</v>
      </c>
      <c r="M450" s="369">
        <f>IF(G450=$M$1,(VLOOKUP(A450,'Extras -UL'!$A$6:$J$109,HLOOKUP('Exras Inflair Vs. Base'!G450,'Extras -UL'!$A$4:$J$5,2,FALSE),FALSE)-I450),0)</f>
        <v>0</v>
      </c>
      <c r="N450" s="369">
        <f>IF(G450=$N$1,(VLOOKUP(A450,'Extras -UL'!$A$6:$J$109,HLOOKUP('Exras Inflair Vs. Base'!G450,'Extras -UL'!$A$4:$J$5,2,FALSE),FALSE)-I450),0)</f>
        <v>0</v>
      </c>
      <c r="O450" s="369">
        <f>IF(G450=$O$1,(VLOOKUP(A450,'Extras -UL'!$A$6:$J$109,HLOOKUP('Exras Inflair Vs. Base'!G450,'Extras -UL'!$A$4:$J$5,2,FALSE),FALSE)-I450),0)</f>
        <v>0</v>
      </c>
      <c r="P450" s="369">
        <f>IF(G450=$P$1,(VLOOKUP(A450,'Extras -UL'!$A$6:$J$109,HLOOKUP('Exras Inflair Vs. Base'!G450,'Extras -UL'!$A$4:$J$5,2,FALSE),FALSE)-I450),0)</f>
        <v>0</v>
      </c>
      <c r="Q450" s="369">
        <f>IF(G450=$Q$1,(VLOOKUP(A450,'Extras -UL'!$A$6:$J$109,HLOOKUP('Exras Inflair Vs. Base'!G450,'Extras -UL'!$A$4:$J$5,2,FALSE),FALSE)-I450),0)</f>
        <v>0</v>
      </c>
      <c r="R450" s="369">
        <f>IF(G450=$R$1,(VLOOKUP(A450,'Extras -UL'!$A$6:$J$109,HLOOKUP('Exras Inflair Vs. Base'!G450,'Extras -UL'!$A$4:$J$5,2,FALSE),FALSE)-I450),0)</f>
        <v>0</v>
      </c>
      <c r="S450" s="248"/>
      <c r="T450" s="256" t="str">
        <f t="shared" si="19"/>
        <v/>
      </c>
      <c r="U450" s="248"/>
      <c r="V450" s="248"/>
      <c r="W450" s="248"/>
      <c r="X450" s="248"/>
      <c r="Y450" s="241"/>
      <c r="Z450" s="241" t="str">
        <f t="shared" si="20"/>
        <v/>
      </c>
      <c r="AA450" s="245">
        <f t="shared" si="21"/>
        <v>0</v>
      </c>
      <c r="AB450" s="242">
        <f>IF(G450=$J$1,(VLOOKUP(A450,'Extras -UL'!$A$6:$J$109,HLOOKUP('Exras Inflair Vs. Base'!G450,'Extras -UL'!$A$4:$J$5,2,FALSE),FALSE)),0)</f>
        <v>0</v>
      </c>
      <c r="AC450" s="242">
        <f>IF(G450=$K$1,(VLOOKUP(A450,'Extras -UL'!$A$6:$J$109,HLOOKUP('Exras Inflair Vs. Base'!G450,'Extras -UL'!$A$4:$J$5,2,FALSE),FALSE)),0)</f>
        <v>0</v>
      </c>
      <c r="AD450" s="242">
        <f>IF(G450=$L$1,(VLOOKUP(A450,'Extras -UL'!$A$6:$J$109,HLOOKUP('Exras Inflair Vs. Base'!G450,'Extras -UL'!$A$4:$J$5,2,FALSE),FALSE)),0)</f>
        <v>0</v>
      </c>
      <c r="AE450" s="242">
        <f>IF(G450=$M$1,(VLOOKUP(A450,'Extras -UL'!$A$6:$J$109,HLOOKUP('Exras Inflair Vs. Base'!G450,'Extras -UL'!$A$4:$J$5,2,FALSE),FALSE)),0)</f>
        <v>0</v>
      </c>
      <c r="AF450" s="242">
        <f>IF(G450=$N$1,(VLOOKUP(A450,'Extras -UL'!$A$6:$J$109,HLOOKUP('Exras Inflair Vs. Base'!G450,'Extras -UL'!$A$4:$J$5,2,FALSE),FALSE)-I450),0)</f>
        <v>0</v>
      </c>
      <c r="AG450" s="242">
        <f>IF(G450=$O$1,(VLOOKUP(A450,'Extras -UL'!$A$6:$J$109,HLOOKUP('Exras Inflair Vs. Base'!G450,'Extras -UL'!$A$4:$J$5,2,FALSE),FALSE)),0)</f>
        <v>0</v>
      </c>
      <c r="AH450" s="242">
        <f>IF(G450=$P$1,(VLOOKUP(A450,'Extras -UL'!$A$6:$J$109,HLOOKUP('Exras Inflair Vs. Base'!G450,'Extras -UL'!$A$4:$J$5,2,FALSE),FALSE)),0)</f>
        <v>0</v>
      </c>
      <c r="AI450" s="242">
        <f>IF(G450=$Q$1,(VLOOKUP(A450,'Extras -UL'!$A$6:$J$109,HLOOKUP('Exras Inflair Vs. Base'!G450,'Extras -UL'!$A$4:$J$5,2,FALSE),FALSE)),0)</f>
        <v>0</v>
      </c>
      <c r="AJ450" s="242">
        <f>IF(G450=$R$1,(VLOOKUP(A450,'Extras -UL'!$A$6:$J$109,HLOOKUP('Exras Inflair Vs. Base'!G450,'Extras -UL'!$A$4:$J$5,2,FALSE),FALSE)),0)</f>
        <v>0</v>
      </c>
    </row>
    <row r="451" spans="1:36" x14ac:dyDescent="0.25">
      <c r="A451" s="250"/>
      <c r="B451" s="250"/>
      <c r="C451" s="250"/>
      <c r="D451" s="252"/>
      <c r="E451" s="249"/>
      <c r="F451" s="249"/>
      <c r="G451" s="249"/>
      <c r="H451" s="249"/>
      <c r="I451" s="249"/>
      <c r="J451" s="369">
        <f>IF(G451=$J$1,(VLOOKUP(A451,'Extras -UL'!$A$6:$J$109,HLOOKUP('Exras Inflair Vs. Base'!G451,'Extras -UL'!$A$4:$J$5,2,FALSE),FALSE)-I451),0)</f>
        <v>0</v>
      </c>
      <c r="K451" s="369">
        <f>IF(G451=$K$1,(VLOOKUP(A451,'Extras -UL'!$A$6:$J$109,HLOOKUP('Exras Inflair Vs. Base'!G451,'Extras -UL'!$A$4:$J$5,2,FALSE),FALSE)-I451),0)</f>
        <v>0</v>
      </c>
      <c r="L451" s="369">
        <f>IF(G451=$L$1,(VLOOKUP(A451,'Extras -UL'!$A$6:$J$109,HLOOKUP('Exras Inflair Vs. Base'!G451,'Extras -UL'!$A$4:$J$5,2,FALSE),FALSE)-I451),0)</f>
        <v>0</v>
      </c>
      <c r="M451" s="369">
        <f>IF(G451=$M$1,(VLOOKUP(A451,'Extras -UL'!$A$6:$J$109,HLOOKUP('Exras Inflair Vs. Base'!G451,'Extras -UL'!$A$4:$J$5,2,FALSE),FALSE)-I451),0)</f>
        <v>0</v>
      </c>
      <c r="N451" s="369">
        <f>IF(G451=$N$1,(VLOOKUP(A451,'Extras -UL'!$A$6:$J$109,HLOOKUP('Exras Inflair Vs. Base'!G451,'Extras -UL'!$A$4:$J$5,2,FALSE),FALSE)-I451),0)</f>
        <v>0</v>
      </c>
      <c r="O451" s="369">
        <f>IF(G451=$O$1,(VLOOKUP(A451,'Extras -UL'!$A$6:$J$109,HLOOKUP('Exras Inflair Vs. Base'!G451,'Extras -UL'!$A$4:$J$5,2,FALSE),FALSE)-I451),0)</f>
        <v>0</v>
      </c>
      <c r="P451" s="369">
        <f>IF(G451=$P$1,(VLOOKUP(A451,'Extras -UL'!$A$6:$J$109,HLOOKUP('Exras Inflair Vs. Base'!G451,'Extras -UL'!$A$4:$J$5,2,FALSE),FALSE)-I451),0)</f>
        <v>0</v>
      </c>
      <c r="Q451" s="369">
        <f>IF(G451=$Q$1,(VLOOKUP(A451,'Extras -UL'!$A$6:$J$109,HLOOKUP('Exras Inflair Vs. Base'!G451,'Extras -UL'!$A$4:$J$5,2,FALSE),FALSE)-I451),0)</f>
        <v>0</v>
      </c>
      <c r="R451" s="369">
        <f>IF(G451=$R$1,(VLOOKUP(A451,'Extras -UL'!$A$6:$J$109,HLOOKUP('Exras Inflair Vs. Base'!G451,'Extras -UL'!$A$4:$J$5,2,FALSE),FALSE)-I451),0)</f>
        <v>0</v>
      </c>
      <c r="S451" s="248"/>
      <c r="T451" s="256" t="str">
        <f t="shared" si="19"/>
        <v/>
      </c>
      <c r="U451" s="248"/>
      <c r="V451" s="248"/>
      <c r="W451" s="248"/>
      <c r="X451" s="248"/>
      <c r="Y451" s="241"/>
      <c r="Z451" s="241" t="str">
        <f t="shared" si="20"/>
        <v/>
      </c>
      <c r="AA451" s="245">
        <f t="shared" si="21"/>
        <v>0</v>
      </c>
      <c r="AB451" s="242">
        <f>IF(G451=$J$1,(VLOOKUP(A451,'Extras -UL'!$A$6:$J$109,HLOOKUP('Exras Inflair Vs. Base'!G451,'Extras -UL'!$A$4:$J$5,2,FALSE),FALSE)),0)</f>
        <v>0</v>
      </c>
      <c r="AC451" s="242">
        <f>IF(G451=$K$1,(VLOOKUP(A451,'Extras -UL'!$A$6:$J$109,HLOOKUP('Exras Inflair Vs. Base'!G451,'Extras -UL'!$A$4:$J$5,2,FALSE),FALSE)),0)</f>
        <v>0</v>
      </c>
      <c r="AD451" s="242">
        <f>IF(G451=$L$1,(VLOOKUP(A451,'Extras -UL'!$A$6:$J$109,HLOOKUP('Exras Inflair Vs. Base'!G451,'Extras -UL'!$A$4:$J$5,2,FALSE),FALSE)),0)</f>
        <v>0</v>
      </c>
      <c r="AE451" s="242">
        <f>IF(G451=$M$1,(VLOOKUP(A451,'Extras -UL'!$A$6:$J$109,HLOOKUP('Exras Inflair Vs. Base'!G451,'Extras -UL'!$A$4:$J$5,2,FALSE),FALSE)),0)</f>
        <v>0</v>
      </c>
      <c r="AF451" s="242">
        <f>IF(G451=$N$1,(VLOOKUP(A451,'Extras -UL'!$A$6:$J$109,HLOOKUP('Exras Inflair Vs. Base'!G451,'Extras -UL'!$A$4:$J$5,2,FALSE),FALSE)-I451),0)</f>
        <v>0</v>
      </c>
      <c r="AG451" s="242">
        <f>IF(G451=$O$1,(VLOOKUP(A451,'Extras -UL'!$A$6:$J$109,HLOOKUP('Exras Inflair Vs. Base'!G451,'Extras -UL'!$A$4:$J$5,2,FALSE),FALSE)),0)</f>
        <v>0</v>
      </c>
      <c r="AH451" s="242">
        <f>IF(G451=$P$1,(VLOOKUP(A451,'Extras -UL'!$A$6:$J$109,HLOOKUP('Exras Inflair Vs. Base'!G451,'Extras -UL'!$A$4:$J$5,2,FALSE),FALSE)),0)</f>
        <v>0</v>
      </c>
      <c r="AI451" s="242">
        <f>IF(G451=$Q$1,(VLOOKUP(A451,'Extras -UL'!$A$6:$J$109,HLOOKUP('Exras Inflair Vs. Base'!G451,'Extras -UL'!$A$4:$J$5,2,FALSE),FALSE)),0)</f>
        <v>0</v>
      </c>
      <c r="AJ451" s="242">
        <f>IF(G451=$R$1,(VLOOKUP(A451,'Extras -UL'!$A$6:$J$109,HLOOKUP('Exras Inflair Vs. Base'!G451,'Extras -UL'!$A$4:$J$5,2,FALSE),FALSE)),0)</f>
        <v>0</v>
      </c>
    </row>
    <row r="452" spans="1:36" x14ac:dyDescent="0.25">
      <c r="A452" s="250"/>
      <c r="B452" s="250"/>
      <c r="C452" s="250"/>
      <c r="D452" s="252"/>
      <c r="E452" s="249"/>
      <c r="F452" s="249"/>
      <c r="G452" s="249"/>
      <c r="H452" s="249"/>
      <c r="I452" s="249"/>
      <c r="J452" s="369">
        <f>IF(G452=$J$1,(VLOOKUP(A452,'Extras -UL'!$A$6:$J$109,HLOOKUP('Exras Inflair Vs. Base'!G452,'Extras -UL'!$A$4:$J$5,2,FALSE),FALSE)-I452),0)</f>
        <v>0</v>
      </c>
      <c r="K452" s="369">
        <f>IF(G452=$K$1,(VLOOKUP(A452,'Extras -UL'!$A$6:$J$109,HLOOKUP('Exras Inflair Vs. Base'!G452,'Extras -UL'!$A$4:$J$5,2,FALSE),FALSE)-I452),0)</f>
        <v>0</v>
      </c>
      <c r="L452" s="369">
        <f>IF(G452=$L$1,(VLOOKUP(A452,'Extras -UL'!$A$6:$J$109,HLOOKUP('Exras Inflair Vs. Base'!G452,'Extras -UL'!$A$4:$J$5,2,FALSE),FALSE)-I452),0)</f>
        <v>0</v>
      </c>
      <c r="M452" s="369">
        <f>IF(G452=$M$1,(VLOOKUP(A452,'Extras -UL'!$A$6:$J$109,HLOOKUP('Exras Inflair Vs. Base'!G452,'Extras -UL'!$A$4:$J$5,2,FALSE),FALSE)-I452),0)</f>
        <v>0</v>
      </c>
      <c r="N452" s="369">
        <f>IF(G452=$N$1,(VLOOKUP(A452,'Extras -UL'!$A$6:$J$109,HLOOKUP('Exras Inflair Vs. Base'!G452,'Extras -UL'!$A$4:$J$5,2,FALSE),FALSE)-I452),0)</f>
        <v>0</v>
      </c>
      <c r="O452" s="369">
        <f>IF(G452=$O$1,(VLOOKUP(A452,'Extras -UL'!$A$6:$J$109,HLOOKUP('Exras Inflair Vs. Base'!G452,'Extras -UL'!$A$4:$J$5,2,FALSE),FALSE)-I452),0)</f>
        <v>0</v>
      </c>
      <c r="P452" s="369">
        <f>IF(G452=$P$1,(VLOOKUP(A452,'Extras -UL'!$A$6:$J$109,HLOOKUP('Exras Inflair Vs. Base'!G452,'Extras -UL'!$A$4:$J$5,2,FALSE),FALSE)-I452),0)</f>
        <v>0</v>
      </c>
      <c r="Q452" s="369">
        <f>IF(G452=$Q$1,(VLOOKUP(A452,'Extras -UL'!$A$6:$J$109,HLOOKUP('Exras Inflair Vs. Base'!G452,'Extras -UL'!$A$4:$J$5,2,FALSE),FALSE)-I452),0)</f>
        <v>0</v>
      </c>
      <c r="R452" s="369">
        <f>IF(G452=$R$1,(VLOOKUP(A452,'Extras -UL'!$A$6:$J$109,HLOOKUP('Exras Inflair Vs. Base'!G452,'Extras -UL'!$A$4:$J$5,2,FALSE),FALSE)-I452),0)</f>
        <v>0</v>
      </c>
      <c r="S452" s="248"/>
      <c r="T452" s="256" t="str">
        <f t="shared" si="19"/>
        <v/>
      </c>
      <c r="U452" s="248"/>
      <c r="V452" s="248"/>
      <c r="W452" s="248"/>
      <c r="X452" s="248"/>
      <c r="Y452" s="241"/>
      <c r="Z452" s="241" t="str">
        <f t="shared" si="20"/>
        <v/>
      </c>
      <c r="AA452" s="245">
        <f t="shared" si="21"/>
        <v>0</v>
      </c>
      <c r="AB452" s="242">
        <f>IF(G452=$J$1,(VLOOKUP(A452,'Extras -UL'!$A$6:$J$109,HLOOKUP('Exras Inflair Vs. Base'!G452,'Extras -UL'!$A$4:$J$5,2,FALSE),FALSE)),0)</f>
        <v>0</v>
      </c>
      <c r="AC452" s="242">
        <f>IF(G452=$K$1,(VLOOKUP(A452,'Extras -UL'!$A$6:$J$109,HLOOKUP('Exras Inflair Vs. Base'!G452,'Extras -UL'!$A$4:$J$5,2,FALSE),FALSE)),0)</f>
        <v>0</v>
      </c>
      <c r="AD452" s="242">
        <f>IF(G452=$L$1,(VLOOKUP(A452,'Extras -UL'!$A$6:$J$109,HLOOKUP('Exras Inflair Vs. Base'!G452,'Extras -UL'!$A$4:$J$5,2,FALSE),FALSE)),0)</f>
        <v>0</v>
      </c>
      <c r="AE452" s="242">
        <f>IF(G452=$M$1,(VLOOKUP(A452,'Extras -UL'!$A$6:$J$109,HLOOKUP('Exras Inflair Vs. Base'!G452,'Extras -UL'!$A$4:$J$5,2,FALSE),FALSE)),0)</f>
        <v>0</v>
      </c>
      <c r="AF452" s="242">
        <f>IF(G452=$N$1,(VLOOKUP(A452,'Extras -UL'!$A$6:$J$109,HLOOKUP('Exras Inflair Vs. Base'!G452,'Extras -UL'!$A$4:$J$5,2,FALSE),FALSE)-I452),0)</f>
        <v>0</v>
      </c>
      <c r="AG452" s="242">
        <f>IF(G452=$O$1,(VLOOKUP(A452,'Extras -UL'!$A$6:$J$109,HLOOKUP('Exras Inflair Vs. Base'!G452,'Extras -UL'!$A$4:$J$5,2,FALSE),FALSE)),0)</f>
        <v>0</v>
      </c>
      <c r="AH452" s="242">
        <f>IF(G452=$P$1,(VLOOKUP(A452,'Extras -UL'!$A$6:$J$109,HLOOKUP('Exras Inflair Vs. Base'!G452,'Extras -UL'!$A$4:$J$5,2,FALSE),FALSE)),0)</f>
        <v>0</v>
      </c>
      <c r="AI452" s="242">
        <f>IF(G452=$Q$1,(VLOOKUP(A452,'Extras -UL'!$A$6:$J$109,HLOOKUP('Exras Inflair Vs. Base'!G452,'Extras -UL'!$A$4:$J$5,2,FALSE),FALSE)),0)</f>
        <v>0</v>
      </c>
      <c r="AJ452" s="242">
        <f>IF(G452=$R$1,(VLOOKUP(A452,'Extras -UL'!$A$6:$J$109,HLOOKUP('Exras Inflair Vs. Base'!G452,'Extras -UL'!$A$4:$J$5,2,FALSE),FALSE)),0)</f>
        <v>0</v>
      </c>
    </row>
    <row r="453" spans="1:36" x14ac:dyDescent="0.25">
      <c r="A453" s="250"/>
      <c r="B453" s="250"/>
      <c r="C453" s="250"/>
      <c r="D453" s="252"/>
      <c r="E453" s="249"/>
      <c r="F453" s="249"/>
      <c r="G453" s="249"/>
      <c r="H453" s="249"/>
      <c r="I453" s="249"/>
      <c r="J453" s="369">
        <f>IF(G453=$J$1,(VLOOKUP(A453,'Extras -UL'!$A$6:$J$109,HLOOKUP('Exras Inflair Vs. Base'!G453,'Extras -UL'!$A$4:$J$5,2,FALSE),FALSE)-I453),0)</f>
        <v>0</v>
      </c>
      <c r="K453" s="369">
        <f>IF(G453=$K$1,(VLOOKUP(A453,'Extras -UL'!$A$6:$J$109,HLOOKUP('Exras Inflair Vs. Base'!G453,'Extras -UL'!$A$4:$J$5,2,FALSE),FALSE)-I453),0)</f>
        <v>0</v>
      </c>
      <c r="L453" s="369">
        <f>IF(G453=$L$1,(VLOOKUP(A453,'Extras -UL'!$A$6:$J$109,HLOOKUP('Exras Inflair Vs. Base'!G453,'Extras -UL'!$A$4:$J$5,2,FALSE),FALSE)-I453),0)</f>
        <v>0</v>
      </c>
      <c r="M453" s="369">
        <f>IF(G453=$M$1,(VLOOKUP(A453,'Extras -UL'!$A$6:$J$109,HLOOKUP('Exras Inflair Vs. Base'!G453,'Extras -UL'!$A$4:$J$5,2,FALSE),FALSE)-I453),0)</f>
        <v>0</v>
      </c>
      <c r="N453" s="369">
        <f>IF(G453=$N$1,(VLOOKUP(A453,'Extras -UL'!$A$6:$J$109,HLOOKUP('Exras Inflair Vs. Base'!G453,'Extras -UL'!$A$4:$J$5,2,FALSE),FALSE)-I453),0)</f>
        <v>0</v>
      </c>
      <c r="O453" s="369">
        <f>IF(G453=$O$1,(VLOOKUP(A453,'Extras -UL'!$A$6:$J$109,HLOOKUP('Exras Inflair Vs. Base'!G453,'Extras -UL'!$A$4:$J$5,2,FALSE),FALSE)-I453),0)</f>
        <v>0</v>
      </c>
      <c r="P453" s="369">
        <f>IF(G453=$P$1,(VLOOKUP(A453,'Extras -UL'!$A$6:$J$109,HLOOKUP('Exras Inflair Vs. Base'!G453,'Extras -UL'!$A$4:$J$5,2,FALSE),FALSE)-I453),0)</f>
        <v>0</v>
      </c>
      <c r="Q453" s="369">
        <f>IF(G453=$Q$1,(VLOOKUP(A453,'Extras -UL'!$A$6:$J$109,HLOOKUP('Exras Inflair Vs. Base'!G453,'Extras -UL'!$A$4:$J$5,2,FALSE),FALSE)-I453),0)</f>
        <v>0</v>
      </c>
      <c r="R453" s="369">
        <f>IF(G453=$R$1,(VLOOKUP(A453,'Extras -UL'!$A$6:$J$109,HLOOKUP('Exras Inflair Vs. Base'!G453,'Extras -UL'!$A$4:$J$5,2,FALSE),FALSE)-I453),0)</f>
        <v>0</v>
      </c>
      <c r="S453" s="248"/>
      <c r="T453" s="256" t="str">
        <f t="shared" si="19"/>
        <v/>
      </c>
      <c r="U453" s="248"/>
      <c r="V453" s="248"/>
      <c r="W453" s="248"/>
      <c r="X453" s="248"/>
      <c r="Y453" s="241"/>
      <c r="Z453" s="241" t="str">
        <f t="shared" si="20"/>
        <v/>
      </c>
      <c r="AA453" s="245">
        <f t="shared" si="21"/>
        <v>0</v>
      </c>
      <c r="AB453" s="242">
        <f>IF(G453=$J$1,(VLOOKUP(A453,'Extras -UL'!$A$6:$J$109,HLOOKUP('Exras Inflair Vs. Base'!G453,'Extras -UL'!$A$4:$J$5,2,FALSE),FALSE)),0)</f>
        <v>0</v>
      </c>
      <c r="AC453" s="242">
        <f>IF(G453=$K$1,(VLOOKUP(A453,'Extras -UL'!$A$6:$J$109,HLOOKUP('Exras Inflair Vs. Base'!G453,'Extras -UL'!$A$4:$J$5,2,FALSE),FALSE)),0)</f>
        <v>0</v>
      </c>
      <c r="AD453" s="242">
        <f>IF(G453=$L$1,(VLOOKUP(A453,'Extras -UL'!$A$6:$J$109,HLOOKUP('Exras Inflair Vs. Base'!G453,'Extras -UL'!$A$4:$J$5,2,FALSE),FALSE)),0)</f>
        <v>0</v>
      </c>
      <c r="AE453" s="242">
        <f>IF(G453=$M$1,(VLOOKUP(A453,'Extras -UL'!$A$6:$J$109,HLOOKUP('Exras Inflair Vs. Base'!G453,'Extras -UL'!$A$4:$J$5,2,FALSE),FALSE)),0)</f>
        <v>0</v>
      </c>
      <c r="AF453" s="242">
        <f>IF(G453=$N$1,(VLOOKUP(A453,'Extras -UL'!$A$6:$J$109,HLOOKUP('Exras Inflair Vs. Base'!G453,'Extras -UL'!$A$4:$J$5,2,FALSE),FALSE)-I453),0)</f>
        <v>0</v>
      </c>
      <c r="AG453" s="242">
        <f>IF(G453=$O$1,(VLOOKUP(A453,'Extras -UL'!$A$6:$J$109,HLOOKUP('Exras Inflair Vs. Base'!G453,'Extras -UL'!$A$4:$J$5,2,FALSE),FALSE)),0)</f>
        <v>0</v>
      </c>
      <c r="AH453" s="242">
        <f>IF(G453=$P$1,(VLOOKUP(A453,'Extras -UL'!$A$6:$J$109,HLOOKUP('Exras Inflair Vs. Base'!G453,'Extras -UL'!$A$4:$J$5,2,FALSE),FALSE)),0)</f>
        <v>0</v>
      </c>
      <c r="AI453" s="242">
        <f>IF(G453=$Q$1,(VLOOKUP(A453,'Extras -UL'!$A$6:$J$109,HLOOKUP('Exras Inflair Vs. Base'!G453,'Extras -UL'!$A$4:$J$5,2,FALSE),FALSE)),0)</f>
        <v>0</v>
      </c>
      <c r="AJ453" s="242">
        <f>IF(G453=$R$1,(VLOOKUP(A453,'Extras -UL'!$A$6:$J$109,HLOOKUP('Exras Inflair Vs. Base'!G453,'Extras -UL'!$A$4:$J$5,2,FALSE),FALSE)),0)</f>
        <v>0</v>
      </c>
    </row>
    <row r="454" spans="1:36" x14ac:dyDescent="0.25">
      <c r="A454" s="250"/>
      <c r="B454" s="250"/>
      <c r="C454" s="250"/>
      <c r="D454" s="252"/>
      <c r="E454" s="249"/>
      <c r="F454" s="249"/>
      <c r="G454" s="249"/>
      <c r="H454" s="249"/>
      <c r="I454" s="249"/>
      <c r="J454" s="369">
        <f>IF(G454=$J$1,(VLOOKUP(A454,'Extras -UL'!$A$6:$J$109,HLOOKUP('Exras Inflair Vs. Base'!G454,'Extras -UL'!$A$4:$J$5,2,FALSE),FALSE)-I454),0)</f>
        <v>0</v>
      </c>
      <c r="K454" s="369">
        <f>IF(G454=$K$1,(VLOOKUP(A454,'Extras -UL'!$A$6:$J$109,HLOOKUP('Exras Inflair Vs. Base'!G454,'Extras -UL'!$A$4:$J$5,2,FALSE),FALSE)-I454),0)</f>
        <v>0</v>
      </c>
      <c r="L454" s="369">
        <f>IF(G454=$L$1,(VLOOKUP(A454,'Extras -UL'!$A$6:$J$109,HLOOKUP('Exras Inflair Vs. Base'!G454,'Extras -UL'!$A$4:$J$5,2,FALSE),FALSE)-I454),0)</f>
        <v>0</v>
      </c>
      <c r="M454" s="369">
        <f>IF(G454=$M$1,(VLOOKUP(A454,'Extras -UL'!$A$6:$J$109,HLOOKUP('Exras Inflair Vs. Base'!G454,'Extras -UL'!$A$4:$J$5,2,FALSE),FALSE)-I454),0)</f>
        <v>0</v>
      </c>
      <c r="N454" s="369">
        <f>IF(G454=$N$1,(VLOOKUP(A454,'Extras -UL'!$A$6:$J$109,HLOOKUP('Exras Inflair Vs. Base'!G454,'Extras -UL'!$A$4:$J$5,2,FALSE),FALSE)-I454),0)</f>
        <v>0</v>
      </c>
      <c r="O454" s="369">
        <f>IF(G454=$O$1,(VLOOKUP(A454,'Extras -UL'!$A$6:$J$109,HLOOKUP('Exras Inflair Vs. Base'!G454,'Extras -UL'!$A$4:$J$5,2,FALSE),FALSE)-I454),0)</f>
        <v>0</v>
      </c>
      <c r="P454" s="369">
        <f>IF(G454=$P$1,(VLOOKUP(A454,'Extras -UL'!$A$6:$J$109,HLOOKUP('Exras Inflair Vs. Base'!G454,'Extras -UL'!$A$4:$J$5,2,FALSE),FALSE)-I454),0)</f>
        <v>0</v>
      </c>
      <c r="Q454" s="369">
        <f>IF(G454=$Q$1,(VLOOKUP(A454,'Extras -UL'!$A$6:$J$109,HLOOKUP('Exras Inflair Vs. Base'!G454,'Extras -UL'!$A$4:$J$5,2,FALSE),FALSE)-I454),0)</f>
        <v>0</v>
      </c>
      <c r="R454" s="369">
        <f>IF(G454=$R$1,(VLOOKUP(A454,'Extras -UL'!$A$6:$J$109,HLOOKUP('Exras Inflair Vs. Base'!G454,'Extras -UL'!$A$4:$J$5,2,FALSE),FALSE)-I454),0)</f>
        <v>0</v>
      </c>
      <c r="S454" s="248"/>
      <c r="T454" s="256" t="str">
        <f t="shared" si="19"/>
        <v/>
      </c>
      <c r="U454" s="248"/>
      <c r="V454" s="248"/>
      <c r="W454" s="248"/>
      <c r="X454" s="248"/>
      <c r="Y454" s="241"/>
      <c r="Z454" s="241" t="str">
        <f t="shared" si="20"/>
        <v/>
      </c>
      <c r="AA454" s="245">
        <f t="shared" si="21"/>
        <v>0</v>
      </c>
      <c r="AB454" s="242">
        <f>IF(G454=$J$1,(VLOOKUP(A454,'Extras -UL'!$A$6:$J$109,HLOOKUP('Exras Inflair Vs. Base'!G454,'Extras -UL'!$A$4:$J$5,2,FALSE),FALSE)),0)</f>
        <v>0</v>
      </c>
      <c r="AC454" s="242">
        <f>IF(G454=$K$1,(VLOOKUP(A454,'Extras -UL'!$A$6:$J$109,HLOOKUP('Exras Inflair Vs. Base'!G454,'Extras -UL'!$A$4:$J$5,2,FALSE),FALSE)),0)</f>
        <v>0</v>
      </c>
      <c r="AD454" s="242">
        <f>IF(G454=$L$1,(VLOOKUP(A454,'Extras -UL'!$A$6:$J$109,HLOOKUP('Exras Inflair Vs. Base'!G454,'Extras -UL'!$A$4:$J$5,2,FALSE),FALSE)),0)</f>
        <v>0</v>
      </c>
      <c r="AE454" s="242">
        <f>IF(G454=$M$1,(VLOOKUP(A454,'Extras -UL'!$A$6:$J$109,HLOOKUP('Exras Inflair Vs. Base'!G454,'Extras -UL'!$A$4:$J$5,2,FALSE),FALSE)),0)</f>
        <v>0</v>
      </c>
      <c r="AF454" s="242">
        <f>IF(G454=$N$1,(VLOOKUP(A454,'Extras -UL'!$A$6:$J$109,HLOOKUP('Exras Inflair Vs. Base'!G454,'Extras -UL'!$A$4:$J$5,2,FALSE),FALSE)-I454),0)</f>
        <v>0</v>
      </c>
      <c r="AG454" s="242">
        <f>IF(G454=$O$1,(VLOOKUP(A454,'Extras -UL'!$A$6:$J$109,HLOOKUP('Exras Inflair Vs. Base'!G454,'Extras -UL'!$A$4:$J$5,2,FALSE),FALSE)),0)</f>
        <v>0</v>
      </c>
      <c r="AH454" s="242">
        <f>IF(G454=$P$1,(VLOOKUP(A454,'Extras -UL'!$A$6:$J$109,HLOOKUP('Exras Inflair Vs. Base'!G454,'Extras -UL'!$A$4:$J$5,2,FALSE),FALSE)),0)</f>
        <v>0</v>
      </c>
      <c r="AI454" s="242">
        <f>IF(G454=$Q$1,(VLOOKUP(A454,'Extras -UL'!$A$6:$J$109,HLOOKUP('Exras Inflair Vs. Base'!G454,'Extras -UL'!$A$4:$J$5,2,FALSE),FALSE)),0)</f>
        <v>0</v>
      </c>
      <c r="AJ454" s="242">
        <f>IF(G454=$R$1,(VLOOKUP(A454,'Extras -UL'!$A$6:$J$109,HLOOKUP('Exras Inflair Vs. Base'!G454,'Extras -UL'!$A$4:$J$5,2,FALSE),FALSE)),0)</f>
        <v>0</v>
      </c>
    </row>
    <row r="455" spans="1:36" x14ac:dyDescent="0.25">
      <c r="A455" s="250"/>
      <c r="B455" s="250"/>
      <c r="C455" s="250"/>
      <c r="D455" s="252"/>
      <c r="E455" s="249"/>
      <c r="F455" s="249"/>
      <c r="G455" s="249"/>
      <c r="H455" s="249"/>
      <c r="I455" s="249"/>
      <c r="J455" s="369">
        <f>IF(G455=$J$1,(VLOOKUP(A455,'Extras -UL'!$A$6:$J$109,HLOOKUP('Exras Inflair Vs. Base'!G455,'Extras -UL'!$A$4:$J$5,2,FALSE),FALSE)-I455),0)</f>
        <v>0</v>
      </c>
      <c r="K455" s="369">
        <f>IF(G455=$K$1,(VLOOKUP(A455,'Extras -UL'!$A$6:$J$109,HLOOKUP('Exras Inflair Vs. Base'!G455,'Extras -UL'!$A$4:$J$5,2,FALSE),FALSE)-I455),0)</f>
        <v>0</v>
      </c>
      <c r="L455" s="369">
        <f>IF(G455=$L$1,(VLOOKUP(A455,'Extras -UL'!$A$6:$J$109,HLOOKUP('Exras Inflair Vs. Base'!G455,'Extras -UL'!$A$4:$J$5,2,FALSE),FALSE)-I455),0)</f>
        <v>0</v>
      </c>
      <c r="M455" s="369">
        <f>IF(G455=$M$1,(VLOOKUP(A455,'Extras -UL'!$A$6:$J$109,HLOOKUP('Exras Inflair Vs. Base'!G455,'Extras -UL'!$A$4:$J$5,2,FALSE),FALSE)-I455),0)</f>
        <v>0</v>
      </c>
      <c r="N455" s="369">
        <f>IF(G455=$N$1,(VLOOKUP(A455,'Extras -UL'!$A$6:$J$109,HLOOKUP('Exras Inflair Vs. Base'!G455,'Extras -UL'!$A$4:$J$5,2,FALSE),FALSE)-I455),0)</f>
        <v>0</v>
      </c>
      <c r="O455" s="369">
        <f>IF(G455=$O$1,(VLOOKUP(A455,'Extras -UL'!$A$6:$J$109,HLOOKUP('Exras Inflair Vs. Base'!G455,'Extras -UL'!$A$4:$J$5,2,FALSE),FALSE)-I455),0)</f>
        <v>0</v>
      </c>
      <c r="P455" s="369">
        <f>IF(G455=$P$1,(VLOOKUP(A455,'Extras -UL'!$A$6:$J$109,HLOOKUP('Exras Inflair Vs. Base'!G455,'Extras -UL'!$A$4:$J$5,2,FALSE),FALSE)-I455),0)</f>
        <v>0</v>
      </c>
      <c r="Q455" s="369">
        <f>IF(G455=$Q$1,(VLOOKUP(A455,'Extras -UL'!$A$6:$J$109,HLOOKUP('Exras Inflair Vs. Base'!G455,'Extras -UL'!$A$4:$J$5,2,FALSE),FALSE)-I455),0)</f>
        <v>0</v>
      </c>
      <c r="R455" s="369">
        <f>IF(G455=$R$1,(VLOOKUP(A455,'Extras -UL'!$A$6:$J$109,HLOOKUP('Exras Inflair Vs. Base'!G455,'Extras -UL'!$A$4:$J$5,2,FALSE),FALSE)-I455),0)</f>
        <v>0</v>
      </c>
      <c r="S455" s="248"/>
      <c r="T455" s="256" t="str">
        <f t="shared" si="19"/>
        <v/>
      </c>
      <c r="U455" s="248"/>
      <c r="V455" s="248"/>
      <c r="W455" s="248"/>
      <c r="X455" s="248"/>
      <c r="Y455" s="241"/>
      <c r="Z455" s="241" t="str">
        <f t="shared" si="20"/>
        <v/>
      </c>
      <c r="AA455" s="245">
        <f t="shared" si="21"/>
        <v>0</v>
      </c>
      <c r="AB455" s="242">
        <f>IF(G455=$J$1,(VLOOKUP(A455,'Extras -UL'!$A$6:$J$109,HLOOKUP('Exras Inflair Vs. Base'!G455,'Extras -UL'!$A$4:$J$5,2,FALSE),FALSE)),0)</f>
        <v>0</v>
      </c>
      <c r="AC455" s="242">
        <f>IF(G455=$K$1,(VLOOKUP(A455,'Extras -UL'!$A$6:$J$109,HLOOKUP('Exras Inflair Vs. Base'!G455,'Extras -UL'!$A$4:$J$5,2,FALSE),FALSE)),0)</f>
        <v>0</v>
      </c>
      <c r="AD455" s="242">
        <f>IF(G455=$L$1,(VLOOKUP(A455,'Extras -UL'!$A$6:$J$109,HLOOKUP('Exras Inflair Vs. Base'!G455,'Extras -UL'!$A$4:$J$5,2,FALSE),FALSE)),0)</f>
        <v>0</v>
      </c>
      <c r="AE455" s="242">
        <f>IF(G455=$M$1,(VLOOKUP(A455,'Extras -UL'!$A$6:$J$109,HLOOKUP('Exras Inflair Vs. Base'!G455,'Extras -UL'!$A$4:$J$5,2,FALSE),FALSE)),0)</f>
        <v>0</v>
      </c>
      <c r="AF455" s="242">
        <f>IF(G455=$N$1,(VLOOKUP(A455,'Extras -UL'!$A$6:$J$109,HLOOKUP('Exras Inflair Vs. Base'!G455,'Extras -UL'!$A$4:$J$5,2,FALSE),FALSE)-I455),0)</f>
        <v>0</v>
      </c>
      <c r="AG455" s="242">
        <f>IF(G455=$O$1,(VLOOKUP(A455,'Extras -UL'!$A$6:$J$109,HLOOKUP('Exras Inflair Vs. Base'!G455,'Extras -UL'!$A$4:$J$5,2,FALSE),FALSE)),0)</f>
        <v>0</v>
      </c>
      <c r="AH455" s="242">
        <f>IF(G455=$P$1,(VLOOKUP(A455,'Extras -UL'!$A$6:$J$109,HLOOKUP('Exras Inflair Vs. Base'!G455,'Extras -UL'!$A$4:$J$5,2,FALSE),FALSE)),0)</f>
        <v>0</v>
      </c>
      <c r="AI455" s="242">
        <f>IF(G455=$Q$1,(VLOOKUP(A455,'Extras -UL'!$A$6:$J$109,HLOOKUP('Exras Inflair Vs. Base'!G455,'Extras -UL'!$A$4:$J$5,2,FALSE),FALSE)),0)</f>
        <v>0</v>
      </c>
      <c r="AJ455" s="242">
        <f>IF(G455=$R$1,(VLOOKUP(A455,'Extras -UL'!$A$6:$J$109,HLOOKUP('Exras Inflair Vs. Base'!G455,'Extras -UL'!$A$4:$J$5,2,FALSE),FALSE)),0)</f>
        <v>0</v>
      </c>
    </row>
    <row r="456" spans="1:36" x14ac:dyDescent="0.25">
      <c r="A456" s="250"/>
      <c r="B456" s="250"/>
      <c r="C456" s="250"/>
      <c r="D456" s="252"/>
      <c r="E456" s="249"/>
      <c r="F456" s="249"/>
      <c r="G456" s="249"/>
      <c r="H456" s="249"/>
      <c r="I456" s="249"/>
      <c r="J456" s="369">
        <f>IF(G456=$J$1,(VLOOKUP(A456,'Extras -UL'!$A$6:$J$109,HLOOKUP('Exras Inflair Vs. Base'!G456,'Extras -UL'!$A$4:$J$5,2,FALSE),FALSE)-I456),0)</f>
        <v>0</v>
      </c>
      <c r="K456" s="369">
        <f>IF(G456=$K$1,(VLOOKUP(A456,'Extras -UL'!$A$6:$J$109,HLOOKUP('Exras Inflair Vs. Base'!G456,'Extras -UL'!$A$4:$J$5,2,FALSE),FALSE)-I456),0)</f>
        <v>0</v>
      </c>
      <c r="L456" s="369">
        <f>IF(G456=$L$1,(VLOOKUP(A456,'Extras -UL'!$A$6:$J$109,HLOOKUP('Exras Inflair Vs. Base'!G456,'Extras -UL'!$A$4:$J$5,2,FALSE),FALSE)-I456),0)</f>
        <v>0</v>
      </c>
      <c r="M456" s="369">
        <f>IF(G456=$M$1,(VLOOKUP(A456,'Extras -UL'!$A$6:$J$109,HLOOKUP('Exras Inflair Vs. Base'!G456,'Extras -UL'!$A$4:$J$5,2,FALSE),FALSE)-I456),0)</f>
        <v>0</v>
      </c>
      <c r="N456" s="369">
        <f>IF(G456=$N$1,(VLOOKUP(A456,'Extras -UL'!$A$6:$J$109,HLOOKUP('Exras Inflair Vs. Base'!G456,'Extras -UL'!$A$4:$J$5,2,FALSE),FALSE)-I456),0)</f>
        <v>0</v>
      </c>
      <c r="O456" s="369">
        <f>IF(G456=$O$1,(VLOOKUP(A456,'Extras -UL'!$A$6:$J$109,HLOOKUP('Exras Inflair Vs. Base'!G456,'Extras -UL'!$A$4:$J$5,2,FALSE),FALSE)-I456),0)</f>
        <v>0</v>
      </c>
      <c r="P456" s="369">
        <f>IF(G456=$P$1,(VLOOKUP(A456,'Extras -UL'!$A$6:$J$109,HLOOKUP('Exras Inflair Vs. Base'!G456,'Extras -UL'!$A$4:$J$5,2,FALSE),FALSE)-I456),0)</f>
        <v>0</v>
      </c>
      <c r="Q456" s="369">
        <f>IF(G456=$Q$1,(VLOOKUP(A456,'Extras -UL'!$A$6:$J$109,HLOOKUP('Exras Inflair Vs. Base'!G456,'Extras -UL'!$A$4:$J$5,2,FALSE),FALSE)-I456),0)</f>
        <v>0</v>
      </c>
      <c r="R456" s="369">
        <f>IF(G456=$R$1,(VLOOKUP(A456,'Extras -UL'!$A$6:$J$109,HLOOKUP('Exras Inflair Vs. Base'!G456,'Extras -UL'!$A$4:$J$5,2,FALSE),FALSE)-I456),0)</f>
        <v>0</v>
      </c>
      <c r="S456" s="248"/>
      <c r="T456" s="256" t="str">
        <f t="shared" si="19"/>
        <v/>
      </c>
      <c r="U456" s="248"/>
      <c r="V456" s="248"/>
      <c r="W456" s="248"/>
      <c r="X456" s="248"/>
      <c r="Y456" s="241"/>
      <c r="Z456" s="241" t="str">
        <f t="shared" si="20"/>
        <v/>
      </c>
      <c r="AA456" s="245">
        <f t="shared" si="21"/>
        <v>0</v>
      </c>
      <c r="AB456" s="242">
        <f>IF(G456=$J$1,(VLOOKUP(A456,'Extras -UL'!$A$6:$J$109,HLOOKUP('Exras Inflair Vs. Base'!G456,'Extras -UL'!$A$4:$J$5,2,FALSE),FALSE)),0)</f>
        <v>0</v>
      </c>
      <c r="AC456" s="242">
        <f>IF(G456=$K$1,(VLOOKUP(A456,'Extras -UL'!$A$6:$J$109,HLOOKUP('Exras Inflair Vs. Base'!G456,'Extras -UL'!$A$4:$J$5,2,FALSE),FALSE)),0)</f>
        <v>0</v>
      </c>
      <c r="AD456" s="242">
        <f>IF(G456=$L$1,(VLOOKUP(A456,'Extras -UL'!$A$6:$J$109,HLOOKUP('Exras Inflair Vs. Base'!G456,'Extras -UL'!$A$4:$J$5,2,FALSE),FALSE)),0)</f>
        <v>0</v>
      </c>
      <c r="AE456" s="242">
        <f>IF(G456=$M$1,(VLOOKUP(A456,'Extras -UL'!$A$6:$J$109,HLOOKUP('Exras Inflair Vs. Base'!G456,'Extras -UL'!$A$4:$J$5,2,FALSE),FALSE)),0)</f>
        <v>0</v>
      </c>
      <c r="AF456" s="242">
        <f>IF(G456=$N$1,(VLOOKUP(A456,'Extras -UL'!$A$6:$J$109,HLOOKUP('Exras Inflair Vs. Base'!G456,'Extras -UL'!$A$4:$J$5,2,FALSE),FALSE)-I456),0)</f>
        <v>0</v>
      </c>
      <c r="AG456" s="242">
        <f>IF(G456=$O$1,(VLOOKUP(A456,'Extras -UL'!$A$6:$J$109,HLOOKUP('Exras Inflair Vs. Base'!G456,'Extras -UL'!$A$4:$J$5,2,FALSE),FALSE)),0)</f>
        <v>0</v>
      </c>
      <c r="AH456" s="242">
        <f>IF(G456=$P$1,(VLOOKUP(A456,'Extras -UL'!$A$6:$J$109,HLOOKUP('Exras Inflair Vs. Base'!G456,'Extras -UL'!$A$4:$J$5,2,FALSE),FALSE)),0)</f>
        <v>0</v>
      </c>
      <c r="AI456" s="242">
        <f>IF(G456=$Q$1,(VLOOKUP(A456,'Extras -UL'!$A$6:$J$109,HLOOKUP('Exras Inflair Vs. Base'!G456,'Extras -UL'!$A$4:$J$5,2,FALSE),FALSE)),0)</f>
        <v>0</v>
      </c>
      <c r="AJ456" s="242">
        <f>IF(G456=$R$1,(VLOOKUP(A456,'Extras -UL'!$A$6:$J$109,HLOOKUP('Exras Inflair Vs. Base'!G456,'Extras -UL'!$A$4:$J$5,2,FALSE),FALSE)),0)</f>
        <v>0</v>
      </c>
    </row>
    <row r="457" spans="1:36" x14ac:dyDescent="0.25">
      <c r="A457" s="250"/>
      <c r="B457" s="250"/>
      <c r="C457" s="250"/>
      <c r="D457" s="252"/>
      <c r="E457" s="249"/>
      <c r="F457" s="249"/>
      <c r="G457" s="249"/>
      <c r="H457" s="249"/>
      <c r="I457" s="249"/>
      <c r="J457" s="369">
        <f>IF(G457=$J$1,(VLOOKUP(A457,'Extras -UL'!$A$6:$J$109,HLOOKUP('Exras Inflair Vs. Base'!G457,'Extras -UL'!$A$4:$J$5,2,FALSE),FALSE)-I457),0)</f>
        <v>0</v>
      </c>
      <c r="K457" s="369">
        <f>IF(G457=$K$1,(VLOOKUP(A457,'Extras -UL'!$A$6:$J$109,HLOOKUP('Exras Inflair Vs. Base'!G457,'Extras -UL'!$A$4:$J$5,2,FALSE),FALSE)-I457),0)</f>
        <v>0</v>
      </c>
      <c r="L457" s="369">
        <f>IF(G457=$L$1,(VLOOKUP(A457,'Extras -UL'!$A$6:$J$109,HLOOKUP('Exras Inflair Vs. Base'!G457,'Extras -UL'!$A$4:$J$5,2,FALSE),FALSE)-I457),0)</f>
        <v>0</v>
      </c>
      <c r="M457" s="369">
        <f>IF(G457=$M$1,(VLOOKUP(A457,'Extras -UL'!$A$6:$J$109,HLOOKUP('Exras Inflair Vs. Base'!G457,'Extras -UL'!$A$4:$J$5,2,FALSE),FALSE)-I457),0)</f>
        <v>0</v>
      </c>
      <c r="N457" s="369">
        <f>IF(G457=$N$1,(VLOOKUP(A457,'Extras -UL'!$A$6:$J$109,HLOOKUP('Exras Inflair Vs. Base'!G457,'Extras -UL'!$A$4:$J$5,2,FALSE),FALSE)-I457),0)</f>
        <v>0</v>
      </c>
      <c r="O457" s="369">
        <f>IF(G457=$O$1,(VLOOKUP(A457,'Extras -UL'!$A$6:$J$109,HLOOKUP('Exras Inflair Vs. Base'!G457,'Extras -UL'!$A$4:$J$5,2,FALSE),FALSE)-I457),0)</f>
        <v>0</v>
      </c>
      <c r="P457" s="369">
        <f>IF(G457=$P$1,(VLOOKUP(A457,'Extras -UL'!$A$6:$J$109,HLOOKUP('Exras Inflair Vs. Base'!G457,'Extras -UL'!$A$4:$J$5,2,FALSE),FALSE)-I457),0)</f>
        <v>0</v>
      </c>
      <c r="Q457" s="369">
        <f>IF(G457=$Q$1,(VLOOKUP(A457,'Extras -UL'!$A$6:$J$109,HLOOKUP('Exras Inflair Vs. Base'!G457,'Extras -UL'!$A$4:$J$5,2,FALSE),FALSE)-I457),0)</f>
        <v>0</v>
      </c>
      <c r="R457" s="369">
        <f>IF(G457=$R$1,(VLOOKUP(A457,'Extras -UL'!$A$6:$J$109,HLOOKUP('Exras Inflair Vs. Base'!G457,'Extras -UL'!$A$4:$J$5,2,FALSE),FALSE)-I457),0)</f>
        <v>0</v>
      </c>
      <c r="S457" s="248"/>
      <c r="T457" s="256" t="str">
        <f t="shared" ref="T457:T520" si="22">A457&amp;G457&amp;I457</f>
        <v/>
      </c>
      <c r="U457" s="248"/>
      <c r="V457" s="248"/>
      <c r="W457" s="248"/>
      <c r="X457" s="248"/>
      <c r="Y457" s="241"/>
      <c r="Z457" s="241" t="str">
        <f t="shared" ref="Z457:Z520" si="23">A457&amp;G457&amp;I457</f>
        <v/>
      </c>
      <c r="AA457" s="245">
        <f t="shared" si="21"/>
        <v>0</v>
      </c>
      <c r="AB457" s="242">
        <f>IF(G457=$J$1,(VLOOKUP(A457,'Extras -UL'!$A$6:$J$109,HLOOKUP('Exras Inflair Vs. Base'!G457,'Extras -UL'!$A$4:$J$5,2,FALSE),FALSE)),0)</f>
        <v>0</v>
      </c>
      <c r="AC457" s="242">
        <f>IF(G457=$K$1,(VLOOKUP(A457,'Extras -UL'!$A$6:$J$109,HLOOKUP('Exras Inflair Vs. Base'!G457,'Extras -UL'!$A$4:$J$5,2,FALSE),FALSE)),0)</f>
        <v>0</v>
      </c>
      <c r="AD457" s="242">
        <f>IF(G457=$L$1,(VLOOKUP(A457,'Extras -UL'!$A$6:$J$109,HLOOKUP('Exras Inflair Vs. Base'!G457,'Extras -UL'!$A$4:$J$5,2,FALSE),FALSE)),0)</f>
        <v>0</v>
      </c>
      <c r="AE457" s="242">
        <f>IF(G457=$M$1,(VLOOKUP(A457,'Extras -UL'!$A$6:$J$109,HLOOKUP('Exras Inflair Vs. Base'!G457,'Extras -UL'!$A$4:$J$5,2,FALSE),FALSE)),0)</f>
        <v>0</v>
      </c>
      <c r="AF457" s="242">
        <f>IF(G457=$N$1,(VLOOKUP(A457,'Extras -UL'!$A$6:$J$109,HLOOKUP('Exras Inflair Vs. Base'!G457,'Extras -UL'!$A$4:$J$5,2,FALSE),FALSE)-I457),0)</f>
        <v>0</v>
      </c>
      <c r="AG457" s="242">
        <f>IF(G457=$O$1,(VLOOKUP(A457,'Extras -UL'!$A$6:$J$109,HLOOKUP('Exras Inflair Vs. Base'!G457,'Extras -UL'!$A$4:$J$5,2,FALSE),FALSE)),0)</f>
        <v>0</v>
      </c>
      <c r="AH457" s="242">
        <f>IF(G457=$P$1,(VLOOKUP(A457,'Extras -UL'!$A$6:$J$109,HLOOKUP('Exras Inflair Vs. Base'!G457,'Extras -UL'!$A$4:$J$5,2,FALSE),FALSE)),0)</f>
        <v>0</v>
      </c>
      <c r="AI457" s="242">
        <f>IF(G457=$Q$1,(VLOOKUP(A457,'Extras -UL'!$A$6:$J$109,HLOOKUP('Exras Inflair Vs. Base'!G457,'Extras -UL'!$A$4:$J$5,2,FALSE),FALSE)),0)</f>
        <v>0</v>
      </c>
      <c r="AJ457" s="242">
        <f>IF(G457=$R$1,(VLOOKUP(A457,'Extras -UL'!$A$6:$J$109,HLOOKUP('Exras Inflair Vs. Base'!G457,'Extras -UL'!$A$4:$J$5,2,FALSE),FALSE)),0)</f>
        <v>0</v>
      </c>
    </row>
    <row r="458" spans="1:36" x14ac:dyDescent="0.25">
      <c r="A458" s="250"/>
      <c r="B458" s="250"/>
      <c r="C458" s="250"/>
      <c r="D458" s="252"/>
      <c r="E458" s="249"/>
      <c r="F458" s="249"/>
      <c r="G458" s="249"/>
      <c r="H458" s="249"/>
      <c r="I458" s="249"/>
      <c r="J458" s="369">
        <f>IF(G458=$J$1,(VLOOKUP(A458,'Extras -UL'!$A$6:$J$109,HLOOKUP('Exras Inflair Vs. Base'!G458,'Extras -UL'!$A$4:$J$5,2,FALSE),FALSE)-I458),0)</f>
        <v>0</v>
      </c>
      <c r="K458" s="369">
        <f>IF(G458=$K$1,(VLOOKUP(A458,'Extras -UL'!$A$6:$J$109,HLOOKUP('Exras Inflair Vs. Base'!G458,'Extras -UL'!$A$4:$J$5,2,FALSE),FALSE)-I458),0)</f>
        <v>0</v>
      </c>
      <c r="L458" s="369">
        <f>IF(G458=$L$1,(VLOOKUP(A458,'Extras -UL'!$A$6:$J$109,HLOOKUP('Exras Inflair Vs. Base'!G458,'Extras -UL'!$A$4:$J$5,2,FALSE),FALSE)-I458),0)</f>
        <v>0</v>
      </c>
      <c r="M458" s="369">
        <f>IF(G458=$M$1,(VLOOKUP(A458,'Extras -UL'!$A$6:$J$109,HLOOKUP('Exras Inflair Vs. Base'!G458,'Extras -UL'!$A$4:$J$5,2,FALSE),FALSE)-I458),0)</f>
        <v>0</v>
      </c>
      <c r="N458" s="369">
        <f>IF(G458=$N$1,(VLOOKUP(A458,'Extras -UL'!$A$6:$J$109,HLOOKUP('Exras Inflair Vs. Base'!G458,'Extras -UL'!$A$4:$J$5,2,FALSE),FALSE)-I458),0)</f>
        <v>0</v>
      </c>
      <c r="O458" s="369">
        <f>IF(G458=$O$1,(VLOOKUP(A458,'Extras -UL'!$A$6:$J$109,HLOOKUP('Exras Inflair Vs. Base'!G458,'Extras -UL'!$A$4:$J$5,2,FALSE),FALSE)-I458),0)</f>
        <v>0</v>
      </c>
      <c r="P458" s="369">
        <f>IF(G458=$P$1,(VLOOKUP(A458,'Extras -UL'!$A$6:$J$109,HLOOKUP('Exras Inflair Vs. Base'!G458,'Extras -UL'!$A$4:$J$5,2,FALSE),FALSE)-I458),0)</f>
        <v>0</v>
      </c>
      <c r="Q458" s="369">
        <f>IF(G458=$Q$1,(VLOOKUP(A458,'Extras -UL'!$A$6:$J$109,HLOOKUP('Exras Inflair Vs. Base'!G458,'Extras -UL'!$A$4:$J$5,2,FALSE),FALSE)-I458),0)</f>
        <v>0</v>
      </c>
      <c r="R458" s="369">
        <f>IF(G458=$R$1,(VLOOKUP(A458,'Extras -UL'!$A$6:$J$109,HLOOKUP('Exras Inflair Vs. Base'!G458,'Extras -UL'!$A$4:$J$5,2,FALSE),FALSE)-I458),0)</f>
        <v>0</v>
      </c>
      <c r="S458" s="248"/>
      <c r="T458" s="256" t="str">
        <f t="shared" si="22"/>
        <v/>
      </c>
      <c r="U458" s="248"/>
      <c r="V458" s="248"/>
      <c r="W458" s="248"/>
      <c r="X458" s="248"/>
      <c r="Y458" s="241"/>
      <c r="Z458" s="241" t="str">
        <f t="shared" si="23"/>
        <v/>
      </c>
      <c r="AA458" s="245">
        <f t="shared" si="21"/>
        <v>0</v>
      </c>
      <c r="AB458" s="242">
        <f>IF(G458=$J$1,(VLOOKUP(A458,'Extras -UL'!$A$6:$J$109,HLOOKUP('Exras Inflair Vs. Base'!G458,'Extras -UL'!$A$4:$J$5,2,FALSE),FALSE)),0)</f>
        <v>0</v>
      </c>
      <c r="AC458" s="242">
        <f>IF(G458=$K$1,(VLOOKUP(A458,'Extras -UL'!$A$6:$J$109,HLOOKUP('Exras Inflair Vs. Base'!G458,'Extras -UL'!$A$4:$J$5,2,FALSE),FALSE)),0)</f>
        <v>0</v>
      </c>
      <c r="AD458" s="242">
        <f>IF(G458=$L$1,(VLOOKUP(A458,'Extras -UL'!$A$6:$J$109,HLOOKUP('Exras Inflair Vs. Base'!G458,'Extras -UL'!$A$4:$J$5,2,FALSE),FALSE)),0)</f>
        <v>0</v>
      </c>
      <c r="AE458" s="242">
        <f>IF(G458=$M$1,(VLOOKUP(A458,'Extras -UL'!$A$6:$J$109,HLOOKUP('Exras Inflair Vs. Base'!G458,'Extras -UL'!$A$4:$J$5,2,FALSE),FALSE)),0)</f>
        <v>0</v>
      </c>
      <c r="AF458" s="242">
        <f>IF(G458=$N$1,(VLOOKUP(A458,'Extras -UL'!$A$6:$J$109,HLOOKUP('Exras Inflair Vs. Base'!G458,'Extras -UL'!$A$4:$J$5,2,FALSE),FALSE)-I458),0)</f>
        <v>0</v>
      </c>
      <c r="AG458" s="242">
        <f>IF(G458=$O$1,(VLOOKUP(A458,'Extras -UL'!$A$6:$J$109,HLOOKUP('Exras Inflair Vs. Base'!G458,'Extras -UL'!$A$4:$J$5,2,FALSE),FALSE)),0)</f>
        <v>0</v>
      </c>
      <c r="AH458" s="242">
        <f>IF(G458=$P$1,(VLOOKUP(A458,'Extras -UL'!$A$6:$J$109,HLOOKUP('Exras Inflair Vs. Base'!G458,'Extras -UL'!$A$4:$J$5,2,FALSE),FALSE)),0)</f>
        <v>0</v>
      </c>
      <c r="AI458" s="242">
        <f>IF(G458=$Q$1,(VLOOKUP(A458,'Extras -UL'!$A$6:$J$109,HLOOKUP('Exras Inflair Vs. Base'!G458,'Extras -UL'!$A$4:$J$5,2,FALSE),FALSE)),0)</f>
        <v>0</v>
      </c>
      <c r="AJ458" s="242">
        <f>IF(G458=$R$1,(VLOOKUP(A458,'Extras -UL'!$A$6:$J$109,HLOOKUP('Exras Inflair Vs. Base'!G458,'Extras -UL'!$A$4:$J$5,2,FALSE),FALSE)),0)</f>
        <v>0</v>
      </c>
    </row>
    <row r="459" spans="1:36" x14ac:dyDescent="0.25">
      <c r="A459" s="250"/>
      <c r="B459" s="250"/>
      <c r="C459" s="250"/>
      <c r="D459" s="252"/>
      <c r="E459" s="249"/>
      <c r="F459" s="249"/>
      <c r="G459" s="249"/>
      <c r="H459" s="249"/>
      <c r="I459" s="249"/>
      <c r="J459" s="369">
        <f>IF(G459=$J$1,(VLOOKUP(A459,'Extras -UL'!$A$6:$J$109,HLOOKUP('Exras Inflair Vs. Base'!G459,'Extras -UL'!$A$4:$J$5,2,FALSE),FALSE)-I459),0)</f>
        <v>0</v>
      </c>
      <c r="K459" s="369">
        <f>IF(G459=$K$1,(VLOOKUP(A459,'Extras -UL'!$A$6:$J$109,HLOOKUP('Exras Inflair Vs. Base'!G459,'Extras -UL'!$A$4:$J$5,2,FALSE),FALSE)-I459),0)</f>
        <v>0</v>
      </c>
      <c r="L459" s="369">
        <f>IF(G459=$L$1,(VLOOKUP(A459,'Extras -UL'!$A$6:$J$109,HLOOKUP('Exras Inflair Vs. Base'!G459,'Extras -UL'!$A$4:$J$5,2,FALSE),FALSE)-I459),0)</f>
        <v>0</v>
      </c>
      <c r="M459" s="369">
        <f>IF(G459=$M$1,(VLOOKUP(A459,'Extras -UL'!$A$6:$J$109,HLOOKUP('Exras Inflair Vs. Base'!G459,'Extras -UL'!$A$4:$J$5,2,FALSE),FALSE)-I459),0)</f>
        <v>0</v>
      </c>
      <c r="N459" s="369">
        <f>IF(G459=$N$1,(VLOOKUP(A459,'Extras -UL'!$A$6:$J$109,HLOOKUP('Exras Inflair Vs. Base'!G459,'Extras -UL'!$A$4:$J$5,2,FALSE),FALSE)-I459),0)</f>
        <v>0</v>
      </c>
      <c r="O459" s="369">
        <f>IF(G459=$O$1,(VLOOKUP(A459,'Extras -UL'!$A$6:$J$109,HLOOKUP('Exras Inflair Vs. Base'!G459,'Extras -UL'!$A$4:$J$5,2,FALSE),FALSE)-I459),0)</f>
        <v>0</v>
      </c>
      <c r="P459" s="369">
        <f>IF(G459=$P$1,(VLOOKUP(A459,'Extras -UL'!$A$6:$J$109,HLOOKUP('Exras Inflair Vs. Base'!G459,'Extras -UL'!$A$4:$J$5,2,FALSE),FALSE)-I459),0)</f>
        <v>0</v>
      </c>
      <c r="Q459" s="369">
        <f>IF(G459=$Q$1,(VLOOKUP(A459,'Extras -UL'!$A$6:$J$109,HLOOKUP('Exras Inflair Vs. Base'!G459,'Extras -UL'!$A$4:$J$5,2,FALSE),FALSE)-I459),0)</f>
        <v>0</v>
      </c>
      <c r="R459" s="369">
        <f>IF(G459=$R$1,(VLOOKUP(A459,'Extras -UL'!$A$6:$J$109,HLOOKUP('Exras Inflair Vs. Base'!G459,'Extras -UL'!$A$4:$J$5,2,FALSE),FALSE)-I459),0)</f>
        <v>0</v>
      </c>
      <c r="S459" s="248"/>
      <c r="T459" s="256" t="str">
        <f t="shared" si="22"/>
        <v/>
      </c>
      <c r="U459" s="248"/>
      <c r="V459" s="248"/>
      <c r="W459" s="248"/>
      <c r="X459" s="248"/>
      <c r="Y459" s="241"/>
      <c r="Z459" s="241" t="str">
        <f t="shared" si="23"/>
        <v/>
      </c>
      <c r="AA459" s="245">
        <f t="shared" si="21"/>
        <v>0</v>
      </c>
      <c r="AB459" s="242">
        <f>IF(G459=$J$1,(VLOOKUP(A459,'Extras -UL'!$A$6:$J$109,HLOOKUP('Exras Inflair Vs. Base'!G459,'Extras -UL'!$A$4:$J$5,2,FALSE),FALSE)),0)</f>
        <v>0</v>
      </c>
      <c r="AC459" s="242">
        <f>IF(G459=$K$1,(VLOOKUP(A459,'Extras -UL'!$A$6:$J$109,HLOOKUP('Exras Inflair Vs. Base'!G459,'Extras -UL'!$A$4:$J$5,2,FALSE),FALSE)),0)</f>
        <v>0</v>
      </c>
      <c r="AD459" s="242">
        <f>IF(G459=$L$1,(VLOOKUP(A459,'Extras -UL'!$A$6:$J$109,HLOOKUP('Exras Inflair Vs. Base'!G459,'Extras -UL'!$A$4:$J$5,2,FALSE),FALSE)),0)</f>
        <v>0</v>
      </c>
      <c r="AE459" s="242">
        <f>IF(G459=$M$1,(VLOOKUP(A459,'Extras -UL'!$A$6:$J$109,HLOOKUP('Exras Inflair Vs. Base'!G459,'Extras -UL'!$A$4:$J$5,2,FALSE),FALSE)),0)</f>
        <v>0</v>
      </c>
      <c r="AF459" s="242">
        <f>IF(G459=$N$1,(VLOOKUP(A459,'Extras -UL'!$A$6:$J$109,HLOOKUP('Exras Inflair Vs. Base'!G459,'Extras -UL'!$A$4:$J$5,2,FALSE),FALSE)-I459),0)</f>
        <v>0</v>
      </c>
      <c r="AG459" s="242">
        <f>IF(G459=$O$1,(VLOOKUP(A459,'Extras -UL'!$A$6:$J$109,HLOOKUP('Exras Inflair Vs. Base'!G459,'Extras -UL'!$A$4:$J$5,2,FALSE),FALSE)),0)</f>
        <v>0</v>
      </c>
      <c r="AH459" s="242">
        <f>IF(G459=$P$1,(VLOOKUP(A459,'Extras -UL'!$A$6:$J$109,HLOOKUP('Exras Inflair Vs. Base'!G459,'Extras -UL'!$A$4:$J$5,2,FALSE),FALSE)),0)</f>
        <v>0</v>
      </c>
      <c r="AI459" s="242">
        <f>IF(G459=$Q$1,(VLOOKUP(A459,'Extras -UL'!$A$6:$J$109,HLOOKUP('Exras Inflair Vs. Base'!G459,'Extras -UL'!$A$4:$J$5,2,FALSE),FALSE)),0)</f>
        <v>0</v>
      </c>
      <c r="AJ459" s="242">
        <f>IF(G459=$R$1,(VLOOKUP(A459,'Extras -UL'!$A$6:$J$109,HLOOKUP('Exras Inflair Vs. Base'!G459,'Extras -UL'!$A$4:$J$5,2,FALSE),FALSE)),0)</f>
        <v>0</v>
      </c>
    </row>
    <row r="460" spans="1:36" x14ac:dyDescent="0.25">
      <c r="A460" s="250"/>
      <c r="B460" s="250"/>
      <c r="C460" s="250"/>
      <c r="D460" s="252"/>
      <c r="E460" s="249"/>
      <c r="F460" s="249"/>
      <c r="G460" s="249"/>
      <c r="H460" s="249"/>
      <c r="I460" s="249"/>
      <c r="J460" s="369">
        <f>IF(G460=$J$1,(VLOOKUP(A460,'Extras -UL'!$A$6:$J$109,HLOOKUP('Exras Inflair Vs. Base'!G460,'Extras -UL'!$A$4:$J$5,2,FALSE),FALSE)-I460),0)</f>
        <v>0</v>
      </c>
      <c r="K460" s="369">
        <f>IF(G460=$K$1,(VLOOKUP(A460,'Extras -UL'!$A$6:$J$109,HLOOKUP('Exras Inflair Vs. Base'!G460,'Extras -UL'!$A$4:$J$5,2,FALSE),FALSE)-I460),0)</f>
        <v>0</v>
      </c>
      <c r="L460" s="369">
        <f>IF(G460=$L$1,(VLOOKUP(A460,'Extras -UL'!$A$6:$J$109,HLOOKUP('Exras Inflair Vs. Base'!G460,'Extras -UL'!$A$4:$J$5,2,FALSE),FALSE)-I460),0)</f>
        <v>0</v>
      </c>
      <c r="M460" s="369">
        <f>IF(G460=$M$1,(VLOOKUP(A460,'Extras -UL'!$A$6:$J$109,HLOOKUP('Exras Inflair Vs. Base'!G460,'Extras -UL'!$A$4:$J$5,2,FALSE),FALSE)-I460),0)</f>
        <v>0</v>
      </c>
      <c r="N460" s="369">
        <f>IF(G460=$N$1,(VLOOKUP(A460,'Extras -UL'!$A$6:$J$109,HLOOKUP('Exras Inflair Vs. Base'!G460,'Extras -UL'!$A$4:$J$5,2,FALSE),FALSE)-I460),0)</f>
        <v>0</v>
      </c>
      <c r="O460" s="369">
        <f>IF(G460=$O$1,(VLOOKUP(A460,'Extras -UL'!$A$6:$J$109,HLOOKUP('Exras Inflair Vs. Base'!G460,'Extras -UL'!$A$4:$J$5,2,FALSE),FALSE)-I460),0)</f>
        <v>0</v>
      </c>
      <c r="P460" s="369">
        <f>IF(G460=$P$1,(VLOOKUP(A460,'Extras -UL'!$A$6:$J$109,HLOOKUP('Exras Inflair Vs. Base'!G460,'Extras -UL'!$A$4:$J$5,2,FALSE),FALSE)-I460),0)</f>
        <v>0</v>
      </c>
      <c r="Q460" s="369">
        <f>IF(G460=$Q$1,(VLOOKUP(A460,'Extras -UL'!$A$6:$J$109,HLOOKUP('Exras Inflair Vs. Base'!G460,'Extras -UL'!$A$4:$J$5,2,FALSE),FALSE)-I460),0)</f>
        <v>0</v>
      </c>
      <c r="R460" s="369">
        <f>IF(G460=$R$1,(VLOOKUP(A460,'Extras -UL'!$A$6:$J$109,HLOOKUP('Exras Inflair Vs. Base'!G460,'Extras -UL'!$A$4:$J$5,2,FALSE),FALSE)-I460),0)</f>
        <v>0</v>
      </c>
      <c r="S460" s="248"/>
      <c r="T460" s="256" t="str">
        <f t="shared" si="22"/>
        <v/>
      </c>
      <c r="U460" s="248"/>
      <c r="V460" s="248"/>
      <c r="W460" s="248"/>
      <c r="X460" s="248"/>
      <c r="Y460" s="241"/>
      <c r="Z460" s="241" t="str">
        <f t="shared" si="23"/>
        <v/>
      </c>
      <c r="AA460" s="245">
        <f t="shared" si="21"/>
        <v>0</v>
      </c>
      <c r="AB460" s="242">
        <f>IF(G460=$J$1,(VLOOKUP(A460,'Extras -UL'!$A$6:$J$109,HLOOKUP('Exras Inflair Vs. Base'!G460,'Extras -UL'!$A$4:$J$5,2,FALSE),FALSE)),0)</f>
        <v>0</v>
      </c>
      <c r="AC460" s="242">
        <f>IF(G460=$K$1,(VLOOKUP(A460,'Extras -UL'!$A$6:$J$109,HLOOKUP('Exras Inflair Vs. Base'!G460,'Extras -UL'!$A$4:$J$5,2,FALSE),FALSE)),0)</f>
        <v>0</v>
      </c>
      <c r="AD460" s="242">
        <f>IF(G460=$L$1,(VLOOKUP(A460,'Extras -UL'!$A$6:$J$109,HLOOKUP('Exras Inflair Vs. Base'!G460,'Extras -UL'!$A$4:$J$5,2,FALSE),FALSE)),0)</f>
        <v>0</v>
      </c>
      <c r="AE460" s="242">
        <f>IF(G460=$M$1,(VLOOKUP(A460,'Extras -UL'!$A$6:$J$109,HLOOKUP('Exras Inflair Vs. Base'!G460,'Extras -UL'!$A$4:$J$5,2,FALSE),FALSE)),0)</f>
        <v>0</v>
      </c>
      <c r="AF460" s="242">
        <f>IF(G460=$N$1,(VLOOKUP(A460,'Extras -UL'!$A$6:$J$109,HLOOKUP('Exras Inflair Vs. Base'!G460,'Extras -UL'!$A$4:$J$5,2,FALSE),FALSE)-I460),0)</f>
        <v>0</v>
      </c>
      <c r="AG460" s="242">
        <f>IF(G460=$O$1,(VLOOKUP(A460,'Extras -UL'!$A$6:$J$109,HLOOKUP('Exras Inflair Vs. Base'!G460,'Extras -UL'!$A$4:$J$5,2,FALSE),FALSE)),0)</f>
        <v>0</v>
      </c>
      <c r="AH460" s="242">
        <f>IF(G460=$P$1,(VLOOKUP(A460,'Extras -UL'!$A$6:$J$109,HLOOKUP('Exras Inflair Vs. Base'!G460,'Extras -UL'!$A$4:$J$5,2,FALSE),FALSE)),0)</f>
        <v>0</v>
      </c>
      <c r="AI460" s="242">
        <f>IF(G460=$Q$1,(VLOOKUP(A460,'Extras -UL'!$A$6:$J$109,HLOOKUP('Exras Inflair Vs. Base'!G460,'Extras -UL'!$A$4:$J$5,2,FALSE),FALSE)),0)</f>
        <v>0</v>
      </c>
      <c r="AJ460" s="242">
        <f>IF(G460=$R$1,(VLOOKUP(A460,'Extras -UL'!$A$6:$J$109,HLOOKUP('Exras Inflair Vs. Base'!G460,'Extras -UL'!$A$4:$J$5,2,FALSE),FALSE)),0)</f>
        <v>0</v>
      </c>
    </row>
    <row r="461" spans="1:36" x14ac:dyDescent="0.25">
      <c r="A461" s="250"/>
      <c r="B461" s="250"/>
      <c r="C461" s="250"/>
      <c r="D461" s="252"/>
      <c r="E461" s="249"/>
      <c r="F461" s="249"/>
      <c r="G461" s="249"/>
      <c r="H461" s="249"/>
      <c r="I461" s="249"/>
      <c r="J461" s="369">
        <f>IF(G461=$J$1,(VLOOKUP(A461,'Extras -UL'!$A$6:$J$109,HLOOKUP('Exras Inflair Vs. Base'!G461,'Extras -UL'!$A$4:$J$5,2,FALSE),FALSE)-I461),0)</f>
        <v>0</v>
      </c>
      <c r="K461" s="369">
        <f>IF(G461=$K$1,(VLOOKUP(A461,'Extras -UL'!$A$6:$J$109,HLOOKUP('Exras Inflair Vs. Base'!G461,'Extras -UL'!$A$4:$J$5,2,FALSE),FALSE)-I461),0)</f>
        <v>0</v>
      </c>
      <c r="L461" s="369">
        <f>IF(G461=$L$1,(VLOOKUP(A461,'Extras -UL'!$A$6:$J$109,HLOOKUP('Exras Inflair Vs. Base'!G461,'Extras -UL'!$A$4:$J$5,2,FALSE),FALSE)-I461),0)</f>
        <v>0</v>
      </c>
      <c r="M461" s="369">
        <f>IF(G461=$M$1,(VLOOKUP(A461,'Extras -UL'!$A$6:$J$109,HLOOKUP('Exras Inflair Vs. Base'!G461,'Extras -UL'!$A$4:$J$5,2,FALSE),FALSE)-I461),0)</f>
        <v>0</v>
      </c>
      <c r="N461" s="369">
        <f>IF(G461=$N$1,(VLOOKUP(A461,'Extras -UL'!$A$6:$J$109,HLOOKUP('Exras Inflair Vs. Base'!G461,'Extras -UL'!$A$4:$J$5,2,FALSE),FALSE)-I461),0)</f>
        <v>0</v>
      </c>
      <c r="O461" s="369">
        <f>IF(G461=$O$1,(VLOOKUP(A461,'Extras -UL'!$A$6:$J$109,HLOOKUP('Exras Inflair Vs. Base'!G461,'Extras -UL'!$A$4:$J$5,2,FALSE),FALSE)-I461),0)</f>
        <v>0</v>
      </c>
      <c r="P461" s="369">
        <f>IF(G461=$P$1,(VLOOKUP(A461,'Extras -UL'!$A$6:$J$109,HLOOKUP('Exras Inflair Vs. Base'!G461,'Extras -UL'!$A$4:$J$5,2,FALSE),FALSE)-I461),0)</f>
        <v>0</v>
      </c>
      <c r="Q461" s="369">
        <f>IF(G461=$Q$1,(VLOOKUP(A461,'Extras -UL'!$A$6:$J$109,HLOOKUP('Exras Inflair Vs. Base'!G461,'Extras -UL'!$A$4:$J$5,2,FALSE),FALSE)-I461),0)</f>
        <v>0</v>
      </c>
      <c r="R461" s="369">
        <f>IF(G461=$R$1,(VLOOKUP(A461,'Extras -UL'!$A$6:$J$109,HLOOKUP('Exras Inflair Vs. Base'!G461,'Extras -UL'!$A$4:$J$5,2,FALSE),FALSE)-I461),0)</f>
        <v>0</v>
      </c>
      <c r="S461" s="248"/>
      <c r="T461" s="256" t="str">
        <f t="shared" si="22"/>
        <v/>
      </c>
      <c r="U461" s="248"/>
      <c r="V461" s="248"/>
      <c r="W461" s="248"/>
      <c r="X461" s="248"/>
      <c r="Y461" s="241"/>
      <c r="Z461" s="241" t="str">
        <f t="shared" si="23"/>
        <v/>
      </c>
      <c r="AA461" s="245">
        <f t="shared" si="21"/>
        <v>0</v>
      </c>
      <c r="AB461" s="242">
        <f>IF(G461=$J$1,(VLOOKUP(A461,'Extras -UL'!$A$6:$J$109,HLOOKUP('Exras Inflair Vs. Base'!G461,'Extras -UL'!$A$4:$J$5,2,FALSE),FALSE)),0)</f>
        <v>0</v>
      </c>
      <c r="AC461" s="242">
        <f>IF(G461=$K$1,(VLOOKUP(A461,'Extras -UL'!$A$6:$J$109,HLOOKUP('Exras Inflair Vs. Base'!G461,'Extras -UL'!$A$4:$J$5,2,FALSE),FALSE)),0)</f>
        <v>0</v>
      </c>
      <c r="AD461" s="242">
        <f>IF(G461=$L$1,(VLOOKUP(A461,'Extras -UL'!$A$6:$J$109,HLOOKUP('Exras Inflair Vs. Base'!G461,'Extras -UL'!$A$4:$J$5,2,FALSE),FALSE)),0)</f>
        <v>0</v>
      </c>
      <c r="AE461" s="242">
        <f>IF(G461=$M$1,(VLOOKUP(A461,'Extras -UL'!$A$6:$J$109,HLOOKUP('Exras Inflair Vs. Base'!G461,'Extras -UL'!$A$4:$J$5,2,FALSE),FALSE)),0)</f>
        <v>0</v>
      </c>
      <c r="AF461" s="242">
        <f>IF(G461=$N$1,(VLOOKUP(A461,'Extras -UL'!$A$6:$J$109,HLOOKUP('Exras Inflair Vs. Base'!G461,'Extras -UL'!$A$4:$J$5,2,FALSE),FALSE)-I461),0)</f>
        <v>0</v>
      </c>
      <c r="AG461" s="242">
        <f>IF(G461=$O$1,(VLOOKUP(A461,'Extras -UL'!$A$6:$J$109,HLOOKUP('Exras Inflair Vs. Base'!G461,'Extras -UL'!$A$4:$J$5,2,FALSE),FALSE)),0)</f>
        <v>0</v>
      </c>
      <c r="AH461" s="242">
        <f>IF(G461=$P$1,(VLOOKUP(A461,'Extras -UL'!$A$6:$J$109,HLOOKUP('Exras Inflair Vs. Base'!G461,'Extras -UL'!$A$4:$J$5,2,FALSE),FALSE)),0)</f>
        <v>0</v>
      </c>
      <c r="AI461" s="242">
        <f>IF(G461=$Q$1,(VLOOKUP(A461,'Extras -UL'!$A$6:$J$109,HLOOKUP('Exras Inflair Vs. Base'!G461,'Extras -UL'!$A$4:$J$5,2,FALSE),FALSE)),0)</f>
        <v>0</v>
      </c>
      <c r="AJ461" s="242">
        <f>IF(G461=$R$1,(VLOOKUP(A461,'Extras -UL'!$A$6:$J$109,HLOOKUP('Exras Inflair Vs. Base'!G461,'Extras -UL'!$A$4:$J$5,2,FALSE),FALSE)),0)</f>
        <v>0</v>
      </c>
    </row>
    <row r="462" spans="1:36" x14ac:dyDescent="0.25">
      <c r="A462" s="250"/>
      <c r="B462" s="250"/>
      <c r="C462" s="250"/>
      <c r="D462" s="252"/>
      <c r="E462" s="249"/>
      <c r="F462" s="249"/>
      <c r="G462" s="249"/>
      <c r="H462" s="249"/>
      <c r="I462" s="249"/>
      <c r="J462" s="369">
        <f>IF(G462=$J$1,(VLOOKUP(A462,'Extras -UL'!$A$6:$J$109,HLOOKUP('Exras Inflair Vs. Base'!G462,'Extras -UL'!$A$4:$J$5,2,FALSE),FALSE)-I462),0)</f>
        <v>0</v>
      </c>
      <c r="K462" s="369">
        <f>IF(G462=$K$1,(VLOOKUP(A462,'Extras -UL'!$A$6:$J$109,HLOOKUP('Exras Inflair Vs. Base'!G462,'Extras -UL'!$A$4:$J$5,2,FALSE),FALSE)-I462),0)</f>
        <v>0</v>
      </c>
      <c r="L462" s="369">
        <f>IF(G462=$L$1,(VLOOKUP(A462,'Extras -UL'!$A$6:$J$109,HLOOKUP('Exras Inflair Vs. Base'!G462,'Extras -UL'!$A$4:$J$5,2,FALSE),FALSE)-I462),0)</f>
        <v>0</v>
      </c>
      <c r="M462" s="369">
        <f>IF(G462=$M$1,(VLOOKUP(A462,'Extras -UL'!$A$6:$J$109,HLOOKUP('Exras Inflair Vs. Base'!G462,'Extras -UL'!$A$4:$J$5,2,FALSE),FALSE)-I462),0)</f>
        <v>0</v>
      </c>
      <c r="N462" s="369">
        <f>IF(G462=$N$1,(VLOOKUP(A462,'Extras -UL'!$A$6:$J$109,HLOOKUP('Exras Inflair Vs. Base'!G462,'Extras -UL'!$A$4:$J$5,2,FALSE),FALSE)-I462),0)</f>
        <v>0</v>
      </c>
      <c r="O462" s="369">
        <f>IF(G462=$O$1,(VLOOKUP(A462,'Extras -UL'!$A$6:$J$109,HLOOKUP('Exras Inflair Vs. Base'!G462,'Extras -UL'!$A$4:$J$5,2,FALSE),FALSE)-I462),0)</f>
        <v>0</v>
      </c>
      <c r="P462" s="369">
        <f>IF(G462=$P$1,(VLOOKUP(A462,'Extras -UL'!$A$6:$J$109,HLOOKUP('Exras Inflair Vs. Base'!G462,'Extras -UL'!$A$4:$J$5,2,FALSE),FALSE)-I462),0)</f>
        <v>0</v>
      </c>
      <c r="Q462" s="369">
        <f>IF(G462=$Q$1,(VLOOKUP(A462,'Extras -UL'!$A$6:$J$109,HLOOKUP('Exras Inflair Vs. Base'!G462,'Extras -UL'!$A$4:$J$5,2,FALSE),FALSE)-I462),0)</f>
        <v>0</v>
      </c>
      <c r="R462" s="369">
        <f>IF(G462=$R$1,(VLOOKUP(A462,'Extras -UL'!$A$6:$J$109,HLOOKUP('Exras Inflair Vs. Base'!G462,'Extras -UL'!$A$4:$J$5,2,FALSE),FALSE)-I462),0)</f>
        <v>0</v>
      </c>
      <c r="S462" s="248"/>
      <c r="T462" s="256" t="str">
        <f t="shared" si="22"/>
        <v/>
      </c>
      <c r="U462" s="248"/>
      <c r="V462" s="248"/>
      <c r="W462" s="248"/>
      <c r="X462" s="248"/>
      <c r="Y462" s="241"/>
      <c r="Z462" s="241" t="str">
        <f t="shared" si="23"/>
        <v/>
      </c>
      <c r="AA462" s="245">
        <f t="shared" si="21"/>
        <v>0</v>
      </c>
      <c r="AB462" s="242">
        <f>IF(G462=$J$1,(VLOOKUP(A462,'Extras -UL'!$A$6:$J$109,HLOOKUP('Exras Inflair Vs. Base'!G462,'Extras -UL'!$A$4:$J$5,2,FALSE),FALSE)),0)</f>
        <v>0</v>
      </c>
      <c r="AC462" s="242">
        <f>IF(G462=$K$1,(VLOOKUP(A462,'Extras -UL'!$A$6:$J$109,HLOOKUP('Exras Inflair Vs. Base'!G462,'Extras -UL'!$A$4:$J$5,2,FALSE),FALSE)),0)</f>
        <v>0</v>
      </c>
      <c r="AD462" s="242">
        <f>IF(G462=$L$1,(VLOOKUP(A462,'Extras -UL'!$A$6:$J$109,HLOOKUP('Exras Inflair Vs. Base'!G462,'Extras -UL'!$A$4:$J$5,2,FALSE),FALSE)),0)</f>
        <v>0</v>
      </c>
      <c r="AE462" s="242">
        <f>IF(G462=$M$1,(VLOOKUP(A462,'Extras -UL'!$A$6:$J$109,HLOOKUP('Exras Inflair Vs. Base'!G462,'Extras -UL'!$A$4:$J$5,2,FALSE),FALSE)),0)</f>
        <v>0</v>
      </c>
      <c r="AF462" s="242">
        <f>IF(G462=$N$1,(VLOOKUP(A462,'Extras -UL'!$A$6:$J$109,HLOOKUP('Exras Inflair Vs. Base'!G462,'Extras -UL'!$A$4:$J$5,2,FALSE),FALSE)-I462),0)</f>
        <v>0</v>
      </c>
      <c r="AG462" s="242">
        <f>IF(G462=$O$1,(VLOOKUP(A462,'Extras -UL'!$A$6:$J$109,HLOOKUP('Exras Inflair Vs. Base'!G462,'Extras -UL'!$A$4:$J$5,2,FALSE),FALSE)),0)</f>
        <v>0</v>
      </c>
      <c r="AH462" s="242">
        <f>IF(G462=$P$1,(VLOOKUP(A462,'Extras -UL'!$A$6:$J$109,HLOOKUP('Exras Inflair Vs. Base'!G462,'Extras -UL'!$A$4:$J$5,2,FALSE),FALSE)),0)</f>
        <v>0</v>
      </c>
      <c r="AI462" s="242">
        <f>IF(G462=$Q$1,(VLOOKUP(A462,'Extras -UL'!$A$6:$J$109,HLOOKUP('Exras Inflair Vs. Base'!G462,'Extras -UL'!$A$4:$J$5,2,FALSE),FALSE)),0)</f>
        <v>0</v>
      </c>
      <c r="AJ462" s="242">
        <f>IF(G462=$R$1,(VLOOKUP(A462,'Extras -UL'!$A$6:$J$109,HLOOKUP('Exras Inflair Vs. Base'!G462,'Extras -UL'!$A$4:$J$5,2,FALSE),FALSE)),0)</f>
        <v>0</v>
      </c>
    </row>
    <row r="463" spans="1:36" x14ac:dyDescent="0.25">
      <c r="A463" s="250"/>
      <c r="B463" s="250"/>
      <c r="C463" s="250"/>
      <c r="D463" s="252"/>
      <c r="E463" s="249"/>
      <c r="F463" s="249"/>
      <c r="G463" s="249"/>
      <c r="H463" s="249"/>
      <c r="I463" s="249"/>
      <c r="J463" s="369">
        <f>IF(G463=$J$1,(VLOOKUP(A463,'Extras -UL'!$A$6:$J$109,HLOOKUP('Exras Inflair Vs. Base'!G463,'Extras -UL'!$A$4:$J$5,2,FALSE),FALSE)-I463),0)</f>
        <v>0</v>
      </c>
      <c r="K463" s="369">
        <f>IF(G463=$K$1,(VLOOKUP(A463,'Extras -UL'!$A$6:$J$109,HLOOKUP('Exras Inflair Vs. Base'!G463,'Extras -UL'!$A$4:$J$5,2,FALSE),FALSE)-I463),0)</f>
        <v>0</v>
      </c>
      <c r="L463" s="369">
        <f>IF(G463=$L$1,(VLOOKUP(A463,'Extras -UL'!$A$6:$J$109,HLOOKUP('Exras Inflair Vs. Base'!G463,'Extras -UL'!$A$4:$J$5,2,FALSE),FALSE)-I463),0)</f>
        <v>0</v>
      </c>
      <c r="M463" s="369">
        <f>IF(G463=$M$1,(VLOOKUP(A463,'Extras -UL'!$A$6:$J$109,HLOOKUP('Exras Inflair Vs. Base'!G463,'Extras -UL'!$A$4:$J$5,2,FALSE),FALSE)-I463),0)</f>
        <v>0</v>
      </c>
      <c r="N463" s="369">
        <f>IF(G463=$N$1,(VLOOKUP(A463,'Extras -UL'!$A$6:$J$109,HLOOKUP('Exras Inflair Vs. Base'!G463,'Extras -UL'!$A$4:$J$5,2,FALSE),FALSE)-I463),0)</f>
        <v>0</v>
      </c>
      <c r="O463" s="369">
        <f>IF(G463=$O$1,(VLOOKUP(A463,'Extras -UL'!$A$6:$J$109,HLOOKUP('Exras Inflair Vs. Base'!G463,'Extras -UL'!$A$4:$J$5,2,FALSE),FALSE)-I463),0)</f>
        <v>0</v>
      </c>
      <c r="P463" s="369">
        <f>IF(G463=$P$1,(VLOOKUP(A463,'Extras -UL'!$A$6:$J$109,HLOOKUP('Exras Inflair Vs. Base'!G463,'Extras -UL'!$A$4:$J$5,2,FALSE),FALSE)-I463),0)</f>
        <v>0</v>
      </c>
      <c r="Q463" s="369">
        <f>IF(G463=$Q$1,(VLOOKUP(A463,'Extras -UL'!$A$6:$J$109,HLOOKUP('Exras Inflair Vs. Base'!G463,'Extras -UL'!$A$4:$J$5,2,FALSE),FALSE)-I463),0)</f>
        <v>0</v>
      </c>
      <c r="R463" s="369">
        <f>IF(G463=$R$1,(VLOOKUP(A463,'Extras -UL'!$A$6:$J$109,HLOOKUP('Exras Inflair Vs. Base'!G463,'Extras -UL'!$A$4:$J$5,2,FALSE),FALSE)-I463),0)</f>
        <v>0</v>
      </c>
      <c r="S463" s="248"/>
      <c r="T463" s="256" t="str">
        <f t="shared" si="22"/>
        <v/>
      </c>
      <c r="U463" s="248"/>
      <c r="V463" s="248"/>
      <c r="W463" s="248"/>
      <c r="X463" s="248"/>
      <c r="Y463" s="241"/>
      <c r="Z463" s="241" t="str">
        <f t="shared" si="23"/>
        <v/>
      </c>
      <c r="AA463" s="245">
        <f t="shared" si="21"/>
        <v>0</v>
      </c>
      <c r="AB463" s="242">
        <f>IF(G463=$J$1,(VLOOKUP(A463,'Extras -UL'!$A$6:$J$109,HLOOKUP('Exras Inflair Vs. Base'!G463,'Extras -UL'!$A$4:$J$5,2,FALSE),FALSE)),0)</f>
        <v>0</v>
      </c>
      <c r="AC463" s="242">
        <f>IF(G463=$K$1,(VLOOKUP(A463,'Extras -UL'!$A$6:$J$109,HLOOKUP('Exras Inflair Vs. Base'!G463,'Extras -UL'!$A$4:$J$5,2,FALSE),FALSE)),0)</f>
        <v>0</v>
      </c>
      <c r="AD463" s="242">
        <f>IF(G463=$L$1,(VLOOKUP(A463,'Extras -UL'!$A$6:$J$109,HLOOKUP('Exras Inflair Vs. Base'!G463,'Extras -UL'!$A$4:$J$5,2,FALSE),FALSE)),0)</f>
        <v>0</v>
      </c>
      <c r="AE463" s="242">
        <f>IF(G463=$M$1,(VLOOKUP(A463,'Extras -UL'!$A$6:$J$109,HLOOKUP('Exras Inflair Vs. Base'!G463,'Extras -UL'!$A$4:$J$5,2,FALSE),FALSE)),0)</f>
        <v>0</v>
      </c>
      <c r="AF463" s="242">
        <f>IF(G463=$N$1,(VLOOKUP(A463,'Extras -UL'!$A$6:$J$109,HLOOKUP('Exras Inflair Vs. Base'!G463,'Extras -UL'!$A$4:$J$5,2,FALSE),FALSE)-I463),0)</f>
        <v>0</v>
      </c>
      <c r="AG463" s="242">
        <f>IF(G463=$O$1,(VLOOKUP(A463,'Extras -UL'!$A$6:$J$109,HLOOKUP('Exras Inflair Vs. Base'!G463,'Extras -UL'!$A$4:$J$5,2,FALSE),FALSE)),0)</f>
        <v>0</v>
      </c>
      <c r="AH463" s="242">
        <f>IF(G463=$P$1,(VLOOKUP(A463,'Extras -UL'!$A$6:$J$109,HLOOKUP('Exras Inflair Vs. Base'!G463,'Extras -UL'!$A$4:$J$5,2,FALSE),FALSE)),0)</f>
        <v>0</v>
      </c>
      <c r="AI463" s="242">
        <f>IF(G463=$Q$1,(VLOOKUP(A463,'Extras -UL'!$A$6:$J$109,HLOOKUP('Exras Inflair Vs. Base'!G463,'Extras -UL'!$A$4:$J$5,2,FALSE),FALSE)),0)</f>
        <v>0</v>
      </c>
      <c r="AJ463" s="242">
        <f>IF(G463=$R$1,(VLOOKUP(A463,'Extras -UL'!$A$6:$J$109,HLOOKUP('Exras Inflair Vs. Base'!G463,'Extras -UL'!$A$4:$J$5,2,FALSE),FALSE)),0)</f>
        <v>0</v>
      </c>
    </row>
    <row r="464" spans="1:36" x14ac:dyDescent="0.25">
      <c r="A464" s="250"/>
      <c r="B464" s="250"/>
      <c r="C464" s="250"/>
      <c r="D464" s="252"/>
      <c r="E464" s="249"/>
      <c r="F464" s="249"/>
      <c r="G464" s="249"/>
      <c r="H464" s="249"/>
      <c r="I464" s="249"/>
      <c r="J464" s="369">
        <f>IF(G464=$J$1,(VLOOKUP(A464,'Extras -UL'!$A$6:$J$109,HLOOKUP('Exras Inflair Vs. Base'!G464,'Extras -UL'!$A$4:$J$5,2,FALSE),FALSE)-I464),0)</f>
        <v>0</v>
      </c>
      <c r="K464" s="369">
        <f>IF(G464=$K$1,(VLOOKUP(A464,'Extras -UL'!$A$6:$J$109,HLOOKUP('Exras Inflair Vs. Base'!G464,'Extras -UL'!$A$4:$J$5,2,FALSE),FALSE)-I464),0)</f>
        <v>0</v>
      </c>
      <c r="L464" s="369">
        <f>IF(G464=$L$1,(VLOOKUP(A464,'Extras -UL'!$A$6:$J$109,HLOOKUP('Exras Inflair Vs. Base'!G464,'Extras -UL'!$A$4:$J$5,2,FALSE),FALSE)-I464),0)</f>
        <v>0</v>
      </c>
      <c r="M464" s="369">
        <f>IF(G464=$M$1,(VLOOKUP(A464,'Extras -UL'!$A$6:$J$109,HLOOKUP('Exras Inflair Vs. Base'!G464,'Extras -UL'!$A$4:$J$5,2,FALSE),FALSE)-I464),0)</f>
        <v>0</v>
      </c>
      <c r="N464" s="369">
        <f>IF(G464=$N$1,(VLOOKUP(A464,'Extras -UL'!$A$6:$J$109,HLOOKUP('Exras Inflair Vs. Base'!G464,'Extras -UL'!$A$4:$J$5,2,FALSE),FALSE)-I464),0)</f>
        <v>0</v>
      </c>
      <c r="O464" s="369">
        <f>IF(G464=$O$1,(VLOOKUP(A464,'Extras -UL'!$A$6:$J$109,HLOOKUP('Exras Inflair Vs. Base'!G464,'Extras -UL'!$A$4:$J$5,2,FALSE),FALSE)-I464),0)</f>
        <v>0</v>
      </c>
      <c r="P464" s="369">
        <f>IF(G464=$P$1,(VLOOKUP(A464,'Extras -UL'!$A$6:$J$109,HLOOKUP('Exras Inflair Vs. Base'!G464,'Extras -UL'!$A$4:$J$5,2,FALSE),FALSE)-I464),0)</f>
        <v>0</v>
      </c>
      <c r="Q464" s="369">
        <f>IF(G464=$Q$1,(VLOOKUP(A464,'Extras -UL'!$A$6:$J$109,HLOOKUP('Exras Inflair Vs. Base'!G464,'Extras -UL'!$A$4:$J$5,2,FALSE),FALSE)-I464),0)</f>
        <v>0</v>
      </c>
      <c r="R464" s="369">
        <f>IF(G464=$R$1,(VLOOKUP(A464,'Extras -UL'!$A$6:$J$109,HLOOKUP('Exras Inflair Vs. Base'!G464,'Extras -UL'!$A$4:$J$5,2,FALSE),FALSE)-I464),0)</f>
        <v>0</v>
      </c>
      <c r="S464" s="248"/>
      <c r="T464" s="256" t="str">
        <f t="shared" si="22"/>
        <v/>
      </c>
      <c r="U464" s="248"/>
      <c r="V464" s="248"/>
      <c r="W464" s="248"/>
      <c r="X464" s="248"/>
      <c r="Y464" s="241"/>
      <c r="Z464" s="241" t="str">
        <f t="shared" si="23"/>
        <v/>
      </c>
      <c r="AA464" s="245">
        <f t="shared" si="21"/>
        <v>0</v>
      </c>
      <c r="AB464" s="242">
        <f>IF(G464=$J$1,(VLOOKUP(A464,'Extras -UL'!$A$6:$J$109,HLOOKUP('Exras Inflair Vs. Base'!G464,'Extras -UL'!$A$4:$J$5,2,FALSE),FALSE)),0)</f>
        <v>0</v>
      </c>
      <c r="AC464" s="242">
        <f>IF(G464=$K$1,(VLOOKUP(A464,'Extras -UL'!$A$6:$J$109,HLOOKUP('Exras Inflair Vs. Base'!G464,'Extras -UL'!$A$4:$J$5,2,FALSE),FALSE)),0)</f>
        <v>0</v>
      </c>
      <c r="AD464" s="242">
        <f>IF(G464=$L$1,(VLOOKUP(A464,'Extras -UL'!$A$6:$J$109,HLOOKUP('Exras Inflair Vs. Base'!G464,'Extras -UL'!$A$4:$J$5,2,FALSE),FALSE)),0)</f>
        <v>0</v>
      </c>
      <c r="AE464" s="242">
        <f>IF(G464=$M$1,(VLOOKUP(A464,'Extras -UL'!$A$6:$J$109,HLOOKUP('Exras Inflair Vs. Base'!G464,'Extras -UL'!$A$4:$J$5,2,FALSE),FALSE)),0)</f>
        <v>0</v>
      </c>
      <c r="AF464" s="242">
        <f>IF(G464=$N$1,(VLOOKUP(A464,'Extras -UL'!$A$6:$J$109,HLOOKUP('Exras Inflair Vs. Base'!G464,'Extras -UL'!$A$4:$J$5,2,FALSE),FALSE)-I464),0)</f>
        <v>0</v>
      </c>
      <c r="AG464" s="242">
        <f>IF(G464=$O$1,(VLOOKUP(A464,'Extras -UL'!$A$6:$J$109,HLOOKUP('Exras Inflair Vs. Base'!G464,'Extras -UL'!$A$4:$J$5,2,FALSE),FALSE)),0)</f>
        <v>0</v>
      </c>
      <c r="AH464" s="242">
        <f>IF(G464=$P$1,(VLOOKUP(A464,'Extras -UL'!$A$6:$J$109,HLOOKUP('Exras Inflair Vs. Base'!G464,'Extras -UL'!$A$4:$J$5,2,FALSE),FALSE)),0)</f>
        <v>0</v>
      </c>
      <c r="AI464" s="242">
        <f>IF(G464=$Q$1,(VLOOKUP(A464,'Extras -UL'!$A$6:$J$109,HLOOKUP('Exras Inflair Vs. Base'!G464,'Extras -UL'!$A$4:$J$5,2,FALSE),FALSE)),0)</f>
        <v>0</v>
      </c>
      <c r="AJ464" s="242">
        <f>IF(G464=$R$1,(VLOOKUP(A464,'Extras -UL'!$A$6:$J$109,HLOOKUP('Exras Inflair Vs. Base'!G464,'Extras -UL'!$A$4:$J$5,2,FALSE),FALSE)),0)</f>
        <v>0</v>
      </c>
    </row>
    <row r="465" spans="1:36" x14ac:dyDescent="0.25">
      <c r="A465" s="250"/>
      <c r="B465" s="250"/>
      <c r="C465" s="250"/>
      <c r="D465" s="252"/>
      <c r="E465" s="249"/>
      <c r="F465" s="249"/>
      <c r="G465" s="249"/>
      <c r="H465" s="249"/>
      <c r="I465" s="249"/>
      <c r="J465" s="369">
        <f>IF(G465=$J$1,(VLOOKUP(A465,'Extras -UL'!$A$6:$J$109,HLOOKUP('Exras Inflair Vs. Base'!G465,'Extras -UL'!$A$4:$J$5,2,FALSE),FALSE)-I465),0)</f>
        <v>0</v>
      </c>
      <c r="K465" s="369">
        <f>IF(G465=$K$1,(VLOOKUP(A465,'Extras -UL'!$A$6:$J$109,HLOOKUP('Exras Inflair Vs. Base'!G465,'Extras -UL'!$A$4:$J$5,2,FALSE),FALSE)-I465),0)</f>
        <v>0</v>
      </c>
      <c r="L465" s="369">
        <f>IF(G465=$L$1,(VLOOKUP(A465,'Extras -UL'!$A$6:$J$109,HLOOKUP('Exras Inflair Vs. Base'!G465,'Extras -UL'!$A$4:$J$5,2,FALSE),FALSE)-I465),0)</f>
        <v>0</v>
      </c>
      <c r="M465" s="369">
        <f>IF(G465=$M$1,(VLOOKUP(A465,'Extras -UL'!$A$6:$J$109,HLOOKUP('Exras Inflair Vs. Base'!G465,'Extras -UL'!$A$4:$J$5,2,FALSE),FALSE)-I465),0)</f>
        <v>0</v>
      </c>
      <c r="N465" s="369">
        <f>IF(G465=$N$1,(VLOOKUP(A465,'Extras -UL'!$A$6:$J$109,HLOOKUP('Exras Inflair Vs. Base'!G465,'Extras -UL'!$A$4:$J$5,2,FALSE),FALSE)-I465),0)</f>
        <v>0</v>
      </c>
      <c r="O465" s="369">
        <f>IF(G465=$O$1,(VLOOKUP(A465,'Extras -UL'!$A$6:$J$109,HLOOKUP('Exras Inflair Vs. Base'!G465,'Extras -UL'!$A$4:$J$5,2,FALSE),FALSE)-I465),0)</f>
        <v>0</v>
      </c>
      <c r="P465" s="369">
        <f>IF(G465=$P$1,(VLOOKUP(A465,'Extras -UL'!$A$6:$J$109,HLOOKUP('Exras Inflair Vs. Base'!G465,'Extras -UL'!$A$4:$J$5,2,FALSE),FALSE)-I465),0)</f>
        <v>0</v>
      </c>
      <c r="Q465" s="369">
        <f>IF(G465=$Q$1,(VLOOKUP(A465,'Extras -UL'!$A$6:$J$109,HLOOKUP('Exras Inflair Vs. Base'!G465,'Extras -UL'!$A$4:$J$5,2,FALSE),FALSE)-I465),0)</f>
        <v>0</v>
      </c>
      <c r="R465" s="369">
        <f>IF(G465=$R$1,(VLOOKUP(A465,'Extras -UL'!$A$6:$J$109,HLOOKUP('Exras Inflair Vs. Base'!G465,'Extras -UL'!$A$4:$J$5,2,FALSE),FALSE)-I465),0)</f>
        <v>0</v>
      </c>
      <c r="S465" s="248"/>
      <c r="T465" s="256" t="str">
        <f t="shared" si="22"/>
        <v/>
      </c>
      <c r="U465" s="248"/>
      <c r="V465" s="248"/>
      <c r="W465" s="248"/>
      <c r="X465" s="248"/>
      <c r="Y465" s="241"/>
      <c r="Z465" s="241" t="str">
        <f t="shared" si="23"/>
        <v/>
      </c>
      <c r="AA465" s="245">
        <f t="shared" si="21"/>
        <v>0</v>
      </c>
      <c r="AB465" s="242">
        <f>IF(G465=$J$1,(VLOOKUP(A465,'Extras -UL'!$A$6:$J$109,HLOOKUP('Exras Inflair Vs. Base'!G465,'Extras -UL'!$A$4:$J$5,2,FALSE),FALSE)),0)</f>
        <v>0</v>
      </c>
      <c r="AC465" s="242">
        <f>IF(G465=$K$1,(VLOOKUP(A465,'Extras -UL'!$A$6:$J$109,HLOOKUP('Exras Inflair Vs. Base'!G465,'Extras -UL'!$A$4:$J$5,2,FALSE),FALSE)),0)</f>
        <v>0</v>
      </c>
      <c r="AD465" s="242">
        <f>IF(G465=$L$1,(VLOOKUP(A465,'Extras -UL'!$A$6:$J$109,HLOOKUP('Exras Inflair Vs. Base'!G465,'Extras -UL'!$A$4:$J$5,2,FALSE),FALSE)),0)</f>
        <v>0</v>
      </c>
      <c r="AE465" s="242">
        <f>IF(G465=$M$1,(VLOOKUP(A465,'Extras -UL'!$A$6:$J$109,HLOOKUP('Exras Inflair Vs. Base'!G465,'Extras -UL'!$A$4:$J$5,2,FALSE),FALSE)),0)</f>
        <v>0</v>
      </c>
      <c r="AF465" s="242">
        <f>IF(G465=$N$1,(VLOOKUP(A465,'Extras -UL'!$A$6:$J$109,HLOOKUP('Exras Inflair Vs. Base'!G465,'Extras -UL'!$A$4:$J$5,2,FALSE),FALSE)-I465),0)</f>
        <v>0</v>
      </c>
      <c r="AG465" s="242">
        <f>IF(G465=$O$1,(VLOOKUP(A465,'Extras -UL'!$A$6:$J$109,HLOOKUP('Exras Inflair Vs. Base'!G465,'Extras -UL'!$A$4:$J$5,2,FALSE),FALSE)),0)</f>
        <v>0</v>
      </c>
      <c r="AH465" s="242">
        <f>IF(G465=$P$1,(VLOOKUP(A465,'Extras -UL'!$A$6:$J$109,HLOOKUP('Exras Inflair Vs. Base'!G465,'Extras -UL'!$A$4:$J$5,2,FALSE),FALSE)),0)</f>
        <v>0</v>
      </c>
      <c r="AI465" s="242">
        <f>IF(G465=$Q$1,(VLOOKUP(A465,'Extras -UL'!$A$6:$J$109,HLOOKUP('Exras Inflair Vs. Base'!G465,'Extras -UL'!$A$4:$J$5,2,FALSE),FALSE)),0)</f>
        <v>0</v>
      </c>
      <c r="AJ465" s="242">
        <f>IF(G465=$R$1,(VLOOKUP(A465,'Extras -UL'!$A$6:$J$109,HLOOKUP('Exras Inflair Vs. Base'!G465,'Extras -UL'!$A$4:$J$5,2,FALSE),FALSE)),0)</f>
        <v>0</v>
      </c>
    </row>
    <row r="466" spans="1:36" x14ac:dyDescent="0.25">
      <c r="A466" s="250"/>
      <c r="B466" s="250"/>
      <c r="C466" s="250"/>
      <c r="D466" s="252"/>
      <c r="E466" s="249"/>
      <c r="F466" s="249"/>
      <c r="G466" s="249"/>
      <c r="H466" s="249"/>
      <c r="I466" s="249"/>
      <c r="J466" s="369">
        <f>IF(G466=$J$1,(VLOOKUP(A466,'Extras -UL'!$A$6:$J$109,HLOOKUP('Exras Inflair Vs. Base'!G466,'Extras -UL'!$A$4:$J$5,2,FALSE),FALSE)-I466),0)</f>
        <v>0</v>
      </c>
      <c r="K466" s="369">
        <f>IF(G466=$K$1,(VLOOKUP(A466,'Extras -UL'!$A$6:$J$109,HLOOKUP('Exras Inflair Vs. Base'!G466,'Extras -UL'!$A$4:$J$5,2,FALSE),FALSE)-I466),0)</f>
        <v>0</v>
      </c>
      <c r="L466" s="369">
        <f>IF(G466=$L$1,(VLOOKUP(A466,'Extras -UL'!$A$6:$J$109,HLOOKUP('Exras Inflair Vs. Base'!G466,'Extras -UL'!$A$4:$J$5,2,FALSE),FALSE)-I466),0)</f>
        <v>0</v>
      </c>
      <c r="M466" s="369">
        <f>IF(G466=$M$1,(VLOOKUP(A466,'Extras -UL'!$A$6:$J$109,HLOOKUP('Exras Inflair Vs. Base'!G466,'Extras -UL'!$A$4:$J$5,2,FALSE),FALSE)-I466),0)</f>
        <v>0</v>
      </c>
      <c r="N466" s="369">
        <f>IF(G466=$N$1,(VLOOKUP(A466,'Extras -UL'!$A$6:$J$109,HLOOKUP('Exras Inflair Vs. Base'!G466,'Extras -UL'!$A$4:$J$5,2,FALSE),FALSE)-I466),0)</f>
        <v>0</v>
      </c>
      <c r="O466" s="369">
        <f>IF(G466=$O$1,(VLOOKUP(A466,'Extras -UL'!$A$6:$J$109,HLOOKUP('Exras Inflair Vs. Base'!G466,'Extras -UL'!$A$4:$J$5,2,FALSE),FALSE)-I466),0)</f>
        <v>0</v>
      </c>
      <c r="P466" s="369">
        <f>IF(G466=$P$1,(VLOOKUP(A466,'Extras -UL'!$A$6:$J$109,HLOOKUP('Exras Inflair Vs. Base'!G466,'Extras -UL'!$A$4:$J$5,2,FALSE),FALSE)-I466),0)</f>
        <v>0</v>
      </c>
      <c r="Q466" s="369">
        <f>IF(G466=$Q$1,(VLOOKUP(A466,'Extras -UL'!$A$6:$J$109,HLOOKUP('Exras Inflair Vs. Base'!G466,'Extras -UL'!$A$4:$J$5,2,FALSE),FALSE)-I466),0)</f>
        <v>0</v>
      </c>
      <c r="R466" s="369">
        <f>IF(G466=$R$1,(VLOOKUP(A466,'Extras -UL'!$A$6:$J$109,HLOOKUP('Exras Inflair Vs. Base'!G466,'Extras -UL'!$A$4:$J$5,2,FALSE),FALSE)-I466),0)</f>
        <v>0</v>
      </c>
      <c r="S466" s="248"/>
      <c r="T466" s="256" t="str">
        <f t="shared" si="22"/>
        <v/>
      </c>
      <c r="U466" s="248"/>
      <c r="V466" s="248"/>
      <c r="W466" s="248"/>
      <c r="X466" s="248"/>
      <c r="Y466" s="241"/>
      <c r="Z466" s="241" t="str">
        <f t="shared" si="23"/>
        <v/>
      </c>
      <c r="AA466" s="245">
        <f t="shared" si="21"/>
        <v>0</v>
      </c>
      <c r="AB466" s="242">
        <f>IF(G466=$J$1,(VLOOKUP(A466,'Extras -UL'!$A$6:$J$109,HLOOKUP('Exras Inflair Vs. Base'!G466,'Extras -UL'!$A$4:$J$5,2,FALSE),FALSE)),0)</f>
        <v>0</v>
      </c>
      <c r="AC466" s="242">
        <f>IF(G466=$K$1,(VLOOKUP(A466,'Extras -UL'!$A$6:$J$109,HLOOKUP('Exras Inflair Vs. Base'!G466,'Extras -UL'!$A$4:$J$5,2,FALSE),FALSE)),0)</f>
        <v>0</v>
      </c>
      <c r="AD466" s="242">
        <f>IF(G466=$L$1,(VLOOKUP(A466,'Extras -UL'!$A$6:$J$109,HLOOKUP('Exras Inflair Vs. Base'!G466,'Extras -UL'!$A$4:$J$5,2,FALSE),FALSE)),0)</f>
        <v>0</v>
      </c>
      <c r="AE466" s="242">
        <f>IF(G466=$M$1,(VLOOKUP(A466,'Extras -UL'!$A$6:$J$109,HLOOKUP('Exras Inflair Vs. Base'!G466,'Extras -UL'!$A$4:$J$5,2,FALSE),FALSE)),0)</f>
        <v>0</v>
      </c>
      <c r="AF466" s="242">
        <f>IF(G466=$N$1,(VLOOKUP(A466,'Extras -UL'!$A$6:$J$109,HLOOKUP('Exras Inflair Vs. Base'!G466,'Extras -UL'!$A$4:$J$5,2,FALSE),FALSE)-I466),0)</f>
        <v>0</v>
      </c>
      <c r="AG466" s="242">
        <f>IF(G466=$O$1,(VLOOKUP(A466,'Extras -UL'!$A$6:$J$109,HLOOKUP('Exras Inflair Vs. Base'!G466,'Extras -UL'!$A$4:$J$5,2,FALSE),FALSE)),0)</f>
        <v>0</v>
      </c>
      <c r="AH466" s="242">
        <f>IF(G466=$P$1,(VLOOKUP(A466,'Extras -UL'!$A$6:$J$109,HLOOKUP('Exras Inflair Vs. Base'!G466,'Extras -UL'!$A$4:$J$5,2,FALSE),FALSE)),0)</f>
        <v>0</v>
      </c>
      <c r="AI466" s="242">
        <f>IF(G466=$Q$1,(VLOOKUP(A466,'Extras -UL'!$A$6:$J$109,HLOOKUP('Exras Inflair Vs. Base'!G466,'Extras -UL'!$A$4:$J$5,2,FALSE),FALSE)),0)</f>
        <v>0</v>
      </c>
      <c r="AJ466" s="242">
        <f>IF(G466=$R$1,(VLOOKUP(A466,'Extras -UL'!$A$6:$J$109,HLOOKUP('Exras Inflair Vs. Base'!G466,'Extras -UL'!$A$4:$J$5,2,FALSE),FALSE)),0)</f>
        <v>0</v>
      </c>
    </row>
    <row r="467" spans="1:36" x14ac:dyDescent="0.25">
      <c r="A467" s="250"/>
      <c r="B467" s="250"/>
      <c r="C467" s="250"/>
      <c r="D467" s="252"/>
      <c r="E467" s="249"/>
      <c r="F467" s="249"/>
      <c r="G467" s="249"/>
      <c r="H467" s="249"/>
      <c r="I467" s="249"/>
      <c r="J467" s="369">
        <f>IF(G467=$J$1,(VLOOKUP(A467,'Extras -UL'!$A$6:$J$109,HLOOKUP('Exras Inflair Vs. Base'!G467,'Extras -UL'!$A$4:$J$5,2,FALSE),FALSE)-I467),0)</f>
        <v>0</v>
      </c>
      <c r="K467" s="369">
        <f>IF(G467=$K$1,(VLOOKUP(A467,'Extras -UL'!$A$6:$J$109,HLOOKUP('Exras Inflair Vs. Base'!G467,'Extras -UL'!$A$4:$J$5,2,FALSE),FALSE)-I467),0)</f>
        <v>0</v>
      </c>
      <c r="L467" s="369">
        <f>IF(G467=$L$1,(VLOOKUP(A467,'Extras -UL'!$A$6:$J$109,HLOOKUP('Exras Inflair Vs. Base'!G467,'Extras -UL'!$A$4:$J$5,2,FALSE),FALSE)-I467),0)</f>
        <v>0</v>
      </c>
      <c r="M467" s="369">
        <f>IF(G467=$M$1,(VLOOKUP(A467,'Extras -UL'!$A$6:$J$109,HLOOKUP('Exras Inflair Vs. Base'!G467,'Extras -UL'!$A$4:$J$5,2,FALSE),FALSE)-I467),0)</f>
        <v>0</v>
      </c>
      <c r="N467" s="369">
        <f>IF(G467=$N$1,(VLOOKUP(A467,'Extras -UL'!$A$6:$J$109,HLOOKUP('Exras Inflair Vs. Base'!G467,'Extras -UL'!$A$4:$J$5,2,FALSE),FALSE)-I467),0)</f>
        <v>0</v>
      </c>
      <c r="O467" s="369">
        <f>IF(G467=$O$1,(VLOOKUP(A467,'Extras -UL'!$A$6:$J$109,HLOOKUP('Exras Inflair Vs. Base'!G467,'Extras -UL'!$A$4:$J$5,2,FALSE),FALSE)-I467),0)</f>
        <v>0</v>
      </c>
      <c r="P467" s="369">
        <f>IF(G467=$P$1,(VLOOKUP(A467,'Extras -UL'!$A$6:$J$109,HLOOKUP('Exras Inflair Vs. Base'!G467,'Extras -UL'!$A$4:$J$5,2,FALSE),FALSE)-I467),0)</f>
        <v>0</v>
      </c>
      <c r="Q467" s="369">
        <f>IF(G467=$Q$1,(VLOOKUP(A467,'Extras -UL'!$A$6:$J$109,HLOOKUP('Exras Inflair Vs. Base'!G467,'Extras -UL'!$A$4:$J$5,2,FALSE),FALSE)-I467),0)</f>
        <v>0</v>
      </c>
      <c r="R467" s="369">
        <f>IF(G467=$R$1,(VLOOKUP(A467,'Extras -UL'!$A$6:$J$109,HLOOKUP('Exras Inflair Vs. Base'!G467,'Extras -UL'!$A$4:$J$5,2,FALSE),FALSE)-I467),0)</f>
        <v>0</v>
      </c>
      <c r="S467" s="248"/>
      <c r="T467" s="256" t="str">
        <f t="shared" si="22"/>
        <v/>
      </c>
      <c r="U467" s="248"/>
      <c r="V467" s="248"/>
      <c r="W467" s="248"/>
      <c r="X467" s="248"/>
      <c r="Y467" s="241"/>
      <c r="Z467" s="241" t="str">
        <f t="shared" si="23"/>
        <v/>
      </c>
      <c r="AA467" s="245">
        <f t="shared" ref="AA467:AA530" si="24">A467</f>
        <v>0</v>
      </c>
      <c r="AB467" s="242">
        <f>IF(G467=$J$1,(VLOOKUP(A467,'Extras -UL'!$A$6:$J$109,HLOOKUP('Exras Inflair Vs. Base'!G467,'Extras -UL'!$A$4:$J$5,2,FALSE),FALSE)),0)</f>
        <v>0</v>
      </c>
      <c r="AC467" s="242">
        <f>IF(G467=$K$1,(VLOOKUP(A467,'Extras -UL'!$A$6:$J$109,HLOOKUP('Exras Inflair Vs. Base'!G467,'Extras -UL'!$A$4:$J$5,2,FALSE),FALSE)),0)</f>
        <v>0</v>
      </c>
      <c r="AD467" s="242">
        <f>IF(G467=$L$1,(VLOOKUP(A467,'Extras -UL'!$A$6:$J$109,HLOOKUP('Exras Inflair Vs. Base'!G467,'Extras -UL'!$A$4:$J$5,2,FALSE),FALSE)),0)</f>
        <v>0</v>
      </c>
      <c r="AE467" s="242">
        <f>IF(G467=$M$1,(VLOOKUP(A467,'Extras -UL'!$A$6:$J$109,HLOOKUP('Exras Inflair Vs. Base'!G467,'Extras -UL'!$A$4:$J$5,2,FALSE),FALSE)),0)</f>
        <v>0</v>
      </c>
      <c r="AF467" s="242">
        <f>IF(G467=$N$1,(VLOOKUP(A467,'Extras -UL'!$A$6:$J$109,HLOOKUP('Exras Inflair Vs. Base'!G467,'Extras -UL'!$A$4:$J$5,2,FALSE),FALSE)-I467),0)</f>
        <v>0</v>
      </c>
      <c r="AG467" s="242">
        <f>IF(G467=$O$1,(VLOOKUP(A467,'Extras -UL'!$A$6:$J$109,HLOOKUP('Exras Inflair Vs. Base'!G467,'Extras -UL'!$A$4:$J$5,2,FALSE),FALSE)),0)</f>
        <v>0</v>
      </c>
      <c r="AH467" s="242">
        <f>IF(G467=$P$1,(VLOOKUP(A467,'Extras -UL'!$A$6:$J$109,HLOOKUP('Exras Inflair Vs. Base'!G467,'Extras -UL'!$A$4:$J$5,2,FALSE),FALSE)),0)</f>
        <v>0</v>
      </c>
      <c r="AI467" s="242">
        <f>IF(G467=$Q$1,(VLOOKUP(A467,'Extras -UL'!$A$6:$J$109,HLOOKUP('Exras Inflair Vs. Base'!G467,'Extras -UL'!$A$4:$J$5,2,FALSE),FALSE)),0)</f>
        <v>0</v>
      </c>
      <c r="AJ467" s="242">
        <f>IF(G467=$R$1,(VLOOKUP(A467,'Extras -UL'!$A$6:$J$109,HLOOKUP('Exras Inflair Vs. Base'!G467,'Extras -UL'!$A$4:$J$5,2,FALSE),FALSE)),0)</f>
        <v>0</v>
      </c>
    </row>
    <row r="468" spans="1:36" x14ac:dyDescent="0.25">
      <c r="A468" s="250"/>
      <c r="B468" s="250"/>
      <c r="C468" s="250"/>
      <c r="D468" s="252"/>
      <c r="E468" s="249"/>
      <c r="F468" s="249"/>
      <c r="G468" s="249"/>
      <c r="H468" s="249"/>
      <c r="I468" s="249"/>
      <c r="J468" s="369">
        <f>IF(G468=$J$1,(VLOOKUP(A468,'Extras -UL'!$A$6:$J$109,HLOOKUP('Exras Inflair Vs. Base'!G468,'Extras -UL'!$A$4:$J$5,2,FALSE),FALSE)-I468),0)</f>
        <v>0</v>
      </c>
      <c r="K468" s="369">
        <f>IF(G468=$K$1,(VLOOKUP(A468,'Extras -UL'!$A$6:$J$109,HLOOKUP('Exras Inflair Vs. Base'!G468,'Extras -UL'!$A$4:$J$5,2,FALSE),FALSE)-I468),0)</f>
        <v>0</v>
      </c>
      <c r="L468" s="369">
        <f>IF(G468=$L$1,(VLOOKUP(A468,'Extras -UL'!$A$6:$J$109,HLOOKUP('Exras Inflair Vs. Base'!G468,'Extras -UL'!$A$4:$J$5,2,FALSE),FALSE)-I468),0)</f>
        <v>0</v>
      </c>
      <c r="M468" s="369">
        <f>IF(G468=$M$1,(VLOOKUP(A468,'Extras -UL'!$A$6:$J$109,HLOOKUP('Exras Inflair Vs. Base'!G468,'Extras -UL'!$A$4:$J$5,2,FALSE),FALSE)-I468),0)</f>
        <v>0</v>
      </c>
      <c r="N468" s="369">
        <f>IF(G468=$N$1,(VLOOKUP(A468,'Extras -UL'!$A$6:$J$109,HLOOKUP('Exras Inflair Vs. Base'!G468,'Extras -UL'!$A$4:$J$5,2,FALSE),FALSE)-I468),0)</f>
        <v>0</v>
      </c>
      <c r="O468" s="369">
        <f>IF(G468=$O$1,(VLOOKUP(A468,'Extras -UL'!$A$6:$J$109,HLOOKUP('Exras Inflair Vs. Base'!G468,'Extras -UL'!$A$4:$J$5,2,FALSE),FALSE)-I468),0)</f>
        <v>0</v>
      </c>
      <c r="P468" s="369">
        <f>IF(G468=$P$1,(VLOOKUP(A468,'Extras -UL'!$A$6:$J$109,HLOOKUP('Exras Inflair Vs. Base'!G468,'Extras -UL'!$A$4:$J$5,2,FALSE),FALSE)-I468),0)</f>
        <v>0</v>
      </c>
      <c r="Q468" s="369">
        <f>IF(G468=$Q$1,(VLOOKUP(A468,'Extras -UL'!$A$6:$J$109,HLOOKUP('Exras Inflair Vs. Base'!G468,'Extras -UL'!$A$4:$J$5,2,FALSE),FALSE)-I468),0)</f>
        <v>0</v>
      </c>
      <c r="R468" s="369">
        <f>IF(G468=$R$1,(VLOOKUP(A468,'Extras -UL'!$A$6:$J$109,HLOOKUP('Exras Inflair Vs. Base'!G468,'Extras -UL'!$A$4:$J$5,2,FALSE),FALSE)-I468),0)</f>
        <v>0</v>
      </c>
      <c r="S468" s="248"/>
      <c r="T468" s="256" t="str">
        <f t="shared" si="22"/>
        <v/>
      </c>
      <c r="U468" s="248"/>
      <c r="V468" s="248"/>
      <c r="W468" s="248"/>
      <c r="X468" s="248"/>
      <c r="Y468" s="241"/>
      <c r="Z468" s="241" t="str">
        <f t="shared" si="23"/>
        <v/>
      </c>
      <c r="AA468" s="245">
        <f t="shared" si="24"/>
        <v>0</v>
      </c>
      <c r="AB468" s="242">
        <f>IF(G468=$J$1,(VLOOKUP(A468,'Extras -UL'!$A$6:$J$109,HLOOKUP('Exras Inflair Vs. Base'!G468,'Extras -UL'!$A$4:$J$5,2,FALSE),FALSE)),0)</f>
        <v>0</v>
      </c>
      <c r="AC468" s="242">
        <f>IF(G468=$K$1,(VLOOKUP(A468,'Extras -UL'!$A$6:$J$109,HLOOKUP('Exras Inflair Vs. Base'!G468,'Extras -UL'!$A$4:$J$5,2,FALSE),FALSE)),0)</f>
        <v>0</v>
      </c>
      <c r="AD468" s="242">
        <f>IF(G468=$L$1,(VLOOKUP(A468,'Extras -UL'!$A$6:$J$109,HLOOKUP('Exras Inflair Vs. Base'!G468,'Extras -UL'!$A$4:$J$5,2,FALSE),FALSE)),0)</f>
        <v>0</v>
      </c>
      <c r="AE468" s="242">
        <f>IF(G468=$M$1,(VLOOKUP(A468,'Extras -UL'!$A$6:$J$109,HLOOKUP('Exras Inflair Vs. Base'!G468,'Extras -UL'!$A$4:$J$5,2,FALSE),FALSE)),0)</f>
        <v>0</v>
      </c>
      <c r="AF468" s="242">
        <f>IF(G468=$N$1,(VLOOKUP(A468,'Extras -UL'!$A$6:$J$109,HLOOKUP('Exras Inflair Vs. Base'!G468,'Extras -UL'!$A$4:$J$5,2,FALSE),FALSE)-I468),0)</f>
        <v>0</v>
      </c>
      <c r="AG468" s="242">
        <f>IF(G468=$O$1,(VLOOKUP(A468,'Extras -UL'!$A$6:$J$109,HLOOKUP('Exras Inflair Vs. Base'!G468,'Extras -UL'!$A$4:$J$5,2,FALSE),FALSE)),0)</f>
        <v>0</v>
      </c>
      <c r="AH468" s="242">
        <f>IF(G468=$P$1,(VLOOKUP(A468,'Extras -UL'!$A$6:$J$109,HLOOKUP('Exras Inflair Vs. Base'!G468,'Extras -UL'!$A$4:$J$5,2,FALSE),FALSE)),0)</f>
        <v>0</v>
      </c>
      <c r="AI468" s="242">
        <f>IF(G468=$Q$1,(VLOOKUP(A468,'Extras -UL'!$A$6:$J$109,HLOOKUP('Exras Inflair Vs. Base'!G468,'Extras -UL'!$A$4:$J$5,2,FALSE),FALSE)),0)</f>
        <v>0</v>
      </c>
      <c r="AJ468" s="242">
        <f>IF(G468=$R$1,(VLOOKUP(A468,'Extras -UL'!$A$6:$J$109,HLOOKUP('Exras Inflair Vs. Base'!G468,'Extras -UL'!$A$4:$J$5,2,FALSE),FALSE)),0)</f>
        <v>0</v>
      </c>
    </row>
    <row r="469" spans="1:36" x14ac:dyDescent="0.25">
      <c r="A469" s="250"/>
      <c r="B469" s="250"/>
      <c r="C469" s="250"/>
      <c r="D469" s="252"/>
      <c r="E469" s="249"/>
      <c r="F469" s="249"/>
      <c r="G469" s="249"/>
      <c r="H469" s="249"/>
      <c r="I469" s="249"/>
      <c r="J469" s="369">
        <f>IF(G469=$J$1,(VLOOKUP(A469,'Extras -UL'!$A$6:$J$109,HLOOKUP('Exras Inflair Vs. Base'!G469,'Extras -UL'!$A$4:$J$5,2,FALSE),FALSE)-I469),0)</f>
        <v>0</v>
      </c>
      <c r="K469" s="369">
        <f>IF(G469=$K$1,(VLOOKUP(A469,'Extras -UL'!$A$6:$J$109,HLOOKUP('Exras Inflair Vs. Base'!G469,'Extras -UL'!$A$4:$J$5,2,FALSE),FALSE)-I469),0)</f>
        <v>0</v>
      </c>
      <c r="L469" s="369">
        <f>IF(G469=$L$1,(VLOOKUP(A469,'Extras -UL'!$A$6:$J$109,HLOOKUP('Exras Inflair Vs. Base'!G469,'Extras -UL'!$A$4:$J$5,2,FALSE),FALSE)-I469),0)</f>
        <v>0</v>
      </c>
      <c r="M469" s="369">
        <f>IF(G469=$M$1,(VLOOKUP(A469,'Extras -UL'!$A$6:$J$109,HLOOKUP('Exras Inflair Vs. Base'!G469,'Extras -UL'!$A$4:$J$5,2,FALSE),FALSE)-I469),0)</f>
        <v>0</v>
      </c>
      <c r="N469" s="369">
        <f>IF(G469=$N$1,(VLOOKUP(A469,'Extras -UL'!$A$6:$J$109,HLOOKUP('Exras Inflair Vs. Base'!G469,'Extras -UL'!$A$4:$J$5,2,FALSE),FALSE)-I469),0)</f>
        <v>0</v>
      </c>
      <c r="O469" s="369">
        <f>IF(G469=$O$1,(VLOOKUP(A469,'Extras -UL'!$A$6:$J$109,HLOOKUP('Exras Inflair Vs. Base'!G469,'Extras -UL'!$A$4:$J$5,2,FALSE),FALSE)-I469),0)</f>
        <v>0</v>
      </c>
      <c r="P469" s="369">
        <f>IF(G469=$P$1,(VLOOKUP(A469,'Extras -UL'!$A$6:$J$109,HLOOKUP('Exras Inflair Vs. Base'!G469,'Extras -UL'!$A$4:$J$5,2,FALSE),FALSE)-I469),0)</f>
        <v>0</v>
      </c>
      <c r="Q469" s="369">
        <f>IF(G469=$Q$1,(VLOOKUP(A469,'Extras -UL'!$A$6:$J$109,HLOOKUP('Exras Inflair Vs. Base'!G469,'Extras -UL'!$A$4:$J$5,2,FALSE),FALSE)-I469),0)</f>
        <v>0</v>
      </c>
      <c r="R469" s="369">
        <f>IF(G469=$R$1,(VLOOKUP(A469,'Extras -UL'!$A$6:$J$109,HLOOKUP('Exras Inflair Vs. Base'!G469,'Extras -UL'!$A$4:$J$5,2,FALSE),FALSE)-I469),0)</f>
        <v>0</v>
      </c>
      <c r="S469" s="248"/>
      <c r="T469" s="256" t="str">
        <f t="shared" si="22"/>
        <v/>
      </c>
      <c r="U469" s="248"/>
      <c r="V469" s="248"/>
      <c r="W469" s="248"/>
      <c r="X469" s="248"/>
      <c r="Y469" s="241"/>
      <c r="Z469" s="241" t="str">
        <f t="shared" si="23"/>
        <v/>
      </c>
      <c r="AA469" s="245">
        <f t="shared" si="24"/>
        <v>0</v>
      </c>
      <c r="AB469" s="242">
        <f>IF(G469=$J$1,(VLOOKUP(A469,'Extras -UL'!$A$6:$J$109,HLOOKUP('Exras Inflair Vs. Base'!G469,'Extras -UL'!$A$4:$J$5,2,FALSE),FALSE)),0)</f>
        <v>0</v>
      </c>
      <c r="AC469" s="242">
        <f>IF(G469=$K$1,(VLOOKUP(A469,'Extras -UL'!$A$6:$J$109,HLOOKUP('Exras Inflair Vs. Base'!G469,'Extras -UL'!$A$4:$J$5,2,FALSE),FALSE)),0)</f>
        <v>0</v>
      </c>
      <c r="AD469" s="242">
        <f>IF(G469=$L$1,(VLOOKUP(A469,'Extras -UL'!$A$6:$J$109,HLOOKUP('Exras Inflair Vs. Base'!G469,'Extras -UL'!$A$4:$J$5,2,FALSE),FALSE)),0)</f>
        <v>0</v>
      </c>
      <c r="AE469" s="242">
        <f>IF(G469=$M$1,(VLOOKUP(A469,'Extras -UL'!$A$6:$J$109,HLOOKUP('Exras Inflair Vs. Base'!G469,'Extras -UL'!$A$4:$J$5,2,FALSE),FALSE)),0)</f>
        <v>0</v>
      </c>
      <c r="AF469" s="242">
        <f>IF(G469=$N$1,(VLOOKUP(A469,'Extras -UL'!$A$6:$J$109,HLOOKUP('Exras Inflair Vs. Base'!G469,'Extras -UL'!$A$4:$J$5,2,FALSE),FALSE)-I469),0)</f>
        <v>0</v>
      </c>
      <c r="AG469" s="242">
        <f>IF(G469=$O$1,(VLOOKUP(A469,'Extras -UL'!$A$6:$J$109,HLOOKUP('Exras Inflair Vs. Base'!G469,'Extras -UL'!$A$4:$J$5,2,FALSE),FALSE)),0)</f>
        <v>0</v>
      </c>
      <c r="AH469" s="242">
        <f>IF(G469=$P$1,(VLOOKUP(A469,'Extras -UL'!$A$6:$J$109,HLOOKUP('Exras Inflair Vs. Base'!G469,'Extras -UL'!$A$4:$J$5,2,FALSE),FALSE)),0)</f>
        <v>0</v>
      </c>
      <c r="AI469" s="242">
        <f>IF(G469=$Q$1,(VLOOKUP(A469,'Extras -UL'!$A$6:$J$109,HLOOKUP('Exras Inflair Vs. Base'!G469,'Extras -UL'!$A$4:$J$5,2,FALSE),FALSE)),0)</f>
        <v>0</v>
      </c>
      <c r="AJ469" s="242">
        <f>IF(G469=$R$1,(VLOOKUP(A469,'Extras -UL'!$A$6:$J$109,HLOOKUP('Exras Inflair Vs. Base'!G469,'Extras -UL'!$A$4:$J$5,2,FALSE),FALSE)),0)</f>
        <v>0</v>
      </c>
    </row>
    <row r="470" spans="1:36" x14ac:dyDescent="0.25">
      <c r="A470" s="250"/>
      <c r="B470" s="250"/>
      <c r="C470" s="250"/>
      <c r="D470" s="252"/>
      <c r="E470" s="249"/>
      <c r="F470" s="249"/>
      <c r="G470" s="249"/>
      <c r="H470" s="249"/>
      <c r="I470" s="249"/>
      <c r="J470" s="369">
        <f>IF(G470=$J$1,(VLOOKUP(A470,'Extras -UL'!$A$6:$J$109,HLOOKUP('Exras Inflair Vs. Base'!G470,'Extras -UL'!$A$4:$J$5,2,FALSE),FALSE)-I470),0)</f>
        <v>0</v>
      </c>
      <c r="K470" s="369">
        <f>IF(G470=$K$1,(VLOOKUP(A470,'Extras -UL'!$A$6:$J$109,HLOOKUP('Exras Inflair Vs. Base'!G470,'Extras -UL'!$A$4:$J$5,2,FALSE),FALSE)-I470),0)</f>
        <v>0</v>
      </c>
      <c r="L470" s="369">
        <f>IF(G470=$L$1,(VLOOKUP(A470,'Extras -UL'!$A$6:$J$109,HLOOKUP('Exras Inflair Vs. Base'!G470,'Extras -UL'!$A$4:$J$5,2,FALSE),FALSE)-I470),0)</f>
        <v>0</v>
      </c>
      <c r="M470" s="369">
        <f>IF(G470=$M$1,(VLOOKUP(A470,'Extras -UL'!$A$6:$J$109,HLOOKUP('Exras Inflair Vs. Base'!G470,'Extras -UL'!$A$4:$J$5,2,FALSE),FALSE)-I470),0)</f>
        <v>0</v>
      </c>
      <c r="N470" s="369">
        <f>IF(G470=$N$1,(VLOOKUP(A470,'Extras -UL'!$A$6:$J$109,HLOOKUP('Exras Inflair Vs. Base'!G470,'Extras -UL'!$A$4:$J$5,2,FALSE),FALSE)-I470),0)</f>
        <v>0</v>
      </c>
      <c r="O470" s="369">
        <f>IF(G470=$O$1,(VLOOKUP(A470,'Extras -UL'!$A$6:$J$109,HLOOKUP('Exras Inflair Vs. Base'!G470,'Extras -UL'!$A$4:$J$5,2,FALSE),FALSE)-I470),0)</f>
        <v>0</v>
      </c>
      <c r="P470" s="369">
        <f>IF(G470=$P$1,(VLOOKUP(A470,'Extras -UL'!$A$6:$J$109,HLOOKUP('Exras Inflair Vs. Base'!G470,'Extras -UL'!$A$4:$J$5,2,FALSE),FALSE)-I470),0)</f>
        <v>0</v>
      </c>
      <c r="Q470" s="369">
        <f>IF(G470=$Q$1,(VLOOKUP(A470,'Extras -UL'!$A$6:$J$109,HLOOKUP('Exras Inflair Vs. Base'!G470,'Extras -UL'!$A$4:$J$5,2,FALSE),FALSE)-I470),0)</f>
        <v>0</v>
      </c>
      <c r="R470" s="369">
        <f>IF(G470=$R$1,(VLOOKUP(A470,'Extras -UL'!$A$6:$J$109,HLOOKUP('Exras Inflair Vs. Base'!G470,'Extras -UL'!$A$4:$J$5,2,FALSE),FALSE)-I470),0)</f>
        <v>0</v>
      </c>
      <c r="S470" s="248"/>
      <c r="T470" s="256" t="str">
        <f t="shared" si="22"/>
        <v/>
      </c>
      <c r="U470" s="248"/>
      <c r="V470" s="248"/>
      <c r="W470" s="248"/>
      <c r="X470" s="248"/>
      <c r="Y470" s="241"/>
      <c r="Z470" s="241" t="str">
        <f t="shared" si="23"/>
        <v/>
      </c>
      <c r="AA470" s="245">
        <f t="shared" si="24"/>
        <v>0</v>
      </c>
      <c r="AB470" s="242">
        <f>IF(G470=$J$1,(VLOOKUP(A470,'Extras -UL'!$A$6:$J$109,HLOOKUP('Exras Inflair Vs. Base'!G470,'Extras -UL'!$A$4:$J$5,2,FALSE),FALSE)),0)</f>
        <v>0</v>
      </c>
      <c r="AC470" s="242">
        <f>IF(G470=$K$1,(VLOOKUP(A470,'Extras -UL'!$A$6:$J$109,HLOOKUP('Exras Inflair Vs. Base'!G470,'Extras -UL'!$A$4:$J$5,2,FALSE),FALSE)),0)</f>
        <v>0</v>
      </c>
      <c r="AD470" s="242">
        <f>IF(G470=$L$1,(VLOOKUP(A470,'Extras -UL'!$A$6:$J$109,HLOOKUP('Exras Inflair Vs. Base'!G470,'Extras -UL'!$A$4:$J$5,2,FALSE),FALSE)),0)</f>
        <v>0</v>
      </c>
      <c r="AE470" s="242">
        <f>IF(G470=$M$1,(VLOOKUP(A470,'Extras -UL'!$A$6:$J$109,HLOOKUP('Exras Inflair Vs. Base'!G470,'Extras -UL'!$A$4:$J$5,2,FALSE),FALSE)),0)</f>
        <v>0</v>
      </c>
      <c r="AF470" s="242">
        <f>IF(G470=$N$1,(VLOOKUP(A470,'Extras -UL'!$A$6:$J$109,HLOOKUP('Exras Inflair Vs. Base'!G470,'Extras -UL'!$A$4:$J$5,2,FALSE),FALSE)-I470),0)</f>
        <v>0</v>
      </c>
      <c r="AG470" s="242">
        <f>IF(G470=$O$1,(VLOOKUP(A470,'Extras -UL'!$A$6:$J$109,HLOOKUP('Exras Inflair Vs. Base'!G470,'Extras -UL'!$A$4:$J$5,2,FALSE),FALSE)),0)</f>
        <v>0</v>
      </c>
      <c r="AH470" s="242">
        <f>IF(G470=$P$1,(VLOOKUP(A470,'Extras -UL'!$A$6:$J$109,HLOOKUP('Exras Inflair Vs. Base'!G470,'Extras -UL'!$A$4:$J$5,2,FALSE),FALSE)),0)</f>
        <v>0</v>
      </c>
      <c r="AI470" s="242">
        <f>IF(G470=$Q$1,(VLOOKUP(A470,'Extras -UL'!$A$6:$J$109,HLOOKUP('Exras Inflair Vs. Base'!G470,'Extras -UL'!$A$4:$J$5,2,FALSE),FALSE)),0)</f>
        <v>0</v>
      </c>
      <c r="AJ470" s="242">
        <f>IF(G470=$R$1,(VLOOKUP(A470,'Extras -UL'!$A$6:$J$109,HLOOKUP('Exras Inflair Vs. Base'!G470,'Extras -UL'!$A$4:$J$5,2,FALSE),FALSE)),0)</f>
        <v>0</v>
      </c>
    </row>
    <row r="471" spans="1:36" x14ac:dyDescent="0.25">
      <c r="A471" s="250"/>
      <c r="B471" s="250"/>
      <c r="C471" s="250"/>
      <c r="D471" s="252"/>
      <c r="E471" s="249"/>
      <c r="F471" s="249"/>
      <c r="G471" s="249"/>
      <c r="H471" s="249"/>
      <c r="I471" s="249"/>
      <c r="J471" s="369">
        <f>IF(G471=$J$1,(VLOOKUP(A471,'Extras -UL'!$A$6:$J$109,HLOOKUP('Exras Inflair Vs. Base'!G471,'Extras -UL'!$A$4:$J$5,2,FALSE),FALSE)-I471),0)</f>
        <v>0</v>
      </c>
      <c r="K471" s="369">
        <f>IF(G471=$K$1,(VLOOKUP(A471,'Extras -UL'!$A$6:$J$109,HLOOKUP('Exras Inflair Vs. Base'!G471,'Extras -UL'!$A$4:$J$5,2,FALSE),FALSE)-I471),0)</f>
        <v>0</v>
      </c>
      <c r="L471" s="369">
        <f>IF(G471=$L$1,(VLOOKUP(A471,'Extras -UL'!$A$6:$J$109,HLOOKUP('Exras Inflair Vs. Base'!G471,'Extras -UL'!$A$4:$J$5,2,FALSE),FALSE)-I471),0)</f>
        <v>0</v>
      </c>
      <c r="M471" s="369">
        <f>IF(G471=$M$1,(VLOOKUP(A471,'Extras -UL'!$A$6:$J$109,HLOOKUP('Exras Inflair Vs. Base'!G471,'Extras -UL'!$A$4:$J$5,2,FALSE),FALSE)-I471),0)</f>
        <v>0</v>
      </c>
      <c r="N471" s="369">
        <f>IF(G471=$N$1,(VLOOKUP(A471,'Extras -UL'!$A$6:$J$109,HLOOKUP('Exras Inflair Vs. Base'!G471,'Extras -UL'!$A$4:$J$5,2,FALSE),FALSE)-I471),0)</f>
        <v>0</v>
      </c>
      <c r="O471" s="369">
        <f>IF(G471=$O$1,(VLOOKUP(A471,'Extras -UL'!$A$6:$J$109,HLOOKUP('Exras Inflair Vs. Base'!G471,'Extras -UL'!$A$4:$J$5,2,FALSE),FALSE)-I471),0)</f>
        <v>0</v>
      </c>
      <c r="P471" s="369">
        <f>IF(G471=$P$1,(VLOOKUP(A471,'Extras -UL'!$A$6:$J$109,HLOOKUP('Exras Inflair Vs. Base'!G471,'Extras -UL'!$A$4:$J$5,2,FALSE),FALSE)-I471),0)</f>
        <v>0</v>
      </c>
      <c r="Q471" s="369">
        <f>IF(G471=$Q$1,(VLOOKUP(A471,'Extras -UL'!$A$6:$J$109,HLOOKUP('Exras Inflair Vs. Base'!G471,'Extras -UL'!$A$4:$J$5,2,FALSE),FALSE)-I471),0)</f>
        <v>0</v>
      </c>
      <c r="R471" s="369">
        <f>IF(G471=$R$1,(VLOOKUP(A471,'Extras -UL'!$A$6:$J$109,HLOOKUP('Exras Inflair Vs. Base'!G471,'Extras -UL'!$A$4:$J$5,2,FALSE),FALSE)-I471),0)</f>
        <v>0</v>
      </c>
      <c r="S471" s="248"/>
      <c r="T471" s="256" t="str">
        <f t="shared" si="22"/>
        <v/>
      </c>
      <c r="U471" s="248"/>
      <c r="V471" s="248"/>
      <c r="W471" s="248"/>
      <c r="X471" s="248"/>
      <c r="Y471" s="241"/>
      <c r="Z471" s="241" t="str">
        <f t="shared" si="23"/>
        <v/>
      </c>
      <c r="AA471" s="245">
        <f t="shared" si="24"/>
        <v>0</v>
      </c>
      <c r="AB471" s="242">
        <f>IF(G471=$J$1,(VLOOKUP(A471,'Extras -UL'!$A$6:$J$109,HLOOKUP('Exras Inflair Vs. Base'!G471,'Extras -UL'!$A$4:$J$5,2,FALSE),FALSE)),0)</f>
        <v>0</v>
      </c>
      <c r="AC471" s="242">
        <f>IF(G471=$K$1,(VLOOKUP(A471,'Extras -UL'!$A$6:$J$109,HLOOKUP('Exras Inflair Vs. Base'!G471,'Extras -UL'!$A$4:$J$5,2,FALSE),FALSE)),0)</f>
        <v>0</v>
      </c>
      <c r="AD471" s="242">
        <f>IF(G471=$L$1,(VLOOKUP(A471,'Extras -UL'!$A$6:$J$109,HLOOKUP('Exras Inflair Vs. Base'!G471,'Extras -UL'!$A$4:$J$5,2,FALSE),FALSE)),0)</f>
        <v>0</v>
      </c>
      <c r="AE471" s="242">
        <f>IF(G471=$M$1,(VLOOKUP(A471,'Extras -UL'!$A$6:$J$109,HLOOKUP('Exras Inflair Vs. Base'!G471,'Extras -UL'!$A$4:$J$5,2,FALSE),FALSE)),0)</f>
        <v>0</v>
      </c>
      <c r="AF471" s="242">
        <f>IF(G471=$N$1,(VLOOKUP(A471,'Extras -UL'!$A$6:$J$109,HLOOKUP('Exras Inflair Vs. Base'!G471,'Extras -UL'!$A$4:$J$5,2,FALSE),FALSE)-I471),0)</f>
        <v>0</v>
      </c>
      <c r="AG471" s="242">
        <f>IF(G471=$O$1,(VLOOKUP(A471,'Extras -UL'!$A$6:$J$109,HLOOKUP('Exras Inflair Vs. Base'!G471,'Extras -UL'!$A$4:$J$5,2,FALSE),FALSE)),0)</f>
        <v>0</v>
      </c>
      <c r="AH471" s="242">
        <f>IF(G471=$P$1,(VLOOKUP(A471,'Extras -UL'!$A$6:$J$109,HLOOKUP('Exras Inflair Vs. Base'!G471,'Extras -UL'!$A$4:$J$5,2,FALSE),FALSE)),0)</f>
        <v>0</v>
      </c>
      <c r="AI471" s="242">
        <f>IF(G471=$Q$1,(VLOOKUP(A471,'Extras -UL'!$A$6:$J$109,HLOOKUP('Exras Inflair Vs. Base'!G471,'Extras -UL'!$A$4:$J$5,2,FALSE),FALSE)),0)</f>
        <v>0</v>
      </c>
      <c r="AJ471" s="242">
        <f>IF(G471=$R$1,(VLOOKUP(A471,'Extras -UL'!$A$6:$J$109,HLOOKUP('Exras Inflair Vs. Base'!G471,'Extras -UL'!$A$4:$J$5,2,FALSE),FALSE)),0)</f>
        <v>0</v>
      </c>
    </row>
    <row r="472" spans="1:36" x14ac:dyDescent="0.25">
      <c r="A472" s="250"/>
      <c r="B472" s="250"/>
      <c r="C472" s="250"/>
      <c r="D472" s="252"/>
      <c r="E472" s="249"/>
      <c r="F472" s="249"/>
      <c r="G472" s="249"/>
      <c r="H472" s="249"/>
      <c r="I472" s="249"/>
      <c r="J472" s="369">
        <f>IF(G472=$J$1,(VLOOKUP(A472,'Extras -UL'!$A$6:$J$109,HLOOKUP('Exras Inflair Vs. Base'!G472,'Extras -UL'!$A$4:$J$5,2,FALSE),FALSE)-I472),0)</f>
        <v>0</v>
      </c>
      <c r="K472" s="369">
        <f>IF(G472=$K$1,(VLOOKUP(A472,'Extras -UL'!$A$6:$J$109,HLOOKUP('Exras Inflair Vs. Base'!G472,'Extras -UL'!$A$4:$J$5,2,FALSE),FALSE)-I472),0)</f>
        <v>0</v>
      </c>
      <c r="L472" s="369">
        <f>IF(G472=$L$1,(VLOOKUP(A472,'Extras -UL'!$A$6:$J$109,HLOOKUP('Exras Inflair Vs. Base'!G472,'Extras -UL'!$A$4:$J$5,2,FALSE),FALSE)-I472),0)</f>
        <v>0</v>
      </c>
      <c r="M472" s="369">
        <f>IF(G472=$M$1,(VLOOKUP(A472,'Extras -UL'!$A$6:$J$109,HLOOKUP('Exras Inflair Vs. Base'!G472,'Extras -UL'!$A$4:$J$5,2,FALSE),FALSE)-I472),0)</f>
        <v>0</v>
      </c>
      <c r="N472" s="369">
        <f>IF(G472=$N$1,(VLOOKUP(A472,'Extras -UL'!$A$6:$J$109,HLOOKUP('Exras Inflair Vs. Base'!G472,'Extras -UL'!$A$4:$J$5,2,FALSE),FALSE)-I472),0)</f>
        <v>0</v>
      </c>
      <c r="O472" s="369">
        <f>IF(G472=$O$1,(VLOOKUP(A472,'Extras -UL'!$A$6:$J$109,HLOOKUP('Exras Inflair Vs. Base'!G472,'Extras -UL'!$A$4:$J$5,2,FALSE),FALSE)-I472),0)</f>
        <v>0</v>
      </c>
      <c r="P472" s="369">
        <f>IF(G472=$P$1,(VLOOKUP(A472,'Extras -UL'!$A$6:$J$109,HLOOKUP('Exras Inflair Vs. Base'!G472,'Extras -UL'!$A$4:$J$5,2,FALSE),FALSE)-I472),0)</f>
        <v>0</v>
      </c>
      <c r="Q472" s="369">
        <f>IF(G472=$Q$1,(VLOOKUP(A472,'Extras -UL'!$A$6:$J$109,HLOOKUP('Exras Inflair Vs. Base'!G472,'Extras -UL'!$A$4:$J$5,2,FALSE),FALSE)-I472),0)</f>
        <v>0</v>
      </c>
      <c r="R472" s="369">
        <f>IF(G472=$R$1,(VLOOKUP(A472,'Extras -UL'!$A$6:$J$109,HLOOKUP('Exras Inflair Vs. Base'!G472,'Extras -UL'!$A$4:$J$5,2,FALSE),FALSE)-I472),0)</f>
        <v>0</v>
      </c>
      <c r="S472" s="248"/>
      <c r="T472" s="256" t="str">
        <f t="shared" si="22"/>
        <v/>
      </c>
      <c r="U472" s="248"/>
      <c r="V472" s="248"/>
      <c r="W472" s="248"/>
      <c r="X472" s="248"/>
      <c r="Y472" s="241"/>
      <c r="Z472" s="241" t="str">
        <f t="shared" si="23"/>
        <v/>
      </c>
      <c r="AA472" s="245">
        <f t="shared" si="24"/>
        <v>0</v>
      </c>
      <c r="AB472" s="242">
        <f>IF(G472=$J$1,(VLOOKUP(A472,'Extras -UL'!$A$6:$J$109,HLOOKUP('Exras Inflair Vs. Base'!G472,'Extras -UL'!$A$4:$J$5,2,FALSE),FALSE)),0)</f>
        <v>0</v>
      </c>
      <c r="AC472" s="242">
        <f>IF(G472=$K$1,(VLOOKUP(A472,'Extras -UL'!$A$6:$J$109,HLOOKUP('Exras Inflair Vs. Base'!G472,'Extras -UL'!$A$4:$J$5,2,FALSE),FALSE)),0)</f>
        <v>0</v>
      </c>
      <c r="AD472" s="242">
        <f>IF(G472=$L$1,(VLOOKUP(A472,'Extras -UL'!$A$6:$J$109,HLOOKUP('Exras Inflair Vs. Base'!G472,'Extras -UL'!$A$4:$J$5,2,FALSE),FALSE)),0)</f>
        <v>0</v>
      </c>
      <c r="AE472" s="242">
        <f>IF(G472=$M$1,(VLOOKUP(A472,'Extras -UL'!$A$6:$J$109,HLOOKUP('Exras Inflair Vs. Base'!G472,'Extras -UL'!$A$4:$J$5,2,FALSE),FALSE)),0)</f>
        <v>0</v>
      </c>
      <c r="AF472" s="242">
        <f>IF(G472=$N$1,(VLOOKUP(A472,'Extras -UL'!$A$6:$J$109,HLOOKUP('Exras Inflair Vs. Base'!G472,'Extras -UL'!$A$4:$J$5,2,FALSE),FALSE)-I472),0)</f>
        <v>0</v>
      </c>
      <c r="AG472" s="242">
        <f>IF(G472=$O$1,(VLOOKUP(A472,'Extras -UL'!$A$6:$J$109,HLOOKUP('Exras Inflair Vs. Base'!G472,'Extras -UL'!$A$4:$J$5,2,FALSE),FALSE)),0)</f>
        <v>0</v>
      </c>
      <c r="AH472" s="242">
        <f>IF(G472=$P$1,(VLOOKUP(A472,'Extras -UL'!$A$6:$J$109,HLOOKUP('Exras Inflair Vs. Base'!G472,'Extras -UL'!$A$4:$J$5,2,FALSE),FALSE)),0)</f>
        <v>0</v>
      </c>
      <c r="AI472" s="242">
        <f>IF(G472=$Q$1,(VLOOKUP(A472,'Extras -UL'!$A$6:$J$109,HLOOKUP('Exras Inflair Vs. Base'!G472,'Extras -UL'!$A$4:$J$5,2,FALSE),FALSE)),0)</f>
        <v>0</v>
      </c>
      <c r="AJ472" s="242">
        <f>IF(G472=$R$1,(VLOOKUP(A472,'Extras -UL'!$A$6:$J$109,HLOOKUP('Exras Inflair Vs. Base'!G472,'Extras -UL'!$A$4:$J$5,2,FALSE),FALSE)),0)</f>
        <v>0</v>
      </c>
    </row>
    <row r="473" spans="1:36" x14ac:dyDescent="0.25">
      <c r="A473" s="250"/>
      <c r="B473" s="250"/>
      <c r="C473" s="250"/>
      <c r="D473" s="252"/>
      <c r="E473" s="249"/>
      <c r="F473" s="249"/>
      <c r="G473" s="249"/>
      <c r="H473" s="249"/>
      <c r="I473" s="249"/>
      <c r="J473" s="369">
        <f>IF(G473=$J$1,(VLOOKUP(A473,'Extras -UL'!$A$6:$J$109,HLOOKUP('Exras Inflair Vs. Base'!G473,'Extras -UL'!$A$4:$J$5,2,FALSE),FALSE)-I473),0)</f>
        <v>0</v>
      </c>
      <c r="K473" s="369">
        <f>IF(G473=$K$1,(VLOOKUP(A473,'Extras -UL'!$A$6:$J$109,HLOOKUP('Exras Inflair Vs. Base'!G473,'Extras -UL'!$A$4:$J$5,2,FALSE),FALSE)-I473),0)</f>
        <v>0</v>
      </c>
      <c r="L473" s="369">
        <f>IF(G473=$L$1,(VLOOKUP(A473,'Extras -UL'!$A$6:$J$109,HLOOKUP('Exras Inflair Vs. Base'!G473,'Extras -UL'!$A$4:$J$5,2,FALSE),FALSE)-I473),0)</f>
        <v>0</v>
      </c>
      <c r="M473" s="369">
        <f>IF(G473=$M$1,(VLOOKUP(A473,'Extras -UL'!$A$6:$J$109,HLOOKUP('Exras Inflair Vs. Base'!G473,'Extras -UL'!$A$4:$J$5,2,FALSE),FALSE)-I473),0)</f>
        <v>0</v>
      </c>
      <c r="N473" s="369">
        <f>IF(G473=$N$1,(VLOOKUP(A473,'Extras -UL'!$A$6:$J$109,HLOOKUP('Exras Inflair Vs. Base'!G473,'Extras -UL'!$A$4:$J$5,2,FALSE),FALSE)-I473),0)</f>
        <v>0</v>
      </c>
      <c r="O473" s="369">
        <f>IF(G473=$O$1,(VLOOKUP(A473,'Extras -UL'!$A$6:$J$109,HLOOKUP('Exras Inflair Vs. Base'!G473,'Extras -UL'!$A$4:$J$5,2,FALSE),FALSE)-I473),0)</f>
        <v>0</v>
      </c>
      <c r="P473" s="369">
        <f>IF(G473=$P$1,(VLOOKUP(A473,'Extras -UL'!$A$6:$J$109,HLOOKUP('Exras Inflair Vs. Base'!G473,'Extras -UL'!$A$4:$J$5,2,FALSE),FALSE)-I473),0)</f>
        <v>0</v>
      </c>
      <c r="Q473" s="369">
        <f>IF(G473=$Q$1,(VLOOKUP(A473,'Extras -UL'!$A$6:$J$109,HLOOKUP('Exras Inflair Vs. Base'!G473,'Extras -UL'!$A$4:$J$5,2,FALSE),FALSE)-I473),0)</f>
        <v>0</v>
      </c>
      <c r="R473" s="369">
        <f>IF(G473=$R$1,(VLOOKUP(A473,'Extras -UL'!$A$6:$J$109,HLOOKUP('Exras Inflair Vs. Base'!G473,'Extras -UL'!$A$4:$J$5,2,FALSE),FALSE)-I473),0)</f>
        <v>0</v>
      </c>
      <c r="S473" s="248"/>
      <c r="T473" s="256" t="str">
        <f t="shared" si="22"/>
        <v/>
      </c>
      <c r="U473" s="248"/>
      <c r="V473" s="248"/>
      <c r="W473" s="248"/>
      <c r="X473" s="248"/>
      <c r="Y473" s="241"/>
      <c r="Z473" s="241" t="str">
        <f t="shared" si="23"/>
        <v/>
      </c>
      <c r="AA473" s="245">
        <f t="shared" si="24"/>
        <v>0</v>
      </c>
      <c r="AB473" s="242">
        <f>IF(G473=$J$1,(VLOOKUP(A473,'Extras -UL'!$A$6:$J$109,HLOOKUP('Exras Inflair Vs. Base'!G473,'Extras -UL'!$A$4:$J$5,2,FALSE),FALSE)),0)</f>
        <v>0</v>
      </c>
      <c r="AC473" s="242">
        <f>IF(G473=$K$1,(VLOOKUP(A473,'Extras -UL'!$A$6:$J$109,HLOOKUP('Exras Inflair Vs. Base'!G473,'Extras -UL'!$A$4:$J$5,2,FALSE),FALSE)),0)</f>
        <v>0</v>
      </c>
      <c r="AD473" s="242">
        <f>IF(G473=$L$1,(VLOOKUP(A473,'Extras -UL'!$A$6:$J$109,HLOOKUP('Exras Inflair Vs. Base'!G473,'Extras -UL'!$A$4:$J$5,2,FALSE),FALSE)),0)</f>
        <v>0</v>
      </c>
      <c r="AE473" s="242">
        <f>IF(G473=$M$1,(VLOOKUP(A473,'Extras -UL'!$A$6:$J$109,HLOOKUP('Exras Inflair Vs. Base'!G473,'Extras -UL'!$A$4:$J$5,2,FALSE),FALSE)),0)</f>
        <v>0</v>
      </c>
      <c r="AF473" s="242">
        <f>IF(G473=$N$1,(VLOOKUP(A473,'Extras -UL'!$A$6:$J$109,HLOOKUP('Exras Inflair Vs. Base'!G473,'Extras -UL'!$A$4:$J$5,2,FALSE),FALSE)-I473),0)</f>
        <v>0</v>
      </c>
      <c r="AG473" s="242">
        <f>IF(G473=$O$1,(VLOOKUP(A473,'Extras -UL'!$A$6:$J$109,HLOOKUP('Exras Inflair Vs. Base'!G473,'Extras -UL'!$A$4:$J$5,2,FALSE),FALSE)),0)</f>
        <v>0</v>
      </c>
      <c r="AH473" s="242">
        <f>IF(G473=$P$1,(VLOOKUP(A473,'Extras -UL'!$A$6:$J$109,HLOOKUP('Exras Inflair Vs. Base'!G473,'Extras -UL'!$A$4:$J$5,2,FALSE),FALSE)),0)</f>
        <v>0</v>
      </c>
      <c r="AI473" s="242">
        <f>IF(G473=$Q$1,(VLOOKUP(A473,'Extras -UL'!$A$6:$J$109,HLOOKUP('Exras Inflair Vs. Base'!G473,'Extras -UL'!$A$4:$J$5,2,FALSE),FALSE)),0)</f>
        <v>0</v>
      </c>
      <c r="AJ473" s="242">
        <f>IF(G473=$R$1,(VLOOKUP(A473,'Extras -UL'!$A$6:$J$109,HLOOKUP('Exras Inflair Vs. Base'!G473,'Extras -UL'!$A$4:$J$5,2,FALSE),FALSE)),0)</f>
        <v>0</v>
      </c>
    </row>
    <row r="474" spans="1:36" x14ac:dyDescent="0.25">
      <c r="A474" s="250"/>
      <c r="B474" s="250"/>
      <c r="C474" s="250"/>
      <c r="D474" s="252"/>
      <c r="E474" s="249"/>
      <c r="F474" s="249"/>
      <c r="G474" s="249"/>
      <c r="H474" s="249"/>
      <c r="I474" s="249"/>
      <c r="J474" s="369">
        <f>IF(G474=$J$1,(VLOOKUP(A474,'Extras -UL'!$A$6:$J$109,HLOOKUP('Exras Inflair Vs. Base'!G474,'Extras -UL'!$A$4:$J$5,2,FALSE),FALSE)-I474),0)</f>
        <v>0</v>
      </c>
      <c r="K474" s="369">
        <f>IF(G474=$K$1,(VLOOKUP(A474,'Extras -UL'!$A$6:$J$109,HLOOKUP('Exras Inflair Vs. Base'!G474,'Extras -UL'!$A$4:$J$5,2,FALSE),FALSE)-I474),0)</f>
        <v>0</v>
      </c>
      <c r="L474" s="369">
        <f>IF(G474=$L$1,(VLOOKUP(A474,'Extras -UL'!$A$6:$J$109,HLOOKUP('Exras Inflair Vs. Base'!G474,'Extras -UL'!$A$4:$J$5,2,FALSE),FALSE)-I474),0)</f>
        <v>0</v>
      </c>
      <c r="M474" s="369">
        <f>IF(G474=$M$1,(VLOOKUP(A474,'Extras -UL'!$A$6:$J$109,HLOOKUP('Exras Inflair Vs. Base'!G474,'Extras -UL'!$A$4:$J$5,2,FALSE),FALSE)-I474),0)</f>
        <v>0</v>
      </c>
      <c r="N474" s="369">
        <f>IF(G474=$N$1,(VLOOKUP(A474,'Extras -UL'!$A$6:$J$109,HLOOKUP('Exras Inflair Vs. Base'!G474,'Extras -UL'!$A$4:$J$5,2,FALSE),FALSE)-I474),0)</f>
        <v>0</v>
      </c>
      <c r="O474" s="369">
        <f>IF(G474=$O$1,(VLOOKUP(A474,'Extras -UL'!$A$6:$J$109,HLOOKUP('Exras Inflair Vs. Base'!G474,'Extras -UL'!$A$4:$J$5,2,FALSE),FALSE)-I474),0)</f>
        <v>0</v>
      </c>
      <c r="P474" s="369">
        <f>IF(G474=$P$1,(VLOOKUP(A474,'Extras -UL'!$A$6:$J$109,HLOOKUP('Exras Inflair Vs. Base'!G474,'Extras -UL'!$A$4:$J$5,2,FALSE),FALSE)-I474),0)</f>
        <v>0</v>
      </c>
      <c r="Q474" s="369">
        <f>IF(G474=$Q$1,(VLOOKUP(A474,'Extras -UL'!$A$6:$J$109,HLOOKUP('Exras Inflair Vs. Base'!G474,'Extras -UL'!$A$4:$J$5,2,FALSE),FALSE)-I474),0)</f>
        <v>0</v>
      </c>
      <c r="R474" s="369">
        <f>IF(G474=$R$1,(VLOOKUP(A474,'Extras -UL'!$A$6:$J$109,HLOOKUP('Exras Inflair Vs. Base'!G474,'Extras -UL'!$A$4:$J$5,2,FALSE),FALSE)-I474),0)</f>
        <v>0</v>
      </c>
      <c r="S474" s="248"/>
      <c r="T474" s="256" t="str">
        <f t="shared" si="22"/>
        <v/>
      </c>
      <c r="U474" s="248"/>
      <c r="V474" s="248"/>
      <c r="W474" s="248"/>
      <c r="X474" s="248"/>
      <c r="Y474" s="241"/>
      <c r="Z474" s="241" t="str">
        <f t="shared" si="23"/>
        <v/>
      </c>
      <c r="AA474" s="245">
        <f t="shared" si="24"/>
        <v>0</v>
      </c>
      <c r="AB474" s="242">
        <f>IF(G474=$J$1,(VLOOKUP(A474,'Extras -UL'!$A$6:$J$109,HLOOKUP('Exras Inflair Vs. Base'!G474,'Extras -UL'!$A$4:$J$5,2,FALSE),FALSE)),0)</f>
        <v>0</v>
      </c>
      <c r="AC474" s="242">
        <f>IF(G474=$K$1,(VLOOKUP(A474,'Extras -UL'!$A$6:$J$109,HLOOKUP('Exras Inflair Vs. Base'!G474,'Extras -UL'!$A$4:$J$5,2,FALSE),FALSE)),0)</f>
        <v>0</v>
      </c>
      <c r="AD474" s="242">
        <f>IF(G474=$L$1,(VLOOKUP(A474,'Extras -UL'!$A$6:$J$109,HLOOKUP('Exras Inflair Vs. Base'!G474,'Extras -UL'!$A$4:$J$5,2,FALSE),FALSE)),0)</f>
        <v>0</v>
      </c>
      <c r="AE474" s="242">
        <f>IF(G474=$M$1,(VLOOKUP(A474,'Extras -UL'!$A$6:$J$109,HLOOKUP('Exras Inflair Vs. Base'!G474,'Extras -UL'!$A$4:$J$5,2,FALSE),FALSE)),0)</f>
        <v>0</v>
      </c>
      <c r="AF474" s="242">
        <f>IF(G474=$N$1,(VLOOKUP(A474,'Extras -UL'!$A$6:$J$109,HLOOKUP('Exras Inflair Vs. Base'!G474,'Extras -UL'!$A$4:$J$5,2,FALSE),FALSE)-I474),0)</f>
        <v>0</v>
      </c>
      <c r="AG474" s="242">
        <f>IF(G474=$O$1,(VLOOKUP(A474,'Extras -UL'!$A$6:$J$109,HLOOKUP('Exras Inflair Vs. Base'!G474,'Extras -UL'!$A$4:$J$5,2,FALSE),FALSE)),0)</f>
        <v>0</v>
      </c>
      <c r="AH474" s="242">
        <f>IF(G474=$P$1,(VLOOKUP(A474,'Extras -UL'!$A$6:$J$109,HLOOKUP('Exras Inflair Vs. Base'!G474,'Extras -UL'!$A$4:$J$5,2,FALSE),FALSE)),0)</f>
        <v>0</v>
      </c>
      <c r="AI474" s="242">
        <f>IF(G474=$Q$1,(VLOOKUP(A474,'Extras -UL'!$A$6:$J$109,HLOOKUP('Exras Inflair Vs. Base'!G474,'Extras -UL'!$A$4:$J$5,2,FALSE),FALSE)),0)</f>
        <v>0</v>
      </c>
      <c r="AJ474" s="242">
        <f>IF(G474=$R$1,(VLOOKUP(A474,'Extras -UL'!$A$6:$J$109,HLOOKUP('Exras Inflair Vs. Base'!G474,'Extras -UL'!$A$4:$J$5,2,FALSE),FALSE)),0)</f>
        <v>0</v>
      </c>
    </row>
    <row r="475" spans="1:36" x14ac:dyDescent="0.25">
      <c r="A475" s="250"/>
      <c r="B475" s="250"/>
      <c r="C475" s="250"/>
      <c r="D475" s="252"/>
      <c r="E475" s="249"/>
      <c r="F475" s="249"/>
      <c r="G475" s="249"/>
      <c r="H475" s="249"/>
      <c r="I475" s="249"/>
      <c r="J475" s="369">
        <f>IF(G475=$J$1,(VLOOKUP(A475,'Extras -UL'!$A$6:$J$109,HLOOKUP('Exras Inflair Vs. Base'!G475,'Extras -UL'!$A$4:$J$5,2,FALSE),FALSE)-I475),0)</f>
        <v>0</v>
      </c>
      <c r="K475" s="369">
        <f>IF(G475=$K$1,(VLOOKUP(A475,'Extras -UL'!$A$6:$J$109,HLOOKUP('Exras Inflair Vs. Base'!G475,'Extras -UL'!$A$4:$J$5,2,FALSE),FALSE)-I475),0)</f>
        <v>0</v>
      </c>
      <c r="L475" s="369">
        <f>IF(G475=$L$1,(VLOOKUP(A475,'Extras -UL'!$A$6:$J$109,HLOOKUP('Exras Inflair Vs. Base'!G475,'Extras -UL'!$A$4:$J$5,2,FALSE),FALSE)-I475),0)</f>
        <v>0</v>
      </c>
      <c r="M475" s="369">
        <f>IF(G475=$M$1,(VLOOKUP(A475,'Extras -UL'!$A$6:$J$109,HLOOKUP('Exras Inflair Vs. Base'!G475,'Extras -UL'!$A$4:$J$5,2,FALSE),FALSE)-I475),0)</f>
        <v>0</v>
      </c>
      <c r="N475" s="369">
        <f>IF(G475=$N$1,(VLOOKUP(A475,'Extras -UL'!$A$6:$J$109,HLOOKUP('Exras Inflair Vs. Base'!G475,'Extras -UL'!$A$4:$J$5,2,FALSE),FALSE)-I475),0)</f>
        <v>0</v>
      </c>
      <c r="O475" s="369">
        <f>IF(G475=$O$1,(VLOOKUP(A475,'Extras -UL'!$A$6:$J$109,HLOOKUP('Exras Inflair Vs. Base'!G475,'Extras -UL'!$A$4:$J$5,2,FALSE),FALSE)-I475),0)</f>
        <v>0</v>
      </c>
      <c r="P475" s="369">
        <f>IF(G475=$P$1,(VLOOKUP(A475,'Extras -UL'!$A$6:$J$109,HLOOKUP('Exras Inflair Vs. Base'!G475,'Extras -UL'!$A$4:$J$5,2,FALSE),FALSE)-I475),0)</f>
        <v>0</v>
      </c>
      <c r="Q475" s="369">
        <f>IF(G475=$Q$1,(VLOOKUP(A475,'Extras -UL'!$A$6:$J$109,HLOOKUP('Exras Inflair Vs. Base'!G475,'Extras -UL'!$A$4:$J$5,2,FALSE),FALSE)-I475),0)</f>
        <v>0</v>
      </c>
      <c r="R475" s="369">
        <f>IF(G475=$R$1,(VLOOKUP(A475,'Extras -UL'!$A$6:$J$109,HLOOKUP('Exras Inflair Vs. Base'!G475,'Extras -UL'!$A$4:$J$5,2,FALSE),FALSE)-I475),0)</f>
        <v>0</v>
      </c>
      <c r="S475" s="248"/>
      <c r="T475" s="256" t="str">
        <f t="shared" si="22"/>
        <v/>
      </c>
      <c r="U475" s="248"/>
      <c r="V475" s="248"/>
      <c r="W475" s="248"/>
      <c r="X475" s="248"/>
      <c r="Y475" s="241"/>
      <c r="Z475" s="241" t="str">
        <f t="shared" si="23"/>
        <v/>
      </c>
      <c r="AA475" s="245">
        <f t="shared" si="24"/>
        <v>0</v>
      </c>
      <c r="AB475" s="242">
        <f>IF(G475=$J$1,(VLOOKUP(A475,'Extras -UL'!$A$6:$J$109,HLOOKUP('Exras Inflair Vs. Base'!G475,'Extras -UL'!$A$4:$J$5,2,FALSE),FALSE)),0)</f>
        <v>0</v>
      </c>
      <c r="AC475" s="242">
        <f>IF(G475=$K$1,(VLOOKUP(A475,'Extras -UL'!$A$6:$J$109,HLOOKUP('Exras Inflair Vs. Base'!G475,'Extras -UL'!$A$4:$J$5,2,FALSE),FALSE)),0)</f>
        <v>0</v>
      </c>
      <c r="AD475" s="242">
        <f>IF(G475=$L$1,(VLOOKUP(A475,'Extras -UL'!$A$6:$J$109,HLOOKUP('Exras Inflair Vs. Base'!G475,'Extras -UL'!$A$4:$J$5,2,FALSE),FALSE)),0)</f>
        <v>0</v>
      </c>
      <c r="AE475" s="242">
        <f>IF(G475=$M$1,(VLOOKUP(A475,'Extras -UL'!$A$6:$J$109,HLOOKUP('Exras Inflair Vs. Base'!G475,'Extras -UL'!$A$4:$J$5,2,FALSE),FALSE)),0)</f>
        <v>0</v>
      </c>
      <c r="AF475" s="242">
        <f>IF(G475=$N$1,(VLOOKUP(A475,'Extras -UL'!$A$6:$J$109,HLOOKUP('Exras Inflair Vs. Base'!G475,'Extras -UL'!$A$4:$J$5,2,FALSE),FALSE)-I475),0)</f>
        <v>0</v>
      </c>
      <c r="AG475" s="242">
        <f>IF(G475=$O$1,(VLOOKUP(A475,'Extras -UL'!$A$6:$J$109,HLOOKUP('Exras Inflair Vs. Base'!G475,'Extras -UL'!$A$4:$J$5,2,FALSE),FALSE)),0)</f>
        <v>0</v>
      </c>
      <c r="AH475" s="242">
        <f>IF(G475=$P$1,(VLOOKUP(A475,'Extras -UL'!$A$6:$J$109,HLOOKUP('Exras Inflair Vs. Base'!G475,'Extras -UL'!$A$4:$J$5,2,FALSE),FALSE)),0)</f>
        <v>0</v>
      </c>
      <c r="AI475" s="242">
        <f>IF(G475=$Q$1,(VLOOKUP(A475,'Extras -UL'!$A$6:$J$109,HLOOKUP('Exras Inflair Vs. Base'!G475,'Extras -UL'!$A$4:$J$5,2,FALSE),FALSE)),0)</f>
        <v>0</v>
      </c>
      <c r="AJ475" s="242">
        <f>IF(G475=$R$1,(VLOOKUP(A475,'Extras -UL'!$A$6:$J$109,HLOOKUP('Exras Inflair Vs. Base'!G475,'Extras -UL'!$A$4:$J$5,2,FALSE),FALSE)),0)</f>
        <v>0</v>
      </c>
    </row>
    <row r="476" spans="1:36" x14ac:dyDescent="0.25">
      <c r="A476" s="250"/>
      <c r="B476" s="250"/>
      <c r="C476" s="250"/>
      <c r="D476" s="252"/>
      <c r="E476" s="249"/>
      <c r="F476" s="249"/>
      <c r="G476" s="249"/>
      <c r="H476" s="249"/>
      <c r="I476" s="249"/>
      <c r="J476" s="369">
        <f>IF(G476=$J$1,(VLOOKUP(A476,'Extras -UL'!$A$6:$J$109,HLOOKUP('Exras Inflair Vs. Base'!G476,'Extras -UL'!$A$4:$J$5,2,FALSE),FALSE)-I476),0)</f>
        <v>0</v>
      </c>
      <c r="K476" s="369">
        <f>IF(G476=$K$1,(VLOOKUP(A476,'Extras -UL'!$A$6:$J$109,HLOOKUP('Exras Inflair Vs. Base'!G476,'Extras -UL'!$A$4:$J$5,2,FALSE),FALSE)-I476),0)</f>
        <v>0</v>
      </c>
      <c r="L476" s="369">
        <f>IF(G476=$L$1,(VLOOKUP(A476,'Extras -UL'!$A$6:$J$109,HLOOKUP('Exras Inflair Vs. Base'!G476,'Extras -UL'!$A$4:$J$5,2,FALSE),FALSE)-I476),0)</f>
        <v>0</v>
      </c>
      <c r="M476" s="369">
        <f>IF(G476=$M$1,(VLOOKUP(A476,'Extras -UL'!$A$6:$J$109,HLOOKUP('Exras Inflair Vs. Base'!G476,'Extras -UL'!$A$4:$J$5,2,FALSE),FALSE)-I476),0)</f>
        <v>0</v>
      </c>
      <c r="N476" s="369">
        <f>IF(G476=$N$1,(VLOOKUP(A476,'Extras -UL'!$A$6:$J$109,HLOOKUP('Exras Inflair Vs. Base'!G476,'Extras -UL'!$A$4:$J$5,2,FALSE),FALSE)-I476),0)</f>
        <v>0</v>
      </c>
      <c r="O476" s="369">
        <f>IF(G476=$O$1,(VLOOKUP(A476,'Extras -UL'!$A$6:$J$109,HLOOKUP('Exras Inflair Vs. Base'!G476,'Extras -UL'!$A$4:$J$5,2,FALSE),FALSE)-I476),0)</f>
        <v>0</v>
      </c>
      <c r="P476" s="369">
        <f>IF(G476=$P$1,(VLOOKUP(A476,'Extras -UL'!$A$6:$J$109,HLOOKUP('Exras Inflair Vs. Base'!G476,'Extras -UL'!$A$4:$J$5,2,FALSE),FALSE)-I476),0)</f>
        <v>0</v>
      </c>
      <c r="Q476" s="369">
        <f>IF(G476=$Q$1,(VLOOKUP(A476,'Extras -UL'!$A$6:$J$109,HLOOKUP('Exras Inflair Vs. Base'!G476,'Extras -UL'!$A$4:$J$5,2,FALSE),FALSE)-I476),0)</f>
        <v>0</v>
      </c>
      <c r="R476" s="369">
        <f>IF(G476=$R$1,(VLOOKUP(A476,'Extras -UL'!$A$6:$J$109,HLOOKUP('Exras Inflair Vs. Base'!G476,'Extras -UL'!$A$4:$J$5,2,FALSE),FALSE)-I476),0)</f>
        <v>0</v>
      </c>
      <c r="S476" s="248"/>
      <c r="T476" s="256" t="str">
        <f t="shared" si="22"/>
        <v/>
      </c>
      <c r="U476" s="248"/>
      <c r="V476" s="248"/>
      <c r="W476" s="248"/>
      <c r="X476" s="248"/>
      <c r="Y476" s="241"/>
      <c r="Z476" s="241" t="str">
        <f t="shared" si="23"/>
        <v/>
      </c>
      <c r="AA476" s="245">
        <f t="shared" si="24"/>
        <v>0</v>
      </c>
      <c r="AB476" s="242">
        <f>IF(G476=$J$1,(VLOOKUP(A476,'Extras -UL'!$A$6:$J$109,HLOOKUP('Exras Inflair Vs. Base'!G476,'Extras -UL'!$A$4:$J$5,2,FALSE),FALSE)),0)</f>
        <v>0</v>
      </c>
      <c r="AC476" s="242">
        <f>IF(G476=$K$1,(VLOOKUP(A476,'Extras -UL'!$A$6:$J$109,HLOOKUP('Exras Inflair Vs. Base'!G476,'Extras -UL'!$A$4:$J$5,2,FALSE),FALSE)),0)</f>
        <v>0</v>
      </c>
      <c r="AD476" s="242">
        <f>IF(G476=$L$1,(VLOOKUP(A476,'Extras -UL'!$A$6:$J$109,HLOOKUP('Exras Inflair Vs. Base'!G476,'Extras -UL'!$A$4:$J$5,2,FALSE),FALSE)),0)</f>
        <v>0</v>
      </c>
      <c r="AE476" s="242">
        <f>IF(G476=$M$1,(VLOOKUP(A476,'Extras -UL'!$A$6:$J$109,HLOOKUP('Exras Inflair Vs. Base'!G476,'Extras -UL'!$A$4:$J$5,2,FALSE),FALSE)),0)</f>
        <v>0</v>
      </c>
      <c r="AF476" s="242">
        <f>IF(G476=$N$1,(VLOOKUP(A476,'Extras -UL'!$A$6:$J$109,HLOOKUP('Exras Inflair Vs. Base'!G476,'Extras -UL'!$A$4:$J$5,2,FALSE),FALSE)-I476),0)</f>
        <v>0</v>
      </c>
      <c r="AG476" s="242">
        <f>IF(G476=$O$1,(VLOOKUP(A476,'Extras -UL'!$A$6:$J$109,HLOOKUP('Exras Inflair Vs. Base'!G476,'Extras -UL'!$A$4:$J$5,2,FALSE),FALSE)),0)</f>
        <v>0</v>
      </c>
      <c r="AH476" s="242">
        <f>IF(G476=$P$1,(VLOOKUP(A476,'Extras -UL'!$A$6:$J$109,HLOOKUP('Exras Inflair Vs. Base'!G476,'Extras -UL'!$A$4:$J$5,2,FALSE),FALSE)),0)</f>
        <v>0</v>
      </c>
      <c r="AI476" s="242">
        <f>IF(G476=$Q$1,(VLOOKUP(A476,'Extras -UL'!$A$6:$J$109,HLOOKUP('Exras Inflair Vs. Base'!G476,'Extras -UL'!$A$4:$J$5,2,FALSE),FALSE)),0)</f>
        <v>0</v>
      </c>
      <c r="AJ476" s="242">
        <f>IF(G476=$R$1,(VLOOKUP(A476,'Extras -UL'!$A$6:$J$109,HLOOKUP('Exras Inflair Vs. Base'!G476,'Extras -UL'!$A$4:$J$5,2,FALSE),FALSE)),0)</f>
        <v>0</v>
      </c>
    </row>
    <row r="477" spans="1:36" x14ac:dyDescent="0.25">
      <c r="A477" s="250"/>
      <c r="B477" s="250"/>
      <c r="C477" s="250"/>
      <c r="D477" s="252"/>
      <c r="E477" s="249"/>
      <c r="F477" s="249"/>
      <c r="G477" s="249"/>
      <c r="H477" s="249"/>
      <c r="I477" s="249"/>
      <c r="J477" s="369">
        <f>IF(G477=$J$1,(VLOOKUP(A477,'Extras -UL'!$A$6:$J$109,HLOOKUP('Exras Inflair Vs. Base'!G477,'Extras -UL'!$A$4:$J$5,2,FALSE),FALSE)-I477),0)</f>
        <v>0</v>
      </c>
      <c r="K477" s="369">
        <f>IF(G477=$K$1,(VLOOKUP(A477,'Extras -UL'!$A$6:$J$109,HLOOKUP('Exras Inflair Vs. Base'!G477,'Extras -UL'!$A$4:$J$5,2,FALSE),FALSE)-I477),0)</f>
        <v>0</v>
      </c>
      <c r="L477" s="369">
        <f>IF(G477=$L$1,(VLOOKUP(A477,'Extras -UL'!$A$6:$J$109,HLOOKUP('Exras Inflair Vs. Base'!G477,'Extras -UL'!$A$4:$J$5,2,FALSE),FALSE)-I477),0)</f>
        <v>0</v>
      </c>
      <c r="M477" s="369">
        <f>IF(G477=$M$1,(VLOOKUP(A477,'Extras -UL'!$A$6:$J$109,HLOOKUP('Exras Inflair Vs. Base'!G477,'Extras -UL'!$A$4:$J$5,2,FALSE),FALSE)-I477),0)</f>
        <v>0</v>
      </c>
      <c r="N477" s="369">
        <f>IF(G477=$N$1,(VLOOKUP(A477,'Extras -UL'!$A$6:$J$109,HLOOKUP('Exras Inflair Vs. Base'!G477,'Extras -UL'!$A$4:$J$5,2,FALSE),FALSE)-I477),0)</f>
        <v>0</v>
      </c>
      <c r="O477" s="369">
        <f>IF(G477=$O$1,(VLOOKUP(A477,'Extras -UL'!$A$6:$J$109,HLOOKUP('Exras Inflair Vs. Base'!G477,'Extras -UL'!$A$4:$J$5,2,FALSE),FALSE)-I477),0)</f>
        <v>0</v>
      </c>
      <c r="P477" s="369">
        <f>IF(G477=$P$1,(VLOOKUP(A477,'Extras -UL'!$A$6:$J$109,HLOOKUP('Exras Inflair Vs. Base'!G477,'Extras -UL'!$A$4:$J$5,2,FALSE),FALSE)-I477),0)</f>
        <v>0</v>
      </c>
      <c r="Q477" s="369">
        <f>IF(G477=$Q$1,(VLOOKUP(A477,'Extras -UL'!$A$6:$J$109,HLOOKUP('Exras Inflair Vs. Base'!G477,'Extras -UL'!$A$4:$J$5,2,FALSE),FALSE)-I477),0)</f>
        <v>0</v>
      </c>
      <c r="R477" s="369">
        <f>IF(G477=$R$1,(VLOOKUP(A477,'Extras -UL'!$A$6:$J$109,HLOOKUP('Exras Inflair Vs. Base'!G477,'Extras -UL'!$A$4:$J$5,2,FALSE),FALSE)-I477),0)</f>
        <v>0</v>
      </c>
      <c r="S477" s="248"/>
      <c r="T477" s="256" t="str">
        <f t="shared" si="22"/>
        <v/>
      </c>
      <c r="U477" s="248"/>
      <c r="V477" s="248"/>
      <c r="W477" s="248"/>
      <c r="X477" s="248"/>
      <c r="Y477" s="241"/>
      <c r="Z477" s="241" t="str">
        <f t="shared" si="23"/>
        <v/>
      </c>
      <c r="AA477" s="245">
        <f t="shared" si="24"/>
        <v>0</v>
      </c>
      <c r="AB477" s="242">
        <f>IF(G477=$J$1,(VLOOKUP(A477,'Extras -UL'!$A$6:$J$109,HLOOKUP('Exras Inflair Vs. Base'!G477,'Extras -UL'!$A$4:$J$5,2,FALSE),FALSE)),0)</f>
        <v>0</v>
      </c>
      <c r="AC477" s="242">
        <f>IF(G477=$K$1,(VLOOKUP(A477,'Extras -UL'!$A$6:$J$109,HLOOKUP('Exras Inflair Vs. Base'!G477,'Extras -UL'!$A$4:$J$5,2,FALSE),FALSE)),0)</f>
        <v>0</v>
      </c>
      <c r="AD477" s="242">
        <f>IF(G477=$L$1,(VLOOKUP(A477,'Extras -UL'!$A$6:$J$109,HLOOKUP('Exras Inflair Vs. Base'!G477,'Extras -UL'!$A$4:$J$5,2,FALSE),FALSE)),0)</f>
        <v>0</v>
      </c>
      <c r="AE477" s="242">
        <f>IF(G477=$M$1,(VLOOKUP(A477,'Extras -UL'!$A$6:$J$109,HLOOKUP('Exras Inflair Vs. Base'!G477,'Extras -UL'!$A$4:$J$5,2,FALSE),FALSE)),0)</f>
        <v>0</v>
      </c>
      <c r="AF477" s="242">
        <f>IF(G477=$N$1,(VLOOKUP(A477,'Extras -UL'!$A$6:$J$109,HLOOKUP('Exras Inflair Vs. Base'!G477,'Extras -UL'!$A$4:$J$5,2,FALSE),FALSE)-I477),0)</f>
        <v>0</v>
      </c>
      <c r="AG477" s="242">
        <f>IF(G477=$O$1,(VLOOKUP(A477,'Extras -UL'!$A$6:$J$109,HLOOKUP('Exras Inflair Vs. Base'!G477,'Extras -UL'!$A$4:$J$5,2,FALSE),FALSE)),0)</f>
        <v>0</v>
      </c>
      <c r="AH477" s="242">
        <f>IF(G477=$P$1,(VLOOKUP(A477,'Extras -UL'!$A$6:$J$109,HLOOKUP('Exras Inflair Vs. Base'!G477,'Extras -UL'!$A$4:$J$5,2,FALSE),FALSE)),0)</f>
        <v>0</v>
      </c>
      <c r="AI477" s="242">
        <f>IF(G477=$Q$1,(VLOOKUP(A477,'Extras -UL'!$A$6:$J$109,HLOOKUP('Exras Inflair Vs. Base'!G477,'Extras -UL'!$A$4:$J$5,2,FALSE),FALSE)),0)</f>
        <v>0</v>
      </c>
      <c r="AJ477" s="242">
        <f>IF(G477=$R$1,(VLOOKUP(A477,'Extras -UL'!$A$6:$J$109,HLOOKUP('Exras Inflair Vs. Base'!G477,'Extras -UL'!$A$4:$J$5,2,FALSE),FALSE)),0)</f>
        <v>0</v>
      </c>
    </row>
    <row r="478" spans="1:36" x14ac:dyDescent="0.25">
      <c r="A478" s="250"/>
      <c r="B478" s="250"/>
      <c r="C478" s="250"/>
      <c r="D478" s="252"/>
      <c r="E478" s="249"/>
      <c r="F478" s="249"/>
      <c r="G478" s="249"/>
      <c r="H478" s="249"/>
      <c r="I478" s="249"/>
      <c r="J478" s="369">
        <f>IF(G478=$J$1,(VLOOKUP(A478,'Extras -UL'!$A$6:$J$109,HLOOKUP('Exras Inflair Vs. Base'!G478,'Extras -UL'!$A$4:$J$5,2,FALSE),FALSE)-I478),0)</f>
        <v>0</v>
      </c>
      <c r="K478" s="369">
        <f>IF(G478=$K$1,(VLOOKUP(A478,'Extras -UL'!$A$6:$J$109,HLOOKUP('Exras Inflair Vs. Base'!G478,'Extras -UL'!$A$4:$J$5,2,FALSE),FALSE)-I478),0)</f>
        <v>0</v>
      </c>
      <c r="L478" s="369">
        <f>IF(G478=$L$1,(VLOOKUP(A478,'Extras -UL'!$A$6:$J$109,HLOOKUP('Exras Inflair Vs. Base'!G478,'Extras -UL'!$A$4:$J$5,2,FALSE),FALSE)-I478),0)</f>
        <v>0</v>
      </c>
      <c r="M478" s="369">
        <f>IF(G478=$M$1,(VLOOKUP(A478,'Extras -UL'!$A$6:$J$109,HLOOKUP('Exras Inflair Vs. Base'!G478,'Extras -UL'!$A$4:$J$5,2,FALSE),FALSE)-I478),0)</f>
        <v>0</v>
      </c>
      <c r="N478" s="369">
        <f>IF(G478=$N$1,(VLOOKUP(A478,'Extras -UL'!$A$6:$J$109,HLOOKUP('Exras Inflair Vs. Base'!G478,'Extras -UL'!$A$4:$J$5,2,FALSE),FALSE)-I478),0)</f>
        <v>0</v>
      </c>
      <c r="O478" s="369">
        <f>IF(G478=$O$1,(VLOOKUP(A478,'Extras -UL'!$A$6:$J$109,HLOOKUP('Exras Inflair Vs. Base'!G478,'Extras -UL'!$A$4:$J$5,2,FALSE),FALSE)-I478),0)</f>
        <v>0</v>
      </c>
      <c r="P478" s="369">
        <f>IF(G478=$P$1,(VLOOKUP(A478,'Extras -UL'!$A$6:$J$109,HLOOKUP('Exras Inflair Vs. Base'!G478,'Extras -UL'!$A$4:$J$5,2,FALSE),FALSE)-I478),0)</f>
        <v>0</v>
      </c>
      <c r="Q478" s="369">
        <f>IF(G478=$Q$1,(VLOOKUP(A478,'Extras -UL'!$A$6:$J$109,HLOOKUP('Exras Inflair Vs. Base'!G478,'Extras -UL'!$A$4:$J$5,2,FALSE),FALSE)-I478),0)</f>
        <v>0</v>
      </c>
      <c r="R478" s="369">
        <f>IF(G478=$R$1,(VLOOKUP(A478,'Extras -UL'!$A$6:$J$109,HLOOKUP('Exras Inflair Vs. Base'!G478,'Extras -UL'!$A$4:$J$5,2,FALSE),FALSE)-I478),0)</f>
        <v>0</v>
      </c>
      <c r="S478" s="248"/>
      <c r="T478" s="256" t="str">
        <f t="shared" si="22"/>
        <v/>
      </c>
      <c r="U478" s="248"/>
      <c r="V478" s="248"/>
      <c r="W478" s="248"/>
      <c r="X478" s="248"/>
      <c r="Y478" s="241"/>
      <c r="Z478" s="241" t="str">
        <f t="shared" si="23"/>
        <v/>
      </c>
      <c r="AA478" s="245">
        <f t="shared" si="24"/>
        <v>0</v>
      </c>
      <c r="AB478" s="242">
        <f>IF(G478=$J$1,(VLOOKUP(A478,'Extras -UL'!$A$6:$J$109,HLOOKUP('Exras Inflair Vs. Base'!G478,'Extras -UL'!$A$4:$J$5,2,FALSE),FALSE)),0)</f>
        <v>0</v>
      </c>
      <c r="AC478" s="242">
        <f>IF(G478=$K$1,(VLOOKUP(A478,'Extras -UL'!$A$6:$J$109,HLOOKUP('Exras Inflair Vs. Base'!G478,'Extras -UL'!$A$4:$J$5,2,FALSE),FALSE)),0)</f>
        <v>0</v>
      </c>
      <c r="AD478" s="242">
        <f>IF(G478=$L$1,(VLOOKUP(A478,'Extras -UL'!$A$6:$J$109,HLOOKUP('Exras Inflair Vs. Base'!G478,'Extras -UL'!$A$4:$J$5,2,FALSE),FALSE)),0)</f>
        <v>0</v>
      </c>
      <c r="AE478" s="242">
        <f>IF(G478=$M$1,(VLOOKUP(A478,'Extras -UL'!$A$6:$J$109,HLOOKUP('Exras Inflair Vs. Base'!G478,'Extras -UL'!$A$4:$J$5,2,FALSE),FALSE)),0)</f>
        <v>0</v>
      </c>
      <c r="AF478" s="242">
        <f>IF(G478=$N$1,(VLOOKUP(A478,'Extras -UL'!$A$6:$J$109,HLOOKUP('Exras Inflair Vs. Base'!G478,'Extras -UL'!$A$4:$J$5,2,FALSE),FALSE)-I478),0)</f>
        <v>0</v>
      </c>
      <c r="AG478" s="242">
        <f>IF(G478=$O$1,(VLOOKUP(A478,'Extras -UL'!$A$6:$J$109,HLOOKUP('Exras Inflair Vs. Base'!G478,'Extras -UL'!$A$4:$J$5,2,FALSE),FALSE)),0)</f>
        <v>0</v>
      </c>
      <c r="AH478" s="242">
        <f>IF(G478=$P$1,(VLOOKUP(A478,'Extras -UL'!$A$6:$J$109,HLOOKUP('Exras Inflair Vs. Base'!G478,'Extras -UL'!$A$4:$J$5,2,FALSE),FALSE)),0)</f>
        <v>0</v>
      </c>
      <c r="AI478" s="242">
        <f>IF(G478=$Q$1,(VLOOKUP(A478,'Extras -UL'!$A$6:$J$109,HLOOKUP('Exras Inflair Vs. Base'!G478,'Extras -UL'!$A$4:$J$5,2,FALSE),FALSE)),0)</f>
        <v>0</v>
      </c>
      <c r="AJ478" s="242">
        <f>IF(G478=$R$1,(VLOOKUP(A478,'Extras -UL'!$A$6:$J$109,HLOOKUP('Exras Inflair Vs. Base'!G478,'Extras -UL'!$A$4:$J$5,2,FALSE),FALSE)),0)</f>
        <v>0</v>
      </c>
    </row>
    <row r="479" spans="1:36" x14ac:dyDescent="0.25">
      <c r="A479" s="250"/>
      <c r="B479" s="250"/>
      <c r="C479" s="250"/>
      <c r="D479" s="252"/>
      <c r="E479" s="249"/>
      <c r="F479" s="249"/>
      <c r="G479" s="249"/>
      <c r="H479" s="249"/>
      <c r="I479" s="249"/>
      <c r="J479" s="369">
        <f>IF(G479=$J$1,(VLOOKUP(A479,'Extras -UL'!$A$6:$J$109,HLOOKUP('Exras Inflair Vs. Base'!G479,'Extras -UL'!$A$4:$J$5,2,FALSE),FALSE)-I479),0)</f>
        <v>0</v>
      </c>
      <c r="K479" s="369">
        <f>IF(G479=$K$1,(VLOOKUP(A479,'Extras -UL'!$A$6:$J$109,HLOOKUP('Exras Inflair Vs. Base'!G479,'Extras -UL'!$A$4:$J$5,2,FALSE),FALSE)-I479),0)</f>
        <v>0</v>
      </c>
      <c r="L479" s="369">
        <f>IF(G479=$L$1,(VLOOKUP(A479,'Extras -UL'!$A$6:$J$109,HLOOKUP('Exras Inflair Vs. Base'!G479,'Extras -UL'!$A$4:$J$5,2,FALSE),FALSE)-I479),0)</f>
        <v>0</v>
      </c>
      <c r="M479" s="369">
        <f>IF(G479=$M$1,(VLOOKUP(A479,'Extras -UL'!$A$6:$J$109,HLOOKUP('Exras Inflair Vs. Base'!G479,'Extras -UL'!$A$4:$J$5,2,FALSE),FALSE)-I479),0)</f>
        <v>0</v>
      </c>
      <c r="N479" s="369">
        <f>IF(G479=$N$1,(VLOOKUP(A479,'Extras -UL'!$A$6:$J$109,HLOOKUP('Exras Inflair Vs. Base'!G479,'Extras -UL'!$A$4:$J$5,2,FALSE),FALSE)-I479),0)</f>
        <v>0</v>
      </c>
      <c r="O479" s="369">
        <f>IF(G479=$O$1,(VLOOKUP(A479,'Extras -UL'!$A$6:$J$109,HLOOKUP('Exras Inflair Vs. Base'!G479,'Extras -UL'!$A$4:$J$5,2,FALSE),FALSE)-I479),0)</f>
        <v>0</v>
      </c>
      <c r="P479" s="369">
        <f>IF(G479=$P$1,(VLOOKUP(A479,'Extras -UL'!$A$6:$J$109,HLOOKUP('Exras Inflair Vs. Base'!G479,'Extras -UL'!$A$4:$J$5,2,FALSE),FALSE)-I479),0)</f>
        <v>0</v>
      </c>
      <c r="Q479" s="369">
        <f>IF(G479=$Q$1,(VLOOKUP(A479,'Extras -UL'!$A$6:$J$109,HLOOKUP('Exras Inflair Vs. Base'!G479,'Extras -UL'!$A$4:$J$5,2,FALSE),FALSE)-I479),0)</f>
        <v>0</v>
      </c>
      <c r="R479" s="369">
        <f>IF(G479=$R$1,(VLOOKUP(A479,'Extras -UL'!$A$6:$J$109,HLOOKUP('Exras Inflair Vs. Base'!G479,'Extras -UL'!$A$4:$J$5,2,FALSE),FALSE)-I479),0)</f>
        <v>0</v>
      </c>
      <c r="S479" s="248"/>
      <c r="T479" s="256" t="str">
        <f t="shared" si="22"/>
        <v/>
      </c>
      <c r="U479" s="248"/>
      <c r="V479" s="248"/>
      <c r="W479" s="248"/>
      <c r="X479" s="248"/>
      <c r="Y479" s="241"/>
      <c r="Z479" s="241" t="str">
        <f t="shared" si="23"/>
        <v/>
      </c>
      <c r="AA479" s="245">
        <f t="shared" si="24"/>
        <v>0</v>
      </c>
      <c r="AB479" s="242">
        <f>IF(G479=$J$1,(VLOOKUP(A479,'Extras -UL'!$A$6:$J$109,HLOOKUP('Exras Inflair Vs. Base'!G479,'Extras -UL'!$A$4:$J$5,2,FALSE),FALSE)),0)</f>
        <v>0</v>
      </c>
      <c r="AC479" s="242">
        <f>IF(G479=$K$1,(VLOOKUP(A479,'Extras -UL'!$A$6:$J$109,HLOOKUP('Exras Inflair Vs. Base'!G479,'Extras -UL'!$A$4:$J$5,2,FALSE),FALSE)),0)</f>
        <v>0</v>
      </c>
      <c r="AD479" s="242">
        <f>IF(G479=$L$1,(VLOOKUP(A479,'Extras -UL'!$A$6:$J$109,HLOOKUP('Exras Inflair Vs. Base'!G479,'Extras -UL'!$A$4:$J$5,2,FALSE),FALSE)),0)</f>
        <v>0</v>
      </c>
      <c r="AE479" s="242">
        <f>IF(G479=$M$1,(VLOOKUP(A479,'Extras -UL'!$A$6:$J$109,HLOOKUP('Exras Inflair Vs. Base'!G479,'Extras -UL'!$A$4:$J$5,2,FALSE),FALSE)),0)</f>
        <v>0</v>
      </c>
      <c r="AF479" s="242">
        <f>IF(G479=$N$1,(VLOOKUP(A479,'Extras -UL'!$A$6:$J$109,HLOOKUP('Exras Inflair Vs. Base'!G479,'Extras -UL'!$A$4:$J$5,2,FALSE),FALSE)-I479),0)</f>
        <v>0</v>
      </c>
      <c r="AG479" s="242">
        <f>IF(G479=$O$1,(VLOOKUP(A479,'Extras -UL'!$A$6:$J$109,HLOOKUP('Exras Inflair Vs. Base'!G479,'Extras -UL'!$A$4:$J$5,2,FALSE),FALSE)),0)</f>
        <v>0</v>
      </c>
      <c r="AH479" s="242">
        <f>IF(G479=$P$1,(VLOOKUP(A479,'Extras -UL'!$A$6:$J$109,HLOOKUP('Exras Inflair Vs. Base'!G479,'Extras -UL'!$A$4:$J$5,2,FALSE),FALSE)),0)</f>
        <v>0</v>
      </c>
      <c r="AI479" s="242">
        <f>IF(G479=$Q$1,(VLOOKUP(A479,'Extras -UL'!$A$6:$J$109,HLOOKUP('Exras Inflair Vs. Base'!G479,'Extras -UL'!$A$4:$J$5,2,FALSE),FALSE)),0)</f>
        <v>0</v>
      </c>
      <c r="AJ479" s="242">
        <f>IF(G479=$R$1,(VLOOKUP(A479,'Extras -UL'!$A$6:$J$109,HLOOKUP('Exras Inflair Vs. Base'!G479,'Extras -UL'!$A$4:$J$5,2,FALSE),FALSE)),0)</f>
        <v>0</v>
      </c>
    </row>
    <row r="480" spans="1:36" x14ac:dyDescent="0.25">
      <c r="A480" s="250"/>
      <c r="B480" s="250"/>
      <c r="C480" s="250"/>
      <c r="D480" s="252"/>
      <c r="E480" s="249"/>
      <c r="F480" s="249"/>
      <c r="G480" s="249"/>
      <c r="H480" s="249"/>
      <c r="I480" s="249"/>
      <c r="J480" s="369">
        <f>IF(G480=$J$1,(VLOOKUP(A480,'Extras -UL'!$A$6:$J$109,HLOOKUP('Exras Inflair Vs. Base'!G480,'Extras -UL'!$A$4:$J$5,2,FALSE),FALSE)-I480),0)</f>
        <v>0</v>
      </c>
      <c r="K480" s="369">
        <f>IF(G480=$K$1,(VLOOKUP(A480,'Extras -UL'!$A$6:$J$109,HLOOKUP('Exras Inflair Vs. Base'!G480,'Extras -UL'!$A$4:$J$5,2,FALSE),FALSE)-I480),0)</f>
        <v>0</v>
      </c>
      <c r="L480" s="369">
        <f>IF(G480=$L$1,(VLOOKUP(A480,'Extras -UL'!$A$6:$J$109,HLOOKUP('Exras Inflair Vs. Base'!G480,'Extras -UL'!$A$4:$J$5,2,FALSE),FALSE)-I480),0)</f>
        <v>0</v>
      </c>
      <c r="M480" s="369">
        <f>IF(G480=$M$1,(VLOOKUP(A480,'Extras -UL'!$A$6:$J$109,HLOOKUP('Exras Inflair Vs. Base'!G480,'Extras -UL'!$A$4:$J$5,2,FALSE),FALSE)-I480),0)</f>
        <v>0</v>
      </c>
      <c r="N480" s="369">
        <f>IF(G480=$N$1,(VLOOKUP(A480,'Extras -UL'!$A$6:$J$109,HLOOKUP('Exras Inflair Vs. Base'!G480,'Extras -UL'!$A$4:$J$5,2,FALSE),FALSE)-I480),0)</f>
        <v>0</v>
      </c>
      <c r="O480" s="369">
        <f>IF(G480=$O$1,(VLOOKUP(A480,'Extras -UL'!$A$6:$J$109,HLOOKUP('Exras Inflair Vs. Base'!G480,'Extras -UL'!$A$4:$J$5,2,FALSE),FALSE)-I480),0)</f>
        <v>0</v>
      </c>
      <c r="P480" s="369">
        <f>IF(G480=$P$1,(VLOOKUP(A480,'Extras -UL'!$A$6:$J$109,HLOOKUP('Exras Inflair Vs. Base'!G480,'Extras -UL'!$A$4:$J$5,2,FALSE),FALSE)-I480),0)</f>
        <v>0</v>
      </c>
      <c r="Q480" s="369">
        <f>IF(G480=$Q$1,(VLOOKUP(A480,'Extras -UL'!$A$6:$J$109,HLOOKUP('Exras Inflair Vs. Base'!G480,'Extras -UL'!$A$4:$J$5,2,FALSE),FALSE)-I480),0)</f>
        <v>0</v>
      </c>
      <c r="R480" s="369">
        <f>IF(G480=$R$1,(VLOOKUP(A480,'Extras -UL'!$A$6:$J$109,HLOOKUP('Exras Inflair Vs. Base'!G480,'Extras -UL'!$A$4:$J$5,2,FALSE),FALSE)-I480),0)</f>
        <v>0</v>
      </c>
      <c r="S480" s="248"/>
      <c r="T480" s="256" t="str">
        <f t="shared" si="22"/>
        <v/>
      </c>
      <c r="U480" s="248"/>
      <c r="V480" s="248"/>
      <c r="W480" s="248"/>
      <c r="X480" s="248"/>
      <c r="Y480" s="241"/>
      <c r="Z480" s="241" t="str">
        <f t="shared" si="23"/>
        <v/>
      </c>
      <c r="AA480" s="245">
        <f t="shared" si="24"/>
        <v>0</v>
      </c>
      <c r="AB480" s="242">
        <f>IF(G480=$J$1,(VLOOKUP(A480,'Extras -UL'!$A$6:$J$109,HLOOKUP('Exras Inflair Vs. Base'!G480,'Extras -UL'!$A$4:$J$5,2,FALSE),FALSE)),0)</f>
        <v>0</v>
      </c>
      <c r="AC480" s="242">
        <f>IF(G480=$K$1,(VLOOKUP(A480,'Extras -UL'!$A$6:$J$109,HLOOKUP('Exras Inflair Vs. Base'!G480,'Extras -UL'!$A$4:$J$5,2,FALSE),FALSE)),0)</f>
        <v>0</v>
      </c>
      <c r="AD480" s="242">
        <f>IF(G480=$L$1,(VLOOKUP(A480,'Extras -UL'!$A$6:$J$109,HLOOKUP('Exras Inflair Vs. Base'!G480,'Extras -UL'!$A$4:$J$5,2,FALSE),FALSE)),0)</f>
        <v>0</v>
      </c>
      <c r="AE480" s="242">
        <f>IF(G480=$M$1,(VLOOKUP(A480,'Extras -UL'!$A$6:$J$109,HLOOKUP('Exras Inflair Vs. Base'!G480,'Extras -UL'!$A$4:$J$5,2,FALSE),FALSE)),0)</f>
        <v>0</v>
      </c>
      <c r="AF480" s="242">
        <f>IF(G480=$N$1,(VLOOKUP(A480,'Extras -UL'!$A$6:$J$109,HLOOKUP('Exras Inflair Vs. Base'!G480,'Extras -UL'!$A$4:$J$5,2,FALSE),FALSE)-I480),0)</f>
        <v>0</v>
      </c>
      <c r="AG480" s="242">
        <f>IF(G480=$O$1,(VLOOKUP(A480,'Extras -UL'!$A$6:$J$109,HLOOKUP('Exras Inflair Vs. Base'!G480,'Extras -UL'!$A$4:$J$5,2,FALSE),FALSE)),0)</f>
        <v>0</v>
      </c>
      <c r="AH480" s="242">
        <f>IF(G480=$P$1,(VLOOKUP(A480,'Extras -UL'!$A$6:$J$109,HLOOKUP('Exras Inflair Vs. Base'!G480,'Extras -UL'!$A$4:$J$5,2,FALSE),FALSE)),0)</f>
        <v>0</v>
      </c>
      <c r="AI480" s="242">
        <f>IF(G480=$Q$1,(VLOOKUP(A480,'Extras -UL'!$A$6:$J$109,HLOOKUP('Exras Inflair Vs. Base'!G480,'Extras -UL'!$A$4:$J$5,2,FALSE),FALSE)),0)</f>
        <v>0</v>
      </c>
      <c r="AJ480" s="242">
        <f>IF(G480=$R$1,(VLOOKUP(A480,'Extras -UL'!$A$6:$J$109,HLOOKUP('Exras Inflair Vs. Base'!G480,'Extras -UL'!$A$4:$J$5,2,FALSE),FALSE)),0)</f>
        <v>0</v>
      </c>
    </row>
    <row r="481" spans="1:36" x14ac:dyDescent="0.25">
      <c r="A481" s="250"/>
      <c r="B481" s="250"/>
      <c r="C481" s="250"/>
      <c r="D481" s="252"/>
      <c r="E481" s="249"/>
      <c r="F481" s="249"/>
      <c r="G481" s="249"/>
      <c r="H481" s="249"/>
      <c r="I481" s="249"/>
      <c r="J481" s="369">
        <f>IF(G481=$J$1,(VLOOKUP(A481,'Extras -UL'!$A$6:$J$109,HLOOKUP('Exras Inflair Vs. Base'!G481,'Extras -UL'!$A$4:$J$5,2,FALSE),FALSE)-I481),0)</f>
        <v>0</v>
      </c>
      <c r="K481" s="369">
        <f>IF(G481=$K$1,(VLOOKUP(A481,'Extras -UL'!$A$6:$J$109,HLOOKUP('Exras Inflair Vs. Base'!G481,'Extras -UL'!$A$4:$J$5,2,FALSE),FALSE)-I481),0)</f>
        <v>0</v>
      </c>
      <c r="L481" s="369">
        <f>IF(G481=$L$1,(VLOOKUP(A481,'Extras -UL'!$A$6:$J$109,HLOOKUP('Exras Inflair Vs. Base'!G481,'Extras -UL'!$A$4:$J$5,2,FALSE),FALSE)-I481),0)</f>
        <v>0</v>
      </c>
      <c r="M481" s="369">
        <f>IF(G481=$M$1,(VLOOKUP(A481,'Extras -UL'!$A$6:$J$109,HLOOKUP('Exras Inflair Vs. Base'!G481,'Extras -UL'!$A$4:$J$5,2,FALSE),FALSE)-I481),0)</f>
        <v>0</v>
      </c>
      <c r="N481" s="369">
        <f>IF(G481=$N$1,(VLOOKUP(A481,'Extras -UL'!$A$6:$J$109,HLOOKUP('Exras Inflair Vs. Base'!G481,'Extras -UL'!$A$4:$J$5,2,FALSE),FALSE)-I481),0)</f>
        <v>0</v>
      </c>
      <c r="O481" s="369">
        <f>IF(G481=$O$1,(VLOOKUP(A481,'Extras -UL'!$A$6:$J$109,HLOOKUP('Exras Inflair Vs. Base'!G481,'Extras -UL'!$A$4:$J$5,2,FALSE),FALSE)-I481),0)</f>
        <v>0</v>
      </c>
      <c r="P481" s="369">
        <f>IF(G481=$P$1,(VLOOKUP(A481,'Extras -UL'!$A$6:$J$109,HLOOKUP('Exras Inflair Vs. Base'!G481,'Extras -UL'!$A$4:$J$5,2,FALSE),FALSE)-I481),0)</f>
        <v>0</v>
      </c>
      <c r="Q481" s="369">
        <f>IF(G481=$Q$1,(VLOOKUP(A481,'Extras -UL'!$A$6:$J$109,HLOOKUP('Exras Inflair Vs. Base'!G481,'Extras -UL'!$A$4:$J$5,2,FALSE),FALSE)-I481),0)</f>
        <v>0</v>
      </c>
      <c r="R481" s="369">
        <f>IF(G481=$R$1,(VLOOKUP(A481,'Extras -UL'!$A$6:$J$109,HLOOKUP('Exras Inflair Vs. Base'!G481,'Extras -UL'!$A$4:$J$5,2,FALSE),FALSE)-I481),0)</f>
        <v>0</v>
      </c>
      <c r="S481" s="248"/>
      <c r="T481" s="256" t="str">
        <f t="shared" si="22"/>
        <v/>
      </c>
      <c r="U481" s="248"/>
      <c r="V481" s="248"/>
      <c r="W481" s="248"/>
      <c r="X481" s="248"/>
      <c r="Y481" s="241"/>
      <c r="Z481" s="241" t="str">
        <f t="shared" si="23"/>
        <v/>
      </c>
      <c r="AA481" s="245">
        <f t="shared" si="24"/>
        <v>0</v>
      </c>
      <c r="AB481" s="242">
        <f>IF(G481=$J$1,(VLOOKUP(A481,'Extras -UL'!$A$6:$J$109,HLOOKUP('Exras Inflair Vs. Base'!G481,'Extras -UL'!$A$4:$J$5,2,FALSE),FALSE)),0)</f>
        <v>0</v>
      </c>
      <c r="AC481" s="242">
        <f>IF(G481=$K$1,(VLOOKUP(A481,'Extras -UL'!$A$6:$J$109,HLOOKUP('Exras Inflair Vs. Base'!G481,'Extras -UL'!$A$4:$J$5,2,FALSE),FALSE)),0)</f>
        <v>0</v>
      </c>
      <c r="AD481" s="242">
        <f>IF(G481=$L$1,(VLOOKUP(A481,'Extras -UL'!$A$6:$J$109,HLOOKUP('Exras Inflair Vs. Base'!G481,'Extras -UL'!$A$4:$J$5,2,FALSE),FALSE)),0)</f>
        <v>0</v>
      </c>
      <c r="AE481" s="242">
        <f>IF(G481=$M$1,(VLOOKUP(A481,'Extras -UL'!$A$6:$J$109,HLOOKUP('Exras Inflair Vs. Base'!G481,'Extras -UL'!$A$4:$J$5,2,FALSE),FALSE)),0)</f>
        <v>0</v>
      </c>
      <c r="AF481" s="242">
        <f>IF(G481=$N$1,(VLOOKUP(A481,'Extras -UL'!$A$6:$J$109,HLOOKUP('Exras Inflair Vs. Base'!G481,'Extras -UL'!$A$4:$J$5,2,FALSE),FALSE)-I481),0)</f>
        <v>0</v>
      </c>
      <c r="AG481" s="242">
        <f>IF(G481=$O$1,(VLOOKUP(A481,'Extras -UL'!$A$6:$J$109,HLOOKUP('Exras Inflair Vs. Base'!G481,'Extras -UL'!$A$4:$J$5,2,FALSE),FALSE)),0)</f>
        <v>0</v>
      </c>
      <c r="AH481" s="242">
        <f>IF(G481=$P$1,(VLOOKUP(A481,'Extras -UL'!$A$6:$J$109,HLOOKUP('Exras Inflair Vs. Base'!G481,'Extras -UL'!$A$4:$J$5,2,FALSE),FALSE)),0)</f>
        <v>0</v>
      </c>
      <c r="AI481" s="242">
        <f>IF(G481=$Q$1,(VLOOKUP(A481,'Extras -UL'!$A$6:$J$109,HLOOKUP('Exras Inflair Vs. Base'!G481,'Extras -UL'!$A$4:$J$5,2,FALSE),FALSE)),0)</f>
        <v>0</v>
      </c>
      <c r="AJ481" s="242">
        <f>IF(G481=$R$1,(VLOOKUP(A481,'Extras -UL'!$A$6:$J$109,HLOOKUP('Exras Inflair Vs. Base'!G481,'Extras -UL'!$A$4:$J$5,2,FALSE),FALSE)),0)</f>
        <v>0</v>
      </c>
    </row>
    <row r="482" spans="1:36" x14ac:dyDescent="0.25">
      <c r="A482" s="250"/>
      <c r="B482" s="250"/>
      <c r="C482" s="250"/>
      <c r="D482" s="252"/>
      <c r="E482" s="249"/>
      <c r="F482" s="249"/>
      <c r="G482" s="249"/>
      <c r="H482" s="249"/>
      <c r="I482" s="249"/>
      <c r="J482" s="369">
        <f>IF(G482=$J$1,(VLOOKUP(A482,'Extras -UL'!$A$6:$J$109,HLOOKUP('Exras Inflair Vs. Base'!G482,'Extras -UL'!$A$4:$J$5,2,FALSE),FALSE)-I482),0)</f>
        <v>0</v>
      </c>
      <c r="K482" s="369">
        <f>IF(G482=$K$1,(VLOOKUP(A482,'Extras -UL'!$A$6:$J$109,HLOOKUP('Exras Inflair Vs. Base'!G482,'Extras -UL'!$A$4:$J$5,2,FALSE),FALSE)-I482),0)</f>
        <v>0</v>
      </c>
      <c r="L482" s="369">
        <f>IF(G482=$L$1,(VLOOKUP(A482,'Extras -UL'!$A$6:$J$109,HLOOKUP('Exras Inflair Vs. Base'!G482,'Extras -UL'!$A$4:$J$5,2,FALSE),FALSE)-I482),0)</f>
        <v>0</v>
      </c>
      <c r="M482" s="369">
        <f>IF(G482=$M$1,(VLOOKUP(A482,'Extras -UL'!$A$6:$J$109,HLOOKUP('Exras Inflair Vs. Base'!G482,'Extras -UL'!$A$4:$J$5,2,FALSE),FALSE)-I482),0)</f>
        <v>0</v>
      </c>
      <c r="N482" s="369">
        <f>IF(G482=$N$1,(VLOOKUP(A482,'Extras -UL'!$A$6:$J$109,HLOOKUP('Exras Inflair Vs. Base'!G482,'Extras -UL'!$A$4:$J$5,2,FALSE),FALSE)-I482),0)</f>
        <v>0</v>
      </c>
      <c r="O482" s="369">
        <f>IF(G482=$O$1,(VLOOKUP(A482,'Extras -UL'!$A$6:$J$109,HLOOKUP('Exras Inflair Vs. Base'!G482,'Extras -UL'!$A$4:$J$5,2,FALSE),FALSE)-I482),0)</f>
        <v>0</v>
      </c>
      <c r="P482" s="369">
        <f>IF(G482=$P$1,(VLOOKUP(A482,'Extras -UL'!$A$6:$J$109,HLOOKUP('Exras Inflair Vs. Base'!G482,'Extras -UL'!$A$4:$J$5,2,FALSE),FALSE)-I482),0)</f>
        <v>0</v>
      </c>
      <c r="Q482" s="369">
        <f>IF(G482=$Q$1,(VLOOKUP(A482,'Extras -UL'!$A$6:$J$109,HLOOKUP('Exras Inflair Vs. Base'!G482,'Extras -UL'!$A$4:$J$5,2,FALSE),FALSE)-I482),0)</f>
        <v>0</v>
      </c>
      <c r="R482" s="369">
        <f>IF(G482=$R$1,(VLOOKUP(A482,'Extras -UL'!$A$6:$J$109,HLOOKUP('Exras Inflair Vs. Base'!G482,'Extras -UL'!$A$4:$J$5,2,FALSE),FALSE)-I482),0)</f>
        <v>0</v>
      </c>
      <c r="S482" s="248"/>
      <c r="T482" s="256" t="str">
        <f t="shared" si="22"/>
        <v/>
      </c>
      <c r="U482" s="248"/>
      <c r="V482" s="248"/>
      <c r="W482" s="248"/>
      <c r="X482" s="248"/>
      <c r="Y482" s="241"/>
      <c r="Z482" s="241" t="str">
        <f t="shared" si="23"/>
        <v/>
      </c>
      <c r="AA482" s="245">
        <f t="shared" si="24"/>
        <v>0</v>
      </c>
      <c r="AB482" s="242">
        <f>IF(G482=$J$1,(VLOOKUP(A482,'Extras -UL'!$A$6:$J$109,HLOOKUP('Exras Inflair Vs. Base'!G482,'Extras -UL'!$A$4:$J$5,2,FALSE),FALSE)),0)</f>
        <v>0</v>
      </c>
      <c r="AC482" s="242">
        <f>IF(G482=$K$1,(VLOOKUP(A482,'Extras -UL'!$A$6:$J$109,HLOOKUP('Exras Inflair Vs. Base'!G482,'Extras -UL'!$A$4:$J$5,2,FALSE),FALSE)),0)</f>
        <v>0</v>
      </c>
      <c r="AD482" s="242">
        <f>IF(G482=$L$1,(VLOOKUP(A482,'Extras -UL'!$A$6:$J$109,HLOOKUP('Exras Inflair Vs. Base'!G482,'Extras -UL'!$A$4:$J$5,2,FALSE),FALSE)),0)</f>
        <v>0</v>
      </c>
      <c r="AE482" s="242">
        <f>IF(G482=$M$1,(VLOOKUP(A482,'Extras -UL'!$A$6:$J$109,HLOOKUP('Exras Inflair Vs. Base'!G482,'Extras -UL'!$A$4:$J$5,2,FALSE),FALSE)),0)</f>
        <v>0</v>
      </c>
      <c r="AF482" s="242">
        <f>IF(G482=$N$1,(VLOOKUP(A482,'Extras -UL'!$A$6:$J$109,HLOOKUP('Exras Inflair Vs. Base'!G482,'Extras -UL'!$A$4:$J$5,2,FALSE),FALSE)-I482),0)</f>
        <v>0</v>
      </c>
      <c r="AG482" s="242">
        <f>IF(G482=$O$1,(VLOOKUP(A482,'Extras -UL'!$A$6:$J$109,HLOOKUP('Exras Inflair Vs. Base'!G482,'Extras -UL'!$A$4:$J$5,2,FALSE),FALSE)),0)</f>
        <v>0</v>
      </c>
      <c r="AH482" s="242">
        <f>IF(G482=$P$1,(VLOOKUP(A482,'Extras -UL'!$A$6:$J$109,HLOOKUP('Exras Inflair Vs. Base'!G482,'Extras -UL'!$A$4:$J$5,2,FALSE),FALSE)),0)</f>
        <v>0</v>
      </c>
      <c r="AI482" s="242">
        <f>IF(G482=$Q$1,(VLOOKUP(A482,'Extras -UL'!$A$6:$J$109,HLOOKUP('Exras Inflair Vs. Base'!G482,'Extras -UL'!$A$4:$J$5,2,FALSE),FALSE)),0)</f>
        <v>0</v>
      </c>
      <c r="AJ482" s="242">
        <f>IF(G482=$R$1,(VLOOKUP(A482,'Extras -UL'!$A$6:$J$109,HLOOKUP('Exras Inflair Vs. Base'!G482,'Extras -UL'!$A$4:$J$5,2,FALSE),FALSE)),0)</f>
        <v>0</v>
      </c>
    </row>
    <row r="483" spans="1:36" x14ac:dyDescent="0.25">
      <c r="A483" s="250"/>
      <c r="B483" s="250"/>
      <c r="C483" s="250"/>
      <c r="D483" s="252"/>
      <c r="E483" s="249"/>
      <c r="F483" s="249"/>
      <c r="G483" s="249"/>
      <c r="H483" s="249"/>
      <c r="I483" s="249"/>
      <c r="J483" s="369">
        <f>IF(G483=$J$1,(VLOOKUP(A483,'Extras -UL'!$A$6:$J$109,HLOOKUP('Exras Inflair Vs. Base'!G483,'Extras -UL'!$A$4:$J$5,2,FALSE),FALSE)-I483),0)</f>
        <v>0</v>
      </c>
      <c r="K483" s="369">
        <f>IF(G483=$K$1,(VLOOKUP(A483,'Extras -UL'!$A$6:$J$109,HLOOKUP('Exras Inflair Vs. Base'!G483,'Extras -UL'!$A$4:$J$5,2,FALSE),FALSE)-I483),0)</f>
        <v>0</v>
      </c>
      <c r="L483" s="369">
        <f>IF(G483=$L$1,(VLOOKUP(A483,'Extras -UL'!$A$6:$J$109,HLOOKUP('Exras Inflair Vs. Base'!G483,'Extras -UL'!$A$4:$J$5,2,FALSE),FALSE)-I483),0)</f>
        <v>0</v>
      </c>
      <c r="M483" s="369">
        <f>IF(G483=$M$1,(VLOOKUP(A483,'Extras -UL'!$A$6:$J$109,HLOOKUP('Exras Inflair Vs. Base'!G483,'Extras -UL'!$A$4:$J$5,2,FALSE),FALSE)-I483),0)</f>
        <v>0</v>
      </c>
      <c r="N483" s="369">
        <f>IF(G483=$N$1,(VLOOKUP(A483,'Extras -UL'!$A$6:$J$109,HLOOKUP('Exras Inflair Vs. Base'!G483,'Extras -UL'!$A$4:$J$5,2,FALSE),FALSE)-I483),0)</f>
        <v>0</v>
      </c>
      <c r="O483" s="369">
        <f>IF(G483=$O$1,(VLOOKUP(A483,'Extras -UL'!$A$6:$J$109,HLOOKUP('Exras Inflair Vs. Base'!G483,'Extras -UL'!$A$4:$J$5,2,FALSE),FALSE)-I483),0)</f>
        <v>0</v>
      </c>
      <c r="P483" s="369">
        <f>IF(G483=$P$1,(VLOOKUP(A483,'Extras -UL'!$A$6:$J$109,HLOOKUP('Exras Inflair Vs. Base'!G483,'Extras -UL'!$A$4:$J$5,2,FALSE),FALSE)-I483),0)</f>
        <v>0</v>
      </c>
      <c r="Q483" s="369">
        <f>IF(G483=$Q$1,(VLOOKUP(A483,'Extras -UL'!$A$6:$J$109,HLOOKUP('Exras Inflair Vs. Base'!G483,'Extras -UL'!$A$4:$J$5,2,FALSE),FALSE)-I483),0)</f>
        <v>0</v>
      </c>
      <c r="R483" s="369">
        <f>IF(G483=$R$1,(VLOOKUP(A483,'Extras -UL'!$A$6:$J$109,HLOOKUP('Exras Inflair Vs. Base'!G483,'Extras -UL'!$A$4:$J$5,2,FALSE),FALSE)-I483),0)</f>
        <v>0</v>
      </c>
      <c r="S483" s="248"/>
      <c r="T483" s="256" t="str">
        <f t="shared" si="22"/>
        <v/>
      </c>
      <c r="U483" s="248"/>
      <c r="V483" s="248"/>
      <c r="W483" s="248"/>
      <c r="X483" s="248"/>
      <c r="Y483" s="241"/>
      <c r="Z483" s="241" t="str">
        <f t="shared" si="23"/>
        <v/>
      </c>
      <c r="AA483" s="245">
        <f t="shared" si="24"/>
        <v>0</v>
      </c>
      <c r="AB483" s="242">
        <f>IF(G483=$J$1,(VLOOKUP(A483,'Extras -UL'!$A$6:$J$109,HLOOKUP('Exras Inflair Vs. Base'!G483,'Extras -UL'!$A$4:$J$5,2,FALSE),FALSE)),0)</f>
        <v>0</v>
      </c>
      <c r="AC483" s="242">
        <f>IF(G483=$K$1,(VLOOKUP(A483,'Extras -UL'!$A$6:$J$109,HLOOKUP('Exras Inflair Vs. Base'!G483,'Extras -UL'!$A$4:$J$5,2,FALSE),FALSE)),0)</f>
        <v>0</v>
      </c>
      <c r="AD483" s="242">
        <f>IF(G483=$L$1,(VLOOKUP(A483,'Extras -UL'!$A$6:$J$109,HLOOKUP('Exras Inflair Vs. Base'!G483,'Extras -UL'!$A$4:$J$5,2,FALSE),FALSE)),0)</f>
        <v>0</v>
      </c>
      <c r="AE483" s="242">
        <f>IF(G483=$M$1,(VLOOKUP(A483,'Extras -UL'!$A$6:$J$109,HLOOKUP('Exras Inflair Vs. Base'!G483,'Extras -UL'!$A$4:$J$5,2,FALSE),FALSE)),0)</f>
        <v>0</v>
      </c>
      <c r="AF483" s="242">
        <f>IF(G483=$N$1,(VLOOKUP(A483,'Extras -UL'!$A$6:$J$109,HLOOKUP('Exras Inflair Vs. Base'!G483,'Extras -UL'!$A$4:$J$5,2,FALSE),FALSE)-I483),0)</f>
        <v>0</v>
      </c>
      <c r="AG483" s="242">
        <f>IF(G483=$O$1,(VLOOKUP(A483,'Extras -UL'!$A$6:$J$109,HLOOKUP('Exras Inflair Vs. Base'!G483,'Extras -UL'!$A$4:$J$5,2,FALSE),FALSE)),0)</f>
        <v>0</v>
      </c>
      <c r="AH483" s="242">
        <f>IF(G483=$P$1,(VLOOKUP(A483,'Extras -UL'!$A$6:$J$109,HLOOKUP('Exras Inflair Vs. Base'!G483,'Extras -UL'!$A$4:$J$5,2,FALSE),FALSE)),0)</f>
        <v>0</v>
      </c>
      <c r="AI483" s="242">
        <f>IF(G483=$Q$1,(VLOOKUP(A483,'Extras -UL'!$A$6:$J$109,HLOOKUP('Exras Inflair Vs. Base'!G483,'Extras -UL'!$A$4:$J$5,2,FALSE),FALSE)),0)</f>
        <v>0</v>
      </c>
      <c r="AJ483" s="242">
        <f>IF(G483=$R$1,(VLOOKUP(A483,'Extras -UL'!$A$6:$J$109,HLOOKUP('Exras Inflair Vs. Base'!G483,'Extras -UL'!$A$4:$J$5,2,FALSE),FALSE)),0)</f>
        <v>0</v>
      </c>
    </row>
    <row r="484" spans="1:36" x14ac:dyDescent="0.25">
      <c r="A484" s="250"/>
      <c r="B484" s="250"/>
      <c r="C484" s="250"/>
      <c r="D484" s="252"/>
      <c r="E484" s="249"/>
      <c r="F484" s="249"/>
      <c r="G484" s="249"/>
      <c r="H484" s="249"/>
      <c r="I484" s="249"/>
      <c r="J484" s="369">
        <f>IF(G484=$J$1,(VLOOKUP(A484,'Extras -UL'!$A$6:$J$109,HLOOKUP('Exras Inflair Vs. Base'!G484,'Extras -UL'!$A$4:$J$5,2,FALSE),FALSE)-I484),0)</f>
        <v>0</v>
      </c>
      <c r="K484" s="369">
        <f>IF(G484=$K$1,(VLOOKUP(A484,'Extras -UL'!$A$6:$J$109,HLOOKUP('Exras Inflair Vs. Base'!G484,'Extras -UL'!$A$4:$J$5,2,FALSE),FALSE)-I484),0)</f>
        <v>0</v>
      </c>
      <c r="L484" s="369">
        <f>IF(G484=$L$1,(VLOOKUP(A484,'Extras -UL'!$A$6:$J$109,HLOOKUP('Exras Inflair Vs. Base'!G484,'Extras -UL'!$A$4:$J$5,2,FALSE),FALSE)-I484),0)</f>
        <v>0</v>
      </c>
      <c r="M484" s="369">
        <f>IF(G484=$M$1,(VLOOKUP(A484,'Extras -UL'!$A$6:$J$109,HLOOKUP('Exras Inflair Vs. Base'!G484,'Extras -UL'!$A$4:$J$5,2,FALSE),FALSE)-I484),0)</f>
        <v>0</v>
      </c>
      <c r="N484" s="369">
        <f>IF(G484=$N$1,(VLOOKUP(A484,'Extras -UL'!$A$6:$J$109,HLOOKUP('Exras Inflair Vs. Base'!G484,'Extras -UL'!$A$4:$J$5,2,FALSE),FALSE)-I484),0)</f>
        <v>0</v>
      </c>
      <c r="O484" s="369">
        <f>IF(G484=$O$1,(VLOOKUP(A484,'Extras -UL'!$A$6:$J$109,HLOOKUP('Exras Inflair Vs. Base'!G484,'Extras -UL'!$A$4:$J$5,2,FALSE),FALSE)-I484),0)</f>
        <v>0</v>
      </c>
      <c r="P484" s="369">
        <f>IF(G484=$P$1,(VLOOKUP(A484,'Extras -UL'!$A$6:$J$109,HLOOKUP('Exras Inflair Vs. Base'!G484,'Extras -UL'!$A$4:$J$5,2,FALSE),FALSE)-I484),0)</f>
        <v>0</v>
      </c>
      <c r="Q484" s="369">
        <f>IF(G484=$Q$1,(VLOOKUP(A484,'Extras -UL'!$A$6:$J$109,HLOOKUP('Exras Inflair Vs. Base'!G484,'Extras -UL'!$A$4:$J$5,2,FALSE),FALSE)-I484),0)</f>
        <v>0</v>
      </c>
      <c r="R484" s="369">
        <f>IF(G484=$R$1,(VLOOKUP(A484,'Extras -UL'!$A$6:$J$109,HLOOKUP('Exras Inflair Vs. Base'!G484,'Extras -UL'!$A$4:$J$5,2,FALSE),FALSE)-I484),0)</f>
        <v>0</v>
      </c>
      <c r="S484" s="248"/>
      <c r="T484" s="256" t="str">
        <f t="shared" si="22"/>
        <v/>
      </c>
      <c r="U484" s="248"/>
      <c r="V484" s="248"/>
      <c r="W484" s="248"/>
      <c r="X484" s="248"/>
      <c r="Y484" s="241"/>
      <c r="Z484" s="241" t="str">
        <f t="shared" si="23"/>
        <v/>
      </c>
      <c r="AA484" s="245">
        <f t="shared" si="24"/>
        <v>0</v>
      </c>
      <c r="AB484" s="242">
        <f>IF(G484=$J$1,(VLOOKUP(A484,'Extras -UL'!$A$6:$J$109,HLOOKUP('Exras Inflair Vs. Base'!G484,'Extras -UL'!$A$4:$J$5,2,FALSE),FALSE)),0)</f>
        <v>0</v>
      </c>
      <c r="AC484" s="242">
        <f>IF(G484=$K$1,(VLOOKUP(A484,'Extras -UL'!$A$6:$J$109,HLOOKUP('Exras Inflair Vs. Base'!G484,'Extras -UL'!$A$4:$J$5,2,FALSE),FALSE)),0)</f>
        <v>0</v>
      </c>
      <c r="AD484" s="242">
        <f>IF(G484=$L$1,(VLOOKUP(A484,'Extras -UL'!$A$6:$J$109,HLOOKUP('Exras Inflair Vs. Base'!G484,'Extras -UL'!$A$4:$J$5,2,FALSE),FALSE)),0)</f>
        <v>0</v>
      </c>
      <c r="AE484" s="242">
        <f>IF(G484=$M$1,(VLOOKUP(A484,'Extras -UL'!$A$6:$J$109,HLOOKUP('Exras Inflair Vs. Base'!G484,'Extras -UL'!$A$4:$J$5,2,FALSE),FALSE)),0)</f>
        <v>0</v>
      </c>
      <c r="AF484" s="242">
        <f>IF(G484=$N$1,(VLOOKUP(A484,'Extras -UL'!$A$6:$J$109,HLOOKUP('Exras Inflair Vs. Base'!G484,'Extras -UL'!$A$4:$J$5,2,FALSE),FALSE)-I484),0)</f>
        <v>0</v>
      </c>
      <c r="AG484" s="242">
        <f>IF(G484=$O$1,(VLOOKUP(A484,'Extras -UL'!$A$6:$J$109,HLOOKUP('Exras Inflair Vs. Base'!G484,'Extras -UL'!$A$4:$J$5,2,FALSE),FALSE)),0)</f>
        <v>0</v>
      </c>
      <c r="AH484" s="242">
        <f>IF(G484=$P$1,(VLOOKUP(A484,'Extras -UL'!$A$6:$J$109,HLOOKUP('Exras Inflair Vs. Base'!G484,'Extras -UL'!$A$4:$J$5,2,FALSE),FALSE)),0)</f>
        <v>0</v>
      </c>
      <c r="AI484" s="242">
        <f>IF(G484=$Q$1,(VLOOKUP(A484,'Extras -UL'!$A$6:$J$109,HLOOKUP('Exras Inflair Vs. Base'!G484,'Extras -UL'!$A$4:$J$5,2,FALSE),FALSE)),0)</f>
        <v>0</v>
      </c>
      <c r="AJ484" s="242">
        <f>IF(G484=$R$1,(VLOOKUP(A484,'Extras -UL'!$A$6:$J$109,HLOOKUP('Exras Inflair Vs. Base'!G484,'Extras -UL'!$A$4:$J$5,2,FALSE),FALSE)),0)</f>
        <v>0</v>
      </c>
    </row>
    <row r="485" spans="1:36" x14ac:dyDescent="0.25">
      <c r="A485" s="250"/>
      <c r="B485" s="250"/>
      <c r="C485" s="250"/>
      <c r="D485" s="252"/>
      <c r="E485" s="249"/>
      <c r="F485" s="249"/>
      <c r="G485" s="249"/>
      <c r="H485" s="249"/>
      <c r="I485" s="249"/>
      <c r="J485" s="369">
        <f>IF(G485=$J$1,(VLOOKUP(A485,'Extras -UL'!$A$6:$J$109,HLOOKUP('Exras Inflair Vs. Base'!G485,'Extras -UL'!$A$4:$J$5,2,FALSE),FALSE)-I485),0)</f>
        <v>0</v>
      </c>
      <c r="K485" s="369">
        <f>IF(G485=$K$1,(VLOOKUP(A485,'Extras -UL'!$A$6:$J$109,HLOOKUP('Exras Inflair Vs. Base'!G485,'Extras -UL'!$A$4:$J$5,2,FALSE),FALSE)-I485),0)</f>
        <v>0</v>
      </c>
      <c r="L485" s="369">
        <f>IF(G485=$L$1,(VLOOKUP(A485,'Extras -UL'!$A$6:$J$109,HLOOKUP('Exras Inflair Vs. Base'!G485,'Extras -UL'!$A$4:$J$5,2,FALSE),FALSE)-I485),0)</f>
        <v>0</v>
      </c>
      <c r="M485" s="369">
        <f>IF(G485=$M$1,(VLOOKUP(A485,'Extras -UL'!$A$6:$J$109,HLOOKUP('Exras Inflair Vs. Base'!G485,'Extras -UL'!$A$4:$J$5,2,FALSE),FALSE)-I485),0)</f>
        <v>0</v>
      </c>
      <c r="N485" s="369">
        <f>IF(G485=$N$1,(VLOOKUP(A485,'Extras -UL'!$A$6:$J$109,HLOOKUP('Exras Inflair Vs. Base'!G485,'Extras -UL'!$A$4:$J$5,2,FALSE),FALSE)-I485),0)</f>
        <v>0</v>
      </c>
      <c r="O485" s="369">
        <f>IF(G485=$O$1,(VLOOKUP(A485,'Extras -UL'!$A$6:$J$109,HLOOKUP('Exras Inflair Vs. Base'!G485,'Extras -UL'!$A$4:$J$5,2,FALSE),FALSE)-I485),0)</f>
        <v>0</v>
      </c>
      <c r="P485" s="369">
        <f>IF(G485=$P$1,(VLOOKUP(A485,'Extras -UL'!$A$6:$J$109,HLOOKUP('Exras Inflair Vs. Base'!G485,'Extras -UL'!$A$4:$J$5,2,FALSE),FALSE)-I485),0)</f>
        <v>0</v>
      </c>
      <c r="Q485" s="369">
        <f>IF(G485=$Q$1,(VLOOKUP(A485,'Extras -UL'!$A$6:$J$109,HLOOKUP('Exras Inflair Vs. Base'!G485,'Extras -UL'!$A$4:$J$5,2,FALSE),FALSE)-I485),0)</f>
        <v>0</v>
      </c>
      <c r="R485" s="369">
        <f>IF(G485=$R$1,(VLOOKUP(A485,'Extras -UL'!$A$6:$J$109,HLOOKUP('Exras Inflair Vs. Base'!G485,'Extras -UL'!$A$4:$J$5,2,FALSE),FALSE)-I485),0)</f>
        <v>0</v>
      </c>
      <c r="S485" s="248"/>
      <c r="T485" s="256" t="str">
        <f t="shared" si="22"/>
        <v/>
      </c>
      <c r="U485" s="248"/>
      <c r="V485" s="248"/>
      <c r="W485" s="248"/>
      <c r="X485" s="248"/>
      <c r="Y485" s="241"/>
      <c r="Z485" s="241" t="str">
        <f t="shared" si="23"/>
        <v/>
      </c>
      <c r="AA485" s="245">
        <f t="shared" si="24"/>
        <v>0</v>
      </c>
      <c r="AB485" s="242">
        <f>IF(G485=$J$1,(VLOOKUP(A485,'Extras -UL'!$A$6:$J$109,HLOOKUP('Exras Inflair Vs. Base'!G485,'Extras -UL'!$A$4:$J$5,2,FALSE),FALSE)),0)</f>
        <v>0</v>
      </c>
      <c r="AC485" s="242">
        <f>IF(G485=$K$1,(VLOOKUP(A485,'Extras -UL'!$A$6:$J$109,HLOOKUP('Exras Inflair Vs. Base'!G485,'Extras -UL'!$A$4:$J$5,2,FALSE),FALSE)),0)</f>
        <v>0</v>
      </c>
      <c r="AD485" s="242">
        <f>IF(G485=$L$1,(VLOOKUP(A485,'Extras -UL'!$A$6:$J$109,HLOOKUP('Exras Inflair Vs. Base'!G485,'Extras -UL'!$A$4:$J$5,2,FALSE),FALSE)),0)</f>
        <v>0</v>
      </c>
      <c r="AE485" s="242">
        <f>IF(G485=$M$1,(VLOOKUP(A485,'Extras -UL'!$A$6:$J$109,HLOOKUP('Exras Inflair Vs. Base'!G485,'Extras -UL'!$A$4:$J$5,2,FALSE),FALSE)),0)</f>
        <v>0</v>
      </c>
      <c r="AF485" s="242">
        <f>IF(G485=$N$1,(VLOOKUP(A485,'Extras -UL'!$A$6:$J$109,HLOOKUP('Exras Inflair Vs. Base'!G485,'Extras -UL'!$A$4:$J$5,2,FALSE),FALSE)-I485),0)</f>
        <v>0</v>
      </c>
      <c r="AG485" s="242">
        <f>IF(G485=$O$1,(VLOOKUP(A485,'Extras -UL'!$A$6:$J$109,HLOOKUP('Exras Inflair Vs. Base'!G485,'Extras -UL'!$A$4:$J$5,2,FALSE),FALSE)),0)</f>
        <v>0</v>
      </c>
      <c r="AH485" s="242">
        <f>IF(G485=$P$1,(VLOOKUP(A485,'Extras -UL'!$A$6:$J$109,HLOOKUP('Exras Inflair Vs. Base'!G485,'Extras -UL'!$A$4:$J$5,2,FALSE),FALSE)),0)</f>
        <v>0</v>
      </c>
      <c r="AI485" s="242">
        <f>IF(G485=$Q$1,(VLOOKUP(A485,'Extras -UL'!$A$6:$J$109,HLOOKUP('Exras Inflair Vs. Base'!G485,'Extras -UL'!$A$4:$J$5,2,FALSE),FALSE)),0)</f>
        <v>0</v>
      </c>
      <c r="AJ485" s="242">
        <f>IF(G485=$R$1,(VLOOKUP(A485,'Extras -UL'!$A$6:$J$109,HLOOKUP('Exras Inflair Vs. Base'!G485,'Extras -UL'!$A$4:$J$5,2,FALSE),FALSE)),0)</f>
        <v>0</v>
      </c>
    </row>
    <row r="486" spans="1:36" x14ac:dyDescent="0.25">
      <c r="A486" s="250"/>
      <c r="B486" s="250"/>
      <c r="C486" s="250"/>
      <c r="D486" s="252"/>
      <c r="E486" s="249"/>
      <c r="F486" s="249"/>
      <c r="G486" s="249"/>
      <c r="H486" s="249"/>
      <c r="I486" s="249"/>
      <c r="J486" s="369">
        <f>IF(G486=$J$1,(VLOOKUP(A486,'Extras -UL'!$A$6:$J$109,HLOOKUP('Exras Inflair Vs. Base'!G486,'Extras -UL'!$A$4:$J$5,2,FALSE),FALSE)-I486),0)</f>
        <v>0</v>
      </c>
      <c r="K486" s="369">
        <f>IF(G486=$K$1,(VLOOKUP(A486,'Extras -UL'!$A$6:$J$109,HLOOKUP('Exras Inflair Vs. Base'!G486,'Extras -UL'!$A$4:$J$5,2,FALSE),FALSE)-I486),0)</f>
        <v>0</v>
      </c>
      <c r="L486" s="369">
        <f>IF(G486=$L$1,(VLOOKUP(A486,'Extras -UL'!$A$6:$J$109,HLOOKUP('Exras Inflair Vs. Base'!G486,'Extras -UL'!$A$4:$J$5,2,FALSE),FALSE)-I486),0)</f>
        <v>0</v>
      </c>
      <c r="M486" s="369">
        <f>IF(G486=$M$1,(VLOOKUP(A486,'Extras -UL'!$A$6:$J$109,HLOOKUP('Exras Inflair Vs. Base'!G486,'Extras -UL'!$A$4:$J$5,2,FALSE),FALSE)-I486),0)</f>
        <v>0</v>
      </c>
      <c r="N486" s="369">
        <f>IF(G486=$N$1,(VLOOKUP(A486,'Extras -UL'!$A$6:$J$109,HLOOKUP('Exras Inflair Vs. Base'!G486,'Extras -UL'!$A$4:$J$5,2,FALSE),FALSE)-I486),0)</f>
        <v>0</v>
      </c>
      <c r="O486" s="369">
        <f>IF(G486=$O$1,(VLOOKUP(A486,'Extras -UL'!$A$6:$J$109,HLOOKUP('Exras Inflair Vs. Base'!G486,'Extras -UL'!$A$4:$J$5,2,FALSE),FALSE)-I486),0)</f>
        <v>0</v>
      </c>
      <c r="P486" s="369">
        <f>IF(G486=$P$1,(VLOOKUP(A486,'Extras -UL'!$A$6:$J$109,HLOOKUP('Exras Inflair Vs. Base'!G486,'Extras -UL'!$A$4:$J$5,2,FALSE),FALSE)-I486),0)</f>
        <v>0</v>
      </c>
      <c r="Q486" s="369">
        <f>IF(G486=$Q$1,(VLOOKUP(A486,'Extras -UL'!$A$6:$J$109,HLOOKUP('Exras Inflair Vs. Base'!G486,'Extras -UL'!$A$4:$J$5,2,FALSE),FALSE)-I486),0)</f>
        <v>0</v>
      </c>
      <c r="R486" s="369">
        <f>IF(G486=$R$1,(VLOOKUP(A486,'Extras -UL'!$A$6:$J$109,HLOOKUP('Exras Inflair Vs. Base'!G486,'Extras -UL'!$A$4:$J$5,2,FALSE),FALSE)-I486),0)</f>
        <v>0</v>
      </c>
      <c r="S486" s="248"/>
      <c r="T486" s="256" t="str">
        <f t="shared" si="22"/>
        <v/>
      </c>
      <c r="U486" s="248"/>
      <c r="V486" s="248"/>
      <c r="W486" s="248"/>
      <c r="X486" s="248"/>
      <c r="Y486" s="241"/>
      <c r="Z486" s="241" t="str">
        <f t="shared" si="23"/>
        <v/>
      </c>
      <c r="AA486" s="245">
        <f t="shared" si="24"/>
        <v>0</v>
      </c>
      <c r="AB486" s="242">
        <f>IF(G486=$J$1,(VLOOKUP(A486,'Extras -UL'!$A$6:$J$109,HLOOKUP('Exras Inflair Vs. Base'!G486,'Extras -UL'!$A$4:$J$5,2,FALSE),FALSE)),0)</f>
        <v>0</v>
      </c>
      <c r="AC486" s="242">
        <f>IF(G486=$K$1,(VLOOKUP(A486,'Extras -UL'!$A$6:$J$109,HLOOKUP('Exras Inflair Vs. Base'!G486,'Extras -UL'!$A$4:$J$5,2,FALSE),FALSE)),0)</f>
        <v>0</v>
      </c>
      <c r="AD486" s="242">
        <f>IF(G486=$L$1,(VLOOKUP(A486,'Extras -UL'!$A$6:$J$109,HLOOKUP('Exras Inflair Vs. Base'!G486,'Extras -UL'!$A$4:$J$5,2,FALSE),FALSE)),0)</f>
        <v>0</v>
      </c>
      <c r="AE486" s="242">
        <f>IF(G486=$M$1,(VLOOKUP(A486,'Extras -UL'!$A$6:$J$109,HLOOKUP('Exras Inflair Vs. Base'!G486,'Extras -UL'!$A$4:$J$5,2,FALSE),FALSE)),0)</f>
        <v>0</v>
      </c>
      <c r="AF486" s="242">
        <f>IF(G486=$N$1,(VLOOKUP(A486,'Extras -UL'!$A$6:$J$109,HLOOKUP('Exras Inflair Vs. Base'!G486,'Extras -UL'!$A$4:$J$5,2,FALSE),FALSE)-I486),0)</f>
        <v>0</v>
      </c>
      <c r="AG486" s="242">
        <f>IF(G486=$O$1,(VLOOKUP(A486,'Extras -UL'!$A$6:$J$109,HLOOKUP('Exras Inflair Vs. Base'!G486,'Extras -UL'!$A$4:$J$5,2,FALSE),FALSE)),0)</f>
        <v>0</v>
      </c>
      <c r="AH486" s="242">
        <f>IF(G486=$P$1,(VLOOKUP(A486,'Extras -UL'!$A$6:$J$109,HLOOKUP('Exras Inflair Vs. Base'!G486,'Extras -UL'!$A$4:$J$5,2,FALSE),FALSE)),0)</f>
        <v>0</v>
      </c>
      <c r="AI486" s="242">
        <f>IF(G486=$Q$1,(VLOOKUP(A486,'Extras -UL'!$A$6:$J$109,HLOOKUP('Exras Inflair Vs. Base'!G486,'Extras -UL'!$A$4:$J$5,2,FALSE),FALSE)),0)</f>
        <v>0</v>
      </c>
      <c r="AJ486" s="242">
        <f>IF(G486=$R$1,(VLOOKUP(A486,'Extras -UL'!$A$6:$J$109,HLOOKUP('Exras Inflair Vs. Base'!G486,'Extras -UL'!$A$4:$J$5,2,FALSE),FALSE)),0)</f>
        <v>0</v>
      </c>
    </row>
    <row r="487" spans="1:36" x14ac:dyDescent="0.25">
      <c r="A487" s="250"/>
      <c r="B487" s="250"/>
      <c r="C487" s="250"/>
      <c r="D487" s="252"/>
      <c r="E487" s="249"/>
      <c r="F487" s="249"/>
      <c r="G487" s="249"/>
      <c r="H487" s="249"/>
      <c r="I487" s="249"/>
      <c r="J487" s="369">
        <f>IF(G487=$J$1,(VLOOKUP(A487,'Extras -UL'!$A$6:$J$109,HLOOKUP('Exras Inflair Vs. Base'!G487,'Extras -UL'!$A$4:$J$5,2,FALSE),FALSE)-I487),0)</f>
        <v>0</v>
      </c>
      <c r="K487" s="369">
        <f>IF(G487=$K$1,(VLOOKUP(A487,'Extras -UL'!$A$6:$J$109,HLOOKUP('Exras Inflair Vs. Base'!G487,'Extras -UL'!$A$4:$J$5,2,FALSE),FALSE)-I487),0)</f>
        <v>0</v>
      </c>
      <c r="L487" s="369">
        <f>IF(G487=$L$1,(VLOOKUP(A487,'Extras -UL'!$A$6:$J$109,HLOOKUP('Exras Inflair Vs. Base'!G487,'Extras -UL'!$A$4:$J$5,2,FALSE),FALSE)-I487),0)</f>
        <v>0</v>
      </c>
      <c r="M487" s="369">
        <f>IF(G487=$M$1,(VLOOKUP(A487,'Extras -UL'!$A$6:$J$109,HLOOKUP('Exras Inflair Vs. Base'!G487,'Extras -UL'!$A$4:$J$5,2,FALSE),FALSE)-I487),0)</f>
        <v>0</v>
      </c>
      <c r="N487" s="369">
        <f>IF(G487=$N$1,(VLOOKUP(A487,'Extras -UL'!$A$6:$J$109,HLOOKUP('Exras Inflair Vs. Base'!G487,'Extras -UL'!$A$4:$J$5,2,FALSE),FALSE)-I487),0)</f>
        <v>0</v>
      </c>
      <c r="O487" s="369">
        <f>IF(G487=$O$1,(VLOOKUP(A487,'Extras -UL'!$A$6:$J$109,HLOOKUP('Exras Inflair Vs. Base'!G487,'Extras -UL'!$A$4:$J$5,2,FALSE),FALSE)-I487),0)</f>
        <v>0</v>
      </c>
      <c r="P487" s="369">
        <f>IF(G487=$P$1,(VLOOKUP(A487,'Extras -UL'!$A$6:$J$109,HLOOKUP('Exras Inflair Vs. Base'!G487,'Extras -UL'!$A$4:$J$5,2,FALSE),FALSE)-I487),0)</f>
        <v>0</v>
      </c>
      <c r="Q487" s="369">
        <f>IF(G487=$Q$1,(VLOOKUP(A487,'Extras -UL'!$A$6:$J$109,HLOOKUP('Exras Inflair Vs. Base'!G487,'Extras -UL'!$A$4:$J$5,2,FALSE),FALSE)-I487),0)</f>
        <v>0</v>
      </c>
      <c r="R487" s="369">
        <f>IF(G487=$R$1,(VLOOKUP(A487,'Extras -UL'!$A$6:$J$109,HLOOKUP('Exras Inflair Vs. Base'!G487,'Extras -UL'!$A$4:$J$5,2,FALSE),FALSE)-I487),0)</f>
        <v>0</v>
      </c>
      <c r="S487" s="248"/>
      <c r="T487" s="256" t="str">
        <f t="shared" si="22"/>
        <v/>
      </c>
      <c r="U487" s="248"/>
      <c r="V487" s="248"/>
      <c r="W487" s="248"/>
      <c r="X487" s="248"/>
      <c r="Y487" s="241"/>
      <c r="Z487" s="241" t="str">
        <f t="shared" si="23"/>
        <v/>
      </c>
      <c r="AA487" s="245">
        <f t="shared" si="24"/>
        <v>0</v>
      </c>
      <c r="AB487" s="242">
        <f>IF(G487=$J$1,(VLOOKUP(A487,'Extras -UL'!$A$6:$J$109,HLOOKUP('Exras Inflair Vs. Base'!G487,'Extras -UL'!$A$4:$J$5,2,FALSE),FALSE)),0)</f>
        <v>0</v>
      </c>
      <c r="AC487" s="242">
        <f>IF(G487=$K$1,(VLOOKUP(A487,'Extras -UL'!$A$6:$J$109,HLOOKUP('Exras Inflair Vs. Base'!G487,'Extras -UL'!$A$4:$J$5,2,FALSE),FALSE)),0)</f>
        <v>0</v>
      </c>
      <c r="AD487" s="242">
        <f>IF(G487=$L$1,(VLOOKUP(A487,'Extras -UL'!$A$6:$J$109,HLOOKUP('Exras Inflair Vs. Base'!G487,'Extras -UL'!$A$4:$J$5,2,FALSE),FALSE)),0)</f>
        <v>0</v>
      </c>
      <c r="AE487" s="242">
        <f>IF(G487=$M$1,(VLOOKUP(A487,'Extras -UL'!$A$6:$J$109,HLOOKUP('Exras Inflair Vs. Base'!G487,'Extras -UL'!$A$4:$J$5,2,FALSE),FALSE)),0)</f>
        <v>0</v>
      </c>
      <c r="AF487" s="242">
        <f>IF(G487=$N$1,(VLOOKUP(A487,'Extras -UL'!$A$6:$J$109,HLOOKUP('Exras Inflair Vs. Base'!G487,'Extras -UL'!$A$4:$J$5,2,FALSE),FALSE)-I487),0)</f>
        <v>0</v>
      </c>
      <c r="AG487" s="242">
        <f>IF(G487=$O$1,(VLOOKUP(A487,'Extras -UL'!$A$6:$J$109,HLOOKUP('Exras Inflair Vs. Base'!G487,'Extras -UL'!$A$4:$J$5,2,FALSE),FALSE)),0)</f>
        <v>0</v>
      </c>
      <c r="AH487" s="242">
        <f>IF(G487=$P$1,(VLOOKUP(A487,'Extras -UL'!$A$6:$J$109,HLOOKUP('Exras Inflair Vs. Base'!G487,'Extras -UL'!$A$4:$J$5,2,FALSE),FALSE)),0)</f>
        <v>0</v>
      </c>
      <c r="AI487" s="242">
        <f>IF(G487=$Q$1,(VLOOKUP(A487,'Extras -UL'!$A$6:$J$109,HLOOKUP('Exras Inflair Vs. Base'!G487,'Extras -UL'!$A$4:$J$5,2,FALSE),FALSE)),0)</f>
        <v>0</v>
      </c>
      <c r="AJ487" s="242">
        <f>IF(G487=$R$1,(VLOOKUP(A487,'Extras -UL'!$A$6:$J$109,HLOOKUP('Exras Inflair Vs. Base'!G487,'Extras -UL'!$A$4:$J$5,2,FALSE),FALSE)),0)</f>
        <v>0</v>
      </c>
    </row>
    <row r="488" spans="1:36" x14ac:dyDescent="0.25">
      <c r="A488" s="250"/>
      <c r="B488" s="250"/>
      <c r="C488" s="250"/>
      <c r="D488" s="252"/>
      <c r="E488" s="249"/>
      <c r="F488" s="249"/>
      <c r="G488" s="249"/>
      <c r="H488" s="249"/>
      <c r="I488" s="249"/>
      <c r="J488" s="369">
        <f>IF(G488=$J$1,(VLOOKUP(A488,'Extras -UL'!$A$6:$J$109,HLOOKUP('Exras Inflair Vs. Base'!G488,'Extras -UL'!$A$4:$J$5,2,FALSE),FALSE)-I488),0)</f>
        <v>0</v>
      </c>
      <c r="K488" s="369">
        <f>IF(G488=$K$1,(VLOOKUP(A488,'Extras -UL'!$A$6:$J$109,HLOOKUP('Exras Inflair Vs. Base'!G488,'Extras -UL'!$A$4:$J$5,2,FALSE),FALSE)-I488),0)</f>
        <v>0</v>
      </c>
      <c r="L488" s="369">
        <f>IF(G488=$L$1,(VLOOKUP(A488,'Extras -UL'!$A$6:$J$109,HLOOKUP('Exras Inflair Vs. Base'!G488,'Extras -UL'!$A$4:$J$5,2,FALSE),FALSE)-I488),0)</f>
        <v>0</v>
      </c>
      <c r="M488" s="369">
        <f>IF(G488=$M$1,(VLOOKUP(A488,'Extras -UL'!$A$6:$J$109,HLOOKUP('Exras Inflair Vs. Base'!G488,'Extras -UL'!$A$4:$J$5,2,FALSE),FALSE)-I488),0)</f>
        <v>0</v>
      </c>
      <c r="N488" s="369">
        <f>IF(G488=$N$1,(VLOOKUP(A488,'Extras -UL'!$A$6:$J$109,HLOOKUP('Exras Inflair Vs. Base'!G488,'Extras -UL'!$A$4:$J$5,2,FALSE),FALSE)-I488),0)</f>
        <v>0</v>
      </c>
      <c r="O488" s="369">
        <f>IF(G488=$O$1,(VLOOKUP(A488,'Extras -UL'!$A$6:$J$109,HLOOKUP('Exras Inflair Vs. Base'!G488,'Extras -UL'!$A$4:$J$5,2,FALSE),FALSE)-I488),0)</f>
        <v>0</v>
      </c>
      <c r="P488" s="369">
        <f>IF(G488=$P$1,(VLOOKUP(A488,'Extras -UL'!$A$6:$J$109,HLOOKUP('Exras Inflair Vs. Base'!G488,'Extras -UL'!$A$4:$J$5,2,FALSE),FALSE)-I488),0)</f>
        <v>0</v>
      </c>
      <c r="Q488" s="369">
        <f>IF(G488=$Q$1,(VLOOKUP(A488,'Extras -UL'!$A$6:$J$109,HLOOKUP('Exras Inflair Vs. Base'!G488,'Extras -UL'!$A$4:$J$5,2,FALSE),FALSE)-I488),0)</f>
        <v>0</v>
      </c>
      <c r="R488" s="369">
        <f>IF(G488=$R$1,(VLOOKUP(A488,'Extras -UL'!$A$6:$J$109,HLOOKUP('Exras Inflair Vs. Base'!G488,'Extras -UL'!$A$4:$J$5,2,FALSE),FALSE)-I488),0)</f>
        <v>0</v>
      </c>
      <c r="S488" s="248"/>
      <c r="T488" s="256" t="str">
        <f t="shared" si="22"/>
        <v/>
      </c>
      <c r="U488" s="248"/>
      <c r="V488" s="248"/>
      <c r="W488" s="248"/>
      <c r="X488" s="248"/>
      <c r="Y488" s="241"/>
      <c r="Z488" s="241" t="str">
        <f t="shared" si="23"/>
        <v/>
      </c>
      <c r="AA488" s="245">
        <f t="shared" si="24"/>
        <v>0</v>
      </c>
      <c r="AB488" s="242">
        <f>IF(G488=$J$1,(VLOOKUP(A488,'Extras -UL'!$A$6:$J$109,HLOOKUP('Exras Inflair Vs. Base'!G488,'Extras -UL'!$A$4:$J$5,2,FALSE),FALSE)),0)</f>
        <v>0</v>
      </c>
      <c r="AC488" s="242">
        <f>IF(G488=$K$1,(VLOOKUP(A488,'Extras -UL'!$A$6:$J$109,HLOOKUP('Exras Inflair Vs. Base'!G488,'Extras -UL'!$A$4:$J$5,2,FALSE),FALSE)),0)</f>
        <v>0</v>
      </c>
      <c r="AD488" s="242">
        <f>IF(G488=$L$1,(VLOOKUP(A488,'Extras -UL'!$A$6:$J$109,HLOOKUP('Exras Inflair Vs. Base'!G488,'Extras -UL'!$A$4:$J$5,2,FALSE),FALSE)),0)</f>
        <v>0</v>
      </c>
      <c r="AE488" s="242">
        <f>IF(G488=$M$1,(VLOOKUP(A488,'Extras -UL'!$A$6:$J$109,HLOOKUP('Exras Inflair Vs. Base'!G488,'Extras -UL'!$A$4:$J$5,2,FALSE),FALSE)),0)</f>
        <v>0</v>
      </c>
      <c r="AF488" s="242">
        <f>IF(G488=$N$1,(VLOOKUP(A488,'Extras -UL'!$A$6:$J$109,HLOOKUP('Exras Inflair Vs. Base'!G488,'Extras -UL'!$A$4:$J$5,2,FALSE),FALSE)-I488),0)</f>
        <v>0</v>
      </c>
      <c r="AG488" s="242">
        <f>IF(G488=$O$1,(VLOOKUP(A488,'Extras -UL'!$A$6:$J$109,HLOOKUP('Exras Inflair Vs. Base'!G488,'Extras -UL'!$A$4:$J$5,2,FALSE),FALSE)),0)</f>
        <v>0</v>
      </c>
      <c r="AH488" s="242">
        <f>IF(G488=$P$1,(VLOOKUP(A488,'Extras -UL'!$A$6:$J$109,HLOOKUP('Exras Inflair Vs. Base'!G488,'Extras -UL'!$A$4:$J$5,2,FALSE),FALSE)),0)</f>
        <v>0</v>
      </c>
      <c r="AI488" s="242">
        <f>IF(G488=$Q$1,(VLOOKUP(A488,'Extras -UL'!$A$6:$J$109,HLOOKUP('Exras Inflair Vs. Base'!G488,'Extras -UL'!$A$4:$J$5,2,FALSE),FALSE)),0)</f>
        <v>0</v>
      </c>
      <c r="AJ488" s="242">
        <f>IF(G488=$R$1,(VLOOKUP(A488,'Extras -UL'!$A$6:$J$109,HLOOKUP('Exras Inflair Vs. Base'!G488,'Extras -UL'!$A$4:$J$5,2,FALSE),FALSE)),0)</f>
        <v>0</v>
      </c>
    </row>
    <row r="489" spans="1:36" x14ac:dyDescent="0.25">
      <c r="A489" s="250"/>
      <c r="B489" s="250"/>
      <c r="C489" s="250"/>
      <c r="D489" s="252"/>
      <c r="E489" s="249"/>
      <c r="F489" s="249"/>
      <c r="G489" s="249"/>
      <c r="H489" s="249"/>
      <c r="I489" s="249"/>
      <c r="J489" s="369">
        <f>IF(G489=$J$1,(VLOOKUP(A489,'Extras -UL'!$A$6:$J$109,HLOOKUP('Exras Inflair Vs. Base'!G489,'Extras -UL'!$A$4:$J$5,2,FALSE),FALSE)-I489),0)</f>
        <v>0</v>
      </c>
      <c r="K489" s="369">
        <f>IF(G489=$K$1,(VLOOKUP(A489,'Extras -UL'!$A$6:$J$109,HLOOKUP('Exras Inflair Vs. Base'!G489,'Extras -UL'!$A$4:$J$5,2,FALSE),FALSE)-I489),0)</f>
        <v>0</v>
      </c>
      <c r="L489" s="369">
        <f>IF(G489=$L$1,(VLOOKUP(A489,'Extras -UL'!$A$6:$J$109,HLOOKUP('Exras Inflair Vs. Base'!G489,'Extras -UL'!$A$4:$J$5,2,FALSE),FALSE)-I489),0)</f>
        <v>0</v>
      </c>
      <c r="M489" s="369">
        <f>IF(G489=$M$1,(VLOOKUP(A489,'Extras -UL'!$A$6:$J$109,HLOOKUP('Exras Inflair Vs. Base'!G489,'Extras -UL'!$A$4:$J$5,2,FALSE),FALSE)-I489),0)</f>
        <v>0</v>
      </c>
      <c r="N489" s="369">
        <f>IF(G489=$N$1,(VLOOKUP(A489,'Extras -UL'!$A$6:$J$109,HLOOKUP('Exras Inflair Vs. Base'!G489,'Extras -UL'!$A$4:$J$5,2,FALSE),FALSE)-I489),0)</f>
        <v>0</v>
      </c>
      <c r="O489" s="369">
        <f>IF(G489=$O$1,(VLOOKUP(A489,'Extras -UL'!$A$6:$J$109,HLOOKUP('Exras Inflair Vs. Base'!G489,'Extras -UL'!$A$4:$J$5,2,FALSE),FALSE)-I489),0)</f>
        <v>0</v>
      </c>
      <c r="P489" s="369">
        <f>IF(G489=$P$1,(VLOOKUP(A489,'Extras -UL'!$A$6:$J$109,HLOOKUP('Exras Inflair Vs. Base'!G489,'Extras -UL'!$A$4:$J$5,2,FALSE),FALSE)-I489),0)</f>
        <v>0</v>
      </c>
      <c r="Q489" s="369">
        <f>IF(G489=$Q$1,(VLOOKUP(A489,'Extras -UL'!$A$6:$J$109,HLOOKUP('Exras Inflair Vs. Base'!G489,'Extras -UL'!$A$4:$J$5,2,FALSE),FALSE)-I489),0)</f>
        <v>0</v>
      </c>
      <c r="R489" s="369">
        <f>IF(G489=$R$1,(VLOOKUP(A489,'Extras -UL'!$A$6:$J$109,HLOOKUP('Exras Inflair Vs. Base'!G489,'Extras -UL'!$A$4:$J$5,2,FALSE),FALSE)-I489),0)</f>
        <v>0</v>
      </c>
      <c r="S489" s="248"/>
      <c r="T489" s="256" t="str">
        <f t="shared" si="22"/>
        <v/>
      </c>
      <c r="U489" s="248"/>
      <c r="V489" s="248"/>
      <c r="W489" s="248"/>
      <c r="X489" s="248"/>
      <c r="Y489" s="241"/>
      <c r="Z489" s="241" t="str">
        <f t="shared" si="23"/>
        <v/>
      </c>
      <c r="AA489" s="245">
        <f t="shared" si="24"/>
        <v>0</v>
      </c>
      <c r="AB489" s="242">
        <f>IF(G489=$J$1,(VLOOKUP(A489,'Extras -UL'!$A$6:$J$109,HLOOKUP('Exras Inflair Vs. Base'!G489,'Extras -UL'!$A$4:$J$5,2,FALSE),FALSE)),0)</f>
        <v>0</v>
      </c>
      <c r="AC489" s="242">
        <f>IF(G489=$K$1,(VLOOKUP(A489,'Extras -UL'!$A$6:$J$109,HLOOKUP('Exras Inflair Vs. Base'!G489,'Extras -UL'!$A$4:$J$5,2,FALSE),FALSE)),0)</f>
        <v>0</v>
      </c>
      <c r="AD489" s="242">
        <f>IF(G489=$L$1,(VLOOKUP(A489,'Extras -UL'!$A$6:$J$109,HLOOKUP('Exras Inflair Vs. Base'!G489,'Extras -UL'!$A$4:$J$5,2,FALSE),FALSE)),0)</f>
        <v>0</v>
      </c>
      <c r="AE489" s="242">
        <f>IF(G489=$M$1,(VLOOKUP(A489,'Extras -UL'!$A$6:$J$109,HLOOKUP('Exras Inflair Vs. Base'!G489,'Extras -UL'!$A$4:$J$5,2,FALSE),FALSE)),0)</f>
        <v>0</v>
      </c>
      <c r="AF489" s="242">
        <f>IF(G489=$N$1,(VLOOKUP(A489,'Extras -UL'!$A$6:$J$109,HLOOKUP('Exras Inflair Vs. Base'!G489,'Extras -UL'!$A$4:$J$5,2,FALSE),FALSE)-I489),0)</f>
        <v>0</v>
      </c>
      <c r="AG489" s="242">
        <f>IF(G489=$O$1,(VLOOKUP(A489,'Extras -UL'!$A$6:$J$109,HLOOKUP('Exras Inflair Vs. Base'!G489,'Extras -UL'!$A$4:$J$5,2,FALSE),FALSE)),0)</f>
        <v>0</v>
      </c>
      <c r="AH489" s="242">
        <f>IF(G489=$P$1,(VLOOKUP(A489,'Extras -UL'!$A$6:$J$109,HLOOKUP('Exras Inflair Vs. Base'!G489,'Extras -UL'!$A$4:$J$5,2,FALSE),FALSE)),0)</f>
        <v>0</v>
      </c>
      <c r="AI489" s="242">
        <f>IF(G489=$Q$1,(VLOOKUP(A489,'Extras -UL'!$A$6:$J$109,HLOOKUP('Exras Inflair Vs. Base'!G489,'Extras -UL'!$A$4:$J$5,2,FALSE),FALSE)),0)</f>
        <v>0</v>
      </c>
      <c r="AJ489" s="242">
        <f>IF(G489=$R$1,(VLOOKUP(A489,'Extras -UL'!$A$6:$J$109,HLOOKUP('Exras Inflair Vs. Base'!G489,'Extras -UL'!$A$4:$J$5,2,FALSE),FALSE)),0)</f>
        <v>0</v>
      </c>
    </row>
    <row r="490" spans="1:36" x14ac:dyDescent="0.25">
      <c r="A490" s="250"/>
      <c r="B490" s="250"/>
      <c r="C490" s="250"/>
      <c r="D490" s="252"/>
      <c r="E490" s="249"/>
      <c r="F490" s="249"/>
      <c r="G490" s="249"/>
      <c r="H490" s="249"/>
      <c r="I490" s="249"/>
      <c r="J490" s="369">
        <f>IF(G490=$J$1,(VLOOKUP(A490,'Extras -UL'!$A$6:$J$109,HLOOKUP('Exras Inflair Vs. Base'!G490,'Extras -UL'!$A$4:$J$5,2,FALSE),FALSE)-I490),0)</f>
        <v>0</v>
      </c>
      <c r="K490" s="369">
        <f>IF(G490=$K$1,(VLOOKUP(A490,'Extras -UL'!$A$6:$J$109,HLOOKUP('Exras Inflair Vs. Base'!G490,'Extras -UL'!$A$4:$J$5,2,FALSE),FALSE)-I490),0)</f>
        <v>0</v>
      </c>
      <c r="L490" s="369">
        <f>IF(G490=$L$1,(VLOOKUP(A490,'Extras -UL'!$A$6:$J$109,HLOOKUP('Exras Inflair Vs. Base'!G490,'Extras -UL'!$A$4:$J$5,2,FALSE),FALSE)-I490),0)</f>
        <v>0</v>
      </c>
      <c r="M490" s="369">
        <f>IF(G490=$M$1,(VLOOKUP(A490,'Extras -UL'!$A$6:$J$109,HLOOKUP('Exras Inflair Vs. Base'!G490,'Extras -UL'!$A$4:$J$5,2,FALSE),FALSE)-I490),0)</f>
        <v>0</v>
      </c>
      <c r="N490" s="369">
        <f>IF(G490=$N$1,(VLOOKUP(A490,'Extras -UL'!$A$6:$J$109,HLOOKUP('Exras Inflair Vs. Base'!G490,'Extras -UL'!$A$4:$J$5,2,FALSE),FALSE)-I490),0)</f>
        <v>0</v>
      </c>
      <c r="O490" s="369">
        <f>IF(G490=$O$1,(VLOOKUP(A490,'Extras -UL'!$A$6:$J$109,HLOOKUP('Exras Inflair Vs. Base'!G490,'Extras -UL'!$A$4:$J$5,2,FALSE),FALSE)-I490),0)</f>
        <v>0</v>
      </c>
      <c r="P490" s="369">
        <f>IF(G490=$P$1,(VLOOKUP(A490,'Extras -UL'!$A$6:$J$109,HLOOKUP('Exras Inflair Vs. Base'!G490,'Extras -UL'!$A$4:$J$5,2,FALSE),FALSE)-I490),0)</f>
        <v>0</v>
      </c>
      <c r="Q490" s="369">
        <f>IF(G490=$Q$1,(VLOOKUP(A490,'Extras -UL'!$A$6:$J$109,HLOOKUP('Exras Inflair Vs. Base'!G490,'Extras -UL'!$A$4:$J$5,2,FALSE),FALSE)-I490),0)</f>
        <v>0</v>
      </c>
      <c r="R490" s="369">
        <f>IF(G490=$R$1,(VLOOKUP(A490,'Extras -UL'!$A$6:$J$109,HLOOKUP('Exras Inflair Vs. Base'!G490,'Extras -UL'!$A$4:$J$5,2,FALSE),FALSE)-I490),0)</f>
        <v>0</v>
      </c>
      <c r="S490" s="248"/>
      <c r="T490" s="256" t="str">
        <f t="shared" si="22"/>
        <v/>
      </c>
      <c r="U490" s="248"/>
      <c r="V490" s="248"/>
      <c r="W490" s="248"/>
      <c r="X490" s="248"/>
      <c r="Y490" s="241"/>
      <c r="Z490" s="241" t="str">
        <f t="shared" si="23"/>
        <v/>
      </c>
      <c r="AA490" s="245">
        <f t="shared" si="24"/>
        <v>0</v>
      </c>
      <c r="AB490" s="242">
        <f>IF(G490=$J$1,(VLOOKUP(A490,'Extras -UL'!$A$6:$J$109,HLOOKUP('Exras Inflair Vs. Base'!G490,'Extras -UL'!$A$4:$J$5,2,FALSE),FALSE)),0)</f>
        <v>0</v>
      </c>
      <c r="AC490" s="242">
        <f>IF(G490=$K$1,(VLOOKUP(A490,'Extras -UL'!$A$6:$J$109,HLOOKUP('Exras Inflair Vs. Base'!G490,'Extras -UL'!$A$4:$J$5,2,FALSE),FALSE)),0)</f>
        <v>0</v>
      </c>
      <c r="AD490" s="242">
        <f>IF(G490=$L$1,(VLOOKUP(A490,'Extras -UL'!$A$6:$J$109,HLOOKUP('Exras Inflair Vs. Base'!G490,'Extras -UL'!$A$4:$J$5,2,FALSE),FALSE)),0)</f>
        <v>0</v>
      </c>
      <c r="AE490" s="242">
        <f>IF(G490=$M$1,(VLOOKUP(A490,'Extras -UL'!$A$6:$J$109,HLOOKUP('Exras Inflair Vs. Base'!G490,'Extras -UL'!$A$4:$J$5,2,FALSE),FALSE)),0)</f>
        <v>0</v>
      </c>
      <c r="AF490" s="242">
        <f>IF(G490=$N$1,(VLOOKUP(A490,'Extras -UL'!$A$6:$J$109,HLOOKUP('Exras Inflair Vs. Base'!G490,'Extras -UL'!$A$4:$J$5,2,FALSE),FALSE)-I490),0)</f>
        <v>0</v>
      </c>
      <c r="AG490" s="242">
        <f>IF(G490=$O$1,(VLOOKUP(A490,'Extras -UL'!$A$6:$J$109,HLOOKUP('Exras Inflair Vs. Base'!G490,'Extras -UL'!$A$4:$J$5,2,FALSE),FALSE)),0)</f>
        <v>0</v>
      </c>
      <c r="AH490" s="242">
        <f>IF(G490=$P$1,(VLOOKUP(A490,'Extras -UL'!$A$6:$J$109,HLOOKUP('Exras Inflair Vs. Base'!G490,'Extras -UL'!$A$4:$J$5,2,FALSE),FALSE)),0)</f>
        <v>0</v>
      </c>
      <c r="AI490" s="242">
        <f>IF(G490=$Q$1,(VLOOKUP(A490,'Extras -UL'!$A$6:$J$109,HLOOKUP('Exras Inflair Vs. Base'!G490,'Extras -UL'!$A$4:$J$5,2,FALSE),FALSE)),0)</f>
        <v>0</v>
      </c>
      <c r="AJ490" s="242">
        <f>IF(G490=$R$1,(VLOOKUP(A490,'Extras -UL'!$A$6:$J$109,HLOOKUP('Exras Inflair Vs. Base'!G490,'Extras -UL'!$A$4:$J$5,2,FALSE),FALSE)),0)</f>
        <v>0</v>
      </c>
    </row>
    <row r="491" spans="1:36" x14ac:dyDescent="0.25">
      <c r="A491" s="250"/>
      <c r="B491" s="250"/>
      <c r="C491" s="250"/>
      <c r="D491" s="252"/>
      <c r="E491" s="249"/>
      <c r="F491" s="249"/>
      <c r="G491" s="249"/>
      <c r="H491" s="249"/>
      <c r="I491" s="249"/>
      <c r="J491" s="369">
        <f>IF(G491=$J$1,(VLOOKUP(A491,'Extras -UL'!$A$6:$J$109,HLOOKUP('Exras Inflair Vs. Base'!G491,'Extras -UL'!$A$4:$J$5,2,FALSE),FALSE)-I491),0)</f>
        <v>0</v>
      </c>
      <c r="K491" s="369">
        <f>IF(G491=$K$1,(VLOOKUP(A491,'Extras -UL'!$A$6:$J$109,HLOOKUP('Exras Inflair Vs. Base'!G491,'Extras -UL'!$A$4:$J$5,2,FALSE),FALSE)-I491),0)</f>
        <v>0</v>
      </c>
      <c r="L491" s="369">
        <f>IF(G491=$L$1,(VLOOKUP(A491,'Extras -UL'!$A$6:$J$109,HLOOKUP('Exras Inflair Vs. Base'!G491,'Extras -UL'!$A$4:$J$5,2,FALSE),FALSE)-I491),0)</f>
        <v>0</v>
      </c>
      <c r="M491" s="369">
        <f>IF(G491=$M$1,(VLOOKUP(A491,'Extras -UL'!$A$6:$J$109,HLOOKUP('Exras Inflair Vs. Base'!G491,'Extras -UL'!$A$4:$J$5,2,FALSE),FALSE)-I491),0)</f>
        <v>0</v>
      </c>
      <c r="N491" s="369">
        <f>IF(G491=$N$1,(VLOOKUP(A491,'Extras -UL'!$A$6:$J$109,HLOOKUP('Exras Inflair Vs. Base'!G491,'Extras -UL'!$A$4:$J$5,2,FALSE),FALSE)-I491),0)</f>
        <v>0</v>
      </c>
      <c r="O491" s="369">
        <f>IF(G491=$O$1,(VLOOKUP(A491,'Extras -UL'!$A$6:$J$109,HLOOKUP('Exras Inflair Vs. Base'!G491,'Extras -UL'!$A$4:$J$5,2,FALSE),FALSE)-I491),0)</f>
        <v>0</v>
      </c>
      <c r="P491" s="369">
        <f>IF(G491=$P$1,(VLOOKUP(A491,'Extras -UL'!$A$6:$J$109,HLOOKUP('Exras Inflair Vs. Base'!G491,'Extras -UL'!$A$4:$J$5,2,FALSE),FALSE)-I491),0)</f>
        <v>0</v>
      </c>
      <c r="Q491" s="369">
        <f>IF(G491=$Q$1,(VLOOKUP(A491,'Extras -UL'!$A$6:$J$109,HLOOKUP('Exras Inflair Vs. Base'!G491,'Extras -UL'!$A$4:$J$5,2,FALSE),FALSE)-I491),0)</f>
        <v>0</v>
      </c>
      <c r="R491" s="369">
        <f>IF(G491=$R$1,(VLOOKUP(A491,'Extras -UL'!$A$6:$J$109,HLOOKUP('Exras Inflair Vs. Base'!G491,'Extras -UL'!$A$4:$J$5,2,FALSE),FALSE)-I491),0)</f>
        <v>0</v>
      </c>
      <c r="S491" s="248"/>
      <c r="T491" s="256" t="str">
        <f t="shared" si="22"/>
        <v/>
      </c>
      <c r="U491" s="248"/>
      <c r="V491" s="248"/>
      <c r="W491" s="248"/>
      <c r="X491" s="248"/>
      <c r="Y491" s="241"/>
      <c r="Z491" s="241" t="str">
        <f t="shared" si="23"/>
        <v/>
      </c>
      <c r="AA491" s="245">
        <f t="shared" si="24"/>
        <v>0</v>
      </c>
      <c r="AB491" s="242">
        <f>IF(G491=$J$1,(VLOOKUP(A491,'Extras -UL'!$A$6:$J$109,HLOOKUP('Exras Inflair Vs. Base'!G491,'Extras -UL'!$A$4:$J$5,2,FALSE),FALSE)),0)</f>
        <v>0</v>
      </c>
      <c r="AC491" s="242">
        <f>IF(G491=$K$1,(VLOOKUP(A491,'Extras -UL'!$A$6:$J$109,HLOOKUP('Exras Inflair Vs. Base'!G491,'Extras -UL'!$A$4:$J$5,2,FALSE),FALSE)),0)</f>
        <v>0</v>
      </c>
      <c r="AD491" s="242">
        <f>IF(G491=$L$1,(VLOOKUP(A491,'Extras -UL'!$A$6:$J$109,HLOOKUP('Exras Inflair Vs. Base'!G491,'Extras -UL'!$A$4:$J$5,2,FALSE),FALSE)),0)</f>
        <v>0</v>
      </c>
      <c r="AE491" s="242">
        <f>IF(G491=$M$1,(VLOOKUP(A491,'Extras -UL'!$A$6:$J$109,HLOOKUP('Exras Inflair Vs. Base'!G491,'Extras -UL'!$A$4:$J$5,2,FALSE),FALSE)),0)</f>
        <v>0</v>
      </c>
      <c r="AF491" s="242">
        <f>IF(G491=$N$1,(VLOOKUP(A491,'Extras -UL'!$A$6:$J$109,HLOOKUP('Exras Inflair Vs. Base'!G491,'Extras -UL'!$A$4:$J$5,2,FALSE),FALSE)-I491),0)</f>
        <v>0</v>
      </c>
      <c r="AG491" s="242">
        <f>IF(G491=$O$1,(VLOOKUP(A491,'Extras -UL'!$A$6:$J$109,HLOOKUP('Exras Inflair Vs. Base'!G491,'Extras -UL'!$A$4:$J$5,2,FALSE),FALSE)),0)</f>
        <v>0</v>
      </c>
      <c r="AH491" s="242">
        <f>IF(G491=$P$1,(VLOOKUP(A491,'Extras -UL'!$A$6:$J$109,HLOOKUP('Exras Inflair Vs. Base'!G491,'Extras -UL'!$A$4:$J$5,2,FALSE),FALSE)),0)</f>
        <v>0</v>
      </c>
      <c r="AI491" s="242">
        <f>IF(G491=$Q$1,(VLOOKUP(A491,'Extras -UL'!$A$6:$J$109,HLOOKUP('Exras Inflair Vs. Base'!G491,'Extras -UL'!$A$4:$J$5,2,FALSE),FALSE)),0)</f>
        <v>0</v>
      </c>
      <c r="AJ491" s="242">
        <f>IF(G491=$R$1,(VLOOKUP(A491,'Extras -UL'!$A$6:$J$109,HLOOKUP('Exras Inflair Vs. Base'!G491,'Extras -UL'!$A$4:$J$5,2,FALSE),FALSE)),0)</f>
        <v>0</v>
      </c>
    </row>
    <row r="492" spans="1:36" x14ac:dyDescent="0.25">
      <c r="A492" s="250"/>
      <c r="B492" s="250"/>
      <c r="C492" s="250"/>
      <c r="D492" s="252"/>
      <c r="E492" s="249"/>
      <c r="F492" s="249"/>
      <c r="G492" s="249"/>
      <c r="H492" s="249"/>
      <c r="I492" s="249"/>
      <c r="J492" s="369">
        <f>IF(G492=$J$1,(VLOOKUP(A492,'Extras -UL'!$A$6:$J$109,HLOOKUP('Exras Inflair Vs. Base'!G492,'Extras -UL'!$A$4:$J$5,2,FALSE),FALSE)-I492),0)</f>
        <v>0</v>
      </c>
      <c r="K492" s="369">
        <f>IF(G492=$K$1,(VLOOKUP(A492,'Extras -UL'!$A$6:$J$109,HLOOKUP('Exras Inflair Vs. Base'!G492,'Extras -UL'!$A$4:$J$5,2,FALSE),FALSE)-I492),0)</f>
        <v>0</v>
      </c>
      <c r="L492" s="369">
        <f>IF(G492=$L$1,(VLOOKUP(A492,'Extras -UL'!$A$6:$J$109,HLOOKUP('Exras Inflair Vs. Base'!G492,'Extras -UL'!$A$4:$J$5,2,FALSE),FALSE)-I492),0)</f>
        <v>0</v>
      </c>
      <c r="M492" s="369">
        <f>IF(G492=$M$1,(VLOOKUP(A492,'Extras -UL'!$A$6:$J$109,HLOOKUP('Exras Inflair Vs. Base'!G492,'Extras -UL'!$A$4:$J$5,2,FALSE),FALSE)-I492),0)</f>
        <v>0</v>
      </c>
      <c r="N492" s="369">
        <f>IF(G492=$N$1,(VLOOKUP(A492,'Extras -UL'!$A$6:$J$109,HLOOKUP('Exras Inflair Vs. Base'!G492,'Extras -UL'!$A$4:$J$5,2,FALSE),FALSE)-I492),0)</f>
        <v>0</v>
      </c>
      <c r="O492" s="369">
        <f>IF(G492=$O$1,(VLOOKUP(A492,'Extras -UL'!$A$6:$J$109,HLOOKUP('Exras Inflair Vs. Base'!G492,'Extras -UL'!$A$4:$J$5,2,FALSE),FALSE)-I492),0)</f>
        <v>0</v>
      </c>
      <c r="P492" s="369">
        <f>IF(G492=$P$1,(VLOOKUP(A492,'Extras -UL'!$A$6:$J$109,HLOOKUP('Exras Inflair Vs. Base'!G492,'Extras -UL'!$A$4:$J$5,2,FALSE),FALSE)-I492),0)</f>
        <v>0</v>
      </c>
      <c r="Q492" s="369">
        <f>IF(G492=$Q$1,(VLOOKUP(A492,'Extras -UL'!$A$6:$J$109,HLOOKUP('Exras Inflair Vs. Base'!G492,'Extras -UL'!$A$4:$J$5,2,FALSE),FALSE)-I492),0)</f>
        <v>0</v>
      </c>
      <c r="R492" s="369">
        <f>IF(G492=$R$1,(VLOOKUP(A492,'Extras -UL'!$A$6:$J$109,HLOOKUP('Exras Inflair Vs. Base'!G492,'Extras -UL'!$A$4:$J$5,2,FALSE),FALSE)-I492),0)</f>
        <v>0</v>
      </c>
      <c r="S492" s="248"/>
      <c r="T492" s="256" t="str">
        <f t="shared" si="22"/>
        <v/>
      </c>
      <c r="U492" s="248"/>
      <c r="V492" s="248"/>
      <c r="W492" s="248"/>
      <c r="X492" s="248"/>
      <c r="Y492" s="241"/>
      <c r="Z492" s="241" t="str">
        <f t="shared" si="23"/>
        <v/>
      </c>
      <c r="AA492" s="245">
        <f t="shared" si="24"/>
        <v>0</v>
      </c>
      <c r="AB492" s="242">
        <f>IF(G492=$J$1,(VLOOKUP(A492,'Extras -UL'!$A$6:$J$109,HLOOKUP('Exras Inflair Vs. Base'!G492,'Extras -UL'!$A$4:$J$5,2,FALSE),FALSE)),0)</f>
        <v>0</v>
      </c>
      <c r="AC492" s="242">
        <f>IF(G492=$K$1,(VLOOKUP(A492,'Extras -UL'!$A$6:$J$109,HLOOKUP('Exras Inflair Vs. Base'!G492,'Extras -UL'!$A$4:$J$5,2,FALSE),FALSE)),0)</f>
        <v>0</v>
      </c>
      <c r="AD492" s="242">
        <f>IF(G492=$L$1,(VLOOKUP(A492,'Extras -UL'!$A$6:$J$109,HLOOKUP('Exras Inflair Vs. Base'!G492,'Extras -UL'!$A$4:$J$5,2,FALSE),FALSE)),0)</f>
        <v>0</v>
      </c>
      <c r="AE492" s="242">
        <f>IF(G492=$M$1,(VLOOKUP(A492,'Extras -UL'!$A$6:$J$109,HLOOKUP('Exras Inflair Vs. Base'!G492,'Extras -UL'!$A$4:$J$5,2,FALSE),FALSE)),0)</f>
        <v>0</v>
      </c>
      <c r="AF492" s="242">
        <f>IF(G492=$N$1,(VLOOKUP(A492,'Extras -UL'!$A$6:$J$109,HLOOKUP('Exras Inflair Vs. Base'!G492,'Extras -UL'!$A$4:$J$5,2,FALSE),FALSE)-I492),0)</f>
        <v>0</v>
      </c>
      <c r="AG492" s="242">
        <f>IF(G492=$O$1,(VLOOKUP(A492,'Extras -UL'!$A$6:$J$109,HLOOKUP('Exras Inflair Vs. Base'!G492,'Extras -UL'!$A$4:$J$5,2,FALSE),FALSE)),0)</f>
        <v>0</v>
      </c>
      <c r="AH492" s="242">
        <f>IF(G492=$P$1,(VLOOKUP(A492,'Extras -UL'!$A$6:$J$109,HLOOKUP('Exras Inflair Vs. Base'!G492,'Extras -UL'!$A$4:$J$5,2,FALSE),FALSE)),0)</f>
        <v>0</v>
      </c>
      <c r="AI492" s="242">
        <f>IF(G492=$Q$1,(VLOOKUP(A492,'Extras -UL'!$A$6:$J$109,HLOOKUP('Exras Inflair Vs. Base'!G492,'Extras -UL'!$A$4:$J$5,2,FALSE),FALSE)),0)</f>
        <v>0</v>
      </c>
      <c r="AJ492" s="242">
        <f>IF(G492=$R$1,(VLOOKUP(A492,'Extras -UL'!$A$6:$J$109,HLOOKUP('Exras Inflair Vs. Base'!G492,'Extras -UL'!$A$4:$J$5,2,FALSE),FALSE)),0)</f>
        <v>0</v>
      </c>
    </row>
    <row r="493" spans="1:36" x14ac:dyDescent="0.25">
      <c r="A493" s="250"/>
      <c r="B493" s="250"/>
      <c r="C493" s="250"/>
      <c r="D493" s="252"/>
      <c r="E493" s="249"/>
      <c r="F493" s="249"/>
      <c r="G493" s="249"/>
      <c r="H493" s="249"/>
      <c r="I493" s="249"/>
      <c r="J493" s="369">
        <f>IF(G493=$J$1,(VLOOKUP(A493,'Extras -UL'!$A$6:$J$109,HLOOKUP('Exras Inflair Vs. Base'!G493,'Extras -UL'!$A$4:$J$5,2,FALSE),FALSE)-I493),0)</f>
        <v>0</v>
      </c>
      <c r="K493" s="369">
        <f>IF(G493=$K$1,(VLOOKUP(A493,'Extras -UL'!$A$6:$J$109,HLOOKUP('Exras Inflair Vs. Base'!G493,'Extras -UL'!$A$4:$J$5,2,FALSE),FALSE)-I493),0)</f>
        <v>0</v>
      </c>
      <c r="L493" s="369">
        <f>IF(G493=$L$1,(VLOOKUP(A493,'Extras -UL'!$A$6:$J$109,HLOOKUP('Exras Inflair Vs. Base'!G493,'Extras -UL'!$A$4:$J$5,2,FALSE),FALSE)-I493),0)</f>
        <v>0</v>
      </c>
      <c r="M493" s="369">
        <f>IF(G493=$M$1,(VLOOKUP(A493,'Extras -UL'!$A$6:$J$109,HLOOKUP('Exras Inflair Vs. Base'!G493,'Extras -UL'!$A$4:$J$5,2,FALSE),FALSE)-I493),0)</f>
        <v>0</v>
      </c>
      <c r="N493" s="369">
        <f>IF(G493=$N$1,(VLOOKUP(A493,'Extras -UL'!$A$6:$J$109,HLOOKUP('Exras Inflair Vs. Base'!G493,'Extras -UL'!$A$4:$J$5,2,FALSE),FALSE)-I493),0)</f>
        <v>0</v>
      </c>
      <c r="O493" s="369">
        <f>IF(G493=$O$1,(VLOOKUP(A493,'Extras -UL'!$A$6:$J$109,HLOOKUP('Exras Inflair Vs. Base'!G493,'Extras -UL'!$A$4:$J$5,2,FALSE),FALSE)-I493),0)</f>
        <v>0</v>
      </c>
      <c r="P493" s="369">
        <f>IF(G493=$P$1,(VLOOKUP(A493,'Extras -UL'!$A$6:$J$109,HLOOKUP('Exras Inflair Vs. Base'!G493,'Extras -UL'!$A$4:$J$5,2,FALSE),FALSE)-I493),0)</f>
        <v>0</v>
      </c>
      <c r="Q493" s="369">
        <f>IF(G493=$Q$1,(VLOOKUP(A493,'Extras -UL'!$A$6:$J$109,HLOOKUP('Exras Inflair Vs. Base'!G493,'Extras -UL'!$A$4:$J$5,2,FALSE),FALSE)-I493),0)</f>
        <v>0</v>
      </c>
      <c r="R493" s="369">
        <f>IF(G493=$R$1,(VLOOKUP(A493,'Extras -UL'!$A$6:$J$109,HLOOKUP('Exras Inflair Vs. Base'!G493,'Extras -UL'!$A$4:$J$5,2,FALSE),FALSE)-I493),0)</f>
        <v>0</v>
      </c>
      <c r="S493" s="248"/>
      <c r="T493" s="256" t="str">
        <f t="shared" si="22"/>
        <v/>
      </c>
      <c r="U493" s="248"/>
      <c r="V493" s="248"/>
      <c r="W493" s="248"/>
      <c r="X493" s="248"/>
      <c r="Y493" s="241"/>
      <c r="Z493" s="241" t="str">
        <f t="shared" si="23"/>
        <v/>
      </c>
      <c r="AA493" s="245">
        <f t="shared" si="24"/>
        <v>0</v>
      </c>
      <c r="AB493" s="242">
        <f>IF(G493=$J$1,(VLOOKUP(A493,'Extras -UL'!$A$6:$J$109,HLOOKUP('Exras Inflair Vs. Base'!G493,'Extras -UL'!$A$4:$J$5,2,FALSE),FALSE)),0)</f>
        <v>0</v>
      </c>
      <c r="AC493" s="242">
        <f>IF(G493=$K$1,(VLOOKUP(A493,'Extras -UL'!$A$6:$J$109,HLOOKUP('Exras Inflair Vs. Base'!G493,'Extras -UL'!$A$4:$J$5,2,FALSE),FALSE)),0)</f>
        <v>0</v>
      </c>
      <c r="AD493" s="242">
        <f>IF(G493=$L$1,(VLOOKUP(A493,'Extras -UL'!$A$6:$J$109,HLOOKUP('Exras Inflair Vs. Base'!G493,'Extras -UL'!$A$4:$J$5,2,FALSE),FALSE)),0)</f>
        <v>0</v>
      </c>
      <c r="AE493" s="242">
        <f>IF(G493=$M$1,(VLOOKUP(A493,'Extras -UL'!$A$6:$J$109,HLOOKUP('Exras Inflair Vs. Base'!G493,'Extras -UL'!$A$4:$J$5,2,FALSE),FALSE)),0)</f>
        <v>0</v>
      </c>
      <c r="AF493" s="242">
        <f>IF(G493=$N$1,(VLOOKUP(A493,'Extras -UL'!$A$6:$J$109,HLOOKUP('Exras Inflair Vs. Base'!G493,'Extras -UL'!$A$4:$J$5,2,FALSE),FALSE)-I493),0)</f>
        <v>0</v>
      </c>
      <c r="AG493" s="242">
        <f>IF(G493=$O$1,(VLOOKUP(A493,'Extras -UL'!$A$6:$J$109,HLOOKUP('Exras Inflair Vs. Base'!G493,'Extras -UL'!$A$4:$J$5,2,FALSE),FALSE)),0)</f>
        <v>0</v>
      </c>
      <c r="AH493" s="242">
        <f>IF(G493=$P$1,(VLOOKUP(A493,'Extras -UL'!$A$6:$J$109,HLOOKUP('Exras Inflair Vs. Base'!G493,'Extras -UL'!$A$4:$J$5,2,FALSE),FALSE)),0)</f>
        <v>0</v>
      </c>
      <c r="AI493" s="242">
        <f>IF(G493=$Q$1,(VLOOKUP(A493,'Extras -UL'!$A$6:$J$109,HLOOKUP('Exras Inflair Vs. Base'!G493,'Extras -UL'!$A$4:$J$5,2,FALSE),FALSE)),0)</f>
        <v>0</v>
      </c>
      <c r="AJ493" s="242">
        <f>IF(G493=$R$1,(VLOOKUP(A493,'Extras -UL'!$A$6:$J$109,HLOOKUP('Exras Inflair Vs. Base'!G493,'Extras -UL'!$A$4:$J$5,2,FALSE),FALSE)),0)</f>
        <v>0</v>
      </c>
    </row>
    <row r="494" spans="1:36" x14ac:dyDescent="0.25">
      <c r="A494" s="250"/>
      <c r="B494" s="250"/>
      <c r="C494" s="250"/>
      <c r="D494" s="252"/>
      <c r="E494" s="249"/>
      <c r="F494" s="249"/>
      <c r="G494" s="249"/>
      <c r="H494" s="249"/>
      <c r="I494" s="249"/>
      <c r="J494" s="369">
        <f>IF(G494=$J$1,(VLOOKUP(A494,'Extras -UL'!$A$6:$J$109,HLOOKUP('Exras Inflair Vs. Base'!G494,'Extras -UL'!$A$4:$J$5,2,FALSE),FALSE)-I494),0)</f>
        <v>0</v>
      </c>
      <c r="K494" s="369">
        <f>IF(G494=$K$1,(VLOOKUP(A494,'Extras -UL'!$A$6:$J$109,HLOOKUP('Exras Inflair Vs. Base'!G494,'Extras -UL'!$A$4:$J$5,2,FALSE),FALSE)-I494),0)</f>
        <v>0</v>
      </c>
      <c r="L494" s="369">
        <f>IF(G494=$L$1,(VLOOKUP(A494,'Extras -UL'!$A$6:$J$109,HLOOKUP('Exras Inflair Vs. Base'!G494,'Extras -UL'!$A$4:$J$5,2,FALSE),FALSE)-I494),0)</f>
        <v>0</v>
      </c>
      <c r="M494" s="369">
        <f>IF(G494=$M$1,(VLOOKUP(A494,'Extras -UL'!$A$6:$J$109,HLOOKUP('Exras Inflair Vs. Base'!G494,'Extras -UL'!$A$4:$J$5,2,FALSE),FALSE)-I494),0)</f>
        <v>0</v>
      </c>
      <c r="N494" s="369">
        <f>IF(G494=$N$1,(VLOOKUP(A494,'Extras -UL'!$A$6:$J$109,HLOOKUP('Exras Inflair Vs. Base'!G494,'Extras -UL'!$A$4:$J$5,2,FALSE),FALSE)-I494),0)</f>
        <v>0</v>
      </c>
      <c r="O494" s="369">
        <f>IF(G494=$O$1,(VLOOKUP(A494,'Extras -UL'!$A$6:$J$109,HLOOKUP('Exras Inflair Vs. Base'!G494,'Extras -UL'!$A$4:$J$5,2,FALSE),FALSE)-I494),0)</f>
        <v>0</v>
      </c>
      <c r="P494" s="369">
        <f>IF(G494=$P$1,(VLOOKUP(A494,'Extras -UL'!$A$6:$J$109,HLOOKUP('Exras Inflair Vs. Base'!G494,'Extras -UL'!$A$4:$J$5,2,FALSE),FALSE)-I494),0)</f>
        <v>0</v>
      </c>
      <c r="Q494" s="369">
        <f>IF(G494=$Q$1,(VLOOKUP(A494,'Extras -UL'!$A$6:$J$109,HLOOKUP('Exras Inflair Vs. Base'!G494,'Extras -UL'!$A$4:$J$5,2,FALSE),FALSE)-I494),0)</f>
        <v>0</v>
      </c>
      <c r="R494" s="369">
        <f>IF(G494=$R$1,(VLOOKUP(A494,'Extras -UL'!$A$6:$J$109,HLOOKUP('Exras Inflair Vs. Base'!G494,'Extras -UL'!$A$4:$J$5,2,FALSE),FALSE)-I494),0)</f>
        <v>0</v>
      </c>
      <c r="S494" s="248"/>
      <c r="T494" s="256" t="str">
        <f t="shared" si="22"/>
        <v/>
      </c>
      <c r="U494" s="248"/>
      <c r="V494" s="248"/>
      <c r="W494" s="248"/>
      <c r="X494" s="248"/>
      <c r="Y494" s="241"/>
      <c r="Z494" s="241" t="str">
        <f t="shared" si="23"/>
        <v/>
      </c>
      <c r="AA494" s="245">
        <f t="shared" si="24"/>
        <v>0</v>
      </c>
      <c r="AB494" s="242">
        <f>IF(G494=$J$1,(VLOOKUP(A494,'Extras -UL'!$A$6:$J$109,HLOOKUP('Exras Inflair Vs. Base'!G494,'Extras -UL'!$A$4:$J$5,2,FALSE),FALSE)),0)</f>
        <v>0</v>
      </c>
      <c r="AC494" s="242">
        <f>IF(G494=$K$1,(VLOOKUP(A494,'Extras -UL'!$A$6:$J$109,HLOOKUP('Exras Inflair Vs. Base'!G494,'Extras -UL'!$A$4:$J$5,2,FALSE),FALSE)),0)</f>
        <v>0</v>
      </c>
      <c r="AD494" s="242">
        <f>IF(G494=$L$1,(VLOOKUP(A494,'Extras -UL'!$A$6:$J$109,HLOOKUP('Exras Inflair Vs. Base'!G494,'Extras -UL'!$A$4:$J$5,2,FALSE),FALSE)),0)</f>
        <v>0</v>
      </c>
      <c r="AE494" s="242">
        <f>IF(G494=$M$1,(VLOOKUP(A494,'Extras -UL'!$A$6:$J$109,HLOOKUP('Exras Inflair Vs. Base'!G494,'Extras -UL'!$A$4:$J$5,2,FALSE),FALSE)),0)</f>
        <v>0</v>
      </c>
      <c r="AF494" s="242">
        <f>IF(G494=$N$1,(VLOOKUP(A494,'Extras -UL'!$A$6:$J$109,HLOOKUP('Exras Inflair Vs. Base'!G494,'Extras -UL'!$A$4:$J$5,2,FALSE),FALSE)-I494),0)</f>
        <v>0</v>
      </c>
      <c r="AG494" s="242">
        <f>IF(G494=$O$1,(VLOOKUP(A494,'Extras -UL'!$A$6:$J$109,HLOOKUP('Exras Inflair Vs. Base'!G494,'Extras -UL'!$A$4:$J$5,2,FALSE),FALSE)),0)</f>
        <v>0</v>
      </c>
      <c r="AH494" s="242">
        <f>IF(G494=$P$1,(VLOOKUP(A494,'Extras -UL'!$A$6:$J$109,HLOOKUP('Exras Inflair Vs. Base'!G494,'Extras -UL'!$A$4:$J$5,2,FALSE),FALSE)),0)</f>
        <v>0</v>
      </c>
      <c r="AI494" s="242">
        <f>IF(G494=$Q$1,(VLOOKUP(A494,'Extras -UL'!$A$6:$J$109,HLOOKUP('Exras Inflair Vs. Base'!G494,'Extras -UL'!$A$4:$J$5,2,FALSE),FALSE)),0)</f>
        <v>0</v>
      </c>
      <c r="AJ494" s="242">
        <f>IF(G494=$R$1,(VLOOKUP(A494,'Extras -UL'!$A$6:$J$109,HLOOKUP('Exras Inflair Vs. Base'!G494,'Extras -UL'!$A$4:$J$5,2,FALSE),FALSE)),0)</f>
        <v>0</v>
      </c>
    </row>
    <row r="495" spans="1:36" x14ac:dyDescent="0.25">
      <c r="A495" s="250"/>
      <c r="B495" s="250"/>
      <c r="C495" s="250"/>
      <c r="D495" s="252"/>
      <c r="E495" s="249"/>
      <c r="F495" s="249"/>
      <c r="G495" s="249"/>
      <c r="H495" s="249"/>
      <c r="I495" s="249"/>
      <c r="J495" s="369">
        <f>IF(G495=$J$1,(VLOOKUP(A495,'Extras -UL'!$A$6:$J$109,HLOOKUP('Exras Inflair Vs. Base'!G495,'Extras -UL'!$A$4:$J$5,2,FALSE),FALSE)-I495),0)</f>
        <v>0</v>
      </c>
      <c r="K495" s="369">
        <f>IF(G495=$K$1,(VLOOKUP(A495,'Extras -UL'!$A$6:$J$109,HLOOKUP('Exras Inflair Vs. Base'!G495,'Extras -UL'!$A$4:$J$5,2,FALSE),FALSE)-I495),0)</f>
        <v>0</v>
      </c>
      <c r="L495" s="369">
        <f>IF(G495=$L$1,(VLOOKUP(A495,'Extras -UL'!$A$6:$J$109,HLOOKUP('Exras Inflair Vs. Base'!G495,'Extras -UL'!$A$4:$J$5,2,FALSE),FALSE)-I495),0)</f>
        <v>0</v>
      </c>
      <c r="M495" s="369">
        <f>IF(G495=$M$1,(VLOOKUP(A495,'Extras -UL'!$A$6:$J$109,HLOOKUP('Exras Inflair Vs. Base'!G495,'Extras -UL'!$A$4:$J$5,2,FALSE),FALSE)-I495),0)</f>
        <v>0</v>
      </c>
      <c r="N495" s="369">
        <f>IF(G495=$N$1,(VLOOKUP(A495,'Extras -UL'!$A$6:$J$109,HLOOKUP('Exras Inflair Vs. Base'!G495,'Extras -UL'!$A$4:$J$5,2,FALSE),FALSE)-I495),0)</f>
        <v>0</v>
      </c>
      <c r="O495" s="369">
        <f>IF(G495=$O$1,(VLOOKUP(A495,'Extras -UL'!$A$6:$J$109,HLOOKUP('Exras Inflair Vs. Base'!G495,'Extras -UL'!$A$4:$J$5,2,FALSE),FALSE)-I495),0)</f>
        <v>0</v>
      </c>
      <c r="P495" s="369">
        <f>IF(G495=$P$1,(VLOOKUP(A495,'Extras -UL'!$A$6:$J$109,HLOOKUP('Exras Inflair Vs. Base'!G495,'Extras -UL'!$A$4:$J$5,2,FALSE),FALSE)-I495),0)</f>
        <v>0</v>
      </c>
      <c r="Q495" s="369">
        <f>IF(G495=$Q$1,(VLOOKUP(A495,'Extras -UL'!$A$6:$J$109,HLOOKUP('Exras Inflair Vs. Base'!G495,'Extras -UL'!$A$4:$J$5,2,FALSE),FALSE)-I495),0)</f>
        <v>0</v>
      </c>
      <c r="R495" s="369">
        <f>IF(G495=$R$1,(VLOOKUP(A495,'Extras -UL'!$A$6:$J$109,HLOOKUP('Exras Inflair Vs. Base'!G495,'Extras -UL'!$A$4:$J$5,2,FALSE),FALSE)-I495),0)</f>
        <v>0</v>
      </c>
      <c r="S495" s="248"/>
      <c r="T495" s="256" t="str">
        <f t="shared" si="22"/>
        <v/>
      </c>
      <c r="U495" s="248"/>
      <c r="V495" s="248"/>
      <c r="W495" s="248"/>
      <c r="X495" s="248"/>
      <c r="Y495" s="241"/>
      <c r="Z495" s="241" t="str">
        <f t="shared" si="23"/>
        <v/>
      </c>
      <c r="AA495" s="245">
        <f t="shared" si="24"/>
        <v>0</v>
      </c>
      <c r="AB495" s="242">
        <f>IF(G495=$J$1,(VLOOKUP(A495,'Extras -UL'!$A$6:$J$109,HLOOKUP('Exras Inflair Vs. Base'!G495,'Extras -UL'!$A$4:$J$5,2,FALSE),FALSE)),0)</f>
        <v>0</v>
      </c>
      <c r="AC495" s="242">
        <f>IF(G495=$K$1,(VLOOKUP(A495,'Extras -UL'!$A$6:$J$109,HLOOKUP('Exras Inflair Vs. Base'!G495,'Extras -UL'!$A$4:$J$5,2,FALSE),FALSE)),0)</f>
        <v>0</v>
      </c>
      <c r="AD495" s="242">
        <f>IF(G495=$L$1,(VLOOKUP(A495,'Extras -UL'!$A$6:$J$109,HLOOKUP('Exras Inflair Vs. Base'!G495,'Extras -UL'!$A$4:$J$5,2,FALSE),FALSE)),0)</f>
        <v>0</v>
      </c>
      <c r="AE495" s="242">
        <f>IF(G495=$M$1,(VLOOKUP(A495,'Extras -UL'!$A$6:$J$109,HLOOKUP('Exras Inflair Vs. Base'!G495,'Extras -UL'!$A$4:$J$5,2,FALSE),FALSE)),0)</f>
        <v>0</v>
      </c>
      <c r="AF495" s="242">
        <f>IF(G495=$N$1,(VLOOKUP(A495,'Extras -UL'!$A$6:$J$109,HLOOKUP('Exras Inflair Vs. Base'!G495,'Extras -UL'!$A$4:$J$5,2,FALSE),FALSE)-I495),0)</f>
        <v>0</v>
      </c>
      <c r="AG495" s="242">
        <f>IF(G495=$O$1,(VLOOKUP(A495,'Extras -UL'!$A$6:$J$109,HLOOKUP('Exras Inflair Vs. Base'!G495,'Extras -UL'!$A$4:$J$5,2,FALSE),FALSE)),0)</f>
        <v>0</v>
      </c>
      <c r="AH495" s="242">
        <f>IF(G495=$P$1,(VLOOKUP(A495,'Extras -UL'!$A$6:$J$109,HLOOKUP('Exras Inflair Vs. Base'!G495,'Extras -UL'!$A$4:$J$5,2,FALSE),FALSE)),0)</f>
        <v>0</v>
      </c>
      <c r="AI495" s="242">
        <f>IF(G495=$Q$1,(VLOOKUP(A495,'Extras -UL'!$A$6:$J$109,HLOOKUP('Exras Inflair Vs. Base'!G495,'Extras -UL'!$A$4:$J$5,2,FALSE),FALSE)),0)</f>
        <v>0</v>
      </c>
      <c r="AJ495" s="242">
        <f>IF(G495=$R$1,(VLOOKUP(A495,'Extras -UL'!$A$6:$J$109,HLOOKUP('Exras Inflair Vs. Base'!G495,'Extras -UL'!$A$4:$J$5,2,FALSE),FALSE)),0)</f>
        <v>0</v>
      </c>
    </row>
    <row r="496" spans="1:36" x14ac:dyDescent="0.25">
      <c r="A496" s="250"/>
      <c r="B496" s="250"/>
      <c r="C496" s="250"/>
      <c r="D496" s="252"/>
      <c r="E496" s="249"/>
      <c r="F496" s="249"/>
      <c r="G496" s="249"/>
      <c r="H496" s="249"/>
      <c r="I496" s="249"/>
      <c r="J496" s="369">
        <f>IF(G496=$J$1,(VLOOKUP(A496,'Extras -UL'!$A$6:$J$109,HLOOKUP('Exras Inflair Vs. Base'!G496,'Extras -UL'!$A$4:$J$5,2,FALSE),FALSE)-I496),0)</f>
        <v>0</v>
      </c>
      <c r="K496" s="369">
        <f>IF(G496=$K$1,(VLOOKUP(A496,'Extras -UL'!$A$6:$J$109,HLOOKUP('Exras Inflair Vs. Base'!G496,'Extras -UL'!$A$4:$J$5,2,FALSE),FALSE)-I496),0)</f>
        <v>0</v>
      </c>
      <c r="L496" s="369">
        <f>IF(G496=$L$1,(VLOOKUP(A496,'Extras -UL'!$A$6:$J$109,HLOOKUP('Exras Inflair Vs. Base'!G496,'Extras -UL'!$A$4:$J$5,2,FALSE),FALSE)-I496),0)</f>
        <v>0</v>
      </c>
      <c r="M496" s="369">
        <f>IF(G496=$M$1,(VLOOKUP(A496,'Extras -UL'!$A$6:$J$109,HLOOKUP('Exras Inflair Vs. Base'!G496,'Extras -UL'!$A$4:$J$5,2,FALSE),FALSE)-I496),0)</f>
        <v>0</v>
      </c>
      <c r="N496" s="369">
        <f>IF(G496=$N$1,(VLOOKUP(A496,'Extras -UL'!$A$6:$J$109,HLOOKUP('Exras Inflair Vs. Base'!G496,'Extras -UL'!$A$4:$J$5,2,FALSE),FALSE)-I496),0)</f>
        <v>0</v>
      </c>
      <c r="O496" s="369">
        <f>IF(G496=$O$1,(VLOOKUP(A496,'Extras -UL'!$A$6:$J$109,HLOOKUP('Exras Inflair Vs. Base'!G496,'Extras -UL'!$A$4:$J$5,2,FALSE),FALSE)-I496),0)</f>
        <v>0</v>
      </c>
      <c r="P496" s="369">
        <f>IF(G496=$P$1,(VLOOKUP(A496,'Extras -UL'!$A$6:$J$109,HLOOKUP('Exras Inflair Vs. Base'!G496,'Extras -UL'!$A$4:$J$5,2,FALSE),FALSE)-I496),0)</f>
        <v>0</v>
      </c>
      <c r="Q496" s="369">
        <f>IF(G496=$Q$1,(VLOOKUP(A496,'Extras -UL'!$A$6:$J$109,HLOOKUP('Exras Inflair Vs. Base'!G496,'Extras -UL'!$A$4:$J$5,2,FALSE),FALSE)-I496),0)</f>
        <v>0</v>
      </c>
      <c r="R496" s="369">
        <f>IF(G496=$R$1,(VLOOKUP(A496,'Extras -UL'!$A$6:$J$109,HLOOKUP('Exras Inflair Vs. Base'!G496,'Extras -UL'!$A$4:$J$5,2,FALSE),FALSE)-I496),0)</f>
        <v>0</v>
      </c>
      <c r="S496" s="248"/>
      <c r="T496" s="256" t="str">
        <f t="shared" si="22"/>
        <v/>
      </c>
      <c r="U496" s="248"/>
      <c r="V496" s="248"/>
      <c r="W496" s="248"/>
      <c r="X496" s="248"/>
      <c r="Y496" s="241"/>
      <c r="Z496" s="241" t="str">
        <f t="shared" si="23"/>
        <v/>
      </c>
      <c r="AA496" s="245">
        <f t="shared" si="24"/>
        <v>0</v>
      </c>
      <c r="AB496" s="242">
        <f>IF(G496=$J$1,(VLOOKUP(A496,'Extras -UL'!$A$6:$J$109,HLOOKUP('Exras Inflair Vs. Base'!G496,'Extras -UL'!$A$4:$J$5,2,FALSE),FALSE)),0)</f>
        <v>0</v>
      </c>
      <c r="AC496" s="242">
        <f>IF(G496=$K$1,(VLOOKUP(A496,'Extras -UL'!$A$6:$J$109,HLOOKUP('Exras Inflair Vs. Base'!G496,'Extras -UL'!$A$4:$J$5,2,FALSE),FALSE)),0)</f>
        <v>0</v>
      </c>
      <c r="AD496" s="242">
        <f>IF(G496=$L$1,(VLOOKUP(A496,'Extras -UL'!$A$6:$J$109,HLOOKUP('Exras Inflair Vs. Base'!G496,'Extras -UL'!$A$4:$J$5,2,FALSE),FALSE)),0)</f>
        <v>0</v>
      </c>
      <c r="AE496" s="242">
        <f>IF(G496=$M$1,(VLOOKUP(A496,'Extras -UL'!$A$6:$J$109,HLOOKUP('Exras Inflair Vs. Base'!G496,'Extras -UL'!$A$4:$J$5,2,FALSE),FALSE)),0)</f>
        <v>0</v>
      </c>
      <c r="AF496" s="242">
        <f>IF(G496=$N$1,(VLOOKUP(A496,'Extras -UL'!$A$6:$J$109,HLOOKUP('Exras Inflair Vs. Base'!G496,'Extras -UL'!$A$4:$J$5,2,FALSE),FALSE)-I496),0)</f>
        <v>0</v>
      </c>
      <c r="AG496" s="242">
        <f>IF(G496=$O$1,(VLOOKUP(A496,'Extras -UL'!$A$6:$J$109,HLOOKUP('Exras Inflair Vs. Base'!G496,'Extras -UL'!$A$4:$J$5,2,FALSE),FALSE)),0)</f>
        <v>0</v>
      </c>
      <c r="AH496" s="242">
        <f>IF(G496=$P$1,(VLOOKUP(A496,'Extras -UL'!$A$6:$J$109,HLOOKUP('Exras Inflair Vs. Base'!G496,'Extras -UL'!$A$4:$J$5,2,FALSE),FALSE)),0)</f>
        <v>0</v>
      </c>
      <c r="AI496" s="242">
        <f>IF(G496=$Q$1,(VLOOKUP(A496,'Extras -UL'!$A$6:$J$109,HLOOKUP('Exras Inflair Vs. Base'!G496,'Extras -UL'!$A$4:$J$5,2,FALSE),FALSE)),0)</f>
        <v>0</v>
      </c>
      <c r="AJ496" s="242">
        <f>IF(G496=$R$1,(VLOOKUP(A496,'Extras -UL'!$A$6:$J$109,HLOOKUP('Exras Inflair Vs. Base'!G496,'Extras -UL'!$A$4:$J$5,2,FALSE),FALSE)),0)</f>
        <v>0</v>
      </c>
    </row>
    <row r="497" spans="1:36" x14ac:dyDescent="0.25">
      <c r="A497" s="250"/>
      <c r="B497" s="250"/>
      <c r="C497" s="250"/>
      <c r="D497" s="252"/>
      <c r="E497" s="249"/>
      <c r="F497" s="249"/>
      <c r="G497" s="249"/>
      <c r="H497" s="249"/>
      <c r="I497" s="249"/>
      <c r="J497" s="369">
        <f>IF(G497=$J$1,(VLOOKUP(A497,'Extras -UL'!$A$6:$J$109,HLOOKUP('Exras Inflair Vs. Base'!G497,'Extras -UL'!$A$4:$J$5,2,FALSE),FALSE)-I497),0)</f>
        <v>0</v>
      </c>
      <c r="K497" s="369">
        <f>IF(G497=$K$1,(VLOOKUP(A497,'Extras -UL'!$A$6:$J$109,HLOOKUP('Exras Inflair Vs. Base'!G497,'Extras -UL'!$A$4:$J$5,2,FALSE),FALSE)-I497),0)</f>
        <v>0</v>
      </c>
      <c r="L497" s="369">
        <f>IF(G497=$L$1,(VLOOKUP(A497,'Extras -UL'!$A$6:$J$109,HLOOKUP('Exras Inflair Vs. Base'!G497,'Extras -UL'!$A$4:$J$5,2,FALSE),FALSE)-I497),0)</f>
        <v>0</v>
      </c>
      <c r="M497" s="369">
        <f>IF(G497=$M$1,(VLOOKUP(A497,'Extras -UL'!$A$6:$J$109,HLOOKUP('Exras Inflair Vs. Base'!G497,'Extras -UL'!$A$4:$J$5,2,FALSE),FALSE)-I497),0)</f>
        <v>0</v>
      </c>
      <c r="N497" s="369">
        <f>IF(G497=$N$1,(VLOOKUP(A497,'Extras -UL'!$A$6:$J$109,HLOOKUP('Exras Inflair Vs. Base'!G497,'Extras -UL'!$A$4:$J$5,2,FALSE),FALSE)-I497),0)</f>
        <v>0</v>
      </c>
      <c r="O497" s="369">
        <f>IF(G497=$O$1,(VLOOKUP(A497,'Extras -UL'!$A$6:$J$109,HLOOKUP('Exras Inflair Vs. Base'!G497,'Extras -UL'!$A$4:$J$5,2,FALSE),FALSE)-I497),0)</f>
        <v>0</v>
      </c>
      <c r="P497" s="369">
        <f>IF(G497=$P$1,(VLOOKUP(A497,'Extras -UL'!$A$6:$J$109,HLOOKUP('Exras Inflair Vs. Base'!G497,'Extras -UL'!$A$4:$J$5,2,FALSE),FALSE)-I497),0)</f>
        <v>0</v>
      </c>
      <c r="Q497" s="369">
        <f>IF(G497=$Q$1,(VLOOKUP(A497,'Extras -UL'!$A$6:$J$109,HLOOKUP('Exras Inflair Vs. Base'!G497,'Extras -UL'!$A$4:$J$5,2,FALSE),FALSE)-I497),0)</f>
        <v>0</v>
      </c>
      <c r="R497" s="369">
        <f>IF(G497=$R$1,(VLOOKUP(A497,'Extras -UL'!$A$6:$J$109,HLOOKUP('Exras Inflair Vs. Base'!G497,'Extras -UL'!$A$4:$J$5,2,FALSE),FALSE)-I497),0)</f>
        <v>0</v>
      </c>
      <c r="S497" s="248"/>
      <c r="T497" s="256" t="str">
        <f t="shared" si="22"/>
        <v/>
      </c>
      <c r="U497" s="248"/>
      <c r="V497" s="248"/>
      <c r="W497" s="248"/>
      <c r="X497" s="248"/>
      <c r="Y497" s="241"/>
      <c r="Z497" s="241" t="str">
        <f t="shared" si="23"/>
        <v/>
      </c>
      <c r="AA497" s="245">
        <f t="shared" si="24"/>
        <v>0</v>
      </c>
      <c r="AB497" s="242">
        <f>IF(G497=$J$1,(VLOOKUP(A497,'Extras -UL'!$A$6:$J$109,HLOOKUP('Exras Inflair Vs. Base'!G497,'Extras -UL'!$A$4:$J$5,2,FALSE),FALSE)),0)</f>
        <v>0</v>
      </c>
      <c r="AC497" s="242">
        <f>IF(G497=$K$1,(VLOOKUP(A497,'Extras -UL'!$A$6:$J$109,HLOOKUP('Exras Inflair Vs. Base'!G497,'Extras -UL'!$A$4:$J$5,2,FALSE),FALSE)),0)</f>
        <v>0</v>
      </c>
      <c r="AD497" s="242">
        <f>IF(G497=$L$1,(VLOOKUP(A497,'Extras -UL'!$A$6:$J$109,HLOOKUP('Exras Inflair Vs. Base'!G497,'Extras -UL'!$A$4:$J$5,2,FALSE),FALSE)),0)</f>
        <v>0</v>
      </c>
      <c r="AE497" s="242">
        <f>IF(G497=$M$1,(VLOOKUP(A497,'Extras -UL'!$A$6:$J$109,HLOOKUP('Exras Inflair Vs. Base'!G497,'Extras -UL'!$A$4:$J$5,2,FALSE),FALSE)),0)</f>
        <v>0</v>
      </c>
      <c r="AF497" s="242">
        <f>IF(G497=$N$1,(VLOOKUP(A497,'Extras -UL'!$A$6:$J$109,HLOOKUP('Exras Inflair Vs. Base'!G497,'Extras -UL'!$A$4:$J$5,2,FALSE),FALSE)-I497),0)</f>
        <v>0</v>
      </c>
      <c r="AG497" s="242">
        <f>IF(G497=$O$1,(VLOOKUP(A497,'Extras -UL'!$A$6:$J$109,HLOOKUP('Exras Inflair Vs. Base'!G497,'Extras -UL'!$A$4:$J$5,2,FALSE),FALSE)),0)</f>
        <v>0</v>
      </c>
      <c r="AH497" s="242">
        <f>IF(G497=$P$1,(VLOOKUP(A497,'Extras -UL'!$A$6:$J$109,HLOOKUP('Exras Inflair Vs. Base'!G497,'Extras -UL'!$A$4:$J$5,2,FALSE),FALSE)),0)</f>
        <v>0</v>
      </c>
      <c r="AI497" s="242">
        <f>IF(G497=$Q$1,(VLOOKUP(A497,'Extras -UL'!$A$6:$J$109,HLOOKUP('Exras Inflair Vs. Base'!G497,'Extras -UL'!$A$4:$J$5,2,FALSE),FALSE)),0)</f>
        <v>0</v>
      </c>
      <c r="AJ497" s="242">
        <f>IF(G497=$R$1,(VLOOKUP(A497,'Extras -UL'!$A$6:$J$109,HLOOKUP('Exras Inflair Vs. Base'!G497,'Extras -UL'!$A$4:$J$5,2,FALSE),FALSE)),0)</f>
        <v>0</v>
      </c>
    </row>
    <row r="498" spans="1:36" x14ac:dyDescent="0.25">
      <c r="A498" s="250"/>
      <c r="B498" s="250"/>
      <c r="C498" s="250"/>
      <c r="D498" s="252"/>
      <c r="E498" s="249"/>
      <c r="F498" s="249"/>
      <c r="G498" s="249"/>
      <c r="H498" s="249"/>
      <c r="I498" s="249"/>
      <c r="J498" s="369">
        <f>IF(G498=$J$1,(VLOOKUP(A498,'Extras -UL'!$A$6:$J$109,HLOOKUP('Exras Inflair Vs. Base'!G498,'Extras -UL'!$A$4:$J$5,2,FALSE),FALSE)-I498),0)</f>
        <v>0</v>
      </c>
      <c r="K498" s="369">
        <f>IF(G498=$K$1,(VLOOKUP(A498,'Extras -UL'!$A$6:$J$109,HLOOKUP('Exras Inflair Vs. Base'!G498,'Extras -UL'!$A$4:$J$5,2,FALSE),FALSE)-I498),0)</f>
        <v>0</v>
      </c>
      <c r="L498" s="369">
        <f>IF(G498=$L$1,(VLOOKUP(A498,'Extras -UL'!$A$6:$J$109,HLOOKUP('Exras Inflair Vs. Base'!G498,'Extras -UL'!$A$4:$J$5,2,FALSE),FALSE)-I498),0)</f>
        <v>0</v>
      </c>
      <c r="M498" s="369">
        <f>IF(G498=$M$1,(VLOOKUP(A498,'Extras -UL'!$A$6:$J$109,HLOOKUP('Exras Inflair Vs. Base'!G498,'Extras -UL'!$A$4:$J$5,2,FALSE),FALSE)-I498),0)</f>
        <v>0</v>
      </c>
      <c r="N498" s="369">
        <f>IF(G498=$N$1,(VLOOKUP(A498,'Extras -UL'!$A$6:$J$109,HLOOKUP('Exras Inflair Vs. Base'!G498,'Extras -UL'!$A$4:$J$5,2,FALSE),FALSE)-I498),0)</f>
        <v>0</v>
      </c>
      <c r="O498" s="369">
        <f>IF(G498=$O$1,(VLOOKUP(A498,'Extras -UL'!$A$6:$J$109,HLOOKUP('Exras Inflair Vs. Base'!G498,'Extras -UL'!$A$4:$J$5,2,FALSE),FALSE)-I498),0)</f>
        <v>0</v>
      </c>
      <c r="P498" s="369">
        <f>IF(G498=$P$1,(VLOOKUP(A498,'Extras -UL'!$A$6:$J$109,HLOOKUP('Exras Inflair Vs. Base'!G498,'Extras -UL'!$A$4:$J$5,2,FALSE),FALSE)-I498),0)</f>
        <v>0</v>
      </c>
      <c r="Q498" s="369">
        <f>IF(G498=$Q$1,(VLOOKUP(A498,'Extras -UL'!$A$6:$J$109,HLOOKUP('Exras Inflair Vs. Base'!G498,'Extras -UL'!$A$4:$J$5,2,FALSE),FALSE)-I498),0)</f>
        <v>0</v>
      </c>
      <c r="R498" s="369">
        <f>IF(G498=$R$1,(VLOOKUP(A498,'Extras -UL'!$A$6:$J$109,HLOOKUP('Exras Inflair Vs. Base'!G498,'Extras -UL'!$A$4:$J$5,2,FALSE),FALSE)-I498),0)</f>
        <v>0</v>
      </c>
      <c r="S498" s="248"/>
      <c r="T498" s="256" t="str">
        <f t="shared" si="22"/>
        <v/>
      </c>
      <c r="U498" s="248"/>
      <c r="V498" s="248"/>
      <c r="W498" s="248"/>
      <c r="X498" s="248"/>
      <c r="Y498" s="241"/>
      <c r="Z498" s="241" t="str">
        <f t="shared" si="23"/>
        <v/>
      </c>
      <c r="AA498" s="245">
        <f t="shared" si="24"/>
        <v>0</v>
      </c>
      <c r="AB498" s="242">
        <f>IF(G498=$J$1,(VLOOKUP(A498,'Extras -UL'!$A$6:$J$109,HLOOKUP('Exras Inflair Vs. Base'!G498,'Extras -UL'!$A$4:$J$5,2,FALSE),FALSE)),0)</f>
        <v>0</v>
      </c>
      <c r="AC498" s="242">
        <f>IF(G498=$K$1,(VLOOKUP(A498,'Extras -UL'!$A$6:$J$109,HLOOKUP('Exras Inflair Vs. Base'!G498,'Extras -UL'!$A$4:$J$5,2,FALSE),FALSE)),0)</f>
        <v>0</v>
      </c>
      <c r="AD498" s="242">
        <f>IF(G498=$L$1,(VLOOKUP(A498,'Extras -UL'!$A$6:$J$109,HLOOKUP('Exras Inflair Vs. Base'!G498,'Extras -UL'!$A$4:$J$5,2,FALSE),FALSE)),0)</f>
        <v>0</v>
      </c>
      <c r="AE498" s="242">
        <f>IF(G498=$M$1,(VLOOKUP(A498,'Extras -UL'!$A$6:$J$109,HLOOKUP('Exras Inflair Vs. Base'!G498,'Extras -UL'!$A$4:$J$5,2,FALSE),FALSE)),0)</f>
        <v>0</v>
      </c>
      <c r="AF498" s="242">
        <f>IF(G498=$N$1,(VLOOKUP(A498,'Extras -UL'!$A$6:$J$109,HLOOKUP('Exras Inflair Vs. Base'!G498,'Extras -UL'!$A$4:$J$5,2,FALSE),FALSE)-I498),0)</f>
        <v>0</v>
      </c>
      <c r="AG498" s="242">
        <f>IF(G498=$O$1,(VLOOKUP(A498,'Extras -UL'!$A$6:$J$109,HLOOKUP('Exras Inflair Vs. Base'!G498,'Extras -UL'!$A$4:$J$5,2,FALSE),FALSE)),0)</f>
        <v>0</v>
      </c>
      <c r="AH498" s="242">
        <f>IF(G498=$P$1,(VLOOKUP(A498,'Extras -UL'!$A$6:$J$109,HLOOKUP('Exras Inflair Vs. Base'!G498,'Extras -UL'!$A$4:$J$5,2,FALSE),FALSE)),0)</f>
        <v>0</v>
      </c>
      <c r="AI498" s="242">
        <f>IF(G498=$Q$1,(VLOOKUP(A498,'Extras -UL'!$A$6:$J$109,HLOOKUP('Exras Inflair Vs. Base'!G498,'Extras -UL'!$A$4:$J$5,2,FALSE),FALSE)),0)</f>
        <v>0</v>
      </c>
      <c r="AJ498" s="242">
        <f>IF(G498=$R$1,(VLOOKUP(A498,'Extras -UL'!$A$6:$J$109,HLOOKUP('Exras Inflair Vs. Base'!G498,'Extras -UL'!$A$4:$J$5,2,FALSE),FALSE)),0)</f>
        <v>0</v>
      </c>
    </row>
    <row r="499" spans="1:36" x14ac:dyDescent="0.25">
      <c r="A499" s="250"/>
      <c r="B499" s="250"/>
      <c r="C499" s="250"/>
      <c r="D499" s="252"/>
      <c r="E499" s="249"/>
      <c r="F499" s="249"/>
      <c r="G499" s="249"/>
      <c r="H499" s="249"/>
      <c r="I499" s="249"/>
      <c r="J499" s="369">
        <f>IF(G499=$J$1,(VLOOKUP(A499,'Extras -UL'!$A$6:$J$109,HLOOKUP('Exras Inflair Vs. Base'!G499,'Extras -UL'!$A$4:$J$5,2,FALSE),FALSE)-I499),0)</f>
        <v>0</v>
      </c>
      <c r="K499" s="369">
        <f>IF(G499=$K$1,(VLOOKUP(A499,'Extras -UL'!$A$6:$J$109,HLOOKUP('Exras Inflair Vs. Base'!G499,'Extras -UL'!$A$4:$J$5,2,FALSE),FALSE)-I499),0)</f>
        <v>0</v>
      </c>
      <c r="L499" s="369">
        <f>IF(G499=$L$1,(VLOOKUP(A499,'Extras -UL'!$A$6:$J$109,HLOOKUP('Exras Inflair Vs. Base'!G499,'Extras -UL'!$A$4:$J$5,2,FALSE),FALSE)-I499),0)</f>
        <v>0</v>
      </c>
      <c r="M499" s="369">
        <f>IF(G499=$M$1,(VLOOKUP(A499,'Extras -UL'!$A$6:$J$109,HLOOKUP('Exras Inflair Vs. Base'!G499,'Extras -UL'!$A$4:$J$5,2,FALSE),FALSE)-I499),0)</f>
        <v>0</v>
      </c>
      <c r="N499" s="369">
        <f>IF(G499=$N$1,(VLOOKUP(A499,'Extras -UL'!$A$6:$J$109,HLOOKUP('Exras Inflair Vs. Base'!G499,'Extras -UL'!$A$4:$J$5,2,FALSE),FALSE)-I499),0)</f>
        <v>0</v>
      </c>
      <c r="O499" s="369">
        <f>IF(G499=$O$1,(VLOOKUP(A499,'Extras -UL'!$A$6:$J$109,HLOOKUP('Exras Inflair Vs. Base'!G499,'Extras -UL'!$A$4:$J$5,2,FALSE),FALSE)-I499),0)</f>
        <v>0</v>
      </c>
      <c r="P499" s="369">
        <f>IF(G499=$P$1,(VLOOKUP(A499,'Extras -UL'!$A$6:$J$109,HLOOKUP('Exras Inflair Vs. Base'!G499,'Extras -UL'!$A$4:$J$5,2,FALSE),FALSE)-I499),0)</f>
        <v>0</v>
      </c>
      <c r="Q499" s="369">
        <f>IF(G499=$Q$1,(VLOOKUP(A499,'Extras -UL'!$A$6:$J$109,HLOOKUP('Exras Inflair Vs. Base'!G499,'Extras -UL'!$A$4:$J$5,2,FALSE),FALSE)-I499),0)</f>
        <v>0</v>
      </c>
      <c r="R499" s="369">
        <f>IF(G499=$R$1,(VLOOKUP(A499,'Extras -UL'!$A$6:$J$109,HLOOKUP('Exras Inflair Vs. Base'!G499,'Extras -UL'!$A$4:$J$5,2,FALSE),FALSE)-I499),0)</f>
        <v>0</v>
      </c>
      <c r="S499" s="248"/>
      <c r="T499" s="256" t="str">
        <f t="shared" si="22"/>
        <v/>
      </c>
      <c r="U499" s="248"/>
      <c r="V499" s="248"/>
      <c r="W499" s="248"/>
      <c r="X499" s="248"/>
      <c r="Y499" s="241"/>
      <c r="Z499" s="241" t="str">
        <f t="shared" si="23"/>
        <v/>
      </c>
      <c r="AA499" s="245">
        <f t="shared" si="24"/>
        <v>0</v>
      </c>
      <c r="AB499" s="242">
        <f>IF(G499=$J$1,(VLOOKUP(A499,'Extras -UL'!$A$6:$J$109,HLOOKUP('Exras Inflair Vs. Base'!G499,'Extras -UL'!$A$4:$J$5,2,FALSE),FALSE)),0)</f>
        <v>0</v>
      </c>
      <c r="AC499" s="242">
        <f>IF(G499=$K$1,(VLOOKUP(A499,'Extras -UL'!$A$6:$J$109,HLOOKUP('Exras Inflair Vs. Base'!G499,'Extras -UL'!$A$4:$J$5,2,FALSE),FALSE)),0)</f>
        <v>0</v>
      </c>
      <c r="AD499" s="242">
        <f>IF(G499=$L$1,(VLOOKUP(A499,'Extras -UL'!$A$6:$J$109,HLOOKUP('Exras Inflair Vs. Base'!G499,'Extras -UL'!$A$4:$J$5,2,FALSE),FALSE)),0)</f>
        <v>0</v>
      </c>
      <c r="AE499" s="242">
        <f>IF(G499=$M$1,(VLOOKUP(A499,'Extras -UL'!$A$6:$J$109,HLOOKUP('Exras Inflair Vs. Base'!G499,'Extras -UL'!$A$4:$J$5,2,FALSE),FALSE)),0)</f>
        <v>0</v>
      </c>
      <c r="AF499" s="242">
        <f>IF(G499=$N$1,(VLOOKUP(A499,'Extras -UL'!$A$6:$J$109,HLOOKUP('Exras Inflair Vs. Base'!G499,'Extras -UL'!$A$4:$J$5,2,FALSE),FALSE)-I499),0)</f>
        <v>0</v>
      </c>
      <c r="AG499" s="242">
        <f>IF(G499=$O$1,(VLOOKUP(A499,'Extras -UL'!$A$6:$J$109,HLOOKUP('Exras Inflair Vs. Base'!G499,'Extras -UL'!$A$4:$J$5,2,FALSE),FALSE)),0)</f>
        <v>0</v>
      </c>
      <c r="AH499" s="242">
        <f>IF(G499=$P$1,(VLOOKUP(A499,'Extras -UL'!$A$6:$J$109,HLOOKUP('Exras Inflair Vs. Base'!G499,'Extras -UL'!$A$4:$J$5,2,FALSE),FALSE)),0)</f>
        <v>0</v>
      </c>
      <c r="AI499" s="242">
        <f>IF(G499=$Q$1,(VLOOKUP(A499,'Extras -UL'!$A$6:$J$109,HLOOKUP('Exras Inflair Vs. Base'!G499,'Extras -UL'!$A$4:$J$5,2,FALSE),FALSE)),0)</f>
        <v>0</v>
      </c>
      <c r="AJ499" s="242">
        <f>IF(G499=$R$1,(VLOOKUP(A499,'Extras -UL'!$A$6:$J$109,HLOOKUP('Exras Inflair Vs. Base'!G499,'Extras -UL'!$A$4:$J$5,2,FALSE),FALSE)),0)</f>
        <v>0</v>
      </c>
    </row>
    <row r="500" spans="1:36" x14ac:dyDescent="0.25">
      <c r="A500" s="250"/>
      <c r="B500" s="250"/>
      <c r="C500" s="250"/>
      <c r="D500" s="252"/>
      <c r="E500" s="249"/>
      <c r="F500" s="249"/>
      <c r="G500" s="249"/>
      <c r="H500" s="249"/>
      <c r="I500" s="249"/>
      <c r="J500" s="369">
        <f>IF(G500=$J$1,(VLOOKUP(A500,'Extras -UL'!$A$6:$J$109,HLOOKUP('Exras Inflair Vs. Base'!G500,'Extras -UL'!$A$4:$J$5,2,FALSE),FALSE)-I500),0)</f>
        <v>0</v>
      </c>
      <c r="K500" s="369">
        <f>IF(G500=$K$1,(VLOOKUP(A500,'Extras -UL'!$A$6:$J$109,HLOOKUP('Exras Inflair Vs. Base'!G500,'Extras -UL'!$A$4:$J$5,2,FALSE),FALSE)-I500),0)</f>
        <v>0</v>
      </c>
      <c r="L500" s="369">
        <f>IF(G500=$L$1,(VLOOKUP(A500,'Extras -UL'!$A$6:$J$109,HLOOKUP('Exras Inflair Vs. Base'!G500,'Extras -UL'!$A$4:$J$5,2,FALSE),FALSE)-I500),0)</f>
        <v>0</v>
      </c>
      <c r="M500" s="369">
        <f>IF(G500=$M$1,(VLOOKUP(A500,'Extras -UL'!$A$6:$J$109,HLOOKUP('Exras Inflair Vs. Base'!G500,'Extras -UL'!$A$4:$J$5,2,FALSE),FALSE)-I500),0)</f>
        <v>0</v>
      </c>
      <c r="N500" s="369">
        <f>IF(G500=$N$1,(VLOOKUP(A500,'Extras -UL'!$A$6:$J$109,HLOOKUP('Exras Inflair Vs. Base'!G500,'Extras -UL'!$A$4:$J$5,2,FALSE),FALSE)-I500),0)</f>
        <v>0</v>
      </c>
      <c r="O500" s="369">
        <f>IF(G500=$O$1,(VLOOKUP(A500,'Extras -UL'!$A$6:$J$109,HLOOKUP('Exras Inflair Vs. Base'!G500,'Extras -UL'!$A$4:$J$5,2,FALSE),FALSE)-I500),0)</f>
        <v>0</v>
      </c>
      <c r="P500" s="369">
        <f>IF(G500=$P$1,(VLOOKUP(A500,'Extras -UL'!$A$6:$J$109,HLOOKUP('Exras Inflair Vs. Base'!G500,'Extras -UL'!$A$4:$J$5,2,FALSE),FALSE)-I500),0)</f>
        <v>0</v>
      </c>
      <c r="Q500" s="369">
        <f>IF(G500=$Q$1,(VLOOKUP(A500,'Extras -UL'!$A$6:$J$109,HLOOKUP('Exras Inflair Vs. Base'!G500,'Extras -UL'!$A$4:$J$5,2,FALSE),FALSE)-I500),0)</f>
        <v>0</v>
      </c>
      <c r="R500" s="369">
        <f>IF(G500=$R$1,(VLOOKUP(A500,'Extras -UL'!$A$6:$J$109,HLOOKUP('Exras Inflair Vs. Base'!G500,'Extras -UL'!$A$4:$J$5,2,FALSE),FALSE)-I500),0)</f>
        <v>0</v>
      </c>
      <c r="S500" s="248"/>
      <c r="T500" s="256" t="str">
        <f t="shared" si="22"/>
        <v/>
      </c>
      <c r="U500" s="248"/>
      <c r="V500" s="248"/>
      <c r="W500" s="248"/>
      <c r="X500" s="248"/>
      <c r="Y500" s="241"/>
      <c r="Z500" s="241" t="str">
        <f t="shared" si="23"/>
        <v/>
      </c>
      <c r="AA500" s="245">
        <f t="shared" si="24"/>
        <v>0</v>
      </c>
      <c r="AB500" s="242">
        <f>IF(G500=$J$1,(VLOOKUP(A500,'Extras -UL'!$A$6:$J$109,HLOOKUP('Exras Inflair Vs. Base'!G500,'Extras -UL'!$A$4:$J$5,2,FALSE),FALSE)),0)</f>
        <v>0</v>
      </c>
      <c r="AC500" s="242">
        <f>IF(G500=$K$1,(VLOOKUP(A500,'Extras -UL'!$A$6:$J$109,HLOOKUP('Exras Inflair Vs. Base'!G500,'Extras -UL'!$A$4:$J$5,2,FALSE),FALSE)),0)</f>
        <v>0</v>
      </c>
      <c r="AD500" s="242">
        <f>IF(G500=$L$1,(VLOOKUP(A500,'Extras -UL'!$A$6:$J$109,HLOOKUP('Exras Inflair Vs. Base'!G500,'Extras -UL'!$A$4:$J$5,2,FALSE),FALSE)),0)</f>
        <v>0</v>
      </c>
      <c r="AE500" s="242">
        <f>IF(G500=$M$1,(VLOOKUP(A500,'Extras -UL'!$A$6:$J$109,HLOOKUP('Exras Inflair Vs. Base'!G500,'Extras -UL'!$A$4:$J$5,2,FALSE),FALSE)),0)</f>
        <v>0</v>
      </c>
      <c r="AF500" s="242">
        <f>IF(G500=$N$1,(VLOOKUP(A500,'Extras -UL'!$A$6:$J$109,HLOOKUP('Exras Inflair Vs. Base'!G500,'Extras -UL'!$A$4:$J$5,2,FALSE),FALSE)-I500),0)</f>
        <v>0</v>
      </c>
      <c r="AG500" s="242">
        <f>IF(G500=$O$1,(VLOOKUP(A500,'Extras -UL'!$A$6:$J$109,HLOOKUP('Exras Inflair Vs. Base'!G500,'Extras -UL'!$A$4:$J$5,2,FALSE),FALSE)),0)</f>
        <v>0</v>
      </c>
      <c r="AH500" s="242">
        <f>IF(G500=$P$1,(VLOOKUP(A500,'Extras -UL'!$A$6:$J$109,HLOOKUP('Exras Inflair Vs. Base'!G500,'Extras -UL'!$A$4:$J$5,2,FALSE),FALSE)),0)</f>
        <v>0</v>
      </c>
      <c r="AI500" s="242">
        <f>IF(G500=$Q$1,(VLOOKUP(A500,'Extras -UL'!$A$6:$J$109,HLOOKUP('Exras Inflair Vs. Base'!G500,'Extras -UL'!$A$4:$J$5,2,FALSE),FALSE)),0)</f>
        <v>0</v>
      </c>
      <c r="AJ500" s="242">
        <f>IF(G500=$R$1,(VLOOKUP(A500,'Extras -UL'!$A$6:$J$109,HLOOKUP('Exras Inflair Vs. Base'!G500,'Extras -UL'!$A$4:$J$5,2,FALSE),FALSE)),0)</f>
        <v>0</v>
      </c>
    </row>
    <row r="501" spans="1:36" x14ac:dyDescent="0.25">
      <c r="A501" s="250"/>
      <c r="B501" s="250"/>
      <c r="C501" s="250"/>
      <c r="D501" s="252"/>
      <c r="E501" s="249"/>
      <c r="F501" s="249"/>
      <c r="G501" s="249"/>
      <c r="H501" s="249"/>
      <c r="I501" s="249"/>
      <c r="J501" s="369">
        <f>IF(G501=$J$1,(VLOOKUP(A501,'Extras -UL'!$A$6:$J$109,HLOOKUP('Exras Inflair Vs. Base'!G501,'Extras -UL'!$A$4:$J$5,2,FALSE),FALSE)-I501),0)</f>
        <v>0</v>
      </c>
      <c r="K501" s="369">
        <f>IF(G501=$K$1,(VLOOKUP(A501,'Extras -UL'!$A$6:$J$109,HLOOKUP('Exras Inflair Vs. Base'!G501,'Extras -UL'!$A$4:$J$5,2,FALSE),FALSE)-I501),0)</f>
        <v>0</v>
      </c>
      <c r="L501" s="369">
        <f>IF(G501=$L$1,(VLOOKUP(A501,'Extras -UL'!$A$6:$J$109,HLOOKUP('Exras Inflair Vs. Base'!G501,'Extras -UL'!$A$4:$J$5,2,FALSE),FALSE)-I501),0)</f>
        <v>0</v>
      </c>
      <c r="M501" s="369">
        <f>IF(G501=$M$1,(VLOOKUP(A501,'Extras -UL'!$A$6:$J$109,HLOOKUP('Exras Inflair Vs. Base'!G501,'Extras -UL'!$A$4:$J$5,2,FALSE),FALSE)-I501),0)</f>
        <v>0</v>
      </c>
      <c r="N501" s="369">
        <f>IF(G501=$N$1,(VLOOKUP(A501,'Extras -UL'!$A$6:$J$109,HLOOKUP('Exras Inflair Vs. Base'!G501,'Extras -UL'!$A$4:$J$5,2,FALSE),FALSE)-I501),0)</f>
        <v>0</v>
      </c>
      <c r="O501" s="369">
        <f>IF(G501=$O$1,(VLOOKUP(A501,'Extras -UL'!$A$6:$J$109,HLOOKUP('Exras Inflair Vs. Base'!G501,'Extras -UL'!$A$4:$J$5,2,FALSE),FALSE)-I501),0)</f>
        <v>0</v>
      </c>
      <c r="P501" s="369">
        <f>IF(G501=$P$1,(VLOOKUP(A501,'Extras -UL'!$A$6:$J$109,HLOOKUP('Exras Inflair Vs. Base'!G501,'Extras -UL'!$A$4:$J$5,2,FALSE),FALSE)-I501),0)</f>
        <v>0</v>
      </c>
      <c r="Q501" s="369">
        <f>IF(G501=$Q$1,(VLOOKUP(A501,'Extras -UL'!$A$6:$J$109,HLOOKUP('Exras Inflair Vs. Base'!G501,'Extras -UL'!$A$4:$J$5,2,FALSE),FALSE)-I501),0)</f>
        <v>0</v>
      </c>
      <c r="R501" s="369">
        <f>IF(G501=$R$1,(VLOOKUP(A501,'Extras -UL'!$A$6:$J$109,HLOOKUP('Exras Inflair Vs. Base'!G501,'Extras -UL'!$A$4:$J$5,2,FALSE),FALSE)-I501),0)</f>
        <v>0</v>
      </c>
      <c r="S501" s="248"/>
      <c r="T501" s="256" t="str">
        <f t="shared" si="22"/>
        <v/>
      </c>
      <c r="U501" s="248"/>
      <c r="V501" s="248"/>
      <c r="W501" s="248"/>
      <c r="X501" s="248"/>
      <c r="Y501" s="241"/>
      <c r="Z501" s="241" t="str">
        <f t="shared" si="23"/>
        <v/>
      </c>
      <c r="AA501" s="245">
        <f t="shared" si="24"/>
        <v>0</v>
      </c>
      <c r="AB501" s="242">
        <f>IF(G501=$J$1,(VLOOKUP(A501,'Extras -UL'!$A$6:$J$109,HLOOKUP('Exras Inflair Vs. Base'!G501,'Extras -UL'!$A$4:$J$5,2,FALSE),FALSE)),0)</f>
        <v>0</v>
      </c>
      <c r="AC501" s="242">
        <f>IF(G501=$K$1,(VLOOKUP(A501,'Extras -UL'!$A$6:$J$109,HLOOKUP('Exras Inflair Vs. Base'!G501,'Extras -UL'!$A$4:$J$5,2,FALSE),FALSE)),0)</f>
        <v>0</v>
      </c>
      <c r="AD501" s="242">
        <f>IF(G501=$L$1,(VLOOKUP(A501,'Extras -UL'!$A$6:$J$109,HLOOKUP('Exras Inflair Vs. Base'!G501,'Extras -UL'!$A$4:$J$5,2,FALSE),FALSE)),0)</f>
        <v>0</v>
      </c>
      <c r="AE501" s="242">
        <f>IF(G501=$M$1,(VLOOKUP(A501,'Extras -UL'!$A$6:$J$109,HLOOKUP('Exras Inflair Vs. Base'!G501,'Extras -UL'!$A$4:$J$5,2,FALSE),FALSE)),0)</f>
        <v>0</v>
      </c>
      <c r="AF501" s="242">
        <f>IF(G501=$N$1,(VLOOKUP(A501,'Extras -UL'!$A$6:$J$109,HLOOKUP('Exras Inflair Vs. Base'!G501,'Extras -UL'!$A$4:$J$5,2,FALSE),FALSE)-I501),0)</f>
        <v>0</v>
      </c>
      <c r="AG501" s="242">
        <f>IF(G501=$O$1,(VLOOKUP(A501,'Extras -UL'!$A$6:$J$109,HLOOKUP('Exras Inflair Vs. Base'!G501,'Extras -UL'!$A$4:$J$5,2,FALSE),FALSE)),0)</f>
        <v>0</v>
      </c>
      <c r="AH501" s="242">
        <f>IF(G501=$P$1,(VLOOKUP(A501,'Extras -UL'!$A$6:$J$109,HLOOKUP('Exras Inflair Vs. Base'!G501,'Extras -UL'!$A$4:$J$5,2,FALSE),FALSE)),0)</f>
        <v>0</v>
      </c>
      <c r="AI501" s="242">
        <f>IF(G501=$Q$1,(VLOOKUP(A501,'Extras -UL'!$A$6:$J$109,HLOOKUP('Exras Inflair Vs. Base'!G501,'Extras -UL'!$A$4:$J$5,2,FALSE),FALSE)),0)</f>
        <v>0</v>
      </c>
      <c r="AJ501" s="242">
        <f>IF(G501=$R$1,(VLOOKUP(A501,'Extras -UL'!$A$6:$J$109,HLOOKUP('Exras Inflair Vs. Base'!G501,'Extras -UL'!$A$4:$J$5,2,FALSE),FALSE)),0)</f>
        <v>0</v>
      </c>
    </row>
    <row r="502" spans="1:36" x14ac:dyDescent="0.25">
      <c r="A502" s="250"/>
      <c r="B502" s="250"/>
      <c r="C502" s="250"/>
      <c r="D502" s="252"/>
      <c r="E502" s="249"/>
      <c r="F502" s="249"/>
      <c r="G502" s="249"/>
      <c r="H502" s="249"/>
      <c r="I502" s="249"/>
      <c r="J502" s="369">
        <f>IF(G502=$J$1,(VLOOKUP(A502,'Extras -UL'!$A$6:$J$109,HLOOKUP('Exras Inflair Vs. Base'!G502,'Extras -UL'!$A$4:$J$5,2,FALSE),FALSE)-I502),0)</f>
        <v>0</v>
      </c>
      <c r="K502" s="369">
        <f>IF(G502=$K$1,(VLOOKUP(A502,'Extras -UL'!$A$6:$J$109,HLOOKUP('Exras Inflair Vs. Base'!G502,'Extras -UL'!$A$4:$J$5,2,FALSE),FALSE)-I502),0)</f>
        <v>0</v>
      </c>
      <c r="L502" s="369">
        <f>IF(G502=$L$1,(VLOOKUP(A502,'Extras -UL'!$A$6:$J$109,HLOOKUP('Exras Inflair Vs. Base'!G502,'Extras -UL'!$A$4:$J$5,2,FALSE),FALSE)-I502),0)</f>
        <v>0</v>
      </c>
      <c r="M502" s="369">
        <f>IF(G502=$M$1,(VLOOKUP(A502,'Extras -UL'!$A$6:$J$109,HLOOKUP('Exras Inflair Vs. Base'!G502,'Extras -UL'!$A$4:$J$5,2,FALSE),FALSE)-I502),0)</f>
        <v>0</v>
      </c>
      <c r="N502" s="369">
        <f>IF(G502=$N$1,(VLOOKUP(A502,'Extras -UL'!$A$6:$J$109,HLOOKUP('Exras Inflair Vs. Base'!G502,'Extras -UL'!$A$4:$J$5,2,FALSE),FALSE)-I502),0)</f>
        <v>0</v>
      </c>
      <c r="O502" s="369">
        <f>IF(G502=$O$1,(VLOOKUP(A502,'Extras -UL'!$A$6:$J$109,HLOOKUP('Exras Inflair Vs. Base'!G502,'Extras -UL'!$A$4:$J$5,2,FALSE),FALSE)-I502),0)</f>
        <v>0</v>
      </c>
      <c r="P502" s="369">
        <f>IF(G502=$P$1,(VLOOKUP(A502,'Extras -UL'!$A$6:$J$109,HLOOKUP('Exras Inflair Vs. Base'!G502,'Extras -UL'!$A$4:$J$5,2,FALSE),FALSE)-I502),0)</f>
        <v>0</v>
      </c>
      <c r="Q502" s="369">
        <f>IF(G502=$Q$1,(VLOOKUP(A502,'Extras -UL'!$A$6:$J$109,HLOOKUP('Exras Inflair Vs. Base'!G502,'Extras -UL'!$A$4:$J$5,2,FALSE),FALSE)-I502),0)</f>
        <v>0</v>
      </c>
      <c r="R502" s="369">
        <f>IF(G502=$R$1,(VLOOKUP(A502,'Extras -UL'!$A$6:$J$109,HLOOKUP('Exras Inflair Vs. Base'!G502,'Extras -UL'!$A$4:$J$5,2,FALSE),FALSE)-I502),0)</f>
        <v>0</v>
      </c>
      <c r="S502" s="248"/>
      <c r="T502" s="256" t="str">
        <f t="shared" si="22"/>
        <v/>
      </c>
      <c r="U502" s="248"/>
      <c r="V502" s="248"/>
      <c r="W502" s="248"/>
      <c r="X502" s="248"/>
      <c r="Y502" s="241"/>
      <c r="Z502" s="241" t="str">
        <f t="shared" si="23"/>
        <v/>
      </c>
      <c r="AA502" s="245">
        <f t="shared" si="24"/>
        <v>0</v>
      </c>
      <c r="AB502" s="242">
        <f>IF(G502=$J$1,(VLOOKUP(A502,'Extras -UL'!$A$6:$J$109,HLOOKUP('Exras Inflair Vs. Base'!G502,'Extras -UL'!$A$4:$J$5,2,FALSE),FALSE)),0)</f>
        <v>0</v>
      </c>
      <c r="AC502" s="242">
        <f>IF(G502=$K$1,(VLOOKUP(A502,'Extras -UL'!$A$6:$J$109,HLOOKUP('Exras Inflair Vs. Base'!G502,'Extras -UL'!$A$4:$J$5,2,FALSE),FALSE)),0)</f>
        <v>0</v>
      </c>
      <c r="AD502" s="242">
        <f>IF(G502=$L$1,(VLOOKUP(A502,'Extras -UL'!$A$6:$J$109,HLOOKUP('Exras Inflair Vs. Base'!G502,'Extras -UL'!$A$4:$J$5,2,FALSE),FALSE)),0)</f>
        <v>0</v>
      </c>
      <c r="AE502" s="242">
        <f>IF(G502=$M$1,(VLOOKUP(A502,'Extras -UL'!$A$6:$J$109,HLOOKUP('Exras Inflair Vs. Base'!G502,'Extras -UL'!$A$4:$J$5,2,FALSE),FALSE)),0)</f>
        <v>0</v>
      </c>
      <c r="AF502" s="242">
        <f>IF(G502=$N$1,(VLOOKUP(A502,'Extras -UL'!$A$6:$J$109,HLOOKUP('Exras Inflair Vs. Base'!G502,'Extras -UL'!$A$4:$J$5,2,FALSE),FALSE)-I502),0)</f>
        <v>0</v>
      </c>
      <c r="AG502" s="242">
        <f>IF(G502=$O$1,(VLOOKUP(A502,'Extras -UL'!$A$6:$J$109,HLOOKUP('Exras Inflair Vs. Base'!G502,'Extras -UL'!$A$4:$J$5,2,FALSE),FALSE)),0)</f>
        <v>0</v>
      </c>
      <c r="AH502" s="242">
        <f>IF(G502=$P$1,(VLOOKUP(A502,'Extras -UL'!$A$6:$J$109,HLOOKUP('Exras Inflair Vs. Base'!G502,'Extras -UL'!$A$4:$J$5,2,FALSE),FALSE)),0)</f>
        <v>0</v>
      </c>
      <c r="AI502" s="242">
        <f>IF(G502=$Q$1,(VLOOKUP(A502,'Extras -UL'!$A$6:$J$109,HLOOKUP('Exras Inflair Vs. Base'!G502,'Extras -UL'!$A$4:$J$5,2,FALSE),FALSE)),0)</f>
        <v>0</v>
      </c>
      <c r="AJ502" s="242">
        <f>IF(G502=$R$1,(VLOOKUP(A502,'Extras -UL'!$A$6:$J$109,HLOOKUP('Exras Inflair Vs. Base'!G502,'Extras -UL'!$A$4:$J$5,2,FALSE),FALSE)),0)</f>
        <v>0</v>
      </c>
    </row>
    <row r="503" spans="1:36" x14ac:dyDescent="0.25">
      <c r="A503" s="250"/>
      <c r="B503" s="250"/>
      <c r="C503" s="250"/>
      <c r="D503" s="252"/>
      <c r="E503" s="249"/>
      <c r="F503" s="249"/>
      <c r="G503" s="249"/>
      <c r="H503" s="249"/>
      <c r="I503" s="249"/>
      <c r="J503" s="369">
        <f>IF(G503=$J$1,(VLOOKUP(A503,'Extras -UL'!$A$6:$J$109,HLOOKUP('Exras Inflair Vs. Base'!G503,'Extras -UL'!$A$4:$J$5,2,FALSE),FALSE)-I503),0)</f>
        <v>0</v>
      </c>
      <c r="K503" s="369">
        <f>IF(G503=$K$1,(VLOOKUP(A503,'Extras -UL'!$A$6:$J$109,HLOOKUP('Exras Inflair Vs. Base'!G503,'Extras -UL'!$A$4:$J$5,2,FALSE),FALSE)-I503),0)</f>
        <v>0</v>
      </c>
      <c r="L503" s="369">
        <f>IF(G503=$L$1,(VLOOKUP(A503,'Extras -UL'!$A$6:$J$109,HLOOKUP('Exras Inflair Vs. Base'!G503,'Extras -UL'!$A$4:$J$5,2,FALSE),FALSE)-I503),0)</f>
        <v>0</v>
      </c>
      <c r="M503" s="369">
        <f>IF(G503=$M$1,(VLOOKUP(A503,'Extras -UL'!$A$6:$J$109,HLOOKUP('Exras Inflair Vs. Base'!G503,'Extras -UL'!$A$4:$J$5,2,FALSE),FALSE)-I503),0)</f>
        <v>0</v>
      </c>
      <c r="N503" s="369">
        <f>IF(G503=$N$1,(VLOOKUP(A503,'Extras -UL'!$A$6:$J$109,HLOOKUP('Exras Inflair Vs. Base'!G503,'Extras -UL'!$A$4:$J$5,2,FALSE),FALSE)-I503),0)</f>
        <v>0</v>
      </c>
      <c r="O503" s="369">
        <f>IF(G503=$O$1,(VLOOKUP(A503,'Extras -UL'!$A$6:$J$109,HLOOKUP('Exras Inflair Vs. Base'!G503,'Extras -UL'!$A$4:$J$5,2,FALSE),FALSE)-I503),0)</f>
        <v>0</v>
      </c>
      <c r="P503" s="369">
        <f>IF(G503=$P$1,(VLOOKUP(A503,'Extras -UL'!$A$6:$J$109,HLOOKUP('Exras Inflair Vs. Base'!G503,'Extras -UL'!$A$4:$J$5,2,FALSE),FALSE)-I503),0)</f>
        <v>0</v>
      </c>
      <c r="Q503" s="369">
        <f>IF(G503=$Q$1,(VLOOKUP(A503,'Extras -UL'!$A$6:$J$109,HLOOKUP('Exras Inflair Vs. Base'!G503,'Extras -UL'!$A$4:$J$5,2,FALSE),FALSE)-I503),0)</f>
        <v>0</v>
      </c>
      <c r="R503" s="369">
        <f>IF(G503=$R$1,(VLOOKUP(A503,'Extras -UL'!$A$6:$J$109,HLOOKUP('Exras Inflair Vs. Base'!G503,'Extras -UL'!$A$4:$J$5,2,FALSE),FALSE)-I503),0)</f>
        <v>0</v>
      </c>
      <c r="S503" s="248"/>
      <c r="T503" s="256" t="str">
        <f t="shared" si="22"/>
        <v/>
      </c>
      <c r="U503" s="248"/>
      <c r="V503" s="248"/>
      <c r="W503" s="248"/>
      <c r="X503" s="248"/>
      <c r="Y503" s="241"/>
      <c r="Z503" s="241" t="str">
        <f t="shared" si="23"/>
        <v/>
      </c>
      <c r="AA503" s="245">
        <f t="shared" si="24"/>
        <v>0</v>
      </c>
      <c r="AB503" s="242">
        <f>IF(G503=$J$1,(VLOOKUP(A503,'Extras -UL'!$A$6:$J$109,HLOOKUP('Exras Inflair Vs. Base'!G503,'Extras -UL'!$A$4:$J$5,2,FALSE),FALSE)),0)</f>
        <v>0</v>
      </c>
      <c r="AC503" s="242">
        <f>IF(G503=$K$1,(VLOOKUP(A503,'Extras -UL'!$A$6:$J$109,HLOOKUP('Exras Inflair Vs. Base'!G503,'Extras -UL'!$A$4:$J$5,2,FALSE),FALSE)),0)</f>
        <v>0</v>
      </c>
      <c r="AD503" s="242">
        <f>IF(G503=$L$1,(VLOOKUP(A503,'Extras -UL'!$A$6:$J$109,HLOOKUP('Exras Inflair Vs. Base'!G503,'Extras -UL'!$A$4:$J$5,2,FALSE),FALSE)),0)</f>
        <v>0</v>
      </c>
      <c r="AE503" s="242">
        <f>IF(G503=$M$1,(VLOOKUP(A503,'Extras -UL'!$A$6:$J$109,HLOOKUP('Exras Inflair Vs. Base'!G503,'Extras -UL'!$A$4:$J$5,2,FALSE),FALSE)),0)</f>
        <v>0</v>
      </c>
      <c r="AF503" s="242">
        <f>IF(G503=$N$1,(VLOOKUP(A503,'Extras -UL'!$A$6:$J$109,HLOOKUP('Exras Inflair Vs. Base'!G503,'Extras -UL'!$A$4:$J$5,2,FALSE),FALSE)-I503),0)</f>
        <v>0</v>
      </c>
      <c r="AG503" s="242">
        <f>IF(G503=$O$1,(VLOOKUP(A503,'Extras -UL'!$A$6:$J$109,HLOOKUP('Exras Inflair Vs. Base'!G503,'Extras -UL'!$A$4:$J$5,2,FALSE),FALSE)),0)</f>
        <v>0</v>
      </c>
      <c r="AH503" s="242">
        <f>IF(G503=$P$1,(VLOOKUP(A503,'Extras -UL'!$A$6:$J$109,HLOOKUP('Exras Inflair Vs. Base'!G503,'Extras -UL'!$A$4:$J$5,2,FALSE),FALSE)),0)</f>
        <v>0</v>
      </c>
      <c r="AI503" s="242">
        <f>IF(G503=$Q$1,(VLOOKUP(A503,'Extras -UL'!$A$6:$J$109,HLOOKUP('Exras Inflair Vs. Base'!G503,'Extras -UL'!$A$4:$J$5,2,FALSE),FALSE)),0)</f>
        <v>0</v>
      </c>
      <c r="AJ503" s="242">
        <f>IF(G503=$R$1,(VLOOKUP(A503,'Extras -UL'!$A$6:$J$109,HLOOKUP('Exras Inflair Vs. Base'!G503,'Extras -UL'!$A$4:$J$5,2,FALSE),FALSE)),0)</f>
        <v>0</v>
      </c>
    </row>
    <row r="504" spans="1:36" x14ac:dyDescent="0.25">
      <c r="A504" s="250"/>
      <c r="B504" s="250"/>
      <c r="C504" s="250"/>
      <c r="D504" s="252"/>
      <c r="E504" s="249"/>
      <c r="F504" s="249"/>
      <c r="G504" s="249"/>
      <c r="H504" s="249"/>
      <c r="I504" s="249"/>
      <c r="J504" s="369">
        <f>IF(G504=$J$1,(VLOOKUP(A504,'Extras -UL'!$A$6:$J$109,HLOOKUP('Exras Inflair Vs. Base'!G504,'Extras -UL'!$A$4:$J$5,2,FALSE),FALSE)-I504),0)</f>
        <v>0</v>
      </c>
      <c r="K504" s="369">
        <f>IF(G504=$K$1,(VLOOKUP(A504,'Extras -UL'!$A$6:$J$109,HLOOKUP('Exras Inflair Vs. Base'!G504,'Extras -UL'!$A$4:$J$5,2,FALSE),FALSE)-I504),0)</f>
        <v>0</v>
      </c>
      <c r="L504" s="369">
        <f>IF(G504=$L$1,(VLOOKUP(A504,'Extras -UL'!$A$6:$J$109,HLOOKUP('Exras Inflair Vs. Base'!G504,'Extras -UL'!$A$4:$J$5,2,FALSE),FALSE)-I504),0)</f>
        <v>0</v>
      </c>
      <c r="M504" s="369">
        <f>IF(G504=$M$1,(VLOOKUP(A504,'Extras -UL'!$A$6:$J$109,HLOOKUP('Exras Inflair Vs. Base'!G504,'Extras -UL'!$A$4:$J$5,2,FALSE),FALSE)-I504),0)</f>
        <v>0</v>
      </c>
      <c r="N504" s="369">
        <f>IF(G504=$N$1,(VLOOKUP(A504,'Extras -UL'!$A$6:$J$109,HLOOKUP('Exras Inflair Vs. Base'!G504,'Extras -UL'!$A$4:$J$5,2,FALSE),FALSE)-I504),0)</f>
        <v>0</v>
      </c>
      <c r="O504" s="369">
        <f>IF(G504=$O$1,(VLOOKUP(A504,'Extras -UL'!$A$6:$J$109,HLOOKUP('Exras Inflair Vs. Base'!G504,'Extras -UL'!$A$4:$J$5,2,FALSE),FALSE)-I504),0)</f>
        <v>0</v>
      </c>
      <c r="P504" s="369">
        <f>IF(G504=$P$1,(VLOOKUP(A504,'Extras -UL'!$A$6:$J$109,HLOOKUP('Exras Inflair Vs. Base'!G504,'Extras -UL'!$A$4:$J$5,2,FALSE),FALSE)-I504),0)</f>
        <v>0</v>
      </c>
      <c r="Q504" s="369">
        <f>IF(G504=$Q$1,(VLOOKUP(A504,'Extras -UL'!$A$6:$J$109,HLOOKUP('Exras Inflair Vs. Base'!G504,'Extras -UL'!$A$4:$J$5,2,FALSE),FALSE)-I504),0)</f>
        <v>0</v>
      </c>
      <c r="R504" s="369">
        <f>IF(G504=$R$1,(VLOOKUP(A504,'Extras -UL'!$A$6:$J$109,HLOOKUP('Exras Inflair Vs. Base'!G504,'Extras -UL'!$A$4:$J$5,2,FALSE),FALSE)-I504),0)</f>
        <v>0</v>
      </c>
      <c r="S504" s="248"/>
      <c r="T504" s="256" t="str">
        <f t="shared" si="22"/>
        <v/>
      </c>
      <c r="U504" s="248"/>
      <c r="V504" s="248"/>
      <c r="W504" s="248"/>
      <c r="X504" s="248"/>
      <c r="Y504" s="241"/>
      <c r="Z504" s="241" t="str">
        <f t="shared" si="23"/>
        <v/>
      </c>
      <c r="AA504" s="245">
        <f t="shared" si="24"/>
        <v>0</v>
      </c>
      <c r="AB504" s="242">
        <f>IF(G504=$J$1,(VLOOKUP(A504,'Extras -UL'!$A$6:$J$109,HLOOKUP('Exras Inflair Vs. Base'!G504,'Extras -UL'!$A$4:$J$5,2,FALSE),FALSE)),0)</f>
        <v>0</v>
      </c>
      <c r="AC504" s="242">
        <f>IF(G504=$K$1,(VLOOKUP(A504,'Extras -UL'!$A$6:$J$109,HLOOKUP('Exras Inflair Vs. Base'!G504,'Extras -UL'!$A$4:$J$5,2,FALSE),FALSE)),0)</f>
        <v>0</v>
      </c>
      <c r="AD504" s="242">
        <f>IF(G504=$L$1,(VLOOKUP(A504,'Extras -UL'!$A$6:$J$109,HLOOKUP('Exras Inflair Vs. Base'!G504,'Extras -UL'!$A$4:$J$5,2,FALSE),FALSE)),0)</f>
        <v>0</v>
      </c>
      <c r="AE504" s="242">
        <f>IF(G504=$M$1,(VLOOKUP(A504,'Extras -UL'!$A$6:$J$109,HLOOKUP('Exras Inflair Vs. Base'!G504,'Extras -UL'!$A$4:$J$5,2,FALSE),FALSE)),0)</f>
        <v>0</v>
      </c>
      <c r="AF504" s="242">
        <f>IF(G504=$N$1,(VLOOKUP(A504,'Extras -UL'!$A$6:$J$109,HLOOKUP('Exras Inflair Vs. Base'!G504,'Extras -UL'!$A$4:$J$5,2,FALSE),FALSE)-I504),0)</f>
        <v>0</v>
      </c>
      <c r="AG504" s="242">
        <f>IF(G504=$O$1,(VLOOKUP(A504,'Extras -UL'!$A$6:$J$109,HLOOKUP('Exras Inflair Vs. Base'!G504,'Extras -UL'!$A$4:$J$5,2,FALSE),FALSE)),0)</f>
        <v>0</v>
      </c>
      <c r="AH504" s="242">
        <f>IF(G504=$P$1,(VLOOKUP(A504,'Extras -UL'!$A$6:$J$109,HLOOKUP('Exras Inflair Vs. Base'!G504,'Extras -UL'!$A$4:$J$5,2,FALSE),FALSE)),0)</f>
        <v>0</v>
      </c>
      <c r="AI504" s="242">
        <f>IF(G504=$Q$1,(VLOOKUP(A504,'Extras -UL'!$A$6:$J$109,HLOOKUP('Exras Inflair Vs. Base'!G504,'Extras -UL'!$A$4:$J$5,2,FALSE),FALSE)),0)</f>
        <v>0</v>
      </c>
      <c r="AJ504" s="242">
        <f>IF(G504=$R$1,(VLOOKUP(A504,'Extras -UL'!$A$6:$J$109,HLOOKUP('Exras Inflair Vs. Base'!G504,'Extras -UL'!$A$4:$J$5,2,FALSE),FALSE)),0)</f>
        <v>0</v>
      </c>
    </row>
    <row r="505" spans="1:36" x14ac:dyDescent="0.25">
      <c r="A505" s="250"/>
      <c r="B505" s="250"/>
      <c r="C505" s="250"/>
      <c r="D505" s="252"/>
      <c r="E505" s="249"/>
      <c r="F505" s="249"/>
      <c r="G505" s="249"/>
      <c r="H505" s="249"/>
      <c r="I505" s="249"/>
      <c r="J505" s="369">
        <f>IF(G505=$J$1,(VLOOKUP(A505,'Extras -UL'!$A$6:$J$109,HLOOKUP('Exras Inflair Vs. Base'!G505,'Extras -UL'!$A$4:$J$5,2,FALSE),FALSE)-I505),0)</f>
        <v>0</v>
      </c>
      <c r="K505" s="369">
        <f>IF(G505=$K$1,(VLOOKUP(A505,'Extras -UL'!$A$6:$J$109,HLOOKUP('Exras Inflair Vs. Base'!G505,'Extras -UL'!$A$4:$J$5,2,FALSE),FALSE)-I505),0)</f>
        <v>0</v>
      </c>
      <c r="L505" s="369">
        <f>IF(G505=$L$1,(VLOOKUP(A505,'Extras -UL'!$A$6:$J$109,HLOOKUP('Exras Inflair Vs. Base'!G505,'Extras -UL'!$A$4:$J$5,2,FALSE),FALSE)-I505),0)</f>
        <v>0</v>
      </c>
      <c r="M505" s="369">
        <f>IF(G505=$M$1,(VLOOKUP(A505,'Extras -UL'!$A$6:$J$109,HLOOKUP('Exras Inflair Vs. Base'!G505,'Extras -UL'!$A$4:$J$5,2,FALSE),FALSE)-I505),0)</f>
        <v>0</v>
      </c>
      <c r="N505" s="369">
        <f>IF(G505=$N$1,(VLOOKUP(A505,'Extras -UL'!$A$6:$J$109,HLOOKUP('Exras Inflair Vs. Base'!G505,'Extras -UL'!$A$4:$J$5,2,FALSE),FALSE)-I505),0)</f>
        <v>0</v>
      </c>
      <c r="O505" s="369">
        <f>IF(G505=$O$1,(VLOOKUP(A505,'Extras -UL'!$A$6:$J$109,HLOOKUP('Exras Inflair Vs. Base'!G505,'Extras -UL'!$A$4:$J$5,2,FALSE),FALSE)-I505),0)</f>
        <v>0</v>
      </c>
      <c r="P505" s="369">
        <f>IF(G505=$P$1,(VLOOKUP(A505,'Extras -UL'!$A$6:$J$109,HLOOKUP('Exras Inflair Vs. Base'!G505,'Extras -UL'!$A$4:$J$5,2,FALSE),FALSE)-I505),0)</f>
        <v>0</v>
      </c>
      <c r="Q505" s="369">
        <f>IF(G505=$Q$1,(VLOOKUP(A505,'Extras -UL'!$A$6:$J$109,HLOOKUP('Exras Inflair Vs. Base'!G505,'Extras -UL'!$A$4:$J$5,2,FALSE),FALSE)-I505),0)</f>
        <v>0</v>
      </c>
      <c r="R505" s="369">
        <f>IF(G505=$R$1,(VLOOKUP(A505,'Extras -UL'!$A$6:$J$109,HLOOKUP('Exras Inflair Vs. Base'!G505,'Extras -UL'!$A$4:$J$5,2,FALSE),FALSE)-I505),0)</f>
        <v>0</v>
      </c>
      <c r="S505" s="248"/>
      <c r="T505" s="256" t="str">
        <f t="shared" si="22"/>
        <v/>
      </c>
      <c r="U505" s="248"/>
      <c r="V505" s="248"/>
      <c r="W505" s="248"/>
      <c r="X505" s="248"/>
      <c r="Y505" s="241"/>
      <c r="Z505" s="241" t="str">
        <f t="shared" si="23"/>
        <v/>
      </c>
      <c r="AA505" s="245">
        <f t="shared" si="24"/>
        <v>0</v>
      </c>
      <c r="AB505" s="242">
        <f>IF(G505=$J$1,(VLOOKUP(A505,'Extras -UL'!$A$6:$J$109,HLOOKUP('Exras Inflair Vs. Base'!G505,'Extras -UL'!$A$4:$J$5,2,FALSE),FALSE)),0)</f>
        <v>0</v>
      </c>
      <c r="AC505" s="242">
        <f>IF(G505=$K$1,(VLOOKUP(A505,'Extras -UL'!$A$6:$J$109,HLOOKUP('Exras Inflair Vs. Base'!G505,'Extras -UL'!$A$4:$J$5,2,FALSE),FALSE)),0)</f>
        <v>0</v>
      </c>
      <c r="AD505" s="242">
        <f>IF(G505=$L$1,(VLOOKUP(A505,'Extras -UL'!$A$6:$J$109,HLOOKUP('Exras Inflair Vs. Base'!G505,'Extras -UL'!$A$4:$J$5,2,FALSE),FALSE)),0)</f>
        <v>0</v>
      </c>
      <c r="AE505" s="242">
        <f>IF(G505=$M$1,(VLOOKUP(A505,'Extras -UL'!$A$6:$J$109,HLOOKUP('Exras Inflair Vs. Base'!G505,'Extras -UL'!$A$4:$J$5,2,FALSE),FALSE)),0)</f>
        <v>0</v>
      </c>
      <c r="AF505" s="242">
        <f>IF(G505=$N$1,(VLOOKUP(A505,'Extras -UL'!$A$6:$J$109,HLOOKUP('Exras Inflair Vs. Base'!G505,'Extras -UL'!$A$4:$J$5,2,FALSE),FALSE)-I505),0)</f>
        <v>0</v>
      </c>
      <c r="AG505" s="242">
        <f>IF(G505=$O$1,(VLOOKUP(A505,'Extras -UL'!$A$6:$J$109,HLOOKUP('Exras Inflair Vs. Base'!G505,'Extras -UL'!$A$4:$J$5,2,FALSE),FALSE)),0)</f>
        <v>0</v>
      </c>
      <c r="AH505" s="242">
        <f>IF(G505=$P$1,(VLOOKUP(A505,'Extras -UL'!$A$6:$J$109,HLOOKUP('Exras Inflair Vs. Base'!G505,'Extras -UL'!$A$4:$J$5,2,FALSE),FALSE)),0)</f>
        <v>0</v>
      </c>
      <c r="AI505" s="242">
        <f>IF(G505=$Q$1,(VLOOKUP(A505,'Extras -UL'!$A$6:$J$109,HLOOKUP('Exras Inflair Vs. Base'!G505,'Extras -UL'!$A$4:$J$5,2,FALSE),FALSE)),0)</f>
        <v>0</v>
      </c>
      <c r="AJ505" s="242">
        <f>IF(G505=$R$1,(VLOOKUP(A505,'Extras -UL'!$A$6:$J$109,HLOOKUP('Exras Inflair Vs. Base'!G505,'Extras -UL'!$A$4:$J$5,2,FALSE),FALSE)),0)</f>
        <v>0</v>
      </c>
    </row>
    <row r="506" spans="1:36" x14ac:dyDescent="0.25">
      <c r="A506" s="250"/>
      <c r="B506" s="250"/>
      <c r="C506" s="250"/>
      <c r="D506" s="252"/>
      <c r="E506" s="249"/>
      <c r="F506" s="249"/>
      <c r="G506" s="249"/>
      <c r="H506" s="249"/>
      <c r="I506" s="249"/>
      <c r="J506" s="369">
        <f>IF(G506=$J$1,(VLOOKUP(A506,'Extras -UL'!$A$6:$J$109,HLOOKUP('Exras Inflair Vs. Base'!G506,'Extras -UL'!$A$4:$J$5,2,FALSE),FALSE)-I506),0)</f>
        <v>0</v>
      </c>
      <c r="K506" s="369">
        <f>IF(G506=$K$1,(VLOOKUP(A506,'Extras -UL'!$A$6:$J$109,HLOOKUP('Exras Inflair Vs. Base'!G506,'Extras -UL'!$A$4:$J$5,2,FALSE),FALSE)-I506),0)</f>
        <v>0</v>
      </c>
      <c r="L506" s="369">
        <f>IF(G506=$L$1,(VLOOKUP(A506,'Extras -UL'!$A$6:$J$109,HLOOKUP('Exras Inflair Vs. Base'!G506,'Extras -UL'!$A$4:$J$5,2,FALSE),FALSE)-I506),0)</f>
        <v>0</v>
      </c>
      <c r="M506" s="369">
        <f>IF(G506=$M$1,(VLOOKUP(A506,'Extras -UL'!$A$6:$J$109,HLOOKUP('Exras Inflair Vs. Base'!G506,'Extras -UL'!$A$4:$J$5,2,FALSE),FALSE)-I506),0)</f>
        <v>0</v>
      </c>
      <c r="N506" s="369">
        <f>IF(G506=$N$1,(VLOOKUP(A506,'Extras -UL'!$A$6:$J$109,HLOOKUP('Exras Inflair Vs. Base'!G506,'Extras -UL'!$A$4:$J$5,2,FALSE),FALSE)-I506),0)</f>
        <v>0</v>
      </c>
      <c r="O506" s="369">
        <f>IF(G506=$O$1,(VLOOKUP(A506,'Extras -UL'!$A$6:$J$109,HLOOKUP('Exras Inflair Vs. Base'!G506,'Extras -UL'!$A$4:$J$5,2,FALSE),FALSE)-I506),0)</f>
        <v>0</v>
      </c>
      <c r="P506" s="369">
        <f>IF(G506=$P$1,(VLOOKUP(A506,'Extras -UL'!$A$6:$J$109,HLOOKUP('Exras Inflair Vs. Base'!G506,'Extras -UL'!$A$4:$J$5,2,FALSE),FALSE)-I506),0)</f>
        <v>0</v>
      </c>
      <c r="Q506" s="369">
        <f>IF(G506=$Q$1,(VLOOKUP(A506,'Extras -UL'!$A$6:$J$109,HLOOKUP('Exras Inflair Vs. Base'!G506,'Extras -UL'!$A$4:$J$5,2,FALSE),FALSE)-I506),0)</f>
        <v>0</v>
      </c>
      <c r="R506" s="369">
        <f>IF(G506=$R$1,(VLOOKUP(A506,'Extras -UL'!$A$6:$J$109,HLOOKUP('Exras Inflair Vs. Base'!G506,'Extras -UL'!$A$4:$J$5,2,FALSE),FALSE)-I506),0)</f>
        <v>0</v>
      </c>
      <c r="S506" s="248"/>
      <c r="T506" s="256" t="str">
        <f t="shared" si="22"/>
        <v/>
      </c>
      <c r="U506" s="248"/>
      <c r="V506" s="248"/>
      <c r="W506" s="248"/>
      <c r="X506" s="248"/>
      <c r="Y506" s="241"/>
      <c r="Z506" s="241" t="str">
        <f t="shared" si="23"/>
        <v/>
      </c>
      <c r="AA506" s="245">
        <f t="shared" si="24"/>
        <v>0</v>
      </c>
      <c r="AB506" s="242">
        <f>IF(G506=$J$1,(VLOOKUP(A506,'Extras -UL'!$A$6:$J$109,HLOOKUP('Exras Inflair Vs. Base'!G506,'Extras -UL'!$A$4:$J$5,2,FALSE),FALSE)),0)</f>
        <v>0</v>
      </c>
      <c r="AC506" s="242">
        <f>IF(G506=$K$1,(VLOOKUP(A506,'Extras -UL'!$A$6:$J$109,HLOOKUP('Exras Inflair Vs. Base'!G506,'Extras -UL'!$A$4:$J$5,2,FALSE),FALSE)),0)</f>
        <v>0</v>
      </c>
      <c r="AD506" s="242">
        <f>IF(G506=$L$1,(VLOOKUP(A506,'Extras -UL'!$A$6:$J$109,HLOOKUP('Exras Inflair Vs. Base'!G506,'Extras -UL'!$A$4:$J$5,2,FALSE),FALSE)),0)</f>
        <v>0</v>
      </c>
      <c r="AE506" s="242">
        <f>IF(G506=$M$1,(VLOOKUP(A506,'Extras -UL'!$A$6:$J$109,HLOOKUP('Exras Inflair Vs. Base'!G506,'Extras -UL'!$A$4:$J$5,2,FALSE),FALSE)),0)</f>
        <v>0</v>
      </c>
      <c r="AF506" s="242">
        <f>IF(G506=$N$1,(VLOOKUP(A506,'Extras -UL'!$A$6:$J$109,HLOOKUP('Exras Inflair Vs. Base'!G506,'Extras -UL'!$A$4:$J$5,2,FALSE),FALSE)-I506),0)</f>
        <v>0</v>
      </c>
      <c r="AG506" s="242">
        <f>IF(G506=$O$1,(VLOOKUP(A506,'Extras -UL'!$A$6:$J$109,HLOOKUP('Exras Inflair Vs. Base'!G506,'Extras -UL'!$A$4:$J$5,2,FALSE),FALSE)),0)</f>
        <v>0</v>
      </c>
      <c r="AH506" s="242">
        <f>IF(G506=$P$1,(VLOOKUP(A506,'Extras -UL'!$A$6:$J$109,HLOOKUP('Exras Inflair Vs. Base'!G506,'Extras -UL'!$A$4:$J$5,2,FALSE),FALSE)),0)</f>
        <v>0</v>
      </c>
      <c r="AI506" s="242">
        <f>IF(G506=$Q$1,(VLOOKUP(A506,'Extras -UL'!$A$6:$J$109,HLOOKUP('Exras Inflair Vs. Base'!G506,'Extras -UL'!$A$4:$J$5,2,FALSE),FALSE)),0)</f>
        <v>0</v>
      </c>
      <c r="AJ506" s="242">
        <f>IF(G506=$R$1,(VLOOKUP(A506,'Extras -UL'!$A$6:$J$109,HLOOKUP('Exras Inflair Vs. Base'!G506,'Extras -UL'!$A$4:$J$5,2,FALSE),FALSE)),0)</f>
        <v>0</v>
      </c>
    </row>
    <row r="507" spans="1:36" x14ac:dyDescent="0.25">
      <c r="A507" s="250"/>
      <c r="B507" s="250"/>
      <c r="C507" s="250"/>
      <c r="D507" s="252"/>
      <c r="E507" s="249"/>
      <c r="F507" s="249"/>
      <c r="G507" s="249"/>
      <c r="H507" s="249"/>
      <c r="I507" s="249"/>
      <c r="J507" s="369">
        <f>IF(G507=$J$1,(VLOOKUP(A507,'Extras -UL'!$A$6:$J$109,HLOOKUP('Exras Inflair Vs. Base'!G507,'Extras -UL'!$A$4:$J$5,2,FALSE),FALSE)-I507),0)</f>
        <v>0</v>
      </c>
      <c r="K507" s="369">
        <f>IF(G507=$K$1,(VLOOKUP(A507,'Extras -UL'!$A$6:$J$109,HLOOKUP('Exras Inflair Vs. Base'!G507,'Extras -UL'!$A$4:$J$5,2,FALSE),FALSE)-I507),0)</f>
        <v>0</v>
      </c>
      <c r="L507" s="369">
        <f>IF(G507=$L$1,(VLOOKUP(A507,'Extras -UL'!$A$6:$J$109,HLOOKUP('Exras Inflair Vs. Base'!G507,'Extras -UL'!$A$4:$J$5,2,FALSE),FALSE)-I507),0)</f>
        <v>0</v>
      </c>
      <c r="M507" s="369">
        <f>IF(G507=$M$1,(VLOOKUP(A507,'Extras -UL'!$A$6:$J$109,HLOOKUP('Exras Inflair Vs. Base'!G507,'Extras -UL'!$A$4:$J$5,2,FALSE),FALSE)-I507),0)</f>
        <v>0</v>
      </c>
      <c r="N507" s="369">
        <f>IF(G507=$N$1,(VLOOKUP(A507,'Extras -UL'!$A$6:$J$109,HLOOKUP('Exras Inflair Vs. Base'!G507,'Extras -UL'!$A$4:$J$5,2,FALSE),FALSE)-I507),0)</f>
        <v>0</v>
      </c>
      <c r="O507" s="369">
        <f>IF(G507=$O$1,(VLOOKUP(A507,'Extras -UL'!$A$6:$J$109,HLOOKUP('Exras Inflair Vs. Base'!G507,'Extras -UL'!$A$4:$J$5,2,FALSE),FALSE)-I507),0)</f>
        <v>0</v>
      </c>
      <c r="P507" s="369">
        <f>IF(G507=$P$1,(VLOOKUP(A507,'Extras -UL'!$A$6:$J$109,HLOOKUP('Exras Inflair Vs. Base'!G507,'Extras -UL'!$A$4:$J$5,2,FALSE),FALSE)-I507),0)</f>
        <v>0</v>
      </c>
      <c r="Q507" s="369">
        <f>IF(G507=$Q$1,(VLOOKUP(A507,'Extras -UL'!$A$6:$J$109,HLOOKUP('Exras Inflair Vs. Base'!G507,'Extras -UL'!$A$4:$J$5,2,FALSE),FALSE)-I507),0)</f>
        <v>0</v>
      </c>
      <c r="R507" s="369">
        <f>IF(G507=$R$1,(VLOOKUP(A507,'Extras -UL'!$A$6:$J$109,HLOOKUP('Exras Inflair Vs. Base'!G507,'Extras -UL'!$A$4:$J$5,2,FALSE),FALSE)-I507),0)</f>
        <v>0</v>
      </c>
      <c r="S507" s="248"/>
      <c r="T507" s="256" t="str">
        <f t="shared" si="22"/>
        <v/>
      </c>
      <c r="U507" s="248"/>
      <c r="V507" s="248"/>
      <c r="W507" s="248"/>
      <c r="X507" s="248"/>
      <c r="Y507" s="241"/>
      <c r="Z507" s="241" t="str">
        <f t="shared" si="23"/>
        <v/>
      </c>
      <c r="AA507" s="245">
        <f t="shared" si="24"/>
        <v>0</v>
      </c>
      <c r="AB507" s="242">
        <f>IF(G507=$J$1,(VLOOKUP(A507,'Extras -UL'!$A$6:$J$109,HLOOKUP('Exras Inflair Vs. Base'!G507,'Extras -UL'!$A$4:$J$5,2,FALSE),FALSE)),0)</f>
        <v>0</v>
      </c>
      <c r="AC507" s="242">
        <f>IF(G507=$K$1,(VLOOKUP(A507,'Extras -UL'!$A$6:$J$109,HLOOKUP('Exras Inflair Vs. Base'!G507,'Extras -UL'!$A$4:$J$5,2,FALSE),FALSE)),0)</f>
        <v>0</v>
      </c>
      <c r="AD507" s="242">
        <f>IF(G507=$L$1,(VLOOKUP(A507,'Extras -UL'!$A$6:$J$109,HLOOKUP('Exras Inflair Vs. Base'!G507,'Extras -UL'!$A$4:$J$5,2,FALSE),FALSE)),0)</f>
        <v>0</v>
      </c>
      <c r="AE507" s="242">
        <f>IF(G507=$M$1,(VLOOKUP(A507,'Extras -UL'!$A$6:$J$109,HLOOKUP('Exras Inflair Vs. Base'!G507,'Extras -UL'!$A$4:$J$5,2,FALSE),FALSE)),0)</f>
        <v>0</v>
      </c>
      <c r="AF507" s="242">
        <f>IF(G507=$N$1,(VLOOKUP(A507,'Extras -UL'!$A$6:$J$109,HLOOKUP('Exras Inflair Vs. Base'!G507,'Extras -UL'!$A$4:$J$5,2,FALSE),FALSE)-I507),0)</f>
        <v>0</v>
      </c>
      <c r="AG507" s="242">
        <f>IF(G507=$O$1,(VLOOKUP(A507,'Extras -UL'!$A$6:$J$109,HLOOKUP('Exras Inflair Vs. Base'!G507,'Extras -UL'!$A$4:$J$5,2,FALSE),FALSE)),0)</f>
        <v>0</v>
      </c>
      <c r="AH507" s="242">
        <f>IF(G507=$P$1,(VLOOKUP(A507,'Extras -UL'!$A$6:$J$109,HLOOKUP('Exras Inflair Vs. Base'!G507,'Extras -UL'!$A$4:$J$5,2,FALSE),FALSE)),0)</f>
        <v>0</v>
      </c>
      <c r="AI507" s="242">
        <f>IF(G507=$Q$1,(VLOOKUP(A507,'Extras -UL'!$A$6:$J$109,HLOOKUP('Exras Inflair Vs. Base'!G507,'Extras -UL'!$A$4:$J$5,2,FALSE),FALSE)),0)</f>
        <v>0</v>
      </c>
      <c r="AJ507" s="242">
        <f>IF(G507=$R$1,(VLOOKUP(A507,'Extras -UL'!$A$6:$J$109,HLOOKUP('Exras Inflair Vs. Base'!G507,'Extras -UL'!$A$4:$J$5,2,FALSE),FALSE)),0)</f>
        <v>0</v>
      </c>
    </row>
    <row r="508" spans="1:36" x14ac:dyDescent="0.25">
      <c r="A508" s="250"/>
      <c r="B508" s="250"/>
      <c r="C508" s="250"/>
      <c r="D508" s="252"/>
      <c r="E508" s="249"/>
      <c r="F508" s="249"/>
      <c r="G508" s="249"/>
      <c r="H508" s="249"/>
      <c r="I508" s="249"/>
      <c r="J508" s="369">
        <f>IF(G508=$J$1,(VLOOKUP(A508,'Extras -UL'!$A$6:$J$109,HLOOKUP('Exras Inflair Vs. Base'!G508,'Extras -UL'!$A$4:$J$5,2,FALSE),FALSE)-I508),0)</f>
        <v>0</v>
      </c>
      <c r="K508" s="369">
        <f>IF(G508=$K$1,(VLOOKUP(A508,'Extras -UL'!$A$6:$J$109,HLOOKUP('Exras Inflair Vs. Base'!G508,'Extras -UL'!$A$4:$J$5,2,FALSE),FALSE)-I508),0)</f>
        <v>0</v>
      </c>
      <c r="L508" s="369">
        <f>IF(G508=$L$1,(VLOOKUP(A508,'Extras -UL'!$A$6:$J$109,HLOOKUP('Exras Inflair Vs. Base'!G508,'Extras -UL'!$A$4:$J$5,2,FALSE),FALSE)-I508),0)</f>
        <v>0</v>
      </c>
      <c r="M508" s="369">
        <f>IF(G508=$M$1,(VLOOKUP(A508,'Extras -UL'!$A$6:$J$109,HLOOKUP('Exras Inflair Vs. Base'!G508,'Extras -UL'!$A$4:$J$5,2,FALSE),FALSE)-I508),0)</f>
        <v>0</v>
      </c>
      <c r="N508" s="369">
        <f>IF(G508=$N$1,(VLOOKUP(A508,'Extras -UL'!$A$6:$J$109,HLOOKUP('Exras Inflair Vs. Base'!G508,'Extras -UL'!$A$4:$J$5,2,FALSE),FALSE)-I508),0)</f>
        <v>0</v>
      </c>
      <c r="O508" s="369">
        <f>IF(G508=$O$1,(VLOOKUP(A508,'Extras -UL'!$A$6:$J$109,HLOOKUP('Exras Inflair Vs. Base'!G508,'Extras -UL'!$A$4:$J$5,2,FALSE),FALSE)-I508),0)</f>
        <v>0</v>
      </c>
      <c r="P508" s="369">
        <f>IF(G508=$P$1,(VLOOKUP(A508,'Extras -UL'!$A$6:$J$109,HLOOKUP('Exras Inflair Vs. Base'!G508,'Extras -UL'!$A$4:$J$5,2,FALSE),FALSE)-I508),0)</f>
        <v>0</v>
      </c>
      <c r="Q508" s="369">
        <f>IF(G508=$Q$1,(VLOOKUP(A508,'Extras -UL'!$A$6:$J$109,HLOOKUP('Exras Inflair Vs. Base'!G508,'Extras -UL'!$A$4:$J$5,2,FALSE),FALSE)-I508),0)</f>
        <v>0</v>
      </c>
      <c r="R508" s="369">
        <f>IF(G508=$R$1,(VLOOKUP(A508,'Extras -UL'!$A$6:$J$109,HLOOKUP('Exras Inflair Vs. Base'!G508,'Extras -UL'!$A$4:$J$5,2,FALSE),FALSE)-I508),0)</f>
        <v>0</v>
      </c>
      <c r="S508" s="248"/>
      <c r="T508" s="256" t="str">
        <f t="shared" si="22"/>
        <v/>
      </c>
      <c r="U508" s="248"/>
      <c r="V508" s="248"/>
      <c r="W508" s="248"/>
      <c r="X508" s="248"/>
      <c r="Y508" s="241"/>
      <c r="Z508" s="241" t="str">
        <f t="shared" si="23"/>
        <v/>
      </c>
      <c r="AA508" s="245">
        <f t="shared" si="24"/>
        <v>0</v>
      </c>
      <c r="AB508" s="242">
        <f>IF(G508=$J$1,(VLOOKUP(A508,'Extras -UL'!$A$6:$J$109,HLOOKUP('Exras Inflair Vs. Base'!G508,'Extras -UL'!$A$4:$J$5,2,FALSE),FALSE)),0)</f>
        <v>0</v>
      </c>
      <c r="AC508" s="242">
        <f>IF(G508=$K$1,(VLOOKUP(A508,'Extras -UL'!$A$6:$J$109,HLOOKUP('Exras Inflair Vs. Base'!G508,'Extras -UL'!$A$4:$J$5,2,FALSE),FALSE)),0)</f>
        <v>0</v>
      </c>
      <c r="AD508" s="242">
        <f>IF(G508=$L$1,(VLOOKUP(A508,'Extras -UL'!$A$6:$J$109,HLOOKUP('Exras Inflair Vs. Base'!G508,'Extras -UL'!$A$4:$J$5,2,FALSE),FALSE)),0)</f>
        <v>0</v>
      </c>
      <c r="AE508" s="242">
        <f>IF(G508=$M$1,(VLOOKUP(A508,'Extras -UL'!$A$6:$J$109,HLOOKUP('Exras Inflair Vs. Base'!G508,'Extras -UL'!$A$4:$J$5,2,FALSE),FALSE)),0)</f>
        <v>0</v>
      </c>
      <c r="AF508" s="242">
        <f>IF(G508=$N$1,(VLOOKUP(A508,'Extras -UL'!$A$6:$J$109,HLOOKUP('Exras Inflair Vs. Base'!G508,'Extras -UL'!$A$4:$J$5,2,FALSE),FALSE)-I508),0)</f>
        <v>0</v>
      </c>
      <c r="AG508" s="242">
        <f>IF(G508=$O$1,(VLOOKUP(A508,'Extras -UL'!$A$6:$J$109,HLOOKUP('Exras Inflair Vs. Base'!G508,'Extras -UL'!$A$4:$J$5,2,FALSE),FALSE)),0)</f>
        <v>0</v>
      </c>
      <c r="AH508" s="242">
        <f>IF(G508=$P$1,(VLOOKUP(A508,'Extras -UL'!$A$6:$J$109,HLOOKUP('Exras Inflair Vs. Base'!G508,'Extras -UL'!$A$4:$J$5,2,FALSE),FALSE)),0)</f>
        <v>0</v>
      </c>
      <c r="AI508" s="242">
        <f>IF(G508=$Q$1,(VLOOKUP(A508,'Extras -UL'!$A$6:$J$109,HLOOKUP('Exras Inflair Vs. Base'!G508,'Extras -UL'!$A$4:$J$5,2,FALSE),FALSE)),0)</f>
        <v>0</v>
      </c>
      <c r="AJ508" s="242">
        <f>IF(G508=$R$1,(VLOOKUP(A508,'Extras -UL'!$A$6:$J$109,HLOOKUP('Exras Inflair Vs. Base'!G508,'Extras -UL'!$A$4:$J$5,2,FALSE),FALSE)),0)</f>
        <v>0</v>
      </c>
    </row>
    <row r="509" spans="1:36" x14ac:dyDescent="0.25">
      <c r="A509" s="250"/>
      <c r="B509" s="250"/>
      <c r="C509" s="250"/>
      <c r="D509" s="252"/>
      <c r="E509" s="249"/>
      <c r="F509" s="249"/>
      <c r="G509" s="249"/>
      <c r="H509" s="249"/>
      <c r="I509" s="249"/>
      <c r="J509" s="369">
        <f>IF(G509=$J$1,(VLOOKUP(A509,'Extras -UL'!$A$6:$J$109,HLOOKUP('Exras Inflair Vs. Base'!G509,'Extras -UL'!$A$4:$J$5,2,FALSE),FALSE)-I509),0)</f>
        <v>0</v>
      </c>
      <c r="K509" s="369">
        <f>IF(G509=$K$1,(VLOOKUP(A509,'Extras -UL'!$A$6:$J$109,HLOOKUP('Exras Inflair Vs. Base'!G509,'Extras -UL'!$A$4:$J$5,2,FALSE),FALSE)-I509),0)</f>
        <v>0</v>
      </c>
      <c r="L509" s="369">
        <f>IF(G509=$L$1,(VLOOKUP(A509,'Extras -UL'!$A$6:$J$109,HLOOKUP('Exras Inflair Vs. Base'!G509,'Extras -UL'!$A$4:$J$5,2,FALSE),FALSE)-I509),0)</f>
        <v>0</v>
      </c>
      <c r="M509" s="369">
        <f>IF(G509=$M$1,(VLOOKUP(A509,'Extras -UL'!$A$6:$J$109,HLOOKUP('Exras Inflair Vs. Base'!G509,'Extras -UL'!$A$4:$J$5,2,FALSE),FALSE)-I509),0)</f>
        <v>0</v>
      </c>
      <c r="N509" s="369">
        <f>IF(G509=$N$1,(VLOOKUP(A509,'Extras -UL'!$A$6:$J$109,HLOOKUP('Exras Inflair Vs. Base'!G509,'Extras -UL'!$A$4:$J$5,2,FALSE),FALSE)-I509),0)</f>
        <v>0</v>
      </c>
      <c r="O509" s="369">
        <f>IF(G509=$O$1,(VLOOKUP(A509,'Extras -UL'!$A$6:$J$109,HLOOKUP('Exras Inflair Vs. Base'!G509,'Extras -UL'!$A$4:$J$5,2,FALSE),FALSE)-I509),0)</f>
        <v>0</v>
      </c>
      <c r="P509" s="369">
        <f>IF(G509=$P$1,(VLOOKUP(A509,'Extras -UL'!$A$6:$J$109,HLOOKUP('Exras Inflair Vs. Base'!G509,'Extras -UL'!$A$4:$J$5,2,FALSE),FALSE)-I509),0)</f>
        <v>0</v>
      </c>
      <c r="Q509" s="369">
        <f>IF(G509=$Q$1,(VLOOKUP(A509,'Extras -UL'!$A$6:$J$109,HLOOKUP('Exras Inflair Vs. Base'!G509,'Extras -UL'!$A$4:$J$5,2,FALSE),FALSE)-I509),0)</f>
        <v>0</v>
      </c>
      <c r="R509" s="369">
        <f>IF(G509=$R$1,(VLOOKUP(A509,'Extras -UL'!$A$6:$J$109,HLOOKUP('Exras Inflair Vs. Base'!G509,'Extras -UL'!$A$4:$J$5,2,FALSE),FALSE)-I509),0)</f>
        <v>0</v>
      </c>
      <c r="S509" s="248"/>
      <c r="T509" s="256" t="str">
        <f t="shared" si="22"/>
        <v/>
      </c>
      <c r="U509" s="248"/>
      <c r="V509" s="248"/>
      <c r="W509" s="248"/>
      <c r="X509" s="248"/>
      <c r="Y509" s="241"/>
      <c r="Z509" s="241" t="str">
        <f t="shared" si="23"/>
        <v/>
      </c>
      <c r="AA509" s="245">
        <f t="shared" si="24"/>
        <v>0</v>
      </c>
      <c r="AB509" s="242">
        <f>IF(G509=$J$1,(VLOOKUP(A509,'Extras -UL'!$A$6:$J$109,HLOOKUP('Exras Inflair Vs. Base'!G509,'Extras -UL'!$A$4:$J$5,2,FALSE),FALSE)),0)</f>
        <v>0</v>
      </c>
      <c r="AC509" s="242">
        <f>IF(G509=$K$1,(VLOOKUP(A509,'Extras -UL'!$A$6:$J$109,HLOOKUP('Exras Inflair Vs. Base'!G509,'Extras -UL'!$A$4:$J$5,2,FALSE),FALSE)),0)</f>
        <v>0</v>
      </c>
      <c r="AD509" s="242">
        <f>IF(G509=$L$1,(VLOOKUP(A509,'Extras -UL'!$A$6:$J$109,HLOOKUP('Exras Inflair Vs. Base'!G509,'Extras -UL'!$A$4:$J$5,2,FALSE),FALSE)),0)</f>
        <v>0</v>
      </c>
      <c r="AE509" s="242">
        <f>IF(G509=$M$1,(VLOOKUP(A509,'Extras -UL'!$A$6:$J$109,HLOOKUP('Exras Inflair Vs. Base'!G509,'Extras -UL'!$A$4:$J$5,2,FALSE),FALSE)),0)</f>
        <v>0</v>
      </c>
      <c r="AF509" s="242">
        <f>IF(G509=$N$1,(VLOOKUP(A509,'Extras -UL'!$A$6:$J$109,HLOOKUP('Exras Inflair Vs. Base'!G509,'Extras -UL'!$A$4:$J$5,2,FALSE),FALSE)-I509),0)</f>
        <v>0</v>
      </c>
      <c r="AG509" s="242">
        <f>IF(G509=$O$1,(VLOOKUP(A509,'Extras -UL'!$A$6:$J$109,HLOOKUP('Exras Inflair Vs. Base'!G509,'Extras -UL'!$A$4:$J$5,2,FALSE),FALSE)),0)</f>
        <v>0</v>
      </c>
      <c r="AH509" s="242">
        <f>IF(G509=$P$1,(VLOOKUP(A509,'Extras -UL'!$A$6:$J$109,HLOOKUP('Exras Inflair Vs. Base'!G509,'Extras -UL'!$A$4:$J$5,2,FALSE),FALSE)),0)</f>
        <v>0</v>
      </c>
      <c r="AI509" s="242">
        <f>IF(G509=$Q$1,(VLOOKUP(A509,'Extras -UL'!$A$6:$J$109,HLOOKUP('Exras Inflair Vs. Base'!G509,'Extras -UL'!$A$4:$J$5,2,FALSE),FALSE)),0)</f>
        <v>0</v>
      </c>
      <c r="AJ509" s="242">
        <f>IF(G509=$R$1,(VLOOKUP(A509,'Extras -UL'!$A$6:$J$109,HLOOKUP('Exras Inflair Vs. Base'!G509,'Extras -UL'!$A$4:$J$5,2,FALSE),FALSE)),0)</f>
        <v>0</v>
      </c>
    </row>
    <row r="510" spans="1:36" x14ac:dyDescent="0.25">
      <c r="A510" s="250"/>
      <c r="B510" s="250"/>
      <c r="C510" s="250"/>
      <c r="D510" s="252"/>
      <c r="E510" s="249"/>
      <c r="F510" s="249"/>
      <c r="G510" s="249"/>
      <c r="H510" s="249"/>
      <c r="I510" s="249"/>
      <c r="J510" s="369">
        <f>IF(G510=$J$1,(VLOOKUP(A510,'Extras -UL'!$A$6:$J$109,HLOOKUP('Exras Inflair Vs. Base'!G510,'Extras -UL'!$A$4:$J$5,2,FALSE),FALSE)-I510),0)</f>
        <v>0</v>
      </c>
      <c r="K510" s="369">
        <f>IF(G510=$K$1,(VLOOKUP(A510,'Extras -UL'!$A$6:$J$109,HLOOKUP('Exras Inflair Vs. Base'!G510,'Extras -UL'!$A$4:$J$5,2,FALSE),FALSE)-I510),0)</f>
        <v>0</v>
      </c>
      <c r="L510" s="369">
        <f>IF(G510=$L$1,(VLOOKUP(A510,'Extras -UL'!$A$6:$J$109,HLOOKUP('Exras Inflair Vs. Base'!G510,'Extras -UL'!$A$4:$J$5,2,FALSE),FALSE)-I510),0)</f>
        <v>0</v>
      </c>
      <c r="M510" s="369">
        <f>IF(G510=$M$1,(VLOOKUP(A510,'Extras -UL'!$A$6:$J$109,HLOOKUP('Exras Inflair Vs. Base'!G510,'Extras -UL'!$A$4:$J$5,2,FALSE),FALSE)-I510),0)</f>
        <v>0</v>
      </c>
      <c r="N510" s="369">
        <f>IF(G510=$N$1,(VLOOKUP(A510,'Extras -UL'!$A$6:$J$109,HLOOKUP('Exras Inflair Vs. Base'!G510,'Extras -UL'!$A$4:$J$5,2,FALSE),FALSE)-I510),0)</f>
        <v>0</v>
      </c>
      <c r="O510" s="369">
        <f>IF(G510=$O$1,(VLOOKUP(A510,'Extras -UL'!$A$6:$J$109,HLOOKUP('Exras Inflair Vs. Base'!G510,'Extras -UL'!$A$4:$J$5,2,FALSE),FALSE)-I510),0)</f>
        <v>0</v>
      </c>
      <c r="P510" s="369">
        <f>IF(G510=$P$1,(VLOOKUP(A510,'Extras -UL'!$A$6:$J$109,HLOOKUP('Exras Inflair Vs. Base'!G510,'Extras -UL'!$A$4:$J$5,2,FALSE),FALSE)-I510),0)</f>
        <v>0</v>
      </c>
      <c r="Q510" s="369">
        <f>IF(G510=$Q$1,(VLOOKUP(A510,'Extras -UL'!$A$6:$J$109,HLOOKUP('Exras Inflair Vs. Base'!G510,'Extras -UL'!$A$4:$J$5,2,FALSE),FALSE)-I510),0)</f>
        <v>0</v>
      </c>
      <c r="R510" s="369">
        <f>IF(G510=$R$1,(VLOOKUP(A510,'Extras -UL'!$A$6:$J$109,HLOOKUP('Exras Inflair Vs. Base'!G510,'Extras -UL'!$A$4:$J$5,2,FALSE),FALSE)-I510),0)</f>
        <v>0</v>
      </c>
      <c r="S510" s="248"/>
      <c r="T510" s="256" t="str">
        <f t="shared" si="22"/>
        <v/>
      </c>
      <c r="U510" s="248"/>
      <c r="V510" s="248"/>
      <c r="W510" s="248"/>
      <c r="X510" s="248"/>
      <c r="Y510" s="241"/>
      <c r="Z510" s="241" t="str">
        <f t="shared" si="23"/>
        <v/>
      </c>
      <c r="AA510" s="245">
        <f t="shared" si="24"/>
        <v>0</v>
      </c>
      <c r="AB510" s="242">
        <f>IF(G510=$J$1,(VLOOKUP(A510,'Extras -UL'!$A$6:$J$109,HLOOKUP('Exras Inflair Vs. Base'!G510,'Extras -UL'!$A$4:$J$5,2,FALSE),FALSE)),0)</f>
        <v>0</v>
      </c>
      <c r="AC510" s="242">
        <f>IF(G510=$K$1,(VLOOKUP(A510,'Extras -UL'!$A$6:$J$109,HLOOKUP('Exras Inflair Vs. Base'!G510,'Extras -UL'!$A$4:$J$5,2,FALSE),FALSE)),0)</f>
        <v>0</v>
      </c>
      <c r="AD510" s="242">
        <f>IF(G510=$L$1,(VLOOKUP(A510,'Extras -UL'!$A$6:$J$109,HLOOKUP('Exras Inflair Vs. Base'!G510,'Extras -UL'!$A$4:$J$5,2,FALSE),FALSE)),0)</f>
        <v>0</v>
      </c>
      <c r="AE510" s="242">
        <f>IF(G510=$M$1,(VLOOKUP(A510,'Extras -UL'!$A$6:$J$109,HLOOKUP('Exras Inflair Vs. Base'!G510,'Extras -UL'!$A$4:$J$5,2,FALSE),FALSE)),0)</f>
        <v>0</v>
      </c>
      <c r="AF510" s="242">
        <f>IF(G510=$N$1,(VLOOKUP(A510,'Extras -UL'!$A$6:$J$109,HLOOKUP('Exras Inflair Vs. Base'!G510,'Extras -UL'!$A$4:$J$5,2,FALSE),FALSE)-I510),0)</f>
        <v>0</v>
      </c>
      <c r="AG510" s="242">
        <f>IF(G510=$O$1,(VLOOKUP(A510,'Extras -UL'!$A$6:$J$109,HLOOKUP('Exras Inflair Vs. Base'!G510,'Extras -UL'!$A$4:$J$5,2,FALSE),FALSE)),0)</f>
        <v>0</v>
      </c>
      <c r="AH510" s="242">
        <f>IF(G510=$P$1,(VLOOKUP(A510,'Extras -UL'!$A$6:$J$109,HLOOKUP('Exras Inflair Vs. Base'!G510,'Extras -UL'!$A$4:$J$5,2,FALSE),FALSE)),0)</f>
        <v>0</v>
      </c>
      <c r="AI510" s="242">
        <f>IF(G510=$Q$1,(VLOOKUP(A510,'Extras -UL'!$A$6:$J$109,HLOOKUP('Exras Inflair Vs. Base'!G510,'Extras -UL'!$A$4:$J$5,2,FALSE),FALSE)),0)</f>
        <v>0</v>
      </c>
      <c r="AJ510" s="242">
        <f>IF(G510=$R$1,(VLOOKUP(A510,'Extras -UL'!$A$6:$J$109,HLOOKUP('Exras Inflair Vs. Base'!G510,'Extras -UL'!$A$4:$J$5,2,FALSE),FALSE)),0)</f>
        <v>0</v>
      </c>
    </row>
    <row r="511" spans="1:36" x14ac:dyDescent="0.25">
      <c r="A511" s="250"/>
      <c r="B511" s="250"/>
      <c r="C511" s="250"/>
      <c r="D511" s="252"/>
      <c r="E511" s="249"/>
      <c r="F511" s="249"/>
      <c r="G511" s="249"/>
      <c r="H511" s="249"/>
      <c r="I511" s="249"/>
      <c r="J511" s="369">
        <f>IF(G511=$J$1,(VLOOKUP(A511,'Extras -UL'!$A$6:$J$109,HLOOKUP('Exras Inflair Vs. Base'!G511,'Extras -UL'!$A$4:$J$5,2,FALSE),FALSE)-I511),0)</f>
        <v>0</v>
      </c>
      <c r="K511" s="369">
        <f>IF(G511=$K$1,(VLOOKUP(A511,'Extras -UL'!$A$6:$J$109,HLOOKUP('Exras Inflair Vs. Base'!G511,'Extras -UL'!$A$4:$J$5,2,FALSE),FALSE)-I511),0)</f>
        <v>0</v>
      </c>
      <c r="L511" s="369">
        <f>IF(G511=$L$1,(VLOOKUP(A511,'Extras -UL'!$A$6:$J$109,HLOOKUP('Exras Inflair Vs. Base'!G511,'Extras -UL'!$A$4:$J$5,2,FALSE),FALSE)-I511),0)</f>
        <v>0</v>
      </c>
      <c r="M511" s="369">
        <f>IF(G511=$M$1,(VLOOKUP(A511,'Extras -UL'!$A$6:$J$109,HLOOKUP('Exras Inflair Vs. Base'!G511,'Extras -UL'!$A$4:$J$5,2,FALSE),FALSE)-I511),0)</f>
        <v>0</v>
      </c>
      <c r="N511" s="369">
        <f>IF(G511=$N$1,(VLOOKUP(A511,'Extras -UL'!$A$6:$J$109,HLOOKUP('Exras Inflair Vs. Base'!G511,'Extras -UL'!$A$4:$J$5,2,FALSE),FALSE)-I511),0)</f>
        <v>0</v>
      </c>
      <c r="O511" s="369">
        <f>IF(G511=$O$1,(VLOOKUP(A511,'Extras -UL'!$A$6:$J$109,HLOOKUP('Exras Inflair Vs. Base'!G511,'Extras -UL'!$A$4:$J$5,2,FALSE),FALSE)-I511),0)</f>
        <v>0</v>
      </c>
      <c r="P511" s="369">
        <f>IF(G511=$P$1,(VLOOKUP(A511,'Extras -UL'!$A$6:$J$109,HLOOKUP('Exras Inflair Vs. Base'!G511,'Extras -UL'!$A$4:$J$5,2,FALSE),FALSE)-I511),0)</f>
        <v>0</v>
      </c>
      <c r="Q511" s="369">
        <f>IF(G511=$Q$1,(VLOOKUP(A511,'Extras -UL'!$A$6:$J$109,HLOOKUP('Exras Inflair Vs. Base'!G511,'Extras -UL'!$A$4:$J$5,2,FALSE),FALSE)-I511),0)</f>
        <v>0</v>
      </c>
      <c r="R511" s="369">
        <f>IF(G511=$R$1,(VLOOKUP(A511,'Extras -UL'!$A$6:$J$109,HLOOKUP('Exras Inflair Vs. Base'!G511,'Extras -UL'!$A$4:$J$5,2,FALSE),FALSE)-I511),0)</f>
        <v>0</v>
      </c>
      <c r="S511" s="248"/>
      <c r="T511" s="256" t="str">
        <f t="shared" si="22"/>
        <v/>
      </c>
      <c r="U511" s="248"/>
      <c r="V511" s="248"/>
      <c r="W511" s="248"/>
      <c r="X511" s="248"/>
      <c r="Y511" s="241"/>
      <c r="Z511" s="241" t="str">
        <f t="shared" si="23"/>
        <v/>
      </c>
      <c r="AA511" s="245">
        <f t="shared" si="24"/>
        <v>0</v>
      </c>
      <c r="AB511" s="242">
        <f>IF(G511=$J$1,(VLOOKUP(A511,'Extras -UL'!$A$6:$J$109,HLOOKUP('Exras Inflair Vs. Base'!G511,'Extras -UL'!$A$4:$J$5,2,FALSE),FALSE)),0)</f>
        <v>0</v>
      </c>
      <c r="AC511" s="242">
        <f>IF(G511=$K$1,(VLOOKUP(A511,'Extras -UL'!$A$6:$J$109,HLOOKUP('Exras Inflair Vs. Base'!G511,'Extras -UL'!$A$4:$J$5,2,FALSE),FALSE)),0)</f>
        <v>0</v>
      </c>
      <c r="AD511" s="242">
        <f>IF(G511=$L$1,(VLOOKUP(A511,'Extras -UL'!$A$6:$J$109,HLOOKUP('Exras Inflair Vs. Base'!G511,'Extras -UL'!$A$4:$J$5,2,FALSE),FALSE)),0)</f>
        <v>0</v>
      </c>
      <c r="AE511" s="242">
        <f>IF(G511=$M$1,(VLOOKUP(A511,'Extras -UL'!$A$6:$J$109,HLOOKUP('Exras Inflair Vs. Base'!G511,'Extras -UL'!$A$4:$J$5,2,FALSE),FALSE)),0)</f>
        <v>0</v>
      </c>
      <c r="AF511" s="242">
        <f>IF(G511=$N$1,(VLOOKUP(A511,'Extras -UL'!$A$6:$J$109,HLOOKUP('Exras Inflair Vs. Base'!G511,'Extras -UL'!$A$4:$J$5,2,FALSE),FALSE)-I511),0)</f>
        <v>0</v>
      </c>
      <c r="AG511" s="242">
        <f>IF(G511=$O$1,(VLOOKUP(A511,'Extras -UL'!$A$6:$J$109,HLOOKUP('Exras Inflair Vs. Base'!G511,'Extras -UL'!$A$4:$J$5,2,FALSE),FALSE)),0)</f>
        <v>0</v>
      </c>
      <c r="AH511" s="242">
        <f>IF(G511=$P$1,(VLOOKUP(A511,'Extras -UL'!$A$6:$J$109,HLOOKUP('Exras Inflair Vs. Base'!G511,'Extras -UL'!$A$4:$J$5,2,FALSE),FALSE)),0)</f>
        <v>0</v>
      </c>
      <c r="AI511" s="242">
        <f>IF(G511=$Q$1,(VLOOKUP(A511,'Extras -UL'!$A$6:$J$109,HLOOKUP('Exras Inflair Vs. Base'!G511,'Extras -UL'!$A$4:$J$5,2,FALSE),FALSE)),0)</f>
        <v>0</v>
      </c>
      <c r="AJ511" s="242">
        <f>IF(G511=$R$1,(VLOOKUP(A511,'Extras -UL'!$A$6:$J$109,HLOOKUP('Exras Inflair Vs. Base'!G511,'Extras -UL'!$A$4:$J$5,2,FALSE),FALSE)),0)</f>
        <v>0</v>
      </c>
    </row>
    <row r="512" spans="1:36" x14ac:dyDescent="0.25">
      <c r="A512" s="250"/>
      <c r="B512" s="250"/>
      <c r="C512" s="250"/>
      <c r="D512" s="252"/>
      <c r="E512" s="249"/>
      <c r="F512" s="249"/>
      <c r="G512" s="249"/>
      <c r="H512" s="249"/>
      <c r="I512" s="249"/>
      <c r="J512" s="369">
        <f>IF(G512=$J$1,(VLOOKUP(A512,'Extras -UL'!$A$6:$J$109,HLOOKUP('Exras Inflair Vs. Base'!G512,'Extras -UL'!$A$4:$J$5,2,FALSE),FALSE)-I512),0)</f>
        <v>0</v>
      </c>
      <c r="K512" s="369">
        <f>IF(G512=$K$1,(VLOOKUP(A512,'Extras -UL'!$A$6:$J$109,HLOOKUP('Exras Inflair Vs. Base'!G512,'Extras -UL'!$A$4:$J$5,2,FALSE),FALSE)-I512),0)</f>
        <v>0</v>
      </c>
      <c r="L512" s="369">
        <f>IF(G512=$L$1,(VLOOKUP(A512,'Extras -UL'!$A$6:$J$109,HLOOKUP('Exras Inflair Vs. Base'!G512,'Extras -UL'!$A$4:$J$5,2,FALSE),FALSE)-I512),0)</f>
        <v>0</v>
      </c>
      <c r="M512" s="369">
        <f>IF(G512=$M$1,(VLOOKUP(A512,'Extras -UL'!$A$6:$J$109,HLOOKUP('Exras Inflair Vs. Base'!G512,'Extras -UL'!$A$4:$J$5,2,FALSE),FALSE)-I512),0)</f>
        <v>0</v>
      </c>
      <c r="N512" s="369">
        <f>IF(G512=$N$1,(VLOOKUP(A512,'Extras -UL'!$A$6:$J$109,HLOOKUP('Exras Inflair Vs. Base'!G512,'Extras -UL'!$A$4:$J$5,2,FALSE),FALSE)-I512),0)</f>
        <v>0</v>
      </c>
      <c r="O512" s="369">
        <f>IF(G512=$O$1,(VLOOKUP(A512,'Extras -UL'!$A$6:$J$109,HLOOKUP('Exras Inflair Vs. Base'!G512,'Extras -UL'!$A$4:$J$5,2,FALSE),FALSE)-I512),0)</f>
        <v>0</v>
      </c>
      <c r="P512" s="369">
        <f>IF(G512=$P$1,(VLOOKUP(A512,'Extras -UL'!$A$6:$J$109,HLOOKUP('Exras Inflair Vs. Base'!G512,'Extras -UL'!$A$4:$J$5,2,FALSE),FALSE)-I512),0)</f>
        <v>0</v>
      </c>
      <c r="Q512" s="369">
        <f>IF(G512=$Q$1,(VLOOKUP(A512,'Extras -UL'!$A$6:$J$109,HLOOKUP('Exras Inflair Vs. Base'!G512,'Extras -UL'!$A$4:$J$5,2,FALSE),FALSE)-I512),0)</f>
        <v>0</v>
      </c>
      <c r="R512" s="369">
        <f>IF(G512=$R$1,(VLOOKUP(A512,'Extras -UL'!$A$6:$J$109,HLOOKUP('Exras Inflair Vs. Base'!G512,'Extras -UL'!$A$4:$J$5,2,FALSE),FALSE)-I512),0)</f>
        <v>0</v>
      </c>
      <c r="S512" s="248"/>
      <c r="T512" s="256" t="str">
        <f t="shared" si="22"/>
        <v/>
      </c>
      <c r="U512" s="248"/>
      <c r="V512" s="248"/>
      <c r="W512" s="248"/>
      <c r="X512" s="248"/>
      <c r="Y512" s="241"/>
      <c r="Z512" s="241" t="str">
        <f t="shared" si="23"/>
        <v/>
      </c>
      <c r="AA512" s="245">
        <f t="shared" si="24"/>
        <v>0</v>
      </c>
      <c r="AB512" s="242">
        <f>IF(G512=$J$1,(VLOOKUP(A512,'Extras -UL'!$A$6:$J$109,HLOOKUP('Exras Inflair Vs. Base'!G512,'Extras -UL'!$A$4:$J$5,2,FALSE),FALSE)),0)</f>
        <v>0</v>
      </c>
      <c r="AC512" s="242">
        <f>IF(G512=$K$1,(VLOOKUP(A512,'Extras -UL'!$A$6:$J$109,HLOOKUP('Exras Inflair Vs. Base'!G512,'Extras -UL'!$A$4:$J$5,2,FALSE),FALSE)),0)</f>
        <v>0</v>
      </c>
      <c r="AD512" s="242">
        <f>IF(G512=$L$1,(VLOOKUP(A512,'Extras -UL'!$A$6:$J$109,HLOOKUP('Exras Inflair Vs. Base'!G512,'Extras -UL'!$A$4:$J$5,2,FALSE),FALSE)),0)</f>
        <v>0</v>
      </c>
      <c r="AE512" s="242">
        <f>IF(G512=$M$1,(VLOOKUP(A512,'Extras -UL'!$A$6:$J$109,HLOOKUP('Exras Inflair Vs. Base'!G512,'Extras -UL'!$A$4:$J$5,2,FALSE),FALSE)),0)</f>
        <v>0</v>
      </c>
      <c r="AF512" s="242">
        <f>IF(G512=$N$1,(VLOOKUP(A512,'Extras -UL'!$A$6:$J$109,HLOOKUP('Exras Inflair Vs. Base'!G512,'Extras -UL'!$A$4:$J$5,2,FALSE),FALSE)-I512),0)</f>
        <v>0</v>
      </c>
      <c r="AG512" s="242">
        <f>IF(G512=$O$1,(VLOOKUP(A512,'Extras -UL'!$A$6:$J$109,HLOOKUP('Exras Inflair Vs. Base'!G512,'Extras -UL'!$A$4:$J$5,2,FALSE),FALSE)),0)</f>
        <v>0</v>
      </c>
      <c r="AH512" s="242">
        <f>IF(G512=$P$1,(VLOOKUP(A512,'Extras -UL'!$A$6:$J$109,HLOOKUP('Exras Inflair Vs. Base'!G512,'Extras -UL'!$A$4:$J$5,2,FALSE),FALSE)),0)</f>
        <v>0</v>
      </c>
      <c r="AI512" s="242">
        <f>IF(G512=$Q$1,(VLOOKUP(A512,'Extras -UL'!$A$6:$J$109,HLOOKUP('Exras Inflair Vs. Base'!G512,'Extras -UL'!$A$4:$J$5,2,FALSE),FALSE)),0)</f>
        <v>0</v>
      </c>
      <c r="AJ512" s="242">
        <f>IF(G512=$R$1,(VLOOKUP(A512,'Extras -UL'!$A$6:$J$109,HLOOKUP('Exras Inflair Vs. Base'!G512,'Extras -UL'!$A$4:$J$5,2,FALSE),FALSE)),0)</f>
        <v>0</v>
      </c>
    </row>
    <row r="513" spans="1:36" x14ac:dyDescent="0.25">
      <c r="A513" s="250"/>
      <c r="B513" s="250"/>
      <c r="C513" s="250"/>
      <c r="D513" s="252"/>
      <c r="E513" s="249"/>
      <c r="F513" s="249"/>
      <c r="G513" s="249"/>
      <c r="H513" s="249"/>
      <c r="I513" s="249"/>
      <c r="J513" s="369">
        <f>IF(G513=$J$1,(VLOOKUP(A513,'Extras -UL'!$A$6:$J$109,HLOOKUP('Exras Inflair Vs. Base'!G513,'Extras -UL'!$A$4:$J$5,2,FALSE),FALSE)-I513),0)</f>
        <v>0</v>
      </c>
      <c r="K513" s="369">
        <f>IF(G513=$K$1,(VLOOKUP(A513,'Extras -UL'!$A$6:$J$109,HLOOKUP('Exras Inflair Vs. Base'!G513,'Extras -UL'!$A$4:$J$5,2,FALSE),FALSE)-I513),0)</f>
        <v>0</v>
      </c>
      <c r="L513" s="369">
        <f>IF(G513=$L$1,(VLOOKUP(A513,'Extras -UL'!$A$6:$J$109,HLOOKUP('Exras Inflair Vs. Base'!G513,'Extras -UL'!$A$4:$J$5,2,FALSE),FALSE)-I513),0)</f>
        <v>0</v>
      </c>
      <c r="M513" s="369">
        <f>IF(G513=$M$1,(VLOOKUP(A513,'Extras -UL'!$A$6:$J$109,HLOOKUP('Exras Inflair Vs. Base'!G513,'Extras -UL'!$A$4:$J$5,2,FALSE),FALSE)-I513),0)</f>
        <v>0</v>
      </c>
      <c r="N513" s="369">
        <f>IF(G513=$N$1,(VLOOKUP(A513,'Extras -UL'!$A$6:$J$109,HLOOKUP('Exras Inflair Vs. Base'!G513,'Extras -UL'!$A$4:$J$5,2,FALSE),FALSE)-I513),0)</f>
        <v>0</v>
      </c>
      <c r="O513" s="369">
        <f>IF(G513=$O$1,(VLOOKUP(A513,'Extras -UL'!$A$6:$J$109,HLOOKUP('Exras Inflair Vs. Base'!G513,'Extras -UL'!$A$4:$J$5,2,FALSE),FALSE)-I513),0)</f>
        <v>0</v>
      </c>
      <c r="P513" s="369">
        <f>IF(G513=$P$1,(VLOOKUP(A513,'Extras -UL'!$A$6:$J$109,HLOOKUP('Exras Inflair Vs. Base'!G513,'Extras -UL'!$A$4:$J$5,2,FALSE),FALSE)-I513),0)</f>
        <v>0</v>
      </c>
      <c r="Q513" s="369">
        <f>IF(G513=$Q$1,(VLOOKUP(A513,'Extras -UL'!$A$6:$J$109,HLOOKUP('Exras Inflair Vs. Base'!G513,'Extras -UL'!$A$4:$J$5,2,FALSE),FALSE)-I513),0)</f>
        <v>0</v>
      </c>
      <c r="R513" s="369">
        <f>IF(G513=$R$1,(VLOOKUP(A513,'Extras -UL'!$A$6:$J$109,HLOOKUP('Exras Inflair Vs. Base'!G513,'Extras -UL'!$A$4:$J$5,2,FALSE),FALSE)-I513),0)</f>
        <v>0</v>
      </c>
      <c r="S513" s="248"/>
      <c r="T513" s="256" t="str">
        <f t="shared" si="22"/>
        <v/>
      </c>
      <c r="U513" s="248"/>
      <c r="V513" s="248"/>
      <c r="W513" s="248"/>
      <c r="X513" s="248"/>
      <c r="Y513" s="241"/>
      <c r="Z513" s="241" t="str">
        <f t="shared" si="23"/>
        <v/>
      </c>
      <c r="AA513" s="245">
        <f t="shared" si="24"/>
        <v>0</v>
      </c>
      <c r="AB513" s="242">
        <f>IF(G513=$J$1,(VLOOKUP(A513,'Extras -UL'!$A$6:$J$109,HLOOKUP('Exras Inflair Vs. Base'!G513,'Extras -UL'!$A$4:$J$5,2,FALSE),FALSE)),0)</f>
        <v>0</v>
      </c>
      <c r="AC513" s="242">
        <f>IF(G513=$K$1,(VLOOKUP(A513,'Extras -UL'!$A$6:$J$109,HLOOKUP('Exras Inflair Vs. Base'!G513,'Extras -UL'!$A$4:$J$5,2,FALSE),FALSE)),0)</f>
        <v>0</v>
      </c>
      <c r="AD513" s="242">
        <f>IF(G513=$L$1,(VLOOKUP(A513,'Extras -UL'!$A$6:$J$109,HLOOKUP('Exras Inflair Vs. Base'!G513,'Extras -UL'!$A$4:$J$5,2,FALSE),FALSE)),0)</f>
        <v>0</v>
      </c>
      <c r="AE513" s="242">
        <f>IF(G513=$M$1,(VLOOKUP(A513,'Extras -UL'!$A$6:$J$109,HLOOKUP('Exras Inflair Vs. Base'!G513,'Extras -UL'!$A$4:$J$5,2,FALSE),FALSE)),0)</f>
        <v>0</v>
      </c>
      <c r="AF513" s="242">
        <f>IF(G513=$N$1,(VLOOKUP(A513,'Extras -UL'!$A$6:$J$109,HLOOKUP('Exras Inflair Vs. Base'!G513,'Extras -UL'!$A$4:$J$5,2,FALSE),FALSE)-I513),0)</f>
        <v>0</v>
      </c>
      <c r="AG513" s="242">
        <f>IF(G513=$O$1,(VLOOKUP(A513,'Extras -UL'!$A$6:$J$109,HLOOKUP('Exras Inflair Vs. Base'!G513,'Extras -UL'!$A$4:$J$5,2,FALSE),FALSE)),0)</f>
        <v>0</v>
      </c>
      <c r="AH513" s="242">
        <f>IF(G513=$P$1,(VLOOKUP(A513,'Extras -UL'!$A$6:$J$109,HLOOKUP('Exras Inflair Vs. Base'!G513,'Extras -UL'!$A$4:$J$5,2,FALSE),FALSE)),0)</f>
        <v>0</v>
      </c>
      <c r="AI513" s="242">
        <f>IF(G513=$Q$1,(VLOOKUP(A513,'Extras -UL'!$A$6:$J$109,HLOOKUP('Exras Inflair Vs. Base'!G513,'Extras -UL'!$A$4:$J$5,2,FALSE),FALSE)),0)</f>
        <v>0</v>
      </c>
      <c r="AJ513" s="242">
        <f>IF(G513=$R$1,(VLOOKUP(A513,'Extras -UL'!$A$6:$J$109,HLOOKUP('Exras Inflair Vs. Base'!G513,'Extras -UL'!$A$4:$J$5,2,FALSE),FALSE)),0)</f>
        <v>0</v>
      </c>
    </row>
    <row r="514" spans="1:36" x14ac:dyDescent="0.25">
      <c r="A514" s="250"/>
      <c r="B514" s="250"/>
      <c r="C514" s="250"/>
      <c r="D514" s="252"/>
      <c r="E514" s="249"/>
      <c r="F514" s="249"/>
      <c r="G514" s="249"/>
      <c r="H514" s="249"/>
      <c r="I514" s="249"/>
      <c r="J514" s="369">
        <f>IF(G514=$J$1,(VLOOKUP(A514,'Extras -UL'!$A$6:$J$109,HLOOKUP('Exras Inflair Vs. Base'!G514,'Extras -UL'!$A$4:$J$5,2,FALSE),FALSE)-I514),0)</f>
        <v>0</v>
      </c>
      <c r="K514" s="369">
        <f>IF(G514=$K$1,(VLOOKUP(A514,'Extras -UL'!$A$6:$J$109,HLOOKUP('Exras Inflair Vs. Base'!G514,'Extras -UL'!$A$4:$J$5,2,FALSE),FALSE)-I514),0)</f>
        <v>0</v>
      </c>
      <c r="L514" s="369">
        <f>IF(G514=$L$1,(VLOOKUP(A514,'Extras -UL'!$A$6:$J$109,HLOOKUP('Exras Inflair Vs. Base'!G514,'Extras -UL'!$A$4:$J$5,2,FALSE),FALSE)-I514),0)</f>
        <v>0</v>
      </c>
      <c r="M514" s="369">
        <f>IF(G514=$M$1,(VLOOKUP(A514,'Extras -UL'!$A$6:$J$109,HLOOKUP('Exras Inflair Vs. Base'!G514,'Extras -UL'!$A$4:$J$5,2,FALSE),FALSE)-I514),0)</f>
        <v>0</v>
      </c>
      <c r="N514" s="369">
        <f>IF(G514=$N$1,(VLOOKUP(A514,'Extras -UL'!$A$6:$J$109,HLOOKUP('Exras Inflair Vs. Base'!G514,'Extras -UL'!$A$4:$J$5,2,FALSE),FALSE)-I514),0)</f>
        <v>0</v>
      </c>
      <c r="O514" s="369">
        <f>IF(G514=$O$1,(VLOOKUP(A514,'Extras -UL'!$A$6:$J$109,HLOOKUP('Exras Inflair Vs. Base'!G514,'Extras -UL'!$A$4:$J$5,2,FALSE),FALSE)-I514),0)</f>
        <v>0</v>
      </c>
      <c r="P514" s="369">
        <f>IF(G514=$P$1,(VLOOKUP(A514,'Extras -UL'!$A$6:$J$109,HLOOKUP('Exras Inflair Vs. Base'!G514,'Extras -UL'!$A$4:$J$5,2,FALSE),FALSE)-I514),0)</f>
        <v>0</v>
      </c>
      <c r="Q514" s="369">
        <f>IF(G514=$Q$1,(VLOOKUP(A514,'Extras -UL'!$A$6:$J$109,HLOOKUP('Exras Inflair Vs. Base'!G514,'Extras -UL'!$A$4:$J$5,2,FALSE),FALSE)-I514),0)</f>
        <v>0</v>
      </c>
      <c r="R514" s="369">
        <f>IF(G514=$R$1,(VLOOKUP(A514,'Extras -UL'!$A$6:$J$109,HLOOKUP('Exras Inflair Vs. Base'!G514,'Extras -UL'!$A$4:$J$5,2,FALSE),FALSE)-I514),0)</f>
        <v>0</v>
      </c>
      <c r="S514" s="248"/>
      <c r="T514" s="256" t="str">
        <f t="shared" si="22"/>
        <v/>
      </c>
      <c r="U514" s="248"/>
      <c r="V514" s="248"/>
      <c r="W514" s="248"/>
      <c r="X514" s="248"/>
      <c r="Y514" s="241"/>
      <c r="Z514" s="241" t="str">
        <f t="shared" si="23"/>
        <v/>
      </c>
      <c r="AA514" s="245">
        <f t="shared" si="24"/>
        <v>0</v>
      </c>
      <c r="AB514" s="242">
        <f>IF(G514=$J$1,(VLOOKUP(A514,'Extras -UL'!$A$6:$J$109,HLOOKUP('Exras Inflair Vs. Base'!G514,'Extras -UL'!$A$4:$J$5,2,FALSE),FALSE)),0)</f>
        <v>0</v>
      </c>
      <c r="AC514" s="242">
        <f>IF(G514=$K$1,(VLOOKUP(A514,'Extras -UL'!$A$6:$J$109,HLOOKUP('Exras Inflair Vs. Base'!G514,'Extras -UL'!$A$4:$J$5,2,FALSE),FALSE)),0)</f>
        <v>0</v>
      </c>
      <c r="AD514" s="242">
        <f>IF(G514=$L$1,(VLOOKUP(A514,'Extras -UL'!$A$6:$J$109,HLOOKUP('Exras Inflair Vs. Base'!G514,'Extras -UL'!$A$4:$J$5,2,FALSE),FALSE)),0)</f>
        <v>0</v>
      </c>
      <c r="AE514" s="242">
        <f>IF(G514=$M$1,(VLOOKUP(A514,'Extras -UL'!$A$6:$J$109,HLOOKUP('Exras Inflair Vs. Base'!G514,'Extras -UL'!$A$4:$J$5,2,FALSE),FALSE)),0)</f>
        <v>0</v>
      </c>
      <c r="AF514" s="242">
        <f>IF(G514=$N$1,(VLOOKUP(A514,'Extras -UL'!$A$6:$J$109,HLOOKUP('Exras Inflair Vs. Base'!G514,'Extras -UL'!$A$4:$J$5,2,FALSE),FALSE)-I514),0)</f>
        <v>0</v>
      </c>
      <c r="AG514" s="242">
        <f>IF(G514=$O$1,(VLOOKUP(A514,'Extras -UL'!$A$6:$J$109,HLOOKUP('Exras Inflair Vs. Base'!G514,'Extras -UL'!$A$4:$J$5,2,FALSE),FALSE)),0)</f>
        <v>0</v>
      </c>
      <c r="AH514" s="242">
        <f>IF(G514=$P$1,(VLOOKUP(A514,'Extras -UL'!$A$6:$J$109,HLOOKUP('Exras Inflair Vs. Base'!G514,'Extras -UL'!$A$4:$J$5,2,FALSE),FALSE)),0)</f>
        <v>0</v>
      </c>
      <c r="AI514" s="242">
        <f>IF(G514=$Q$1,(VLOOKUP(A514,'Extras -UL'!$A$6:$J$109,HLOOKUP('Exras Inflair Vs. Base'!G514,'Extras -UL'!$A$4:$J$5,2,FALSE),FALSE)),0)</f>
        <v>0</v>
      </c>
      <c r="AJ514" s="242">
        <f>IF(G514=$R$1,(VLOOKUP(A514,'Extras -UL'!$A$6:$J$109,HLOOKUP('Exras Inflair Vs. Base'!G514,'Extras -UL'!$A$4:$J$5,2,FALSE),FALSE)),0)</f>
        <v>0</v>
      </c>
    </row>
    <row r="515" spans="1:36" x14ac:dyDescent="0.25">
      <c r="A515" s="250"/>
      <c r="B515" s="250"/>
      <c r="C515" s="250"/>
      <c r="D515" s="252"/>
      <c r="E515" s="249"/>
      <c r="F515" s="249"/>
      <c r="G515" s="249"/>
      <c r="H515" s="249"/>
      <c r="I515" s="249"/>
      <c r="J515" s="369">
        <f>IF(G515=$J$1,(VLOOKUP(A515,'Extras -UL'!$A$6:$J$109,HLOOKUP('Exras Inflair Vs. Base'!G515,'Extras -UL'!$A$4:$J$5,2,FALSE),FALSE)-I515),0)</f>
        <v>0</v>
      </c>
      <c r="K515" s="369">
        <f>IF(G515=$K$1,(VLOOKUP(A515,'Extras -UL'!$A$6:$J$109,HLOOKUP('Exras Inflair Vs. Base'!G515,'Extras -UL'!$A$4:$J$5,2,FALSE),FALSE)-I515),0)</f>
        <v>0</v>
      </c>
      <c r="L515" s="369">
        <f>IF(G515=$L$1,(VLOOKUP(A515,'Extras -UL'!$A$6:$J$109,HLOOKUP('Exras Inflair Vs. Base'!G515,'Extras -UL'!$A$4:$J$5,2,FALSE),FALSE)-I515),0)</f>
        <v>0</v>
      </c>
      <c r="M515" s="369">
        <f>IF(G515=$M$1,(VLOOKUP(A515,'Extras -UL'!$A$6:$J$109,HLOOKUP('Exras Inflair Vs. Base'!G515,'Extras -UL'!$A$4:$J$5,2,FALSE),FALSE)-I515),0)</f>
        <v>0</v>
      </c>
      <c r="N515" s="369">
        <f>IF(G515=$N$1,(VLOOKUP(A515,'Extras -UL'!$A$6:$J$109,HLOOKUP('Exras Inflair Vs. Base'!G515,'Extras -UL'!$A$4:$J$5,2,FALSE),FALSE)-I515),0)</f>
        <v>0</v>
      </c>
      <c r="O515" s="369">
        <f>IF(G515=$O$1,(VLOOKUP(A515,'Extras -UL'!$A$6:$J$109,HLOOKUP('Exras Inflair Vs. Base'!G515,'Extras -UL'!$A$4:$J$5,2,FALSE),FALSE)-I515),0)</f>
        <v>0</v>
      </c>
      <c r="P515" s="369">
        <f>IF(G515=$P$1,(VLOOKUP(A515,'Extras -UL'!$A$6:$J$109,HLOOKUP('Exras Inflair Vs. Base'!G515,'Extras -UL'!$A$4:$J$5,2,FALSE),FALSE)-I515),0)</f>
        <v>0</v>
      </c>
      <c r="Q515" s="369">
        <f>IF(G515=$Q$1,(VLOOKUP(A515,'Extras -UL'!$A$6:$J$109,HLOOKUP('Exras Inflair Vs. Base'!G515,'Extras -UL'!$A$4:$J$5,2,FALSE),FALSE)-I515),0)</f>
        <v>0</v>
      </c>
      <c r="R515" s="369">
        <f>IF(G515=$R$1,(VLOOKUP(A515,'Extras -UL'!$A$6:$J$109,HLOOKUP('Exras Inflair Vs. Base'!G515,'Extras -UL'!$A$4:$J$5,2,FALSE),FALSE)-I515),0)</f>
        <v>0</v>
      </c>
      <c r="S515" s="248"/>
      <c r="T515" s="256" t="str">
        <f t="shared" si="22"/>
        <v/>
      </c>
      <c r="U515" s="248"/>
      <c r="V515" s="248"/>
      <c r="W515" s="248"/>
      <c r="X515" s="248"/>
      <c r="Y515" s="241"/>
      <c r="Z515" s="241" t="str">
        <f t="shared" si="23"/>
        <v/>
      </c>
      <c r="AA515" s="245">
        <f t="shared" si="24"/>
        <v>0</v>
      </c>
      <c r="AB515" s="242">
        <f>IF(G515=$J$1,(VLOOKUP(A515,'Extras -UL'!$A$6:$J$109,HLOOKUP('Exras Inflair Vs. Base'!G515,'Extras -UL'!$A$4:$J$5,2,FALSE),FALSE)),0)</f>
        <v>0</v>
      </c>
      <c r="AC515" s="242">
        <f>IF(G515=$K$1,(VLOOKUP(A515,'Extras -UL'!$A$6:$J$109,HLOOKUP('Exras Inflair Vs. Base'!G515,'Extras -UL'!$A$4:$J$5,2,FALSE),FALSE)),0)</f>
        <v>0</v>
      </c>
      <c r="AD515" s="242">
        <f>IF(G515=$L$1,(VLOOKUP(A515,'Extras -UL'!$A$6:$J$109,HLOOKUP('Exras Inflair Vs. Base'!G515,'Extras -UL'!$A$4:$J$5,2,FALSE),FALSE)),0)</f>
        <v>0</v>
      </c>
      <c r="AE515" s="242">
        <f>IF(G515=$M$1,(VLOOKUP(A515,'Extras -UL'!$A$6:$J$109,HLOOKUP('Exras Inflair Vs. Base'!G515,'Extras -UL'!$A$4:$J$5,2,FALSE),FALSE)),0)</f>
        <v>0</v>
      </c>
      <c r="AF515" s="242">
        <f>IF(G515=$N$1,(VLOOKUP(A515,'Extras -UL'!$A$6:$J$109,HLOOKUP('Exras Inflair Vs. Base'!G515,'Extras -UL'!$A$4:$J$5,2,FALSE),FALSE)-I515),0)</f>
        <v>0</v>
      </c>
      <c r="AG515" s="242">
        <f>IF(G515=$O$1,(VLOOKUP(A515,'Extras -UL'!$A$6:$J$109,HLOOKUP('Exras Inflair Vs. Base'!G515,'Extras -UL'!$A$4:$J$5,2,FALSE),FALSE)),0)</f>
        <v>0</v>
      </c>
      <c r="AH515" s="242">
        <f>IF(G515=$P$1,(VLOOKUP(A515,'Extras -UL'!$A$6:$J$109,HLOOKUP('Exras Inflair Vs. Base'!G515,'Extras -UL'!$A$4:$J$5,2,FALSE),FALSE)),0)</f>
        <v>0</v>
      </c>
      <c r="AI515" s="242">
        <f>IF(G515=$Q$1,(VLOOKUP(A515,'Extras -UL'!$A$6:$J$109,HLOOKUP('Exras Inflair Vs. Base'!G515,'Extras -UL'!$A$4:$J$5,2,FALSE),FALSE)),0)</f>
        <v>0</v>
      </c>
      <c r="AJ515" s="242">
        <f>IF(G515=$R$1,(VLOOKUP(A515,'Extras -UL'!$A$6:$J$109,HLOOKUP('Exras Inflair Vs. Base'!G515,'Extras -UL'!$A$4:$J$5,2,FALSE),FALSE)),0)</f>
        <v>0</v>
      </c>
    </row>
    <row r="516" spans="1:36" x14ac:dyDescent="0.25">
      <c r="A516" s="250"/>
      <c r="B516" s="250"/>
      <c r="C516" s="250"/>
      <c r="D516" s="252"/>
      <c r="E516" s="249"/>
      <c r="F516" s="249"/>
      <c r="G516" s="249"/>
      <c r="H516" s="249"/>
      <c r="I516" s="249"/>
      <c r="J516" s="369">
        <f>IF(G516=$J$1,(VLOOKUP(A516,'Extras -UL'!$A$6:$J$109,HLOOKUP('Exras Inflair Vs. Base'!G516,'Extras -UL'!$A$4:$J$5,2,FALSE),FALSE)-I516),0)</f>
        <v>0</v>
      </c>
      <c r="K516" s="369">
        <f>IF(G516=$K$1,(VLOOKUP(A516,'Extras -UL'!$A$6:$J$109,HLOOKUP('Exras Inflair Vs. Base'!G516,'Extras -UL'!$A$4:$J$5,2,FALSE),FALSE)-I516),0)</f>
        <v>0</v>
      </c>
      <c r="L516" s="369">
        <f>IF(G516=$L$1,(VLOOKUP(A516,'Extras -UL'!$A$6:$J$109,HLOOKUP('Exras Inflair Vs. Base'!G516,'Extras -UL'!$A$4:$J$5,2,FALSE),FALSE)-I516),0)</f>
        <v>0</v>
      </c>
      <c r="M516" s="369">
        <f>IF(G516=$M$1,(VLOOKUP(A516,'Extras -UL'!$A$6:$J$109,HLOOKUP('Exras Inflair Vs. Base'!G516,'Extras -UL'!$A$4:$J$5,2,FALSE),FALSE)-I516),0)</f>
        <v>0</v>
      </c>
      <c r="N516" s="369">
        <f>IF(G516=$N$1,(VLOOKUP(A516,'Extras -UL'!$A$6:$J$109,HLOOKUP('Exras Inflair Vs. Base'!G516,'Extras -UL'!$A$4:$J$5,2,FALSE),FALSE)-I516),0)</f>
        <v>0</v>
      </c>
      <c r="O516" s="369">
        <f>IF(G516=$O$1,(VLOOKUP(A516,'Extras -UL'!$A$6:$J$109,HLOOKUP('Exras Inflair Vs. Base'!G516,'Extras -UL'!$A$4:$J$5,2,FALSE),FALSE)-I516),0)</f>
        <v>0</v>
      </c>
      <c r="P516" s="369">
        <f>IF(G516=$P$1,(VLOOKUP(A516,'Extras -UL'!$A$6:$J$109,HLOOKUP('Exras Inflair Vs. Base'!G516,'Extras -UL'!$A$4:$J$5,2,FALSE),FALSE)-I516),0)</f>
        <v>0</v>
      </c>
      <c r="Q516" s="369">
        <f>IF(G516=$Q$1,(VLOOKUP(A516,'Extras -UL'!$A$6:$J$109,HLOOKUP('Exras Inflair Vs. Base'!G516,'Extras -UL'!$A$4:$J$5,2,FALSE),FALSE)-I516),0)</f>
        <v>0</v>
      </c>
      <c r="R516" s="369">
        <f>IF(G516=$R$1,(VLOOKUP(A516,'Extras -UL'!$A$6:$J$109,HLOOKUP('Exras Inflair Vs. Base'!G516,'Extras -UL'!$A$4:$J$5,2,FALSE),FALSE)-I516),0)</f>
        <v>0</v>
      </c>
      <c r="S516" s="248"/>
      <c r="T516" s="256" t="str">
        <f t="shared" si="22"/>
        <v/>
      </c>
      <c r="U516" s="248"/>
      <c r="V516" s="248"/>
      <c r="W516" s="248"/>
      <c r="X516" s="248"/>
      <c r="Y516" s="241"/>
      <c r="Z516" s="241" t="str">
        <f t="shared" si="23"/>
        <v/>
      </c>
      <c r="AA516" s="245">
        <f t="shared" si="24"/>
        <v>0</v>
      </c>
      <c r="AB516" s="242">
        <f>IF(G516=$J$1,(VLOOKUP(A516,'Extras -UL'!$A$6:$J$109,HLOOKUP('Exras Inflair Vs. Base'!G516,'Extras -UL'!$A$4:$J$5,2,FALSE),FALSE)),0)</f>
        <v>0</v>
      </c>
      <c r="AC516" s="242">
        <f>IF(G516=$K$1,(VLOOKUP(A516,'Extras -UL'!$A$6:$J$109,HLOOKUP('Exras Inflair Vs. Base'!G516,'Extras -UL'!$A$4:$J$5,2,FALSE),FALSE)),0)</f>
        <v>0</v>
      </c>
      <c r="AD516" s="242">
        <f>IF(G516=$L$1,(VLOOKUP(A516,'Extras -UL'!$A$6:$J$109,HLOOKUP('Exras Inflair Vs. Base'!G516,'Extras -UL'!$A$4:$J$5,2,FALSE),FALSE)),0)</f>
        <v>0</v>
      </c>
      <c r="AE516" s="242">
        <f>IF(G516=$M$1,(VLOOKUP(A516,'Extras -UL'!$A$6:$J$109,HLOOKUP('Exras Inflair Vs. Base'!G516,'Extras -UL'!$A$4:$J$5,2,FALSE),FALSE)),0)</f>
        <v>0</v>
      </c>
      <c r="AF516" s="242">
        <f>IF(G516=$N$1,(VLOOKUP(A516,'Extras -UL'!$A$6:$J$109,HLOOKUP('Exras Inflair Vs. Base'!G516,'Extras -UL'!$A$4:$J$5,2,FALSE),FALSE)-I516),0)</f>
        <v>0</v>
      </c>
      <c r="AG516" s="242">
        <f>IF(G516=$O$1,(VLOOKUP(A516,'Extras -UL'!$A$6:$J$109,HLOOKUP('Exras Inflair Vs. Base'!G516,'Extras -UL'!$A$4:$J$5,2,FALSE),FALSE)),0)</f>
        <v>0</v>
      </c>
      <c r="AH516" s="242">
        <f>IF(G516=$P$1,(VLOOKUP(A516,'Extras -UL'!$A$6:$J$109,HLOOKUP('Exras Inflair Vs. Base'!G516,'Extras -UL'!$A$4:$J$5,2,FALSE),FALSE)),0)</f>
        <v>0</v>
      </c>
      <c r="AI516" s="242">
        <f>IF(G516=$Q$1,(VLOOKUP(A516,'Extras -UL'!$A$6:$J$109,HLOOKUP('Exras Inflair Vs. Base'!G516,'Extras -UL'!$A$4:$J$5,2,FALSE),FALSE)),0)</f>
        <v>0</v>
      </c>
      <c r="AJ516" s="242">
        <f>IF(G516=$R$1,(VLOOKUP(A516,'Extras -UL'!$A$6:$J$109,HLOOKUP('Exras Inflair Vs. Base'!G516,'Extras -UL'!$A$4:$J$5,2,FALSE),FALSE)),0)</f>
        <v>0</v>
      </c>
    </row>
    <row r="517" spans="1:36" x14ac:dyDescent="0.25">
      <c r="A517" s="250"/>
      <c r="B517" s="250"/>
      <c r="C517" s="250"/>
      <c r="D517" s="252"/>
      <c r="E517" s="249"/>
      <c r="F517" s="249"/>
      <c r="G517" s="249"/>
      <c r="H517" s="249"/>
      <c r="I517" s="249"/>
      <c r="J517" s="369">
        <f>IF(G517=$J$1,(VLOOKUP(A517,'Extras -UL'!$A$6:$J$109,HLOOKUP('Exras Inflair Vs. Base'!G517,'Extras -UL'!$A$4:$J$5,2,FALSE),FALSE)-I517),0)</f>
        <v>0</v>
      </c>
      <c r="K517" s="369">
        <f>IF(G517=$K$1,(VLOOKUP(A517,'Extras -UL'!$A$6:$J$109,HLOOKUP('Exras Inflair Vs. Base'!G517,'Extras -UL'!$A$4:$J$5,2,FALSE),FALSE)-I517),0)</f>
        <v>0</v>
      </c>
      <c r="L517" s="369">
        <f>IF(G517=$L$1,(VLOOKUP(A517,'Extras -UL'!$A$6:$J$109,HLOOKUP('Exras Inflair Vs. Base'!G517,'Extras -UL'!$A$4:$J$5,2,FALSE),FALSE)-I517),0)</f>
        <v>0</v>
      </c>
      <c r="M517" s="369">
        <f>IF(G517=$M$1,(VLOOKUP(A517,'Extras -UL'!$A$6:$J$109,HLOOKUP('Exras Inflair Vs. Base'!G517,'Extras -UL'!$A$4:$J$5,2,FALSE),FALSE)-I517),0)</f>
        <v>0</v>
      </c>
      <c r="N517" s="369">
        <f>IF(G517=$N$1,(VLOOKUP(A517,'Extras -UL'!$A$6:$J$109,HLOOKUP('Exras Inflair Vs. Base'!G517,'Extras -UL'!$A$4:$J$5,2,FALSE),FALSE)-I517),0)</f>
        <v>0</v>
      </c>
      <c r="O517" s="369">
        <f>IF(G517=$O$1,(VLOOKUP(A517,'Extras -UL'!$A$6:$J$109,HLOOKUP('Exras Inflair Vs. Base'!G517,'Extras -UL'!$A$4:$J$5,2,FALSE),FALSE)-I517),0)</f>
        <v>0</v>
      </c>
      <c r="P517" s="369">
        <f>IF(G517=$P$1,(VLOOKUP(A517,'Extras -UL'!$A$6:$J$109,HLOOKUP('Exras Inflair Vs. Base'!G517,'Extras -UL'!$A$4:$J$5,2,FALSE),FALSE)-I517),0)</f>
        <v>0</v>
      </c>
      <c r="Q517" s="369">
        <f>IF(G517=$Q$1,(VLOOKUP(A517,'Extras -UL'!$A$6:$J$109,HLOOKUP('Exras Inflair Vs. Base'!G517,'Extras -UL'!$A$4:$J$5,2,FALSE),FALSE)-I517),0)</f>
        <v>0</v>
      </c>
      <c r="R517" s="369">
        <f>IF(G517=$R$1,(VLOOKUP(A517,'Extras -UL'!$A$6:$J$109,HLOOKUP('Exras Inflair Vs. Base'!G517,'Extras -UL'!$A$4:$J$5,2,FALSE),FALSE)-I517),0)</f>
        <v>0</v>
      </c>
      <c r="S517" s="248"/>
      <c r="T517" s="256" t="str">
        <f t="shared" si="22"/>
        <v/>
      </c>
      <c r="U517" s="248"/>
      <c r="V517" s="248"/>
      <c r="W517" s="248"/>
      <c r="X517" s="248"/>
      <c r="Y517" s="241"/>
      <c r="Z517" s="241" t="str">
        <f t="shared" si="23"/>
        <v/>
      </c>
      <c r="AA517" s="245">
        <f t="shared" si="24"/>
        <v>0</v>
      </c>
      <c r="AB517" s="242">
        <f>IF(G517=$J$1,(VLOOKUP(A517,'Extras -UL'!$A$6:$J$109,HLOOKUP('Exras Inflair Vs. Base'!G517,'Extras -UL'!$A$4:$J$5,2,FALSE),FALSE)),0)</f>
        <v>0</v>
      </c>
      <c r="AC517" s="242">
        <f>IF(G517=$K$1,(VLOOKUP(A517,'Extras -UL'!$A$6:$J$109,HLOOKUP('Exras Inflair Vs. Base'!G517,'Extras -UL'!$A$4:$J$5,2,FALSE),FALSE)),0)</f>
        <v>0</v>
      </c>
      <c r="AD517" s="242">
        <f>IF(G517=$L$1,(VLOOKUP(A517,'Extras -UL'!$A$6:$J$109,HLOOKUP('Exras Inflair Vs. Base'!G517,'Extras -UL'!$A$4:$J$5,2,FALSE),FALSE)),0)</f>
        <v>0</v>
      </c>
      <c r="AE517" s="242">
        <f>IF(G517=$M$1,(VLOOKUP(A517,'Extras -UL'!$A$6:$J$109,HLOOKUP('Exras Inflair Vs. Base'!G517,'Extras -UL'!$A$4:$J$5,2,FALSE),FALSE)),0)</f>
        <v>0</v>
      </c>
      <c r="AF517" s="242">
        <f>IF(G517=$N$1,(VLOOKUP(A517,'Extras -UL'!$A$6:$J$109,HLOOKUP('Exras Inflair Vs. Base'!G517,'Extras -UL'!$A$4:$J$5,2,FALSE),FALSE)-I517),0)</f>
        <v>0</v>
      </c>
      <c r="AG517" s="242">
        <f>IF(G517=$O$1,(VLOOKUP(A517,'Extras -UL'!$A$6:$J$109,HLOOKUP('Exras Inflair Vs. Base'!G517,'Extras -UL'!$A$4:$J$5,2,FALSE),FALSE)),0)</f>
        <v>0</v>
      </c>
      <c r="AH517" s="242">
        <f>IF(G517=$P$1,(VLOOKUP(A517,'Extras -UL'!$A$6:$J$109,HLOOKUP('Exras Inflair Vs. Base'!G517,'Extras -UL'!$A$4:$J$5,2,FALSE),FALSE)),0)</f>
        <v>0</v>
      </c>
      <c r="AI517" s="242">
        <f>IF(G517=$Q$1,(VLOOKUP(A517,'Extras -UL'!$A$6:$J$109,HLOOKUP('Exras Inflair Vs. Base'!G517,'Extras -UL'!$A$4:$J$5,2,FALSE),FALSE)),0)</f>
        <v>0</v>
      </c>
      <c r="AJ517" s="242">
        <f>IF(G517=$R$1,(VLOOKUP(A517,'Extras -UL'!$A$6:$J$109,HLOOKUP('Exras Inflair Vs. Base'!G517,'Extras -UL'!$A$4:$J$5,2,FALSE),FALSE)),0)</f>
        <v>0</v>
      </c>
    </row>
    <row r="518" spans="1:36" x14ac:dyDescent="0.25">
      <c r="A518" s="250"/>
      <c r="B518" s="250"/>
      <c r="C518" s="250"/>
      <c r="D518" s="252"/>
      <c r="E518" s="249"/>
      <c r="F518" s="249"/>
      <c r="G518" s="249"/>
      <c r="H518" s="249"/>
      <c r="I518" s="249"/>
      <c r="J518" s="369">
        <f>IF(G518=$J$1,(VLOOKUP(A518,'Extras -UL'!$A$6:$J$109,HLOOKUP('Exras Inflair Vs. Base'!G518,'Extras -UL'!$A$4:$J$5,2,FALSE),FALSE)-I518),0)</f>
        <v>0</v>
      </c>
      <c r="K518" s="369">
        <f>IF(G518=$K$1,(VLOOKUP(A518,'Extras -UL'!$A$6:$J$109,HLOOKUP('Exras Inflair Vs. Base'!G518,'Extras -UL'!$A$4:$J$5,2,FALSE),FALSE)-I518),0)</f>
        <v>0</v>
      </c>
      <c r="L518" s="369">
        <f>IF(G518=$L$1,(VLOOKUP(A518,'Extras -UL'!$A$6:$J$109,HLOOKUP('Exras Inflair Vs. Base'!G518,'Extras -UL'!$A$4:$J$5,2,FALSE),FALSE)-I518),0)</f>
        <v>0</v>
      </c>
      <c r="M518" s="369">
        <f>IF(G518=$M$1,(VLOOKUP(A518,'Extras -UL'!$A$6:$J$109,HLOOKUP('Exras Inflair Vs. Base'!G518,'Extras -UL'!$A$4:$J$5,2,FALSE),FALSE)-I518),0)</f>
        <v>0</v>
      </c>
      <c r="N518" s="369">
        <f>IF(G518=$N$1,(VLOOKUP(A518,'Extras -UL'!$A$6:$J$109,HLOOKUP('Exras Inflair Vs. Base'!G518,'Extras -UL'!$A$4:$J$5,2,FALSE),FALSE)-I518),0)</f>
        <v>0</v>
      </c>
      <c r="O518" s="369">
        <f>IF(G518=$O$1,(VLOOKUP(A518,'Extras -UL'!$A$6:$J$109,HLOOKUP('Exras Inflair Vs. Base'!G518,'Extras -UL'!$A$4:$J$5,2,FALSE),FALSE)-I518),0)</f>
        <v>0</v>
      </c>
      <c r="P518" s="369">
        <f>IF(G518=$P$1,(VLOOKUP(A518,'Extras -UL'!$A$6:$J$109,HLOOKUP('Exras Inflair Vs. Base'!G518,'Extras -UL'!$A$4:$J$5,2,FALSE),FALSE)-I518),0)</f>
        <v>0</v>
      </c>
      <c r="Q518" s="369">
        <f>IF(G518=$Q$1,(VLOOKUP(A518,'Extras -UL'!$A$6:$J$109,HLOOKUP('Exras Inflair Vs. Base'!G518,'Extras -UL'!$A$4:$J$5,2,FALSE),FALSE)-I518),0)</f>
        <v>0</v>
      </c>
      <c r="R518" s="369">
        <f>IF(G518=$R$1,(VLOOKUP(A518,'Extras -UL'!$A$6:$J$109,HLOOKUP('Exras Inflair Vs. Base'!G518,'Extras -UL'!$A$4:$J$5,2,FALSE),FALSE)-I518),0)</f>
        <v>0</v>
      </c>
      <c r="S518" s="248"/>
      <c r="T518" s="256" t="str">
        <f t="shared" si="22"/>
        <v/>
      </c>
      <c r="U518" s="248"/>
      <c r="V518" s="248"/>
      <c r="W518" s="248"/>
      <c r="X518" s="248"/>
      <c r="Y518" s="241"/>
      <c r="Z518" s="241" t="str">
        <f t="shared" si="23"/>
        <v/>
      </c>
      <c r="AA518" s="245">
        <f t="shared" si="24"/>
        <v>0</v>
      </c>
      <c r="AB518" s="242">
        <f>IF(G518=$J$1,(VLOOKUP(A518,'Extras -UL'!$A$6:$J$109,HLOOKUP('Exras Inflair Vs. Base'!G518,'Extras -UL'!$A$4:$J$5,2,FALSE),FALSE)),0)</f>
        <v>0</v>
      </c>
      <c r="AC518" s="242">
        <f>IF(G518=$K$1,(VLOOKUP(A518,'Extras -UL'!$A$6:$J$109,HLOOKUP('Exras Inflair Vs. Base'!G518,'Extras -UL'!$A$4:$J$5,2,FALSE),FALSE)),0)</f>
        <v>0</v>
      </c>
      <c r="AD518" s="242">
        <f>IF(G518=$L$1,(VLOOKUP(A518,'Extras -UL'!$A$6:$J$109,HLOOKUP('Exras Inflair Vs. Base'!G518,'Extras -UL'!$A$4:$J$5,2,FALSE),FALSE)),0)</f>
        <v>0</v>
      </c>
      <c r="AE518" s="242">
        <f>IF(G518=$M$1,(VLOOKUP(A518,'Extras -UL'!$A$6:$J$109,HLOOKUP('Exras Inflair Vs. Base'!G518,'Extras -UL'!$A$4:$J$5,2,FALSE),FALSE)),0)</f>
        <v>0</v>
      </c>
      <c r="AF518" s="242">
        <f>IF(G518=$N$1,(VLOOKUP(A518,'Extras -UL'!$A$6:$J$109,HLOOKUP('Exras Inflair Vs. Base'!G518,'Extras -UL'!$A$4:$J$5,2,FALSE),FALSE)-I518),0)</f>
        <v>0</v>
      </c>
      <c r="AG518" s="242">
        <f>IF(G518=$O$1,(VLOOKUP(A518,'Extras -UL'!$A$6:$J$109,HLOOKUP('Exras Inflair Vs. Base'!G518,'Extras -UL'!$A$4:$J$5,2,FALSE),FALSE)),0)</f>
        <v>0</v>
      </c>
      <c r="AH518" s="242">
        <f>IF(G518=$P$1,(VLOOKUP(A518,'Extras -UL'!$A$6:$J$109,HLOOKUP('Exras Inflair Vs. Base'!G518,'Extras -UL'!$A$4:$J$5,2,FALSE),FALSE)),0)</f>
        <v>0</v>
      </c>
      <c r="AI518" s="242">
        <f>IF(G518=$Q$1,(VLOOKUP(A518,'Extras -UL'!$A$6:$J$109,HLOOKUP('Exras Inflair Vs. Base'!G518,'Extras -UL'!$A$4:$J$5,2,FALSE),FALSE)),0)</f>
        <v>0</v>
      </c>
      <c r="AJ518" s="242">
        <f>IF(G518=$R$1,(VLOOKUP(A518,'Extras -UL'!$A$6:$J$109,HLOOKUP('Exras Inflair Vs. Base'!G518,'Extras -UL'!$A$4:$J$5,2,FALSE),FALSE)),0)</f>
        <v>0</v>
      </c>
    </row>
    <row r="519" spans="1:36" x14ac:dyDescent="0.25">
      <c r="A519" s="250"/>
      <c r="B519" s="250"/>
      <c r="C519" s="250"/>
      <c r="D519" s="252"/>
      <c r="E519" s="249"/>
      <c r="F519" s="249"/>
      <c r="G519" s="249"/>
      <c r="H519" s="249"/>
      <c r="I519" s="249"/>
      <c r="J519" s="369">
        <f>IF(G519=$J$1,(VLOOKUP(A519,'Extras -UL'!$A$6:$J$109,HLOOKUP('Exras Inflair Vs. Base'!G519,'Extras -UL'!$A$4:$J$5,2,FALSE),FALSE)-I519),0)</f>
        <v>0</v>
      </c>
      <c r="K519" s="369">
        <f>IF(G519=$K$1,(VLOOKUP(A519,'Extras -UL'!$A$6:$J$109,HLOOKUP('Exras Inflair Vs. Base'!G519,'Extras -UL'!$A$4:$J$5,2,FALSE),FALSE)-I519),0)</f>
        <v>0</v>
      </c>
      <c r="L519" s="369">
        <f>IF(G519=$L$1,(VLOOKUP(A519,'Extras -UL'!$A$6:$J$109,HLOOKUP('Exras Inflair Vs. Base'!G519,'Extras -UL'!$A$4:$J$5,2,FALSE),FALSE)-I519),0)</f>
        <v>0</v>
      </c>
      <c r="M519" s="369">
        <f>IF(G519=$M$1,(VLOOKUP(A519,'Extras -UL'!$A$6:$J$109,HLOOKUP('Exras Inflair Vs. Base'!G519,'Extras -UL'!$A$4:$J$5,2,FALSE),FALSE)-I519),0)</f>
        <v>0</v>
      </c>
      <c r="N519" s="369">
        <f>IF(G519=$N$1,(VLOOKUP(A519,'Extras -UL'!$A$6:$J$109,HLOOKUP('Exras Inflair Vs. Base'!G519,'Extras -UL'!$A$4:$J$5,2,FALSE),FALSE)-I519),0)</f>
        <v>0</v>
      </c>
      <c r="O519" s="369">
        <f>IF(G519=$O$1,(VLOOKUP(A519,'Extras -UL'!$A$6:$J$109,HLOOKUP('Exras Inflair Vs. Base'!G519,'Extras -UL'!$A$4:$J$5,2,FALSE),FALSE)-I519),0)</f>
        <v>0</v>
      </c>
      <c r="P519" s="369">
        <f>IF(G519=$P$1,(VLOOKUP(A519,'Extras -UL'!$A$6:$J$109,HLOOKUP('Exras Inflair Vs. Base'!G519,'Extras -UL'!$A$4:$J$5,2,FALSE),FALSE)-I519),0)</f>
        <v>0</v>
      </c>
      <c r="Q519" s="369">
        <f>IF(G519=$Q$1,(VLOOKUP(A519,'Extras -UL'!$A$6:$J$109,HLOOKUP('Exras Inflair Vs. Base'!G519,'Extras -UL'!$A$4:$J$5,2,FALSE),FALSE)-I519),0)</f>
        <v>0</v>
      </c>
      <c r="R519" s="369">
        <f>IF(G519=$R$1,(VLOOKUP(A519,'Extras -UL'!$A$6:$J$109,HLOOKUP('Exras Inflair Vs. Base'!G519,'Extras -UL'!$A$4:$J$5,2,FALSE),FALSE)-I519),0)</f>
        <v>0</v>
      </c>
      <c r="S519" s="248"/>
      <c r="T519" s="256" t="str">
        <f t="shared" si="22"/>
        <v/>
      </c>
      <c r="U519" s="248"/>
      <c r="V519" s="248"/>
      <c r="W519" s="248"/>
      <c r="X519" s="248"/>
      <c r="Y519" s="241"/>
      <c r="Z519" s="241" t="str">
        <f t="shared" si="23"/>
        <v/>
      </c>
      <c r="AA519" s="245">
        <f t="shared" si="24"/>
        <v>0</v>
      </c>
      <c r="AB519" s="242">
        <f>IF(G519=$J$1,(VLOOKUP(A519,'Extras -UL'!$A$6:$J$109,HLOOKUP('Exras Inflair Vs. Base'!G519,'Extras -UL'!$A$4:$J$5,2,FALSE),FALSE)),0)</f>
        <v>0</v>
      </c>
      <c r="AC519" s="242">
        <f>IF(G519=$K$1,(VLOOKUP(A519,'Extras -UL'!$A$6:$J$109,HLOOKUP('Exras Inflair Vs. Base'!G519,'Extras -UL'!$A$4:$J$5,2,FALSE),FALSE)),0)</f>
        <v>0</v>
      </c>
      <c r="AD519" s="242">
        <f>IF(G519=$L$1,(VLOOKUP(A519,'Extras -UL'!$A$6:$J$109,HLOOKUP('Exras Inflair Vs. Base'!G519,'Extras -UL'!$A$4:$J$5,2,FALSE),FALSE)),0)</f>
        <v>0</v>
      </c>
      <c r="AE519" s="242">
        <f>IF(G519=$M$1,(VLOOKUP(A519,'Extras -UL'!$A$6:$J$109,HLOOKUP('Exras Inflair Vs. Base'!G519,'Extras -UL'!$A$4:$J$5,2,FALSE),FALSE)),0)</f>
        <v>0</v>
      </c>
      <c r="AF519" s="242">
        <f>IF(G519=$N$1,(VLOOKUP(A519,'Extras -UL'!$A$6:$J$109,HLOOKUP('Exras Inflair Vs. Base'!G519,'Extras -UL'!$A$4:$J$5,2,FALSE),FALSE)-I519),0)</f>
        <v>0</v>
      </c>
      <c r="AG519" s="242">
        <f>IF(G519=$O$1,(VLOOKUP(A519,'Extras -UL'!$A$6:$J$109,HLOOKUP('Exras Inflair Vs. Base'!G519,'Extras -UL'!$A$4:$J$5,2,FALSE),FALSE)),0)</f>
        <v>0</v>
      </c>
      <c r="AH519" s="242">
        <f>IF(G519=$P$1,(VLOOKUP(A519,'Extras -UL'!$A$6:$J$109,HLOOKUP('Exras Inflair Vs. Base'!G519,'Extras -UL'!$A$4:$J$5,2,FALSE),FALSE)),0)</f>
        <v>0</v>
      </c>
      <c r="AI519" s="242">
        <f>IF(G519=$Q$1,(VLOOKUP(A519,'Extras -UL'!$A$6:$J$109,HLOOKUP('Exras Inflair Vs. Base'!G519,'Extras -UL'!$A$4:$J$5,2,FALSE),FALSE)),0)</f>
        <v>0</v>
      </c>
      <c r="AJ519" s="242">
        <f>IF(G519=$R$1,(VLOOKUP(A519,'Extras -UL'!$A$6:$J$109,HLOOKUP('Exras Inflair Vs. Base'!G519,'Extras -UL'!$A$4:$J$5,2,FALSE),FALSE)),0)</f>
        <v>0</v>
      </c>
    </row>
    <row r="520" spans="1:36" x14ac:dyDescent="0.25">
      <c r="A520" s="250"/>
      <c r="B520" s="250"/>
      <c r="C520" s="250"/>
      <c r="D520" s="252"/>
      <c r="E520" s="249"/>
      <c r="F520" s="249"/>
      <c r="G520" s="249"/>
      <c r="H520" s="249"/>
      <c r="I520" s="249"/>
      <c r="J520" s="369">
        <f>IF(G520=$J$1,(VLOOKUP(A520,'Extras -UL'!$A$6:$J$109,HLOOKUP('Exras Inflair Vs. Base'!G520,'Extras -UL'!$A$4:$J$5,2,FALSE),FALSE)-I520),0)</f>
        <v>0</v>
      </c>
      <c r="K520" s="369">
        <f>IF(G520=$K$1,(VLOOKUP(A520,'Extras -UL'!$A$6:$J$109,HLOOKUP('Exras Inflair Vs. Base'!G520,'Extras -UL'!$A$4:$J$5,2,FALSE),FALSE)-I520),0)</f>
        <v>0</v>
      </c>
      <c r="L520" s="369">
        <f>IF(G520=$L$1,(VLOOKUP(A520,'Extras -UL'!$A$6:$J$109,HLOOKUP('Exras Inflair Vs. Base'!G520,'Extras -UL'!$A$4:$J$5,2,FALSE),FALSE)-I520),0)</f>
        <v>0</v>
      </c>
      <c r="M520" s="369">
        <f>IF(G520=$M$1,(VLOOKUP(A520,'Extras -UL'!$A$6:$J$109,HLOOKUP('Exras Inflair Vs. Base'!G520,'Extras -UL'!$A$4:$J$5,2,FALSE),FALSE)-I520),0)</f>
        <v>0</v>
      </c>
      <c r="N520" s="369">
        <f>IF(G520=$N$1,(VLOOKUP(A520,'Extras -UL'!$A$6:$J$109,HLOOKUP('Exras Inflair Vs. Base'!G520,'Extras -UL'!$A$4:$J$5,2,FALSE),FALSE)-I520),0)</f>
        <v>0</v>
      </c>
      <c r="O520" s="369">
        <f>IF(G520=$O$1,(VLOOKUP(A520,'Extras -UL'!$A$6:$J$109,HLOOKUP('Exras Inflair Vs. Base'!G520,'Extras -UL'!$A$4:$J$5,2,FALSE),FALSE)-I520),0)</f>
        <v>0</v>
      </c>
      <c r="P520" s="369">
        <f>IF(G520=$P$1,(VLOOKUP(A520,'Extras -UL'!$A$6:$J$109,HLOOKUP('Exras Inflair Vs. Base'!G520,'Extras -UL'!$A$4:$J$5,2,FALSE),FALSE)-I520),0)</f>
        <v>0</v>
      </c>
      <c r="Q520" s="369">
        <f>IF(G520=$Q$1,(VLOOKUP(A520,'Extras -UL'!$A$6:$J$109,HLOOKUP('Exras Inflair Vs. Base'!G520,'Extras -UL'!$A$4:$J$5,2,FALSE),FALSE)-I520),0)</f>
        <v>0</v>
      </c>
      <c r="R520" s="369">
        <f>IF(G520=$R$1,(VLOOKUP(A520,'Extras -UL'!$A$6:$J$109,HLOOKUP('Exras Inflair Vs. Base'!G520,'Extras -UL'!$A$4:$J$5,2,FALSE),FALSE)-I520),0)</f>
        <v>0</v>
      </c>
      <c r="S520" s="248"/>
      <c r="T520" s="256" t="str">
        <f t="shared" si="22"/>
        <v/>
      </c>
      <c r="U520" s="248"/>
      <c r="V520" s="248"/>
      <c r="W520" s="248"/>
      <c r="X520" s="248"/>
      <c r="Y520" s="241"/>
      <c r="Z520" s="241" t="str">
        <f t="shared" si="23"/>
        <v/>
      </c>
      <c r="AA520" s="245">
        <f t="shared" si="24"/>
        <v>0</v>
      </c>
      <c r="AB520" s="242">
        <f>IF(G520=$J$1,(VLOOKUP(A520,'Extras -UL'!$A$6:$J$109,HLOOKUP('Exras Inflair Vs. Base'!G520,'Extras -UL'!$A$4:$J$5,2,FALSE),FALSE)),0)</f>
        <v>0</v>
      </c>
      <c r="AC520" s="242">
        <f>IF(G520=$K$1,(VLOOKUP(A520,'Extras -UL'!$A$6:$J$109,HLOOKUP('Exras Inflair Vs. Base'!G520,'Extras -UL'!$A$4:$J$5,2,FALSE),FALSE)),0)</f>
        <v>0</v>
      </c>
      <c r="AD520" s="242">
        <f>IF(G520=$L$1,(VLOOKUP(A520,'Extras -UL'!$A$6:$J$109,HLOOKUP('Exras Inflair Vs. Base'!G520,'Extras -UL'!$A$4:$J$5,2,FALSE),FALSE)),0)</f>
        <v>0</v>
      </c>
      <c r="AE520" s="242">
        <f>IF(G520=$M$1,(VLOOKUP(A520,'Extras -UL'!$A$6:$J$109,HLOOKUP('Exras Inflair Vs. Base'!G520,'Extras -UL'!$A$4:$J$5,2,FALSE),FALSE)),0)</f>
        <v>0</v>
      </c>
      <c r="AF520" s="242">
        <f>IF(G520=$N$1,(VLOOKUP(A520,'Extras -UL'!$A$6:$J$109,HLOOKUP('Exras Inflair Vs. Base'!G520,'Extras -UL'!$A$4:$J$5,2,FALSE),FALSE)-I520),0)</f>
        <v>0</v>
      </c>
      <c r="AG520" s="242">
        <f>IF(G520=$O$1,(VLOOKUP(A520,'Extras -UL'!$A$6:$J$109,HLOOKUP('Exras Inflair Vs. Base'!G520,'Extras -UL'!$A$4:$J$5,2,FALSE),FALSE)),0)</f>
        <v>0</v>
      </c>
      <c r="AH520" s="242">
        <f>IF(G520=$P$1,(VLOOKUP(A520,'Extras -UL'!$A$6:$J$109,HLOOKUP('Exras Inflair Vs. Base'!G520,'Extras -UL'!$A$4:$J$5,2,FALSE),FALSE)),0)</f>
        <v>0</v>
      </c>
      <c r="AI520" s="242">
        <f>IF(G520=$Q$1,(VLOOKUP(A520,'Extras -UL'!$A$6:$J$109,HLOOKUP('Exras Inflair Vs. Base'!G520,'Extras -UL'!$A$4:$J$5,2,FALSE),FALSE)),0)</f>
        <v>0</v>
      </c>
      <c r="AJ520" s="242">
        <f>IF(G520=$R$1,(VLOOKUP(A520,'Extras -UL'!$A$6:$J$109,HLOOKUP('Exras Inflair Vs. Base'!G520,'Extras -UL'!$A$4:$J$5,2,FALSE),FALSE)),0)</f>
        <v>0</v>
      </c>
    </row>
    <row r="521" spans="1:36" x14ac:dyDescent="0.25">
      <c r="A521" s="250"/>
      <c r="B521" s="250"/>
      <c r="C521" s="250"/>
      <c r="D521" s="252"/>
      <c r="E521" s="249"/>
      <c r="F521" s="249"/>
      <c r="G521" s="249"/>
      <c r="H521" s="249"/>
      <c r="I521" s="249"/>
      <c r="J521" s="369">
        <f>IF(G521=$J$1,(VLOOKUP(A521,'Extras -UL'!$A$6:$J$109,HLOOKUP('Exras Inflair Vs. Base'!G521,'Extras -UL'!$A$4:$J$5,2,FALSE),FALSE)-I521),0)</f>
        <v>0</v>
      </c>
      <c r="K521" s="369">
        <f>IF(G521=$K$1,(VLOOKUP(A521,'Extras -UL'!$A$6:$J$109,HLOOKUP('Exras Inflair Vs. Base'!G521,'Extras -UL'!$A$4:$J$5,2,FALSE),FALSE)-I521),0)</f>
        <v>0</v>
      </c>
      <c r="L521" s="369">
        <f>IF(G521=$L$1,(VLOOKUP(A521,'Extras -UL'!$A$6:$J$109,HLOOKUP('Exras Inflair Vs. Base'!G521,'Extras -UL'!$A$4:$J$5,2,FALSE),FALSE)-I521),0)</f>
        <v>0</v>
      </c>
      <c r="M521" s="369">
        <f>IF(G521=$M$1,(VLOOKUP(A521,'Extras -UL'!$A$6:$J$109,HLOOKUP('Exras Inflair Vs. Base'!G521,'Extras -UL'!$A$4:$J$5,2,FALSE),FALSE)-I521),0)</f>
        <v>0</v>
      </c>
      <c r="N521" s="369">
        <f>IF(G521=$N$1,(VLOOKUP(A521,'Extras -UL'!$A$6:$J$109,HLOOKUP('Exras Inflair Vs. Base'!G521,'Extras -UL'!$A$4:$J$5,2,FALSE),FALSE)-I521),0)</f>
        <v>0</v>
      </c>
      <c r="O521" s="369">
        <f>IF(G521=$O$1,(VLOOKUP(A521,'Extras -UL'!$A$6:$J$109,HLOOKUP('Exras Inflair Vs. Base'!G521,'Extras -UL'!$A$4:$J$5,2,FALSE),FALSE)-I521),0)</f>
        <v>0</v>
      </c>
      <c r="P521" s="369">
        <f>IF(G521=$P$1,(VLOOKUP(A521,'Extras -UL'!$A$6:$J$109,HLOOKUP('Exras Inflair Vs. Base'!G521,'Extras -UL'!$A$4:$J$5,2,FALSE),FALSE)-I521),0)</f>
        <v>0</v>
      </c>
      <c r="Q521" s="369">
        <f>IF(G521=$Q$1,(VLOOKUP(A521,'Extras -UL'!$A$6:$J$109,HLOOKUP('Exras Inflair Vs. Base'!G521,'Extras -UL'!$A$4:$J$5,2,FALSE),FALSE)-I521),0)</f>
        <v>0</v>
      </c>
      <c r="R521" s="369">
        <f>IF(G521=$R$1,(VLOOKUP(A521,'Extras -UL'!$A$6:$J$109,HLOOKUP('Exras Inflair Vs. Base'!G521,'Extras -UL'!$A$4:$J$5,2,FALSE),FALSE)-I521),0)</f>
        <v>0</v>
      </c>
      <c r="S521" s="248"/>
      <c r="T521" s="256" t="str">
        <f t="shared" ref="T521:T584" si="25">A521&amp;G521&amp;I521</f>
        <v/>
      </c>
      <c r="U521" s="248"/>
      <c r="V521" s="248"/>
      <c r="W521" s="248"/>
      <c r="X521" s="248"/>
      <c r="Y521" s="241"/>
      <c r="Z521" s="241" t="str">
        <f t="shared" ref="Z521:Z584" si="26">A521&amp;G521&amp;I521</f>
        <v/>
      </c>
      <c r="AA521" s="245">
        <f t="shared" si="24"/>
        <v>0</v>
      </c>
      <c r="AB521" s="242">
        <f>IF(G521=$J$1,(VLOOKUP(A521,'Extras -UL'!$A$6:$J$109,HLOOKUP('Exras Inflair Vs. Base'!G521,'Extras -UL'!$A$4:$J$5,2,FALSE),FALSE)),0)</f>
        <v>0</v>
      </c>
      <c r="AC521" s="242">
        <f>IF(G521=$K$1,(VLOOKUP(A521,'Extras -UL'!$A$6:$J$109,HLOOKUP('Exras Inflair Vs. Base'!G521,'Extras -UL'!$A$4:$J$5,2,FALSE),FALSE)),0)</f>
        <v>0</v>
      </c>
      <c r="AD521" s="242">
        <f>IF(G521=$L$1,(VLOOKUP(A521,'Extras -UL'!$A$6:$J$109,HLOOKUP('Exras Inflair Vs. Base'!G521,'Extras -UL'!$A$4:$J$5,2,FALSE),FALSE)),0)</f>
        <v>0</v>
      </c>
      <c r="AE521" s="242">
        <f>IF(G521=$M$1,(VLOOKUP(A521,'Extras -UL'!$A$6:$J$109,HLOOKUP('Exras Inflair Vs. Base'!G521,'Extras -UL'!$A$4:$J$5,2,FALSE),FALSE)),0)</f>
        <v>0</v>
      </c>
      <c r="AF521" s="242">
        <f>IF(G521=$N$1,(VLOOKUP(A521,'Extras -UL'!$A$6:$J$109,HLOOKUP('Exras Inflair Vs. Base'!G521,'Extras -UL'!$A$4:$J$5,2,FALSE),FALSE)-I521),0)</f>
        <v>0</v>
      </c>
      <c r="AG521" s="242">
        <f>IF(G521=$O$1,(VLOOKUP(A521,'Extras -UL'!$A$6:$J$109,HLOOKUP('Exras Inflair Vs. Base'!G521,'Extras -UL'!$A$4:$J$5,2,FALSE),FALSE)),0)</f>
        <v>0</v>
      </c>
      <c r="AH521" s="242">
        <f>IF(G521=$P$1,(VLOOKUP(A521,'Extras -UL'!$A$6:$J$109,HLOOKUP('Exras Inflair Vs. Base'!G521,'Extras -UL'!$A$4:$J$5,2,FALSE),FALSE)),0)</f>
        <v>0</v>
      </c>
      <c r="AI521" s="242">
        <f>IF(G521=$Q$1,(VLOOKUP(A521,'Extras -UL'!$A$6:$J$109,HLOOKUP('Exras Inflair Vs. Base'!G521,'Extras -UL'!$A$4:$J$5,2,FALSE),FALSE)),0)</f>
        <v>0</v>
      </c>
      <c r="AJ521" s="242">
        <f>IF(G521=$R$1,(VLOOKUP(A521,'Extras -UL'!$A$6:$J$109,HLOOKUP('Exras Inflair Vs. Base'!G521,'Extras -UL'!$A$4:$J$5,2,FALSE),FALSE)),0)</f>
        <v>0</v>
      </c>
    </row>
    <row r="522" spans="1:36" x14ac:dyDescent="0.25">
      <c r="A522" s="250"/>
      <c r="B522" s="250"/>
      <c r="C522" s="250"/>
      <c r="D522" s="252"/>
      <c r="E522" s="249"/>
      <c r="F522" s="249"/>
      <c r="G522" s="249"/>
      <c r="H522" s="249"/>
      <c r="I522" s="249"/>
      <c r="J522" s="369">
        <f>IF(G522=$J$1,(VLOOKUP(A522,'Extras -UL'!$A$6:$J$109,HLOOKUP('Exras Inflair Vs. Base'!G522,'Extras -UL'!$A$4:$J$5,2,FALSE),FALSE)-I522),0)</f>
        <v>0</v>
      </c>
      <c r="K522" s="369">
        <f>IF(G522=$K$1,(VLOOKUP(A522,'Extras -UL'!$A$6:$J$109,HLOOKUP('Exras Inflair Vs. Base'!G522,'Extras -UL'!$A$4:$J$5,2,FALSE),FALSE)-I522),0)</f>
        <v>0</v>
      </c>
      <c r="L522" s="369">
        <f>IF(G522=$L$1,(VLOOKUP(A522,'Extras -UL'!$A$6:$J$109,HLOOKUP('Exras Inflair Vs. Base'!G522,'Extras -UL'!$A$4:$J$5,2,FALSE),FALSE)-I522),0)</f>
        <v>0</v>
      </c>
      <c r="M522" s="369">
        <f>IF(G522=$M$1,(VLOOKUP(A522,'Extras -UL'!$A$6:$J$109,HLOOKUP('Exras Inflair Vs. Base'!G522,'Extras -UL'!$A$4:$J$5,2,FALSE),FALSE)-I522),0)</f>
        <v>0</v>
      </c>
      <c r="N522" s="369">
        <f>IF(G522=$N$1,(VLOOKUP(A522,'Extras -UL'!$A$6:$J$109,HLOOKUP('Exras Inflair Vs. Base'!G522,'Extras -UL'!$A$4:$J$5,2,FALSE),FALSE)-I522),0)</f>
        <v>0</v>
      </c>
      <c r="O522" s="369">
        <f>IF(G522=$O$1,(VLOOKUP(A522,'Extras -UL'!$A$6:$J$109,HLOOKUP('Exras Inflair Vs. Base'!G522,'Extras -UL'!$A$4:$J$5,2,FALSE),FALSE)-I522),0)</f>
        <v>0</v>
      </c>
      <c r="P522" s="369">
        <f>IF(G522=$P$1,(VLOOKUP(A522,'Extras -UL'!$A$6:$J$109,HLOOKUP('Exras Inflair Vs. Base'!G522,'Extras -UL'!$A$4:$J$5,2,FALSE),FALSE)-I522),0)</f>
        <v>0</v>
      </c>
      <c r="Q522" s="369">
        <f>IF(G522=$Q$1,(VLOOKUP(A522,'Extras -UL'!$A$6:$J$109,HLOOKUP('Exras Inflair Vs. Base'!G522,'Extras -UL'!$A$4:$J$5,2,FALSE),FALSE)-I522),0)</f>
        <v>0</v>
      </c>
      <c r="R522" s="369">
        <f>IF(G522=$R$1,(VLOOKUP(A522,'Extras -UL'!$A$6:$J$109,HLOOKUP('Exras Inflair Vs. Base'!G522,'Extras -UL'!$A$4:$J$5,2,FALSE),FALSE)-I522),0)</f>
        <v>0</v>
      </c>
      <c r="S522" s="248"/>
      <c r="T522" s="256" t="str">
        <f t="shared" si="25"/>
        <v/>
      </c>
      <c r="U522" s="248"/>
      <c r="V522" s="248"/>
      <c r="W522" s="248"/>
      <c r="X522" s="248"/>
      <c r="Y522" s="241"/>
      <c r="Z522" s="241" t="str">
        <f t="shared" si="26"/>
        <v/>
      </c>
      <c r="AA522" s="245">
        <f t="shared" si="24"/>
        <v>0</v>
      </c>
      <c r="AB522" s="242">
        <f>IF(G522=$J$1,(VLOOKUP(A522,'Extras -UL'!$A$6:$J$109,HLOOKUP('Exras Inflair Vs. Base'!G522,'Extras -UL'!$A$4:$J$5,2,FALSE),FALSE)),0)</f>
        <v>0</v>
      </c>
      <c r="AC522" s="242">
        <f>IF(G522=$K$1,(VLOOKUP(A522,'Extras -UL'!$A$6:$J$109,HLOOKUP('Exras Inflair Vs. Base'!G522,'Extras -UL'!$A$4:$J$5,2,FALSE),FALSE)),0)</f>
        <v>0</v>
      </c>
      <c r="AD522" s="242">
        <f>IF(G522=$L$1,(VLOOKUP(A522,'Extras -UL'!$A$6:$J$109,HLOOKUP('Exras Inflair Vs. Base'!G522,'Extras -UL'!$A$4:$J$5,2,FALSE),FALSE)),0)</f>
        <v>0</v>
      </c>
      <c r="AE522" s="242">
        <f>IF(G522=$M$1,(VLOOKUP(A522,'Extras -UL'!$A$6:$J$109,HLOOKUP('Exras Inflair Vs. Base'!G522,'Extras -UL'!$A$4:$J$5,2,FALSE),FALSE)),0)</f>
        <v>0</v>
      </c>
      <c r="AF522" s="242">
        <f>IF(G522=$N$1,(VLOOKUP(A522,'Extras -UL'!$A$6:$J$109,HLOOKUP('Exras Inflair Vs. Base'!G522,'Extras -UL'!$A$4:$J$5,2,FALSE),FALSE)-I522),0)</f>
        <v>0</v>
      </c>
      <c r="AG522" s="242">
        <f>IF(G522=$O$1,(VLOOKUP(A522,'Extras -UL'!$A$6:$J$109,HLOOKUP('Exras Inflair Vs. Base'!G522,'Extras -UL'!$A$4:$J$5,2,FALSE),FALSE)),0)</f>
        <v>0</v>
      </c>
      <c r="AH522" s="242">
        <f>IF(G522=$P$1,(VLOOKUP(A522,'Extras -UL'!$A$6:$J$109,HLOOKUP('Exras Inflair Vs. Base'!G522,'Extras -UL'!$A$4:$J$5,2,FALSE),FALSE)),0)</f>
        <v>0</v>
      </c>
      <c r="AI522" s="242">
        <f>IF(G522=$Q$1,(VLOOKUP(A522,'Extras -UL'!$A$6:$J$109,HLOOKUP('Exras Inflair Vs. Base'!G522,'Extras -UL'!$A$4:$J$5,2,FALSE),FALSE)),0)</f>
        <v>0</v>
      </c>
      <c r="AJ522" s="242">
        <f>IF(G522=$R$1,(VLOOKUP(A522,'Extras -UL'!$A$6:$J$109,HLOOKUP('Exras Inflair Vs. Base'!G522,'Extras -UL'!$A$4:$J$5,2,FALSE),FALSE)),0)</f>
        <v>0</v>
      </c>
    </row>
    <row r="523" spans="1:36" x14ac:dyDescent="0.25">
      <c r="A523" s="250"/>
      <c r="B523" s="250"/>
      <c r="C523" s="250"/>
      <c r="D523" s="252"/>
      <c r="E523" s="249"/>
      <c r="F523" s="249"/>
      <c r="G523" s="249"/>
      <c r="H523" s="249"/>
      <c r="I523" s="249"/>
      <c r="J523" s="369">
        <f>IF(G523=$J$1,(VLOOKUP(A523,'Extras -UL'!$A$6:$J$109,HLOOKUP('Exras Inflair Vs. Base'!G523,'Extras -UL'!$A$4:$J$5,2,FALSE),FALSE)-I523),0)</f>
        <v>0</v>
      </c>
      <c r="K523" s="369">
        <f>IF(G523=$K$1,(VLOOKUP(A523,'Extras -UL'!$A$6:$J$109,HLOOKUP('Exras Inflair Vs. Base'!G523,'Extras -UL'!$A$4:$J$5,2,FALSE),FALSE)-I523),0)</f>
        <v>0</v>
      </c>
      <c r="L523" s="369">
        <f>IF(G523=$L$1,(VLOOKUP(A523,'Extras -UL'!$A$6:$J$109,HLOOKUP('Exras Inflair Vs. Base'!G523,'Extras -UL'!$A$4:$J$5,2,FALSE),FALSE)-I523),0)</f>
        <v>0</v>
      </c>
      <c r="M523" s="369">
        <f>IF(G523=$M$1,(VLOOKUP(A523,'Extras -UL'!$A$6:$J$109,HLOOKUP('Exras Inflair Vs. Base'!G523,'Extras -UL'!$A$4:$J$5,2,FALSE),FALSE)-I523),0)</f>
        <v>0</v>
      </c>
      <c r="N523" s="369">
        <f>IF(G523=$N$1,(VLOOKUP(A523,'Extras -UL'!$A$6:$J$109,HLOOKUP('Exras Inflair Vs. Base'!G523,'Extras -UL'!$A$4:$J$5,2,FALSE),FALSE)-I523),0)</f>
        <v>0</v>
      </c>
      <c r="O523" s="369">
        <f>IF(G523=$O$1,(VLOOKUP(A523,'Extras -UL'!$A$6:$J$109,HLOOKUP('Exras Inflair Vs. Base'!G523,'Extras -UL'!$A$4:$J$5,2,FALSE),FALSE)-I523),0)</f>
        <v>0</v>
      </c>
      <c r="P523" s="369">
        <f>IF(G523=$P$1,(VLOOKUP(A523,'Extras -UL'!$A$6:$J$109,HLOOKUP('Exras Inflair Vs. Base'!G523,'Extras -UL'!$A$4:$J$5,2,FALSE),FALSE)-I523),0)</f>
        <v>0</v>
      </c>
      <c r="Q523" s="369">
        <f>IF(G523=$Q$1,(VLOOKUP(A523,'Extras -UL'!$A$6:$J$109,HLOOKUP('Exras Inflair Vs. Base'!G523,'Extras -UL'!$A$4:$J$5,2,FALSE),FALSE)-I523),0)</f>
        <v>0</v>
      </c>
      <c r="R523" s="369">
        <f>IF(G523=$R$1,(VLOOKUP(A523,'Extras -UL'!$A$6:$J$109,HLOOKUP('Exras Inflair Vs. Base'!G523,'Extras -UL'!$A$4:$J$5,2,FALSE),FALSE)-I523),0)</f>
        <v>0</v>
      </c>
      <c r="S523" s="248"/>
      <c r="T523" s="256" t="str">
        <f t="shared" si="25"/>
        <v/>
      </c>
      <c r="U523" s="248"/>
      <c r="V523" s="248"/>
      <c r="W523" s="248"/>
      <c r="X523" s="248"/>
      <c r="Y523" s="241"/>
      <c r="Z523" s="241" t="str">
        <f t="shared" si="26"/>
        <v/>
      </c>
      <c r="AA523" s="245">
        <f t="shared" si="24"/>
        <v>0</v>
      </c>
      <c r="AB523" s="242">
        <f>IF(G523=$J$1,(VLOOKUP(A523,'Extras -UL'!$A$6:$J$109,HLOOKUP('Exras Inflair Vs. Base'!G523,'Extras -UL'!$A$4:$J$5,2,FALSE),FALSE)),0)</f>
        <v>0</v>
      </c>
      <c r="AC523" s="242">
        <f>IF(G523=$K$1,(VLOOKUP(A523,'Extras -UL'!$A$6:$J$109,HLOOKUP('Exras Inflair Vs. Base'!G523,'Extras -UL'!$A$4:$J$5,2,FALSE),FALSE)),0)</f>
        <v>0</v>
      </c>
      <c r="AD523" s="242">
        <f>IF(G523=$L$1,(VLOOKUP(A523,'Extras -UL'!$A$6:$J$109,HLOOKUP('Exras Inflair Vs. Base'!G523,'Extras -UL'!$A$4:$J$5,2,FALSE),FALSE)),0)</f>
        <v>0</v>
      </c>
      <c r="AE523" s="242">
        <f>IF(G523=$M$1,(VLOOKUP(A523,'Extras -UL'!$A$6:$J$109,HLOOKUP('Exras Inflair Vs. Base'!G523,'Extras -UL'!$A$4:$J$5,2,FALSE),FALSE)),0)</f>
        <v>0</v>
      </c>
      <c r="AF523" s="242">
        <f>IF(G523=$N$1,(VLOOKUP(A523,'Extras -UL'!$A$6:$J$109,HLOOKUP('Exras Inflair Vs. Base'!G523,'Extras -UL'!$A$4:$J$5,2,FALSE),FALSE)-I523),0)</f>
        <v>0</v>
      </c>
      <c r="AG523" s="242">
        <f>IF(G523=$O$1,(VLOOKUP(A523,'Extras -UL'!$A$6:$J$109,HLOOKUP('Exras Inflair Vs. Base'!G523,'Extras -UL'!$A$4:$J$5,2,FALSE),FALSE)),0)</f>
        <v>0</v>
      </c>
      <c r="AH523" s="242">
        <f>IF(G523=$P$1,(VLOOKUP(A523,'Extras -UL'!$A$6:$J$109,HLOOKUP('Exras Inflair Vs. Base'!G523,'Extras -UL'!$A$4:$J$5,2,FALSE),FALSE)),0)</f>
        <v>0</v>
      </c>
      <c r="AI523" s="242">
        <f>IF(G523=$Q$1,(VLOOKUP(A523,'Extras -UL'!$A$6:$J$109,HLOOKUP('Exras Inflair Vs. Base'!G523,'Extras -UL'!$A$4:$J$5,2,FALSE),FALSE)),0)</f>
        <v>0</v>
      </c>
      <c r="AJ523" s="242">
        <f>IF(G523=$R$1,(VLOOKUP(A523,'Extras -UL'!$A$6:$J$109,HLOOKUP('Exras Inflair Vs. Base'!G523,'Extras -UL'!$A$4:$J$5,2,FALSE),FALSE)),0)</f>
        <v>0</v>
      </c>
    </row>
    <row r="524" spans="1:36" x14ac:dyDescent="0.25">
      <c r="A524" s="250"/>
      <c r="B524" s="250"/>
      <c r="C524" s="250"/>
      <c r="D524" s="252"/>
      <c r="E524" s="249"/>
      <c r="F524" s="249"/>
      <c r="G524" s="249"/>
      <c r="H524" s="249"/>
      <c r="I524" s="249"/>
      <c r="J524" s="369">
        <f>IF(G524=$J$1,(VLOOKUP(A524,'Extras -UL'!$A$6:$J$109,HLOOKUP('Exras Inflair Vs. Base'!G524,'Extras -UL'!$A$4:$J$5,2,FALSE),FALSE)-I524),0)</f>
        <v>0</v>
      </c>
      <c r="K524" s="369">
        <f>IF(G524=$K$1,(VLOOKUP(A524,'Extras -UL'!$A$6:$J$109,HLOOKUP('Exras Inflair Vs. Base'!G524,'Extras -UL'!$A$4:$J$5,2,FALSE),FALSE)-I524),0)</f>
        <v>0</v>
      </c>
      <c r="L524" s="369">
        <f>IF(G524=$L$1,(VLOOKUP(A524,'Extras -UL'!$A$6:$J$109,HLOOKUP('Exras Inflair Vs. Base'!G524,'Extras -UL'!$A$4:$J$5,2,FALSE),FALSE)-I524),0)</f>
        <v>0</v>
      </c>
      <c r="M524" s="369">
        <f>IF(G524=$M$1,(VLOOKUP(A524,'Extras -UL'!$A$6:$J$109,HLOOKUP('Exras Inflair Vs. Base'!G524,'Extras -UL'!$A$4:$J$5,2,FALSE),FALSE)-I524),0)</f>
        <v>0</v>
      </c>
      <c r="N524" s="369">
        <f>IF(G524=$N$1,(VLOOKUP(A524,'Extras -UL'!$A$6:$J$109,HLOOKUP('Exras Inflair Vs. Base'!G524,'Extras -UL'!$A$4:$J$5,2,FALSE),FALSE)-I524),0)</f>
        <v>0</v>
      </c>
      <c r="O524" s="369">
        <f>IF(G524=$O$1,(VLOOKUP(A524,'Extras -UL'!$A$6:$J$109,HLOOKUP('Exras Inflair Vs. Base'!G524,'Extras -UL'!$A$4:$J$5,2,FALSE),FALSE)-I524),0)</f>
        <v>0</v>
      </c>
      <c r="P524" s="369">
        <f>IF(G524=$P$1,(VLOOKUP(A524,'Extras -UL'!$A$6:$J$109,HLOOKUP('Exras Inflair Vs. Base'!G524,'Extras -UL'!$A$4:$J$5,2,FALSE),FALSE)-I524),0)</f>
        <v>0</v>
      </c>
      <c r="Q524" s="369">
        <f>IF(G524=$Q$1,(VLOOKUP(A524,'Extras -UL'!$A$6:$J$109,HLOOKUP('Exras Inflair Vs. Base'!G524,'Extras -UL'!$A$4:$J$5,2,FALSE),FALSE)-I524),0)</f>
        <v>0</v>
      </c>
      <c r="R524" s="369">
        <f>IF(G524=$R$1,(VLOOKUP(A524,'Extras -UL'!$A$6:$J$109,HLOOKUP('Exras Inflair Vs. Base'!G524,'Extras -UL'!$A$4:$J$5,2,FALSE),FALSE)-I524),0)</f>
        <v>0</v>
      </c>
      <c r="S524" s="248"/>
      <c r="T524" s="256" t="str">
        <f t="shared" si="25"/>
        <v/>
      </c>
      <c r="U524" s="248"/>
      <c r="V524" s="248"/>
      <c r="W524" s="248"/>
      <c r="X524" s="248"/>
      <c r="Y524" s="241"/>
      <c r="Z524" s="241" t="str">
        <f t="shared" si="26"/>
        <v/>
      </c>
      <c r="AA524" s="245">
        <f t="shared" si="24"/>
        <v>0</v>
      </c>
      <c r="AB524" s="242">
        <f>IF(G524=$J$1,(VLOOKUP(A524,'Extras -UL'!$A$6:$J$109,HLOOKUP('Exras Inflair Vs. Base'!G524,'Extras -UL'!$A$4:$J$5,2,FALSE),FALSE)),0)</f>
        <v>0</v>
      </c>
      <c r="AC524" s="242">
        <f>IF(G524=$K$1,(VLOOKUP(A524,'Extras -UL'!$A$6:$J$109,HLOOKUP('Exras Inflair Vs. Base'!G524,'Extras -UL'!$A$4:$J$5,2,FALSE),FALSE)),0)</f>
        <v>0</v>
      </c>
      <c r="AD524" s="242">
        <f>IF(G524=$L$1,(VLOOKUP(A524,'Extras -UL'!$A$6:$J$109,HLOOKUP('Exras Inflair Vs. Base'!G524,'Extras -UL'!$A$4:$J$5,2,FALSE),FALSE)),0)</f>
        <v>0</v>
      </c>
      <c r="AE524" s="242">
        <f>IF(G524=$M$1,(VLOOKUP(A524,'Extras -UL'!$A$6:$J$109,HLOOKUP('Exras Inflair Vs. Base'!G524,'Extras -UL'!$A$4:$J$5,2,FALSE),FALSE)),0)</f>
        <v>0</v>
      </c>
      <c r="AF524" s="242">
        <f>IF(G524=$N$1,(VLOOKUP(A524,'Extras -UL'!$A$6:$J$109,HLOOKUP('Exras Inflair Vs. Base'!G524,'Extras -UL'!$A$4:$J$5,2,FALSE),FALSE)-I524),0)</f>
        <v>0</v>
      </c>
      <c r="AG524" s="242">
        <f>IF(G524=$O$1,(VLOOKUP(A524,'Extras -UL'!$A$6:$J$109,HLOOKUP('Exras Inflair Vs. Base'!G524,'Extras -UL'!$A$4:$J$5,2,FALSE),FALSE)),0)</f>
        <v>0</v>
      </c>
      <c r="AH524" s="242">
        <f>IF(G524=$P$1,(VLOOKUP(A524,'Extras -UL'!$A$6:$J$109,HLOOKUP('Exras Inflair Vs. Base'!G524,'Extras -UL'!$A$4:$J$5,2,FALSE),FALSE)),0)</f>
        <v>0</v>
      </c>
      <c r="AI524" s="242">
        <f>IF(G524=$Q$1,(VLOOKUP(A524,'Extras -UL'!$A$6:$J$109,HLOOKUP('Exras Inflair Vs. Base'!G524,'Extras -UL'!$A$4:$J$5,2,FALSE),FALSE)),0)</f>
        <v>0</v>
      </c>
      <c r="AJ524" s="242">
        <f>IF(G524=$R$1,(VLOOKUP(A524,'Extras -UL'!$A$6:$J$109,HLOOKUP('Exras Inflair Vs. Base'!G524,'Extras -UL'!$A$4:$J$5,2,FALSE),FALSE)),0)</f>
        <v>0</v>
      </c>
    </row>
    <row r="525" spans="1:36" x14ac:dyDescent="0.25">
      <c r="A525" s="250"/>
      <c r="B525" s="250"/>
      <c r="C525" s="250"/>
      <c r="D525" s="252"/>
      <c r="E525" s="249"/>
      <c r="F525" s="249"/>
      <c r="G525" s="249"/>
      <c r="H525" s="249"/>
      <c r="I525" s="249"/>
      <c r="J525" s="369">
        <f>IF(G525=$J$1,(VLOOKUP(A525,'Extras -UL'!$A$6:$J$109,HLOOKUP('Exras Inflair Vs. Base'!G525,'Extras -UL'!$A$4:$J$5,2,FALSE),FALSE)-I525),0)</f>
        <v>0</v>
      </c>
      <c r="K525" s="369">
        <f>IF(G525=$K$1,(VLOOKUP(A525,'Extras -UL'!$A$6:$J$109,HLOOKUP('Exras Inflair Vs. Base'!G525,'Extras -UL'!$A$4:$J$5,2,FALSE),FALSE)-I525),0)</f>
        <v>0</v>
      </c>
      <c r="L525" s="369">
        <f>IF(G525=$L$1,(VLOOKUP(A525,'Extras -UL'!$A$6:$J$109,HLOOKUP('Exras Inflair Vs. Base'!G525,'Extras -UL'!$A$4:$J$5,2,FALSE),FALSE)-I525),0)</f>
        <v>0</v>
      </c>
      <c r="M525" s="369">
        <f>IF(G525=$M$1,(VLOOKUP(A525,'Extras -UL'!$A$6:$J$109,HLOOKUP('Exras Inflair Vs. Base'!G525,'Extras -UL'!$A$4:$J$5,2,FALSE),FALSE)-I525),0)</f>
        <v>0</v>
      </c>
      <c r="N525" s="369">
        <f>IF(G525=$N$1,(VLOOKUP(A525,'Extras -UL'!$A$6:$J$109,HLOOKUP('Exras Inflair Vs. Base'!G525,'Extras -UL'!$A$4:$J$5,2,FALSE),FALSE)-I525),0)</f>
        <v>0</v>
      </c>
      <c r="O525" s="369">
        <f>IF(G525=$O$1,(VLOOKUP(A525,'Extras -UL'!$A$6:$J$109,HLOOKUP('Exras Inflair Vs. Base'!G525,'Extras -UL'!$A$4:$J$5,2,FALSE),FALSE)-I525),0)</f>
        <v>0</v>
      </c>
      <c r="P525" s="369">
        <f>IF(G525=$P$1,(VLOOKUP(A525,'Extras -UL'!$A$6:$J$109,HLOOKUP('Exras Inflair Vs. Base'!G525,'Extras -UL'!$A$4:$J$5,2,FALSE),FALSE)-I525),0)</f>
        <v>0</v>
      </c>
      <c r="Q525" s="369">
        <f>IF(G525=$Q$1,(VLOOKUP(A525,'Extras -UL'!$A$6:$J$109,HLOOKUP('Exras Inflair Vs. Base'!G525,'Extras -UL'!$A$4:$J$5,2,FALSE),FALSE)-I525),0)</f>
        <v>0</v>
      </c>
      <c r="R525" s="369">
        <f>IF(G525=$R$1,(VLOOKUP(A525,'Extras -UL'!$A$6:$J$109,HLOOKUP('Exras Inflair Vs. Base'!G525,'Extras -UL'!$A$4:$J$5,2,FALSE),FALSE)-I525),0)</f>
        <v>0</v>
      </c>
      <c r="S525" s="248"/>
      <c r="T525" s="256" t="str">
        <f t="shared" si="25"/>
        <v/>
      </c>
      <c r="U525" s="248"/>
      <c r="V525" s="248"/>
      <c r="W525" s="248"/>
      <c r="X525" s="248"/>
      <c r="Y525" s="241"/>
      <c r="Z525" s="241" t="str">
        <f t="shared" si="26"/>
        <v/>
      </c>
      <c r="AA525" s="245">
        <f t="shared" si="24"/>
        <v>0</v>
      </c>
      <c r="AB525" s="242">
        <f>IF(G525=$J$1,(VLOOKUP(A525,'Extras -UL'!$A$6:$J$109,HLOOKUP('Exras Inflair Vs. Base'!G525,'Extras -UL'!$A$4:$J$5,2,FALSE),FALSE)),0)</f>
        <v>0</v>
      </c>
      <c r="AC525" s="242">
        <f>IF(G525=$K$1,(VLOOKUP(A525,'Extras -UL'!$A$6:$J$109,HLOOKUP('Exras Inflair Vs. Base'!G525,'Extras -UL'!$A$4:$J$5,2,FALSE),FALSE)),0)</f>
        <v>0</v>
      </c>
      <c r="AD525" s="242">
        <f>IF(G525=$L$1,(VLOOKUP(A525,'Extras -UL'!$A$6:$J$109,HLOOKUP('Exras Inflair Vs. Base'!G525,'Extras -UL'!$A$4:$J$5,2,FALSE),FALSE)),0)</f>
        <v>0</v>
      </c>
      <c r="AE525" s="242">
        <f>IF(G525=$M$1,(VLOOKUP(A525,'Extras -UL'!$A$6:$J$109,HLOOKUP('Exras Inflair Vs. Base'!G525,'Extras -UL'!$A$4:$J$5,2,FALSE),FALSE)),0)</f>
        <v>0</v>
      </c>
      <c r="AF525" s="242">
        <f>IF(G525=$N$1,(VLOOKUP(A525,'Extras -UL'!$A$6:$J$109,HLOOKUP('Exras Inflair Vs. Base'!G525,'Extras -UL'!$A$4:$J$5,2,FALSE),FALSE)-I525),0)</f>
        <v>0</v>
      </c>
      <c r="AG525" s="242">
        <f>IF(G525=$O$1,(VLOOKUP(A525,'Extras -UL'!$A$6:$J$109,HLOOKUP('Exras Inflair Vs. Base'!G525,'Extras -UL'!$A$4:$J$5,2,FALSE),FALSE)),0)</f>
        <v>0</v>
      </c>
      <c r="AH525" s="242">
        <f>IF(G525=$P$1,(VLOOKUP(A525,'Extras -UL'!$A$6:$J$109,HLOOKUP('Exras Inflair Vs. Base'!G525,'Extras -UL'!$A$4:$J$5,2,FALSE),FALSE)),0)</f>
        <v>0</v>
      </c>
      <c r="AI525" s="242">
        <f>IF(G525=$Q$1,(VLOOKUP(A525,'Extras -UL'!$A$6:$J$109,HLOOKUP('Exras Inflair Vs. Base'!G525,'Extras -UL'!$A$4:$J$5,2,FALSE),FALSE)),0)</f>
        <v>0</v>
      </c>
      <c r="AJ525" s="242">
        <f>IF(G525=$R$1,(VLOOKUP(A525,'Extras -UL'!$A$6:$J$109,HLOOKUP('Exras Inflair Vs. Base'!G525,'Extras -UL'!$A$4:$J$5,2,FALSE),FALSE)),0)</f>
        <v>0</v>
      </c>
    </row>
    <row r="526" spans="1:36" x14ac:dyDescent="0.25">
      <c r="A526" s="250"/>
      <c r="B526" s="250"/>
      <c r="C526" s="250"/>
      <c r="D526" s="252"/>
      <c r="E526" s="249"/>
      <c r="F526" s="249"/>
      <c r="G526" s="249"/>
      <c r="H526" s="249"/>
      <c r="I526" s="249"/>
      <c r="J526" s="369">
        <f>IF(G526=$J$1,(VLOOKUP(A526,'Extras -UL'!$A$6:$J$109,HLOOKUP('Exras Inflair Vs. Base'!G526,'Extras -UL'!$A$4:$J$5,2,FALSE),FALSE)-I526),0)</f>
        <v>0</v>
      </c>
      <c r="K526" s="369">
        <f>IF(G526=$K$1,(VLOOKUP(A526,'Extras -UL'!$A$6:$J$109,HLOOKUP('Exras Inflair Vs. Base'!G526,'Extras -UL'!$A$4:$J$5,2,FALSE),FALSE)-I526),0)</f>
        <v>0</v>
      </c>
      <c r="L526" s="369">
        <f>IF(G526=$L$1,(VLOOKUP(A526,'Extras -UL'!$A$6:$J$109,HLOOKUP('Exras Inflair Vs. Base'!G526,'Extras -UL'!$A$4:$J$5,2,FALSE),FALSE)-I526),0)</f>
        <v>0</v>
      </c>
      <c r="M526" s="369">
        <f>IF(G526=$M$1,(VLOOKUP(A526,'Extras -UL'!$A$6:$J$109,HLOOKUP('Exras Inflair Vs. Base'!G526,'Extras -UL'!$A$4:$J$5,2,FALSE),FALSE)-I526),0)</f>
        <v>0</v>
      </c>
      <c r="N526" s="369">
        <f>IF(G526=$N$1,(VLOOKUP(A526,'Extras -UL'!$A$6:$J$109,HLOOKUP('Exras Inflair Vs. Base'!G526,'Extras -UL'!$A$4:$J$5,2,FALSE),FALSE)-I526),0)</f>
        <v>0</v>
      </c>
      <c r="O526" s="369">
        <f>IF(G526=$O$1,(VLOOKUP(A526,'Extras -UL'!$A$6:$J$109,HLOOKUP('Exras Inflair Vs. Base'!G526,'Extras -UL'!$A$4:$J$5,2,FALSE),FALSE)-I526),0)</f>
        <v>0</v>
      </c>
      <c r="P526" s="369">
        <f>IF(G526=$P$1,(VLOOKUP(A526,'Extras -UL'!$A$6:$J$109,HLOOKUP('Exras Inflair Vs. Base'!G526,'Extras -UL'!$A$4:$J$5,2,FALSE),FALSE)-I526),0)</f>
        <v>0</v>
      </c>
      <c r="Q526" s="369">
        <f>IF(G526=$Q$1,(VLOOKUP(A526,'Extras -UL'!$A$6:$J$109,HLOOKUP('Exras Inflair Vs. Base'!G526,'Extras -UL'!$A$4:$J$5,2,FALSE),FALSE)-I526),0)</f>
        <v>0</v>
      </c>
      <c r="R526" s="369">
        <f>IF(G526=$R$1,(VLOOKUP(A526,'Extras -UL'!$A$6:$J$109,HLOOKUP('Exras Inflair Vs. Base'!G526,'Extras -UL'!$A$4:$J$5,2,FALSE),FALSE)-I526),0)</f>
        <v>0</v>
      </c>
      <c r="S526" s="248"/>
      <c r="T526" s="256" t="str">
        <f t="shared" si="25"/>
        <v/>
      </c>
      <c r="U526" s="248"/>
      <c r="V526" s="248"/>
      <c r="W526" s="248"/>
      <c r="X526" s="248"/>
      <c r="Y526" s="241"/>
      <c r="Z526" s="241" t="str">
        <f t="shared" si="26"/>
        <v/>
      </c>
      <c r="AA526" s="245">
        <f t="shared" si="24"/>
        <v>0</v>
      </c>
      <c r="AB526" s="242">
        <f>IF(G526=$J$1,(VLOOKUP(A526,'Extras -UL'!$A$6:$J$109,HLOOKUP('Exras Inflair Vs. Base'!G526,'Extras -UL'!$A$4:$J$5,2,FALSE),FALSE)),0)</f>
        <v>0</v>
      </c>
      <c r="AC526" s="242">
        <f>IF(G526=$K$1,(VLOOKUP(A526,'Extras -UL'!$A$6:$J$109,HLOOKUP('Exras Inflair Vs. Base'!G526,'Extras -UL'!$A$4:$J$5,2,FALSE),FALSE)),0)</f>
        <v>0</v>
      </c>
      <c r="AD526" s="242">
        <f>IF(G526=$L$1,(VLOOKUP(A526,'Extras -UL'!$A$6:$J$109,HLOOKUP('Exras Inflair Vs. Base'!G526,'Extras -UL'!$A$4:$J$5,2,FALSE),FALSE)),0)</f>
        <v>0</v>
      </c>
      <c r="AE526" s="242">
        <f>IF(G526=$M$1,(VLOOKUP(A526,'Extras -UL'!$A$6:$J$109,HLOOKUP('Exras Inflair Vs. Base'!G526,'Extras -UL'!$A$4:$J$5,2,FALSE),FALSE)),0)</f>
        <v>0</v>
      </c>
      <c r="AF526" s="242">
        <f>IF(G526=$N$1,(VLOOKUP(A526,'Extras -UL'!$A$6:$J$109,HLOOKUP('Exras Inflair Vs. Base'!G526,'Extras -UL'!$A$4:$J$5,2,FALSE),FALSE)-I526),0)</f>
        <v>0</v>
      </c>
      <c r="AG526" s="242">
        <f>IF(G526=$O$1,(VLOOKUP(A526,'Extras -UL'!$A$6:$J$109,HLOOKUP('Exras Inflair Vs. Base'!G526,'Extras -UL'!$A$4:$J$5,2,FALSE),FALSE)),0)</f>
        <v>0</v>
      </c>
      <c r="AH526" s="242">
        <f>IF(G526=$P$1,(VLOOKUP(A526,'Extras -UL'!$A$6:$J$109,HLOOKUP('Exras Inflair Vs. Base'!G526,'Extras -UL'!$A$4:$J$5,2,FALSE),FALSE)),0)</f>
        <v>0</v>
      </c>
      <c r="AI526" s="242">
        <f>IF(G526=$Q$1,(VLOOKUP(A526,'Extras -UL'!$A$6:$J$109,HLOOKUP('Exras Inflair Vs. Base'!G526,'Extras -UL'!$A$4:$J$5,2,FALSE),FALSE)),0)</f>
        <v>0</v>
      </c>
      <c r="AJ526" s="242">
        <f>IF(G526=$R$1,(VLOOKUP(A526,'Extras -UL'!$A$6:$J$109,HLOOKUP('Exras Inflair Vs. Base'!G526,'Extras -UL'!$A$4:$J$5,2,FALSE),FALSE)),0)</f>
        <v>0</v>
      </c>
    </row>
    <row r="527" spans="1:36" x14ac:dyDescent="0.25">
      <c r="A527" s="250"/>
      <c r="B527" s="250"/>
      <c r="C527" s="250"/>
      <c r="D527" s="252"/>
      <c r="E527" s="249"/>
      <c r="F527" s="249"/>
      <c r="G527" s="249"/>
      <c r="H527" s="249"/>
      <c r="I527" s="249"/>
      <c r="J527" s="369">
        <f>IF(G527=$J$1,(VLOOKUP(A527,'Extras -UL'!$A$6:$J$109,HLOOKUP('Exras Inflair Vs. Base'!G527,'Extras -UL'!$A$4:$J$5,2,FALSE),FALSE)-I527),0)</f>
        <v>0</v>
      </c>
      <c r="K527" s="369">
        <f>IF(G527=$K$1,(VLOOKUP(A527,'Extras -UL'!$A$6:$J$109,HLOOKUP('Exras Inflair Vs. Base'!G527,'Extras -UL'!$A$4:$J$5,2,FALSE),FALSE)-I527),0)</f>
        <v>0</v>
      </c>
      <c r="L527" s="369">
        <f>IF(G527=$L$1,(VLOOKUP(A527,'Extras -UL'!$A$6:$J$109,HLOOKUP('Exras Inflair Vs. Base'!G527,'Extras -UL'!$A$4:$J$5,2,FALSE),FALSE)-I527),0)</f>
        <v>0</v>
      </c>
      <c r="M527" s="369">
        <f>IF(G527=$M$1,(VLOOKUP(A527,'Extras -UL'!$A$6:$J$109,HLOOKUP('Exras Inflair Vs. Base'!G527,'Extras -UL'!$A$4:$J$5,2,FALSE),FALSE)-I527),0)</f>
        <v>0</v>
      </c>
      <c r="N527" s="369">
        <f>IF(G527=$N$1,(VLOOKUP(A527,'Extras -UL'!$A$6:$J$109,HLOOKUP('Exras Inflair Vs. Base'!G527,'Extras -UL'!$A$4:$J$5,2,FALSE),FALSE)-I527),0)</f>
        <v>0</v>
      </c>
      <c r="O527" s="369">
        <f>IF(G527=$O$1,(VLOOKUP(A527,'Extras -UL'!$A$6:$J$109,HLOOKUP('Exras Inflair Vs. Base'!G527,'Extras -UL'!$A$4:$J$5,2,FALSE),FALSE)-I527),0)</f>
        <v>0</v>
      </c>
      <c r="P527" s="369">
        <f>IF(G527=$P$1,(VLOOKUP(A527,'Extras -UL'!$A$6:$J$109,HLOOKUP('Exras Inflair Vs. Base'!G527,'Extras -UL'!$A$4:$J$5,2,FALSE),FALSE)-I527),0)</f>
        <v>0</v>
      </c>
      <c r="Q527" s="369">
        <f>IF(G527=$Q$1,(VLOOKUP(A527,'Extras -UL'!$A$6:$J$109,HLOOKUP('Exras Inflair Vs. Base'!G527,'Extras -UL'!$A$4:$J$5,2,FALSE),FALSE)-I527),0)</f>
        <v>0</v>
      </c>
      <c r="R527" s="369">
        <f>IF(G527=$R$1,(VLOOKUP(A527,'Extras -UL'!$A$6:$J$109,HLOOKUP('Exras Inflair Vs. Base'!G527,'Extras -UL'!$A$4:$J$5,2,FALSE),FALSE)-I527),0)</f>
        <v>0</v>
      </c>
      <c r="S527" s="248"/>
      <c r="T527" s="256" t="str">
        <f t="shared" si="25"/>
        <v/>
      </c>
      <c r="U527" s="248"/>
      <c r="V527" s="248"/>
      <c r="W527" s="248"/>
      <c r="X527" s="248"/>
      <c r="Y527" s="241"/>
      <c r="Z527" s="241" t="str">
        <f t="shared" si="26"/>
        <v/>
      </c>
      <c r="AA527" s="245">
        <f t="shared" si="24"/>
        <v>0</v>
      </c>
      <c r="AB527" s="242">
        <f>IF(G527=$J$1,(VLOOKUP(A527,'Extras -UL'!$A$6:$J$109,HLOOKUP('Exras Inflair Vs. Base'!G527,'Extras -UL'!$A$4:$J$5,2,FALSE),FALSE)),0)</f>
        <v>0</v>
      </c>
      <c r="AC527" s="242">
        <f>IF(G527=$K$1,(VLOOKUP(A527,'Extras -UL'!$A$6:$J$109,HLOOKUP('Exras Inflair Vs. Base'!G527,'Extras -UL'!$A$4:$J$5,2,FALSE),FALSE)),0)</f>
        <v>0</v>
      </c>
      <c r="AD527" s="242">
        <f>IF(G527=$L$1,(VLOOKUP(A527,'Extras -UL'!$A$6:$J$109,HLOOKUP('Exras Inflair Vs. Base'!G527,'Extras -UL'!$A$4:$J$5,2,FALSE),FALSE)),0)</f>
        <v>0</v>
      </c>
      <c r="AE527" s="242">
        <f>IF(G527=$M$1,(VLOOKUP(A527,'Extras -UL'!$A$6:$J$109,HLOOKUP('Exras Inflair Vs. Base'!G527,'Extras -UL'!$A$4:$J$5,2,FALSE),FALSE)),0)</f>
        <v>0</v>
      </c>
      <c r="AF527" s="242">
        <f>IF(G527=$N$1,(VLOOKUP(A527,'Extras -UL'!$A$6:$J$109,HLOOKUP('Exras Inflair Vs. Base'!G527,'Extras -UL'!$A$4:$J$5,2,FALSE),FALSE)-I527),0)</f>
        <v>0</v>
      </c>
      <c r="AG527" s="242">
        <f>IF(G527=$O$1,(VLOOKUP(A527,'Extras -UL'!$A$6:$J$109,HLOOKUP('Exras Inflair Vs. Base'!G527,'Extras -UL'!$A$4:$J$5,2,FALSE),FALSE)),0)</f>
        <v>0</v>
      </c>
      <c r="AH527" s="242">
        <f>IF(G527=$P$1,(VLOOKUP(A527,'Extras -UL'!$A$6:$J$109,HLOOKUP('Exras Inflair Vs. Base'!G527,'Extras -UL'!$A$4:$J$5,2,FALSE),FALSE)),0)</f>
        <v>0</v>
      </c>
      <c r="AI527" s="242">
        <f>IF(G527=$Q$1,(VLOOKUP(A527,'Extras -UL'!$A$6:$J$109,HLOOKUP('Exras Inflair Vs. Base'!G527,'Extras -UL'!$A$4:$J$5,2,FALSE),FALSE)),0)</f>
        <v>0</v>
      </c>
      <c r="AJ527" s="242">
        <f>IF(G527=$R$1,(VLOOKUP(A527,'Extras -UL'!$A$6:$J$109,HLOOKUP('Exras Inflair Vs. Base'!G527,'Extras -UL'!$A$4:$J$5,2,FALSE),FALSE)),0)</f>
        <v>0</v>
      </c>
    </row>
    <row r="528" spans="1:36" x14ac:dyDescent="0.25">
      <c r="A528" s="250"/>
      <c r="B528" s="250"/>
      <c r="C528" s="250"/>
      <c r="D528" s="252"/>
      <c r="E528" s="249"/>
      <c r="F528" s="249"/>
      <c r="G528" s="249"/>
      <c r="H528" s="249"/>
      <c r="I528" s="249"/>
      <c r="J528" s="369">
        <f>IF(G528=$J$1,(VLOOKUP(A528,'Extras -UL'!$A$6:$J$109,HLOOKUP('Exras Inflair Vs. Base'!G528,'Extras -UL'!$A$4:$J$5,2,FALSE),FALSE)-I528),0)</f>
        <v>0</v>
      </c>
      <c r="K528" s="369">
        <f>IF(G528=$K$1,(VLOOKUP(A528,'Extras -UL'!$A$6:$J$109,HLOOKUP('Exras Inflair Vs. Base'!G528,'Extras -UL'!$A$4:$J$5,2,FALSE),FALSE)-I528),0)</f>
        <v>0</v>
      </c>
      <c r="L528" s="369">
        <f>IF(G528=$L$1,(VLOOKUP(A528,'Extras -UL'!$A$6:$J$109,HLOOKUP('Exras Inflair Vs. Base'!G528,'Extras -UL'!$A$4:$J$5,2,FALSE),FALSE)-I528),0)</f>
        <v>0</v>
      </c>
      <c r="M528" s="369">
        <f>IF(G528=$M$1,(VLOOKUP(A528,'Extras -UL'!$A$6:$J$109,HLOOKUP('Exras Inflair Vs. Base'!G528,'Extras -UL'!$A$4:$J$5,2,FALSE),FALSE)-I528),0)</f>
        <v>0</v>
      </c>
      <c r="N528" s="369">
        <f>IF(G528=$N$1,(VLOOKUP(A528,'Extras -UL'!$A$6:$J$109,HLOOKUP('Exras Inflair Vs. Base'!G528,'Extras -UL'!$A$4:$J$5,2,FALSE),FALSE)-I528),0)</f>
        <v>0</v>
      </c>
      <c r="O528" s="369">
        <f>IF(G528=$O$1,(VLOOKUP(A528,'Extras -UL'!$A$6:$J$109,HLOOKUP('Exras Inflair Vs. Base'!G528,'Extras -UL'!$A$4:$J$5,2,FALSE),FALSE)-I528),0)</f>
        <v>0</v>
      </c>
      <c r="P528" s="369">
        <f>IF(G528=$P$1,(VLOOKUP(A528,'Extras -UL'!$A$6:$J$109,HLOOKUP('Exras Inflair Vs. Base'!G528,'Extras -UL'!$A$4:$J$5,2,FALSE),FALSE)-I528),0)</f>
        <v>0</v>
      </c>
      <c r="Q528" s="369">
        <f>IF(G528=$Q$1,(VLOOKUP(A528,'Extras -UL'!$A$6:$J$109,HLOOKUP('Exras Inflair Vs. Base'!G528,'Extras -UL'!$A$4:$J$5,2,FALSE),FALSE)-I528),0)</f>
        <v>0</v>
      </c>
      <c r="R528" s="369">
        <f>IF(G528=$R$1,(VLOOKUP(A528,'Extras -UL'!$A$6:$J$109,HLOOKUP('Exras Inflair Vs. Base'!G528,'Extras -UL'!$A$4:$J$5,2,FALSE),FALSE)-I528),0)</f>
        <v>0</v>
      </c>
      <c r="S528" s="248"/>
      <c r="T528" s="256" t="str">
        <f t="shared" si="25"/>
        <v/>
      </c>
      <c r="U528" s="248"/>
      <c r="V528" s="248"/>
      <c r="W528" s="248"/>
      <c r="X528" s="248"/>
      <c r="Y528" s="241"/>
      <c r="Z528" s="241" t="str">
        <f t="shared" si="26"/>
        <v/>
      </c>
      <c r="AA528" s="245">
        <f t="shared" si="24"/>
        <v>0</v>
      </c>
      <c r="AB528" s="242">
        <f>IF(G528=$J$1,(VLOOKUP(A528,'Extras -UL'!$A$6:$J$109,HLOOKUP('Exras Inflair Vs. Base'!G528,'Extras -UL'!$A$4:$J$5,2,FALSE),FALSE)),0)</f>
        <v>0</v>
      </c>
      <c r="AC528" s="242">
        <f>IF(G528=$K$1,(VLOOKUP(A528,'Extras -UL'!$A$6:$J$109,HLOOKUP('Exras Inflair Vs. Base'!G528,'Extras -UL'!$A$4:$J$5,2,FALSE),FALSE)),0)</f>
        <v>0</v>
      </c>
      <c r="AD528" s="242">
        <f>IF(G528=$L$1,(VLOOKUP(A528,'Extras -UL'!$A$6:$J$109,HLOOKUP('Exras Inflair Vs. Base'!G528,'Extras -UL'!$A$4:$J$5,2,FALSE),FALSE)),0)</f>
        <v>0</v>
      </c>
      <c r="AE528" s="242">
        <f>IF(G528=$M$1,(VLOOKUP(A528,'Extras -UL'!$A$6:$J$109,HLOOKUP('Exras Inflair Vs. Base'!G528,'Extras -UL'!$A$4:$J$5,2,FALSE),FALSE)),0)</f>
        <v>0</v>
      </c>
      <c r="AF528" s="242">
        <f>IF(G528=$N$1,(VLOOKUP(A528,'Extras -UL'!$A$6:$J$109,HLOOKUP('Exras Inflair Vs. Base'!G528,'Extras -UL'!$A$4:$J$5,2,FALSE),FALSE)-I528),0)</f>
        <v>0</v>
      </c>
      <c r="AG528" s="242">
        <f>IF(G528=$O$1,(VLOOKUP(A528,'Extras -UL'!$A$6:$J$109,HLOOKUP('Exras Inflair Vs. Base'!G528,'Extras -UL'!$A$4:$J$5,2,FALSE),FALSE)),0)</f>
        <v>0</v>
      </c>
      <c r="AH528" s="242">
        <f>IF(G528=$P$1,(VLOOKUP(A528,'Extras -UL'!$A$6:$J$109,HLOOKUP('Exras Inflair Vs. Base'!G528,'Extras -UL'!$A$4:$J$5,2,FALSE),FALSE)),0)</f>
        <v>0</v>
      </c>
      <c r="AI528" s="242">
        <f>IF(G528=$Q$1,(VLOOKUP(A528,'Extras -UL'!$A$6:$J$109,HLOOKUP('Exras Inflair Vs. Base'!G528,'Extras -UL'!$A$4:$J$5,2,FALSE),FALSE)),0)</f>
        <v>0</v>
      </c>
      <c r="AJ528" s="242">
        <f>IF(G528=$R$1,(VLOOKUP(A528,'Extras -UL'!$A$6:$J$109,HLOOKUP('Exras Inflair Vs. Base'!G528,'Extras -UL'!$A$4:$J$5,2,FALSE),FALSE)),0)</f>
        <v>0</v>
      </c>
    </row>
    <row r="529" spans="1:36" x14ac:dyDescent="0.25">
      <c r="A529" s="250"/>
      <c r="B529" s="250"/>
      <c r="C529" s="250"/>
      <c r="D529" s="252"/>
      <c r="E529" s="249"/>
      <c r="F529" s="249"/>
      <c r="G529" s="249"/>
      <c r="H529" s="249"/>
      <c r="I529" s="249"/>
      <c r="J529" s="369">
        <f>IF(G529=$J$1,(VLOOKUP(A529,'Extras -UL'!$A$6:$J$109,HLOOKUP('Exras Inflair Vs. Base'!G529,'Extras -UL'!$A$4:$J$5,2,FALSE),FALSE)-I529),0)</f>
        <v>0</v>
      </c>
      <c r="K529" s="369">
        <f>IF(G529=$K$1,(VLOOKUP(A529,'Extras -UL'!$A$6:$J$109,HLOOKUP('Exras Inflair Vs. Base'!G529,'Extras -UL'!$A$4:$J$5,2,FALSE),FALSE)-I529),0)</f>
        <v>0</v>
      </c>
      <c r="L529" s="369">
        <f>IF(G529=$L$1,(VLOOKUP(A529,'Extras -UL'!$A$6:$J$109,HLOOKUP('Exras Inflair Vs. Base'!G529,'Extras -UL'!$A$4:$J$5,2,FALSE),FALSE)-I529),0)</f>
        <v>0</v>
      </c>
      <c r="M529" s="369">
        <f>IF(G529=$M$1,(VLOOKUP(A529,'Extras -UL'!$A$6:$J$109,HLOOKUP('Exras Inflair Vs. Base'!G529,'Extras -UL'!$A$4:$J$5,2,FALSE),FALSE)-I529),0)</f>
        <v>0</v>
      </c>
      <c r="N529" s="369">
        <f>IF(G529=$N$1,(VLOOKUP(A529,'Extras -UL'!$A$6:$J$109,HLOOKUP('Exras Inflair Vs. Base'!G529,'Extras -UL'!$A$4:$J$5,2,FALSE),FALSE)-I529),0)</f>
        <v>0</v>
      </c>
      <c r="O529" s="369">
        <f>IF(G529=$O$1,(VLOOKUP(A529,'Extras -UL'!$A$6:$J$109,HLOOKUP('Exras Inflair Vs. Base'!G529,'Extras -UL'!$A$4:$J$5,2,FALSE),FALSE)-I529),0)</f>
        <v>0</v>
      </c>
      <c r="P529" s="369">
        <f>IF(G529=$P$1,(VLOOKUP(A529,'Extras -UL'!$A$6:$J$109,HLOOKUP('Exras Inflair Vs. Base'!G529,'Extras -UL'!$A$4:$J$5,2,FALSE),FALSE)-I529),0)</f>
        <v>0</v>
      </c>
      <c r="Q529" s="369">
        <f>IF(G529=$Q$1,(VLOOKUP(A529,'Extras -UL'!$A$6:$J$109,HLOOKUP('Exras Inflair Vs. Base'!G529,'Extras -UL'!$A$4:$J$5,2,FALSE),FALSE)-I529),0)</f>
        <v>0</v>
      </c>
      <c r="R529" s="369">
        <f>IF(G529=$R$1,(VLOOKUP(A529,'Extras -UL'!$A$6:$J$109,HLOOKUP('Exras Inflair Vs. Base'!G529,'Extras -UL'!$A$4:$J$5,2,FALSE),FALSE)-I529),0)</f>
        <v>0</v>
      </c>
      <c r="S529" s="248"/>
      <c r="T529" s="256" t="str">
        <f t="shared" si="25"/>
        <v/>
      </c>
      <c r="U529" s="248"/>
      <c r="V529" s="248"/>
      <c r="W529" s="248"/>
      <c r="X529" s="248"/>
      <c r="Y529" s="241"/>
      <c r="Z529" s="241" t="str">
        <f t="shared" si="26"/>
        <v/>
      </c>
      <c r="AA529" s="245">
        <f t="shared" si="24"/>
        <v>0</v>
      </c>
      <c r="AB529" s="242">
        <f>IF(G529=$J$1,(VLOOKUP(A529,'Extras -UL'!$A$6:$J$109,HLOOKUP('Exras Inflair Vs. Base'!G529,'Extras -UL'!$A$4:$J$5,2,FALSE),FALSE)),0)</f>
        <v>0</v>
      </c>
      <c r="AC529" s="242">
        <f>IF(G529=$K$1,(VLOOKUP(A529,'Extras -UL'!$A$6:$J$109,HLOOKUP('Exras Inflair Vs. Base'!G529,'Extras -UL'!$A$4:$J$5,2,FALSE),FALSE)),0)</f>
        <v>0</v>
      </c>
      <c r="AD529" s="242">
        <f>IF(G529=$L$1,(VLOOKUP(A529,'Extras -UL'!$A$6:$J$109,HLOOKUP('Exras Inflair Vs. Base'!G529,'Extras -UL'!$A$4:$J$5,2,FALSE),FALSE)),0)</f>
        <v>0</v>
      </c>
      <c r="AE529" s="242">
        <f>IF(G529=$M$1,(VLOOKUP(A529,'Extras -UL'!$A$6:$J$109,HLOOKUP('Exras Inflair Vs. Base'!G529,'Extras -UL'!$A$4:$J$5,2,FALSE),FALSE)),0)</f>
        <v>0</v>
      </c>
      <c r="AF529" s="242">
        <f>IF(G529=$N$1,(VLOOKUP(A529,'Extras -UL'!$A$6:$J$109,HLOOKUP('Exras Inflair Vs. Base'!G529,'Extras -UL'!$A$4:$J$5,2,FALSE),FALSE)-I529),0)</f>
        <v>0</v>
      </c>
      <c r="AG529" s="242">
        <f>IF(G529=$O$1,(VLOOKUP(A529,'Extras -UL'!$A$6:$J$109,HLOOKUP('Exras Inflair Vs. Base'!G529,'Extras -UL'!$A$4:$J$5,2,FALSE),FALSE)),0)</f>
        <v>0</v>
      </c>
      <c r="AH529" s="242">
        <f>IF(G529=$P$1,(VLOOKUP(A529,'Extras -UL'!$A$6:$J$109,HLOOKUP('Exras Inflair Vs. Base'!G529,'Extras -UL'!$A$4:$J$5,2,FALSE),FALSE)),0)</f>
        <v>0</v>
      </c>
      <c r="AI529" s="242">
        <f>IF(G529=$Q$1,(VLOOKUP(A529,'Extras -UL'!$A$6:$J$109,HLOOKUP('Exras Inflair Vs. Base'!G529,'Extras -UL'!$A$4:$J$5,2,FALSE),FALSE)),0)</f>
        <v>0</v>
      </c>
      <c r="AJ529" s="242">
        <f>IF(G529=$R$1,(VLOOKUP(A529,'Extras -UL'!$A$6:$J$109,HLOOKUP('Exras Inflair Vs. Base'!G529,'Extras -UL'!$A$4:$J$5,2,FALSE),FALSE)),0)</f>
        <v>0</v>
      </c>
    </row>
    <row r="530" spans="1:36" x14ac:dyDescent="0.25">
      <c r="A530" s="250"/>
      <c r="B530" s="250"/>
      <c r="C530" s="250"/>
      <c r="D530" s="252"/>
      <c r="E530" s="249"/>
      <c r="F530" s="249"/>
      <c r="G530" s="249"/>
      <c r="H530" s="249"/>
      <c r="I530" s="249"/>
      <c r="J530" s="369">
        <f>IF(G530=$J$1,(VLOOKUP(A530,'Extras -UL'!$A$6:$J$109,HLOOKUP('Exras Inflair Vs. Base'!G530,'Extras -UL'!$A$4:$J$5,2,FALSE),FALSE)-I530),0)</f>
        <v>0</v>
      </c>
      <c r="K530" s="369">
        <f>IF(G530=$K$1,(VLOOKUP(A530,'Extras -UL'!$A$6:$J$109,HLOOKUP('Exras Inflair Vs. Base'!G530,'Extras -UL'!$A$4:$J$5,2,FALSE),FALSE)-I530),0)</f>
        <v>0</v>
      </c>
      <c r="L530" s="369">
        <f>IF(G530=$L$1,(VLOOKUP(A530,'Extras -UL'!$A$6:$J$109,HLOOKUP('Exras Inflair Vs. Base'!G530,'Extras -UL'!$A$4:$J$5,2,FALSE),FALSE)-I530),0)</f>
        <v>0</v>
      </c>
      <c r="M530" s="369">
        <f>IF(G530=$M$1,(VLOOKUP(A530,'Extras -UL'!$A$6:$J$109,HLOOKUP('Exras Inflair Vs. Base'!G530,'Extras -UL'!$A$4:$J$5,2,FALSE),FALSE)-I530),0)</f>
        <v>0</v>
      </c>
      <c r="N530" s="369">
        <f>IF(G530=$N$1,(VLOOKUP(A530,'Extras -UL'!$A$6:$J$109,HLOOKUP('Exras Inflair Vs. Base'!G530,'Extras -UL'!$A$4:$J$5,2,FALSE),FALSE)-I530),0)</f>
        <v>0</v>
      </c>
      <c r="O530" s="369">
        <f>IF(G530=$O$1,(VLOOKUP(A530,'Extras -UL'!$A$6:$J$109,HLOOKUP('Exras Inflair Vs. Base'!G530,'Extras -UL'!$A$4:$J$5,2,FALSE),FALSE)-I530),0)</f>
        <v>0</v>
      </c>
      <c r="P530" s="369">
        <f>IF(G530=$P$1,(VLOOKUP(A530,'Extras -UL'!$A$6:$J$109,HLOOKUP('Exras Inflair Vs. Base'!G530,'Extras -UL'!$A$4:$J$5,2,FALSE),FALSE)-I530),0)</f>
        <v>0</v>
      </c>
      <c r="Q530" s="369">
        <f>IF(G530=$Q$1,(VLOOKUP(A530,'Extras -UL'!$A$6:$J$109,HLOOKUP('Exras Inflair Vs. Base'!G530,'Extras -UL'!$A$4:$J$5,2,FALSE),FALSE)-I530),0)</f>
        <v>0</v>
      </c>
      <c r="R530" s="369">
        <f>IF(G530=$R$1,(VLOOKUP(A530,'Extras -UL'!$A$6:$J$109,HLOOKUP('Exras Inflair Vs. Base'!G530,'Extras -UL'!$A$4:$J$5,2,FALSE),FALSE)-I530),0)</f>
        <v>0</v>
      </c>
      <c r="S530" s="248"/>
      <c r="T530" s="256" t="str">
        <f t="shared" si="25"/>
        <v/>
      </c>
      <c r="U530" s="248"/>
      <c r="V530" s="248"/>
      <c r="W530" s="248"/>
      <c r="X530" s="248"/>
      <c r="Y530" s="241"/>
      <c r="Z530" s="241" t="str">
        <f t="shared" si="26"/>
        <v/>
      </c>
      <c r="AA530" s="245">
        <f t="shared" si="24"/>
        <v>0</v>
      </c>
      <c r="AB530" s="242">
        <f>IF(G530=$J$1,(VLOOKUP(A530,'Extras -UL'!$A$6:$J$109,HLOOKUP('Exras Inflair Vs. Base'!G530,'Extras -UL'!$A$4:$J$5,2,FALSE),FALSE)),0)</f>
        <v>0</v>
      </c>
      <c r="AC530" s="242">
        <f>IF(G530=$K$1,(VLOOKUP(A530,'Extras -UL'!$A$6:$J$109,HLOOKUP('Exras Inflair Vs. Base'!G530,'Extras -UL'!$A$4:$J$5,2,FALSE),FALSE)),0)</f>
        <v>0</v>
      </c>
      <c r="AD530" s="242">
        <f>IF(G530=$L$1,(VLOOKUP(A530,'Extras -UL'!$A$6:$J$109,HLOOKUP('Exras Inflair Vs. Base'!G530,'Extras -UL'!$A$4:$J$5,2,FALSE),FALSE)),0)</f>
        <v>0</v>
      </c>
      <c r="AE530" s="242">
        <f>IF(G530=$M$1,(VLOOKUP(A530,'Extras -UL'!$A$6:$J$109,HLOOKUP('Exras Inflair Vs. Base'!G530,'Extras -UL'!$A$4:$J$5,2,FALSE),FALSE)),0)</f>
        <v>0</v>
      </c>
      <c r="AF530" s="242">
        <f>IF(G530=$N$1,(VLOOKUP(A530,'Extras -UL'!$A$6:$J$109,HLOOKUP('Exras Inflair Vs. Base'!G530,'Extras -UL'!$A$4:$J$5,2,FALSE),FALSE)-I530),0)</f>
        <v>0</v>
      </c>
      <c r="AG530" s="242">
        <f>IF(G530=$O$1,(VLOOKUP(A530,'Extras -UL'!$A$6:$J$109,HLOOKUP('Exras Inflair Vs. Base'!G530,'Extras -UL'!$A$4:$J$5,2,FALSE),FALSE)),0)</f>
        <v>0</v>
      </c>
      <c r="AH530" s="242">
        <f>IF(G530=$P$1,(VLOOKUP(A530,'Extras -UL'!$A$6:$J$109,HLOOKUP('Exras Inflair Vs. Base'!G530,'Extras -UL'!$A$4:$J$5,2,FALSE),FALSE)),0)</f>
        <v>0</v>
      </c>
      <c r="AI530" s="242">
        <f>IF(G530=$Q$1,(VLOOKUP(A530,'Extras -UL'!$A$6:$J$109,HLOOKUP('Exras Inflair Vs. Base'!G530,'Extras -UL'!$A$4:$J$5,2,FALSE),FALSE)),0)</f>
        <v>0</v>
      </c>
      <c r="AJ530" s="242">
        <f>IF(G530=$R$1,(VLOOKUP(A530,'Extras -UL'!$A$6:$J$109,HLOOKUP('Exras Inflair Vs. Base'!G530,'Extras -UL'!$A$4:$J$5,2,FALSE),FALSE)),0)</f>
        <v>0</v>
      </c>
    </row>
    <row r="531" spans="1:36" x14ac:dyDescent="0.25">
      <c r="A531" s="250"/>
      <c r="B531" s="250"/>
      <c r="C531" s="250"/>
      <c r="D531" s="252"/>
      <c r="E531" s="249"/>
      <c r="F531" s="249"/>
      <c r="G531" s="249"/>
      <c r="H531" s="249"/>
      <c r="I531" s="249"/>
      <c r="J531" s="369">
        <f>IF(G531=$J$1,(VLOOKUP(A531,'Extras -UL'!$A$6:$J$109,HLOOKUP('Exras Inflair Vs. Base'!G531,'Extras -UL'!$A$4:$J$5,2,FALSE),FALSE)-I531),0)</f>
        <v>0</v>
      </c>
      <c r="K531" s="369">
        <f>IF(G531=$K$1,(VLOOKUP(A531,'Extras -UL'!$A$6:$J$109,HLOOKUP('Exras Inflair Vs. Base'!G531,'Extras -UL'!$A$4:$J$5,2,FALSE),FALSE)-I531),0)</f>
        <v>0</v>
      </c>
      <c r="L531" s="369">
        <f>IF(G531=$L$1,(VLOOKUP(A531,'Extras -UL'!$A$6:$J$109,HLOOKUP('Exras Inflair Vs. Base'!G531,'Extras -UL'!$A$4:$J$5,2,FALSE),FALSE)-I531),0)</f>
        <v>0</v>
      </c>
      <c r="M531" s="369">
        <f>IF(G531=$M$1,(VLOOKUP(A531,'Extras -UL'!$A$6:$J$109,HLOOKUP('Exras Inflair Vs. Base'!G531,'Extras -UL'!$A$4:$J$5,2,FALSE),FALSE)-I531),0)</f>
        <v>0</v>
      </c>
      <c r="N531" s="369">
        <f>IF(G531=$N$1,(VLOOKUP(A531,'Extras -UL'!$A$6:$J$109,HLOOKUP('Exras Inflair Vs. Base'!G531,'Extras -UL'!$A$4:$J$5,2,FALSE),FALSE)-I531),0)</f>
        <v>0</v>
      </c>
      <c r="O531" s="369">
        <f>IF(G531=$O$1,(VLOOKUP(A531,'Extras -UL'!$A$6:$J$109,HLOOKUP('Exras Inflair Vs. Base'!G531,'Extras -UL'!$A$4:$J$5,2,FALSE),FALSE)-I531),0)</f>
        <v>0</v>
      </c>
      <c r="P531" s="369">
        <f>IF(G531=$P$1,(VLOOKUP(A531,'Extras -UL'!$A$6:$J$109,HLOOKUP('Exras Inflair Vs. Base'!G531,'Extras -UL'!$A$4:$J$5,2,FALSE),FALSE)-I531),0)</f>
        <v>0</v>
      </c>
      <c r="Q531" s="369">
        <f>IF(G531=$Q$1,(VLOOKUP(A531,'Extras -UL'!$A$6:$J$109,HLOOKUP('Exras Inflair Vs. Base'!G531,'Extras -UL'!$A$4:$J$5,2,FALSE),FALSE)-I531),0)</f>
        <v>0</v>
      </c>
      <c r="R531" s="369">
        <f>IF(G531=$R$1,(VLOOKUP(A531,'Extras -UL'!$A$6:$J$109,HLOOKUP('Exras Inflair Vs. Base'!G531,'Extras -UL'!$A$4:$J$5,2,FALSE),FALSE)-I531),0)</f>
        <v>0</v>
      </c>
      <c r="S531" s="248"/>
      <c r="T531" s="256" t="str">
        <f t="shared" si="25"/>
        <v/>
      </c>
      <c r="U531" s="248"/>
      <c r="V531" s="248"/>
      <c r="W531" s="248"/>
      <c r="X531" s="248"/>
      <c r="Y531" s="241"/>
      <c r="Z531" s="241" t="str">
        <f t="shared" si="26"/>
        <v/>
      </c>
      <c r="AA531" s="245">
        <f t="shared" ref="AA531:AA594" si="27">A531</f>
        <v>0</v>
      </c>
      <c r="AB531" s="242">
        <f>IF(G531=$J$1,(VLOOKUP(A531,'Extras -UL'!$A$6:$J$109,HLOOKUP('Exras Inflair Vs. Base'!G531,'Extras -UL'!$A$4:$J$5,2,FALSE),FALSE)),0)</f>
        <v>0</v>
      </c>
      <c r="AC531" s="242">
        <f>IF(G531=$K$1,(VLOOKUP(A531,'Extras -UL'!$A$6:$J$109,HLOOKUP('Exras Inflair Vs. Base'!G531,'Extras -UL'!$A$4:$J$5,2,FALSE),FALSE)),0)</f>
        <v>0</v>
      </c>
      <c r="AD531" s="242">
        <f>IF(G531=$L$1,(VLOOKUP(A531,'Extras -UL'!$A$6:$J$109,HLOOKUP('Exras Inflair Vs. Base'!G531,'Extras -UL'!$A$4:$J$5,2,FALSE),FALSE)),0)</f>
        <v>0</v>
      </c>
      <c r="AE531" s="242">
        <f>IF(G531=$M$1,(VLOOKUP(A531,'Extras -UL'!$A$6:$J$109,HLOOKUP('Exras Inflair Vs. Base'!G531,'Extras -UL'!$A$4:$J$5,2,FALSE),FALSE)),0)</f>
        <v>0</v>
      </c>
      <c r="AF531" s="242">
        <f>IF(G531=$N$1,(VLOOKUP(A531,'Extras -UL'!$A$6:$J$109,HLOOKUP('Exras Inflair Vs. Base'!G531,'Extras -UL'!$A$4:$J$5,2,FALSE),FALSE)-I531),0)</f>
        <v>0</v>
      </c>
      <c r="AG531" s="242">
        <f>IF(G531=$O$1,(VLOOKUP(A531,'Extras -UL'!$A$6:$J$109,HLOOKUP('Exras Inflair Vs. Base'!G531,'Extras -UL'!$A$4:$J$5,2,FALSE),FALSE)),0)</f>
        <v>0</v>
      </c>
      <c r="AH531" s="242">
        <f>IF(G531=$P$1,(VLOOKUP(A531,'Extras -UL'!$A$6:$J$109,HLOOKUP('Exras Inflair Vs. Base'!G531,'Extras -UL'!$A$4:$J$5,2,FALSE),FALSE)),0)</f>
        <v>0</v>
      </c>
      <c r="AI531" s="242">
        <f>IF(G531=$Q$1,(VLOOKUP(A531,'Extras -UL'!$A$6:$J$109,HLOOKUP('Exras Inflair Vs. Base'!G531,'Extras -UL'!$A$4:$J$5,2,FALSE),FALSE)),0)</f>
        <v>0</v>
      </c>
      <c r="AJ531" s="242">
        <f>IF(G531=$R$1,(VLOOKUP(A531,'Extras -UL'!$A$6:$J$109,HLOOKUP('Exras Inflair Vs. Base'!G531,'Extras -UL'!$A$4:$J$5,2,FALSE),FALSE)),0)</f>
        <v>0</v>
      </c>
    </row>
    <row r="532" spans="1:36" x14ac:dyDescent="0.25">
      <c r="A532" s="250"/>
      <c r="B532" s="250"/>
      <c r="C532" s="250"/>
      <c r="D532" s="252"/>
      <c r="E532" s="249"/>
      <c r="F532" s="249"/>
      <c r="G532" s="249"/>
      <c r="H532" s="249"/>
      <c r="I532" s="249"/>
      <c r="J532" s="369">
        <f>IF(G532=$J$1,(VLOOKUP(A532,'Extras -UL'!$A$6:$J$109,HLOOKUP('Exras Inflair Vs. Base'!G532,'Extras -UL'!$A$4:$J$5,2,FALSE),FALSE)-I532),0)</f>
        <v>0</v>
      </c>
      <c r="K532" s="369">
        <f>IF(G532=$K$1,(VLOOKUP(A532,'Extras -UL'!$A$6:$J$109,HLOOKUP('Exras Inflair Vs. Base'!G532,'Extras -UL'!$A$4:$J$5,2,FALSE),FALSE)-I532),0)</f>
        <v>0</v>
      </c>
      <c r="L532" s="369">
        <f>IF(G532=$L$1,(VLOOKUP(A532,'Extras -UL'!$A$6:$J$109,HLOOKUP('Exras Inflair Vs. Base'!G532,'Extras -UL'!$A$4:$J$5,2,FALSE),FALSE)-I532),0)</f>
        <v>0</v>
      </c>
      <c r="M532" s="369">
        <f>IF(G532=$M$1,(VLOOKUP(A532,'Extras -UL'!$A$6:$J$109,HLOOKUP('Exras Inflair Vs. Base'!G532,'Extras -UL'!$A$4:$J$5,2,FALSE),FALSE)-I532),0)</f>
        <v>0</v>
      </c>
      <c r="N532" s="369">
        <f>IF(G532=$N$1,(VLOOKUP(A532,'Extras -UL'!$A$6:$J$109,HLOOKUP('Exras Inflair Vs. Base'!G532,'Extras -UL'!$A$4:$J$5,2,FALSE),FALSE)-I532),0)</f>
        <v>0</v>
      </c>
      <c r="O532" s="369">
        <f>IF(G532=$O$1,(VLOOKUP(A532,'Extras -UL'!$A$6:$J$109,HLOOKUP('Exras Inflair Vs. Base'!G532,'Extras -UL'!$A$4:$J$5,2,FALSE),FALSE)-I532),0)</f>
        <v>0</v>
      </c>
      <c r="P532" s="369">
        <f>IF(G532=$P$1,(VLOOKUP(A532,'Extras -UL'!$A$6:$J$109,HLOOKUP('Exras Inflair Vs. Base'!G532,'Extras -UL'!$A$4:$J$5,2,FALSE),FALSE)-I532),0)</f>
        <v>0</v>
      </c>
      <c r="Q532" s="369">
        <f>IF(G532=$Q$1,(VLOOKUP(A532,'Extras -UL'!$A$6:$J$109,HLOOKUP('Exras Inflair Vs. Base'!G532,'Extras -UL'!$A$4:$J$5,2,FALSE),FALSE)-I532),0)</f>
        <v>0</v>
      </c>
      <c r="R532" s="369">
        <f>IF(G532=$R$1,(VLOOKUP(A532,'Extras -UL'!$A$6:$J$109,HLOOKUP('Exras Inflair Vs. Base'!G532,'Extras -UL'!$A$4:$J$5,2,FALSE),FALSE)-I532),0)</f>
        <v>0</v>
      </c>
      <c r="S532" s="248"/>
      <c r="T532" s="256" t="str">
        <f t="shared" si="25"/>
        <v/>
      </c>
      <c r="U532" s="248"/>
      <c r="V532" s="248"/>
      <c r="W532" s="248"/>
      <c r="X532" s="248"/>
      <c r="Y532" s="241"/>
      <c r="Z532" s="241" t="str">
        <f t="shared" si="26"/>
        <v/>
      </c>
      <c r="AA532" s="245">
        <f t="shared" si="27"/>
        <v>0</v>
      </c>
      <c r="AB532" s="242">
        <f>IF(G532=$J$1,(VLOOKUP(A532,'Extras -UL'!$A$6:$J$109,HLOOKUP('Exras Inflair Vs. Base'!G532,'Extras -UL'!$A$4:$J$5,2,FALSE),FALSE)),0)</f>
        <v>0</v>
      </c>
      <c r="AC532" s="242">
        <f>IF(G532=$K$1,(VLOOKUP(A532,'Extras -UL'!$A$6:$J$109,HLOOKUP('Exras Inflair Vs. Base'!G532,'Extras -UL'!$A$4:$J$5,2,FALSE),FALSE)),0)</f>
        <v>0</v>
      </c>
      <c r="AD532" s="242">
        <f>IF(G532=$L$1,(VLOOKUP(A532,'Extras -UL'!$A$6:$J$109,HLOOKUP('Exras Inflair Vs. Base'!G532,'Extras -UL'!$A$4:$J$5,2,FALSE),FALSE)),0)</f>
        <v>0</v>
      </c>
      <c r="AE532" s="242">
        <f>IF(G532=$M$1,(VLOOKUP(A532,'Extras -UL'!$A$6:$J$109,HLOOKUP('Exras Inflair Vs. Base'!G532,'Extras -UL'!$A$4:$J$5,2,FALSE),FALSE)),0)</f>
        <v>0</v>
      </c>
      <c r="AF532" s="242">
        <f>IF(G532=$N$1,(VLOOKUP(A532,'Extras -UL'!$A$6:$J$109,HLOOKUP('Exras Inflair Vs. Base'!G532,'Extras -UL'!$A$4:$J$5,2,FALSE),FALSE)-I532),0)</f>
        <v>0</v>
      </c>
      <c r="AG532" s="242">
        <f>IF(G532=$O$1,(VLOOKUP(A532,'Extras -UL'!$A$6:$J$109,HLOOKUP('Exras Inflair Vs. Base'!G532,'Extras -UL'!$A$4:$J$5,2,FALSE),FALSE)),0)</f>
        <v>0</v>
      </c>
      <c r="AH532" s="242">
        <f>IF(G532=$P$1,(VLOOKUP(A532,'Extras -UL'!$A$6:$J$109,HLOOKUP('Exras Inflair Vs. Base'!G532,'Extras -UL'!$A$4:$J$5,2,FALSE),FALSE)),0)</f>
        <v>0</v>
      </c>
      <c r="AI532" s="242">
        <f>IF(G532=$Q$1,(VLOOKUP(A532,'Extras -UL'!$A$6:$J$109,HLOOKUP('Exras Inflair Vs. Base'!G532,'Extras -UL'!$A$4:$J$5,2,FALSE),FALSE)),0)</f>
        <v>0</v>
      </c>
      <c r="AJ532" s="242">
        <f>IF(G532=$R$1,(VLOOKUP(A532,'Extras -UL'!$A$6:$J$109,HLOOKUP('Exras Inflair Vs. Base'!G532,'Extras -UL'!$A$4:$J$5,2,FALSE),FALSE)),0)</f>
        <v>0</v>
      </c>
    </row>
    <row r="533" spans="1:36" x14ac:dyDescent="0.25">
      <c r="A533" s="250"/>
      <c r="B533" s="250"/>
      <c r="C533" s="250"/>
      <c r="D533" s="252"/>
      <c r="E533" s="249"/>
      <c r="F533" s="249"/>
      <c r="G533" s="249"/>
      <c r="H533" s="249"/>
      <c r="I533" s="249"/>
      <c r="J533" s="369">
        <f>IF(G533=$J$1,(VLOOKUP(A533,'Extras -UL'!$A$6:$J$109,HLOOKUP('Exras Inflair Vs. Base'!G533,'Extras -UL'!$A$4:$J$5,2,FALSE),FALSE)-I533),0)</f>
        <v>0</v>
      </c>
      <c r="K533" s="369">
        <f>IF(G533=$K$1,(VLOOKUP(A533,'Extras -UL'!$A$6:$J$109,HLOOKUP('Exras Inflair Vs. Base'!G533,'Extras -UL'!$A$4:$J$5,2,FALSE),FALSE)-I533),0)</f>
        <v>0</v>
      </c>
      <c r="L533" s="369">
        <f>IF(G533=$L$1,(VLOOKUP(A533,'Extras -UL'!$A$6:$J$109,HLOOKUP('Exras Inflair Vs. Base'!G533,'Extras -UL'!$A$4:$J$5,2,FALSE),FALSE)-I533),0)</f>
        <v>0</v>
      </c>
      <c r="M533" s="369">
        <f>IF(G533=$M$1,(VLOOKUP(A533,'Extras -UL'!$A$6:$J$109,HLOOKUP('Exras Inflair Vs. Base'!G533,'Extras -UL'!$A$4:$J$5,2,FALSE),FALSE)-I533),0)</f>
        <v>0</v>
      </c>
      <c r="N533" s="369">
        <f>IF(G533=$N$1,(VLOOKUP(A533,'Extras -UL'!$A$6:$J$109,HLOOKUP('Exras Inflair Vs. Base'!G533,'Extras -UL'!$A$4:$J$5,2,FALSE),FALSE)-I533),0)</f>
        <v>0</v>
      </c>
      <c r="O533" s="369">
        <f>IF(G533=$O$1,(VLOOKUP(A533,'Extras -UL'!$A$6:$J$109,HLOOKUP('Exras Inflair Vs. Base'!G533,'Extras -UL'!$A$4:$J$5,2,FALSE),FALSE)-I533),0)</f>
        <v>0</v>
      </c>
      <c r="P533" s="369">
        <f>IF(G533=$P$1,(VLOOKUP(A533,'Extras -UL'!$A$6:$J$109,HLOOKUP('Exras Inflair Vs. Base'!G533,'Extras -UL'!$A$4:$J$5,2,FALSE),FALSE)-I533),0)</f>
        <v>0</v>
      </c>
      <c r="Q533" s="369">
        <f>IF(G533=$Q$1,(VLOOKUP(A533,'Extras -UL'!$A$6:$J$109,HLOOKUP('Exras Inflair Vs. Base'!G533,'Extras -UL'!$A$4:$J$5,2,FALSE),FALSE)-I533),0)</f>
        <v>0</v>
      </c>
      <c r="R533" s="369">
        <f>IF(G533=$R$1,(VLOOKUP(A533,'Extras -UL'!$A$6:$J$109,HLOOKUP('Exras Inflair Vs. Base'!G533,'Extras -UL'!$A$4:$J$5,2,FALSE),FALSE)-I533),0)</f>
        <v>0</v>
      </c>
      <c r="S533" s="248"/>
      <c r="T533" s="256" t="str">
        <f t="shared" si="25"/>
        <v/>
      </c>
      <c r="U533" s="248"/>
      <c r="V533" s="248"/>
      <c r="W533" s="248"/>
      <c r="X533" s="248"/>
      <c r="Y533" s="241"/>
      <c r="Z533" s="241" t="str">
        <f t="shared" si="26"/>
        <v/>
      </c>
      <c r="AA533" s="245">
        <f t="shared" si="27"/>
        <v>0</v>
      </c>
      <c r="AB533" s="242">
        <f>IF(G533=$J$1,(VLOOKUP(A533,'Extras -UL'!$A$6:$J$109,HLOOKUP('Exras Inflair Vs. Base'!G533,'Extras -UL'!$A$4:$J$5,2,FALSE),FALSE)),0)</f>
        <v>0</v>
      </c>
      <c r="AC533" s="242">
        <f>IF(G533=$K$1,(VLOOKUP(A533,'Extras -UL'!$A$6:$J$109,HLOOKUP('Exras Inflair Vs. Base'!G533,'Extras -UL'!$A$4:$J$5,2,FALSE),FALSE)),0)</f>
        <v>0</v>
      </c>
      <c r="AD533" s="242">
        <f>IF(G533=$L$1,(VLOOKUP(A533,'Extras -UL'!$A$6:$J$109,HLOOKUP('Exras Inflair Vs. Base'!G533,'Extras -UL'!$A$4:$J$5,2,FALSE),FALSE)),0)</f>
        <v>0</v>
      </c>
      <c r="AE533" s="242">
        <f>IF(G533=$M$1,(VLOOKUP(A533,'Extras -UL'!$A$6:$J$109,HLOOKUP('Exras Inflair Vs. Base'!G533,'Extras -UL'!$A$4:$J$5,2,FALSE),FALSE)),0)</f>
        <v>0</v>
      </c>
      <c r="AF533" s="242">
        <f>IF(G533=$N$1,(VLOOKUP(A533,'Extras -UL'!$A$6:$J$109,HLOOKUP('Exras Inflair Vs. Base'!G533,'Extras -UL'!$A$4:$J$5,2,FALSE),FALSE)-I533),0)</f>
        <v>0</v>
      </c>
      <c r="AG533" s="242">
        <f>IF(G533=$O$1,(VLOOKUP(A533,'Extras -UL'!$A$6:$J$109,HLOOKUP('Exras Inflair Vs. Base'!G533,'Extras -UL'!$A$4:$J$5,2,FALSE),FALSE)),0)</f>
        <v>0</v>
      </c>
      <c r="AH533" s="242">
        <f>IF(G533=$P$1,(VLOOKUP(A533,'Extras -UL'!$A$6:$J$109,HLOOKUP('Exras Inflair Vs. Base'!G533,'Extras -UL'!$A$4:$J$5,2,FALSE),FALSE)),0)</f>
        <v>0</v>
      </c>
      <c r="AI533" s="242">
        <f>IF(G533=$Q$1,(VLOOKUP(A533,'Extras -UL'!$A$6:$J$109,HLOOKUP('Exras Inflair Vs. Base'!G533,'Extras -UL'!$A$4:$J$5,2,FALSE),FALSE)),0)</f>
        <v>0</v>
      </c>
      <c r="AJ533" s="242">
        <f>IF(G533=$R$1,(VLOOKUP(A533,'Extras -UL'!$A$6:$J$109,HLOOKUP('Exras Inflair Vs. Base'!G533,'Extras -UL'!$A$4:$J$5,2,FALSE),FALSE)),0)</f>
        <v>0</v>
      </c>
    </row>
    <row r="534" spans="1:36" x14ac:dyDescent="0.25">
      <c r="A534" s="250"/>
      <c r="B534" s="250"/>
      <c r="C534" s="250"/>
      <c r="D534" s="252"/>
      <c r="E534" s="249"/>
      <c r="F534" s="249"/>
      <c r="G534" s="249"/>
      <c r="H534" s="249"/>
      <c r="I534" s="249"/>
      <c r="J534" s="369">
        <f>IF(G534=$J$1,(VLOOKUP(A534,'Extras -UL'!$A$6:$J$109,HLOOKUP('Exras Inflair Vs. Base'!G534,'Extras -UL'!$A$4:$J$5,2,FALSE),FALSE)-I534),0)</f>
        <v>0</v>
      </c>
      <c r="K534" s="369">
        <f>IF(G534=$K$1,(VLOOKUP(A534,'Extras -UL'!$A$6:$J$109,HLOOKUP('Exras Inflair Vs. Base'!G534,'Extras -UL'!$A$4:$J$5,2,FALSE),FALSE)-I534),0)</f>
        <v>0</v>
      </c>
      <c r="L534" s="369">
        <f>IF(G534=$L$1,(VLOOKUP(A534,'Extras -UL'!$A$6:$J$109,HLOOKUP('Exras Inflair Vs. Base'!G534,'Extras -UL'!$A$4:$J$5,2,FALSE),FALSE)-I534),0)</f>
        <v>0</v>
      </c>
      <c r="M534" s="369">
        <f>IF(G534=$M$1,(VLOOKUP(A534,'Extras -UL'!$A$6:$J$109,HLOOKUP('Exras Inflair Vs. Base'!G534,'Extras -UL'!$A$4:$J$5,2,FALSE),FALSE)-I534),0)</f>
        <v>0</v>
      </c>
      <c r="N534" s="369">
        <f>IF(G534=$N$1,(VLOOKUP(A534,'Extras -UL'!$A$6:$J$109,HLOOKUP('Exras Inflair Vs. Base'!G534,'Extras -UL'!$A$4:$J$5,2,FALSE),FALSE)-I534),0)</f>
        <v>0</v>
      </c>
      <c r="O534" s="369">
        <f>IF(G534=$O$1,(VLOOKUP(A534,'Extras -UL'!$A$6:$J$109,HLOOKUP('Exras Inflair Vs. Base'!G534,'Extras -UL'!$A$4:$J$5,2,FALSE),FALSE)-I534),0)</f>
        <v>0</v>
      </c>
      <c r="P534" s="369">
        <f>IF(G534=$P$1,(VLOOKUP(A534,'Extras -UL'!$A$6:$J$109,HLOOKUP('Exras Inflair Vs. Base'!G534,'Extras -UL'!$A$4:$J$5,2,FALSE),FALSE)-I534),0)</f>
        <v>0</v>
      </c>
      <c r="Q534" s="369">
        <f>IF(G534=$Q$1,(VLOOKUP(A534,'Extras -UL'!$A$6:$J$109,HLOOKUP('Exras Inflair Vs. Base'!G534,'Extras -UL'!$A$4:$J$5,2,FALSE),FALSE)-I534),0)</f>
        <v>0</v>
      </c>
      <c r="R534" s="369">
        <f>IF(G534=$R$1,(VLOOKUP(A534,'Extras -UL'!$A$6:$J$109,HLOOKUP('Exras Inflair Vs. Base'!G534,'Extras -UL'!$A$4:$J$5,2,FALSE),FALSE)-I534),0)</f>
        <v>0</v>
      </c>
      <c r="S534" s="248"/>
      <c r="T534" s="256" t="str">
        <f t="shared" si="25"/>
        <v/>
      </c>
      <c r="U534" s="248"/>
      <c r="V534" s="248"/>
      <c r="W534" s="248"/>
      <c r="X534" s="248"/>
      <c r="Y534" s="241"/>
      <c r="Z534" s="241" t="str">
        <f t="shared" si="26"/>
        <v/>
      </c>
      <c r="AA534" s="245">
        <f t="shared" si="27"/>
        <v>0</v>
      </c>
      <c r="AB534" s="242">
        <f>IF(G534=$J$1,(VLOOKUP(A534,'Extras -UL'!$A$6:$J$109,HLOOKUP('Exras Inflair Vs. Base'!G534,'Extras -UL'!$A$4:$J$5,2,FALSE),FALSE)),0)</f>
        <v>0</v>
      </c>
      <c r="AC534" s="242">
        <f>IF(G534=$K$1,(VLOOKUP(A534,'Extras -UL'!$A$6:$J$109,HLOOKUP('Exras Inflair Vs. Base'!G534,'Extras -UL'!$A$4:$J$5,2,FALSE),FALSE)),0)</f>
        <v>0</v>
      </c>
      <c r="AD534" s="242">
        <f>IF(G534=$L$1,(VLOOKUP(A534,'Extras -UL'!$A$6:$J$109,HLOOKUP('Exras Inflair Vs. Base'!G534,'Extras -UL'!$A$4:$J$5,2,FALSE),FALSE)),0)</f>
        <v>0</v>
      </c>
      <c r="AE534" s="242">
        <f>IF(G534=$M$1,(VLOOKUP(A534,'Extras -UL'!$A$6:$J$109,HLOOKUP('Exras Inflair Vs. Base'!G534,'Extras -UL'!$A$4:$J$5,2,FALSE),FALSE)),0)</f>
        <v>0</v>
      </c>
      <c r="AF534" s="242">
        <f>IF(G534=$N$1,(VLOOKUP(A534,'Extras -UL'!$A$6:$J$109,HLOOKUP('Exras Inflair Vs. Base'!G534,'Extras -UL'!$A$4:$J$5,2,FALSE),FALSE)-I534),0)</f>
        <v>0</v>
      </c>
      <c r="AG534" s="242">
        <f>IF(G534=$O$1,(VLOOKUP(A534,'Extras -UL'!$A$6:$J$109,HLOOKUP('Exras Inflair Vs. Base'!G534,'Extras -UL'!$A$4:$J$5,2,FALSE),FALSE)),0)</f>
        <v>0</v>
      </c>
      <c r="AH534" s="242">
        <f>IF(G534=$P$1,(VLOOKUP(A534,'Extras -UL'!$A$6:$J$109,HLOOKUP('Exras Inflair Vs. Base'!G534,'Extras -UL'!$A$4:$J$5,2,FALSE),FALSE)),0)</f>
        <v>0</v>
      </c>
      <c r="AI534" s="242">
        <f>IF(G534=$Q$1,(VLOOKUP(A534,'Extras -UL'!$A$6:$J$109,HLOOKUP('Exras Inflair Vs. Base'!G534,'Extras -UL'!$A$4:$J$5,2,FALSE),FALSE)),0)</f>
        <v>0</v>
      </c>
      <c r="AJ534" s="242">
        <f>IF(G534=$R$1,(VLOOKUP(A534,'Extras -UL'!$A$6:$J$109,HLOOKUP('Exras Inflair Vs. Base'!G534,'Extras -UL'!$A$4:$J$5,2,FALSE),FALSE)),0)</f>
        <v>0</v>
      </c>
    </row>
    <row r="535" spans="1:36" x14ac:dyDescent="0.25">
      <c r="A535" s="250"/>
      <c r="B535" s="250"/>
      <c r="C535" s="250"/>
      <c r="D535" s="252"/>
      <c r="E535" s="249"/>
      <c r="F535" s="249"/>
      <c r="G535" s="249"/>
      <c r="H535" s="249"/>
      <c r="I535" s="249"/>
      <c r="J535" s="369">
        <f>IF(G535=$J$1,(VLOOKUP(A535,'Extras -UL'!$A$6:$J$109,HLOOKUP('Exras Inflair Vs. Base'!G535,'Extras -UL'!$A$4:$J$5,2,FALSE),FALSE)-I535),0)</f>
        <v>0</v>
      </c>
      <c r="K535" s="369">
        <f>IF(G535=$K$1,(VLOOKUP(A535,'Extras -UL'!$A$6:$J$109,HLOOKUP('Exras Inflair Vs. Base'!G535,'Extras -UL'!$A$4:$J$5,2,FALSE),FALSE)-I535),0)</f>
        <v>0</v>
      </c>
      <c r="L535" s="369">
        <f>IF(G535=$L$1,(VLOOKUP(A535,'Extras -UL'!$A$6:$J$109,HLOOKUP('Exras Inflair Vs. Base'!G535,'Extras -UL'!$A$4:$J$5,2,FALSE),FALSE)-I535),0)</f>
        <v>0</v>
      </c>
      <c r="M535" s="369">
        <f>IF(G535=$M$1,(VLOOKUP(A535,'Extras -UL'!$A$6:$J$109,HLOOKUP('Exras Inflair Vs. Base'!G535,'Extras -UL'!$A$4:$J$5,2,FALSE),FALSE)-I535),0)</f>
        <v>0</v>
      </c>
      <c r="N535" s="369">
        <f>IF(G535=$N$1,(VLOOKUP(A535,'Extras -UL'!$A$6:$J$109,HLOOKUP('Exras Inflair Vs. Base'!G535,'Extras -UL'!$A$4:$J$5,2,FALSE),FALSE)-I535),0)</f>
        <v>0</v>
      </c>
      <c r="O535" s="369">
        <f>IF(G535=$O$1,(VLOOKUP(A535,'Extras -UL'!$A$6:$J$109,HLOOKUP('Exras Inflair Vs. Base'!G535,'Extras -UL'!$A$4:$J$5,2,FALSE),FALSE)-I535),0)</f>
        <v>0</v>
      </c>
      <c r="P535" s="369">
        <f>IF(G535=$P$1,(VLOOKUP(A535,'Extras -UL'!$A$6:$J$109,HLOOKUP('Exras Inflair Vs. Base'!G535,'Extras -UL'!$A$4:$J$5,2,FALSE),FALSE)-I535),0)</f>
        <v>0</v>
      </c>
      <c r="Q535" s="369">
        <f>IF(G535=$Q$1,(VLOOKUP(A535,'Extras -UL'!$A$6:$J$109,HLOOKUP('Exras Inflair Vs. Base'!G535,'Extras -UL'!$A$4:$J$5,2,FALSE),FALSE)-I535),0)</f>
        <v>0</v>
      </c>
      <c r="R535" s="369">
        <f>IF(G535=$R$1,(VLOOKUP(A535,'Extras -UL'!$A$6:$J$109,HLOOKUP('Exras Inflair Vs. Base'!G535,'Extras -UL'!$A$4:$J$5,2,FALSE),FALSE)-I535),0)</f>
        <v>0</v>
      </c>
      <c r="S535" s="248"/>
      <c r="T535" s="256" t="str">
        <f t="shared" si="25"/>
        <v/>
      </c>
      <c r="U535" s="248"/>
      <c r="V535" s="248"/>
      <c r="W535" s="248"/>
      <c r="X535" s="248"/>
      <c r="Y535" s="241"/>
      <c r="Z535" s="241" t="str">
        <f t="shared" si="26"/>
        <v/>
      </c>
      <c r="AA535" s="245">
        <f t="shared" si="27"/>
        <v>0</v>
      </c>
      <c r="AB535" s="242">
        <f>IF(G535=$J$1,(VLOOKUP(A535,'Extras -UL'!$A$6:$J$109,HLOOKUP('Exras Inflair Vs. Base'!G535,'Extras -UL'!$A$4:$J$5,2,FALSE),FALSE)),0)</f>
        <v>0</v>
      </c>
      <c r="AC535" s="242">
        <f>IF(G535=$K$1,(VLOOKUP(A535,'Extras -UL'!$A$6:$J$109,HLOOKUP('Exras Inflair Vs. Base'!G535,'Extras -UL'!$A$4:$J$5,2,FALSE),FALSE)),0)</f>
        <v>0</v>
      </c>
      <c r="AD535" s="242">
        <f>IF(G535=$L$1,(VLOOKUP(A535,'Extras -UL'!$A$6:$J$109,HLOOKUP('Exras Inflair Vs. Base'!G535,'Extras -UL'!$A$4:$J$5,2,FALSE),FALSE)),0)</f>
        <v>0</v>
      </c>
      <c r="AE535" s="242">
        <f>IF(G535=$M$1,(VLOOKUP(A535,'Extras -UL'!$A$6:$J$109,HLOOKUP('Exras Inflair Vs. Base'!G535,'Extras -UL'!$A$4:$J$5,2,FALSE),FALSE)),0)</f>
        <v>0</v>
      </c>
      <c r="AF535" s="242">
        <f>IF(G535=$N$1,(VLOOKUP(A535,'Extras -UL'!$A$6:$J$109,HLOOKUP('Exras Inflair Vs. Base'!G535,'Extras -UL'!$A$4:$J$5,2,FALSE),FALSE)-I535),0)</f>
        <v>0</v>
      </c>
      <c r="AG535" s="242">
        <f>IF(G535=$O$1,(VLOOKUP(A535,'Extras -UL'!$A$6:$J$109,HLOOKUP('Exras Inflair Vs. Base'!G535,'Extras -UL'!$A$4:$J$5,2,FALSE),FALSE)),0)</f>
        <v>0</v>
      </c>
      <c r="AH535" s="242">
        <f>IF(G535=$P$1,(VLOOKUP(A535,'Extras -UL'!$A$6:$J$109,HLOOKUP('Exras Inflair Vs. Base'!G535,'Extras -UL'!$A$4:$J$5,2,FALSE),FALSE)),0)</f>
        <v>0</v>
      </c>
      <c r="AI535" s="242">
        <f>IF(G535=$Q$1,(VLOOKUP(A535,'Extras -UL'!$A$6:$J$109,HLOOKUP('Exras Inflair Vs. Base'!G535,'Extras -UL'!$A$4:$J$5,2,FALSE),FALSE)),0)</f>
        <v>0</v>
      </c>
      <c r="AJ535" s="242">
        <f>IF(G535=$R$1,(VLOOKUP(A535,'Extras -UL'!$A$6:$J$109,HLOOKUP('Exras Inflair Vs. Base'!G535,'Extras -UL'!$A$4:$J$5,2,FALSE),FALSE)),0)</f>
        <v>0</v>
      </c>
    </row>
    <row r="536" spans="1:36" x14ac:dyDescent="0.25">
      <c r="A536" s="250"/>
      <c r="B536" s="250"/>
      <c r="C536" s="250"/>
      <c r="D536" s="252"/>
      <c r="E536" s="249"/>
      <c r="F536" s="249"/>
      <c r="G536" s="249"/>
      <c r="H536" s="249"/>
      <c r="I536" s="249"/>
      <c r="J536" s="369">
        <f>IF(G536=$J$1,(VLOOKUP(A536,'Extras -UL'!$A$6:$J$109,HLOOKUP('Exras Inflair Vs. Base'!G536,'Extras -UL'!$A$4:$J$5,2,FALSE),FALSE)-I536),0)</f>
        <v>0</v>
      </c>
      <c r="K536" s="369">
        <f>IF(G536=$K$1,(VLOOKUP(A536,'Extras -UL'!$A$6:$J$109,HLOOKUP('Exras Inflair Vs. Base'!G536,'Extras -UL'!$A$4:$J$5,2,FALSE),FALSE)-I536),0)</f>
        <v>0</v>
      </c>
      <c r="L536" s="369">
        <f>IF(G536=$L$1,(VLOOKUP(A536,'Extras -UL'!$A$6:$J$109,HLOOKUP('Exras Inflair Vs. Base'!G536,'Extras -UL'!$A$4:$J$5,2,FALSE),FALSE)-I536),0)</f>
        <v>0</v>
      </c>
      <c r="M536" s="369">
        <f>IF(G536=$M$1,(VLOOKUP(A536,'Extras -UL'!$A$6:$J$109,HLOOKUP('Exras Inflair Vs. Base'!G536,'Extras -UL'!$A$4:$J$5,2,FALSE),FALSE)-I536),0)</f>
        <v>0</v>
      </c>
      <c r="N536" s="369">
        <f>IF(G536=$N$1,(VLOOKUP(A536,'Extras -UL'!$A$6:$J$109,HLOOKUP('Exras Inflair Vs. Base'!G536,'Extras -UL'!$A$4:$J$5,2,FALSE),FALSE)-I536),0)</f>
        <v>0</v>
      </c>
      <c r="O536" s="369">
        <f>IF(G536=$O$1,(VLOOKUP(A536,'Extras -UL'!$A$6:$J$109,HLOOKUP('Exras Inflair Vs. Base'!G536,'Extras -UL'!$A$4:$J$5,2,FALSE),FALSE)-I536),0)</f>
        <v>0</v>
      </c>
      <c r="P536" s="369">
        <f>IF(G536=$P$1,(VLOOKUP(A536,'Extras -UL'!$A$6:$J$109,HLOOKUP('Exras Inflair Vs. Base'!G536,'Extras -UL'!$A$4:$J$5,2,FALSE),FALSE)-I536),0)</f>
        <v>0</v>
      </c>
      <c r="Q536" s="369">
        <f>IF(G536=$Q$1,(VLOOKUP(A536,'Extras -UL'!$A$6:$J$109,HLOOKUP('Exras Inflair Vs. Base'!G536,'Extras -UL'!$A$4:$J$5,2,FALSE),FALSE)-I536),0)</f>
        <v>0</v>
      </c>
      <c r="R536" s="369">
        <f>IF(G536=$R$1,(VLOOKUP(A536,'Extras -UL'!$A$6:$J$109,HLOOKUP('Exras Inflair Vs. Base'!G536,'Extras -UL'!$A$4:$J$5,2,FALSE),FALSE)-I536),0)</f>
        <v>0</v>
      </c>
      <c r="S536" s="248"/>
      <c r="T536" s="256" t="str">
        <f t="shared" si="25"/>
        <v/>
      </c>
      <c r="U536" s="248"/>
      <c r="V536" s="248"/>
      <c r="W536" s="248"/>
      <c r="X536" s="248"/>
      <c r="Y536" s="241"/>
      <c r="Z536" s="241" t="str">
        <f t="shared" si="26"/>
        <v/>
      </c>
      <c r="AA536" s="245">
        <f t="shared" si="27"/>
        <v>0</v>
      </c>
      <c r="AB536" s="242">
        <f>IF(G536=$J$1,(VLOOKUP(A536,'Extras -UL'!$A$6:$J$109,HLOOKUP('Exras Inflair Vs. Base'!G536,'Extras -UL'!$A$4:$J$5,2,FALSE),FALSE)),0)</f>
        <v>0</v>
      </c>
      <c r="AC536" s="242">
        <f>IF(G536=$K$1,(VLOOKUP(A536,'Extras -UL'!$A$6:$J$109,HLOOKUP('Exras Inflair Vs. Base'!G536,'Extras -UL'!$A$4:$J$5,2,FALSE),FALSE)),0)</f>
        <v>0</v>
      </c>
      <c r="AD536" s="242">
        <f>IF(G536=$L$1,(VLOOKUP(A536,'Extras -UL'!$A$6:$J$109,HLOOKUP('Exras Inflair Vs. Base'!G536,'Extras -UL'!$A$4:$J$5,2,FALSE),FALSE)),0)</f>
        <v>0</v>
      </c>
      <c r="AE536" s="242">
        <f>IF(G536=$M$1,(VLOOKUP(A536,'Extras -UL'!$A$6:$J$109,HLOOKUP('Exras Inflair Vs. Base'!G536,'Extras -UL'!$A$4:$J$5,2,FALSE),FALSE)),0)</f>
        <v>0</v>
      </c>
      <c r="AF536" s="242">
        <f>IF(G536=$N$1,(VLOOKUP(A536,'Extras -UL'!$A$6:$J$109,HLOOKUP('Exras Inflair Vs. Base'!G536,'Extras -UL'!$A$4:$J$5,2,FALSE),FALSE)-I536),0)</f>
        <v>0</v>
      </c>
      <c r="AG536" s="242">
        <f>IF(G536=$O$1,(VLOOKUP(A536,'Extras -UL'!$A$6:$J$109,HLOOKUP('Exras Inflair Vs. Base'!G536,'Extras -UL'!$A$4:$J$5,2,FALSE),FALSE)),0)</f>
        <v>0</v>
      </c>
      <c r="AH536" s="242">
        <f>IF(G536=$P$1,(VLOOKUP(A536,'Extras -UL'!$A$6:$J$109,HLOOKUP('Exras Inflair Vs. Base'!G536,'Extras -UL'!$A$4:$J$5,2,FALSE),FALSE)),0)</f>
        <v>0</v>
      </c>
      <c r="AI536" s="242">
        <f>IF(G536=$Q$1,(VLOOKUP(A536,'Extras -UL'!$A$6:$J$109,HLOOKUP('Exras Inflair Vs. Base'!G536,'Extras -UL'!$A$4:$J$5,2,FALSE),FALSE)),0)</f>
        <v>0</v>
      </c>
      <c r="AJ536" s="242">
        <f>IF(G536=$R$1,(VLOOKUP(A536,'Extras -UL'!$A$6:$J$109,HLOOKUP('Exras Inflair Vs. Base'!G536,'Extras -UL'!$A$4:$J$5,2,FALSE),FALSE)),0)</f>
        <v>0</v>
      </c>
    </row>
    <row r="537" spans="1:36" x14ac:dyDescent="0.25">
      <c r="A537" s="250"/>
      <c r="B537" s="250"/>
      <c r="C537" s="250"/>
      <c r="D537" s="252"/>
      <c r="E537" s="249"/>
      <c r="F537" s="249"/>
      <c r="G537" s="249"/>
      <c r="H537" s="249"/>
      <c r="I537" s="249"/>
      <c r="J537" s="369">
        <f>IF(G537=$J$1,(VLOOKUP(A537,'Extras -UL'!$A$6:$J$109,HLOOKUP('Exras Inflair Vs. Base'!G537,'Extras -UL'!$A$4:$J$5,2,FALSE),FALSE)-I537),0)</f>
        <v>0</v>
      </c>
      <c r="K537" s="369">
        <f>IF(G537=$K$1,(VLOOKUP(A537,'Extras -UL'!$A$6:$J$109,HLOOKUP('Exras Inflair Vs. Base'!G537,'Extras -UL'!$A$4:$J$5,2,FALSE),FALSE)-I537),0)</f>
        <v>0</v>
      </c>
      <c r="L537" s="369">
        <f>IF(G537=$L$1,(VLOOKUP(A537,'Extras -UL'!$A$6:$J$109,HLOOKUP('Exras Inflair Vs. Base'!G537,'Extras -UL'!$A$4:$J$5,2,FALSE),FALSE)-I537),0)</f>
        <v>0</v>
      </c>
      <c r="M537" s="369">
        <f>IF(G537=$M$1,(VLOOKUP(A537,'Extras -UL'!$A$6:$J$109,HLOOKUP('Exras Inflair Vs. Base'!G537,'Extras -UL'!$A$4:$J$5,2,FALSE),FALSE)-I537),0)</f>
        <v>0</v>
      </c>
      <c r="N537" s="369">
        <f>IF(G537=$N$1,(VLOOKUP(A537,'Extras -UL'!$A$6:$J$109,HLOOKUP('Exras Inflair Vs. Base'!G537,'Extras -UL'!$A$4:$J$5,2,FALSE),FALSE)-I537),0)</f>
        <v>0</v>
      </c>
      <c r="O537" s="369">
        <f>IF(G537=$O$1,(VLOOKUP(A537,'Extras -UL'!$A$6:$J$109,HLOOKUP('Exras Inflair Vs. Base'!G537,'Extras -UL'!$A$4:$J$5,2,FALSE),FALSE)-I537),0)</f>
        <v>0</v>
      </c>
      <c r="P537" s="369">
        <f>IF(G537=$P$1,(VLOOKUP(A537,'Extras -UL'!$A$6:$J$109,HLOOKUP('Exras Inflair Vs. Base'!G537,'Extras -UL'!$A$4:$J$5,2,FALSE),FALSE)-I537),0)</f>
        <v>0</v>
      </c>
      <c r="Q537" s="369">
        <f>IF(G537=$Q$1,(VLOOKUP(A537,'Extras -UL'!$A$6:$J$109,HLOOKUP('Exras Inflair Vs. Base'!G537,'Extras -UL'!$A$4:$J$5,2,FALSE),FALSE)-I537),0)</f>
        <v>0</v>
      </c>
      <c r="R537" s="369">
        <f>IF(G537=$R$1,(VLOOKUP(A537,'Extras -UL'!$A$6:$J$109,HLOOKUP('Exras Inflair Vs. Base'!G537,'Extras -UL'!$A$4:$J$5,2,FALSE),FALSE)-I537),0)</f>
        <v>0</v>
      </c>
      <c r="S537" s="248"/>
      <c r="T537" s="256" t="str">
        <f t="shared" si="25"/>
        <v/>
      </c>
      <c r="U537" s="248"/>
      <c r="V537" s="248"/>
      <c r="W537" s="248"/>
      <c r="X537" s="248"/>
      <c r="Y537" s="241"/>
      <c r="Z537" s="241" t="str">
        <f t="shared" si="26"/>
        <v/>
      </c>
      <c r="AA537" s="245">
        <f t="shared" si="27"/>
        <v>0</v>
      </c>
      <c r="AB537" s="242">
        <f>IF(G537=$J$1,(VLOOKUP(A537,'Extras -UL'!$A$6:$J$109,HLOOKUP('Exras Inflair Vs. Base'!G537,'Extras -UL'!$A$4:$J$5,2,FALSE),FALSE)),0)</f>
        <v>0</v>
      </c>
      <c r="AC537" s="242">
        <f>IF(G537=$K$1,(VLOOKUP(A537,'Extras -UL'!$A$6:$J$109,HLOOKUP('Exras Inflair Vs. Base'!G537,'Extras -UL'!$A$4:$J$5,2,FALSE),FALSE)),0)</f>
        <v>0</v>
      </c>
      <c r="AD537" s="242">
        <f>IF(G537=$L$1,(VLOOKUP(A537,'Extras -UL'!$A$6:$J$109,HLOOKUP('Exras Inflair Vs. Base'!G537,'Extras -UL'!$A$4:$J$5,2,FALSE),FALSE)),0)</f>
        <v>0</v>
      </c>
      <c r="AE537" s="242">
        <f>IF(G537=$M$1,(VLOOKUP(A537,'Extras -UL'!$A$6:$J$109,HLOOKUP('Exras Inflair Vs. Base'!G537,'Extras -UL'!$A$4:$J$5,2,FALSE),FALSE)),0)</f>
        <v>0</v>
      </c>
      <c r="AF537" s="242">
        <f>IF(G537=$N$1,(VLOOKUP(A537,'Extras -UL'!$A$6:$J$109,HLOOKUP('Exras Inflair Vs. Base'!G537,'Extras -UL'!$A$4:$J$5,2,FALSE),FALSE)-I537),0)</f>
        <v>0</v>
      </c>
      <c r="AG537" s="242">
        <f>IF(G537=$O$1,(VLOOKUP(A537,'Extras -UL'!$A$6:$J$109,HLOOKUP('Exras Inflair Vs. Base'!G537,'Extras -UL'!$A$4:$J$5,2,FALSE),FALSE)),0)</f>
        <v>0</v>
      </c>
      <c r="AH537" s="242">
        <f>IF(G537=$P$1,(VLOOKUP(A537,'Extras -UL'!$A$6:$J$109,HLOOKUP('Exras Inflair Vs. Base'!G537,'Extras -UL'!$A$4:$J$5,2,FALSE),FALSE)),0)</f>
        <v>0</v>
      </c>
      <c r="AI537" s="242">
        <f>IF(G537=$Q$1,(VLOOKUP(A537,'Extras -UL'!$A$6:$J$109,HLOOKUP('Exras Inflair Vs. Base'!G537,'Extras -UL'!$A$4:$J$5,2,FALSE),FALSE)),0)</f>
        <v>0</v>
      </c>
      <c r="AJ537" s="242">
        <f>IF(G537=$R$1,(VLOOKUP(A537,'Extras -UL'!$A$6:$J$109,HLOOKUP('Exras Inflair Vs. Base'!G537,'Extras -UL'!$A$4:$J$5,2,FALSE),FALSE)),0)</f>
        <v>0</v>
      </c>
    </row>
    <row r="538" spans="1:36" x14ac:dyDescent="0.25">
      <c r="A538" s="250"/>
      <c r="B538" s="250"/>
      <c r="C538" s="250"/>
      <c r="D538" s="252"/>
      <c r="E538" s="249"/>
      <c r="F538" s="249"/>
      <c r="G538" s="249"/>
      <c r="H538" s="249"/>
      <c r="I538" s="249"/>
      <c r="J538" s="369">
        <f>IF(G538=$J$1,(VLOOKUP(A538,'Extras -UL'!$A$6:$J$109,HLOOKUP('Exras Inflair Vs. Base'!G538,'Extras -UL'!$A$4:$J$5,2,FALSE),FALSE)-I538),0)</f>
        <v>0</v>
      </c>
      <c r="K538" s="369">
        <f>IF(G538=$K$1,(VLOOKUP(A538,'Extras -UL'!$A$6:$J$109,HLOOKUP('Exras Inflair Vs. Base'!G538,'Extras -UL'!$A$4:$J$5,2,FALSE),FALSE)-I538),0)</f>
        <v>0</v>
      </c>
      <c r="L538" s="369">
        <f>IF(G538=$L$1,(VLOOKUP(A538,'Extras -UL'!$A$6:$J$109,HLOOKUP('Exras Inflair Vs. Base'!G538,'Extras -UL'!$A$4:$J$5,2,FALSE),FALSE)-I538),0)</f>
        <v>0</v>
      </c>
      <c r="M538" s="369">
        <f>IF(G538=$M$1,(VLOOKUP(A538,'Extras -UL'!$A$6:$J$109,HLOOKUP('Exras Inflair Vs. Base'!G538,'Extras -UL'!$A$4:$J$5,2,FALSE),FALSE)-I538),0)</f>
        <v>0</v>
      </c>
      <c r="N538" s="369">
        <f>IF(G538=$N$1,(VLOOKUP(A538,'Extras -UL'!$A$6:$J$109,HLOOKUP('Exras Inflair Vs. Base'!G538,'Extras -UL'!$A$4:$J$5,2,FALSE),FALSE)-I538),0)</f>
        <v>0</v>
      </c>
      <c r="O538" s="369">
        <f>IF(G538=$O$1,(VLOOKUP(A538,'Extras -UL'!$A$6:$J$109,HLOOKUP('Exras Inflair Vs. Base'!G538,'Extras -UL'!$A$4:$J$5,2,FALSE),FALSE)-I538),0)</f>
        <v>0</v>
      </c>
      <c r="P538" s="369">
        <f>IF(G538=$P$1,(VLOOKUP(A538,'Extras -UL'!$A$6:$J$109,HLOOKUP('Exras Inflair Vs. Base'!G538,'Extras -UL'!$A$4:$J$5,2,FALSE),FALSE)-I538),0)</f>
        <v>0</v>
      </c>
      <c r="Q538" s="369">
        <f>IF(G538=$Q$1,(VLOOKUP(A538,'Extras -UL'!$A$6:$J$109,HLOOKUP('Exras Inflair Vs. Base'!G538,'Extras -UL'!$A$4:$J$5,2,FALSE),FALSE)-I538),0)</f>
        <v>0</v>
      </c>
      <c r="R538" s="369">
        <f>IF(G538=$R$1,(VLOOKUP(A538,'Extras -UL'!$A$6:$J$109,HLOOKUP('Exras Inflair Vs. Base'!G538,'Extras -UL'!$A$4:$J$5,2,FALSE),FALSE)-I538),0)</f>
        <v>0</v>
      </c>
      <c r="S538" s="248"/>
      <c r="T538" s="256" t="str">
        <f t="shared" si="25"/>
        <v/>
      </c>
      <c r="U538" s="248"/>
      <c r="V538" s="248"/>
      <c r="W538" s="248"/>
      <c r="X538" s="248"/>
      <c r="Y538" s="241"/>
      <c r="Z538" s="241" t="str">
        <f t="shared" si="26"/>
        <v/>
      </c>
      <c r="AA538" s="245">
        <f t="shared" si="27"/>
        <v>0</v>
      </c>
      <c r="AB538" s="242">
        <f>IF(G538=$J$1,(VLOOKUP(A538,'Extras -UL'!$A$6:$J$109,HLOOKUP('Exras Inflair Vs. Base'!G538,'Extras -UL'!$A$4:$J$5,2,FALSE),FALSE)),0)</f>
        <v>0</v>
      </c>
      <c r="AC538" s="242">
        <f>IF(G538=$K$1,(VLOOKUP(A538,'Extras -UL'!$A$6:$J$109,HLOOKUP('Exras Inflair Vs. Base'!G538,'Extras -UL'!$A$4:$J$5,2,FALSE),FALSE)),0)</f>
        <v>0</v>
      </c>
      <c r="AD538" s="242">
        <f>IF(G538=$L$1,(VLOOKUP(A538,'Extras -UL'!$A$6:$J$109,HLOOKUP('Exras Inflair Vs. Base'!G538,'Extras -UL'!$A$4:$J$5,2,FALSE),FALSE)),0)</f>
        <v>0</v>
      </c>
      <c r="AE538" s="242">
        <f>IF(G538=$M$1,(VLOOKUP(A538,'Extras -UL'!$A$6:$J$109,HLOOKUP('Exras Inflair Vs. Base'!G538,'Extras -UL'!$A$4:$J$5,2,FALSE),FALSE)),0)</f>
        <v>0</v>
      </c>
      <c r="AF538" s="242">
        <f>IF(G538=$N$1,(VLOOKUP(A538,'Extras -UL'!$A$6:$J$109,HLOOKUP('Exras Inflair Vs. Base'!G538,'Extras -UL'!$A$4:$J$5,2,FALSE),FALSE)-I538),0)</f>
        <v>0</v>
      </c>
      <c r="AG538" s="242">
        <f>IF(G538=$O$1,(VLOOKUP(A538,'Extras -UL'!$A$6:$J$109,HLOOKUP('Exras Inflair Vs. Base'!G538,'Extras -UL'!$A$4:$J$5,2,FALSE),FALSE)),0)</f>
        <v>0</v>
      </c>
      <c r="AH538" s="242">
        <f>IF(G538=$P$1,(VLOOKUP(A538,'Extras -UL'!$A$6:$J$109,HLOOKUP('Exras Inflair Vs. Base'!G538,'Extras -UL'!$A$4:$J$5,2,FALSE),FALSE)),0)</f>
        <v>0</v>
      </c>
      <c r="AI538" s="242">
        <f>IF(G538=$Q$1,(VLOOKUP(A538,'Extras -UL'!$A$6:$J$109,HLOOKUP('Exras Inflair Vs. Base'!G538,'Extras -UL'!$A$4:$J$5,2,FALSE),FALSE)),0)</f>
        <v>0</v>
      </c>
      <c r="AJ538" s="242">
        <f>IF(G538=$R$1,(VLOOKUP(A538,'Extras -UL'!$A$6:$J$109,HLOOKUP('Exras Inflair Vs. Base'!G538,'Extras -UL'!$A$4:$J$5,2,FALSE),FALSE)),0)</f>
        <v>0</v>
      </c>
    </row>
    <row r="539" spans="1:36" x14ac:dyDescent="0.25">
      <c r="A539" s="250"/>
      <c r="B539" s="250"/>
      <c r="C539" s="250"/>
      <c r="D539" s="252"/>
      <c r="E539" s="249"/>
      <c r="F539" s="249"/>
      <c r="G539" s="249"/>
      <c r="H539" s="249"/>
      <c r="I539" s="249"/>
      <c r="J539" s="369">
        <f>IF(G539=$J$1,(VLOOKUP(A539,'Extras -UL'!$A$6:$J$109,HLOOKUP('Exras Inflair Vs. Base'!G539,'Extras -UL'!$A$4:$J$5,2,FALSE),FALSE)-I539),0)</f>
        <v>0</v>
      </c>
      <c r="K539" s="369">
        <f>IF(G539=$K$1,(VLOOKUP(A539,'Extras -UL'!$A$6:$J$109,HLOOKUP('Exras Inflair Vs. Base'!G539,'Extras -UL'!$A$4:$J$5,2,FALSE),FALSE)-I539),0)</f>
        <v>0</v>
      </c>
      <c r="L539" s="369">
        <f>IF(G539=$L$1,(VLOOKUP(A539,'Extras -UL'!$A$6:$J$109,HLOOKUP('Exras Inflair Vs. Base'!G539,'Extras -UL'!$A$4:$J$5,2,FALSE),FALSE)-I539),0)</f>
        <v>0</v>
      </c>
      <c r="M539" s="369">
        <f>IF(G539=$M$1,(VLOOKUP(A539,'Extras -UL'!$A$6:$J$109,HLOOKUP('Exras Inflair Vs. Base'!G539,'Extras -UL'!$A$4:$J$5,2,FALSE),FALSE)-I539),0)</f>
        <v>0</v>
      </c>
      <c r="N539" s="369">
        <f>IF(G539=$N$1,(VLOOKUP(A539,'Extras -UL'!$A$6:$J$109,HLOOKUP('Exras Inflair Vs. Base'!G539,'Extras -UL'!$A$4:$J$5,2,FALSE),FALSE)-I539),0)</f>
        <v>0</v>
      </c>
      <c r="O539" s="369">
        <f>IF(G539=$O$1,(VLOOKUP(A539,'Extras -UL'!$A$6:$J$109,HLOOKUP('Exras Inflair Vs. Base'!G539,'Extras -UL'!$A$4:$J$5,2,FALSE),FALSE)-I539),0)</f>
        <v>0</v>
      </c>
      <c r="P539" s="369">
        <f>IF(G539=$P$1,(VLOOKUP(A539,'Extras -UL'!$A$6:$J$109,HLOOKUP('Exras Inflair Vs. Base'!G539,'Extras -UL'!$A$4:$J$5,2,FALSE),FALSE)-I539),0)</f>
        <v>0</v>
      </c>
      <c r="Q539" s="369">
        <f>IF(G539=$Q$1,(VLOOKUP(A539,'Extras -UL'!$A$6:$J$109,HLOOKUP('Exras Inflair Vs. Base'!G539,'Extras -UL'!$A$4:$J$5,2,FALSE),FALSE)-I539),0)</f>
        <v>0</v>
      </c>
      <c r="R539" s="369">
        <f>IF(G539=$R$1,(VLOOKUP(A539,'Extras -UL'!$A$6:$J$109,HLOOKUP('Exras Inflair Vs. Base'!G539,'Extras -UL'!$A$4:$J$5,2,FALSE),FALSE)-I539),0)</f>
        <v>0</v>
      </c>
      <c r="S539" s="248"/>
      <c r="T539" s="256" t="str">
        <f t="shared" si="25"/>
        <v/>
      </c>
      <c r="U539" s="248"/>
      <c r="V539" s="248"/>
      <c r="W539" s="248"/>
      <c r="X539" s="248"/>
      <c r="Y539" s="241"/>
      <c r="Z539" s="241" t="str">
        <f t="shared" si="26"/>
        <v/>
      </c>
      <c r="AA539" s="245">
        <f t="shared" si="27"/>
        <v>0</v>
      </c>
      <c r="AB539" s="242">
        <f>IF(G539=$J$1,(VLOOKUP(A539,'Extras -UL'!$A$6:$J$109,HLOOKUP('Exras Inflair Vs. Base'!G539,'Extras -UL'!$A$4:$J$5,2,FALSE),FALSE)),0)</f>
        <v>0</v>
      </c>
      <c r="AC539" s="242">
        <f>IF(G539=$K$1,(VLOOKUP(A539,'Extras -UL'!$A$6:$J$109,HLOOKUP('Exras Inflair Vs. Base'!G539,'Extras -UL'!$A$4:$J$5,2,FALSE),FALSE)),0)</f>
        <v>0</v>
      </c>
      <c r="AD539" s="242">
        <f>IF(G539=$L$1,(VLOOKUP(A539,'Extras -UL'!$A$6:$J$109,HLOOKUP('Exras Inflair Vs. Base'!G539,'Extras -UL'!$A$4:$J$5,2,FALSE),FALSE)),0)</f>
        <v>0</v>
      </c>
      <c r="AE539" s="242">
        <f>IF(G539=$M$1,(VLOOKUP(A539,'Extras -UL'!$A$6:$J$109,HLOOKUP('Exras Inflair Vs. Base'!G539,'Extras -UL'!$A$4:$J$5,2,FALSE),FALSE)),0)</f>
        <v>0</v>
      </c>
      <c r="AF539" s="242">
        <f>IF(G539=$N$1,(VLOOKUP(A539,'Extras -UL'!$A$6:$J$109,HLOOKUP('Exras Inflair Vs. Base'!G539,'Extras -UL'!$A$4:$J$5,2,FALSE),FALSE)-I539),0)</f>
        <v>0</v>
      </c>
      <c r="AG539" s="242">
        <f>IF(G539=$O$1,(VLOOKUP(A539,'Extras -UL'!$A$6:$J$109,HLOOKUP('Exras Inflair Vs. Base'!G539,'Extras -UL'!$A$4:$J$5,2,FALSE),FALSE)),0)</f>
        <v>0</v>
      </c>
      <c r="AH539" s="242">
        <f>IF(G539=$P$1,(VLOOKUP(A539,'Extras -UL'!$A$6:$J$109,HLOOKUP('Exras Inflair Vs. Base'!G539,'Extras -UL'!$A$4:$J$5,2,FALSE),FALSE)),0)</f>
        <v>0</v>
      </c>
      <c r="AI539" s="242">
        <f>IF(G539=$Q$1,(VLOOKUP(A539,'Extras -UL'!$A$6:$J$109,HLOOKUP('Exras Inflair Vs. Base'!G539,'Extras -UL'!$A$4:$J$5,2,FALSE),FALSE)),0)</f>
        <v>0</v>
      </c>
      <c r="AJ539" s="242">
        <f>IF(G539=$R$1,(VLOOKUP(A539,'Extras -UL'!$A$6:$J$109,HLOOKUP('Exras Inflair Vs. Base'!G539,'Extras -UL'!$A$4:$J$5,2,FALSE),FALSE)),0)</f>
        <v>0</v>
      </c>
    </row>
    <row r="540" spans="1:36" x14ac:dyDescent="0.25">
      <c r="A540" s="250"/>
      <c r="B540" s="250"/>
      <c r="C540" s="250"/>
      <c r="D540" s="252"/>
      <c r="E540" s="249"/>
      <c r="F540" s="249"/>
      <c r="G540" s="249"/>
      <c r="H540" s="249"/>
      <c r="I540" s="249"/>
      <c r="J540" s="369">
        <f>IF(G540=$J$1,(VLOOKUP(A540,'Extras -UL'!$A$6:$J$109,HLOOKUP('Exras Inflair Vs. Base'!G540,'Extras -UL'!$A$4:$J$5,2,FALSE),FALSE)-I540),0)</f>
        <v>0</v>
      </c>
      <c r="K540" s="369">
        <f>IF(G540=$K$1,(VLOOKUP(A540,'Extras -UL'!$A$6:$J$109,HLOOKUP('Exras Inflair Vs. Base'!G540,'Extras -UL'!$A$4:$J$5,2,FALSE),FALSE)-I540),0)</f>
        <v>0</v>
      </c>
      <c r="L540" s="369">
        <f>IF(G540=$L$1,(VLOOKUP(A540,'Extras -UL'!$A$6:$J$109,HLOOKUP('Exras Inflair Vs. Base'!G540,'Extras -UL'!$A$4:$J$5,2,FALSE),FALSE)-I540),0)</f>
        <v>0</v>
      </c>
      <c r="M540" s="369">
        <f>IF(G540=$M$1,(VLOOKUP(A540,'Extras -UL'!$A$6:$J$109,HLOOKUP('Exras Inflair Vs. Base'!G540,'Extras -UL'!$A$4:$J$5,2,FALSE),FALSE)-I540),0)</f>
        <v>0</v>
      </c>
      <c r="N540" s="369">
        <f>IF(G540=$N$1,(VLOOKUP(A540,'Extras -UL'!$A$6:$J$109,HLOOKUP('Exras Inflair Vs. Base'!G540,'Extras -UL'!$A$4:$J$5,2,FALSE),FALSE)-I540),0)</f>
        <v>0</v>
      </c>
      <c r="O540" s="369">
        <f>IF(G540=$O$1,(VLOOKUP(A540,'Extras -UL'!$A$6:$J$109,HLOOKUP('Exras Inflair Vs. Base'!G540,'Extras -UL'!$A$4:$J$5,2,FALSE),FALSE)-I540),0)</f>
        <v>0</v>
      </c>
      <c r="P540" s="369">
        <f>IF(G540=$P$1,(VLOOKUP(A540,'Extras -UL'!$A$6:$J$109,HLOOKUP('Exras Inflair Vs. Base'!G540,'Extras -UL'!$A$4:$J$5,2,FALSE),FALSE)-I540),0)</f>
        <v>0</v>
      </c>
      <c r="Q540" s="369">
        <f>IF(G540=$Q$1,(VLOOKUP(A540,'Extras -UL'!$A$6:$J$109,HLOOKUP('Exras Inflair Vs. Base'!G540,'Extras -UL'!$A$4:$J$5,2,FALSE),FALSE)-I540),0)</f>
        <v>0</v>
      </c>
      <c r="R540" s="369">
        <f>IF(G540=$R$1,(VLOOKUP(A540,'Extras -UL'!$A$6:$J$109,HLOOKUP('Exras Inflair Vs. Base'!G540,'Extras -UL'!$A$4:$J$5,2,FALSE),FALSE)-I540),0)</f>
        <v>0</v>
      </c>
      <c r="S540" s="248"/>
      <c r="T540" s="256" t="str">
        <f t="shared" si="25"/>
        <v/>
      </c>
      <c r="U540" s="248"/>
      <c r="V540" s="248"/>
      <c r="W540" s="248"/>
      <c r="X540" s="248"/>
      <c r="Y540" s="241"/>
      <c r="Z540" s="241" t="str">
        <f t="shared" si="26"/>
        <v/>
      </c>
      <c r="AA540" s="245">
        <f t="shared" si="27"/>
        <v>0</v>
      </c>
      <c r="AB540" s="242">
        <f>IF(G540=$J$1,(VLOOKUP(A540,'Extras -UL'!$A$6:$J$109,HLOOKUP('Exras Inflair Vs. Base'!G540,'Extras -UL'!$A$4:$J$5,2,FALSE),FALSE)),0)</f>
        <v>0</v>
      </c>
      <c r="AC540" s="242">
        <f>IF(G540=$K$1,(VLOOKUP(A540,'Extras -UL'!$A$6:$J$109,HLOOKUP('Exras Inflair Vs. Base'!G540,'Extras -UL'!$A$4:$J$5,2,FALSE),FALSE)),0)</f>
        <v>0</v>
      </c>
      <c r="AD540" s="242">
        <f>IF(G540=$L$1,(VLOOKUP(A540,'Extras -UL'!$A$6:$J$109,HLOOKUP('Exras Inflair Vs. Base'!G540,'Extras -UL'!$A$4:$J$5,2,FALSE),FALSE)),0)</f>
        <v>0</v>
      </c>
      <c r="AE540" s="242">
        <f>IF(G540=$M$1,(VLOOKUP(A540,'Extras -UL'!$A$6:$J$109,HLOOKUP('Exras Inflair Vs. Base'!G540,'Extras -UL'!$A$4:$J$5,2,FALSE),FALSE)),0)</f>
        <v>0</v>
      </c>
      <c r="AF540" s="242">
        <f>IF(G540=$N$1,(VLOOKUP(A540,'Extras -UL'!$A$6:$J$109,HLOOKUP('Exras Inflair Vs. Base'!G540,'Extras -UL'!$A$4:$J$5,2,FALSE),FALSE)-I540),0)</f>
        <v>0</v>
      </c>
      <c r="AG540" s="242">
        <f>IF(G540=$O$1,(VLOOKUP(A540,'Extras -UL'!$A$6:$J$109,HLOOKUP('Exras Inflair Vs. Base'!G540,'Extras -UL'!$A$4:$J$5,2,FALSE),FALSE)),0)</f>
        <v>0</v>
      </c>
      <c r="AH540" s="242">
        <f>IF(G540=$P$1,(VLOOKUP(A540,'Extras -UL'!$A$6:$J$109,HLOOKUP('Exras Inflair Vs. Base'!G540,'Extras -UL'!$A$4:$J$5,2,FALSE),FALSE)),0)</f>
        <v>0</v>
      </c>
      <c r="AI540" s="242">
        <f>IF(G540=$Q$1,(VLOOKUP(A540,'Extras -UL'!$A$6:$J$109,HLOOKUP('Exras Inflair Vs. Base'!G540,'Extras -UL'!$A$4:$J$5,2,FALSE),FALSE)),0)</f>
        <v>0</v>
      </c>
      <c r="AJ540" s="242">
        <f>IF(G540=$R$1,(VLOOKUP(A540,'Extras -UL'!$A$6:$J$109,HLOOKUP('Exras Inflair Vs. Base'!G540,'Extras -UL'!$A$4:$J$5,2,FALSE),FALSE)),0)</f>
        <v>0</v>
      </c>
    </row>
    <row r="541" spans="1:36" x14ac:dyDescent="0.25">
      <c r="A541" s="250"/>
      <c r="B541" s="250"/>
      <c r="C541" s="250"/>
      <c r="D541" s="252"/>
      <c r="E541" s="249"/>
      <c r="F541" s="249"/>
      <c r="G541" s="249"/>
      <c r="H541" s="249"/>
      <c r="I541" s="249"/>
      <c r="J541" s="369">
        <f>IF(G541=$J$1,(VLOOKUP(A541,'Extras -UL'!$A$6:$J$109,HLOOKUP('Exras Inflair Vs. Base'!G541,'Extras -UL'!$A$4:$J$5,2,FALSE),FALSE)-I541),0)</f>
        <v>0</v>
      </c>
      <c r="K541" s="369">
        <f>IF(G541=$K$1,(VLOOKUP(A541,'Extras -UL'!$A$6:$J$109,HLOOKUP('Exras Inflair Vs. Base'!G541,'Extras -UL'!$A$4:$J$5,2,FALSE),FALSE)-I541),0)</f>
        <v>0</v>
      </c>
      <c r="L541" s="369">
        <f>IF(G541=$L$1,(VLOOKUP(A541,'Extras -UL'!$A$6:$J$109,HLOOKUP('Exras Inflair Vs. Base'!G541,'Extras -UL'!$A$4:$J$5,2,FALSE),FALSE)-I541),0)</f>
        <v>0</v>
      </c>
      <c r="M541" s="369">
        <f>IF(G541=$M$1,(VLOOKUP(A541,'Extras -UL'!$A$6:$J$109,HLOOKUP('Exras Inflair Vs. Base'!G541,'Extras -UL'!$A$4:$J$5,2,FALSE),FALSE)-I541),0)</f>
        <v>0</v>
      </c>
      <c r="N541" s="369">
        <f>IF(G541=$N$1,(VLOOKUP(A541,'Extras -UL'!$A$6:$J$109,HLOOKUP('Exras Inflair Vs. Base'!G541,'Extras -UL'!$A$4:$J$5,2,FALSE),FALSE)-I541),0)</f>
        <v>0</v>
      </c>
      <c r="O541" s="369">
        <f>IF(G541=$O$1,(VLOOKUP(A541,'Extras -UL'!$A$6:$J$109,HLOOKUP('Exras Inflair Vs. Base'!G541,'Extras -UL'!$A$4:$J$5,2,FALSE),FALSE)-I541),0)</f>
        <v>0</v>
      </c>
      <c r="P541" s="369">
        <f>IF(G541=$P$1,(VLOOKUP(A541,'Extras -UL'!$A$6:$J$109,HLOOKUP('Exras Inflair Vs. Base'!G541,'Extras -UL'!$A$4:$J$5,2,FALSE),FALSE)-I541),0)</f>
        <v>0</v>
      </c>
      <c r="Q541" s="369">
        <f>IF(G541=$Q$1,(VLOOKUP(A541,'Extras -UL'!$A$6:$J$109,HLOOKUP('Exras Inflair Vs. Base'!G541,'Extras -UL'!$A$4:$J$5,2,FALSE),FALSE)-I541),0)</f>
        <v>0</v>
      </c>
      <c r="R541" s="369">
        <f>IF(G541=$R$1,(VLOOKUP(A541,'Extras -UL'!$A$6:$J$109,HLOOKUP('Exras Inflair Vs. Base'!G541,'Extras -UL'!$A$4:$J$5,2,FALSE),FALSE)-I541),0)</f>
        <v>0</v>
      </c>
      <c r="S541" s="248"/>
      <c r="T541" s="256" t="str">
        <f t="shared" si="25"/>
        <v/>
      </c>
      <c r="U541" s="248"/>
      <c r="V541" s="248"/>
      <c r="W541" s="248"/>
      <c r="X541" s="248"/>
      <c r="Y541" s="241"/>
      <c r="Z541" s="241" t="str">
        <f t="shared" si="26"/>
        <v/>
      </c>
      <c r="AA541" s="245">
        <f t="shared" si="27"/>
        <v>0</v>
      </c>
      <c r="AB541" s="242">
        <f>IF(G541=$J$1,(VLOOKUP(A541,'Extras -UL'!$A$6:$J$109,HLOOKUP('Exras Inflair Vs. Base'!G541,'Extras -UL'!$A$4:$J$5,2,FALSE),FALSE)),0)</f>
        <v>0</v>
      </c>
      <c r="AC541" s="242">
        <f>IF(G541=$K$1,(VLOOKUP(A541,'Extras -UL'!$A$6:$J$109,HLOOKUP('Exras Inflair Vs. Base'!G541,'Extras -UL'!$A$4:$J$5,2,FALSE),FALSE)),0)</f>
        <v>0</v>
      </c>
      <c r="AD541" s="242">
        <f>IF(G541=$L$1,(VLOOKUP(A541,'Extras -UL'!$A$6:$J$109,HLOOKUP('Exras Inflair Vs. Base'!G541,'Extras -UL'!$A$4:$J$5,2,FALSE),FALSE)),0)</f>
        <v>0</v>
      </c>
      <c r="AE541" s="242">
        <f>IF(G541=$M$1,(VLOOKUP(A541,'Extras -UL'!$A$6:$J$109,HLOOKUP('Exras Inflair Vs. Base'!G541,'Extras -UL'!$A$4:$J$5,2,FALSE),FALSE)),0)</f>
        <v>0</v>
      </c>
      <c r="AF541" s="242">
        <f>IF(G541=$N$1,(VLOOKUP(A541,'Extras -UL'!$A$6:$J$109,HLOOKUP('Exras Inflair Vs. Base'!G541,'Extras -UL'!$A$4:$J$5,2,FALSE),FALSE)-I541),0)</f>
        <v>0</v>
      </c>
      <c r="AG541" s="242">
        <f>IF(G541=$O$1,(VLOOKUP(A541,'Extras -UL'!$A$6:$J$109,HLOOKUP('Exras Inflair Vs. Base'!G541,'Extras -UL'!$A$4:$J$5,2,FALSE),FALSE)),0)</f>
        <v>0</v>
      </c>
      <c r="AH541" s="242">
        <f>IF(G541=$P$1,(VLOOKUP(A541,'Extras -UL'!$A$6:$J$109,HLOOKUP('Exras Inflair Vs. Base'!G541,'Extras -UL'!$A$4:$J$5,2,FALSE),FALSE)),0)</f>
        <v>0</v>
      </c>
      <c r="AI541" s="242">
        <f>IF(G541=$Q$1,(VLOOKUP(A541,'Extras -UL'!$A$6:$J$109,HLOOKUP('Exras Inflair Vs. Base'!G541,'Extras -UL'!$A$4:$J$5,2,FALSE),FALSE)),0)</f>
        <v>0</v>
      </c>
      <c r="AJ541" s="242">
        <f>IF(G541=$R$1,(VLOOKUP(A541,'Extras -UL'!$A$6:$J$109,HLOOKUP('Exras Inflair Vs. Base'!G541,'Extras -UL'!$A$4:$J$5,2,FALSE),FALSE)),0)</f>
        <v>0</v>
      </c>
    </row>
    <row r="542" spans="1:36" x14ac:dyDescent="0.25">
      <c r="A542" s="250"/>
      <c r="B542" s="250"/>
      <c r="C542" s="250"/>
      <c r="D542" s="252"/>
      <c r="E542" s="249"/>
      <c r="F542" s="249"/>
      <c r="G542" s="249"/>
      <c r="H542" s="249"/>
      <c r="I542" s="249"/>
      <c r="J542" s="369">
        <f>IF(G542=$J$1,(VLOOKUP(A542,'Extras -UL'!$A$6:$J$109,HLOOKUP('Exras Inflair Vs. Base'!G542,'Extras -UL'!$A$4:$J$5,2,FALSE),FALSE)-I542),0)</f>
        <v>0</v>
      </c>
      <c r="K542" s="369">
        <f>IF(G542=$K$1,(VLOOKUP(A542,'Extras -UL'!$A$6:$J$109,HLOOKUP('Exras Inflair Vs. Base'!G542,'Extras -UL'!$A$4:$J$5,2,FALSE),FALSE)-I542),0)</f>
        <v>0</v>
      </c>
      <c r="L542" s="369">
        <f>IF(G542=$L$1,(VLOOKUP(A542,'Extras -UL'!$A$6:$J$109,HLOOKUP('Exras Inflair Vs. Base'!G542,'Extras -UL'!$A$4:$J$5,2,FALSE),FALSE)-I542),0)</f>
        <v>0</v>
      </c>
      <c r="M542" s="369">
        <f>IF(G542=$M$1,(VLOOKUP(A542,'Extras -UL'!$A$6:$J$109,HLOOKUP('Exras Inflair Vs. Base'!G542,'Extras -UL'!$A$4:$J$5,2,FALSE),FALSE)-I542),0)</f>
        <v>0</v>
      </c>
      <c r="N542" s="369">
        <f>IF(G542=$N$1,(VLOOKUP(A542,'Extras -UL'!$A$6:$J$109,HLOOKUP('Exras Inflair Vs. Base'!G542,'Extras -UL'!$A$4:$J$5,2,FALSE),FALSE)-I542),0)</f>
        <v>0</v>
      </c>
      <c r="O542" s="369">
        <f>IF(G542=$O$1,(VLOOKUP(A542,'Extras -UL'!$A$6:$J$109,HLOOKUP('Exras Inflair Vs. Base'!G542,'Extras -UL'!$A$4:$J$5,2,FALSE),FALSE)-I542),0)</f>
        <v>0</v>
      </c>
      <c r="P542" s="369">
        <f>IF(G542=$P$1,(VLOOKUP(A542,'Extras -UL'!$A$6:$J$109,HLOOKUP('Exras Inflair Vs. Base'!G542,'Extras -UL'!$A$4:$J$5,2,FALSE),FALSE)-I542),0)</f>
        <v>0</v>
      </c>
      <c r="Q542" s="369">
        <f>IF(G542=$Q$1,(VLOOKUP(A542,'Extras -UL'!$A$6:$J$109,HLOOKUP('Exras Inflair Vs. Base'!G542,'Extras -UL'!$A$4:$J$5,2,FALSE),FALSE)-I542),0)</f>
        <v>0</v>
      </c>
      <c r="R542" s="369">
        <f>IF(G542=$R$1,(VLOOKUP(A542,'Extras -UL'!$A$6:$J$109,HLOOKUP('Exras Inflair Vs. Base'!G542,'Extras -UL'!$A$4:$J$5,2,FALSE),FALSE)-I542),0)</f>
        <v>0</v>
      </c>
      <c r="S542" s="248"/>
      <c r="T542" s="256" t="str">
        <f t="shared" si="25"/>
        <v/>
      </c>
      <c r="U542" s="248"/>
      <c r="V542" s="248"/>
      <c r="W542" s="248"/>
      <c r="X542" s="248"/>
      <c r="Y542" s="241"/>
      <c r="Z542" s="241" t="str">
        <f t="shared" si="26"/>
        <v/>
      </c>
      <c r="AA542" s="245">
        <f t="shared" si="27"/>
        <v>0</v>
      </c>
      <c r="AB542" s="242">
        <f>IF(G542=$J$1,(VLOOKUP(A542,'Extras -UL'!$A$6:$J$109,HLOOKUP('Exras Inflair Vs. Base'!G542,'Extras -UL'!$A$4:$J$5,2,FALSE),FALSE)),0)</f>
        <v>0</v>
      </c>
      <c r="AC542" s="242">
        <f>IF(G542=$K$1,(VLOOKUP(A542,'Extras -UL'!$A$6:$J$109,HLOOKUP('Exras Inflair Vs. Base'!G542,'Extras -UL'!$A$4:$J$5,2,FALSE),FALSE)),0)</f>
        <v>0</v>
      </c>
      <c r="AD542" s="242">
        <f>IF(G542=$L$1,(VLOOKUP(A542,'Extras -UL'!$A$6:$J$109,HLOOKUP('Exras Inflair Vs. Base'!G542,'Extras -UL'!$A$4:$J$5,2,FALSE),FALSE)),0)</f>
        <v>0</v>
      </c>
      <c r="AE542" s="242">
        <f>IF(G542=$M$1,(VLOOKUP(A542,'Extras -UL'!$A$6:$J$109,HLOOKUP('Exras Inflair Vs. Base'!G542,'Extras -UL'!$A$4:$J$5,2,FALSE),FALSE)),0)</f>
        <v>0</v>
      </c>
      <c r="AF542" s="242">
        <f>IF(G542=$N$1,(VLOOKUP(A542,'Extras -UL'!$A$6:$J$109,HLOOKUP('Exras Inflair Vs. Base'!G542,'Extras -UL'!$A$4:$J$5,2,FALSE),FALSE)-I542),0)</f>
        <v>0</v>
      </c>
      <c r="AG542" s="242">
        <f>IF(G542=$O$1,(VLOOKUP(A542,'Extras -UL'!$A$6:$J$109,HLOOKUP('Exras Inflair Vs. Base'!G542,'Extras -UL'!$A$4:$J$5,2,FALSE),FALSE)),0)</f>
        <v>0</v>
      </c>
      <c r="AH542" s="242">
        <f>IF(G542=$P$1,(VLOOKUP(A542,'Extras -UL'!$A$6:$J$109,HLOOKUP('Exras Inflair Vs. Base'!G542,'Extras -UL'!$A$4:$J$5,2,FALSE),FALSE)),0)</f>
        <v>0</v>
      </c>
      <c r="AI542" s="242">
        <f>IF(G542=$Q$1,(VLOOKUP(A542,'Extras -UL'!$A$6:$J$109,HLOOKUP('Exras Inflair Vs. Base'!G542,'Extras -UL'!$A$4:$J$5,2,FALSE),FALSE)),0)</f>
        <v>0</v>
      </c>
      <c r="AJ542" s="242">
        <f>IF(G542=$R$1,(VLOOKUP(A542,'Extras -UL'!$A$6:$J$109,HLOOKUP('Exras Inflair Vs. Base'!G542,'Extras -UL'!$A$4:$J$5,2,FALSE),FALSE)),0)</f>
        <v>0</v>
      </c>
    </row>
    <row r="543" spans="1:36" x14ac:dyDescent="0.25">
      <c r="A543" s="250"/>
      <c r="B543" s="250"/>
      <c r="C543" s="250"/>
      <c r="D543" s="252"/>
      <c r="E543" s="249"/>
      <c r="F543" s="249"/>
      <c r="G543" s="249"/>
      <c r="H543" s="249"/>
      <c r="I543" s="249"/>
      <c r="J543" s="369">
        <f>IF(G543=$J$1,(VLOOKUP(A543,'Extras -UL'!$A$6:$J$109,HLOOKUP('Exras Inflair Vs. Base'!G543,'Extras -UL'!$A$4:$J$5,2,FALSE),FALSE)-I543),0)</f>
        <v>0</v>
      </c>
      <c r="K543" s="369">
        <f>IF(G543=$K$1,(VLOOKUP(A543,'Extras -UL'!$A$6:$J$109,HLOOKUP('Exras Inflair Vs. Base'!G543,'Extras -UL'!$A$4:$J$5,2,FALSE),FALSE)-I543),0)</f>
        <v>0</v>
      </c>
      <c r="L543" s="369">
        <f>IF(G543=$L$1,(VLOOKUP(A543,'Extras -UL'!$A$6:$J$109,HLOOKUP('Exras Inflair Vs. Base'!G543,'Extras -UL'!$A$4:$J$5,2,FALSE),FALSE)-I543),0)</f>
        <v>0</v>
      </c>
      <c r="M543" s="369">
        <f>IF(G543=$M$1,(VLOOKUP(A543,'Extras -UL'!$A$6:$J$109,HLOOKUP('Exras Inflair Vs. Base'!G543,'Extras -UL'!$A$4:$J$5,2,FALSE),FALSE)-I543),0)</f>
        <v>0</v>
      </c>
      <c r="N543" s="369">
        <f>IF(G543=$N$1,(VLOOKUP(A543,'Extras -UL'!$A$6:$J$109,HLOOKUP('Exras Inflair Vs. Base'!G543,'Extras -UL'!$A$4:$J$5,2,FALSE),FALSE)-I543),0)</f>
        <v>0</v>
      </c>
      <c r="O543" s="369">
        <f>IF(G543=$O$1,(VLOOKUP(A543,'Extras -UL'!$A$6:$J$109,HLOOKUP('Exras Inflair Vs. Base'!G543,'Extras -UL'!$A$4:$J$5,2,FALSE),FALSE)-I543),0)</f>
        <v>0</v>
      </c>
      <c r="P543" s="369">
        <f>IF(G543=$P$1,(VLOOKUP(A543,'Extras -UL'!$A$6:$J$109,HLOOKUP('Exras Inflair Vs. Base'!G543,'Extras -UL'!$A$4:$J$5,2,FALSE),FALSE)-I543),0)</f>
        <v>0</v>
      </c>
      <c r="Q543" s="369">
        <f>IF(G543=$Q$1,(VLOOKUP(A543,'Extras -UL'!$A$6:$J$109,HLOOKUP('Exras Inflair Vs. Base'!G543,'Extras -UL'!$A$4:$J$5,2,FALSE),FALSE)-I543),0)</f>
        <v>0</v>
      </c>
      <c r="R543" s="369">
        <f>IF(G543=$R$1,(VLOOKUP(A543,'Extras -UL'!$A$6:$J$109,HLOOKUP('Exras Inflair Vs. Base'!G543,'Extras -UL'!$A$4:$J$5,2,FALSE),FALSE)-I543),0)</f>
        <v>0</v>
      </c>
      <c r="S543" s="248"/>
      <c r="T543" s="256" t="str">
        <f t="shared" si="25"/>
        <v/>
      </c>
      <c r="U543" s="248"/>
      <c r="V543" s="248"/>
      <c r="W543" s="248"/>
      <c r="X543" s="248"/>
      <c r="Y543" s="241"/>
      <c r="Z543" s="241" t="str">
        <f t="shared" si="26"/>
        <v/>
      </c>
      <c r="AA543" s="245">
        <f t="shared" si="27"/>
        <v>0</v>
      </c>
      <c r="AB543" s="242">
        <f>IF(G543=$J$1,(VLOOKUP(A543,'Extras -UL'!$A$6:$J$109,HLOOKUP('Exras Inflair Vs. Base'!G543,'Extras -UL'!$A$4:$J$5,2,FALSE),FALSE)),0)</f>
        <v>0</v>
      </c>
      <c r="AC543" s="242">
        <f>IF(G543=$K$1,(VLOOKUP(A543,'Extras -UL'!$A$6:$J$109,HLOOKUP('Exras Inflair Vs. Base'!G543,'Extras -UL'!$A$4:$J$5,2,FALSE),FALSE)),0)</f>
        <v>0</v>
      </c>
      <c r="AD543" s="242">
        <f>IF(G543=$L$1,(VLOOKUP(A543,'Extras -UL'!$A$6:$J$109,HLOOKUP('Exras Inflair Vs. Base'!G543,'Extras -UL'!$A$4:$J$5,2,FALSE),FALSE)),0)</f>
        <v>0</v>
      </c>
      <c r="AE543" s="242">
        <f>IF(G543=$M$1,(VLOOKUP(A543,'Extras -UL'!$A$6:$J$109,HLOOKUP('Exras Inflair Vs. Base'!G543,'Extras -UL'!$A$4:$J$5,2,FALSE),FALSE)),0)</f>
        <v>0</v>
      </c>
      <c r="AF543" s="242">
        <f>IF(G543=$N$1,(VLOOKUP(A543,'Extras -UL'!$A$6:$J$109,HLOOKUP('Exras Inflair Vs. Base'!G543,'Extras -UL'!$A$4:$J$5,2,FALSE),FALSE)-I543),0)</f>
        <v>0</v>
      </c>
      <c r="AG543" s="242">
        <f>IF(G543=$O$1,(VLOOKUP(A543,'Extras -UL'!$A$6:$J$109,HLOOKUP('Exras Inflair Vs. Base'!G543,'Extras -UL'!$A$4:$J$5,2,FALSE),FALSE)),0)</f>
        <v>0</v>
      </c>
      <c r="AH543" s="242">
        <f>IF(G543=$P$1,(VLOOKUP(A543,'Extras -UL'!$A$6:$J$109,HLOOKUP('Exras Inflair Vs. Base'!G543,'Extras -UL'!$A$4:$J$5,2,FALSE),FALSE)),0)</f>
        <v>0</v>
      </c>
      <c r="AI543" s="242">
        <f>IF(G543=$Q$1,(VLOOKUP(A543,'Extras -UL'!$A$6:$J$109,HLOOKUP('Exras Inflair Vs. Base'!G543,'Extras -UL'!$A$4:$J$5,2,FALSE),FALSE)),0)</f>
        <v>0</v>
      </c>
      <c r="AJ543" s="242">
        <f>IF(G543=$R$1,(VLOOKUP(A543,'Extras -UL'!$A$6:$J$109,HLOOKUP('Exras Inflair Vs. Base'!G543,'Extras -UL'!$A$4:$J$5,2,FALSE),FALSE)),0)</f>
        <v>0</v>
      </c>
    </row>
    <row r="544" spans="1:36" x14ac:dyDescent="0.25">
      <c r="A544" s="250"/>
      <c r="B544" s="250"/>
      <c r="C544" s="250"/>
      <c r="D544" s="252"/>
      <c r="E544" s="249"/>
      <c r="F544" s="249"/>
      <c r="G544" s="249"/>
      <c r="H544" s="249"/>
      <c r="I544" s="249"/>
      <c r="J544" s="369">
        <f>IF(G544=$J$1,(VLOOKUP(A544,'Extras -UL'!$A$6:$J$109,HLOOKUP('Exras Inflair Vs. Base'!G544,'Extras -UL'!$A$4:$J$5,2,FALSE),FALSE)-I544),0)</f>
        <v>0</v>
      </c>
      <c r="K544" s="369">
        <f>IF(G544=$K$1,(VLOOKUP(A544,'Extras -UL'!$A$6:$J$109,HLOOKUP('Exras Inflair Vs. Base'!G544,'Extras -UL'!$A$4:$J$5,2,FALSE),FALSE)-I544),0)</f>
        <v>0</v>
      </c>
      <c r="L544" s="369">
        <f>IF(G544=$L$1,(VLOOKUP(A544,'Extras -UL'!$A$6:$J$109,HLOOKUP('Exras Inflair Vs. Base'!G544,'Extras -UL'!$A$4:$J$5,2,FALSE),FALSE)-I544),0)</f>
        <v>0</v>
      </c>
      <c r="M544" s="369">
        <f>IF(G544=$M$1,(VLOOKUP(A544,'Extras -UL'!$A$6:$J$109,HLOOKUP('Exras Inflair Vs. Base'!G544,'Extras -UL'!$A$4:$J$5,2,FALSE),FALSE)-I544),0)</f>
        <v>0</v>
      </c>
      <c r="N544" s="369">
        <f>IF(G544=$N$1,(VLOOKUP(A544,'Extras -UL'!$A$6:$J$109,HLOOKUP('Exras Inflair Vs. Base'!G544,'Extras -UL'!$A$4:$J$5,2,FALSE),FALSE)-I544),0)</f>
        <v>0</v>
      </c>
      <c r="O544" s="369">
        <f>IF(G544=$O$1,(VLOOKUP(A544,'Extras -UL'!$A$6:$J$109,HLOOKUP('Exras Inflair Vs. Base'!G544,'Extras -UL'!$A$4:$J$5,2,FALSE),FALSE)-I544),0)</f>
        <v>0</v>
      </c>
      <c r="P544" s="369">
        <f>IF(G544=$P$1,(VLOOKUP(A544,'Extras -UL'!$A$6:$J$109,HLOOKUP('Exras Inflair Vs. Base'!G544,'Extras -UL'!$A$4:$J$5,2,FALSE),FALSE)-I544),0)</f>
        <v>0</v>
      </c>
      <c r="Q544" s="369">
        <f>IF(G544=$Q$1,(VLOOKUP(A544,'Extras -UL'!$A$6:$J$109,HLOOKUP('Exras Inflair Vs. Base'!G544,'Extras -UL'!$A$4:$J$5,2,FALSE),FALSE)-I544),0)</f>
        <v>0</v>
      </c>
      <c r="R544" s="369">
        <f>IF(G544=$R$1,(VLOOKUP(A544,'Extras -UL'!$A$6:$J$109,HLOOKUP('Exras Inflair Vs. Base'!G544,'Extras -UL'!$A$4:$J$5,2,FALSE),FALSE)-I544),0)</f>
        <v>0</v>
      </c>
      <c r="S544" s="248"/>
      <c r="T544" s="256" t="str">
        <f t="shared" si="25"/>
        <v/>
      </c>
      <c r="U544" s="248"/>
      <c r="V544" s="248"/>
      <c r="W544" s="248"/>
      <c r="X544" s="248"/>
      <c r="Y544" s="241"/>
      <c r="Z544" s="241" t="str">
        <f t="shared" si="26"/>
        <v/>
      </c>
      <c r="AA544" s="245">
        <f t="shared" si="27"/>
        <v>0</v>
      </c>
      <c r="AB544" s="242">
        <f>IF(G544=$J$1,(VLOOKUP(A544,'Extras -UL'!$A$6:$J$109,HLOOKUP('Exras Inflair Vs. Base'!G544,'Extras -UL'!$A$4:$J$5,2,FALSE),FALSE)),0)</f>
        <v>0</v>
      </c>
      <c r="AC544" s="242">
        <f>IF(G544=$K$1,(VLOOKUP(A544,'Extras -UL'!$A$6:$J$109,HLOOKUP('Exras Inflair Vs. Base'!G544,'Extras -UL'!$A$4:$J$5,2,FALSE),FALSE)),0)</f>
        <v>0</v>
      </c>
      <c r="AD544" s="242">
        <f>IF(G544=$L$1,(VLOOKUP(A544,'Extras -UL'!$A$6:$J$109,HLOOKUP('Exras Inflair Vs. Base'!G544,'Extras -UL'!$A$4:$J$5,2,FALSE),FALSE)),0)</f>
        <v>0</v>
      </c>
      <c r="AE544" s="242">
        <f>IF(G544=$M$1,(VLOOKUP(A544,'Extras -UL'!$A$6:$J$109,HLOOKUP('Exras Inflair Vs. Base'!G544,'Extras -UL'!$A$4:$J$5,2,FALSE),FALSE)),0)</f>
        <v>0</v>
      </c>
      <c r="AF544" s="242">
        <f>IF(G544=$N$1,(VLOOKUP(A544,'Extras -UL'!$A$6:$J$109,HLOOKUP('Exras Inflair Vs. Base'!G544,'Extras -UL'!$A$4:$J$5,2,FALSE),FALSE)-I544),0)</f>
        <v>0</v>
      </c>
      <c r="AG544" s="242">
        <f>IF(G544=$O$1,(VLOOKUP(A544,'Extras -UL'!$A$6:$J$109,HLOOKUP('Exras Inflair Vs. Base'!G544,'Extras -UL'!$A$4:$J$5,2,FALSE),FALSE)),0)</f>
        <v>0</v>
      </c>
      <c r="AH544" s="242">
        <f>IF(G544=$P$1,(VLOOKUP(A544,'Extras -UL'!$A$6:$J$109,HLOOKUP('Exras Inflair Vs. Base'!G544,'Extras -UL'!$A$4:$J$5,2,FALSE),FALSE)),0)</f>
        <v>0</v>
      </c>
      <c r="AI544" s="242">
        <f>IF(G544=$Q$1,(VLOOKUP(A544,'Extras -UL'!$A$6:$J$109,HLOOKUP('Exras Inflair Vs. Base'!G544,'Extras -UL'!$A$4:$J$5,2,FALSE),FALSE)),0)</f>
        <v>0</v>
      </c>
      <c r="AJ544" s="242">
        <f>IF(G544=$R$1,(VLOOKUP(A544,'Extras -UL'!$A$6:$J$109,HLOOKUP('Exras Inflair Vs. Base'!G544,'Extras -UL'!$A$4:$J$5,2,FALSE),FALSE)),0)</f>
        <v>0</v>
      </c>
    </row>
    <row r="545" spans="1:36" x14ac:dyDescent="0.25">
      <c r="A545" s="250"/>
      <c r="B545" s="250"/>
      <c r="C545" s="250"/>
      <c r="D545" s="252"/>
      <c r="E545" s="249"/>
      <c r="F545" s="249"/>
      <c r="G545" s="249"/>
      <c r="H545" s="249"/>
      <c r="I545" s="249"/>
      <c r="J545" s="369">
        <f>IF(G545=$J$1,(VLOOKUP(A545,'Extras -UL'!$A$6:$J$109,HLOOKUP('Exras Inflair Vs. Base'!G545,'Extras -UL'!$A$4:$J$5,2,FALSE),FALSE)-I545),0)</f>
        <v>0</v>
      </c>
      <c r="K545" s="369">
        <f>IF(G545=$K$1,(VLOOKUP(A545,'Extras -UL'!$A$6:$J$109,HLOOKUP('Exras Inflair Vs. Base'!G545,'Extras -UL'!$A$4:$J$5,2,FALSE),FALSE)-I545),0)</f>
        <v>0</v>
      </c>
      <c r="L545" s="369">
        <f>IF(G545=$L$1,(VLOOKUP(A545,'Extras -UL'!$A$6:$J$109,HLOOKUP('Exras Inflair Vs. Base'!G545,'Extras -UL'!$A$4:$J$5,2,FALSE),FALSE)-I545),0)</f>
        <v>0</v>
      </c>
      <c r="M545" s="369">
        <f>IF(G545=$M$1,(VLOOKUP(A545,'Extras -UL'!$A$6:$J$109,HLOOKUP('Exras Inflair Vs. Base'!G545,'Extras -UL'!$A$4:$J$5,2,FALSE),FALSE)-I545),0)</f>
        <v>0</v>
      </c>
      <c r="N545" s="369">
        <f>IF(G545=$N$1,(VLOOKUP(A545,'Extras -UL'!$A$6:$J$109,HLOOKUP('Exras Inflair Vs. Base'!G545,'Extras -UL'!$A$4:$J$5,2,FALSE),FALSE)-I545),0)</f>
        <v>0</v>
      </c>
      <c r="O545" s="369">
        <f>IF(G545=$O$1,(VLOOKUP(A545,'Extras -UL'!$A$6:$J$109,HLOOKUP('Exras Inflair Vs. Base'!G545,'Extras -UL'!$A$4:$J$5,2,FALSE),FALSE)-I545),0)</f>
        <v>0</v>
      </c>
      <c r="P545" s="369">
        <f>IF(G545=$P$1,(VLOOKUP(A545,'Extras -UL'!$A$6:$J$109,HLOOKUP('Exras Inflair Vs. Base'!G545,'Extras -UL'!$A$4:$J$5,2,FALSE),FALSE)-I545),0)</f>
        <v>0</v>
      </c>
      <c r="Q545" s="369">
        <f>IF(G545=$Q$1,(VLOOKUP(A545,'Extras -UL'!$A$6:$J$109,HLOOKUP('Exras Inflair Vs. Base'!G545,'Extras -UL'!$A$4:$J$5,2,FALSE),FALSE)-I545),0)</f>
        <v>0</v>
      </c>
      <c r="R545" s="369">
        <f>IF(G545=$R$1,(VLOOKUP(A545,'Extras -UL'!$A$6:$J$109,HLOOKUP('Exras Inflair Vs. Base'!G545,'Extras -UL'!$A$4:$J$5,2,FALSE),FALSE)-I545),0)</f>
        <v>0</v>
      </c>
      <c r="S545" s="248"/>
      <c r="T545" s="256" t="str">
        <f t="shared" si="25"/>
        <v/>
      </c>
      <c r="U545" s="248"/>
      <c r="V545" s="248"/>
      <c r="W545" s="248"/>
      <c r="X545" s="248"/>
      <c r="Y545" s="241"/>
      <c r="Z545" s="241" t="str">
        <f t="shared" si="26"/>
        <v/>
      </c>
      <c r="AA545" s="245">
        <f t="shared" si="27"/>
        <v>0</v>
      </c>
      <c r="AB545" s="242">
        <f>IF(G545=$J$1,(VLOOKUP(A545,'Extras -UL'!$A$6:$J$109,HLOOKUP('Exras Inflair Vs. Base'!G545,'Extras -UL'!$A$4:$J$5,2,FALSE),FALSE)),0)</f>
        <v>0</v>
      </c>
      <c r="AC545" s="242">
        <f>IF(G545=$K$1,(VLOOKUP(A545,'Extras -UL'!$A$6:$J$109,HLOOKUP('Exras Inflair Vs. Base'!G545,'Extras -UL'!$A$4:$J$5,2,FALSE),FALSE)),0)</f>
        <v>0</v>
      </c>
      <c r="AD545" s="242">
        <f>IF(G545=$L$1,(VLOOKUP(A545,'Extras -UL'!$A$6:$J$109,HLOOKUP('Exras Inflair Vs. Base'!G545,'Extras -UL'!$A$4:$J$5,2,FALSE),FALSE)),0)</f>
        <v>0</v>
      </c>
      <c r="AE545" s="242">
        <f>IF(G545=$M$1,(VLOOKUP(A545,'Extras -UL'!$A$6:$J$109,HLOOKUP('Exras Inflair Vs. Base'!G545,'Extras -UL'!$A$4:$J$5,2,FALSE),FALSE)),0)</f>
        <v>0</v>
      </c>
      <c r="AF545" s="242">
        <f>IF(G545=$N$1,(VLOOKUP(A545,'Extras -UL'!$A$6:$J$109,HLOOKUP('Exras Inflair Vs. Base'!G545,'Extras -UL'!$A$4:$J$5,2,FALSE),FALSE)-I545),0)</f>
        <v>0</v>
      </c>
      <c r="AG545" s="242">
        <f>IF(G545=$O$1,(VLOOKUP(A545,'Extras -UL'!$A$6:$J$109,HLOOKUP('Exras Inflair Vs. Base'!G545,'Extras -UL'!$A$4:$J$5,2,FALSE),FALSE)),0)</f>
        <v>0</v>
      </c>
      <c r="AH545" s="242">
        <f>IF(G545=$P$1,(VLOOKUP(A545,'Extras -UL'!$A$6:$J$109,HLOOKUP('Exras Inflair Vs. Base'!G545,'Extras -UL'!$A$4:$J$5,2,FALSE),FALSE)),0)</f>
        <v>0</v>
      </c>
      <c r="AI545" s="242">
        <f>IF(G545=$Q$1,(VLOOKUP(A545,'Extras -UL'!$A$6:$J$109,HLOOKUP('Exras Inflair Vs. Base'!G545,'Extras -UL'!$A$4:$J$5,2,FALSE),FALSE)),0)</f>
        <v>0</v>
      </c>
      <c r="AJ545" s="242">
        <f>IF(G545=$R$1,(VLOOKUP(A545,'Extras -UL'!$A$6:$J$109,HLOOKUP('Exras Inflair Vs. Base'!G545,'Extras -UL'!$A$4:$J$5,2,FALSE),FALSE)),0)</f>
        <v>0</v>
      </c>
    </row>
    <row r="546" spans="1:36" x14ac:dyDescent="0.25">
      <c r="A546" s="250"/>
      <c r="B546" s="250"/>
      <c r="C546" s="250"/>
      <c r="D546" s="252"/>
      <c r="E546" s="249"/>
      <c r="F546" s="249"/>
      <c r="G546" s="249"/>
      <c r="H546" s="249"/>
      <c r="I546" s="249"/>
      <c r="J546" s="369">
        <f>IF(G546=$J$1,(VLOOKUP(A546,'Extras -UL'!$A$6:$J$109,HLOOKUP('Exras Inflair Vs. Base'!G546,'Extras -UL'!$A$4:$J$5,2,FALSE),FALSE)-I546),0)</f>
        <v>0</v>
      </c>
      <c r="K546" s="369">
        <f>IF(G546=$K$1,(VLOOKUP(A546,'Extras -UL'!$A$6:$J$109,HLOOKUP('Exras Inflair Vs. Base'!G546,'Extras -UL'!$A$4:$J$5,2,FALSE),FALSE)-I546),0)</f>
        <v>0</v>
      </c>
      <c r="L546" s="369">
        <f>IF(G546=$L$1,(VLOOKUP(A546,'Extras -UL'!$A$6:$J$109,HLOOKUP('Exras Inflair Vs. Base'!G546,'Extras -UL'!$A$4:$J$5,2,FALSE),FALSE)-I546),0)</f>
        <v>0</v>
      </c>
      <c r="M546" s="369">
        <f>IF(G546=$M$1,(VLOOKUP(A546,'Extras -UL'!$A$6:$J$109,HLOOKUP('Exras Inflair Vs. Base'!G546,'Extras -UL'!$A$4:$J$5,2,FALSE),FALSE)-I546),0)</f>
        <v>0</v>
      </c>
      <c r="N546" s="369">
        <f>IF(G546=$N$1,(VLOOKUP(A546,'Extras -UL'!$A$6:$J$109,HLOOKUP('Exras Inflair Vs. Base'!G546,'Extras -UL'!$A$4:$J$5,2,FALSE),FALSE)-I546),0)</f>
        <v>0</v>
      </c>
      <c r="O546" s="369">
        <f>IF(G546=$O$1,(VLOOKUP(A546,'Extras -UL'!$A$6:$J$109,HLOOKUP('Exras Inflair Vs. Base'!G546,'Extras -UL'!$A$4:$J$5,2,FALSE),FALSE)-I546),0)</f>
        <v>0</v>
      </c>
      <c r="P546" s="369">
        <f>IF(G546=$P$1,(VLOOKUP(A546,'Extras -UL'!$A$6:$J$109,HLOOKUP('Exras Inflair Vs. Base'!G546,'Extras -UL'!$A$4:$J$5,2,FALSE),FALSE)-I546),0)</f>
        <v>0</v>
      </c>
      <c r="Q546" s="369">
        <f>IF(G546=$Q$1,(VLOOKUP(A546,'Extras -UL'!$A$6:$J$109,HLOOKUP('Exras Inflair Vs. Base'!G546,'Extras -UL'!$A$4:$J$5,2,FALSE),FALSE)-I546),0)</f>
        <v>0</v>
      </c>
      <c r="R546" s="369">
        <f>IF(G546=$R$1,(VLOOKUP(A546,'Extras -UL'!$A$6:$J$109,HLOOKUP('Exras Inflair Vs. Base'!G546,'Extras -UL'!$A$4:$J$5,2,FALSE),FALSE)-I546),0)</f>
        <v>0</v>
      </c>
      <c r="S546" s="248"/>
      <c r="T546" s="256" t="str">
        <f t="shared" si="25"/>
        <v/>
      </c>
      <c r="U546" s="248"/>
      <c r="V546" s="248"/>
      <c r="W546" s="248"/>
      <c r="X546" s="248"/>
      <c r="Y546" s="241"/>
      <c r="Z546" s="241" t="str">
        <f t="shared" si="26"/>
        <v/>
      </c>
      <c r="AA546" s="245">
        <f t="shared" si="27"/>
        <v>0</v>
      </c>
      <c r="AB546" s="242">
        <f>IF(G546=$J$1,(VLOOKUP(A546,'Extras -UL'!$A$6:$J$109,HLOOKUP('Exras Inflair Vs. Base'!G546,'Extras -UL'!$A$4:$J$5,2,FALSE),FALSE)),0)</f>
        <v>0</v>
      </c>
      <c r="AC546" s="242">
        <f>IF(G546=$K$1,(VLOOKUP(A546,'Extras -UL'!$A$6:$J$109,HLOOKUP('Exras Inflair Vs. Base'!G546,'Extras -UL'!$A$4:$J$5,2,FALSE),FALSE)),0)</f>
        <v>0</v>
      </c>
      <c r="AD546" s="242">
        <f>IF(G546=$L$1,(VLOOKUP(A546,'Extras -UL'!$A$6:$J$109,HLOOKUP('Exras Inflair Vs. Base'!G546,'Extras -UL'!$A$4:$J$5,2,FALSE),FALSE)),0)</f>
        <v>0</v>
      </c>
      <c r="AE546" s="242">
        <f>IF(G546=$M$1,(VLOOKUP(A546,'Extras -UL'!$A$6:$J$109,HLOOKUP('Exras Inflair Vs. Base'!G546,'Extras -UL'!$A$4:$J$5,2,FALSE),FALSE)),0)</f>
        <v>0</v>
      </c>
      <c r="AF546" s="242">
        <f>IF(G546=$N$1,(VLOOKUP(A546,'Extras -UL'!$A$6:$J$109,HLOOKUP('Exras Inflair Vs. Base'!G546,'Extras -UL'!$A$4:$J$5,2,FALSE),FALSE)-I546),0)</f>
        <v>0</v>
      </c>
      <c r="AG546" s="242">
        <f>IF(G546=$O$1,(VLOOKUP(A546,'Extras -UL'!$A$6:$J$109,HLOOKUP('Exras Inflair Vs. Base'!G546,'Extras -UL'!$A$4:$J$5,2,FALSE),FALSE)),0)</f>
        <v>0</v>
      </c>
      <c r="AH546" s="242">
        <f>IF(G546=$P$1,(VLOOKUP(A546,'Extras -UL'!$A$6:$J$109,HLOOKUP('Exras Inflair Vs. Base'!G546,'Extras -UL'!$A$4:$J$5,2,FALSE),FALSE)),0)</f>
        <v>0</v>
      </c>
      <c r="AI546" s="242">
        <f>IF(G546=$Q$1,(VLOOKUP(A546,'Extras -UL'!$A$6:$J$109,HLOOKUP('Exras Inflair Vs. Base'!G546,'Extras -UL'!$A$4:$J$5,2,FALSE),FALSE)),0)</f>
        <v>0</v>
      </c>
      <c r="AJ546" s="242">
        <f>IF(G546=$R$1,(VLOOKUP(A546,'Extras -UL'!$A$6:$J$109,HLOOKUP('Exras Inflair Vs. Base'!G546,'Extras -UL'!$A$4:$J$5,2,FALSE),FALSE)),0)</f>
        <v>0</v>
      </c>
    </row>
    <row r="547" spans="1:36" x14ac:dyDescent="0.25">
      <c r="A547" s="250"/>
      <c r="B547" s="250"/>
      <c r="C547" s="250"/>
      <c r="D547" s="252"/>
      <c r="E547" s="249"/>
      <c r="F547" s="249"/>
      <c r="G547" s="249"/>
      <c r="H547" s="249"/>
      <c r="I547" s="249"/>
      <c r="J547" s="369">
        <f>IF(G547=$J$1,(VLOOKUP(A547,'Extras -UL'!$A$6:$J$109,HLOOKUP('Exras Inflair Vs. Base'!G547,'Extras -UL'!$A$4:$J$5,2,FALSE),FALSE)-I547),0)</f>
        <v>0</v>
      </c>
      <c r="K547" s="369">
        <f>IF(G547=$K$1,(VLOOKUP(A547,'Extras -UL'!$A$6:$J$109,HLOOKUP('Exras Inflair Vs. Base'!G547,'Extras -UL'!$A$4:$J$5,2,FALSE),FALSE)-I547),0)</f>
        <v>0</v>
      </c>
      <c r="L547" s="369">
        <f>IF(G547=$L$1,(VLOOKUP(A547,'Extras -UL'!$A$6:$J$109,HLOOKUP('Exras Inflair Vs. Base'!G547,'Extras -UL'!$A$4:$J$5,2,FALSE),FALSE)-I547),0)</f>
        <v>0</v>
      </c>
      <c r="M547" s="369">
        <f>IF(G547=$M$1,(VLOOKUP(A547,'Extras -UL'!$A$6:$J$109,HLOOKUP('Exras Inflair Vs. Base'!G547,'Extras -UL'!$A$4:$J$5,2,FALSE),FALSE)-I547),0)</f>
        <v>0</v>
      </c>
      <c r="N547" s="369">
        <f>IF(G547=$N$1,(VLOOKUP(A547,'Extras -UL'!$A$6:$J$109,HLOOKUP('Exras Inflair Vs. Base'!G547,'Extras -UL'!$A$4:$J$5,2,FALSE),FALSE)-I547),0)</f>
        <v>0</v>
      </c>
      <c r="O547" s="369">
        <f>IF(G547=$O$1,(VLOOKUP(A547,'Extras -UL'!$A$6:$J$109,HLOOKUP('Exras Inflair Vs. Base'!G547,'Extras -UL'!$A$4:$J$5,2,FALSE),FALSE)-I547),0)</f>
        <v>0</v>
      </c>
      <c r="P547" s="369">
        <f>IF(G547=$P$1,(VLOOKUP(A547,'Extras -UL'!$A$6:$J$109,HLOOKUP('Exras Inflair Vs. Base'!G547,'Extras -UL'!$A$4:$J$5,2,FALSE),FALSE)-I547),0)</f>
        <v>0</v>
      </c>
      <c r="Q547" s="369">
        <f>IF(G547=$Q$1,(VLOOKUP(A547,'Extras -UL'!$A$6:$J$109,HLOOKUP('Exras Inflair Vs. Base'!G547,'Extras -UL'!$A$4:$J$5,2,FALSE),FALSE)-I547),0)</f>
        <v>0</v>
      </c>
      <c r="R547" s="369">
        <f>IF(G547=$R$1,(VLOOKUP(A547,'Extras -UL'!$A$6:$J$109,HLOOKUP('Exras Inflair Vs. Base'!G547,'Extras -UL'!$A$4:$J$5,2,FALSE),FALSE)-I547),0)</f>
        <v>0</v>
      </c>
      <c r="S547" s="248"/>
      <c r="T547" s="256" t="str">
        <f t="shared" si="25"/>
        <v/>
      </c>
      <c r="U547" s="248"/>
      <c r="V547" s="248"/>
      <c r="W547" s="248"/>
      <c r="X547" s="248"/>
      <c r="Y547" s="241"/>
      <c r="Z547" s="241" t="str">
        <f t="shared" si="26"/>
        <v/>
      </c>
      <c r="AA547" s="245">
        <f t="shared" si="27"/>
        <v>0</v>
      </c>
      <c r="AB547" s="242">
        <f>IF(G547=$J$1,(VLOOKUP(A547,'Extras -UL'!$A$6:$J$109,HLOOKUP('Exras Inflair Vs. Base'!G547,'Extras -UL'!$A$4:$J$5,2,FALSE),FALSE)),0)</f>
        <v>0</v>
      </c>
      <c r="AC547" s="242">
        <f>IF(G547=$K$1,(VLOOKUP(A547,'Extras -UL'!$A$6:$J$109,HLOOKUP('Exras Inflair Vs. Base'!G547,'Extras -UL'!$A$4:$J$5,2,FALSE),FALSE)),0)</f>
        <v>0</v>
      </c>
      <c r="AD547" s="242">
        <f>IF(G547=$L$1,(VLOOKUP(A547,'Extras -UL'!$A$6:$J$109,HLOOKUP('Exras Inflair Vs. Base'!G547,'Extras -UL'!$A$4:$J$5,2,FALSE),FALSE)),0)</f>
        <v>0</v>
      </c>
      <c r="AE547" s="242">
        <f>IF(G547=$M$1,(VLOOKUP(A547,'Extras -UL'!$A$6:$J$109,HLOOKUP('Exras Inflair Vs. Base'!G547,'Extras -UL'!$A$4:$J$5,2,FALSE),FALSE)),0)</f>
        <v>0</v>
      </c>
      <c r="AF547" s="242">
        <f>IF(G547=$N$1,(VLOOKUP(A547,'Extras -UL'!$A$6:$J$109,HLOOKUP('Exras Inflair Vs. Base'!G547,'Extras -UL'!$A$4:$J$5,2,FALSE),FALSE)-I547),0)</f>
        <v>0</v>
      </c>
      <c r="AG547" s="242">
        <f>IF(G547=$O$1,(VLOOKUP(A547,'Extras -UL'!$A$6:$J$109,HLOOKUP('Exras Inflair Vs. Base'!G547,'Extras -UL'!$A$4:$J$5,2,FALSE),FALSE)),0)</f>
        <v>0</v>
      </c>
      <c r="AH547" s="242">
        <f>IF(G547=$P$1,(VLOOKUP(A547,'Extras -UL'!$A$6:$J$109,HLOOKUP('Exras Inflair Vs. Base'!G547,'Extras -UL'!$A$4:$J$5,2,FALSE),FALSE)),0)</f>
        <v>0</v>
      </c>
      <c r="AI547" s="242">
        <f>IF(G547=$Q$1,(VLOOKUP(A547,'Extras -UL'!$A$6:$J$109,HLOOKUP('Exras Inflair Vs. Base'!G547,'Extras -UL'!$A$4:$J$5,2,FALSE),FALSE)),0)</f>
        <v>0</v>
      </c>
      <c r="AJ547" s="242">
        <f>IF(G547=$R$1,(VLOOKUP(A547,'Extras -UL'!$A$6:$J$109,HLOOKUP('Exras Inflair Vs. Base'!G547,'Extras -UL'!$A$4:$J$5,2,FALSE),FALSE)),0)</f>
        <v>0</v>
      </c>
    </row>
    <row r="548" spans="1:36" x14ac:dyDescent="0.25">
      <c r="A548" s="250"/>
      <c r="B548" s="250"/>
      <c r="C548" s="250"/>
      <c r="D548" s="252"/>
      <c r="E548" s="249"/>
      <c r="F548" s="249"/>
      <c r="G548" s="249"/>
      <c r="H548" s="249"/>
      <c r="I548" s="249"/>
      <c r="J548" s="369">
        <f>IF(G548=$J$1,(VLOOKUP(A548,'Extras -UL'!$A$6:$J$109,HLOOKUP('Exras Inflair Vs. Base'!G548,'Extras -UL'!$A$4:$J$5,2,FALSE),FALSE)-I548),0)</f>
        <v>0</v>
      </c>
      <c r="K548" s="369">
        <f>IF(G548=$K$1,(VLOOKUP(A548,'Extras -UL'!$A$6:$J$109,HLOOKUP('Exras Inflair Vs. Base'!G548,'Extras -UL'!$A$4:$J$5,2,FALSE),FALSE)-I548),0)</f>
        <v>0</v>
      </c>
      <c r="L548" s="369">
        <f>IF(G548=$L$1,(VLOOKUP(A548,'Extras -UL'!$A$6:$J$109,HLOOKUP('Exras Inflair Vs. Base'!G548,'Extras -UL'!$A$4:$J$5,2,FALSE),FALSE)-I548),0)</f>
        <v>0</v>
      </c>
      <c r="M548" s="369">
        <f>IF(G548=$M$1,(VLOOKUP(A548,'Extras -UL'!$A$6:$J$109,HLOOKUP('Exras Inflair Vs. Base'!G548,'Extras -UL'!$A$4:$J$5,2,FALSE),FALSE)-I548),0)</f>
        <v>0</v>
      </c>
      <c r="N548" s="369">
        <f>IF(G548=$N$1,(VLOOKUP(A548,'Extras -UL'!$A$6:$J$109,HLOOKUP('Exras Inflair Vs. Base'!G548,'Extras -UL'!$A$4:$J$5,2,FALSE),FALSE)-I548),0)</f>
        <v>0</v>
      </c>
      <c r="O548" s="369">
        <f>IF(G548=$O$1,(VLOOKUP(A548,'Extras -UL'!$A$6:$J$109,HLOOKUP('Exras Inflair Vs. Base'!G548,'Extras -UL'!$A$4:$J$5,2,FALSE),FALSE)-I548),0)</f>
        <v>0</v>
      </c>
      <c r="P548" s="369">
        <f>IF(G548=$P$1,(VLOOKUP(A548,'Extras -UL'!$A$6:$J$109,HLOOKUP('Exras Inflair Vs. Base'!G548,'Extras -UL'!$A$4:$J$5,2,FALSE),FALSE)-I548),0)</f>
        <v>0</v>
      </c>
      <c r="Q548" s="369">
        <f>IF(G548=$Q$1,(VLOOKUP(A548,'Extras -UL'!$A$6:$J$109,HLOOKUP('Exras Inflair Vs. Base'!G548,'Extras -UL'!$A$4:$J$5,2,FALSE),FALSE)-I548),0)</f>
        <v>0</v>
      </c>
      <c r="R548" s="369">
        <f>IF(G548=$R$1,(VLOOKUP(A548,'Extras -UL'!$A$6:$J$109,HLOOKUP('Exras Inflair Vs. Base'!G548,'Extras -UL'!$A$4:$J$5,2,FALSE),FALSE)-I548),0)</f>
        <v>0</v>
      </c>
      <c r="S548" s="248"/>
      <c r="T548" s="256" t="str">
        <f t="shared" si="25"/>
        <v/>
      </c>
      <c r="U548" s="248"/>
      <c r="V548" s="248"/>
      <c r="W548" s="248"/>
      <c r="X548" s="248"/>
      <c r="Y548" s="241"/>
      <c r="Z548" s="241" t="str">
        <f t="shared" si="26"/>
        <v/>
      </c>
      <c r="AA548" s="245">
        <f t="shared" si="27"/>
        <v>0</v>
      </c>
      <c r="AB548" s="242">
        <f>IF(G548=$J$1,(VLOOKUP(A548,'Extras -UL'!$A$6:$J$109,HLOOKUP('Exras Inflair Vs. Base'!G548,'Extras -UL'!$A$4:$J$5,2,FALSE),FALSE)),0)</f>
        <v>0</v>
      </c>
      <c r="AC548" s="242">
        <f>IF(G548=$K$1,(VLOOKUP(A548,'Extras -UL'!$A$6:$J$109,HLOOKUP('Exras Inflair Vs. Base'!G548,'Extras -UL'!$A$4:$J$5,2,FALSE),FALSE)),0)</f>
        <v>0</v>
      </c>
      <c r="AD548" s="242">
        <f>IF(G548=$L$1,(VLOOKUP(A548,'Extras -UL'!$A$6:$J$109,HLOOKUP('Exras Inflair Vs. Base'!G548,'Extras -UL'!$A$4:$J$5,2,FALSE),FALSE)),0)</f>
        <v>0</v>
      </c>
      <c r="AE548" s="242">
        <f>IF(G548=$M$1,(VLOOKUP(A548,'Extras -UL'!$A$6:$J$109,HLOOKUP('Exras Inflair Vs. Base'!G548,'Extras -UL'!$A$4:$J$5,2,FALSE),FALSE)),0)</f>
        <v>0</v>
      </c>
      <c r="AF548" s="242">
        <f>IF(G548=$N$1,(VLOOKUP(A548,'Extras -UL'!$A$6:$J$109,HLOOKUP('Exras Inflair Vs. Base'!G548,'Extras -UL'!$A$4:$J$5,2,FALSE),FALSE)-I548),0)</f>
        <v>0</v>
      </c>
      <c r="AG548" s="242">
        <f>IF(G548=$O$1,(VLOOKUP(A548,'Extras -UL'!$A$6:$J$109,HLOOKUP('Exras Inflair Vs. Base'!G548,'Extras -UL'!$A$4:$J$5,2,FALSE),FALSE)),0)</f>
        <v>0</v>
      </c>
      <c r="AH548" s="242">
        <f>IF(G548=$P$1,(VLOOKUP(A548,'Extras -UL'!$A$6:$J$109,HLOOKUP('Exras Inflair Vs. Base'!G548,'Extras -UL'!$A$4:$J$5,2,FALSE),FALSE)),0)</f>
        <v>0</v>
      </c>
      <c r="AI548" s="242">
        <f>IF(G548=$Q$1,(VLOOKUP(A548,'Extras -UL'!$A$6:$J$109,HLOOKUP('Exras Inflair Vs. Base'!G548,'Extras -UL'!$A$4:$J$5,2,FALSE),FALSE)),0)</f>
        <v>0</v>
      </c>
      <c r="AJ548" s="242">
        <f>IF(G548=$R$1,(VLOOKUP(A548,'Extras -UL'!$A$6:$J$109,HLOOKUP('Exras Inflair Vs. Base'!G548,'Extras -UL'!$A$4:$J$5,2,FALSE),FALSE)),0)</f>
        <v>0</v>
      </c>
    </row>
    <row r="549" spans="1:36" x14ac:dyDescent="0.25">
      <c r="A549" s="250"/>
      <c r="B549" s="250"/>
      <c r="C549" s="250"/>
      <c r="D549" s="252"/>
      <c r="E549" s="249"/>
      <c r="F549" s="249"/>
      <c r="G549" s="249"/>
      <c r="H549" s="249"/>
      <c r="I549" s="249"/>
      <c r="J549" s="369">
        <f>IF(G549=$J$1,(VLOOKUP(A549,'Extras -UL'!$A$6:$J$109,HLOOKUP('Exras Inflair Vs. Base'!G549,'Extras -UL'!$A$4:$J$5,2,FALSE),FALSE)-I549),0)</f>
        <v>0</v>
      </c>
      <c r="K549" s="369">
        <f>IF(G549=$K$1,(VLOOKUP(A549,'Extras -UL'!$A$6:$J$109,HLOOKUP('Exras Inflair Vs. Base'!G549,'Extras -UL'!$A$4:$J$5,2,FALSE),FALSE)-I549),0)</f>
        <v>0</v>
      </c>
      <c r="L549" s="369">
        <f>IF(G549=$L$1,(VLOOKUP(A549,'Extras -UL'!$A$6:$J$109,HLOOKUP('Exras Inflair Vs. Base'!G549,'Extras -UL'!$A$4:$J$5,2,FALSE),FALSE)-I549),0)</f>
        <v>0</v>
      </c>
      <c r="M549" s="369">
        <f>IF(G549=$M$1,(VLOOKUP(A549,'Extras -UL'!$A$6:$J$109,HLOOKUP('Exras Inflair Vs. Base'!G549,'Extras -UL'!$A$4:$J$5,2,FALSE),FALSE)-I549),0)</f>
        <v>0</v>
      </c>
      <c r="N549" s="369">
        <f>IF(G549=$N$1,(VLOOKUP(A549,'Extras -UL'!$A$6:$J$109,HLOOKUP('Exras Inflair Vs. Base'!G549,'Extras -UL'!$A$4:$J$5,2,FALSE),FALSE)-I549),0)</f>
        <v>0</v>
      </c>
      <c r="O549" s="369">
        <f>IF(G549=$O$1,(VLOOKUP(A549,'Extras -UL'!$A$6:$J$109,HLOOKUP('Exras Inflair Vs. Base'!G549,'Extras -UL'!$A$4:$J$5,2,FALSE),FALSE)-I549),0)</f>
        <v>0</v>
      </c>
      <c r="P549" s="369">
        <f>IF(G549=$P$1,(VLOOKUP(A549,'Extras -UL'!$A$6:$J$109,HLOOKUP('Exras Inflair Vs. Base'!G549,'Extras -UL'!$A$4:$J$5,2,FALSE),FALSE)-I549),0)</f>
        <v>0</v>
      </c>
      <c r="Q549" s="369">
        <f>IF(G549=$Q$1,(VLOOKUP(A549,'Extras -UL'!$A$6:$J$109,HLOOKUP('Exras Inflair Vs. Base'!G549,'Extras -UL'!$A$4:$J$5,2,FALSE),FALSE)-I549),0)</f>
        <v>0</v>
      </c>
      <c r="R549" s="369">
        <f>IF(G549=$R$1,(VLOOKUP(A549,'Extras -UL'!$A$6:$J$109,HLOOKUP('Exras Inflair Vs. Base'!G549,'Extras -UL'!$A$4:$J$5,2,FALSE),FALSE)-I549),0)</f>
        <v>0</v>
      </c>
      <c r="S549" s="248"/>
      <c r="T549" s="256" t="str">
        <f t="shared" si="25"/>
        <v/>
      </c>
      <c r="U549" s="248"/>
      <c r="V549" s="248"/>
      <c r="W549" s="248"/>
      <c r="X549" s="248"/>
      <c r="Y549" s="241"/>
      <c r="Z549" s="241" t="str">
        <f t="shared" si="26"/>
        <v/>
      </c>
      <c r="AA549" s="245">
        <f t="shared" si="27"/>
        <v>0</v>
      </c>
      <c r="AB549" s="242">
        <f>IF(G549=$J$1,(VLOOKUP(A549,'Extras -UL'!$A$6:$J$109,HLOOKUP('Exras Inflair Vs. Base'!G549,'Extras -UL'!$A$4:$J$5,2,FALSE),FALSE)),0)</f>
        <v>0</v>
      </c>
      <c r="AC549" s="242">
        <f>IF(G549=$K$1,(VLOOKUP(A549,'Extras -UL'!$A$6:$J$109,HLOOKUP('Exras Inflair Vs. Base'!G549,'Extras -UL'!$A$4:$J$5,2,FALSE),FALSE)),0)</f>
        <v>0</v>
      </c>
      <c r="AD549" s="242">
        <f>IF(G549=$L$1,(VLOOKUP(A549,'Extras -UL'!$A$6:$J$109,HLOOKUP('Exras Inflair Vs. Base'!G549,'Extras -UL'!$A$4:$J$5,2,FALSE),FALSE)),0)</f>
        <v>0</v>
      </c>
      <c r="AE549" s="242">
        <f>IF(G549=$M$1,(VLOOKUP(A549,'Extras -UL'!$A$6:$J$109,HLOOKUP('Exras Inflair Vs. Base'!G549,'Extras -UL'!$A$4:$J$5,2,FALSE),FALSE)),0)</f>
        <v>0</v>
      </c>
      <c r="AF549" s="242">
        <f>IF(G549=$N$1,(VLOOKUP(A549,'Extras -UL'!$A$6:$J$109,HLOOKUP('Exras Inflair Vs. Base'!G549,'Extras -UL'!$A$4:$J$5,2,FALSE),FALSE)-I549),0)</f>
        <v>0</v>
      </c>
      <c r="AG549" s="242">
        <f>IF(G549=$O$1,(VLOOKUP(A549,'Extras -UL'!$A$6:$J$109,HLOOKUP('Exras Inflair Vs. Base'!G549,'Extras -UL'!$A$4:$J$5,2,FALSE),FALSE)),0)</f>
        <v>0</v>
      </c>
      <c r="AH549" s="242">
        <f>IF(G549=$P$1,(VLOOKUP(A549,'Extras -UL'!$A$6:$J$109,HLOOKUP('Exras Inflair Vs. Base'!G549,'Extras -UL'!$A$4:$J$5,2,FALSE),FALSE)),0)</f>
        <v>0</v>
      </c>
      <c r="AI549" s="242">
        <f>IF(G549=$Q$1,(VLOOKUP(A549,'Extras -UL'!$A$6:$J$109,HLOOKUP('Exras Inflair Vs. Base'!G549,'Extras -UL'!$A$4:$J$5,2,FALSE),FALSE)),0)</f>
        <v>0</v>
      </c>
      <c r="AJ549" s="242">
        <f>IF(G549=$R$1,(VLOOKUP(A549,'Extras -UL'!$A$6:$J$109,HLOOKUP('Exras Inflair Vs. Base'!G549,'Extras -UL'!$A$4:$J$5,2,FALSE),FALSE)),0)</f>
        <v>0</v>
      </c>
    </row>
    <row r="550" spans="1:36" x14ac:dyDescent="0.25">
      <c r="A550" s="250"/>
      <c r="B550" s="250"/>
      <c r="C550" s="250"/>
      <c r="D550" s="252"/>
      <c r="E550" s="249"/>
      <c r="F550" s="249"/>
      <c r="G550" s="249"/>
      <c r="H550" s="249"/>
      <c r="I550" s="249"/>
      <c r="J550" s="369">
        <f>IF(G550=$J$1,(VLOOKUP(A550,'Extras -UL'!$A$6:$J$109,HLOOKUP('Exras Inflair Vs. Base'!G550,'Extras -UL'!$A$4:$J$5,2,FALSE),FALSE)-I550),0)</f>
        <v>0</v>
      </c>
      <c r="K550" s="369">
        <f>IF(G550=$K$1,(VLOOKUP(A550,'Extras -UL'!$A$6:$J$109,HLOOKUP('Exras Inflair Vs. Base'!G550,'Extras -UL'!$A$4:$J$5,2,FALSE),FALSE)-I550),0)</f>
        <v>0</v>
      </c>
      <c r="L550" s="369">
        <f>IF(G550=$L$1,(VLOOKUP(A550,'Extras -UL'!$A$6:$J$109,HLOOKUP('Exras Inflair Vs. Base'!G550,'Extras -UL'!$A$4:$J$5,2,FALSE),FALSE)-I550),0)</f>
        <v>0</v>
      </c>
      <c r="M550" s="369">
        <f>IF(G550=$M$1,(VLOOKUP(A550,'Extras -UL'!$A$6:$J$109,HLOOKUP('Exras Inflair Vs. Base'!G550,'Extras -UL'!$A$4:$J$5,2,FALSE),FALSE)-I550),0)</f>
        <v>0</v>
      </c>
      <c r="N550" s="369">
        <f>IF(G550=$N$1,(VLOOKUP(A550,'Extras -UL'!$A$6:$J$109,HLOOKUP('Exras Inflair Vs. Base'!G550,'Extras -UL'!$A$4:$J$5,2,FALSE),FALSE)-I550),0)</f>
        <v>0</v>
      </c>
      <c r="O550" s="369">
        <f>IF(G550=$O$1,(VLOOKUP(A550,'Extras -UL'!$A$6:$J$109,HLOOKUP('Exras Inflair Vs. Base'!G550,'Extras -UL'!$A$4:$J$5,2,FALSE),FALSE)-I550),0)</f>
        <v>0</v>
      </c>
      <c r="P550" s="369">
        <f>IF(G550=$P$1,(VLOOKUP(A550,'Extras -UL'!$A$6:$J$109,HLOOKUP('Exras Inflair Vs. Base'!G550,'Extras -UL'!$A$4:$J$5,2,FALSE),FALSE)-I550),0)</f>
        <v>0</v>
      </c>
      <c r="Q550" s="369">
        <f>IF(G550=$Q$1,(VLOOKUP(A550,'Extras -UL'!$A$6:$J$109,HLOOKUP('Exras Inflair Vs. Base'!G550,'Extras -UL'!$A$4:$J$5,2,FALSE),FALSE)-I550),0)</f>
        <v>0</v>
      </c>
      <c r="R550" s="369">
        <f>IF(G550=$R$1,(VLOOKUP(A550,'Extras -UL'!$A$6:$J$109,HLOOKUP('Exras Inflair Vs. Base'!G550,'Extras -UL'!$A$4:$J$5,2,FALSE),FALSE)-I550),0)</f>
        <v>0</v>
      </c>
      <c r="S550" s="248"/>
      <c r="T550" s="256" t="str">
        <f t="shared" si="25"/>
        <v/>
      </c>
      <c r="U550" s="248"/>
      <c r="V550" s="248"/>
      <c r="W550" s="248"/>
      <c r="X550" s="248"/>
      <c r="Y550" s="241"/>
      <c r="Z550" s="241" t="str">
        <f t="shared" si="26"/>
        <v/>
      </c>
      <c r="AA550" s="245">
        <f t="shared" si="27"/>
        <v>0</v>
      </c>
      <c r="AB550" s="242">
        <f>IF(G550=$J$1,(VLOOKUP(A550,'Extras -UL'!$A$6:$J$109,HLOOKUP('Exras Inflair Vs. Base'!G550,'Extras -UL'!$A$4:$J$5,2,FALSE),FALSE)),0)</f>
        <v>0</v>
      </c>
      <c r="AC550" s="242">
        <f>IF(G550=$K$1,(VLOOKUP(A550,'Extras -UL'!$A$6:$J$109,HLOOKUP('Exras Inflair Vs. Base'!G550,'Extras -UL'!$A$4:$J$5,2,FALSE),FALSE)),0)</f>
        <v>0</v>
      </c>
      <c r="AD550" s="242">
        <f>IF(G550=$L$1,(VLOOKUP(A550,'Extras -UL'!$A$6:$J$109,HLOOKUP('Exras Inflair Vs. Base'!G550,'Extras -UL'!$A$4:$J$5,2,FALSE),FALSE)),0)</f>
        <v>0</v>
      </c>
      <c r="AE550" s="242">
        <f>IF(G550=$M$1,(VLOOKUP(A550,'Extras -UL'!$A$6:$J$109,HLOOKUP('Exras Inflair Vs. Base'!G550,'Extras -UL'!$A$4:$J$5,2,FALSE),FALSE)),0)</f>
        <v>0</v>
      </c>
      <c r="AF550" s="242">
        <f>IF(G550=$N$1,(VLOOKUP(A550,'Extras -UL'!$A$6:$J$109,HLOOKUP('Exras Inflair Vs. Base'!G550,'Extras -UL'!$A$4:$J$5,2,FALSE),FALSE)-I550),0)</f>
        <v>0</v>
      </c>
      <c r="AG550" s="242">
        <f>IF(G550=$O$1,(VLOOKUP(A550,'Extras -UL'!$A$6:$J$109,HLOOKUP('Exras Inflair Vs. Base'!G550,'Extras -UL'!$A$4:$J$5,2,FALSE),FALSE)),0)</f>
        <v>0</v>
      </c>
      <c r="AH550" s="242">
        <f>IF(G550=$P$1,(VLOOKUP(A550,'Extras -UL'!$A$6:$J$109,HLOOKUP('Exras Inflair Vs. Base'!G550,'Extras -UL'!$A$4:$J$5,2,FALSE),FALSE)),0)</f>
        <v>0</v>
      </c>
      <c r="AI550" s="242">
        <f>IF(G550=$Q$1,(VLOOKUP(A550,'Extras -UL'!$A$6:$J$109,HLOOKUP('Exras Inflair Vs. Base'!G550,'Extras -UL'!$A$4:$J$5,2,FALSE),FALSE)),0)</f>
        <v>0</v>
      </c>
      <c r="AJ550" s="242">
        <f>IF(G550=$R$1,(VLOOKUP(A550,'Extras -UL'!$A$6:$J$109,HLOOKUP('Exras Inflair Vs. Base'!G550,'Extras -UL'!$A$4:$J$5,2,FALSE),FALSE)),0)</f>
        <v>0</v>
      </c>
    </row>
    <row r="551" spans="1:36" x14ac:dyDescent="0.25">
      <c r="A551" s="250"/>
      <c r="B551" s="250"/>
      <c r="C551" s="250"/>
      <c r="D551" s="252"/>
      <c r="E551" s="249"/>
      <c r="F551" s="249"/>
      <c r="G551" s="249"/>
      <c r="H551" s="249"/>
      <c r="I551" s="249"/>
      <c r="J551" s="369">
        <f>IF(G551=$J$1,(VLOOKUP(A551,'Extras -UL'!$A$6:$J$109,HLOOKUP('Exras Inflair Vs. Base'!G551,'Extras -UL'!$A$4:$J$5,2,FALSE),FALSE)-I551),0)</f>
        <v>0</v>
      </c>
      <c r="K551" s="369">
        <f>IF(G551=$K$1,(VLOOKUP(A551,'Extras -UL'!$A$6:$J$109,HLOOKUP('Exras Inflair Vs. Base'!G551,'Extras -UL'!$A$4:$J$5,2,FALSE),FALSE)-I551),0)</f>
        <v>0</v>
      </c>
      <c r="L551" s="369">
        <f>IF(G551=$L$1,(VLOOKUP(A551,'Extras -UL'!$A$6:$J$109,HLOOKUP('Exras Inflair Vs. Base'!G551,'Extras -UL'!$A$4:$J$5,2,FALSE),FALSE)-I551),0)</f>
        <v>0</v>
      </c>
      <c r="M551" s="369">
        <f>IF(G551=$M$1,(VLOOKUP(A551,'Extras -UL'!$A$6:$J$109,HLOOKUP('Exras Inflair Vs. Base'!G551,'Extras -UL'!$A$4:$J$5,2,FALSE),FALSE)-I551),0)</f>
        <v>0</v>
      </c>
      <c r="N551" s="369">
        <f>IF(G551=$N$1,(VLOOKUP(A551,'Extras -UL'!$A$6:$J$109,HLOOKUP('Exras Inflair Vs. Base'!G551,'Extras -UL'!$A$4:$J$5,2,FALSE),FALSE)-I551),0)</f>
        <v>0</v>
      </c>
      <c r="O551" s="369">
        <f>IF(G551=$O$1,(VLOOKUP(A551,'Extras -UL'!$A$6:$J$109,HLOOKUP('Exras Inflair Vs. Base'!G551,'Extras -UL'!$A$4:$J$5,2,FALSE),FALSE)-I551),0)</f>
        <v>0</v>
      </c>
      <c r="P551" s="369">
        <f>IF(G551=$P$1,(VLOOKUP(A551,'Extras -UL'!$A$6:$J$109,HLOOKUP('Exras Inflair Vs. Base'!G551,'Extras -UL'!$A$4:$J$5,2,FALSE),FALSE)-I551),0)</f>
        <v>0</v>
      </c>
      <c r="Q551" s="369">
        <f>IF(G551=$Q$1,(VLOOKUP(A551,'Extras -UL'!$A$6:$J$109,HLOOKUP('Exras Inflair Vs. Base'!G551,'Extras -UL'!$A$4:$J$5,2,FALSE),FALSE)-I551),0)</f>
        <v>0</v>
      </c>
      <c r="R551" s="369">
        <f>IF(G551=$R$1,(VLOOKUP(A551,'Extras -UL'!$A$6:$J$109,HLOOKUP('Exras Inflair Vs. Base'!G551,'Extras -UL'!$A$4:$J$5,2,FALSE),FALSE)-I551),0)</f>
        <v>0</v>
      </c>
      <c r="S551" s="248"/>
      <c r="T551" s="256" t="str">
        <f t="shared" si="25"/>
        <v/>
      </c>
      <c r="U551" s="248"/>
      <c r="V551" s="248"/>
      <c r="W551" s="248"/>
      <c r="X551" s="248"/>
      <c r="Y551" s="241"/>
      <c r="Z551" s="241" t="str">
        <f t="shared" si="26"/>
        <v/>
      </c>
      <c r="AA551" s="245">
        <f t="shared" si="27"/>
        <v>0</v>
      </c>
      <c r="AB551" s="242">
        <f>IF(G551=$J$1,(VLOOKUP(A551,'Extras -UL'!$A$6:$J$109,HLOOKUP('Exras Inflair Vs. Base'!G551,'Extras -UL'!$A$4:$J$5,2,FALSE),FALSE)),0)</f>
        <v>0</v>
      </c>
      <c r="AC551" s="242">
        <f>IF(G551=$K$1,(VLOOKUP(A551,'Extras -UL'!$A$6:$J$109,HLOOKUP('Exras Inflair Vs. Base'!G551,'Extras -UL'!$A$4:$J$5,2,FALSE),FALSE)),0)</f>
        <v>0</v>
      </c>
      <c r="AD551" s="242">
        <f>IF(G551=$L$1,(VLOOKUP(A551,'Extras -UL'!$A$6:$J$109,HLOOKUP('Exras Inflair Vs. Base'!G551,'Extras -UL'!$A$4:$J$5,2,FALSE),FALSE)),0)</f>
        <v>0</v>
      </c>
      <c r="AE551" s="242">
        <f>IF(G551=$M$1,(VLOOKUP(A551,'Extras -UL'!$A$6:$J$109,HLOOKUP('Exras Inflair Vs. Base'!G551,'Extras -UL'!$A$4:$J$5,2,FALSE),FALSE)),0)</f>
        <v>0</v>
      </c>
      <c r="AF551" s="242">
        <f>IF(G551=$N$1,(VLOOKUP(A551,'Extras -UL'!$A$6:$J$109,HLOOKUP('Exras Inflair Vs. Base'!G551,'Extras -UL'!$A$4:$J$5,2,FALSE),FALSE)-I551),0)</f>
        <v>0</v>
      </c>
      <c r="AG551" s="242">
        <f>IF(G551=$O$1,(VLOOKUP(A551,'Extras -UL'!$A$6:$J$109,HLOOKUP('Exras Inflair Vs. Base'!G551,'Extras -UL'!$A$4:$J$5,2,FALSE),FALSE)),0)</f>
        <v>0</v>
      </c>
      <c r="AH551" s="242">
        <f>IF(G551=$P$1,(VLOOKUP(A551,'Extras -UL'!$A$6:$J$109,HLOOKUP('Exras Inflair Vs. Base'!G551,'Extras -UL'!$A$4:$J$5,2,FALSE),FALSE)),0)</f>
        <v>0</v>
      </c>
      <c r="AI551" s="242">
        <f>IF(G551=$Q$1,(VLOOKUP(A551,'Extras -UL'!$A$6:$J$109,HLOOKUP('Exras Inflair Vs. Base'!G551,'Extras -UL'!$A$4:$J$5,2,FALSE),FALSE)),0)</f>
        <v>0</v>
      </c>
      <c r="AJ551" s="242">
        <f>IF(G551=$R$1,(VLOOKUP(A551,'Extras -UL'!$A$6:$J$109,HLOOKUP('Exras Inflair Vs. Base'!G551,'Extras -UL'!$A$4:$J$5,2,FALSE),FALSE)),0)</f>
        <v>0</v>
      </c>
    </row>
    <row r="552" spans="1:36" x14ac:dyDescent="0.25">
      <c r="A552" s="250"/>
      <c r="B552" s="250"/>
      <c r="C552" s="250"/>
      <c r="D552" s="252"/>
      <c r="E552" s="249"/>
      <c r="F552" s="249"/>
      <c r="G552" s="249"/>
      <c r="H552" s="249"/>
      <c r="I552" s="249"/>
      <c r="J552" s="369">
        <f>IF(G552=$J$1,(VLOOKUP(A552,'Extras -UL'!$A$6:$J$109,HLOOKUP('Exras Inflair Vs. Base'!G552,'Extras -UL'!$A$4:$J$5,2,FALSE),FALSE)-I552),0)</f>
        <v>0</v>
      </c>
      <c r="K552" s="369">
        <f>IF(G552=$K$1,(VLOOKUP(A552,'Extras -UL'!$A$6:$J$109,HLOOKUP('Exras Inflair Vs. Base'!G552,'Extras -UL'!$A$4:$J$5,2,FALSE),FALSE)-I552),0)</f>
        <v>0</v>
      </c>
      <c r="L552" s="369">
        <f>IF(G552=$L$1,(VLOOKUP(A552,'Extras -UL'!$A$6:$J$109,HLOOKUP('Exras Inflair Vs. Base'!G552,'Extras -UL'!$A$4:$J$5,2,FALSE),FALSE)-I552),0)</f>
        <v>0</v>
      </c>
      <c r="M552" s="369">
        <f>IF(G552=$M$1,(VLOOKUP(A552,'Extras -UL'!$A$6:$J$109,HLOOKUP('Exras Inflair Vs. Base'!G552,'Extras -UL'!$A$4:$J$5,2,FALSE),FALSE)-I552),0)</f>
        <v>0</v>
      </c>
      <c r="N552" s="369">
        <f>IF(G552=$N$1,(VLOOKUP(A552,'Extras -UL'!$A$6:$J$109,HLOOKUP('Exras Inflair Vs. Base'!G552,'Extras -UL'!$A$4:$J$5,2,FALSE),FALSE)-I552),0)</f>
        <v>0</v>
      </c>
      <c r="O552" s="369">
        <f>IF(G552=$O$1,(VLOOKUP(A552,'Extras -UL'!$A$6:$J$109,HLOOKUP('Exras Inflair Vs. Base'!G552,'Extras -UL'!$A$4:$J$5,2,FALSE),FALSE)-I552),0)</f>
        <v>0</v>
      </c>
      <c r="P552" s="369">
        <f>IF(G552=$P$1,(VLOOKUP(A552,'Extras -UL'!$A$6:$J$109,HLOOKUP('Exras Inflair Vs. Base'!G552,'Extras -UL'!$A$4:$J$5,2,FALSE),FALSE)-I552),0)</f>
        <v>0</v>
      </c>
      <c r="Q552" s="369">
        <f>IF(G552=$Q$1,(VLOOKUP(A552,'Extras -UL'!$A$6:$J$109,HLOOKUP('Exras Inflair Vs. Base'!G552,'Extras -UL'!$A$4:$J$5,2,FALSE),FALSE)-I552),0)</f>
        <v>0</v>
      </c>
      <c r="R552" s="369">
        <f>IF(G552=$R$1,(VLOOKUP(A552,'Extras -UL'!$A$6:$J$109,HLOOKUP('Exras Inflair Vs. Base'!G552,'Extras -UL'!$A$4:$J$5,2,FALSE),FALSE)-I552),0)</f>
        <v>0</v>
      </c>
      <c r="S552" s="248"/>
      <c r="T552" s="256" t="str">
        <f t="shared" si="25"/>
        <v/>
      </c>
      <c r="U552" s="248"/>
      <c r="V552" s="248"/>
      <c r="W552" s="248"/>
      <c r="X552" s="248"/>
      <c r="Y552" s="241"/>
      <c r="Z552" s="241" t="str">
        <f t="shared" si="26"/>
        <v/>
      </c>
      <c r="AA552" s="245">
        <f t="shared" si="27"/>
        <v>0</v>
      </c>
      <c r="AB552" s="242">
        <f>IF(G552=$J$1,(VLOOKUP(A552,'Extras -UL'!$A$6:$J$109,HLOOKUP('Exras Inflair Vs. Base'!G552,'Extras -UL'!$A$4:$J$5,2,FALSE),FALSE)),0)</f>
        <v>0</v>
      </c>
      <c r="AC552" s="242">
        <f>IF(G552=$K$1,(VLOOKUP(A552,'Extras -UL'!$A$6:$J$109,HLOOKUP('Exras Inflair Vs. Base'!G552,'Extras -UL'!$A$4:$J$5,2,FALSE),FALSE)),0)</f>
        <v>0</v>
      </c>
      <c r="AD552" s="242">
        <f>IF(G552=$L$1,(VLOOKUP(A552,'Extras -UL'!$A$6:$J$109,HLOOKUP('Exras Inflair Vs. Base'!G552,'Extras -UL'!$A$4:$J$5,2,FALSE),FALSE)),0)</f>
        <v>0</v>
      </c>
      <c r="AE552" s="242">
        <f>IF(G552=$M$1,(VLOOKUP(A552,'Extras -UL'!$A$6:$J$109,HLOOKUP('Exras Inflair Vs. Base'!G552,'Extras -UL'!$A$4:$J$5,2,FALSE),FALSE)),0)</f>
        <v>0</v>
      </c>
      <c r="AF552" s="242">
        <f>IF(G552=$N$1,(VLOOKUP(A552,'Extras -UL'!$A$6:$J$109,HLOOKUP('Exras Inflair Vs. Base'!G552,'Extras -UL'!$A$4:$J$5,2,FALSE),FALSE)-I552),0)</f>
        <v>0</v>
      </c>
      <c r="AG552" s="242">
        <f>IF(G552=$O$1,(VLOOKUP(A552,'Extras -UL'!$A$6:$J$109,HLOOKUP('Exras Inflair Vs. Base'!G552,'Extras -UL'!$A$4:$J$5,2,FALSE),FALSE)),0)</f>
        <v>0</v>
      </c>
      <c r="AH552" s="242">
        <f>IF(G552=$P$1,(VLOOKUP(A552,'Extras -UL'!$A$6:$J$109,HLOOKUP('Exras Inflair Vs. Base'!G552,'Extras -UL'!$A$4:$J$5,2,FALSE),FALSE)),0)</f>
        <v>0</v>
      </c>
      <c r="AI552" s="242">
        <f>IF(G552=$Q$1,(VLOOKUP(A552,'Extras -UL'!$A$6:$J$109,HLOOKUP('Exras Inflair Vs. Base'!G552,'Extras -UL'!$A$4:$J$5,2,FALSE),FALSE)),0)</f>
        <v>0</v>
      </c>
      <c r="AJ552" s="242">
        <f>IF(G552=$R$1,(VLOOKUP(A552,'Extras -UL'!$A$6:$J$109,HLOOKUP('Exras Inflair Vs. Base'!G552,'Extras -UL'!$A$4:$J$5,2,FALSE),FALSE)),0)</f>
        <v>0</v>
      </c>
    </row>
    <row r="553" spans="1:36" x14ac:dyDescent="0.25">
      <c r="A553" s="250"/>
      <c r="B553" s="250"/>
      <c r="C553" s="250"/>
      <c r="D553" s="252"/>
      <c r="E553" s="249"/>
      <c r="F553" s="249"/>
      <c r="G553" s="249"/>
      <c r="H553" s="249"/>
      <c r="I553" s="249"/>
      <c r="J553" s="369">
        <f>IF(G553=$J$1,(VLOOKUP(A553,'Extras -UL'!$A$6:$J$109,HLOOKUP('Exras Inflair Vs. Base'!G553,'Extras -UL'!$A$4:$J$5,2,FALSE),FALSE)-I553),0)</f>
        <v>0</v>
      </c>
      <c r="K553" s="369">
        <f>IF(G553=$K$1,(VLOOKUP(A553,'Extras -UL'!$A$6:$J$109,HLOOKUP('Exras Inflair Vs. Base'!G553,'Extras -UL'!$A$4:$J$5,2,FALSE),FALSE)-I553),0)</f>
        <v>0</v>
      </c>
      <c r="L553" s="369">
        <f>IF(G553=$L$1,(VLOOKUP(A553,'Extras -UL'!$A$6:$J$109,HLOOKUP('Exras Inflair Vs. Base'!G553,'Extras -UL'!$A$4:$J$5,2,FALSE),FALSE)-I553),0)</f>
        <v>0</v>
      </c>
      <c r="M553" s="369">
        <f>IF(G553=$M$1,(VLOOKUP(A553,'Extras -UL'!$A$6:$J$109,HLOOKUP('Exras Inflair Vs. Base'!G553,'Extras -UL'!$A$4:$J$5,2,FALSE),FALSE)-I553),0)</f>
        <v>0</v>
      </c>
      <c r="N553" s="369">
        <f>IF(G553=$N$1,(VLOOKUP(A553,'Extras -UL'!$A$6:$J$109,HLOOKUP('Exras Inflair Vs. Base'!G553,'Extras -UL'!$A$4:$J$5,2,FALSE),FALSE)-I553),0)</f>
        <v>0</v>
      </c>
      <c r="O553" s="369">
        <f>IF(G553=$O$1,(VLOOKUP(A553,'Extras -UL'!$A$6:$J$109,HLOOKUP('Exras Inflair Vs. Base'!G553,'Extras -UL'!$A$4:$J$5,2,FALSE),FALSE)-I553),0)</f>
        <v>0</v>
      </c>
      <c r="P553" s="369">
        <f>IF(G553=$P$1,(VLOOKUP(A553,'Extras -UL'!$A$6:$J$109,HLOOKUP('Exras Inflair Vs. Base'!G553,'Extras -UL'!$A$4:$J$5,2,FALSE),FALSE)-I553),0)</f>
        <v>0</v>
      </c>
      <c r="Q553" s="369">
        <f>IF(G553=$Q$1,(VLOOKUP(A553,'Extras -UL'!$A$6:$J$109,HLOOKUP('Exras Inflair Vs. Base'!G553,'Extras -UL'!$A$4:$J$5,2,FALSE),FALSE)-I553),0)</f>
        <v>0</v>
      </c>
      <c r="R553" s="369">
        <f>IF(G553=$R$1,(VLOOKUP(A553,'Extras -UL'!$A$6:$J$109,HLOOKUP('Exras Inflair Vs. Base'!G553,'Extras -UL'!$A$4:$J$5,2,FALSE),FALSE)-I553),0)</f>
        <v>0</v>
      </c>
      <c r="S553" s="248"/>
      <c r="T553" s="256" t="str">
        <f t="shared" si="25"/>
        <v/>
      </c>
      <c r="U553" s="248"/>
      <c r="V553" s="248"/>
      <c r="W553" s="248"/>
      <c r="X553" s="248"/>
      <c r="Y553" s="241"/>
      <c r="Z553" s="241" t="str">
        <f t="shared" si="26"/>
        <v/>
      </c>
      <c r="AA553" s="245">
        <f t="shared" si="27"/>
        <v>0</v>
      </c>
      <c r="AB553" s="242">
        <f>IF(G553=$J$1,(VLOOKUP(A553,'Extras -UL'!$A$6:$J$109,HLOOKUP('Exras Inflair Vs. Base'!G553,'Extras -UL'!$A$4:$J$5,2,FALSE),FALSE)),0)</f>
        <v>0</v>
      </c>
      <c r="AC553" s="242">
        <f>IF(G553=$K$1,(VLOOKUP(A553,'Extras -UL'!$A$6:$J$109,HLOOKUP('Exras Inflair Vs. Base'!G553,'Extras -UL'!$A$4:$J$5,2,FALSE),FALSE)),0)</f>
        <v>0</v>
      </c>
      <c r="AD553" s="242">
        <f>IF(G553=$L$1,(VLOOKUP(A553,'Extras -UL'!$A$6:$J$109,HLOOKUP('Exras Inflair Vs. Base'!G553,'Extras -UL'!$A$4:$J$5,2,FALSE),FALSE)),0)</f>
        <v>0</v>
      </c>
      <c r="AE553" s="242">
        <f>IF(G553=$M$1,(VLOOKUP(A553,'Extras -UL'!$A$6:$J$109,HLOOKUP('Exras Inflair Vs. Base'!G553,'Extras -UL'!$A$4:$J$5,2,FALSE),FALSE)),0)</f>
        <v>0</v>
      </c>
      <c r="AF553" s="242">
        <f>IF(G553=$N$1,(VLOOKUP(A553,'Extras -UL'!$A$6:$J$109,HLOOKUP('Exras Inflair Vs. Base'!G553,'Extras -UL'!$A$4:$J$5,2,FALSE),FALSE)-I553),0)</f>
        <v>0</v>
      </c>
      <c r="AG553" s="242">
        <f>IF(G553=$O$1,(VLOOKUP(A553,'Extras -UL'!$A$6:$J$109,HLOOKUP('Exras Inflair Vs. Base'!G553,'Extras -UL'!$A$4:$J$5,2,FALSE),FALSE)),0)</f>
        <v>0</v>
      </c>
      <c r="AH553" s="242">
        <f>IF(G553=$P$1,(VLOOKUP(A553,'Extras -UL'!$A$6:$J$109,HLOOKUP('Exras Inflair Vs. Base'!G553,'Extras -UL'!$A$4:$J$5,2,FALSE),FALSE)),0)</f>
        <v>0</v>
      </c>
      <c r="AI553" s="242">
        <f>IF(G553=$Q$1,(VLOOKUP(A553,'Extras -UL'!$A$6:$J$109,HLOOKUP('Exras Inflair Vs. Base'!G553,'Extras -UL'!$A$4:$J$5,2,FALSE),FALSE)),0)</f>
        <v>0</v>
      </c>
      <c r="AJ553" s="242">
        <f>IF(G553=$R$1,(VLOOKUP(A553,'Extras -UL'!$A$6:$J$109,HLOOKUP('Exras Inflair Vs. Base'!G553,'Extras -UL'!$A$4:$J$5,2,FALSE),FALSE)),0)</f>
        <v>0</v>
      </c>
    </row>
    <row r="554" spans="1:36" x14ac:dyDescent="0.25">
      <c r="A554" s="250"/>
      <c r="B554" s="250"/>
      <c r="C554" s="250"/>
      <c r="D554" s="252"/>
      <c r="E554" s="249"/>
      <c r="F554" s="249"/>
      <c r="G554" s="249"/>
      <c r="H554" s="249"/>
      <c r="I554" s="249"/>
      <c r="J554" s="369">
        <f>IF(G554=$J$1,(VLOOKUP(A554,'Extras -UL'!$A$6:$J$109,HLOOKUP('Exras Inflair Vs. Base'!G554,'Extras -UL'!$A$4:$J$5,2,FALSE),FALSE)-I554),0)</f>
        <v>0</v>
      </c>
      <c r="K554" s="369">
        <f>IF(G554=$K$1,(VLOOKUP(A554,'Extras -UL'!$A$6:$J$109,HLOOKUP('Exras Inflair Vs. Base'!G554,'Extras -UL'!$A$4:$J$5,2,FALSE),FALSE)-I554),0)</f>
        <v>0</v>
      </c>
      <c r="L554" s="369">
        <f>IF(G554=$L$1,(VLOOKUP(A554,'Extras -UL'!$A$6:$J$109,HLOOKUP('Exras Inflair Vs. Base'!G554,'Extras -UL'!$A$4:$J$5,2,FALSE),FALSE)-I554),0)</f>
        <v>0</v>
      </c>
      <c r="M554" s="369">
        <f>IF(G554=$M$1,(VLOOKUP(A554,'Extras -UL'!$A$6:$J$109,HLOOKUP('Exras Inflair Vs. Base'!G554,'Extras -UL'!$A$4:$J$5,2,FALSE),FALSE)-I554),0)</f>
        <v>0</v>
      </c>
      <c r="N554" s="369">
        <f>IF(G554=$N$1,(VLOOKUP(A554,'Extras -UL'!$A$6:$J$109,HLOOKUP('Exras Inflair Vs. Base'!G554,'Extras -UL'!$A$4:$J$5,2,FALSE),FALSE)-I554),0)</f>
        <v>0</v>
      </c>
      <c r="O554" s="369">
        <f>IF(G554=$O$1,(VLOOKUP(A554,'Extras -UL'!$A$6:$J$109,HLOOKUP('Exras Inflair Vs. Base'!G554,'Extras -UL'!$A$4:$J$5,2,FALSE),FALSE)-I554),0)</f>
        <v>0</v>
      </c>
      <c r="P554" s="369">
        <f>IF(G554=$P$1,(VLOOKUP(A554,'Extras -UL'!$A$6:$J$109,HLOOKUP('Exras Inflair Vs. Base'!G554,'Extras -UL'!$A$4:$J$5,2,FALSE),FALSE)-I554),0)</f>
        <v>0</v>
      </c>
      <c r="Q554" s="369">
        <f>IF(G554=$Q$1,(VLOOKUP(A554,'Extras -UL'!$A$6:$J$109,HLOOKUP('Exras Inflair Vs. Base'!G554,'Extras -UL'!$A$4:$J$5,2,FALSE),FALSE)-I554),0)</f>
        <v>0</v>
      </c>
      <c r="R554" s="369">
        <f>IF(G554=$R$1,(VLOOKUP(A554,'Extras -UL'!$A$6:$J$109,HLOOKUP('Exras Inflair Vs. Base'!G554,'Extras -UL'!$A$4:$J$5,2,FALSE),FALSE)-I554),0)</f>
        <v>0</v>
      </c>
      <c r="S554" s="248"/>
      <c r="T554" s="256" t="str">
        <f t="shared" si="25"/>
        <v/>
      </c>
      <c r="U554" s="248"/>
      <c r="V554" s="248"/>
      <c r="W554" s="248"/>
      <c r="X554" s="248"/>
      <c r="Y554" s="241"/>
      <c r="Z554" s="241" t="str">
        <f t="shared" si="26"/>
        <v/>
      </c>
      <c r="AA554" s="245">
        <f t="shared" si="27"/>
        <v>0</v>
      </c>
      <c r="AB554" s="242">
        <f>IF(G554=$J$1,(VLOOKUP(A554,'Extras -UL'!$A$6:$J$109,HLOOKUP('Exras Inflair Vs. Base'!G554,'Extras -UL'!$A$4:$J$5,2,FALSE),FALSE)),0)</f>
        <v>0</v>
      </c>
      <c r="AC554" s="242">
        <f>IF(G554=$K$1,(VLOOKUP(A554,'Extras -UL'!$A$6:$J$109,HLOOKUP('Exras Inflair Vs. Base'!G554,'Extras -UL'!$A$4:$J$5,2,FALSE),FALSE)),0)</f>
        <v>0</v>
      </c>
      <c r="AD554" s="242">
        <f>IF(G554=$L$1,(VLOOKUP(A554,'Extras -UL'!$A$6:$J$109,HLOOKUP('Exras Inflair Vs. Base'!G554,'Extras -UL'!$A$4:$J$5,2,FALSE),FALSE)),0)</f>
        <v>0</v>
      </c>
      <c r="AE554" s="242">
        <f>IF(G554=$M$1,(VLOOKUP(A554,'Extras -UL'!$A$6:$J$109,HLOOKUP('Exras Inflair Vs. Base'!G554,'Extras -UL'!$A$4:$J$5,2,FALSE),FALSE)),0)</f>
        <v>0</v>
      </c>
      <c r="AF554" s="242">
        <f>IF(G554=$N$1,(VLOOKUP(A554,'Extras -UL'!$A$6:$J$109,HLOOKUP('Exras Inflair Vs. Base'!G554,'Extras -UL'!$A$4:$J$5,2,FALSE),FALSE)-I554),0)</f>
        <v>0</v>
      </c>
      <c r="AG554" s="242">
        <f>IF(G554=$O$1,(VLOOKUP(A554,'Extras -UL'!$A$6:$J$109,HLOOKUP('Exras Inflair Vs. Base'!G554,'Extras -UL'!$A$4:$J$5,2,FALSE),FALSE)),0)</f>
        <v>0</v>
      </c>
      <c r="AH554" s="242">
        <f>IF(G554=$P$1,(VLOOKUP(A554,'Extras -UL'!$A$6:$J$109,HLOOKUP('Exras Inflair Vs. Base'!G554,'Extras -UL'!$A$4:$J$5,2,FALSE),FALSE)),0)</f>
        <v>0</v>
      </c>
      <c r="AI554" s="242">
        <f>IF(G554=$Q$1,(VLOOKUP(A554,'Extras -UL'!$A$6:$J$109,HLOOKUP('Exras Inflair Vs. Base'!G554,'Extras -UL'!$A$4:$J$5,2,FALSE),FALSE)),0)</f>
        <v>0</v>
      </c>
      <c r="AJ554" s="242">
        <f>IF(G554=$R$1,(VLOOKUP(A554,'Extras -UL'!$A$6:$J$109,HLOOKUP('Exras Inflair Vs. Base'!G554,'Extras -UL'!$A$4:$J$5,2,FALSE),FALSE)),0)</f>
        <v>0</v>
      </c>
    </row>
    <row r="555" spans="1:36" x14ac:dyDescent="0.25">
      <c r="A555" s="250"/>
      <c r="B555" s="250"/>
      <c r="C555" s="250"/>
      <c r="D555" s="252"/>
      <c r="E555" s="249"/>
      <c r="F555" s="249"/>
      <c r="G555" s="249"/>
      <c r="H555" s="249"/>
      <c r="I555" s="249"/>
      <c r="J555" s="369">
        <f>IF(G555=$J$1,(VLOOKUP(A555,'Extras -UL'!$A$6:$J$109,HLOOKUP('Exras Inflair Vs. Base'!G555,'Extras -UL'!$A$4:$J$5,2,FALSE),FALSE)-I555),0)</f>
        <v>0</v>
      </c>
      <c r="K555" s="369">
        <f>IF(G555=$K$1,(VLOOKUP(A555,'Extras -UL'!$A$6:$J$109,HLOOKUP('Exras Inflair Vs. Base'!G555,'Extras -UL'!$A$4:$J$5,2,FALSE),FALSE)-I555),0)</f>
        <v>0</v>
      </c>
      <c r="L555" s="369">
        <f>IF(G555=$L$1,(VLOOKUP(A555,'Extras -UL'!$A$6:$J$109,HLOOKUP('Exras Inflair Vs. Base'!G555,'Extras -UL'!$A$4:$J$5,2,FALSE),FALSE)-I555),0)</f>
        <v>0</v>
      </c>
      <c r="M555" s="369">
        <f>IF(G555=$M$1,(VLOOKUP(A555,'Extras -UL'!$A$6:$J$109,HLOOKUP('Exras Inflair Vs. Base'!G555,'Extras -UL'!$A$4:$J$5,2,FALSE),FALSE)-I555),0)</f>
        <v>0</v>
      </c>
      <c r="N555" s="369">
        <f>IF(G555=$N$1,(VLOOKUP(A555,'Extras -UL'!$A$6:$J$109,HLOOKUP('Exras Inflair Vs. Base'!G555,'Extras -UL'!$A$4:$J$5,2,FALSE),FALSE)-I555),0)</f>
        <v>0</v>
      </c>
      <c r="O555" s="369">
        <f>IF(G555=$O$1,(VLOOKUP(A555,'Extras -UL'!$A$6:$J$109,HLOOKUP('Exras Inflair Vs. Base'!G555,'Extras -UL'!$A$4:$J$5,2,FALSE),FALSE)-I555),0)</f>
        <v>0</v>
      </c>
      <c r="P555" s="369">
        <f>IF(G555=$P$1,(VLOOKUP(A555,'Extras -UL'!$A$6:$J$109,HLOOKUP('Exras Inflair Vs. Base'!G555,'Extras -UL'!$A$4:$J$5,2,FALSE),FALSE)-I555),0)</f>
        <v>0</v>
      </c>
      <c r="Q555" s="369">
        <f>IF(G555=$Q$1,(VLOOKUP(A555,'Extras -UL'!$A$6:$J$109,HLOOKUP('Exras Inflair Vs. Base'!G555,'Extras -UL'!$A$4:$J$5,2,FALSE),FALSE)-I555),0)</f>
        <v>0</v>
      </c>
      <c r="R555" s="369">
        <f>IF(G555=$R$1,(VLOOKUP(A555,'Extras -UL'!$A$6:$J$109,HLOOKUP('Exras Inflair Vs. Base'!G555,'Extras -UL'!$A$4:$J$5,2,FALSE),FALSE)-I555),0)</f>
        <v>0</v>
      </c>
      <c r="S555" s="248"/>
      <c r="T555" s="256" t="str">
        <f t="shared" si="25"/>
        <v/>
      </c>
      <c r="U555" s="248"/>
      <c r="V555" s="248"/>
      <c r="W555" s="248"/>
      <c r="X555" s="248"/>
      <c r="Y555" s="241"/>
      <c r="Z555" s="241" t="str">
        <f t="shared" si="26"/>
        <v/>
      </c>
      <c r="AA555" s="245">
        <f t="shared" si="27"/>
        <v>0</v>
      </c>
      <c r="AB555" s="242">
        <f>IF(G555=$J$1,(VLOOKUP(A555,'Extras -UL'!$A$6:$J$109,HLOOKUP('Exras Inflair Vs. Base'!G555,'Extras -UL'!$A$4:$J$5,2,FALSE),FALSE)),0)</f>
        <v>0</v>
      </c>
      <c r="AC555" s="242">
        <f>IF(G555=$K$1,(VLOOKUP(A555,'Extras -UL'!$A$6:$J$109,HLOOKUP('Exras Inflair Vs. Base'!G555,'Extras -UL'!$A$4:$J$5,2,FALSE),FALSE)),0)</f>
        <v>0</v>
      </c>
      <c r="AD555" s="242">
        <f>IF(G555=$L$1,(VLOOKUP(A555,'Extras -UL'!$A$6:$J$109,HLOOKUP('Exras Inflair Vs. Base'!G555,'Extras -UL'!$A$4:$J$5,2,FALSE),FALSE)),0)</f>
        <v>0</v>
      </c>
      <c r="AE555" s="242">
        <f>IF(G555=$M$1,(VLOOKUP(A555,'Extras -UL'!$A$6:$J$109,HLOOKUP('Exras Inflair Vs. Base'!G555,'Extras -UL'!$A$4:$J$5,2,FALSE),FALSE)),0)</f>
        <v>0</v>
      </c>
      <c r="AF555" s="242">
        <f>IF(G555=$N$1,(VLOOKUP(A555,'Extras -UL'!$A$6:$J$109,HLOOKUP('Exras Inflair Vs. Base'!G555,'Extras -UL'!$A$4:$J$5,2,FALSE),FALSE)-I555),0)</f>
        <v>0</v>
      </c>
      <c r="AG555" s="242">
        <f>IF(G555=$O$1,(VLOOKUP(A555,'Extras -UL'!$A$6:$J$109,HLOOKUP('Exras Inflair Vs. Base'!G555,'Extras -UL'!$A$4:$J$5,2,FALSE),FALSE)),0)</f>
        <v>0</v>
      </c>
      <c r="AH555" s="242">
        <f>IF(G555=$P$1,(VLOOKUP(A555,'Extras -UL'!$A$6:$J$109,HLOOKUP('Exras Inflair Vs. Base'!G555,'Extras -UL'!$A$4:$J$5,2,FALSE),FALSE)),0)</f>
        <v>0</v>
      </c>
      <c r="AI555" s="242">
        <f>IF(G555=$Q$1,(VLOOKUP(A555,'Extras -UL'!$A$6:$J$109,HLOOKUP('Exras Inflair Vs. Base'!G555,'Extras -UL'!$A$4:$J$5,2,FALSE),FALSE)),0)</f>
        <v>0</v>
      </c>
      <c r="AJ555" s="242">
        <f>IF(G555=$R$1,(VLOOKUP(A555,'Extras -UL'!$A$6:$J$109,HLOOKUP('Exras Inflair Vs. Base'!G555,'Extras -UL'!$A$4:$J$5,2,FALSE),FALSE)),0)</f>
        <v>0</v>
      </c>
    </row>
    <row r="556" spans="1:36" x14ac:dyDescent="0.25">
      <c r="A556" s="250"/>
      <c r="B556" s="250"/>
      <c r="C556" s="250"/>
      <c r="D556" s="252"/>
      <c r="E556" s="249"/>
      <c r="F556" s="249"/>
      <c r="G556" s="249"/>
      <c r="H556" s="249"/>
      <c r="I556" s="249"/>
      <c r="J556" s="369">
        <f>IF(G556=$J$1,(VLOOKUP(A556,'Extras -UL'!$A$6:$J$109,HLOOKUP('Exras Inflair Vs. Base'!G556,'Extras -UL'!$A$4:$J$5,2,FALSE),FALSE)-I556),0)</f>
        <v>0</v>
      </c>
      <c r="K556" s="369">
        <f>IF(G556=$K$1,(VLOOKUP(A556,'Extras -UL'!$A$6:$J$109,HLOOKUP('Exras Inflair Vs. Base'!G556,'Extras -UL'!$A$4:$J$5,2,FALSE),FALSE)-I556),0)</f>
        <v>0</v>
      </c>
      <c r="L556" s="369">
        <f>IF(G556=$L$1,(VLOOKUP(A556,'Extras -UL'!$A$6:$J$109,HLOOKUP('Exras Inflair Vs. Base'!G556,'Extras -UL'!$A$4:$J$5,2,FALSE),FALSE)-I556),0)</f>
        <v>0</v>
      </c>
      <c r="M556" s="369">
        <f>IF(G556=$M$1,(VLOOKUP(A556,'Extras -UL'!$A$6:$J$109,HLOOKUP('Exras Inflair Vs. Base'!G556,'Extras -UL'!$A$4:$J$5,2,FALSE),FALSE)-I556),0)</f>
        <v>0</v>
      </c>
      <c r="N556" s="369">
        <f>IF(G556=$N$1,(VLOOKUP(A556,'Extras -UL'!$A$6:$J$109,HLOOKUP('Exras Inflair Vs. Base'!G556,'Extras -UL'!$A$4:$J$5,2,FALSE),FALSE)-I556),0)</f>
        <v>0</v>
      </c>
      <c r="O556" s="369">
        <f>IF(G556=$O$1,(VLOOKUP(A556,'Extras -UL'!$A$6:$J$109,HLOOKUP('Exras Inflair Vs. Base'!G556,'Extras -UL'!$A$4:$J$5,2,FALSE),FALSE)-I556),0)</f>
        <v>0</v>
      </c>
      <c r="P556" s="369">
        <f>IF(G556=$P$1,(VLOOKUP(A556,'Extras -UL'!$A$6:$J$109,HLOOKUP('Exras Inflair Vs. Base'!G556,'Extras -UL'!$A$4:$J$5,2,FALSE),FALSE)-I556),0)</f>
        <v>0</v>
      </c>
      <c r="Q556" s="369">
        <f>IF(G556=$Q$1,(VLOOKUP(A556,'Extras -UL'!$A$6:$J$109,HLOOKUP('Exras Inflair Vs. Base'!G556,'Extras -UL'!$A$4:$J$5,2,FALSE),FALSE)-I556),0)</f>
        <v>0</v>
      </c>
      <c r="R556" s="369">
        <f>IF(G556=$R$1,(VLOOKUP(A556,'Extras -UL'!$A$6:$J$109,HLOOKUP('Exras Inflair Vs. Base'!G556,'Extras -UL'!$A$4:$J$5,2,FALSE),FALSE)-I556),0)</f>
        <v>0</v>
      </c>
      <c r="S556" s="248"/>
      <c r="T556" s="256" t="str">
        <f t="shared" si="25"/>
        <v/>
      </c>
      <c r="U556" s="248"/>
      <c r="V556" s="248"/>
      <c r="W556" s="248"/>
      <c r="X556" s="248"/>
      <c r="Y556" s="241"/>
      <c r="Z556" s="241" t="str">
        <f t="shared" si="26"/>
        <v/>
      </c>
      <c r="AA556" s="245">
        <f t="shared" si="27"/>
        <v>0</v>
      </c>
      <c r="AB556" s="242">
        <f>IF(G556=$J$1,(VLOOKUP(A556,'Extras -UL'!$A$6:$J$109,HLOOKUP('Exras Inflair Vs. Base'!G556,'Extras -UL'!$A$4:$J$5,2,FALSE),FALSE)),0)</f>
        <v>0</v>
      </c>
      <c r="AC556" s="242">
        <f>IF(G556=$K$1,(VLOOKUP(A556,'Extras -UL'!$A$6:$J$109,HLOOKUP('Exras Inflair Vs. Base'!G556,'Extras -UL'!$A$4:$J$5,2,FALSE),FALSE)),0)</f>
        <v>0</v>
      </c>
      <c r="AD556" s="242">
        <f>IF(G556=$L$1,(VLOOKUP(A556,'Extras -UL'!$A$6:$J$109,HLOOKUP('Exras Inflair Vs. Base'!G556,'Extras -UL'!$A$4:$J$5,2,FALSE),FALSE)),0)</f>
        <v>0</v>
      </c>
      <c r="AE556" s="242">
        <f>IF(G556=$M$1,(VLOOKUP(A556,'Extras -UL'!$A$6:$J$109,HLOOKUP('Exras Inflair Vs. Base'!G556,'Extras -UL'!$A$4:$J$5,2,FALSE),FALSE)),0)</f>
        <v>0</v>
      </c>
      <c r="AF556" s="242">
        <f>IF(G556=$N$1,(VLOOKUP(A556,'Extras -UL'!$A$6:$J$109,HLOOKUP('Exras Inflair Vs. Base'!G556,'Extras -UL'!$A$4:$J$5,2,FALSE),FALSE)-I556),0)</f>
        <v>0</v>
      </c>
      <c r="AG556" s="242">
        <f>IF(G556=$O$1,(VLOOKUP(A556,'Extras -UL'!$A$6:$J$109,HLOOKUP('Exras Inflair Vs. Base'!G556,'Extras -UL'!$A$4:$J$5,2,FALSE),FALSE)),0)</f>
        <v>0</v>
      </c>
      <c r="AH556" s="242">
        <f>IF(G556=$P$1,(VLOOKUP(A556,'Extras -UL'!$A$6:$J$109,HLOOKUP('Exras Inflair Vs. Base'!G556,'Extras -UL'!$A$4:$J$5,2,FALSE),FALSE)),0)</f>
        <v>0</v>
      </c>
      <c r="AI556" s="242">
        <f>IF(G556=$Q$1,(VLOOKUP(A556,'Extras -UL'!$A$6:$J$109,HLOOKUP('Exras Inflair Vs. Base'!G556,'Extras -UL'!$A$4:$J$5,2,FALSE),FALSE)),0)</f>
        <v>0</v>
      </c>
      <c r="AJ556" s="242">
        <f>IF(G556=$R$1,(VLOOKUP(A556,'Extras -UL'!$A$6:$J$109,HLOOKUP('Exras Inflair Vs. Base'!G556,'Extras -UL'!$A$4:$J$5,2,FALSE),FALSE)),0)</f>
        <v>0</v>
      </c>
    </row>
    <row r="557" spans="1:36" x14ac:dyDescent="0.25">
      <c r="A557" s="250"/>
      <c r="B557" s="250"/>
      <c r="C557" s="250"/>
      <c r="D557" s="252"/>
      <c r="E557" s="249"/>
      <c r="F557" s="249"/>
      <c r="G557" s="249"/>
      <c r="H557" s="249"/>
      <c r="I557" s="249"/>
      <c r="J557" s="369">
        <f>IF(G557=$J$1,(VLOOKUP(A557,'Extras -UL'!$A$6:$J$109,HLOOKUP('Exras Inflair Vs. Base'!G557,'Extras -UL'!$A$4:$J$5,2,FALSE),FALSE)-I557),0)</f>
        <v>0</v>
      </c>
      <c r="K557" s="369">
        <f>IF(G557=$K$1,(VLOOKUP(A557,'Extras -UL'!$A$6:$J$109,HLOOKUP('Exras Inflair Vs. Base'!G557,'Extras -UL'!$A$4:$J$5,2,FALSE),FALSE)-I557),0)</f>
        <v>0</v>
      </c>
      <c r="L557" s="369">
        <f>IF(G557=$L$1,(VLOOKUP(A557,'Extras -UL'!$A$6:$J$109,HLOOKUP('Exras Inflair Vs. Base'!G557,'Extras -UL'!$A$4:$J$5,2,FALSE),FALSE)-I557),0)</f>
        <v>0</v>
      </c>
      <c r="M557" s="369">
        <f>IF(G557=$M$1,(VLOOKUP(A557,'Extras -UL'!$A$6:$J$109,HLOOKUP('Exras Inflair Vs. Base'!G557,'Extras -UL'!$A$4:$J$5,2,FALSE),FALSE)-I557),0)</f>
        <v>0</v>
      </c>
      <c r="N557" s="369">
        <f>IF(G557=$N$1,(VLOOKUP(A557,'Extras -UL'!$A$6:$J$109,HLOOKUP('Exras Inflair Vs. Base'!G557,'Extras -UL'!$A$4:$J$5,2,FALSE),FALSE)-I557),0)</f>
        <v>0</v>
      </c>
      <c r="O557" s="369">
        <f>IF(G557=$O$1,(VLOOKUP(A557,'Extras -UL'!$A$6:$J$109,HLOOKUP('Exras Inflair Vs. Base'!G557,'Extras -UL'!$A$4:$J$5,2,FALSE),FALSE)-I557),0)</f>
        <v>0</v>
      </c>
      <c r="P557" s="369">
        <f>IF(G557=$P$1,(VLOOKUP(A557,'Extras -UL'!$A$6:$J$109,HLOOKUP('Exras Inflair Vs. Base'!G557,'Extras -UL'!$A$4:$J$5,2,FALSE),FALSE)-I557),0)</f>
        <v>0</v>
      </c>
      <c r="Q557" s="369">
        <f>IF(G557=$Q$1,(VLOOKUP(A557,'Extras -UL'!$A$6:$J$109,HLOOKUP('Exras Inflair Vs. Base'!G557,'Extras -UL'!$A$4:$J$5,2,FALSE),FALSE)-I557),0)</f>
        <v>0</v>
      </c>
      <c r="R557" s="369">
        <f>IF(G557=$R$1,(VLOOKUP(A557,'Extras -UL'!$A$6:$J$109,HLOOKUP('Exras Inflair Vs. Base'!G557,'Extras -UL'!$A$4:$J$5,2,FALSE),FALSE)-I557),0)</f>
        <v>0</v>
      </c>
      <c r="S557" s="248"/>
      <c r="T557" s="256" t="str">
        <f t="shared" si="25"/>
        <v/>
      </c>
      <c r="U557" s="248"/>
      <c r="V557" s="248"/>
      <c r="W557" s="248"/>
      <c r="X557" s="248"/>
      <c r="Y557" s="241"/>
      <c r="Z557" s="241" t="str">
        <f t="shared" si="26"/>
        <v/>
      </c>
      <c r="AA557" s="245">
        <f t="shared" si="27"/>
        <v>0</v>
      </c>
      <c r="AB557" s="242">
        <f>IF(G557=$J$1,(VLOOKUP(A557,'Extras -UL'!$A$6:$J$109,HLOOKUP('Exras Inflair Vs. Base'!G557,'Extras -UL'!$A$4:$J$5,2,FALSE),FALSE)),0)</f>
        <v>0</v>
      </c>
      <c r="AC557" s="242">
        <f>IF(G557=$K$1,(VLOOKUP(A557,'Extras -UL'!$A$6:$J$109,HLOOKUP('Exras Inflair Vs. Base'!G557,'Extras -UL'!$A$4:$J$5,2,FALSE),FALSE)),0)</f>
        <v>0</v>
      </c>
      <c r="AD557" s="242">
        <f>IF(G557=$L$1,(VLOOKUP(A557,'Extras -UL'!$A$6:$J$109,HLOOKUP('Exras Inflair Vs. Base'!G557,'Extras -UL'!$A$4:$J$5,2,FALSE),FALSE)),0)</f>
        <v>0</v>
      </c>
      <c r="AE557" s="242">
        <f>IF(G557=$M$1,(VLOOKUP(A557,'Extras -UL'!$A$6:$J$109,HLOOKUP('Exras Inflair Vs. Base'!G557,'Extras -UL'!$A$4:$J$5,2,FALSE),FALSE)),0)</f>
        <v>0</v>
      </c>
      <c r="AF557" s="242">
        <f>IF(G557=$N$1,(VLOOKUP(A557,'Extras -UL'!$A$6:$J$109,HLOOKUP('Exras Inflair Vs. Base'!G557,'Extras -UL'!$A$4:$J$5,2,FALSE),FALSE)-I557),0)</f>
        <v>0</v>
      </c>
      <c r="AG557" s="242">
        <f>IF(G557=$O$1,(VLOOKUP(A557,'Extras -UL'!$A$6:$J$109,HLOOKUP('Exras Inflair Vs. Base'!G557,'Extras -UL'!$A$4:$J$5,2,FALSE),FALSE)),0)</f>
        <v>0</v>
      </c>
      <c r="AH557" s="242">
        <f>IF(G557=$P$1,(VLOOKUP(A557,'Extras -UL'!$A$6:$J$109,HLOOKUP('Exras Inflair Vs. Base'!G557,'Extras -UL'!$A$4:$J$5,2,FALSE),FALSE)),0)</f>
        <v>0</v>
      </c>
      <c r="AI557" s="242">
        <f>IF(G557=$Q$1,(VLOOKUP(A557,'Extras -UL'!$A$6:$J$109,HLOOKUP('Exras Inflair Vs. Base'!G557,'Extras -UL'!$A$4:$J$5,2,FALSE),FALSE)),0)</f>
        <v>0</v>
      </c>
      <c r="AJ557" s="242">
        <f>IF(G557=$R$1,(VLOOKUP(A557,'Extras -UL'!$A$6:$J$109,HLOOKUP('Exras Inflair Vs. Base'!G557,'Extras -UL'!$A$4:$J$5,2,FALSE),FALSE)),0)</f>
        <v>0</v>
      </c>
    </row>
    <row r="558" spans="1:36" x14ac:dyDescent="0.25">
      <c r="A558" s="250"/>
      <c r="B558" s="250"/>
      <c r="C558" s="250"/>
      <c r="D558" s="252"/>
      <c r="E558" s="249"/>
      <c r="F558" s="249"/>
      <c r="G558" s="249"/>
      <c r="H558" s="249"/>
      <c r="I558" s="249"/>
      <c r="J558" s="369">
        <f>IF(G558=$J$1,(VLOOKUP(A558,'Extras -UL'!$A$6:$J$109,HLOOKUP('Exras Inflair Vs. Base'!G558,'Extras -UL'!$A$4:$J$5,2,FALSE),FALSE)-I558),0)</f>
        <v>0</v>
      </c>
      <c r="K558" s="369">
        <f>IF(G558=$K$1,(VLOOKUP(A558,'Extras -UL'!$A$6:$J$109,HLOOKUP('Exras Inflair Vs. Base'!G558,'Extras -UL'!$A$4:$J$5,2,FALSE),FALSE)-I558),0)</f>
        <v>0</v>
      </c>
      <c r="L558" s="369">
        <f>IF(G558=$L$1,(VLOOKUP(A558,'Extras -UL'!$A$6:$J$109,HLOOKUP('Exras Inflair Vs. Base'!G558,'Extras -UL'!$A$4:$J$5,2,FALSE),FALSE)-I558),0)</f>
        <v>0</v>
      </c>
      <c r="M558" s="369">
        <f>IF(G558=$M$1,(VLOOKUP(A558,'Extras -UL'!$A$6:$J$109,HLOOKUP('Exras Inflair Vs. Base'!G558,'Extras -UL'!$A$4:$J$5,2,FALSE),FALSE)-I558),0)</f>
        <v>0</v>
      </c>
      <c r="N558" s="369">
        <f>IF(G558=$N$1,(VLOOKUP(A558,'Extras -UL'!$A$6:$J$109,HLOOKUP('Exras Inflair Vs. Base'!G558,'Extras -UL'!$A$4:$J$5,2,FALSE),FALSE)-I558),0)</f>
        <v>0</v>
      </c>
      <c r="O558" s="369">
        <f>IF(G558=$O$1,(VLOOKUP(A558,'Extras -UL'!$A$6:$J$109,HLOOKUP('Exras Inflair Vs. Base'!G558,'Extras -UL'!$A$4:$J$5,2,FALSE),FALSE)-I558),0)</f>
        <v>0</v>
      </c>
      <c r="P558" s="369">
        <f>IF(G558=$P$1,(VLOOKUP(A558,'Extras -UL'!$A$6:$J$109,HLOOKUP('Exras Inflair Vs. Base'!G558,'Extras -UL'!$A$4:$J$5,2,FALSE),FALSE)-I558),0)</f>
        <v>0</v>
      </c>
      <c r="Q558" s="369">
        <f>IF(G558=$Q$1,(VLOOKUP(A558,'Extras -UL'!$A$6:$J$109,HLOOKUP('Exras Inflair Vs. Base'!G558,'Extras -UL'!$A$4:$J$5,2,FALSE),FALSE)-I558),0)</f>
        <v>0</v>
      </c>
      <c r="R558" s="369">
        <f>IF(G558=$R$1,(VLOOKUP(A558,'Extras -UL'!$A$6:$J$109,HLOOKUP('Exras Inflair Vs. Base'!G558,'Extras -UL'!$A$4:$J$5,2,FALSE),FALSE)-I558),0)</f>
        <v>0</v>
      </c>
      <c r="S558" s="248"/>
      <c r="T558" s="256" t="str">
        <f t="shared" si="25"/>
        <v/>
      </c>
      <c r="U558" s="248"/>
      <c r="V558" s="248"/>
      <c r="W558" s="248"/>
      <c r="X558" s="248"/>
      <c r="Y558" s="241"/>
      <c r="Z558" s="241" t="str">
        <f t="shared" si="26"/>
        <v/>
      </c>
      <c r="AA558" s="245">
        <f t="shared" si="27"/>
        <v>0</v>
      </c>
      <c r="AB558" s="242">
        <f>IF(G558=$J$1,(VLOOKUP(A558,'Extras -UL'!$A$6:$J$109,HLOOKUP('Exras Inflair Vs. Base'!G558,'Extras -UL'!$A$4:$J$5,2,FALSE),FALSE)),0)</f>
        <v>0</v>
      </c>
      <c r="AC558" s="242">
        <f>IF(G558=$K$1,(VLOOKUP(A558,'Extras -UL'!$A$6:$J$109,HLOOKUP('Exras Inflair Vs. Base'!G558,'Extras -UL'!$A$4:$J$5,2,FALSE),FALSE)),0)</f>
        <v>0</v>
      </c>
      <c r="AD558" s="242">
        <f>IF(G558=$L$1,(VLOOKUP(A558,'Extras -UL'!$A$6:$J$109,HLOOKUP('Exras Inflair Vs. Base'!G558,'Extras -UL'!$A$4:$J$5,2,FALSE),FALSE)),0)</f>
        <v>0</v>
      </c>
      <c r="AE558" s="242">
        <f>IF(G558=$M$1,(VLOOKUP(A558,'Extras -UL'!$A$6:$J$109,HLOOKUP('Exras Inflair Vs. Base'!G558,'Extras -UL'!$A$4:$J$5,2,FALSE),FALSE)),0)</f>
        <v>0</v>
      </c>
      <c r="AF558" s="242">
        <f>IF(G558=$N$1,(VLOOKUP(A558,'Extras -UL'!$A$6:$J$109,HLOOKUP('Exras Inflair Vs. Base'!G558,'Extras -UL'!$A$4:$J$5,2,FALSE),FALSE)-I558),0)</f>
        <v>0</v>
      </c>
      <c r="AG558" s="242">
        <f>IF(G558=$O$1,(VLOOKUP(A558,'Extras -UL'!$A$6:$J$109,HLOOKUP('Exras Inflair Vs. Base'!G558,'Extras -UL'!$A$4:$J$5,2,FALSE),FALSE)),0)</f>
        <v>0</v>
      </c>
      <c r="AH558" s="242">
        <f>IF(G558=$P$1,(VLOOKUP(A558,'Extras -UL'!$A$6:$J$109,HLOOKUP('Exras Inflair Vs. Base'!G558,'Extras -UL'!$A$4:$J$5,2,FALSE),FALSE)),0)</f>
        <v>0</v>
      </c>
      <c r="AI558" s="242">
        <f>IF(G558=$Q$1,(VLOOKUP(A558,'Extras -UL'!$A$6:$J$109,HLOOKUP('Exras Inflair Vs. Base'!G558,'Extras -UL'!$A$4:$J$5,2,FALSE),FALSE)),0)</f>
        <v>0</v>
      </c>
      <c r="AJ558" s="242">
        <f>IF(G558=$R$1,(VLOOKUP(A558,'Extras -UL'!$A$6:$J$109,HLOOKUP('Exras Inflair Vs. Base'!G558,'Extras -UL'!$A$4:$J$5,2,FALSE),FALSE)),0)</f>
        <v>0</v>
      </c>
    </row>
    <row r="559" spans="1:36" x14ac:dyDescent="0.25">
      <c r="A559" s="250"/>
      <c r="B559" s="250"/>
      <c r="C559" s="250"/>
      <c r="D559" s="252"/>
      <c r="E559" s="249"/>
      <c r="F559" s="249"/>
      <c r="G559" s="249"/>
      <c r="H559" s="249"/>
      <c r="I559" s="249"/>
      <c r="J559" s="369">
        <f>IF(G559=$J$1,(VLOOKUP(A559,'Extras -UL'!$A$6:$J$109,HLOOKUP('Exras Inflair Vs. Base'!G559,'Extras -UL'!$A$4:$J$5,2,FALSE),FALSE)-I559),0)</f>
        <v>0</v>
      </c>
      <c r="K559" s="369">
        <f>IF(G559=$K$1,(VLOOKUP(A559,'Extras -UL'!$A$6:$J$109,HLOOKUP('Exras Inflair Vs. Base'!G559,'Extras -UL'!$A$4:$J$5,2,FALSE),FALSE)-I559),0)</f>
        <v>0</v>
      </c>
      <c r="L559" s="369">
        <f>IF(G559=$L$1,(VLOOKUP(A559,'Extras -UL'!$A$6:$J$109,HLOOKUP('Exras Inflair Vs. Base'!G559,'Extras -UL'!$A$4:$J$5,2,FALSE),FALSE)-I559),0)</f>
        <v>0</v>
      </c>
      <c r="M559" s="369">
        <f>IF(G559=$M$1,(VLOOKUP(A559,'Extras -UL'!$A$6:$J$109,HLOOKUP('Exras Inflair Vs. Base'!G559,'Extras -UL'!$A$4:$J$5,2,FALSE),FALSE)-I559),0)</f>
        <v>0</v>
      </c>
      <c r="N559" s="369">
        <f>IF(G559=$N$1,(VLOOKUP(A559,'Extras -UL'!$A$6:$J$109,HLOOKUP('Exras Inflair Vs. Base'!G559,'Extras -UL'!$A$4:$J$5,2,FALSE),FALSE)-I559),0)</f>
        <v>0</v>
      </c>
      <c r="O559" s="369">
        <f>IF(G559=$O$1,(VLOOKUP(A559,'Extras -UL'!$A$6:$J$109,HLOOKUP('Exras Inflair Vs. Base'!G559,'Extras -UL'!$A$4:$J$5,2,FALSE),FALSE)-I559),0)</f>
        <v>0</v>
      </c>
      <c r="P559" s="369">
        <f>IF(G559=$P$1,(VLOOKUP(A559,'Extras -UL'!$A$6:$J$109,HLOOKUP('Exras Inflair Vs. Base'!G559,'Extras -UL'!$A$4:$J$5,2,FALSE),FALSE)-I559),0)</f>
        <v>0</v>
      </c>
      <c r="Q559" s="369">
        <f>IF(G559=$Q$1,(VLOOKUP(A559,'Extras -UL'!$A$6:$J$109,HLOOKUP('Exras Inflair Vs. Base'!G559,'Extras -UL'!$A$4:$J$5,2,FALSE),FALSE)-I559),0)</f>
        <v>0</v>
      </c>
      <c r="R559" s="369">
        <f>IF(G559=$R$1,(VLOOKUP(A559,'Extras -UL'!$A$6:$J$109,HLOOKUP('Exras Inflair Vs. Base'!G559,'Extras -UL'!$A$4:$J$5,2,FALSE),FALSE)-I559),0)</f>
        <v>0</v>
      </c>
      <c r="S559" s="248"/>
      <c r="T559" s="256" t="str">
        <f t="shared" si="25"/>
        <v/>
      </c>
      <c r="U559" s="248"/>
      <c r="V559" s="248"/>
      <c r="W559" s="248"/>
      <c r="X559" s="248"/>
      <c r="Y559" s="241"/>
      <c r="Z559" s="241" t="str">
        <f t="shared" si="26"/>
        <v/>
      </c>
      <c r="AA559" s="245">
        <f t="shared" si="27"/>
        <v>0</v>
      </c>
      <c r="AB559" s="242">
        <f>IF(G559=$J$1,(VLOOKUP(A559,'Extras -UL'!$A$6:$J$109,HLOOKUP('Exras Inflair Vs. Base'!G559,'Extras -UL'!$A$4:$J$5,2,FALSE),FALSE)),0)</f>
        <v>0</v>
      </c>
      <c r="AC559" s="242">
        <f>IF(G559=$K$1,(VLOOKUP(A559,'Extras -UL'!$A$6:$J$109,HLOOKUP('Exras Inflair Vs. Base'!G559,'Extras -UL'!$A$4:$J$5,2,FALSE),FALSE)),0)</f>
        <v>0</v>
      </c>
      <c r="AD559" s="242">
        <f>IF(G559=$L$1,(VLOOKUP(A559,'Extras -UL'!$A$6:$J$109,HLOOKUP('Exras Inflair Vs. Base'!G559,'Extras -UL'!$A$4:$J$5,2,FALSE),FALSE)),0)</f>
        <v>0</v>
      </c>
      <c r="AE559" s="242">
        <f>IF(G559=$M$1,(VLOOKUP(A559,'Extras -UL'!$A$6:$J$109,HLOOKUP('Exras Inflair Vs. Base'!G559,'Extras -UL'!$A$4:$J$5,2,FALSE),FALSE)),0)</f>
        <v>0</v>
      </c>
      <c r="AF559" s="242">
        <f>IF(G559=$N$1,(VLOOKUP(A559,'Extras -UL'!$A$6:$J$109,HLOOKUP('Exras Inflair Vs. Base'!G559,'Extras -UL'!$A$4:$J$5,2,FALSE),FALSE)-I559),0)</f>
        <v>0</v>
      </c>
      <c r="AG559" s="242">
        <f>IF(G559=$O$1,(VLOOKUP(A559,'Extras -UL'!$A$6:$J$109,HLOOKUP('Exras Inflair Vs. Base'!G559,'Extras -UL'!$A$4:$J$5,2,FALSE),FALSE)),0)</f>
        <v>0</v>
      </c>
      <c r="AH559" s="242">
        <f>IF(G559=$P$1,(VLOOKUP(A559,'Extras -UL'!$A$6:$J$109,HLOOKUP('Exras Inflair Vs. Base'!G559,'Extras -UL'!$A$4:$J$5,2,FALSE),FALSE)),0)</f>
        <v>0</v>
      </c>
      <c r="AI559" s="242">
        <f>IF(G559=$Q$1,(VLOOKUP(A559,'Extras -UL'!$A$6:$J$109,HLOOKUP('Exras Inflair Vs. Base'!G559,'Extras -UL'!$A$4:$J$5,2,FALSE),FALSE)),0)</f>
        <v>0</v>
      </c>
      <c r="AJ559" s="242">
        <f>IF(G559=$R$1,(VLOOKUP(A559,'Extras -UL'!$A$6:$J$109,HLOOKUP('Exras Inflair Vs. Base'!G559,'Extras -UL'!$A$4:$J$5,2,FALSE),FALSE)),0)</f>
        <v>0</v>
      </c>
    </row>
    <row r="560" spans="1:36" x14ac:dyDescent="0.25">
      <c r="A560" s="250"/>
      <c r="B560" s="250"/>
      <c r="C560" s="250"/>
      <c r="D560" s="252"/>
      <c r="E560" s="249"/>
      <c r="F560" s="249"/>
      <c r="G560" s="249"/>
      <c r="H560" s="249"/>
      <c r="I560" s="249"/>
      <c r="J560" s="369">
        <f>IF(G560=$J$1,(VLOOKUP(A560,'Extras -UL'!$A$6:$J$109,HLOOKUP('Exras Inflair Vs. Base'!G560,'Extras -UL'!$A$4:$J$5,2,FALSE),FALSE)-I560),0)</f>
        <v>0</v>
      </c>
      <c r="K560" s="369">
        <f>IF(G560=$K$1,(VLOOKUP(A560,'Extras -UL'!$A$6:$J$109,HLOOKUP('Exras Inflair Vs. Base'!G560,'Extras -UL'!$A$4:$J$5,2,FALSE),FALSE)-I560),0)</f>
        <v>0</v>
      </c>
      <c r="L560" s="369">
        <f>IF(G560=$L$1,(VLOOKUP(A560,'Extras -UL'!$A$6:$J$109,HLOOKUP('Exras Inflair Vs. Base'!G560,'Extras -UL'!$A$4:$J$5,2,FALSE),FALSE)-I560),0)</f>
        <v>0</v>
      </c>
      <c r="M560" s="369">
        <f>IF(G560=$M$1,(VLOOKUP(A560,'Extras -UL'!$A$6:$J$109,HLOOKUP('Exras Inflair Vs. Base'!G560,'Extras -UL'!$A$4:$J$5,2,FALSE),FALSE)-I560),0)</f>
        <v>0</v>
      </c>
      <c r="N560" s="369">
        <f>IF(G560=$N$1,(VLOOKUP(A560,'Extras -UL'!$A$6:$J$109,HLOOKUP('Exras Inflair Vs. Base'!G560,'Extras -UL'!$A$4:$J$5,2,FALSE),FALSE)-I560),0)</f>
        <v>0</v>
      </c>
      <c r="O560" s="369">
        <f>IF(G560=$O$1,(VLOOKUP(A560,'Extras -UL'!$A$6:$J$109,HLOOKUP('Exras Inflair Vs. Base'!G560,'Extras -UL'!$A$4:$J$5,2,FALSE),FALSE)-I560),0)</f>
        <v>0</v>
      </c>
      <c r="P560" s="369">
        <f>IF(G560=$P$1,(VLOOKUP(A560,'Extras -UL'!$A$6:$J$109,HLOOKUP('Exras Inflair Vs. Base'!G560,'Extras -UL'!$A$4:$J$5,2,FALSE),FALSE)-I560),0)</f>
        <v>0</v>
      </c>
      <c r="Q560" s="369">
        <f>IF(G560=$Q$1,(VLOOKUP(A560,'Extras -UL'!$A$6:$J$109,HLOOKUP('Exras Inflair Vs. Base'!G560,'Extras -UL'!$A$4:$J$5,2,FALSE),FALSE)-I560),0)</f>
        <v>0</v>
      </c>
      <c r="R560" s="369">
        <f>IF(G560=$R$1,(VLOOKUP(A560,'Extras -UL'!$A$6:$J$109,HLOOKUP('Exras Inflair Vs. Base'!G560,'Extras -UL'!$A$4:$J$5,2,FALSE),FALSE)-I560),0)</f>
        <v>0</v>
      </c>
      <c r="S560" s="248"/>
      <c r="T560" s="256" t="str">
        <f t="shared" si="25"/>
        <v/>
      </c>
      <c r="U560" s="248"/>
      <c r="V560" s="248"/>
      <c r="W560" s="248"/>
      <c r="X560" s="248"/>
      <c r="Y560" s="241"/>
      <c r="Z560" s="241" t="str">
        <f t="shared" si="26"/>
        <v/>
      </c>
      <c r="AA560" s="245">
        <f t="shared" si="27"/>
        <v>0</v>
      </c>
      <c r="AB560" s="242">
        <f>IF(G560=$J$1,(VLOOKUP(A560,'Extras -UL'!$A$6:$J$109,HLOOKUP('Exras Inflair Vs. Base'!G560,'Extras -UL'!$A$4:$J$5,2,FALSE),FALSE)),0)</f>
        <v>0</v>
      </c>
      <c r="AC560" s="242">
        <f>IF(G560=$K$1,(VLOOKUP(A560,'Extras -UL'!$A$6:$J$109,HLOOKUP('Exras Inflair Vs. Base'!G560,'Extras -UL'!$A$4:$J$5,2,FALSE),FALSE)),0)</f>
        <v>0</v>
      </c>
      <c r="AD560" s="242">
        <f>IF(G560=$L$1,(VLOOKUP(A560,'Extras -UL'!$A$6:$J$109,HLOOKUP('Exras Inflair Vs. Base'!G560,'Extras -UL'!$A$4:$J$5,2,FALSE),FALSE)),0)</f>
        <v>0</v>
      </c>
      <c r="AE560" s="242">
        <f>IF(G560=$M$1,(VLOOKUP(A560,'Extras -UL'!$A$6:$J$109,HLOOKUP('Exras Inflair Vs. Base'!G560,'Extras -UL'!$A$4:$J$5,2,FALSE),FALSE)),0)</f>
        <v>0</v>
      </c>
      <c r="AF560" s="242">
        <f>IF(G560=$N$1,(VLOOKUP(A560,'Extras -UL'!$A$6:$J$109,HLOOKUP('Exras Inflair Vs. Base'!G560,'Extras -UL'!$A$4:$J$5,2,FALSE),FALSE)-I560),0)</f>
        <v>0</v>
      </c>
      <c r="AG560" s="242">
        <f>IF(G560=$O$1,(VLOOKUP(A560,'Extras -UL'!$A$6:$J$109,HLOOKUP('Exras Inflair Vs. Base'!G560,'Extras -UL'!$A$4:$J$5,2,FALSE),FALSE)),0)</f>
        <v>0</v>
      </c>
      <c r="AH560" s="242">
        <f>IF(G560=$P$1,(VLOOKUP(A560,'Extras -UL'!$A$6:$J$109,HLOOKUP('Exras Inflair Vs. Base'!G560,'Extras -UL'!$A$4:$J$5,2,FALSE),FALSE)),0)</f>
        <v>0</v>
      </c>
      <c r="AI560" s="242">
        <f>IF(G560=$Q$1,(VLOOKUP(A560,'Extras -UL'!$A$6:$J$109,HLOOKUP('Exras Inflair Vs. Base'!G560,'Extras -UL'!$A$4:$J$5,2,FALSE),FALSE)),0)</f>
        <v>0</v>
      </c>
      <c r="AJ560" s="242">
        <f>IF(G560=$R$1,(VLOOKUP(A560,'Extras -UL'!$A$6:$J$109,HLOOKUP('Exras Inflair Vs. Base'!G560,'Extras -UL'!$A$4:$J$5,2,FALSE),FALSE)),0)</f>
        <v>0</v>
      </c>
    </row>
    <row r="561" spans="1:36" x14ac:dyDescent="0.25">
      <c r="A561" s="250"/>
      <c r="B561" s="250"/>
      <c r="C561" s="250"/>
      <c r="D561" s="252"/>
      <c r="E561" s="249"/>
      <c r="F561" s="249"/>
      <c r="G561" s="249"/>
      <c r="H561" s="249"/>
      <c r="I561" s="249"/>
      <c r="J561" s="369">
        <f>IF(G561=$J$1,(VLOOKUP(A561,'Extras -UL'!$A$6:$J$109,HLOOKUP('Exras Inflair Vs. Base'!G561,'Extras -UL'!$A$4:$J$5,2,FALSE),FALSE)-I561),0)</f>
        <v>0</v>
      </c>
      <c r="K561" s="369">
        <f>IF(G561=$K$1,(VLOOKUP(A561,'Extras -UL'!$A$6:$J$109,HLOOKUP('Exras Inflair Vs. Base'!G561,'Extras -UL'!$A$4:$J$5,2,FALSE),FALSE)-I561),0)</f>
        <v>0</v>
      </c>
      <c r="L561" s="369">
        <f>IF(G561=$L$1,(VLOOKUP(A561,'Extras -UL'!$A$6:$J$109,HLOOKUP('Exras Inflair Vs. Base'!G561,'Extras -UL'!$A$4:$J$5,2,FALSE),FALSE)-I561),0)</f>
        <v>0</v>
      </c>
      <c r="M561" s="369">
        <f>IF(G561=$M$1,(VLOOKUP(A561,'Extras -UL'!$A$6:$J$109,HLOOKUP('Exras Inflair Vs. Base'!G561,'Extras -UL'!$A$4:$J$5,2,FALSE),FALSE)-I561),0)</f>
        <v>0</v>
      </c>
      <c r="N561" s="369">
        <f>IF(G561=$N$1,(VLOOKUP(A561,'Extras -UL'!$A$6:$J$109,HLOOKUP('Exras Inflair Vs. Base'!G561,'Extras -UL'!$A$4:$J$5,2,FALSE),FALSE)-I561),0)</f>
        <v>0</v>
      </c>
      <c r="O561" s="369">
        <f>IF(G561=$O$1,(VLOOKUP(A561,'Extras -UL'!$A$6:$J$109,HLOOKUP('Exras Inflair Vs. Base'!G561,'Extras -UL'!$A$4:$J$5,2,FALSE),FALSE)-I561),0)</f>
        <v>0</v>
      </c>
      <c r="P561" s="369">
        <f>IF(G561=$P$1,(VLOOKUP(A561,'Extras -UL'!$A$6:$J$109,HLOOKUP('Exras Inflair Vs. Base'!G561,'Extras -UL'!$A$4:$J$5,2,FALSE),FALSE)-I561),0)</f>
        <v>0</v>
      </c>
      <c r="Q561" s="369">
        <f>IF(G561=$Q$1,(VLOOKUP(A561,'Extras -UL'!$A$6:$J$109,HLOOKUP('Exras Inflair Vs. Base'!G561,'Extras -UL'!$A$4:$J$5,2,FALSE),FALSE)-I561),0)</f>
        <v>0</v>
      </c>
      <c r="R561" s="369">
        <f>IF(G561=$R$1,(VLOOKUP(A561,'Extras -UL'!$A$6:$J$109,HLOOKUP('Exras Inflair Vs. Base'!G561,'Extras -UL'!$A$4:$J$5,2,FALSE),FALSE)-I561),0)</f>
        <v>0</v>
      </c>
      <c r="S561" s="248"/>
      <c r="T561" s="256" t="str">
        <f t="shared" si="25"/>
        <v/>
      </c>
      <c r="U561" s="248"/>
      <c r="V561" s="248"/>
      <c r="W561" s="248"/>
      <c r="X561" s="248"/>
      <c r="Y561" s="241"/>
      <c r="Z561" s="241" t="str">
        <f t="shared" si="26"/>
        <v/>
      </c>
      <c r="AA561" s="245">
        <f t="shared" si="27"/>
        <v>0</v>
      </c>
      <c r="AB561" s="242">
        <f>IF(G561=$J$1,(VLOOKUP(A561,'Extras -UL'!$A$6:$J$109,HLOOKUP('Exras Inflair Vs. Base'!G561,'Extras -UL'!$A$4:$J$5,2,FALSE),FALSE)),0)</f>
        <v>0</v>
      </c>
      <c r="AC561" s="242">
        <f>IF(G561=$K$1,(VLOOKUP(A561,'Extras -UL'!$A$6:$J$109,HLOOKUP('Exras Inflair Vs. Base'!G561,'Extras -UL'!$A$4:$J$5,2,FALSE),FALSE)),0)</f>
        <v>0</v>
      </c>
      <c r="AD561" s="242">
        <f>IF(G561=$L$1,(VLOOKUP(A561,'Extras -UL'!$A$6:$J$109,HLOOKUP('Exras Inflair Vs. Base'!G561,'Extras -UL'!$A$4:$J$5,2,FALSE),FALSE)),0)</f>
        <v>0</v>
      </c>
      <c r="AE561" s="242">
        <f>IF(G561=$M$1,(VLOOKUP(A561,'Extras -UL'!$A$6:$J$109,HLOOKUP('Exras Inflair Vs. Base'!G561,'Extras -UL'!$A$4:$J$5,2,FALSE),FALSE)),0)</f>
        <v>0</v>
      </c>
      <c r="AF561" s="242">
        <f>IF(G561=$N$1,(VLOOKUP(A561,'Extras -UL'!$A$6:$J$109,HLOOKUP('Exras Inflair Vs. Base'!G561,'Extras -UL'!$A$4:$J$5,2,FALSE),FALSE)-I561),0)</f>
        <v>0</v>
      </c>
      <c r="AG561" s="242">
        <f>IF(G561=$O$1,(VLOOKUP(A561,'Extras -UL'!$A$6:$J$109,HLOOKUP('Exras Inflair Vs. Base'!G561,'Extras -UL'!$A$4:$J$5,2,FALSE),FALSE)),0)</f>
        <v>0</v>
      </c>
      <c r="AH561" s="242">
        <f>IF(G561=$P$1,(VLOOKUP(A561,'Extras -UL'!$A$6:$J$109,HLOOKUP('Exras Inflair Vs. Base'!G561,'Extras -UL'!$A$4:$J$5,2,FALSE),FALSE)),0)</f>
        <v>0</v>
      </c>
      <c r="AI561" s="242">
        <f>IF(G561=$Q$1,(VLOOKUP(A561,'Extras -UL'!$A$6:$J$109,HLOOKUP('Exras Inflair Vs. Base'!G561,'Extras -UL'!$A$4:$J$5,2,FALSE),FALSE)),0)</f>
        <v>0</v>
      </c>
      <c r="AJ561" s="242">
        <f>IF(G561=$R$1,(VLOOKUP(A561,'Extras -UL'!$A$6:$J$109,HLOOKUP('Exras Inflair Vs. Base'!G561,'Extras -UL'!$A$4:$J$5,2,FALSE),FALSE)),0)</f>
        <v>0</v>
      </c>
    </row>
    <row r="562" spans="1:36" x14ac:dyDescent="0.25">
      <c r="A562" s="250"/>
      <c r="B562" s="250"/>
      <c r="C562" s="250"/>
      <c r="D562" s="252"/>
      <c r="E562" s="249"/>
      <c r="F562" s="249"/>
      <c r="G562" s="249"/>
      <c r="H562" s="249"/>
      <c r="I562" s="249"/>
      <c r="J562" s="369">
        <f>IF(G562=$J$1,(VLOOKUP(A562,'Extras -UL'!$A$6:$J$109,HLOOKUP('Exras Inflair Vs. Base'!G562,'Extras -UL'!$A$4:$J$5,2,FALSE),FALSE)-I562),0)</f>
        <v>0</v>
      </c>
      <c r="K562" s="369">
        <f>IF(G562=$K$1,(VLOOKUP(A562,'Extras -UL'!$A$6:$J$109,HLOOKUP('Exras Inflair Vs. Base'!G562,'Extras -UL'!$A$4:$J$5,2,FALSE),FALSE)-I562),0)</f>
        <v>0</v>
      </c>
      <c r="L562" s="369">
        <f>IF(G562=$L$1,(VLOOKUP(A562,'Extras -UL'!$A$6:$J$109,HLOOKUP('Exras Inflair Vs. Base'!G562,'Extras -UL'!$A$4:$J$5,2,FALSE),FALSE)-I562),0)</f>
        <v>0</v>
      </c>
      <c r="M562" s="369">
        <f>IF(G562=$M$1,(VLOOKUP(A562,'Extras -UL'!$A$6:$J$109,HLOOKUP('Exras Inflair Vs. Base'!G562,'Extras -UL'!$A$4:$J$5,2,FALSE),FALSE)-I562),0)</f>
        <v>0</v>
      </c>
      <c r="N562" s="369">
        <f>IF(G562=$N$1,(VLOOKUP(A562,'Extras -UL'!$A$6:$J$109,HLOOKUP('Exras Inflair Vs. Base'!G562,'Extras -UL'!$A$4:$J$5,2,FALSE),FALSE)-I562),0)</f>
        <v>0</v>
      </c>
      <c r="O562" s="369">
        <f>IF(G562=$O$1,(VLOOKUP(A562,'Extras -UL'!$A$6:$J$109,HLOOKUP('Exras Inflair Vs. Base'!G562,'Extras -UL'!$A$4:$J$5,2,FALSE),FALSE)-I562),0)</f>
        <v>0</v>
      </c>
      <c r="P562" s="369">
        <f>IF(G562=$P$1,(VLOOKUP(A562,'Extras -UL'!$A$6:$J$109,HLOOKUP('Exras Inflair Vs. Base'!G562,'Extras -UL'!$A$4:$J$5,2,FALSE),FALSE)-I562),0)</f>
        <v>0</v>
      </c>
      <c r="Q562" s="369">
        <f>IF(G562=$Q$1,(VLOOKUP(A562,'Extras -UL'!$A$6:$J$109,HLOOKUP('Exras Inflair Vs. Base'!G562,'Extras -UL'!$A$4:$J$5,2,FALSE),FALSE)-I562),0)</f>
        <v>0</v>
      </c>
      <c r="R562" s="369">
        <f>IF(G562=$R$1,(VLOOKUP(A562,'Extras -UL'!$A$6:$J$109,HLOOKUP('Exras Inflair Vs. Base'!G562,'Extras -UL'!$A$4:$J$5,2,FALSE),FALSE)-I562),0)</f>
        <v>0</v>
      </c>
      <c r="S562" s="248"/>
      <c r="T562" s="256" t="str">
        <f t="shared" si="25"/>
        <v/>
      </c>
      <c r="U562" s="248"/>
      <c r="V562" s="248"/>
      <c r="W562" s="248"/>
      <c r="X562" s="248"/>
      <c r="Y562" s="241"/>
      <c r="Z562" s="241" t="str">
        <f t="shared" si="26"/>
        <v/>
      </c>
      <c r="AA562" s="245">
        <f t="shared" si="27"/>
        <v>0</v>
      </c>
      <c r="AB562" s="242">
        <f>IF(G562=$J$1,(VLOOKUP(A562,'Extras -UL'!$A$6:$J$109,HLOOKUP('Exras Inflair Vs. Base'!G562,'Extras -UL'!$A$4:$J$5,2,FALSE),FALSE)),0)</f>
        <v>0</v>
      </c>
      <c r="AC562" s="242">
        <f>IF(G562=$K$1,(VLOOKUP(A562,'Extras -UL'!$A$6:$J$109,HLOOKUP('Exras Inflair Vs. Base'!G562,'Extras -UL'!$A$4:$J$5,2,FALSE),FALSE)),0)</f>
        <v>0</v>
      </c>
      <c r="AD562" s="242">
        <f>IF(G562=$L$1,(VLOOKUP(A562,'Extras -UL'!$A$6:$J$109,HLOOKUP('Exras Inflair Vs. Base'!G562,'Extras -UL'!$A$4:$J$5,2,FALSE),FALSE)),0)</f>
        <v>0</v>
      </c>
      <c r="AE562" s="242">
        <f>IF(G562=$M$1,(VLOOKUP(A562,'Extras -UL'!$A$6:$J$109,HLOOKUP('Exras Inflair Vs. Base'!G562,'Extras -UL'!$A$4:$J$5,2,FALSE),FALSE)),0)</f>
        <v>0</v>
      </c>
      <c r="AF562" s="242">
        <f>IF(G562=$N$1,(VLOOKUP(A562,'Extras -UL'!$A$6:$J$109,HLOOKUP('Exras Inflair Vs. Base'!G562,'Extras -UL'!$A$4:$J$5,2,FALSE),FALSE)-I562),0)</f>
        <v>0</v>
      </c>
      <c r="AG562" s="242">
        <f>IF(G562=$O$1,(VLOOKUP(A562,'Extras -UL'!$A$6:$J$109,HLOOKUP('Exras Inflair Vs. Base'!G562,'Extras -UL'!$A$4:$J$5,2,FALSE),FALSE)),0)</f>
        <v>0</v>
      </c>
      <c r="AH562" s="242">
        <f>IF(G562=$P$1,(VLOOKUP(A562,'Extras -UL'!$A$6:$J$109,HLOOKUP('Exras Inflair Vs. Base'!G562,'Extras -UL'!$A$4:$J$5,2,FALSE),FALSE)),0)</f>
        <v>0</v>
      </c>
      <c r="AI562" s="242">
        <f>IF(G562=$Q$1,(VLOOKUP(A562,'Extras -UL'!$A$6:$J$109,HLOOKUP('Exras Inflair Vs. Base'!G562,'Extras -UL'!$A$4:$J$5,2,FALSE),FALSE)),0)</f>
        <v>0</v>
      </c>
      <c r="AJ562" s="242">
        <f>IF(G562=$R$1,(VLOOKUP(A562,'Extras -UL'!$A$6:$J$109,HLOOKUP('Exras Inflair Vs. Base'!G562,'Extras -UL'!$A$4:$J$5,2,FALSE),FALSE)),0)</f>
        <v>0</v>
      </c>
    </row>
    <row r="563" spans="1:36" x14ac:dyDescent="0.25">
      <c r="A563" s="250"/>
      <c r="B563" s="250"/>
      <c r="C563" s="250"/>
      <c r="D563" s="252"/>
      <c r="E563" s="249"/>
      <c r="F563" s="249"/>
      <c r="G563" s="249"/>
      <c r="H563" s="249"/>
      <c r="I563" s="249"/>
      <c r="J563" s="369">
        <f>IF(G563=$J$1,(VLOOKUP(A563,'Extras -UL'!$A$6:$J$109,HLOOKUP('Exras Inflair Vs. Base'!G563,'Extras -UL'!$A$4:$J$5,2,FALSE),FALSE)-I563),0)</f>
        <v>0</v>
      </c>
      <c r="K563" s="369">
        <f>IF(G563=$K$1,(VLOOKUP(A563,'Extras -UL'!$A$6:$J$109,HLOOKUP('Exras Inflair Vs. Base'!G563,'Extras -UL'!$A$4:$J$5,2,FALSE),FALSE)-I563),0)</f>
        <v>0</v>
      </c>
      <c r="L563" s="369">
        <f>IF(G563=$L$1,(VLOOKUP(A563,'Extras -UL'!$A$6:$J$109,HLOOKUP('Exras Inflair Vs. Base'!G563,'Extras -UL'!$A$4:$J$5,2,FALSE),FALSE)-I563),0)</f>
        <v>0</v>
      </c>
      <c r="M563" s="369">
        <f>IF(G563=$M$1,(VLOOKUP(A563,'Extras -UL'!$A$6:$J$109,HLOOKUP('Exras Inflair Vs. Base'!G563,'Extras -UL'!$A$4:$J$5,2,FALSE),FALSE)-I563),0)</f>
        <v>0</v>
      </c>
      <c r="N563" s="369">
        <f>IF(G563=$N$1,(VLOOKUP(A563,'Extras -UL'!$A$6:$J$109,HLOOKUP('Exras Inflair Vs. Base'!G563,'Extras -UL'!$A$4:$J$5,2,FALSE),FALSE)-I563),0)</f>
        <v>0</v>
      </c>
      <c r="O563" s="369">
        <f>IF(G563=$O$1,(VLOOKUP(A563,'Extras -UL'!$A$6:$J$109,HLOOKUP('Exras Inflair Vs. Base'!G563,'Extras -UL'!$A$4:$J$5,2,FALSE),FALSE)-I563),0)</f>
        <v>0</v>
      </c>
      <c r="P563" s="369">
        <f>IF(G563=$P$1,(VLOOKUP(A563,'Extras -UL'!$A$6:$J$109,HLOOKUP('Exras Inflair Vs. Base'!G563,'Extras -UL'!$A$4:$J$5,2,FALSE),FALSE)-I563),0)</f>
        <v>0</v>
      </c>
      <c r="Q563" s="369">
        <f>IF(G563=$Q$1,(VLOOKUP(A563,'Extras -UL'!$A$6:$J$109,HLOOKUP('Exras Inflair Vs. Base'!G563,'Extras -UL'!$A$4:$J$5,2,FALSE),FALSE)-I563),0)</f>
        <v>0</v>
      </c>
      <c r="R563" s="369">
        <f>IF(G563=$R$1,(VLOOKUP(A563,'Extras -UL'!$A$6:$J$109,HLOOKUP('Exras Inflair Vs. Base'!G563,'Extras -UL'!$A$4:$J$5,2,FALSE),FALSE)-I563),0)</f>
        <v>0</v>
      </c>
      <c r="S563" s="248"/>
      <c r="T563" s="256" t="str">
        <f t="shared" si="25"/>
        <v/>
      </c>
      <c r="U563" s="248"/>
      <c r="V563" s="248"/>
      <c r="W563" s="248"/>
      <c r="X563" s="248"/>
      <c r="Y563" s="241"/>
      <c r="Z563" s="241" t="str">
        <f t="shared" si="26"/>
        <v/>
      </c>
      <c r="AA563" s="245">
        <f t="shared" si="27"/>
        <v>0</v>
      </c>
      <c r="AB563" s="242">
        <f>IF(G563=$J$1,(VLOOKUP(A563,'Extras -UL'!$A$6:$J$109,HLOOKUP('Exras Inflair Vs. Base'!G563,'Extras -UL'!$A$4:$J$5,2,FALSE),FALSE)),0)</f>
        <v>0</v>
      </c>
      <c r="AC563" s="242">
        <f>IF(G563=$K$1,(VLOOKUP(A563,'Extras -UL'!$A$6:$J$109,HLOOKUP('Exras Inflair Vs. Base'!G563,'Extras -UL'!$A$4:$J$5,2,FALSE),FALSE)),0)</f>
        <v>0</v>
      </c>
      <c r="AD563" s="242">
        <f>IF(G563=$L$1,(VLOOKUP(A563,'Extras -UL'!$A$6:$J$109,HLOOKUP('Exras Inflair Vs. Base'!G563,'Extras -UL'!$A$4:$J$5,2,FALSE),FALSE)),0)</f>
        <v>0</v>
      </c>
      <c r="AE563" s="242">
        <f>IF(G563=$M$1,(VLOOKUP(A563,'Extras -UL'!$A$6:$J$109,HLOOKUP('Exras Inflair Vs. Base'!G563,'Extras -UL'!$A$4:$J$5,2,FALSE),FALSE)),0)</f>
        <v>0</v>
      </c>
      <c r="AF563" s="242">
        <f>IF(G563=$N$1,(VLOOKUP(A563,'Extras -UL'!$A$6:$J$109,HLOOKUP('Exras Inflair Vs. Base'!G563,'Extras -UL'!$A$4:$J$5,2,FALSE),FALSE)-I563),0)</f>
        <v>0</v>
      </c>
      <c r="AG563" s="242">
        <f>IF(G563=$O$1,(VLOOKUP(A563,'Extras -UL'!$A$6:$J$109,HLOOKUP('Exras Inflair Vs. Base'!G563,'Extras -UL'!$A$4:$J$5,2,FALSE),FALSE)),0)</f>
        <v>0</v>
      </c>
      <c r="AH563" s="242">
        <f>IF(G563=$P$1,(VLOOKUP(A563,'Extras -UL'!$A$6:$J$109,HLOOKUP('Exras Inflair Vs. Base'!G563,'Extras -UL'!$A$4:$J$5,2,FALSE),FALSE)),0)</f>
        <v>0</v>
      </c>
      <c r="AI563" s="242">
        <f>IF(G563=$Q$1,(VLOOKUP(A563,'Extras -UL'!$A$6:$J$109,HLOOKUP('Exras Inflair Vs. Base'!G563,'Extras -UL'!$A$4:$J$5,2,FALSE),FALSE)),0)</f>
        <v>0</v>
      </c>
      <c r="AJ563" s="242">
        <f>IF(G563=$R$1,(VLOOKUP(A563,'Extras -UL'!$A$6:$J$109,HLOOKUP('Exras Inflair Vs. Base'!G563,'Extras -UL'!$A$4:$J$5,2,FALSE),FALSE)),0)</f>
        <v>0</v>
      </c>
    </row>
    <row r="564" spans="1:36" x14ac:dyDescent="0.25">
      <c r="A564" s="250"/>
      <c r="B564" s="250"/>
      <c r="C564" s="250"/>
      <c r="D564" s="252"/>
      <c r="E564" s="249"/>
      <c r="F564" s="249"/>
      <c r="G564" s="249"/>
      <c r="H564" s="249"/>
      <c r="I564" s="249"/>
      <c r="J564" s="369">
        <f>IF(G564=$J$1,(VLOOKUP(A564,'Extras -UL'!$A$6:$J$109,HLOOKUP('Exras Inflair Vs. Base'!G564,'Extras -UL'!$A$4:$J$5,2,FALSE),FALSE)-I564),0)</f>
        <v>0</v>
      </c>
      <c r="K564" s="369">
        <f>IF(G564=$K$1,(VLOOKUP(A564,'Extras -UL'!$A$6:$J$109,HLOOKUP('Exras Inflair Vs. Base'!G564,'Extras -UL'!$A$4:$J$5,2,FALSE),FALSE)-I564),0)</f>
        <v>0</v>
      </c>
      <c r="L564" s="369">
        <f>IF(G564=$L$1,(VLOOKUP(A564,'Extras -UL'!$A$6:$J$109,HLOOKUP('Exras Inflair Vs. Base'!G564,'Extras -UL'!$A$4:$J$5,2,FALSE),FALSE)-I564),0)</f>
        <v>0</v>
      </c>
      <c r="M564" s="369">
        <f>IF(G564=$M$1,(VLOOKUP(A564,'Extras -UL'!$A$6:$J$109,HLOOKUP('Exras Inflair Vs. Base'!G564,'Extras -UL'!$A$4:$J$5,2,FALSE),FALSE)-I564),0)</f>
        <v>0</v>
      </c>
      <c r="N564" s="369">
        <f>IF(G564=$N$1,(VLOOKUP(A564,'Extras -UL'!$A$6:$J$109,HLOOKUP('Exras Inflair Vs. Base'!G564,'Extras -UL'!$A$4:$J$5,2,FALSE),FALSE)-I564),0)</f>
        <v>0</v>
      </c>
      <c r="O564" s="369">
        <f>IF(G564=$O$1,(VLOOKUP(A564,'Extras -UL'!$A$6:$J$109,HLOOKUP('Exras Inflair Vs. Base'!G564,'Extras -UL'!$A$4:$J$5,2,FALSE),FALSE)-I564),0)</f>
        <v>0</v>
      </c>
      <c r="P564" s="369">
        <f>IF(G564=$P$1,(VLOOKUP(A564,'Extras -UL'!$A$6:$J$109,HLOOKUP('Exras Inflair Vs. Base'!G564,'Extras -UL'!$A$4:$J$5,2,FALSE),FALSE)-I564),0)</f>
        <v>0</v>
      </c>
      <c r="Q564" s="369">
        <f>IF(G564=$Q$1,(VLOOKUP(A564,'Extras -UL'!$A$6:$J$109,HLOOKUP('Exras Inflair Vs. Base'!G564,'Extras -UL'!$A$4:$J$5,2,FALSE),FALSE)-I564),0)</f>
        <v>0</v>
      </c>
      <c r="R564" s="369">
        <f>IF(G564=$R$1,(VLOOKUP(A564,'Extras -UL'!$A$6:$J$109,HLOOKUP('Exras Inflair Vs. Base'!G564,'Extras -UL'!$A$4:$J$5,2,FALSE),FALSE)-I564),0)</f>
        <v>0</v>
      </c>
      <c r="S564" s="248"/>
      <c r="T564" s="256" t="str">
        <f t="shared" si="25"/>
        <v/>
      </c>
      <c r="U564" s="248"/>
      <c r="V564" s="248"/>
      <c r="W564" s="248"/>
      <c r="X564" s="248"/>
      <c r="Y564" s="241"/>
      <c r="Z564" s="241" t="str">
        <f t="shared" si="26"/>
        <v/>
      </c>
      <c r="AA564" s="245">
        <f t="shared" si="27"/>
        <v>0</v>
      </c>
      <c r="AB564" s="242">
        <f>IF(G564=$J$1,(VLOOKUP(A564,'Extras -UL'!$A$6:$J$109,HLOOKUP('Exras Inflair Vs. Base'!G564,'Extras -UL'!$A$4:$J$5,2,FALSE),FALSE)),0)</f>
        <v>0</v>
      </c>
      <c r="AC564" s="242">
        <f>IF(G564=$K$1,(VLOOKUP(A564,'Extras -UL'!$A$6:$J$109,HLOOKUP('Exras Inflair Vs. Base'!G564,'Extras -UL'!$A$4:$J$5,2,FALSE),FALSE)),0)</f>
        <v>0</v>
      </c>
      <c r="AD564" s="242">
        <f>IF(G564=$L$1,(VLOOKUP(A564,'Extras -UL'!$A$6:$J$109,HLOOKUP('Exras Inflair Vs. Base'!G564,'Extras -UL'!$A$4:$J$5,2,FALSE),FALSE)),0)</f>
        <v>0</v>
      </c>
      <c r="AE564" s="242">
        <f>IF(G564=$M$1,(VLOOKUP(A564,'Extras -UL'!$A$6:$J$109,HLOOKUP('Exras Inflair Vs. Base'!G564,'Extras -UL'!$A$4:$J$5,2,FALSE),FALSE)),0)</f>
        <v>0</v>
      </c>
      <c r="AF564" s="242">
        <f>IF(G564=$N$1,(VLOOKUP(A564,'Extras -UL'!$A$6:$J$109,HLOOKUP('Exras Inflair Vs. Base'!G564,'Extras -UL'!$A$4:$J$5,2,FALSE),FALSE)-I564),0)</f>
        <v>0</v>
      </c>
      <c r="AG564" s="242">
        <f>IF(G564=$O$1,(VLOOKUP(A564,'Extras -UL'!$A$6:$J$109,HLOOKUP('Exras Inflair Vs. Base'!G564,'Extras -UL'!$A$4:$J$5,2,FALSE),FALSE)),0)</f>
        <v>0</v>
      </c>
      <c r="AH564" s="242">
        <f>IF(G564=$P$1,(VLOOKUP(A564,'Extras -UL'!$A$6:$J$109,HLOOKUP('Exras Inflair Vs. Base'!G564,'Extras -UL'!$A$4:$J$5,2,FALSE),FALSE)),0)</f>
        <v>0</v>
      </c>
      <c r="AI564" s="242">
        <f>IF(G564=$Q$1,(VLOOKUP(A564,'Extras -UL'!$A$6:$J$109,HLOOKUP('Exras Inflair Vs. Base'!G564,'Extras -UL'!$A$4:$J$5,2,FALSE),FALSE)),0)</f>
        <v>0</v>
      </c>
      <c r="AJ564" s="242">
        <f>IF(G564=$R$1,(VLOOKUP(A564,'Extras -UL'!$A$6:$J$109,HLOOKUP('Exras Inflair Vs. Base'!G564,'Extras -UL'!$A$4:$J$5,2,FALSE),FALSE)),0)</f>
        <v>0</v>
      </c>
    </row>
    <row r="565" spans="1:36" x14ac:dyDescent="0.25">
      <c r="A565" s="250"/>
      <c r="B565" s="250"/>
      <c r="C565" s="250"/>
      <c r="D565" s="252"/>
      <c r="E565" s="249"/>
      <c r="F565" s="249"/>
      <c r="G565" s="249"/>
      <c r="H565" s="249"/>
      <c r="I565" s="249"/>
      <c r="J565" s="369">
        <f>IF(G565=$J$1,(VLOOKUP(A565,'Extras -UL'!$A$6:$J$109,HLOOKUP('Exras Inflair Vs. Base'!G565,'Extras -UL'!$A$4:$J$5,2,FALSE),FALSE)-I565),0)</f>
        <v>0</v>
      </c>
      <c r="K565" s="369">
        <f>IF(G565=$K$1,(VLOOKUP(A565,'Extras -UL'!$A$6:$J$109,HLOOKUP('Exras Inflair Vs. Base'!G565,'Extras -UL'!$A$4:$J$5,2,FALSE),FALSE)-I565),0)</f>
        <v>0</v>
      </c>
      <c r="L565" s="369">
        <f>IF(G565=$L$1,(VLOOKUP(A565,'Extras -UL'!$A$6:$J$109,HLOOKUP('Exras Inflair Vs. Base'!G565,'Extras -UL'!$A$4:$J$5,2,FALSE),FALSE)-I565),0)</f>
        <v>0</v>
      </c>
      <c r="M565" s="369">
        <f>IF(G565=$M$1,(VLOOKUP(A565,'Extras -UL'!$A$6:$J$109,HLOOKUP('Exras Inflair Vs. Base'!G565,'Extras -UL'!$A$4:$J$5,2,FALSE),FALSE)-I565),0)</f>
        <v>0</v>
      </c>
      <c r="N565" s="369">
        <f>IF(G565=$N$1,(VLOOKUP(A565,'Extras -UL'!$A$6:$J$109,HLOOKUP('Exras Inflair Vs. Base'!G565,'Extras -UL'!$A$4:$J$5,2,FALSE),FALSE)-I565),0)</f>
        <v>0</v>
      </c>
      <c r="O565" s="369">
        <f>IF(G565=$O$1,(VLOOKUP(A565,'Extras -UL'!$A$6:$J$109,HLOOKUP('Exras Inflair Vs. Base'!G565,'Extras -UL'!$A$4:$J$5,2,FALSE),FALSE)-I565),0)</f>
        <v>0</v>
      </c>
      <c r="P565" s="369">
        <f>IF(G565=$P$1,(VLOOKUP(A565,'Extras -UL'!$A$6:$J$109,HLOOKUP('Exras Inflair Vs. Base'!G565,'Extras -UL'!$A$4:$J$5,2,FALSE),FALSE)-I565),0)</f>
        <v>0</v>
      </c>
      <c r="Q565" s="369">
        <f>IF(G565=$Q$1,(VLOOKUP(A565,'Extras -UL'!$A$6:$J$109,HLOOKUP('Exras Inflair Vs. Base'!G565,'Extras -UL'!$A$4:$J$5,2,FALSE),FALSE)-I565),0)</f>
        <v>0</v>
      </c>
      <c r="R565" s="369">
        <f>IF(G565=$R$1,(VLOOKUP(A565,'Extras -UL'!$A$6:$J$109,HLOOKUP('Exras Inflair Vs. Base'!G565,'Extras -UL'!$A$4:$J$5,2,FALSE),FALSE)-I565),0)</f>
        <v>0</v>
      </c>
      <c r="S565" s="248"/>
      <c r="T565" s="256" t="str">
        <f t="shared" si="25"/>
        <v/>
      </c>
      <c r="U565" s="248"/>
      <c r="V565" s="248"/>
      <c r="W565" s="248"/>
      <c r="X565" s="248"/>
      <c r="Y565" s="241"/>
      <c r="Z565" s="241" t="str">
        <f t="shared" si="26"/>
        <v/>
      </c>
      <c r="AA565" s="245">
        <f t="shared" si="27"/>
        <v>0</v>
      </c>
      <c r="AB565" s="242">
        <f>IF(G565=$J$1,(VLOOKUP(A565,'Extras -UL'!$A$6:$J$109,HLOOKUP('Exras Inflair Vs. Base'!G565,'Extras -UL'!$A$4:$J$5,2,FALSE),FALSE)),0)</f>
        <v>0</v>
      </c>
      <c r="AC565" s="242">
        <f>IF(G565=$K$1,(VLOOKUP(A565,'Extras -UL'!$A$6:$J$109,HLOOKUP('Exras Inflair Vs. Base'!G565,'Extras -UL'!$A$4:$J$5,2,FALSE),FALSE)),0)</f>
        <v>0</v>
      </c>
      <c r="AD565" s="242">
        <f>IF(G565=$L$1,(VLOOKUP(A565,'Extras -UL'!$A$6:$J$109,HLOOKUP('Exras Inflair Vs. Base'!G565,'Extras -UL'!$A$4:$J$5,2,FALSE),FALSE)),0)</f>
        <v>0</v>
      </c>
      <c r="AE565" s="242">
        <f>IF(G565=$M$1,(VLOOKUP(A565,'Extras -UL'!$A$6:$J$109,HLOOKUP('Exras Inflair Vs. Base'!G565,'Extras -UL'!$A$4:$J$5,2,FALSE),FALSE)),0)</f>
        <v>0</v>
      </c>
      <c r="AF565" s="242">
        <f>IF(G565=$N$1,(VLOOKUP(A565,'Extras -UL'!$A$6:$J$109,HLOOKUP('Exras Inflair Vs. Base'!G565,'Extras -UL'!$A$4:$J$5,2,FALSE),FALSE)-I565),0)</f>
        <v>0</v>
      </c>
      <c r="AG565" s="242">
        <f>IF(G565=$O$1,(VLOOKUP(A565,'Extras -UL'!$A$6:$J$109,HLOOKUP('Exras Inflair Vs. Base'!G565,'Extras -UL'!$A$4:$J$5,2,FALSE),FALSE)),0)</f>
        <v>0</v>
      </c>
      <c r="AH565" s="242">
        <f>IF(G565=$P$1,(VLOOKUP(A565,'Extras -UL'!$A$6:$J$109,HLOOKUP('Exras Inflair Vs. Base'!G565,'Extras -UL'!$A$4:$J$5,2,FALSE),FALSE)),0)</f>
        <v>0</v>
      </c>
      <c r="AI565" s="242">
        <f>IF(G565=$Q$1,(VLOOKUP(A565,'Extras -UL'!$A$6:$J$109,HLOOKUP('Exras Inflair Vs. Base'!G565,'Extras -UL'!$A$4:$J$5,2,FALSE),FALSE)),0)</f>
        <v>0</v>
      </c>
      <c r="AJ565" s="242">
        <f>IF(G565=$R$1,(VLOOKUP(A565,'Extras -UL'!$A$6:$J$109,HLOOKUP('Exras Inflair Vs. Base'!G565,'Extras -UL'!$A$4:$J$5,2,FALSE),FALSE)),0)</f>
        <v>0</v>
      </c>
    </row>
    <row r="566" spans="1:36" x14ac:dyDescent="0.25">
      <c r="A566" s="250"/>
      <c r="B566" s="250"/>
      <c r="C566" s="250"/>
      <c r="D566" s="252"/>
      <c r="E566" s="249"/>
      <c r="F566" s="249"/>
      <c r="G566" s="249"/>
      <c r="H566" s="249"/>
      <c r="I566" s="249"/>
      <c r="J566" s="369">
        <f>IF(G566=$J$1,(VLOOKUP(A566,'Extras -UL'!$A$6:$J$109,HLOOKUP('Exras Inflair Vs. Base'!G566,'Extras -UL'!$A$4:$J$5,2,FALSE),FALSE)-I566),0)</f>
        <v>0</v>
      </c>
      <c r="K566" s="369">
        <f>IF(G566=$K$1,(VLOOKUP(A566,'Extras -UL'!$A$6:$J$109,HLOOKUP('Exras Inflair Vs. Base'!G566,'Extras -UL'!$A$4:$J$5,2,FALSE),FALSE)-I566),0)</f>
        <v>0</v>
      </c>
      <c r="L566" s="369">
        <f>IF(G566=$L$1,(VLOOKUP(A566,'Extras -UL'!$A$6:$J$109,HLOOKUP('Exras Inflair Vs. Base'!G566,'Extras -UL'!$A$4:$J$5,2,FALSE),FALSE)-I566),0)</f>
        <v>0</v>
      </c>
      <c r="M566" s="369">
        <f>IF(G566=$M$1,(VLOOKUP(A566,'Extras -UL'!$A$6:$J$109,HLOOKUP('Exras Inflair Vs. Base'!G566,'Extras -UL'!$A$4:$J$5,2,FALSE),FALSE)-I566),0)</f>
        <v>0</v>
      </c>
      <c r="N566" s="369">
        <f>IF(G566=$N$1,(VLOOKUP(A566,'Extras -UL'!$A$6:$J$109,HLOOKUP('Exras Inflair Vs. Base'!G566,'Extras -UL'!$A$4:$J$5,2,FALSE),FALSE)-I566),0)</f>
        <v>0</v>
      </c>
      <c r="O566" s="369">
        <f>IF(G566=$O$1,(VLOOKUP(A566,'Extras -UL'!$A$6:$J$109,HLOOKUP('Exras Inflair Vs. Base'!G566,'Extras -UL'!$A$4:$J$5,2,FALSE),FALSE)-I566),0)</f>
        <v>0</v>
      </c>
      <c r="P566" s="369">
        <f>IF(G566=$P$1,(VLOOKUP(A566,'Extras -UL'!$A$6:$J$109,HLOOKUP('Exras Inflair Vs. Base'!G566,'Extras -UL'!$A$4:$J$5,2,FALSE),FALSE)-I566),0)</f>
        <v>0</v>
      </c>
      <c r="Q566" s="369">
        <f>IF(G566=$Q$1,(VLOOKUP(A566,'Extras -UL'!$A$6:$J$109,HLOOKUP('Exras Inflair Vs. Base'!G566,'Extras -UL'!$A$4:$J$5,2,FALSE),FALSE)-I566),0)</f>
        <v>0</v>
      </c>
      <c r="R566" s="369">
        <f>IF(G566=$R$1,(VLOOKUP(A566,'Extras -UL'!$A$6:$J$109,HLOOKUP('Exras Inflair Vs. Base'!G566,'Extras -UL'!$A$4:$J$5,2,FALSE),FALSE)-I566),0)</f>
        <v>0</v>
      </c>
      <c r="S566" s="248"/>
      <c r="T566" s="256" t="str">
        <f t="shared" si="25"/>
        <v/>
      </c>
      <c r="U566" s="248"/>
      <c r="V566" s="248"/>
      <c r="W566" s="248"/>
      <c r="X566" s="248"/>
      <c r="Y566" s="241"/>
      <c r="Z566" s="241" t="str">
        <f t="shared" si="26"/>
        <v/>
      </c>
      <c r="AA566" s="245">
        <f t="shared" si="27"/>
        <v>0</v>
      </c>
      <c r="AB566" s="242">
        <f>IF(G566=$J$1,(VLOOKUP(A566,'Extras -UL'!$A$6:$J$109,HLOOKUP('Exras Inflair Vs. Base'!G566,'Extras -UL'!$A$4:$J$5,2,FALSE),FALSE)),0)</f>
        <v>0</v>
      </c>
      <c r="AC566" s="242">
        <f>IF(G566=$K$1,(VLOOKUP(A566,'Extras -UL'!$A$6:$J$109,HLOOKUP('Exras Inflair Vs. Base'!G566,'Extras -UL'!$A$4:$J$5,2,FALSE),FALSE)),0)</f>
        <v>0</v>
      </c>
      <c r="AD566" s="242">
        <f>IF(G566=$L$1,(VLOOKUP(A566,'Extras -UL'!$A$6:$J$109,HLOOKUP('Exras Inflair Vs. Base'!G566,'Extras -UL'!$A$4:$J$5,2,FALSE),FALSE)),0)</f>
        <v>0</v>
      </c>
      <c r="AE566" s="242">
        <f>IF(G566=$M$1,(VLOOKUP(A566,'Extras -UL'!$A$6:$J$109,HLOOKUP('Exras Inflair Vs. Base'!G566,'Extras -UL'!$A$4:$J$5,2,FALSE),FALSE)),0)</f>
        <v>0</v>
      </c>
      <c r="AF566" s="242">
        <f>IF(G566=$N$1,(VLOOKUP(A566,'Extras -UL'!$A$6:$J$109,HLOOKUP('Exras Inflair Vs. Base'!G566,'Extras -UL'!$A$4:$J$5,2,FALSE),FALSE)-I566),0)</f>
        <v>0</v>
      </c>
      <c r="AG566" s="242">
        <f>IF(G566=$O$1,(VLOOKUP(A566,'Extras -UL'!$A$6:$J$109,HLOOKUP('Exras Inflair Vs. Base'!G566,'Extras -UL'!$A$4:$J$5,2,FALSE),FALSE)),0)</f>
        <v>0</v>
      </c>
      <c r="AH566" s="242">
        <f>IF(G566=$P$1,(VLOOKUP(A566,'Extras -UL'!$A$6:$J$109,HLOOKUP('Exras Inflair Vs. Base'!G566,'Extras -UL'!$A$4:$J$5,2,FALSE),FALSE)),0)</f>
        <v>0</v>
      </c>
      <c r="AI566" s="242">
        <f>IF(G566=$Q$1,(VLOOKUP(A566,'Extras -UL'!$A$6:$J$109,HLOOKUP('Exras Inflair Vs. Base'!G566,'Extras -UL'!$A$4:$J$5,2,FALSE),FALSE)),0)</f>
        <v>0</v>
      </c>
      <c r="AJ566" s="242">
        <f>IF(G566=$R$1,(VLOOKUP(A566,'Extras -UL'!$A$6:$J$109,HLOOKUP('Exras Inflair Vs. Base'!G566,'Extras -UL'!$A$4:$J$5,2,FALSE),FALSE)),0)</f>
        <v>0</v>
      </c>
    </row>
    <row r="567" spans="1:36" x14ac:dyDescent="0.25">
      <c r="A567" s="250"/>
      <c r="B567" s="250"/>
      <c r="C567" s="250"/>
      <c r="D567" s="252"/>
      <c r="E567" s="249"/>
      <c r="F567" s="249"/>
      <c r="G567" s="249"/>
      <c r="H567" s="249"/>
      <c r="I567" s="249"/>
      <c r="J567" s="369">
        <f>IF(G567=$J$1,(VLOOKUP(A567,'Extras -UL'!$A$6:$J$109,HLOOKUP('Exras Inflair Vs. Base'!G567,'Extras -UL'!$A$4:$J$5,2,FALSE),FALSE)-I567),0)</f>
        <v>0</v>
      </c>
      <c r="K567" s="369">
        <f>IF(G567=$K$1,(VLOOKUP(A567,'Extras -UL'!$A$6:$J$109,HLOOKUP('Exras Inflair Vs. Base'!G567,'Extras -UL'!$A$4:$J$5,2,FALSE),FALSE)-I567),0)</f>
        <v>0</v>
      </c>
      <c r="L567" s="369">
        <f>IF(G567=$L$1,(VLOOKUP(A567,'Extras -UL'!$A$6:$J$109,HLOOKUP('Exras Inflair Vs. Base'!G567,'Extras -UL'!$A$4:$J$5,2,FALSE),FALSE)-I567),0)</f>
        <v>0</v>
      </c>
      <c r="M567" s="369">
        <f>IF(G567=$M$1,(VLOOKUP(A567,'Extras -UL'!$A$6:$J$109,HLOOKUP('Exras Inflair Vs. Base'!G567,'Extras -UL'!$A$4:$J$5,2,FALSE),FALSE)-I567),0)</f>
        <v>0</v>
      </c>
      <c r="N567" s="369">
        <f>IF(G567=$N$1,(VLOOKUP(A567,'Extras -UL'!$A$6:$J$109,HLOOKUP('Exras Inflair Vs. Base'!G567,'Extras -UL'!$A$4:$J$5,2,FALSE),FALSE)-I567),0)</f>
        <v>0</v>
      </c>
      <c r="O567" s="369">
        <f>IF(G567=$O$1,(VLOOKUP(A567,'Extras -UL'!$A$6:$J$109,HLOOKUP('Exras Inflair Vs. Base'!G567,'Extras -UL'!$A$4:$J$5,2,FALSE),FALSE)-I567),0)</f>
        <v>0</v>
      </c>
      <c r="P567" s="369">
        <f>IF(G567=$P$1,(VLOOKUP(A567,'Extras -UL'!$A$6:$J$109,HLOOKUP('Exras Inflair Vs. Base'!G567,'Extras -UL'!$A$4:$J$5,2,FALSE),FALSE)-I567),0)</f>
        <v>0</v>
      </c>
      <c r="Q567" s="369">
        <f>IF(G567=$Q$1,(VLOOKUP(A567,'Extras -UL'!$A$6:$J$109,HLOOKUP('Exras Inflair Vs. Base'!G567,'Extras -UL'!$A$4:$J$5,2,FALSE),FALSE)-I567),0)</f>
        <v>0</v>
      </c>
      <c r="R567" s="369">
        <f>IF(G567=$R$1,(VLOOKUP(A567,'Extras -UL'!$A$6:$J$109,HLOOKUP('Exras Inflair Vs. Base'!G567,'Extras -UL'!$A$4:$J$5,2,FALSE),FALSE)-I567),0)</f>
        <v>0</v>
      </c>
      <c r="S567" s="248"/>
      <c r="T567" s="256" t="str">
        <f t="shared" si="25"/>
        <v/>
      </c>
      <c r="U567" s="248"/>
      <c r="V567" s="248"/>
      <c r="W567" s="248"/>
      <c r="X567" s="248"/>
      <c r="Y567" s="241"/>
      <c r="Z567" s="241" t="str">
        <f t="shared" si="26"/>
        <v/>
      </c>
      <c r="AA567" s="245">
        <f t="shared" si="27"/>
        <v>0</v>
      </c>
      <c r="AB567" s="242">
        <f>IF(G567=$J$1,(VLOOKUP(A567,'Extras -UL'!$A$6:$J$109,HLOOKUP('Exras Inflair Vs. Base'!G567,'Extras -UL'!$A$4:$J$5,2,FALSE),FALSE)),0)</f>
        <v>0</v>
      </c>
      <c r="AC567" s="242">
        <f>IF(G567=$K$1,(VLOOKUP(A567,'Extras -UL'!$A$6:$J$109,HLOOKUP('Exras Inflair Vs. Base'!G567,'Extras -UL'!$A$4:$J$5,2,FALSE),FALSE)),0)</f>
        <v>0</v>
      </c>
      <c r="AD567" s="242">
        <f>IF(G567=$L$1,(VLOOKUP(A567,'Extras -UL'!$A$6:$J$109,HLOOKUP('Exras Inflair Vs. Base'!G567,'Extras -UL'!$A$4:$J$5,2,FALSE),FALSE)),0)</f>
        <v>0</v>
      </c>
      <c r="AE567" s="242">
        <f>IF(G567=$M$1,(VLOOKUP(A567,'Extras -UL'!$A$6:$J$109,HLOOKUP('Exras Inflair Vs. Base'!G567,'Extras -UL'!$A$4:$J$5,2,FALSE),FALSE)),0)</f>
        <v>0</v>
      </c>
      <c r="AF567" s="242">
        <f>IF(G567=$N$1,(VLOOKUP(A567,'Extras -UL'!$A$6:$J$109,HLOOKUP('Exras Inflair Vs. Base'!G567,'Extras -UL'!$A$4:$J$5,2,FALSE),FALSE)-I567),0)</f>
        <v>0</v>
      </c>
      <c r="AG567" s="242">
        <f>IF(G567=$O$1,(VLOOKUP(A567,'Extras -UL'!$A$6:$J$109,HLOOKUP('Exras Inflair Vs. Base'!G567,'Extras -UL'!$A$4:$J$5,2,FALSE),FALSE)),0)</f>
        <v>0</v>
      </c>
      <c r="AH567" s="242">
        <f>IF(G567=$P$1,(VLOOKUP(A567,'Extras -UL'!$A$6:$J$109,HLOOKUP('Exras Inflair Vs. Base'!G567,'Extras -UL'!$A$4:$J$5,2,FALSE),FALSE)),0)</f>
        <v>0</v>
      </c>
      <c r="AI567" s="242">
        <f>IF(G567=$Q$1,(VLOOKUP(A567,'Extras -UL'!$A$6:$J$109,HLOOKUP('Exras Inflair Vs. Base'!G567,'Extras -UL'!$A$4:$J$5,2,FALSE),FALSE)),0)</f>
        <v>0</v>
      </c>
      <c r="AJ567" s="242">
        <f>IF(G567=$R$1,(VLOOKUP(A567,'Extras -UL'!$A$6:$J$109,HLOOKUP('Exras Inflair Vs. Base'!G567,'Extras -UL'!$A$4:$J$5,2,FALSE),FALSE)),0)</f>
        <v>0</v>
      </c>
    </row>
    <row r="568" spans="1:36" x14ac:dyDescent="0.25">
      <c r="A568" s="250"/>
      <c r="B568" s="250"/>
      <c r="C568" s="250"/>
      <c r="D568" s="252"/>
      <c r="E568" s="249"/>
      <c r="F568" s="249"/>
      <c r="G568" s="249"/>
      <c r="H568" s="249"/>
      <c r="I568" s="249"/>
      <c r="J568" s="369">
        <f>IF(G568=$J$1,(VLOOKUP(A568,'Extras -UL'!$A$6:$J$109,HLOOKUP('Exras Inflair Vs. Base'!G568,'Extras -UL'!$A$4:$J$5,2,FALSE),FALSE)-I568),0)</f>
        <v>0</v>
      </c>
      <c r="K568" s="369">
        <f>IF(G568=$K$1,(VLOOKUP(A568,'Extras -UL'!$A$6:$J$109,HLOOKUP('Exras Inflair Vs. Base'!G568,'Extras -UL'!$A$4:$J$5,2,FALSE),FALSE)-I568),0)</f>
        <v>0</v>
      </c>
      <c r="L568" s="369">
        <f>IF(G568=$L$1,(VLOOKUP(A568,'Extras -UL'!$A$6:$J$109,HLOOKUP('Exras Inflair Vs. Base'!G568,'Extras -UL'!$A$4:$J$5,2,FALSE),FALSE)-I568),0)</f>
        <v>0</v>
      </c>
      <c r="M568" s="369">
        <f>IF(G568=$M$1,(VLOOKUP(A568,'Extras -UL'!$A$6:$J$109,HLOOKUP('Exras Inflair Vs. Base'!G568,'Extras -UL'!$A$4:$J$5,2,FALSE),FALSE)-I568),0)</f>
        <v>0</v>
      </c>
      <c r="N568" s="369">
        <f>IF(G568=$N$1,(VLOOKUP(A568,'Extras -UL'!$A$6:$J$109,HLOOKUP('Exras Inflair Vs. Base'!G568,'Extras -UL'!$A$4:$J$5,2,FALSE),FALSE)-I568),0)</f>
        <v>0</v>
      </c>
      <c r="O568" s="369">
        <f>IF(G568=$O$1,(VLOOKUP(A568,'Extras -UL'!$A$6:$J$109,HLOOKUP('Exras Inflair Vs. Base'!G568,'Extras -UL'!$A$4:$J$5,2,FALSE),FALSE)-I568),0)</f>
        <v>0</v>
      </c>
      <c r="P568" s="369">
        <f>IF(G568=$P$1,(VLOOKUP(A568,'Extras -UL'!$A$6:$J$109,HLOOKUP('Exras Inflair Vs. Base'!G568,'Extras -UL'!$A$4:$J$5,2,FALSE),FALSE)-I568),0)</f>
        <v>0</v>
      </c>
      <c r="Q568" s="369">
        <f>IF(G568=$Q$1,(VLOOKUP(A568,'Extras -UL'!$A$6:$J$109,HLOOKUP('Exras Inflair Vs. Base'!G568,'Extras -UL'!$A$4:$J$5,2,FALSE),FALSE)-I568),0)</f>
        <v>0</v>
      </c>
      <c r="R568" s="369">
        <f>IF(G568=$R$1,(VLOOKUP(A568,'Extras -UL'!$A$6:$J$109,HLOOKUP('Exras Inflair Vs. Base'!G568,'Extras -UL'!$A$4:$J$5,2,FALSE),FALSE)-I568),0)</f>
        <v>0</v>
      </c>
      <c r="S568" s="248"/>
      <c r="T568" s="256" t="str">
        <f t="shared" si="25"/>
        <v/>
      </c>
      <c r="U568" s="248"/>
      <c r="V568" s="248"/>
      <c r="W568" s="248"/>
      <c r="X568" s="248"/>
      <c r="Y568" s="241"/>
      <c r="Z568" s="241" t="str">
        <f t="shared" si="26"/>
        <v/>
      </c>
      <c r="AA568" s="245">
        <f t="shared" si="27"/>
        <v>0</v>
      </c>
      <c r="AB568" s="242">
        <f>IF(G568=$J$1,(VLOOKUP(A568,'Extras -UL'!$A$6:$J$109,HLOOKUP('Exras Inflair Vs. Base'!G568,'Extras -UL'!$A$4:$J$5,2,FALSE),FALSE)),0)</f>
        <v>0</v>
      </c>
      <c r="AC568" s="242">
        <f>IF(G568=$K$1,(VLOOKUP(A568,'Extras -UL'!$A$6:$J$109,HLOOKUP('Exras Inflair Vs. Base'!G568,'Extras -UL'!$A$4:$J$5,2,FALSE),FALSE)),0)</f>
        <v>0</v>
      </c>
      <c r="AD568" s="242">
        <f>IF(G568=$L$1,(VLOOKUP(A568,'Extras -UL'!$A$6:$J$109,HLOOKUP('Exras Inflair Vs. Base'!G568,'Extras -UL'!$A$4:$J$5,2,FALSE),FALSE)),0)</f>
        <v>0</v>
      </c>
      <c r="AE568" s="242">
        <f>IF(G568=$M$1,(VLOOKUP(A568,'Extras -UL'!$A$6:$J$109,HLOOKUP('Exras Inflair Vs. Base'!G568,'Extras -UL'!$A$4:$J$5,2,FALSE),FALSE)),0)</f>
        <v>0</v>
      </c>
      <c r="AF568" s="242">
        <f>IF(G568=$N$1,(VLOOKUP(A568,'Extras -UL'!$A$6:$J$109,HLOOKUP('Exras Inflair Vs. Base'!G568,'Extras -UL'!$A$4:$J$5,2,FALSE),FALSE)-I568),0)</f>
        <v>0</v>
      </c>
      <c r="AG568" s="242">
        <f>IF(G568=$O$1,(VLOOKUP(A568,'Extras -UL'!$A$6:$J$109,HLOOKUP('Exras Inflair Vs. Base'!G568,'Extras -UL'!$A$4:$J$5,2,FALSE),FALSE)),0)</f>
        <v>0</v>
      </c>
      <c r="AH568" s="242">
        <f>IF(G568=$P$1,(VLOOKUP(A568,'Extras -UL'!$A$6:$J$109,HLOOKUP('Exras Inflair Vs. Base'!G568,'Extras -UL'!$A$4:$J$5,2,FALSE),FALSE)),0)</f>
        <v>0</v>
      </c>
      <c r="AI568" s="242">
        <f>IF(G568=$Q$1,(VLOOKUP(A568,'Extras -UL'!$A$6:$J$109,HLOOKUP('Exras Inflair Vs. Base'!G568,'Extras -UL'!$A$4:$J$5,2,FALSE),FALSE)),0)</f>
        <v>0</v>
      </c>
      <c r="AJ568" s="242">
        <f>IF(G568=$R$1,(VLOOKUP(A568,'Extras -UL'!$A$6:$J$109,HLOOKUP('Exras Inflair Vs. Base'!G568,'Extras -UL'!$A$4:$J$5,2,FALSE),FALSE)),0)</f>
        <v>0</v>
      </c>
    </row>
    <row r="569" spans="1:36" x14ac:dyDescent="0.25">
      <c r="A569" s="250"/>
      <c r="B569" s="250"/>
      <c r="C569" s="250"/>
      <c r="D569" s="252"/>
      <c r="E569" s="249"/>
      <c r="F569" s="249"/>
      <c r="G569" s="249"/>
      <c r="H569" s="249"/>
      <c r="I569" s="249"/>
      <c r="J569" s="369">
        <f>IF(G569=$J$1,(VLOOKUP(A569,'Extras -UL'!$A$6:$J$109,HLOOKUP('Exras Inflair Vs. Base'!G569,'Extras -UL'!$A$4:$J$5,2,FALSE),FALSE)-I569),0)</f>
        <v>0</v>
      </c>
      <c r="K569" s="369">
        <f>IF(G569=$K$1,(VLOOKUP(A569,'Extras -UL'!$A$6:$J$109,HLOOKUP('Exras Inflair Vs. Base'!G569,'Extras -UL'!$A$4:$J$5,2,FALSE),FALSE)-I569),0)</f>
        <v>0</v>
      </c>
      <c r="L569" s="369">
        <f>IF(G569=$L$1,(VLOOKUP(A569,'Extras -UL'!$A$6:$J$109,HLOOKUP('Exras Inflair Vs. Base'!G569,'Extras -UL'!$A$4:$J$5,2,FALSE),FALSE)-I569),0)</f>
        <v>0</v>
      </c>
      <c r="M569" s="369">
        <f>IF(G569=$M$1,(VLOOKUP(A569,'Extras -UL'!$A$6:$J$109,HLOOKUP('Exras Inflair Vs. Base'!G569,'Extras -UL'!$A$4:$J$5,2,FALSE),FALSE)-I569),0)</f>
        <v>0</v>
      </c>
      <c r="N569" s="369">
        <f>IF(G569=$N$1,(VLOOKUP(A569,'Extras -UL'!$A$6:$J$109,HLOOKUP('Exras Inflair Vs. Base'!G569,'Extras -UL'!$A$4:$J$5,2,FALSE),FALSE)-I569),0)</f>
        <v>0</v>
      </c>
      <c r="O569" s="369">
        <f>IF(G569=$O$1,(VLOOKUP(A569,'Extras -UL'!$A$6:$J$109,HLOOKUP('Exras Inflair Vs. Base'!G569,'Extras -UL'!$A$4:$J$5,2,FALSE),FALSE)-I569),0)</f>
        <v>0</v>
      </c>
      <c r="P569" s="369">
        <f>IF(G569=$P$1,(VLOOKUP(A569,'Extras -UL'!$A$6:$J$109,HLOOKUP('Exras Inflair Vs. Base'!G569,'Extras -UL'!$A$4:$J$5,2,FALSE),FALSE)-I569),0)</f>
        <v>0</v>
      </c>
      <c r="Q569" s="369">
        <f>IF(G569=$Q$1,(VLOOKUP(A569,'Extras -UL'!$A$6:$J$109,HLOOKUP('Exras Inflair Vs. Base'!G569,'Extras -UL'!$A$4:$J$5,2,FALSE),FALSE)-I569),0)</f>
        <v>0</v>
      </c>
      <c r="R569" s="369">
        <f>IF(G569=$R$1,(VLOOKUP(A569,'Extras -UL'!$A$6:$J$109,HLOOKUP('Exras Inflair Vs. Base'!G569,'Extras -UL'!$A$4:$J$5,2,FALSE),FALSE)-I569),0)</f>
        <v>0</v>
      </c>
      <c r="S569" s="248"/>
      <c r="T569" s="256" t="str">
        <f t="shared" si="25"/>
        <v/>
      </c>
      <c r="U569" s="248"/>
      <c r="V569" s="248"/>
      <c r="W569" s="248"/>
      <c r="X569" s="248"/>
      <c r="Y569" s="241"/>
      <c r="Z569" s="241" t="str">
        <f t="shared" si="26"/>
        <v/>
      </c>
      <c r="AA569" s="245">
        <f t="shared" si="27"/>
        <v>0</v>
      </c>
      <c r="AB569" s="242">
        <f>IF(G569=$J$1,(VLOOKUP(A569,'Extras -UL'!$A$6:$J$109,HLOOKUP('Exras Inflair Vs. Base'!G569,'Extras -UL'!$A$4:$J$5,2,FALSE),FALSE)),0)</f>
        <v>0</v>
      </c>
      <c r="AC569" s="242">
        <f>IF(G569=$K$1,(VLOOKUP(A569,'Extras -UL'!$A$6:$J$109,HLOOKUP('Exras Inflair Vs. Base'!G569,'Extras -UL'!$A$4:$J$5,2,FALSE),FALSE)),0)</f>
        <v>0</v>
      </c>
      <c r="AD569" s="242">
        <f>IF(G569=$L$1,(VLOOKUP(A569,'Extras -UL'!$A$6:$J$109,HLOOKUP('Exras Inflair Vs. Base'!G569,'Extras -UL'!$A$4:$J$5,2,FALSE),FALSE)),0)</f>
        <v>0</v>
      </c>
      <c r="AE569" s="242">
        <f>IF(G569=$M$1,(VLOOKUP(A569,'Extras -UL'!$A$6:$J$109,HLOOKUP('Exras Inflair Vs. Base'!G569,'Extras -UL'!$A$4:$J$5,2,FALSE),FALSE)),0)</f>
        <v>0</v>
      </c>
      <c r="AF569" s="242">
        <f>IF(G569=$N$1,(VLOOKUP(A569,'Extras -UL'!$A$6:$J$109,HLOOKUP('Exras Inflair Vs. Base'!G569,'Extras -UL'!$A$4:$J$5,2,FALSE),FALSE)-I569),0)</f>
        <v>0</v>
      </c>
      <c r="AG569" s="242">
        <f>IF(G569=$O$1,(VLOOKUP(A569,'Extras -UL'!$A$6:$J$109,HLOOKUP('Exras Inflair Vs. Base'!G569,'Extras -UL'!$A$4:$J$5,2,FALSE),FALSE)),0)</f>
        <v>0</v>
      </c>
      <c r="AH569" s="242">
        <f>IF(G569=$P$1,(VLOOKUP(A569,'Extras -UL'!$A$6:$J$109,HLOOKUP('Exras Inflair Vs. Base'!G569,'Extras -UL'!$A$4:$J$5,2,FALSE),FALSE)),0)</f>
        <v>0</v>
      </c>
      <c r="AI569" s="242">
        <f>IF(G569=$Q$1,(VLOOKUP(A569,'Extras -UL'!$A$6:$J$109,HLOOKUP('Exras Inflair Vs. Base'!G569,'Extras -UL'!$A$4:$J$5,2,FALSE),FALSE)),0)</f>
        <v>0</v>
      </c>
      <c r="AJ569" s="242">
        <f>IF(G569=$R$1,(VLOOKUP(A569,'Extras -UL'!$A$6:$J$109,HLOOKUP('Exras Inflair Vs. Base'!G569,'Extras -UL'!$A$4:$J$5,2,FALSE),FALSE)),0)</f>
        <v>0</v>
      </c>
    </row>
    <row r="570" spans="1:36" x14ac:dyDescent="0.25">
      <c r="A570" s="250"/>
      <c r="B570" s="250"/>
      <c r="C570" s="250"/>
      <c r="D570" s="252"/>
      <c r="E570" s="249"/>
      <c r="F570" s="249"/>
      <c r="G570" s="249"/>
      <c r="H570" s="249"/>
      <c r="I570" s="249"/>
      <c r="J570" s="369">
        <f>IF(G570=$J$1,(VLOOKUP(A570,'Extras -UL'!$A$6:$J$109,HLOOKUP('Exras Inflair Vs. Base'!G570,'Extras -UL'!$A$4:$J$5,2,FALSE),FALSE)-I570),0)</f>
        <v>0</v>
      </c>
      <c r="K570" s="369">
        <f>IF(G570=$K$1,(VLOOKUP(A570,'Extras -UL'!$A$6:$J$109,HLOOKUP('Exras Inflair Vs. Base'!G570,'Extras -UL'!$A$4:$J$5,2,FALSE),FALSE)-I570),0)</f>
        <v>0</v>
      </c>
      <c r="L570" s="369">
        <f>IF(G570=$L$1,(VLOOKUP(A570,'Extras -UL'!$A$6:$J$109,HLOOKUP('Exras Inflair Vs. Base'!G570,'Extras -UL'!$A$4:$J$5,2,FALSE),FALSE)-I570),0)</f>
        <v>0</v>
      </c>
      <c r="M570" s="369">
        <f>IF(G570=$M$1,(VLOOKUP(A570,'Extras -UL'!$A$6:$J$109,HLOOKUP('Exras Inflair Vs. Base'!G570,'Extras -UL'!$A$4:$J$5,2,FALSE),FALSE)-I570),0)</f>
        <v>0</v>
      </c>
      <c r="N570" s="369">
        <f>IF(G570=$N$1,(VLOOKUP(A570,'Extras -UL'!$A$6:$J$109,HLOOKUP('Exras Inflair Vs. Base'!G570,'Extras -UL'!$A$4:$J$5,2,FALSE),FALSE)-I570),0)</f>
        <v>0</v>
      </c>
      <c r="O570" s="369">
        <f>IF(G570=$O$1,(VLOOKUP(A570,'Extras -UL'!$A$6:$J$109,HLOOKUP('Exras Inflair Vs. Base'!G570,'Extras -UL'!$A$4:$J$5,2,FALSE),FALSE)-I570),0)</f>
        <v>0</v>
      </c>
      <c r="P570" s="369">
        <f>IF(G570=$P$1,(VLOOKUP(A570,'Extras -UL'!$A$6:$J$109,HLOOKUP('Exras Inflair Vs. Base'!G570,'Extras -UL'!$A$4:$J$5,2,FALSE),FALSE)-I570),0)</f>
        <v>0</v>
      </c>
      <c r="Q570" s="369">
        <f>IF(G570=$Q$1,(VLOOKUP(A570,'Extras -UL'!$A$6:$J$109,HLOOKUP('Exras Inflair Vs. Base'!G570,'Extras -UL'!$A$4:$J$5,2,FALSE),FALSE)-I570),0)</f>
        <v>0</v>
      </c>
      <c r="R570" s="369">
        <f>IF(G570=$R$1,(VLOOKUP(A570,'Extras -UL'!$A$6:$J$109,HLOOKUP('Exras Inflair Vs. Base'!G570,'Extras -UL'!$A$4:$J$5,2,FALSE),FALSE)-I570),0)</f>
        <v>0</v>
      </c>
      <c r="S570" s="248"/>
      <c r="T570" s="256" t="str">
        <f t="shared" si="25"/>
        <v/>
      </c>
      <c r="U570" s="248"/>
      <c r="V570" s="248"/>
      <c r="W570" s="248"/>
      <c r="X570" s="248"/>
      <c r="Y570" s="241"/>
      <c r="Z570" s="241" t="str">
        <f t="shared" si="26"/>
        <v/>
      </c>
      <c r="AA570" s="245">
        <f t="shared" si="27"/>
        <v>0</v>
      </c>
      <c r="AB570" s="242">
        <f>IF(G570=$J$1,(VLOOKUP(A570,'Extras -UL'!$A$6:$J$109,HLOOKUP('Exras Inflair Vs. Base'!G570,'Extras -UL'!$A$4:$J$5,2,FALSE),FALSE)),0)</f>
        <v>0</v>
      </c>
      <c r="AC570" s="242">
        <f>IF(G570=$K$1,(VLOOKUP(A570,'Extras -UL'!$A$6:$J$109,HLOOKUP('Exras Inflair Vs. Base'!G570,'Extras -UL'!$A$4:$J$5,2,FALSE),FALSE)),0)</f>
        <v>0</v>
      </c>
      <c r="AD570" s="242">
        <f>IF(G570=$L$1,(VLOOKUP(A570,'Extras -UL'!$A$6:$J$109,HLOOKUP('Exras Inflair Vs. Base'!G570,'Extras -UL'!$A$4:$J$5,2,FALSE),FALSE)),0)</f>
        <v>0</v>
      </c>
      <c r="AE570" s="242">
        <f>IF(G570=$M$1,(VLOOKUP(A570,'Extras -UL'!$A$6:$J$109,HLOOKUP('Exras Inflair Vs. Base'!G570,'Extras -UL'!$A$4:$J$5,2,FALSE),FALSE)),0)</f>
        <v>0</v>
      </c>
      <c r="AF570" s="242">
        <f>IF(G570=$N$1,(VLOOKUP(A570,'Extras -UL'!$A$6:$J$109,HLOOKUP('Exras Inflair Vs. Base'!G570,'Extras -UL'!$A$4:$J$5,2,FALSE),FALSE)-I570),0)</f>
        <v>0</v>
      </c>
      <c r="AG570" s="242">
        <f>IF(G570=$O$1,(VLOOKUP(A570,'Extras -UL'!$A$6:$J$109,HLOOKUP('Exras Inflair Vs. Base'!G570,'Extras -UL'!$A$4:$J$5,2,FALSE),FALSE)),0)</f>
        <v>0</v>
      </c>
      <c r="AH570" s="242">
        <f>IF(G570=$P$1,(VLOOKUP(A570,'Extras -UL'!$A$6:$J$109,HLOOKUP('Exras Inflair Vs. Base'!G570,'Extras -UL'!$A$4:$J$5,2,FALSE),FALSE)),0)</f>
        <v>0</v>
      </c>
      <c r="AI570" s="242">
        <f>IF(G570=$Q$1,(VLOOKUP(A570,'Extras -UL'!$A$6:$J$109,HLOOKUP('Exras Inflair Vs. Base'!G570,'Extras -UL'!$A$4:$J$5,2,FALSE),FALSE)),0)</f>
        <v>0</v>
      </c>
      <c r="AJ570" s="242">
        <f>IF(G570=$R$1,(VLOOKUP(A570,'Extras -UL'!$A$6:$J$109,HLOOKUP('Exras Inflair Vs. Base'!G570,'Extras -UL'!$A$4:$J$5,2,FALSE),FALSE)),0)</f>
        <v>0</v>
      </c>
    </row>
    <row r="571" spans="1:36" x14ac:dyDescent="0.25">
      <c r="A571" s="250"/>
      <c r="B571" s="250"/>
      <c r="C571" s="250"/>
      <c r="D571" s="252"/>
      <c r="E571" s="249"/>
      <c r="F571" s="249"/>
      <c r="G571" s="249"/>
      <c r="H571" s="249"/>
      <c r="I571" s="249"/>
      <c r="J571" s="369">
        <f>IF(G571=$J$1,(VLOOKUP(A571,'Extras -UL'!$A$6:$J$109,HLOOKUP('Exras Inflair Vs. Base'!G571,'Extras -UL'!$A$4:$J$5,2,FALSE),FALSE)-I571),0)</f>
        <v>0</v>
      </c>
      <c r="K571" s="369">
        <f>IF(G571=$K$1,(VLOOKUP(A571,'Extras -UL'!$A$6:$J$109,HLOOKUP('Exras Inflair Vs. Base'!G571,'Extras -UL'!$A$4:$J$5,2,FALSE),FALSE)-I571),0)</f>
        <v>0</v>
      </c>
      <c r="L571" s="369">
        <f>IF(G571=$L$1,(VLOOKUP(A571,'Extras -UL'!$A$6:$J$109,HLOOKUP('Exras Inflair Vs. Base'!G571,'Extras -UL'!$A$4:$J$5,2,FALSE),FALSE)-I571),0)</f>
        <v>0</v>
      </c>
      <c r="M571" s="369">
        <f>IF(G571=$M$1,(VLOOKUP(A571,'Extras -UL'!$A$6:$J$109,HLOOKUP('Exras Inflair Vs. Base'!G571,'Extras -UL'!$A$4:$J$5,2,FALSE),FALSE)-I571),0)</f>
        <v>0</v>
      </c>
      <c r="N571" s="369">
        <f>IF(G571=$N$1,(VLOOKUP(A571,'Extras -UL'!$A$6:$J$109,HLOOKUP('Exras Inflair Vs. Base'!G571,'Extras -UL'!$A$4:$J$5,2,FALSE),FALSE)-I571),0)</f>
        <v>0</v>
      </c>
      <c r="O571" s="369">
        <f>IF(G571=$O$1,(VLOOKUP(A571,'Extras -UL'!$A$6:$J$109,HLOOKUP('Exras Inflair Vs. Base'!G571,'Extras -UL'!$A$4:$J$5,2,FALSE),FALSE)-I571),0)</f>
        <v>0</v>
      </c>
      <c r="P571" s="369">
        <f>IF(G571=$P$1,(VLOOKUP(A571,'Extras -UL'!$A$6:$J$109,HLOOKUP('Exras Inflair Vs. Base'!G571,'Extras -UL'!$A$4:$J$5,2,FALSE),FALSE)-I571),0)</f>
        <v>0</v>
      </c>
      <c r="Q571" s="369">
        <f>IF(G571=$Q$1,(VLOOKUP(A571,'Extras -UL'!$A$6:$J$109,HLOOKUP('Exras Inflair Vs. Base'!G571,'Extras -UL'!$A$4:$J$5,2,FALSE),FALSE)-I571),0)</f>
        <v>0</v>
      </c>
      <c r="R571" s="369">
        <f>IF(G571=$R$1,(VLOOKUP(A571,'Extras -UL'!$A$6:$J$109,HLOOKUP('Exras Inflair Vs. Base'!G571,'Extras -UL'!$A$4:$J$5,2,FALSE),FALSE)-I571),0)</f>
        <v>0</v>
      </c>
      <c r="S571" s="248"/>
      <c r="T571" s="256" t="str">
        <f t="shared" si="25"/>
        <v/>
      </c>
      <c r="U571" s="248"/>
      <c r="V571" s="248"/>
      <c r="W571" s="248"/>
      <c r="X571" s="248"/>
      <c r="Y571" s="241"/>
      <c r="Z571" s="241" t="str">
        <f t="shared" si="26"/>
        <v/>
      </c>
      <c r="AA571" s="245">
        <f t="shared" si="27"/>
        <v>0</v>
      </c>
      <c r="AB571" s="242">
        <f>IF(G571=$J$1,(VLOOKUP(A571,'Extras -UL'!$A$6:$J$109,HLOOKUP('Exras Inflair Vs. Base'!G571,'Extras -UL'!$A$4:$J$5,2,FALSE),FALSE)),0)</f>
        <v>0</v>
      </c>
      <c r="AC571" s="242">
        <f>IF(G571=$K$1,(VLOOKUP(A571,'Extras -UL'!$A$6:$J$109,HLOOKUP('Exras Inflair Vs. Base'!G571,'Extras -UL'!$A$4:$J$5,2,FALSE),FALSE)),0)</f>
        <v>0</v>
      </c>
      <c r="AD571" s="242">
        <f>IF(G571=$L$1,(VLOOKUP(A571,'Extras -UL'!$A$6:$J$109,HLOOKUP('Exras Inflair Vs. Base'!G571,'Extras -UL'!$A$4:$J$5,2,FALSE),FALSE)),0)</f>
        <v>0</v>
      </c>
      <c r="AE571" s="242">
        <f>IF(G571=$M$1,(VLOOKUP(A571,'Extras -UL'!$A$6:$J$109,HLOOKUP('Exras Inflair Vs. Base'!G571,'Extras -UL'!$A$4:$J$5,2,FALSE),FALSE)),0)</f>
        <v>0</v>
      </c>
      <c r="AF571" s="242">
        <f>IF(G571=$N$1,(VLOOKUP(A571,'Extras -UL'!$A$6:$J$109,HLOOKUP('Exras Inflair Vs. Base'!G571,'Extras -UL'!$A$4:$J$5,2,FALSE),FALSE)-I571),0)</f>
        <v>0</v>
      </c>
      <c r="AG571" s="242">
        <f>IF(G571=$O$1,(VLOOKUP(A571,'Extras -UL'!$A$6:$J$109,HLOOKUP('Exras Inflair Vs. Base'!G571,'Extras -UL'!$A$4:$J$5,2,FALSE),FALSE)),0)</f>
        <v>0</v>
      </c>
      <c r="AH571" s="242">
        <f>IF(G571=$P$1,(VLOOKUP(A571,'Extras -UL'!$A$6:$J$109,HLOOKUP('Exras Inflair Vs. Base'!G571,'Extras -UL'!$A$4:$J$5,2,FALSE),FALSE)),0)</f>
        <v>0</v>
      </c>
      <c r="AI571" s="242">
        <f>IF(G571=$Q$1,(VLOOKUP(A571,'Extras -UL'!$A$6:$J$109,HLOOKUP('Exras Inflair Vs. Base'!G571,'Extras -UL'!$A$4:$J$5,2,FALSE),FALSE)),0)</f>
        <v>0</v>
      </c>
      <c r="AJ571" s="242">
        <f>IF(G571=$R$1,(VLOOKUP(A571,'Extras -UL'!$A$6:$J$109,HLOOKUP('Exras Inflair Vs. Base'!G571,'Extras -UL'!$A$4:$J$5,2,FALSE),FALSE)),0)</f>
        <v>0</v>
      </c>
    </row>
    <row r="572" spans="1:36" x14ac:dyDescent="0.25">
      <c r="A572" s="250"/>
      <c r="B572" s="250"/>
      <c r="C572" s="250"/>
      <c r="D572" s="252"/>
      <c r="E572" s="249"/>
      <c r="F572" s="249"/>
      <c r="G572" s="249"/>
      <c r="H572" s="249"/>
      <c r="I572" s="249"/>
      <c r="J572" s="369">
        <f>IF(G572=$J$1,(VLOOKUP(A572,'Extras -UL'!$A$6:$J$109,HLOOKUP('Exras Inflair Vs. Base'!G572,'Extras -UL'!$A$4:$J$5,2,FALSE),FALSE)-I572),0)</f>
        <v>0</v>
      </c>
      <c r="K572" s="369">
        <f>IF(G572=$K$1,(VLOOKUP(A572,'Extras -UL'!$A$6:$J$109,HLOOKUP('Exras Inflair Vs. Base'!G572,'Extras -UL'!$A$4:$J$5,2,FALSE),FALSE)-I572),0)</f>
        <v>0</v>
      </c>
      <c r="L572" s="369">
        <f>IF(G572=$L$1,(VLOOKUP(A572,'Extras -UL'!$A$6:$J$109,HLOOKUP('Exras Inflair Vs. Base'!G572,'Extras -UL'!$A$4:$J$5,2,FALSE),FALSE)-I572),0)</f>
        <v>0</v>
      </c>
      <c r="M572" s="369">
        <f>IF(G572=$M$1,(VLOOKUP(A572,'Extras -UL'!$A$6:$J$109,HLOOKUP('Exras Inflair Vs. Base'!G572,'Extras -UL'!$A$4:$J$5,2,FALSE),FALSE)-I572),0)</f>
        <v>0</v>
      </c>
      <c r="N572" s="369">
        <f>IF(G572=$N$1,(VLOOKUP(A572,'Extras -UL'!$A$6:$J$109,HLOOKUP('Exras Inflair Vs. Base'!G572,'Extras -UL'!$A$4:$J$5,2,FALSE),FALSE)-I572),0)</f>
        <v>0</v>
      </c>
      <c r="O572" s="369">
        <f>IF(G572=$O$1,(VLOOKUP(A572,'Extras -UL'!$A$6:$J$109,HLOOKUP('Exras Inflair Vs. Base'!G572,'Extras -UL'!$A$4:$J$5,2,FALSE),FALSE)-I572),0)</f>
        <v>0</v>
      </c>
      <c r="P572" s="369">
        <f>IF(G572=$P$1,(VLOOKUP(A572,'Extras -UL'!$A$6:$J$109,HLOOKUP('Exras Inflair Vs. Base'!G572,'Extras -UL'!$A$4:$J$5,2,FALSE),FALSE)-I572),0)</f>
        <v>0</v>
      </c>
      <c r="Q572" s="369">
        <f>IF(G572=$Q$1,(VLOOKUP(A572,'Extras -UL'!$A$6:$J$109,HLOOKUP('Exras Inflair Vs. Base'!G572,'Extras -UL'!$A$4:$J$5,2,FALSE),FALSE)-I572),0)</f>
        <v>0</v>
      </c>
      <c r="R572" s="369">
        <f>IF(G572=$R$1,(VLOOKUP(A572,'Extras -UL'!$A$6:$J$109,HLOOKUP('Exras Inflair Vs. Base'!G572,'Extras -UL'!$A$4:$J$5,2,FALSE),FALSE)-I572),0)</f>
        <v>0</v>
      </c>
      <c r="S572" s="248"/>
      <c r="T572" s="256" t="str">
        <f t="shared" si="25"/>
        <v/>
      </c>
      <c r="U572" s="248"/>
      <c r="V572" s="248"/>
      <c r="W572" s="248"/>
      <c r="X572" s="248"/>
      <c r="Y572" s="241"/>
      <c r="Z572" s="241" t="str">
        <f t="shared" si="26"/>
        <v/>
      </c>
      <c r="AA572" s="245">
        <f t="shared" si="27"/>
        <v>0</v>
      </c>
      <c r="AB572" s="242">
        <f>IF(G572=$J$1,(VLOOKUP(A572,'Extras -UL'!$A$6:$J$109,HLOOKUP('Exras Inflair Vs. Base'!G572,'Extras -UL'!$A$4:$J$5,2,FALSE),FALSE)),0)</f>
        <v>0</v>
      </c>
      <c r="AC572" s="242">
        <f>IF(G572=$K$1,(VLOOKUP(A572,'Extras -UL'!$A$6:$J$109,HLOOKUP('Exras Inflair Vs. Base'!G572,'Extras -UL'!$A$4:$J$5,2,FALSE),FALSE)),0)</f>
        <v>0</v>
      </c>
      <c r="AD572" s="242">
        <f>IF(G572=$L$1,(VLOOKUP(A572,'Extras -UL'!$A$6:$J$109,HLOOKUP('Exras Inflair Vs. Base'!G572,'Extras -UL'!$A$4:$J$5,2,FALSE),FALSE)),0)</f>
        <v>0</v>
      </c>
      <c r="AE572" s="242">
        <f>IF(G572=$M$1,(VLOOKUP(A572,'Extras -UL'!$A$6:$J$109,HLOOKUP('Exras Inflair Vs. Base'!G572,'Extras -UL'!$A$4:$J$5,2,FALSE),FALSE)),0)</f>
        <v>0</v>
      </c>
      <c r="AF572" s="242">
        <f>IF(G572=$N$1,(VLOOKUP(A572,'Extras -UL'!$A$6:$J$109,HLOOKUP('Exras Inflair Vs. Base'!G572,'Extras -UL'!$A$4:$J$5,2,FALSE),FALSE)-I572),0)</f>
        <v>0</v>
      </c>
      <c r="AG572" s="242">
        <f>IF(G572=$O$1,(VLOOKUP(A572,'Extras -UL'!$A$6:$J$109,HLOOKUP('Exras Inflair Vs. Base'!G572,'Extras -UL'!$A$4:$J$5,2,FALSE),FALSE)),0)</f>
        <v>0</v>
      </c>
      <c r="AH572" s="242">
        <f>IF(G572=$P$1,(VLOOKUP(A572,'Extras -UL'!$A$6:$J$109,HLOOKUP('Exras Inflair Vs. Base'!G572,'Extras -UL'!$A$4:$J$5,2,FALSE),FALSE)),0)</f>
        <v>0</v>
      </c>
      <c r="AI572" s="242">
        <f>IF(G572=$Q$1,(VLOOKUP(A572,'Extras -UL'!$A$6:$J$109,HLOOKUP('Exras Inflair Vs. Base'!G572,'Extras -UL'!$A$4:$J$5,2,FALSE),FALSE)),0)</f>
        <v>0</v>
      </c>
      <c r="AJ572" s="242">
        <f>IF(G572=$R$1,(VLOOKUP(A572,'Extras -UL'!$A$6:$J$109,HLOOKUP('Exras Inflair Vs. Base'!G572,'Extras -UL'!$A$4:$J$5,2,FALSE),FALSE)),0)</f>
        <v>0</v>
      </c>
    </row>
    <row r="573" spans="1:36" x14ac:dyDescent="0.25">
      <c r="A573" s="250"/>
      <c r="B573" s="250"/>
      <c r="C573" s="250"/>
      <c r="D573" s="252"/>
      <c r="E573" s="249"/>
      <c r="F573" s="249"/>
      <c r="G573" s="249"/>
      <c r="H573" s="249"/>
      <c r="I573" s="249"/>
      <c r="J573" s="369">
        <f>IF(G573=$J$1,(VLOOKUP(A573,'Extras -UL'!$A$6:$J$109,HLOOKUP('Exras Inflair Vs. Base'!G573,'Extras -UL'!$A$4:$J$5,2,FALSE),FALSE)-I573),0)</f>
        <v>0</v>
      </c>
      <c r="K573" s="369">
        <f>IF(G573=$K$1,(VLOOKUP(A573,'Extras -UL'!$A$6:$J$109,HLOOKUP('Exras Inflair Vs. Base'!G573,'Extras -UL'!$A$4:$J$5,2,FALSE),FALSE)-I573),0)</f>
        <v>0</v>
      </c>
      <c r="L573" s="369">
        <f>IF(G573=$L$1,(VLOOKUP(A573,'Extras -UL'!$A$6:$J$109,HLOOKUP('Exras Inflair Vs. Base'!G573,'Extras -UL'!$A$4:$J$5,2,FALSE),FALSE)-I573),0)</f>
        <v>0</v>
      </c>
      <c r="M573" s="369">
        <f>IF(G573=$M$1,(VLOOKUP(A573,'Extras -UL'!$A$6:$J$109,HLOOKUP('Exras Inflair Vs. Base'!G573,'Extras -UL'!$A$4:$J$5,2,FALSE),FALSE)-I573),0)</f>
        <v>0</v>
      </c>
      <c r="N573" s="369">
        <f>IF(G573=$N$1,(VLOOKUP(A573,'Extras -UL'!$A$6:$J$109,HLOOKUP('Exras Inflair Vs. Base'!G573,'Extras -UL'!$A$4:$J$5,2,FALSE),FALSE)-I573),0)</f>
        <v>0</v>
      </c>
      <c r="O573" s="369">
        <f>IF(G573=$O$1,(VLOOKUP(A573,'Extras -UL'!$A$6:$J$109,HLOOKUP('Exras Inflair Vs. Base'!G573,'Extras -UL'!$A$4:$J$5,2,FALSE),FALSE)-I573),0)</f>
        <v>0</v>
      </c>
      <c r="P573" s="369">
        <f>IF(G573=$P$1,(VLOOKUP(A573,'Extras -UL'!$A$6:$J$109,HLOOKUP('Exras Inflair Vs. Base'!G573,'Extras -UL'!$A$4:$J$5,2,FALSE),FALSE)-I573),0)</f>
        <v>0</v>
      </c>
      <c r="Q573" s="369">
        <f>IF(G573=$Q$1,(VLOOKUP(A573,'Extras -UL'!$A$6:$J$109,HLOOKUP('Exras Inflair Vs. Base'!G573,'Extras -UL'!$A$4:$J$5,2,FALSE),FALSE)-I573),0)</f>
        <v>0</v>
      </c>
      <c r="R573" s="369">
        <f>IF(G573=$R$1,(VLOOKUP(A573,'Extras -UL'!$A$6:$J$109,HLOOKUP('Exras Inflair Vs. Base'!G573,'Extras -UL'!$A$4:$J$5,2,FALSE),FALSE)-I573),0)</f>
        <v>0</v>
      </c>
      <c r="S573" s="248"/>
      <c r="T573" s="256" t="str">
        <f t="shared" si="25"/>
        <v/>
      </c>
      <c r="U573" s="248"/>
      <c r="V573" s="248"/>
      <c r="W573" s="248"/>
      <c r="X573" s="248"/>
      <c r="Y573" s="241"/>
      <c r="Z573" s="241" t="str">
        <f t="shared" si="26"/>
        <v/>
      </c>
      <c r="AA573" s="245">
        <f t="shared" si="27"/>
        <v>0</v>
      </c>
      <c r="AB573" s="242">
        <f>IF(G573=$J$1,(VLOOKUP(A573,'Extras -UL'!$A$6:$J$109,HLOOKUP('Exras Inflair Vs. Base'!G573,'Extras -UL'!$A$4:$J$5,2,FALSE),FALSE)),0)</f>
        <v>0</v>
      </c>
      <c r="AC573" s="242">
        <f>IF(G573=$K$1,(VLOOKUP(A573,'Extras -UL'!$A$6:$J$109,HLOOKUP('Exras Inflair Vs. Base'!G573,'Extras -UL'!$A$4:$J$5,2,FALSE),FALSE)),0)</f>
        <v>0</v>
      </c>
      <c r="AD573" s="242">
        <f>IF(G573=$L$1,(VLOOKUP(A573,'Extras -UL'!$A$6:$J$109,HLOOKUP('Exras Inflair Vs. Base'!G573,'Extras -UL'!$A$4:$J$5,2,FALSE),FALSE)),0)</f>
        <v>0</v>
      </c>
      <c r="AE573" s="242">
        <f>IF(G573=$M$1,(VLOOKUP(A573,'Extras -UL'!$A$6:$J$109,HLOOKUP('Exras Inflair Vs. Base'!G573,'Extras -UL'!$A$4:$J$5,2,FALSE),FALSE)),0)</f>
        <v>0</v>
      </c>
      <c r="AF573" s="242">
        <f>IF(G573=$N$1,(VLOOKUP(A573,'Extras -UL'!$A$6:$J$109,HLOOKUP('Exras Inflair Vs. Base'!G573,'Extras -UL'!$A$4:$J$5,2,FALSE),FALSE)-I573),0)</f>
        <v>0</v>
      </c>
      <c r="AG573" s="242">
        <f>IF(G573=$O$1,(VLOOKUP(A573,'Extras -UL'!$A$6:$J$109,HLOOKUP('Exras Inflair Vs. Base'!G573,'Extras -UL'!$A$4:$J$5,2,FALSE),FALSE)),0)</f>
        <v>0</v>
      </c>
      <c r="AH573" s="242">
        <f>IF(G573=$P$1,(VLOOKUP(A573,'Extras -UL'!$A$6:$J$109,HLOOKUP('Exras Inflair Vs. Base'!G573,'Extras -UL'!$A$4:$J$5,2,FALSE),FALSE)),0)</f>
        <v>0</v>
      </c>
      <c r="AI573" s="242">
        <f>IF(G573=$Q$1,(VLOOKUP(A573,'Extras -UL'!$A$6:$J$109,HLOOKUP('Exras Inflair Vs. Base'!G573,'Extras -UL'!$A$4:$J$5,2,FALSE),FALSE)),0)</f>
        <v>0</v>
      </c>
      <c r="AJ573" s="242">
        <f>IF(G573=$R$1,(VLOOKUP(A573,'Extras -UL'!$A$6:$J$109,HLOOKUP('Exras Inflair Vs. Base'!G573,'Extras -UL'!$A$4:$J$5,2,FALSE),FALSE)),0)</f>
        <v>0</v>
      </c>
    </row>
    <row r="574" spans="1:36" x14ac:dyDescent="0.25">
      <c r="A574" s="250"/>
      <c r="B574" s="250"/>
      <c r="C574" s="250"/>
      <c r="D574" s="252"/>
      <c r="E574" s="249"/>
      <c r="F574" s="249"/>
      <c r="G574" s="249"/>
      <c r="H574" s="249"/>
      <c r="I574" s="249"/>
      <c r="J574" s="369">
        <f>IF(G574=$J$1,(VLOOKUP(A574,'Extras -UL'!$A$6:$J$109,HLOOKUP('Exras Inflair Vs. Base'!G574,'Extras -UL'!$A$4:$J$5,2,FALSE),FALSE)-I574),0)</f>
        <v>0</v>
      </c>
      <c r="K574" s="369">
        <f>IF(G574=$K$1,(VLOOKUP(A574,'Extras -UL'!$A$6:$J$109,HLOOKUP('Exras Inflair Vs. Base'!G574,'Extras -UL'!$A$4:$J$5,2,FALSE),FALSE)-I574),0)</f>
        <v>0</v>
      </c>
      <c r="L574" s="369">
        <f>IF(G574=$L$1,(VLOOKUP(A574,'Extras -UL'!$A$6:$J$109,HLOOKUP('Exras Inflair Vs. Base'!G574,'Extras -UL'!$A$4:$J$5,2,FALSE),FALSE)-I574),0)</f>
        <v>0</v>
      </c>
      <c r="M574" s="369">
        <f>IF(G574=$M$1,(VLOOKUP(A574,'Extras -UL'!$A$6:$J$109,HLOOKUP('Exras Inflair Vs. Base'!G574,'Extras -UL'!$A$4:$J$5,2,FALSE),FALSE)-I574),0)</f>
        <v>0</v>
      </c>
      <c r="N574" s="369">
        <f>IF(G574=$N$1,(VLOOKUP(A574,'Extras -UL'!$A$6:$J$109,HLOOKUP('Exras Inflair Vs. Base'!G574,'Extras -UL'!$A$4:$J$5,2,FALSE),FALSE)-I574),0)</f>
        <v>0</v>
      </c>
      <c r="O574" s="369">
        <f>IF(G574=$O$1,(VLOOKUP(A574,'Extras -UL'!$A$6:$J$109,HLOOKUP('Exras Inflair Vs. Base'!G574,'Extras -UL'!$A$4:$J$5,2,FALSE),FALSE)-I574),0)</f>
        <v>0</v>
      </c>
      <c r="P574" s="369">
        <f>IF(G574=$P$1,(VLOOKUP(A574,'Extras -UL'!$A$6:$J$109,HLOOKUP('Exras Inflair Vs. Base'!G574,'Extras -UL'!$A$4:$J$5,2,FALSE),FALSE)-I574),0)</f>
        <v>0</v>
      </c>
      <c r="Q574" s="369">
        <f>IF(G574=$Q$1,(VLOOKUP(A574,'Extras -UL'!$A$6:$J$109,HLOOKUP('Exras Inflair Vs. Base'!G574,'Extras -UL'!$A$4:$J$5,2,FALSE),FALSE)-I574),0)</f>
        <v>0</v>
      </c>
      <c r="R574" s="369">
        <f>IF(G574=$R$1,(VLOOKUP(A574,'Extras -UL'!$A$6:$J$109,HLOOKUP('Exras Inflair Vs. Base'!G574,'Extras -UL'!$A$4:$J$5,2,FALSE),FALSE)-I574),0)</f>
        <v>0</v>
      </c>
      <c r="S574" s="248"/>
      <c r="T574" s="256" t="str">
        <f t="shared" si="25"/>
        <v/>
      </c>
      <c r="U574" s="248"/>
      <c r="V574" s="248"/>
      <c r="W574" s="248"/>
      <c r="X574" s="248"/>
      <c r="Y574" s="241"/>
      <c r="Z574" s="241" t="str">
        <f t="shared" si="26"/>
        <v/>
      </c>
      <c r="AA574" s="245">
        <f t="shared" si="27"/>
        <v>0</v>
      </c>
      <c r="AB574" s="242">
        <f>IF(G574=$J$1,(VLOOKUP(A574,'Extras -UL'!$A$6:$J$109,HLOOKUP('Exras Inflair Vs. Base'!G574,'Extras -UL'!$A$4:$J$5,2,FALSE),FALSE)),0)</f>
        <v>0</v>
      </c>
      <c r="AC574" s="242">
        <f>IF(G574=$K$1,(VLOOKUP(A574,'Extras -UL'!$A$6:$J$109,HLOOKUP('Exras Inflair Vs. Base'!G574,'Extras -UL'!$A$4:$J$5,2,FALSE),FALSE)),0)</f>
        <v>0</v>
      </c>
      <c r="AD574" s="242">
        <f>IF(G574=$L$1,(VLOOKUP(A574,'Extras -UL'!$A$6:$J$109,HLOOKUP('Exras Inflair Vs. Base'!G574,'Extras -UL'!$A$4:$J$5,2,FALSE),FALSE)),0)</f>
        <v>0</v>
      </c>
      <c r="AE574" s="242">
        <f>IF(G574=$M$1,(VLOOKUP(A574,'Extras -UL'!$A$6:$J$109,HLOOKUP('Exras Inflair Vs. Base'!G574,'Extras -UL'!$A$4:$J$5,2,FALSE),FALSE)),0)</f>
        <v>0</v>
      </c>
      <c r="AF574" s="242">
        <f>IF(G574=$N$1,(VLOOKUP(A574,'Extras -UL'!$A$6:$J$109,HLOOKUP('Exras Inflair Vs. Base'!G574,'Extras -UL'!$A$4:$J$5,2,FALSE),FALSE)-I574),0)</f>
        <v>0</v>
      </c>
      <c r="AG574" s="242">
        <f>IF(G574=$O$1,(VLOOKUP(A574,'Extras -UL'!$A$6:$J$109,HLOOKUP('Exras Inflair Vs. Base'!G574,'Extras -UL'!$A$4:$J$5,2,FALSE),FALSE)),0)</f>
        <v>0</v>
      </c>
      <c r="AH574" s="242">
        <f>IF(G574=$P$1,(VLOOKUP(A574,'Extras -UL'!$A$6:$J$109,HLOOKUP('Exras Inflair Vs. Base'!G574,'Extras -UL'!$A$4:$J$5,2,FALSE),FALSE)),0)</f>
        <v>0</v>
      </c>
      <c r="AI574" s="242">
        <f>IF(G574=$Q$1,(VLOOKUP(A574,'Extras -UL'!$A$6:$J$109,HLOOKUP('Exras Inflair Vs. Base'!G574,'Extras -UL'!$A$4:$J$5,2,FALSE),FALSE)),0)</f>
        <v>0</v>
      </c>
      <c r="AJ574" s="242">
        <f>IF(G574=$R$1,(VLOOKUP(A574,'Extras -UL'!$A$6:$J$109,HLOOKUP('Exras Inflair Vs. Base'!G574,'Extras -UL'!$A$4:$J$5,2,FALSE),FALSE)),0)</f>
        <v>0</v>
      </c>
    </row>
    <row r="575" spans="1:36" x14ac:dyDescent="0.25">
      <c r="A575" s="250"/>
      <c r="B575" s="250"/>
      <c r="C575" s="250"/>
      <c r="D575" s="252"/>
      <c r="E575" s="249"/>
      <c r="F575" s="249"/>
      <c r="G575" s="249"/>
      <c r="H575" s="249"/>
      <c r="I575" s="249"/>
      <c r="J575" s="369">
        <f>IF(G575=$J$1,(VLOOKUP(A575,'Extras -UL'!$A$6:$J$109,HLOOKUP('Exras Inflair Vs. Base'!G575,'Extras -UL'!$A$4:$J$5,2,FALSE),FALSE)-I575),0)</f>
        <v>0</v>
      </c>
      <c r="K575" s="369">
        <f>IF(G575=$K$1,(VLOOKUP(A575,'Extras -UL'!$A$6:$J$109,HLOOKUP('Exras Inflair Vs. Base'!G575,'Extras -UL'!$A$4:$J$5,2,FALSE),FALSE)-I575),0)</f>
        <v>0</v>
      </c>
      <c r="L575" s="369">
        <f>IF(G575=$L$1,(VLOOKUP(A575,'Extras -UL'!$A$6:$J$109,HLOOKUP('Exras Inflair Vs. Base'!G575,'Extras -UL'!$A$4:$J$5,2,FALSE),FALSE)-I575),0)</f>
        <v>0</v>
      </c>
      <c r="M575" s="369">
        <f>IF(G575=$M$1,(VLOOKUP(A575,'Extras -UL'!$A$6:$J$109,HLOOKUP('Exras Inflair Vs. Base'!G575,'Extras -UL'!$A$4:$J$5,2,FALSE),FALSE)-I575),0)</f>
        <v>0</v>
      </c>
      <c r="N575" s="369">
        <f>IF(G575=$N$1,(VLOOKUP(A575,'Extras -UL'!$A$6:$J$109,HLOOKUP('Exras Inflair Vs. Base'!G575,'Extras -UL'!$A$4:$J$5,2,FALSE),FALSE)-I575),0)</f>
        <v>0</v>
      </c>
      <c r="O575" s="369">
        <f>IF(G575=$O$1,(VLOOKUP(A575,'Extras -UL'!$A$6:$J$109,HLOOKUP('Exras Inflair Vs. Base'!G575,'Extras -UL'!$A$4:$J$5,2,FALSE),FALSE)-I575),0)</f>
        <v>0</v>
      </c>
      <c r="P575" s="369">
        <f>IF(G575=$P$1,(VLOOKUP(A575,'Extras -UL'!$A$6:$J$109,HLOOKUP('Exras Inflair Vs. Base'!G575,'Extras -UL'!$A$4:$J$5,2,FALSE),FALSE)-I575),0)</f>
        <v>0</v>
      </c>
      <c r="Q575" s="369">
        <f>IF(G575=$Q$1,(VLOOKUP(A575,'Extras -UL'!$A$6:$J$109,HLOOKUP('Exras Inflair Vs. Base'!G575,'Extras -UL'!$A$4:$J$5,2,FALSE),FALSE)-I575),0)</f>
        <v>0</v>
      </c>
      <c r="R575" s="369">
        <f>IF(G575=$R$1,(VLOOKUP(A575,'Extras -UL'!$A$6:$J$109,HLOOKUP('Exras Inflair Vs. Base'!G575,'Extras -UL'!$A$4:$J$5,2,FALSE),FALSE)-I575),0)</f>
        <v>0</v>
      </c>
      <c r="S575" s="248"/>
      <c r="T575" s="256" t="str">
        <f t="shared" si="25"/>
        <v/>
      </c>
      <c r="U575" s="248"/>
      <c r="V575" s="248"/>
      <c r="W575" s="248"/>
      <c r="X575" s="248"/>
      <c r="Y575" s="241"/>
      <c r="Z575" s="241" t="str">
        <f t="shared" si="26"/>
        <v/>
      </c>
      <c r="AA575" s="245">
        <f t="shared" si="27"/>
        <v>0</v>
      </c>
      <c r="AB575" s="242">
        <f>IF(G575=$J$1,(VLOOKUP(A575,'Extras -UL'!$A$6:$J$109,HLOOKUP('Exras Inflair Vs. Base'!G575,'Extras -UL'!$A$4:$J$5,2,FALSE),FALSE)),0)</f>
        <v>0</v>
      </c>
      <c r="AC575" s="242">
        <f>IF(G575=$K$1,(VLOOKUP(A575,'Extras -UL'!$A$6:$J$109,HLOOKUP('Exras Inflair Vs. Base'!G575,'Extras -UL'!$A$4:$J$5,2,FALSE),FALSE)),0)</f>
        <v>0</v>
      </c>
      <c r="AD575" s="242">
        <f>IF(G575=$L$1,(VLOOKUP(A575,'Extras -UL'!$A$6:$J$109,HLOOKUP('Exras Inflair Vs. Base'!G575,'Extras -UL'!$A$4:$J$5,2,FALSE),FALSE)),0)</f>
        <v>0</v>
      </c>
      <c r="AE575" s="242">
        <f>IF(G575=$M$1,(VLOOKUP(A575,'Extras -UL'!$A$6:$J$109,HLOOKUP('Exras Inflair Vs. Base'!G575,'Extras -UL'!$A$4:$J$5,2,FALSE),FALSE)),0)</f>
        <v>0</v>
      </c>
      <c r="AF575" s="242">
        <f>IF(G575=$N$1,(VLOOKUP(A575,'Extras -UL'!$A$6:$J$109,HLOOKUP('Exras Inflair Vs. Base'!G575,'Extras -UL'!$A$4:$J$5,2,FALSE),FALSE)-I575),0)</f>
        <v>0</v>
      </c>
      <c r="AG575" s="242">
        <f>IF(G575=$O$1,(VLOOKUP(A575,'Extras -UL'!$A$6:$J$109,HLOOKUP('Exras Inflair Vs. Base'!G575,'Extras -UL'!$A$4:$J$5,2,FALSE),FALSE)),0)</f>
        <v>0</v>
      </c>
      <c r="AH575" s="242">
        <f>IF(G575=$P$1,(VLOOKUP(A575,'Extras -UL'!$A$6:$J$109,HLOOKUP('Exras Inflair Vs. Base'!G575,'Extras -UL'!$A$4:$J$5,2,FALSE),FALSE)),0)</f>
        <v>0</v>
      </c>
      <c r="AI575" s="242">
        <f>IF(G575=$Q$1,(VLOOKUP(A575,'Extras -UL'!$A$6:$J$109,HLOOKUP('Exras Inflair Vs. Base'!G575,'Extras -UL'!$A$4:$J$5,2,FALSE),FALSE)),0)</f>
        <v>0</v>
      </c>
      <c r="AJ575" s="242">
        <f>IF(G575=$R$1,(VLOOKUP(A575,'Extras -UL'!$A$6:$J$109,HLOOKUP('Exras Inflair Vs. Base'!G575,'Extras -UL'!$A$4:$J$5,2,FALSE),FALSE)),0)</f>
        <v>0</v>
      </c>
    </row>
    <row r="576" spans="1:36" x14ac:dyDescent="0.25">
      <c r="A576" s="250"/>
      <c r="B576" s="250"/>
      <c r="C576" s="250"/>
      <c r="D576" s="252"/>
      <c r="E576" s="249"/>
      <c r="F576" s="249"/>
      <c r="G576" s="249"/>
      <c r="H576" s="249"/>
      <c r="I576" s="249"/>
      <c r="J576" s="369">
        <f>IF(G576=$J$1,(VLOOKUP(A576,'Extras -UL'!$A$6:$J$109,HLOOKUP('Exras Inflair Vs. Base'!G576,'Extras -UL'!$A$4:$J$5,2,FALSE),FALSE)-I576),0)</f>
        <v>0</v>
      </c>
      <c r="K576" s="369">
        <f>IF(G576=$K$1,(VLOOKUP(A576,'Extras -UL'!$A$6:$J$109,HLOOKUP('Exras Inflair Vs. Base'!G576,'Extras -UL'!$A$4:$J$5,2,FALSE),FALSE)-I576),0)</f>
        <v>0</v>
      </c>
      <c r="L576" s="369">
        <f>IF(G576=$L$1,(VLOOKUP(A576,'Extras -UL'!$A$6:$J$109,HLOOKUP('Exras Inflair Vs. Base'!G576,'Extras -UL'!$A$4:$J$5,2,FALSE),FALSE)-I576),0)</f>
        <v>0</v>
      </c>
      <c r="M576" s="369">
        <f>IF(G576=$M$1,(VLOOKUP(A576,'Extras -UL'!$A$6:$J$109,HLOOKUP('Exras Inflair Vs. Base'!G576,'Extras -UL'!$A$4:$J$5,2,FALSE),FALSE)-I576),0)</f>
        <v>0</v>
      </c>
      <c r="N576" s="369">
        <f>IF(G576=$N$1,(VLOOKUP(A576,'Extras -UL'!$A$6:$J$109,HLOOKUP('Exras Inflair Vs. Base'!G576,'Extras -UL'!$A$4:$J$5,2,FALSE),FALSE)-I576),0)</f>
        <v>0</v>
      </c>
      <c r="O576" s="369">
        <f>IF(G576=$O$1,(VLOOKUP(A576,'Extras -UL'!$A$6:$J$109,HLOOKUP('Exras Inflair Vs. Base'!G576,'Extras -UL'!$A$4:$J$5,2,FALSE),FALSE)-I576),0)</f>
        <v>0</v>
      </c>
      <c r="P576" s="369">
        <f>IF(G576=$P$1,(VLOOKUP(A576,'Extras -UL'!$A$6:$J$109,HLOOKUP('Exras Inflair Vs. Base'!G576,'Extras -UL'!$A$4:$J$5,2,FALSE),FALSE)-I576),0)</f>
        <v>0</v>
      </c>
      <c r="Q576" s="369">
        <f>IF(G576=$Q$1,(VLOOKUP(A576,'Extras -UL'!$A$6:$J$109,HLOOKUP('Exras Inflair Vs. Base'!G576,'Extras -UL'!$A$4:$J$5,2,FALSE),FALSE)-I576),0)</f>
        <v>0</v>
      </c>
      <c r="R576" s="369">
        <f>IF(G576=$R$1,(VLOOKUP(A576,'Extras -UL'!$A$6:$J$109,HLOOKUP('Exras Inflair Vs. Base'!G576,'Extras -UL'!$A$4:$J$5,2,FALSE),FALSE)-I576),0)</f>
        <v>0</v>
      </c>
      <c r="S576" s="248"/>
      <c r="T576" s="256" t="str">
        <f t="shared" si="25"/>
        <v/>
      </c>
      <c r="U576" s="248"/>
      <c r="V576" s="248"/>
      <c r="W576" s="248"/>
      <c r="X576" s="248"/>
      <c r="Y576" s="241"/>
      <c r="Z576" s="241" t="str">
        <f t="shared" si="26"/>
        <v/>
      </c>
      <c r="AA576" s="245">
        <f t="shared" si="27"/>
        <v>0</v>
      </c>
      <c r="AB576" s="242">
        <f>IF(G576=$J$1,(VLOOKUP(A576,'Extras -UL'!$A$6:$J$109,HLOOKUP('Exras Inflair Vs. Base'!G576,'Extras -UL'!$A$4:$J$5,2,FALSE),FALSE)),0)</f>
        <v>0</v>
      </c>
      <c r="AC576" s="242">
        <f>IF(G576=$K$1,(VLOOKUP(A576,'Extras -UL'!$A$6:$J$109,HLOOKUP('Exras Inflair Vs. Base'!G576,'Extras -UL'!$A$4:$J$5,2,FALSE),FALSE)),0)</f>
        <v>0</v>
      </c>
      <c r="AD576" s="242">
        <f>IF(G576=$L$1,(VLOOKUP(A576,'Extras -UL'!$A$6:$J$109,HLOOKUP('Exras Inflair Vs. Base'!G576,'Extras -UL'!$A$4:$J$5,2,FALSE),FALSE)),0)</f>
        <v>0</v>
      </c>
      <c r="AE576" s="242">
        <f>IF(G576=$M$1,(VLOOKUP(A576,'Extras -UL'!$A$6:$J$109,HLOOKUP('Exras Inflair Vs. Base'!G576,'Extras -UL'!$A$4:$J$5,2,FALSE),FALSE)),0)</f>
        <v>0</v>
      </c>
      <c r="AF576" s="242">
        <f>IF(G576=$N$1,(VLOOKUP(A576,'Extras -UL'!$A$6:$J$109,HLOOKUP('Exras Inflair Vs. Base'!G576,'Extras -UL'!$A$4:$J$5,2,FALSE),FALSE)-I576),0)</f>
        <v>0</v>
      </c>
      <c r="AG576" s="242">
        <f>IF(G576=$O$1,(VLOOKUP(A576,'Extras -UL'!$A$6:$J$109,HLOOKUP('Exras Inflair Vs. Base'!G576,'Extras -UL'!$A$4:$J$5,2,FALSE),FALSE)),0)</f>
        <v>0</v>
      </c>
      <c r="AH576" s="242">
        <f>IF(G576=$P$1,(VLOOKUP(A576,'Extras -UL'!$A$6:$J$109,HLOOKUP('Exras Inflair Vs. Base'!G576,'Extras -UL'!$A$4:$J$5,2,FALSE),FALSE)),0)</f>
        <v>0</v>
      </c>
      <c r="AI576" s="242">
        <f>IF(G576=$Q$1,(VLOOKUP(A576,'Extras -UL'!$A$6:$J$109,HLOOKUP('Exras Inflair Vs. Base'!G576,'Extras -UL'!$A$4:$J$5,2,FALSE),FALSE)),0)</f>
        <v>0</v>
      </c>
      <c r="AJ576" s="242">
        <f>IF(G576=$R$1,(VLOOKUP(A576,'Extras -UL'!$A$6:$J$109,HLOOKUP('Exras Inflair Vs. Base'!G576,'Extras -UL'!$A$4:$J$5,2,FALSE),FALSE)),0)</f>
        <v>0</v>
      </c>
    </row>
    <row r="577" spans="1:36" x14ac:dyDescent="0.25">
      <c r="A577" s="250"/>
      <c r="B577" s="250"/>
      <c r="C577" s="250"/>
      <c r="D577" s="252"/>
      <c r="E577" s="249"/>
      <c r="F577" s="249"/>
      <c r="G577" s="249"/>
      <c r="H577" s="249"/>
      <c r="I577" s="249"/>
      <c r="J577" s="369">
        <f>IF(G577=$J$1,(VLOOKUP(A577,'Extras -UL'!$A$6:$J$109,HLOOKUP('Exras Inflair Vs. Base'!G577,'Extras -UL'!$A$4:$J$5,2,FALSE),FALSE)-I577),0)</f>
        <v>0</v>
      </c>
      <c r="K577" s="369">
        <f>IF(G577=$K$1,(VLOOKUP(A577,'Extras -UL'!$A$6:$J$109,HLOOKUP('Exras Inflair Vs. Base'!G577,'Extras -UL'!$A$4:$J$5,2,FALSE),FALSE)-I577),0)</f>
        <v>0</v>
      </c>
      <c r="L577" s="369">
        <f>IF(G577=$L$1,(VLOOKUP(A577,'Extras -UL'!$A$6:$J$109,HLOOKUP('Exras Inflair Vs. Base'!G577,'Extras -UL'!$A$4:$J$5,2,FALSE),FALSE)-I577),0)</f>
        <v>0</v>
      </c>
      <c r="M577" s="369">
        <f>IF(G577=$M$1,(VLOOKUP(A577,'Extras -UL'!$A$6:$J$109,HLOOKUP('Exras Inflair Vs. Base'!G577,'Extras -UL'!$A$4:$J$5,2,FALSE),FALSE)-I577),0)</f>
        <v>0</v>
      </c>
      <c r="N577" s="369">
        <f>IF(G577=$N$1,(VLOOKUP(A577,'Extras -UL'!$A$6:$J$109,HLOOKUP('Exras Inflair Vs. Base'!G577,'Extras -UL'!$A$4:$J$5,2,FALSE),FALSE)-I577),0)</f>
        <v>0</v>
      </c>
      <c r="O577" s="369">
        <f>IF(G577=$O$1,(VLOOKUP(A577,'Extras -UL'!$A$6:$J$109,HLOOKUP('Exras Inflair Vs. Base'!G577,'Extras -UL'!$A$4:$J$5,2,FALSE),FALSE)-I577),0)</f>
        <v>0</v>
      </c>
      <c r="P577" s="369">
        <f>IF(G577=$P$1,(VLOOKUP(A577,'Extras -UL'!$A$6:$J$109,HLOOKUP('Exras Inflair Vs. Base'!G577,'Extras -UL'!$A$4:$J$5,2,FALSE),FALSE)-I577),0)</f>
        <v>0</v>
      </c>
      <c r="Q577" s="369">
        <f>IF(G577=$Q$1,(VLOOKUP(A577,'Extras -UL'!$A$6:$J$109,HLOOKUP('Exras Inflair Vs. Base'!G577,'Extras -UL'!$A$4:$J$5,2,FALSE),FALSE)-I577),0)</f>
        <v>0</v>
      </c>
      <c r="R577" s="369">
        <f>IF(G577=$R$1,(VLOOKUP(A577,'Extras -UL'!$A$6:$J$109,HLOOKUP('Exras Inflair Vs. Base'!G577,'Extras -UL'!$A$4:$J$5,2,FALSE),FALSE)-I577),0)</f>
        <v>0</v>
      </c>
      <c r="S577" s="248"/>
      <c r="T577" s="256" t="str">
        <f t="shared" si="25"/>
        <v/>
      </c>
      <c r="U577" s="248"/>
      <c r="V577" s="248"/>
      <c r="W577" s="248"/>
      <c r="X577" s="248"/>
      <c r="Y577" s="241"/>
      <c r="Z577" s="241" t="str">
        <f t="shared" si="26"/>
        <v/>
      </c>
      <c r="AA577" s="245">
        <f t="shared" si="27"/>
        <v>0</v>
      </c>
      <c r="AB577" s="242">
        <f>IF(G577=$J$1,(VLOOKUP(A577,'Extras -UL'!$A$6:$J$109,HLOOKUP('Exras Inflair Vs. Base'!G577,'Extras -UL'!$A$4:$J$5,2,FALSE),FALSE)),0)</f>
        <v>0</v>
      </c>
      <c r="AC577" s="242">
        <f>IF(G577=$K$1,(VLOOKUP(A577,'Extras -UL'!$A$6:$J$109,HLOOKUP('Exras Inflair Vs. Base'!G577,'Extras -UL'!$A$4:$J$5,2,FALSE),FALSE)),0)</f>
        <v>0</v>
      </c>
      <c r="AD577" s="242">
        <f>IF(G577=$L$1,(VLOOKUP(A577,'Extras -UL'!$A$6:$J$109,HLOOKUP('Exras Inflair Vs. Base'!G577,'Extras -UL'!$A$4:$J$5,2,FALSE),FALSE)),0)</f>
        <v>0</v>
      </c>
      <c r="AE577" s="242">
        <f>IF(G577=$M$1,(VLOOKUP(A577,'Extras -UL'!$A$6:$J$109,HLOOKUP('Exras Inflair Vs. Base'!G577,'Extras -UL'!$A$4:$J$5,2,FALSE),FALSE)),0)</f>
        <v>0</v>
      </c>
      <c r="AF577" s="242">
        <f>IF(G577=$N$1,(VLOOKUP(A577,'Extras -UL'!$A$6:$J$109,HLOOKUP('Exras Inflair Vs. Base'!G577,'Extras -UL'!$A$4:$J$5,2,FALSE),FALSE)-I577),0)</f>
        <v>0</v>
      </c>
      <c r="AG577" s="242">
        <f>IF(G577=$O$1,(VLOOKUP(A577,'Extras -UL'!$A$6:$J$109,HLOOKUP('Exras Inflair Vs. Base'!G577,'Extras -UL'!$A$4:$J$5,2,FALSE),FALSE)),0)</f>
        <v>0</v>
      </c>
      <c r="AH577" s="242">
        <f>IF(G577=$P$1,(VLOOKUP(A577,'Extras -UL'!$A$6:$J$109,HLOOKUP('Exras Inflair Vs. Base'!G577,'Extras -UL'!$A$4:$J$5,2,FALSE),FALSE)),0)</f>
        <v>0</v>
      </c>
      <c r="AI577" s="242">
        <f>IF(G577=$Q$1,(VLOOKUP(A577,'Extras -UL'!$A$6:$J$109,HLOOKUP('Exras Inflair Vs. Base'!G577,'Extras -UL'!$A$4:$J$5,2,FALSE),FALSE)),0)</f>
        <v>0</v>
      </c>
      <c r="AJ577" s="242">
        <f>IF(G577=$R$1,(VLOOKUP(A577,'Extras -UL'!$A$6:$J$109,HLOOKUP('Exras Inflair Vs. Base'!G577,'Extras -UL'!$A$4:$J$5,2,FALSE),FALSE)),0)</f>
        <v>0</v>
      </c>
    </row>
    <row r="578" spans="1:36" x14ac:dyDescent="0.25">
      <c r="A578" s="250"/>
      <c r="B578" s="250"/>
      <c r="C578" s="250"/>
      <c r="D578" s="252"/>
      <c r="E578" s="249"/>
      <c r="F578" s="249"/>
      <c r="G578" s="249"/>
      <c r="H578" s="249"/>
      <c r="I578" s="249"/>
      <c r="J578" s="369">
        <f>IF(G578=$J$1,(VLOOKUP(A578,'Extras -UL'!$A$6:$J$109,HLOOKUP('Exras Inflair Vs. Base'!G578,'Extras -UL'!$A$4:$J$5,2,FALSE),FALSE)-I578),0)</f>
        <v>0</v>
      </c>
      <c r="K578" s="369">
        <f>IF(G578=$K$1,(VLOOKUP(A578,'Extras -UL'!$A$6:$J$109,HLOOKUP('Exras Inflair Vs. Base'!G578,'Extras -UL'!$A$4:$J$5,2,FALSE),FALSE)-I578),0)</f>
        <v>0</v>
      </c>
      <c r="L578" s="369">
        <f>IF(G578=$L$1,(VLOOKUP(A578,'Extras -UL'!$A$6:$J$109,HLOOKUP('Exras Inflair Vs. Base'!G578,'Extras -UL'!$A$4:$J$5,2,FALSE),FALSE)-I578),0)</f>
        <v>0</v>
      </c>
      <c r="M578" s="369">
        <f>IF(G578=$M$1,(VLOOKUP(A578,'Extras -UL'!$A$6:$J$109,HLOOKUP('Exras Inflair Vs. Base'!G578,'Extras -UL'!$A$4:$J$5,2,FALSE),FALSE)-I578),0)</f>
        <v>0</v>
      </c>
      <c r="N578" s="369">
        <f>IF(G578=$N$1,(VLOOKUP(A578,'Extras -UL'!$A$6:$J$109,HLOOKUP('Exras Inflair Vs. Base'!G578,'Extras -UL'!$A$4:$J$5,2,FALSE),FALSE)-I578),0)</f>
        <v>0</v>
      </c>
      <c r="O578" s="369">
        <f>IF(G578=$O$1,(VLOOKUP(A578,'Extras -UL'!$A$6:$J$109,HLOOKUP('Exras Inflair Vs. Base'!G578,'Extras -UL'!$A$4:$J$5,2,FALSE),FALSE)-I578),0)</f>
        <v>0</v>
      </c>
      <c r="P578" s="369">
        <f>IF(G578=$P$1,(VLOOKUP(A578,'Extras -UL'!$A$6:$J$109,HLOOKUP('Exras Inflair Vs. Base'!G578,'Extras -UL'!$A$4:$J$5,2,FALSE),FALSE)-I578),0)</f>
        <v>0</v>
      </c>
      <c r="Q578" s="369">
        <f>IF(G578=$Q$1,(VLOOKUP(A578,'Extras -UL'!$A$6:$J$109,HLOOKUP('Exras Inflair Vs. Base'!G578,'Extras -UL'!$A$4:$J$5,2,FALSE),FALSE)-I578),0)</f>
        <v>0</v>
      </c>
      <c r="R578" s="369">
        <f>IF(G578=$R$1,(VLOOKUP(A578,'Extras -UL'!$A$6:$J$109,HLOOKUP('Exras Inflair Vs. Base'!G578,'Extras -UL'!$A$4:$J$5,2,FALSE),FALSE)-I578),0)</f>
        <v>0</v>
      </c>
      <c r="S578" s="248"/>
      <c r="T578" s="256" t="str">
        <f t="shared" si="25"/>
        <v/>
      </c>
      <c r="U578" s="248"/>
      <c r="V578" s="248"/>
      <c r="W578" s="248"/>
      <c r="X578" s="248"/>
      <c r="Y578" s="241"/>
      <c r="Z578" s="241" t="str">
        <f t="shared" si="26"/>
        <v/>
      </c>
      <c r="AA578" s="245">
        <f t="shared" si="27"/>
        <v>0</v>
      </c>
      <c r="AB578" s="242">
        <f>IF(G578=$J$1,(VLOOKUP(A578,'Extras -UL'!$A$6:$J$109,HLOOKUP('Exras Inflair Vs. Base'!G578,'Extras -UL'!$A$4:$J$5,2,FALSE),FALSE)),0)</f>
        <v>0</v>
      </c>
      <c r="AC578" s="242">
        <f>IF(G578=$K$1,(VLOOKUP(A578,'Extras -UL'!$A$6:$J$109,HLOOKUP('Exras Inflair Vs. Base'!G578,'Extras -UL'!$A$4:$J$5,2,FALSE),FALSE)),0)</f>
        <v>0</v>
      </c>
      <c r="AD578" s="242">
        <f>IF(G578=$L$1,(VLOOKUP(A578,'Extras -UL'!$A$6:$J$109,HLOOKUP('Exras Inflair Vs. Base'!G578,'Extras -UL'!$A$4:$J$5,2,FALSE),FALSE)),0)</f>
        <v>0</v>
      </c>
      <c r="AE578" s="242">
        <f>IF(G578=$M$1,(VLOOKUP(A578,'Extras -UL'!$A$6:$J$109,HLOOKUP('Exras Inflair Vs. Base'!G578,'Extras -UL'!$A$4:$J$5,2,FALSE),FALSE)),0)</f>
        <v>0</v>
      </c>
      <c r="AF578" s="242">
        <f>IF(G578=$N$1,(VLOOKUP(A578,'Extras -UL'!$A$6:$J$109,HLOOKUP('Exras Inflair Vs. Base'!G578,'Extras -UL'!$A$4:$J$5,2,FALSE),FALSE)-I578),0)</f>
        <v>0</v>
      </c>
      <c r="AG578" s="242">
        <f>IF(G578=$O$1,(VLOOKUP(A578,'Extras -UL'!$A$6:$J$109,HLOOKUP('Exras Inflair Vs. Base'!G578,'Extras -UL'!$A$4:$J$5,2,FALSE),FALSE)),0)</f>
        <v>0</v>
      </c>
      <c r="AH578" s="242">
        <f>IF(G578=$P$1,(VLOOKUP(A578,'Extras -UL'!$A$6:$J$109,HLOOKUP('Exras Inflair Vs. Base'!G578,'Extras -UL'!$A$4:$J$5,2,FALSE),FALSE)),0)</f>
        <v>0</v>
      </c>
      <c r="AI578" s="242">
        <f>IF(G578=$Q$1,(VLOOKUP(A578,'Extras -UL'!$A$6:$J$109,HLOOKUP('Exras Inflair Vs. Base'!G578,'Extras -UL'!$A$4:$J$5,2,FALSE),FALSE)),0)</f>
        <v>0</v>
      </c>
      <c r="AJ578" s="242">
        <f>IF(G578=$R$1,(VLOOKUP(A578,'Extras -UL'!$A$6:$J$109,HLOOKUP('Exras Inflair Vs. Base'!G578,'Extras -UL'!$A$4:$J$5,2,FALSE),FALSE)),0)</f>
        <v>0</v>
      </c>
    </row>
    <row r="579" spans="1:36" x14ac:dyDescent="0.25">
      <c r="A579" s="250"/>
      <c r="B579" s="250"/>
      <c r="C579" s="250"/>
      <c r="D579" s="252"/>
      <c r="E579" s="249"/>
      <c r="F579" s="249"/>
      <c r="G579" s="249"/>
      <c r="H579" s="249"/>
      <c r="I579" s="249"/>
      <c r="J579" s="369">
        <f>IF(G579=$J$1,(VLOOKUP(A579,'Extras -UL'!$A$6:$J$109,HLOOKUP('Exras Inflair Vs. Base'!G579,'Extras -UL'!$A$4:$J$5,2,FALSE),FALSE)-I579),0)</f>
        <v>0</v>
      </c>
      <c r="K579" s="369">
        <f>IF(G579=$K$1,(VLOOKUP(A579,'Extras -UL'!$A$6:$J$109,HLOOKUP('Exras Inflair Vs. Base'!G579,'Extras -UL'!$A$4:$J$5,2,FALSE),FALSE)-I579),0)</f>
        <v>0</v>
      </c>
      <c r="L579" s="369">
        <f>IF(G579=$L$1,(VLOOKUP(A579,'Extras -UL'!$A$6:$J$109,HLOOKUP('Exras Inflair Vs. Base'!G579,'Extras -UL'!$A$4:$J$5,2,FALSE),FALSE)-I579),0)</f>
        <v>0</v>
      </c>
      <c r="M579" s="369">
        <f>IF(G579=$M$1,(VLOOKUP(A579,'Extras -UL'!$A$6:$J$109,HLOOKUP('Exras Inflair Vs. Base'!G579,'Extras -UL'!$A$4:$J$5,2,FALSE),FALSE)-I579),0)</f>
        <v>0</v>
      </c>
      <c r="N579" s="369">
        <f>IF(G579=$N$1,(VLOOKUP(A579,'Extras -UL'!$A$6:$J$109,HLOOKUP('Exras Inflair Vs. Base'!G579,'Extras -UL'!$A$4:$J$5,2,FALSE),FALSE)-I579),0)</f>
        <v>0</v>
      </c>
      <c r="O579" s="369">
        <f>IF(G579=$O$1,(VLOOKUP(A579,'Extras -UL'!$A$6:$J$109,HLOOKUP('Exras Inflair Vs. Base'!G579,'Extras -UL'!$A$4:$J$5,2,FALSE),FALSE)-I579),0)</f>
        <v>0</v>
      </c>
      <c r="P579" s="369">
        <f>IF(G579=$P$1,(VLOOKUP(A579,'Extras -UL'!$A$6:$J$109,HLOOKUP('Exras Inflair Vs. Base'!G579,'Extras -UL'!$A$4:$J$5,2,FALSE),FALSE)-I579),0)</f>
        <v>0</v>
      </c>
      <c r="Q579" s="369">
        <f>IF(G579=$Q$1,(VLOOKUP(A579,'Extras -UL'!$A$6:$J$109,HLOOKUP('Exras Inflair Vs. Base'!G579,'Extras -UL'!$A$4:$J$5,2,FALSE),FALSE)-I579),0)</f>
        <v>0</v>
      </c>
      <c r="R579" s="369">
        <f>IF(G579=$R$1,(VLOOKUP(A579,'Extras -UL'!$A$6:$J$109,HLOOKUP('Exras Inflair Vs. Base'!G579,'Extras -UL'!$A$4:$J$5,2,FALSE),FALSE)-I579),0)</f>
        <v>0</v>
      </c>
      <c r="S579" s="248"/>
      <c r="T579" s="256" t="str">
        <f t="shared" si="25"/>
        <v/>
      </c>
      <c r="U579" s="248"/>
      <c r="V579" s="248"/>
      <c r="W579" s="248"/>
      <c r="X579" s="248"/>
      <c r="Y579" s="241"/>
      <c r="Z579" s="241" t="str">
        <f t="shared" si="26"/>
        <v/>
      </c>
      <c r="AA579" s="245">
        <f t="shared" si="27"/>
        <v>0</v>
      </c>
      <c r="AB579" s="242">
        <f>IF(G579=$J$1,(VLOOKUP(A579,'Extras -UL'!$A$6:$J$109,HLOOKUP('Exras Inflair Vs. Base'!G579,'Extras -UL'!$A$4:$J$5,2,FALSE),FALSE)),0)</f>
        <v>0</v>
      </c>
      <c r="AC579" s="242">
        <f>IF(G579=$K$1,(VLOOKUP(A579,'Extras -UL'!$A$6:$J$109,HLOOKUP('Exras Inflair Vs. Base'!G579,'Extras -UL'!$A$4:$J$5,2,FALSE),FALSE)),0)</f>
        <v>0</v>
      </c>
      <c r="AD579" s="242">
        <f>IF(G579=$L$1,(VLOOKUP(A579,'Extras -UL'!$A$6:$J$109,HLOOKUP('Exras Inflair Vs. Base'!G579,'Extras -UL'!$A$4:$J$5,2,FALSE),FALSE)),0)</f>
        <v>0</v>
      </c>
      <c r="AE579" s="242">
        <f>IF(G579=$M$1,(VLOOKUP(A579,'Extras -UL'!$A$6:$J$109,HLOOKUP('Exras Inflair Vs. Base'!G579,'Extras -UL'!$A$4:$J$5,2,FALSE),FALSE)),0)</f>
        <v>0</v>
      </c>
      <c r="AF579" s="242">
        <f>IF(G579=$N$1,(VLOOKUP(A579,'Extras -UL'!$A$6:$J$109,HLOOKUP('Exras Inflair Vs. Base'!G579,'Extras -UL'!$A$4:$J$5,2,FALSE),FALSE)-I579),0)</f>
        <v>0</v>
      </c>
      <c r="AG579" s="242">
        <f>IF(G579=$O$1,(VLOOKUP(A579,'Extras -UL'!$A$6:$J$109,HLOOKUP('Exras Inflair Vs. Base'!G579,'Extras -UL'!$A$4:$J$5,2,FALSE),FALSE)),0)</f>
        <v>0</v>
      </c>
      <c r="AH579" s="242">
        <f>IF(G579=$P$1,(VLOOKUP(A579,'Extras -UL'!$A$6:$J$109,HLOOKUP('Exras Inflair Vs. Base'!G579,'Extras -UL'!$A$4:$J$5,2,FALSE),FALSE)),0)</f>
        <v>0</v>
      </c>
      <c r="AI579" s="242">
        <f>IF(G579=$Q$1,(VLOOKUP(A579,'Extras -UL'!$A$6:$J$109,HLOOKUP('Exras Inflair Vs. Base'!G579,'Extras -UL'!$A$4:$J$5,2,FALSE),FALSE)),0)</f>
        <v>0</v>
      </c>
      <c r="AJ579" s="242">
        <f>IF(G579=$R$1,(VLOOKUP(A579,'Extras -UL'!$A$6:$J$109,HLOOKUP('Exras Inflair Vs. Base'!G579,'Extras -UL'!$A$4:$J$5,2,FALSE),FALSE)),0)</f>
        <v>0</v>
      </c>
    </row>
    <row r="580" spans="1:36" x14ac:dyDescent="0.25">
      <c r="A580" s="250"/>
      <c r="B580" s="250"/>
      <c r="C580" s="250"/>
      <c r="D580" s="252"/>
      <c r="E580" s="249"/>
      <c r="F580" s="249"/>
      <c r="G580" s="249"/>
      <c r="H580" s="249"/>
      <c r="I580" s="249"/>
      <c r="J580" s="369">
        <f>IF(G580=$J$1,(VLOOKUP(A580,'Extras -UL'!$A$6:$J$109,HLOOKUP('Exras Inflair Vs. Base'!G580,'Extras -UL'!$A$4:$J$5,2,FALSE),FALSE)-I580),0)</f>
        <v>0</v>
      </c>
      <c r="K580" s="369">
        <f>IF(G580=$K$1,(VLOOKUP(A580,'Extras -UL'!$A$6:$J$109,HLOOKUP('Exras Inflair Vs. Base'!G580,'Extras -UL'!$A$4:$J$5,2,FALSE),FALSE)-I580),0)</f>
        <v>0</v>
      </c>
      <c r="L580" s="369">
        <f>IF(G580=$L$1,(VLOOKUP(A580,'Extras -UL'!$A$6:$J$109,HLOOKUP('Exras Inflair Vs. Base'!G580,'Extras -UL'!$A$4:$J$5,2,FALSE),FALSE)-I580),0)</f>
        <v>0</v>
      </c>
      <c r="M580" s="369">
        <f>IF(G580=$M$1,(VLOOKUP(A580,'Extras -UL'!$A$6:$J$109,HLOOKUP('Exras Inflair Vs. Base'!G580,'Extras -UL'!$A$4:$J$5,2,FALSE),FALSE)-I580),0)</f>
        <v>0</v>
      </c>
      <c r="N580" s="369">
        <f>IF(G580=$N$1,(VLOOKUP(A580,'Extras -UL'!$A$6:$J$109,HLOOKUP('Exras Inflair Vs. Base'!G580,'Extras -UL'!$A$4:$J$5,2,FALSE),FALSE)-I580),0)</f>
        <v>0</v>
      </c>
      <c r="O580" s="369">
        <f>IF(G580=$O$1,(VLOOKUP(A580,'Extras -UL'!$A$6:$J$109,HLOOKUP('Exras Inflair Vs. Base'!G580,'Extras -UL'!$A$4:$J$5,2,FALSE),FALSE)-I580),0)</f>
        <v>0</v>
      </c>
      <c r="P580" s="369">
        <f>IF(G580=$P$1,(VLOOKUP(A580,'Extras -UL'!$A$6:$J$109,HLOOKUP('Exras Inflair Vs. Base'!G580,'Extras -UL'!$A$4:$J$5,2,FALSE),FALSE)-I580),0)</f>
        <v>0</v>
      </c>
      <c r="Q580" s="369">
        <f>IF(G580=$Q$1,(VLOOKUP(A580,'Extras -UL'!$A$6:$J$109,HLOOKUP('Exras Inflair Vs. Base'!G580,'Extras -UL'!$A$4:$J$5,2,FALSE),FALSE)-I580),0)</f>
        <v>0</v>
      </c>
      <c r="R580" s="369">
        <f>IF(G580=$R$1,(VLOOKUP(A580,'Extras -UL'!$A$6:$J$109,HLOOKUP('Exras Inflair Vs. Base'!G580,'Extras -UL'!$A$4:$J$5,2,FALSE),FALSE)-I580),0)</f>
        <v>0</v>
      </c>
      <c r="S580" s="248"/>
      <c r="T580" s="256" t="str">
        <f t="shared" si="25"/>
        <v/>
      </c>
      <c r="U580" s="248"/>
      <c r="V580" s="248"/>
      <c r="W580" s="248"/>
      <c r="X580" s="248"/>
      <c r="Y580" s="241"/>
      <c r="Z580" s="241" t="str">
        <f t="shared" si="26"/>
        <v/>
      </c>
      <c r="AA580" s="245">
        <f t="shared" si="27"/>
        <v>0</v>
      </c>
      <c r="AB580" s="242">
        <f>IF(G580=$J$1,(VLOOKUP(A580,'Extras -UL'!$A$6:$J$109,HLOOKUP('Exras Inflair Vs. Base'!G580,'Extras -UL'!$A$4:$J$5,2,FALSE),FALSE)),0)</f>
        <v>0</v>
      </c>
      <c r="AC580" s="242">
        <f>IF(G580=$K$1,(VLOOKUP(A580,'Extras -UL'!$A$6:$J$109,HLOOKUP('Exras Inflair Vs. Base'!G580,'Extras -UL'!$A$4:$J$5,2,FALSE),FALSE)),0)</f>
        <v>0</v>
      </c>
      <c r="AD580" s="242">
        <f>IF(G580=$L$1,(VLOOKUP(A580,'Extras -UL'!$A$6:$J$109,HLOOKUP('Exras Inflair Vs. Base'!G580,'Extras -UL'!$A$4:$J$5,2,FALSE),FALSE)),0)</f>
        <v>0</v>
      </c>
      <c r="AE580" s="242">
        <f>IF(G580=$M$1,(VLOOKUP(A580,'Extras -UL'!$A$6:$J$109,HLOOKUP('Exras Inflair Vs. Base'!G580,'Extras -UL'!$A$4:$J$5,2,FALSE),FALSE)),0)</f>
        <v>0</v>
      </c>
      <c r="AF580" s="242">
        <f>IF(G580=$N$1,(VLOOKUP(A580,'Extras -UL'!$A$6:$J$109,HLOOKUP('Exras Inflair Vs. Base'!G580,'Extras -UL'!$A$4:$J$5,2,FALSE),FALSE)-I580),0)</f>
        <v>0</v>
      </c>
      <c r="AG580" s="242">
        <f>IF(G580=$O$1,(VLOOKUP(A580,'Extras -UL'!$A$6:$J$109,HLOOKUP('Exras Inflair Vs. Base'!G580,'Extras -UL'!$A$4:$J$5,2,FALSE),FALSE)),0)</f>
        <v>0</v>
      </c>
      <c r="AH580" s="242">
        <f>IF(G580=$P$1,(VLOOKUP(A580,'Extras -UL'!$A$6:$J$109,HLOOKUP('Exras Inflair Vs. Base'!G580,'Extras -UL'!$A$4:$J$5,2,FALSE),FALSE)),0)</f>
        <v>0</v>
      </c>
      <c r="AI580" s="242">
        <f>IF(G580=$Q$1,(VLOOKUP(A580,'Extras -UL'!$A$6:$J$109,HLOOKUP('Exras Inflair Vs. Base'!G580,'Extras -UL'!$A$4:$J$5,2,FALSE),FALSE)),0)</f>
        <v>0</v>
      </c>
      <c r="AJ580" s="242">
        <f>IF(G580=$R$1,(VLOOKUP(A580,'Extras -UL'!$A$6:$J$109,HLOOKUP('Exras Inflair Vs. Base'!G580,'Extras -UL'!$A$4:$J$5,2,FALSE),FALSE)),0)</f>
        <v>0</v>
      </c>
    </row>
    <row r="581" spans="1:36" x14ac:dyDescent="0.25">
      <c r="A581" s="250"/>
      <c r="B581" s="250"/>
      <c r="C581" s="250"/>
      <c r="D581" s="252"/>
      <c r="E581" s="249"/>
      <c r="F581" s="249"/>
      <c r="G581" s="249"/>
      <c r="H581" s="249"/>
      <c r="I581" s="249"/>
      <c r="J581" s="369">
        <f>IF(G581=$J$1,(VLOOKUP(A581,'Extras -UL'!$A$6:$J$109,HLOOKUP('Exras Inflair Vs. Base'!G581,'Extras -UL'!$A$4:$J$5,2,FALSE),FALSE)-I581),0)</f>
        <v>0</v>
      </c>
      <c r="K581" s="369">
        <f>IF(G581=$K$1,(VLOOKUP(A581,'Extras -UL'!$A$6:$J$109,HLOOKUP('Exras Inflair Vs. Base'!G581,'Extras -UL'!$A$4:$J$5,2,FALSE),FALSE)-I581),0)</f>
        <v>0</v>
      </c>
      <c r="L581" s="369">
        <f>IF(G581=$L$1,(VLOOKUP(A581,'Extras -UL'!$A$6:$J$109,HLOOKUP('Exras Inflair Vs. Base'!G581,'Extras -UL'!$A$4:$J$5,2,FALSE),FALSE)-I581),0)</f>
        <v>0</v>
      </c>
      <c r="M581" s="369">
        <f>IF(G581=$M$1,(VLOOKUP(A581,'Extras -UL'!$A$6:$J$109,HLOOKUP('Exras Inflair Vs. Base'!G581,'Extras -UL'!$A$4:$J$5,2,FALSE),FALSE)-I581),0)</f>
        <v>0</v>
      </c>
      <c r="N581" s="369">
        <f>IF(G581=$N$1,(VLOOKUP(A581,'Extras -UL'!$A$6:$J$109,HLOOKUP('Exras Inflair Vs. Base'!G581,'Extras -UL'!$A$4:$J$5,2,FALSE),FALSE)-I581),0)</f>
        <v>0</v>
      </c>
      <c r="O581" s="369">
        <f>IF(G581=$O$1,(VLOOKUP(A581,'Extras -UL'!$A$6:$J$109,HLOOKUP('Exras Inflair Vs. Base'!G581,'Extras -UL'!$A$4:$J$5,2,FALSE),FALSE)-I581),0)</f>
        <v>0</v>
      </c>
      <c r="P581" s="369">
        <f>IF(G581=$P$1,(VLOOKUP(A581,'Extras -UL'!$A$6:$J$109,HLOOKUP('Exras Inflair Vs. Base'!G581,'Extras -UL'!$A$4:$J$5,2,FALSE),FALSE)-I581),0)</f>
        <v>0</v>
      </c>
      <c r="Q581" s="369">
        <f>IF(G581=$Q$1,(VLOOKUP(A581,'Extras -UL'!$A$6:$J$109,HLOOKUP('Exras Inflair Vs. Base'!G581,'Extras -UL'!$A$4:$J$5,2,FALSE),FALSE)-I581),0)</f>
        <v>0</v>
      </c>
      <c r="R581" s="369">
        <f>IF(G581=$R$1,(VLOOKUP(A581,'Extras -UL'!$A$6:$J$109,HLOOKUP('Exras Inflair Vs. Base'!G581,'Extras -UL'!$A$4:$J$5,2,FALSE),FALSE)-I581),0)</f>
        <v>0</v>
      </c>
      <c r="S581" s="248"/>
      <c r="T581" s="256" t="str">
        <f t="shared" si="25"/>
        <v/>
      </c>
      <c r="U581" s="248"/>
      <c r="V581" s="248"/>
      <c r="W581" s="248"/>
      <c r="X581" s="248"/>
      <c r="Y581" s="241"/>
      <c r="Z581" s="241" t="str">
        <f t="shared" si="26"/>
        <v/>
      </c>
      <c r="AA581" s="245">
        <f t="shared" si="27"/>
        <v>0</v>
      </c>
      <c r="AB581" s="242">
        <f>IF(G581=$J$1,(VLOOKUP(A581,'Extras -UL'!$A$6:$J$109,HLOOKUP('Exras Inflair Vs. Base'!G581,'Extras -UL'!$A$4:$J$5,2,FALSE),FALSE)),0)</f>
        <v>0</v>
      </c>
      <c r="AC581" s="242">
        <f>IF(G581=$K$1,(VLOOKUP(A581,'Extras -UL'!$A$6:$J$109,HLOOKUP('Exras Inflair Vs. Base'!G581,'Extras -UL'!$A$4:$J$5,2,FALSE),FALSE)),0)</f>
        <v>0</v>
      </c>
      <c r="AD581" s="242">
        <f>IF(G581=$L$1,(VLOOKUP(A581,'Extras -UL'!$A$6:$J$109,HLOOKUP('Exras Inflair Vs. Base'!G581,'Extras -UL'!$A$4:$J$5,2,FALSE),FALSE)),0)</f>
        <v>0</v>
      </c>
      <c r="AE581" s="242">
        <f>IF(G581=$M$1,(VLOOKUP(A581,'Extras -UL'!$A$6:$J$109,HLOOKUP('Exras Inflair Vs. Base'!G581,'Extras -UL'!$A$4:$J$5,2,FALSE),FALSE)),0)</f>
        <v>0</v>
      </c>
      <c r="AF581" s="242">
        <f>IF(G581=$N$1,(VLOOKUP(A581,'Extras -UL'!$A$6:$J$109,HLOOKUP('Exras Inflair Vs. Base'!G581,'Extras -UL'!$A$4:$J$5,2,FALSE),FALSE)-I581),0)</f>
        <v>0</v>
      </c>
      <c r="AG581" s="242">
        <f>IF(G581=$O$1,(VLOOKUP(A581,'Extras -UL'!$A$6:$J$109,HLOOKUP('Exras Inflair Vs. Base'!G581,'Extras -UL'!$A$4:$J$5,2,FALSE),FALSE)),0)</f>
        <v>0</v>
      </c>
      <c r="AH581" s="242">
        <f>IF(G581=$P$1,(VLOOKUP(A581,'Extras -UL'!$A$6:$J$109,HLOOKUP('Exras Inflair Vs. Base'!G581,'Extras -UL'!$A$4:$J$5,2,FALSE),FALSE)),0)</f>
        <v>0</v>
      </c>
      <c r="AI581" s="242">
        <f>IF(G581=$Q$1,(VLOOKUP(A581,'Extras -UL'!$A$6:$J$109,HLOOKUP('Exras Inflair Vs. Base'!G581,'Extras -UL'!$A$4:$J$5,2,FALSE),FALSE)),0)</f>
        <v>0</v>
      </c>
      <c r="AJ581" s="242">
        <f>IF(G581=$R$1,(VLOOKUP(A581,'Extras -UL'!$A$6:$J$109,HLOOKUP('Exras Inflair Vs. Base'!G581,'Extras -UL'!$A$4:$J$5,2,FALSE),FALSE)),0)</f>
        <v>0</v>
      </c>
    </row>
    <row r="582" spans="1:36" x14ac:dyDescent="0.25">
      <c r="A582" s="250"/>
      <c r="B582" s="250"/>
      <c r="C582" s="250"/>
      <c r="D582" s="252"/>
      <c r="E582" s="249"/>
      <c r="F582" s="249"/>
      <c r="G582" s="249"/>
      <c r="H582" s="249"/>
      <c r="I582" s="249"/>
      <c r="J582" s="369">
        <f>IF(G582=$J$1,(VLOOKUP(A582,'Extras -UL'!$A$6:$J$109,HLOOKUP('Exras Inflair Vs. Base'!G582,'Extras -UL'!$A$4:$J$5,2,FALSE),FALSE)-I582),0)</f>
        <v>0</v>
      </c>
      <c r="K582" s="369">
        <f>IF(G582=$K$1,(VLOOKUP(A582,'Extras -UL'!$A$6:$J$109,HLOOKUP('Exras Inflair Vs. Base'!G582,'Extras -UL'!$A$4:$J$5,2,FALSE),FALSE)-I582),0)</f>
        <v>0</v>
      </c>
      <c r="L582" s="369">
        <f>IF(G582=$L$1,(VLOOKUP(A582,'Extras -UL'!$A$6:$J$109,HLOOKUP('Exras Inflair Vs. Base'!G582,'Extras -UL'!$A$4:$J$5,2,FALSE),FALSE)-I582),0)</f>
        <v>0</v>
      </c>
      <c r="M582" s="369">
        <f>IF(G582=$M$1,(VLOOKUP(A582,'Extras -UL'!$A$6:$J$109,HLOOKUP('Exras Inflair Vs. Base'!G582,'Extras -UL'!$A$4:$J$5,2,FALSE),FALSE)-I582),0)</f>
        <v>0</v>
      </c>
      <c r="N582" s="369">
        <f>IF(G582=$N$1,(VLOOKUP(A582,'Extras -UL'!$A$6:$J$109,HLOOKUP('Exras Inflair Vs. Base'!G582,'Extras -UL'!$A$4:$J$5,2,FALSE),FALSE)-I582),0)</f>
        <v>0</v>
      </c>
      <c r="O582" s="369">
        <f>IF(G582=$O$1,(VLOOKUP(A582,'Extras -UL'!$A$6:$J$109,HLOOKUP('Exras Inflair Vs. Base'!G582,'Extras -UL'!$A$4:$J$5,2,FALSE),FALSE)-I582),0)</f>
        <v>0</v>
      </c>
      <c r="P582" s="369">
        <f>IF(G582=$P$1,(VLOOKUP(A582,'Extras -UL'!$A$6:$J$109,HLOOKUP('Exras Inflair Vs. Base'!G582,'Extras -UL'!$A$4:$J$5,2,FALSE),FALSE)-I582),0)</f>
        <v>0</v>
      </c>
      <c r="Q582" s="369">
        <f>IF(G582=$Q$1,(VLOOKUP(A582,'Extras -UL'!$A$6:$J$109,HLOOKUP('Exras Inflair Vs. Base'!G582,'Extras -UL'!$A$4:$J$5,2,FALSE),FALSE)-I582),0)</f>
        <v>0</v>
      </c>
      <c r="R582" s="369">
        <f>IF(G582=$R$1,(VLOOKUP(A582,'Extras -UL'!$A$6:$J$109,HLOOKUP('Exras Inflair Vs. Base'!G582,'Extras -UL'!$A$4:$J$5,2,FALSE),FALSE)-I582),0)</f>
        <v>0</v>
      </c>
      <c r="S582" s="248"/>
      <c r="T582" s="256" t="str">
        <f t="shared" si="25"/>
        <v/>
      </c>
      <c r="U582" s="248"/>
      <c r="V582" s="248"/>
      <c r="W582" s="248"/>
      <c r="X582" s="248"/>
      <c r="Y582" s="241"/>
      <c r="Z582" s="241" t="str">
        <f t="shared" si="26"/>
        <v/>
      </c>
      <c r="AA582" s="245">
        <f t="shared" si="27"/>
        <v>0</v>
      </c>
      <c r="AB582" s="242">
        <f>IF(G582=$J$1,(VLOOKUP(A582,'Extras -UL'!$A$6:$J$109,HLOOKUP('Exras Inflair Vs. Base'!G582,'Extras -UL'!$A$4:$J$5,2,FALSE),FALSE)),0)</f>
        <v>0</v>
      </c>
      <c r="AC582" s="242">
        <f>IF(G582=$K$1,(VLOOKUP(A582,'Extras -UL'!$A$6:$J$109,HLOOKUP('Exras Inflair Vs. Base'!G582,'Extras -UL'!$A$4:$J$5,2,FALSE),FALSE)),0)</f>
        <v>0</v>
      </c>
      <c r="AD582" s="242">
        <f>IF(G582=$L$1,(VLOOKUP(A582,'Extras -UL'!$A$6:$J$109,HLOOKUP('Exras Inflair Vs. Base'!G582,'Extras -UL'!$A$4:$J$5,2,FALSE),FALSE)),0)</f>
        <v>0</v>
      </c>
      <c r="AE582" s="242">
        <f>IF(G582=$M$1,(VLOOKUP(A582,'Extras -UL'!$A$6:$J$109,HLOOKUP('Exras Inflair Vs. Base'!G582,'Extras -UL'!$A$4:$J$5,2,FALSE),FALSE)),0)</f>
        <v>0</v>
      </c>
      <c r="AF582" s="242">
        <f>IF(G582=$N$1,(VLOOKUP(A582,'Extras -UL'!$A$6:$J$109,HLOOKUP('Exras Inflair Vs. Base'!G582,'Extras -UL'!$A$4:$J$5,2,FALSE),FALSE)-I582),0)</f>
        <v>0</v>
      </c>
      <c r="AG582" s="242">
        <f>IF(G582=$O$1,(VLOOKUP(A582,'Extras -UL'!$A$6:$J$109,HLOOKUP('Exras Inflair Vs. Base'!G582,'Extras -UL'!$A$4:$J$5,2,FALSE),FALSE)),0)</f>
        <v>0</v>
      </c>
      <c r="AH582" s="242">
        <f>IF(G582=$P$1,(VLOOKUP(A582,'Extras -UL'!$A$6:$J$109,HLOOKUP('Exras Inflair Vs. Base'!G582,'Extras -UL'!$A$4:$J$5,2,FALSE),FALSE)),0)</f>
        <v>0</v>
      </c>
      <c r="AI582" s="242">
        <f>IF(G582=$Q$1,(VLOOKUP(A582,'Extras -UL'!$A$6:$J$109,HLOOKUP('Exras Inflair Vs. Base'!G582,'Extras -UL'!$A$4:$J$5,2,FALSE),FALSE)),0)</f>
        <v>0</v>
      </c>
      <c r="AJ582" s="242">
        <f>IF(G582=$R$1,(VLOOKUP(A582,'Extras -UL'!$A$6:$J$109,HLOOKUP('Exras Inflair Vs. Base'!G582,'Extras -UL'!$A$4:$J$5,2,FALSE),FALSE)),0)</f>
        <v>0</v>
      </c>
    </row>
    <row r="583" spans="1:36" x14ac:dyDescent="0.25">
      <c r="A583" s="250"/>
      <c r="B583" s="250"/>
      <c r="C583" s="250"/>
      <c r="D583" s="252"/>
      <c r="E583" s="249"/>
      <c r="F583" s="249"/>
      <c r="G583" s="249"/>
      <c r="H583" s="249"/>
      <c r="I583" s="249"/>
      <c r="J583" s="369">
        <f>IF(G583=$J$1,(VLOOKUP(A583,'Extras -UL'!$A$6:$J$109,HLOOKUP('Exras Inflair Vs. Base'!G583,'Extras -UL'!$A$4:$J$5,2,FALSE),FALSE)-I583),0)</f>
        <v>0</v>
      </c>
      <c r="K583" s="369">
        <f>IF(G583=$K$1,(VLOOKUP(A583,'Extras -UL'!$A$6:$J$109,HLOOKUP('Exras Inflair Vs. Base'!G583,'Extras -UL'!$A$4:$J$5,2,FALSE),FALSE)-I583),0)</f>
        <v>0</v>
      </c>
      <c r="L583" s="369">
        <f>IF(G583=$L$1,(VLOOKUP(A583,'Extras -UL'!$A$6:$J$109,HLOOKUP('Exras Inflair Vs. Base'!G583,'Extras -UL'!$A$4:$J$5,2,FALSE),FALSE)-I583),0)</f>
        <v>0</v>
      </c>
      <c r="M583" s="369">
        <f>IF(G583=$M$1,(VLOOKUP(A583,'Extras -UL'!$A$6:$J$109,HLOOKUP('Exras Inflair Vs. Base'!G583,'Extras -UL'!$A$4:$J$5,2,FALSE),FALSE)-I583),0)</f>
        <v>0</v>
      </c>
      <c r="N583" s="369">
        <f>IF(G583=$N$1,(VLOOKUP(A583,'Extras -UL'!$A$6:$J$109,HLOOKUP('Exras Inflair Vs. Base'!G583,'Extras -UL'!$A$4:$J$5,2,FALSE),FALSE)-I583),0)</f>
        <v>0</v>
      </c>
      <c r="O583" s="369">
        <f>IF(G583=$O$1,(VLOOKUP(A583,'Extras -UL'!$A$6:$J$109,HLOOKUP('Exras Inflair Vs. Base'!G583,'Extras -UL'!$A$4:$J$5,2,FALSE),FALSE)-I583),0)</f>
        <v>0</v>
      </c>
      <c r="P583" s="369">
        <f>IF(G583=$P$1,(VLOOKUP(A583,'Extras -UL'!$A$6:$J$109,HLOOKUP('Exras Inflair Vs. Base'!G583,'Extras -UL'!$A$4:$J$5,2,FALSE),FALSE)-I583),0)</f>
        <v>0</v>
      </c>
      <c r="Q583" s="369">
        <f>IF(G583=$Q$1,(VLOOKUP(A583,'Extras -UL'!$A$6:$J$109,HLOOKUP('Exras Inflair Vs. Base'!G583,'Extras -UL'!$A$4:$J$5,2,FALSE),FALSE)-I583),0)</f>
        <v>0</v>
      </c>
      <c r="R583" s="369">
        <f>IF(G583=$R$1,(VLOOKUP(A583,'Extras -UL'!$A$6:$J$109,HLOOKUP('Exras Inflair Vs. Base'!G583,'Extras -UL'!$A$4:$J$5,2,FALSE),FALSE)-I583),0)</f>
        <v>0</v>
      </c>
      <c r="S583" s="248"/>
      <c r="T583" s="256" t="str">
        <f t="shared" si="25"/>
        <v/>
      </c>
      <c r="U583" s="248"/>
      <c r="V583" s="248"/>
      <c r="W583" s="248"/>
      <c r="X583" s="248"/>
      <c r="Y583" s="241"/>
      <c r="Z583" s="241" t="str">
        <f t="shared" si="26"/>
        <v/>
      </c>
      <c r="AA583" s="245">
        <f t="shared" si="27"/>
        <v>0</v>
      </c>
      <c r="AB583" s="242">
        <f>IF(G583=$J$1,(VLOOKUP(A583,'Extras -UL'!$A$6:$J$109,HLOOKUP('Exras Inflair Vs. Base'!G583,'Extras -UL'!$A$4:$J$5,2,FALSE),FALSE)),0)</f>
        <v>0</v>
      </c>
      <c r="AC583" s="242">
        <f>IF(G583=$K$1,(VLOOKUP(A583,'Extras -UL'!$A$6:$J$109,HLOOKUP('Exras Inflair Vs. Base'!G583,'Extras -UL'!$A$4:$J$5,2,FALSE),FALSE)),0)</f>
        <v>0</v>
      </c>
      <c r="AD583" s="242">
        <f>IF(G583=$L$1,(VLOOKUP(A583,'Extras -UL'!$A$6:$J$109,HLOOKUP('Exras Inflair Vs. Base'!G583,'Extras -UL'!$A$4:$J$5,2,FALSE),FALSE)),0)</f>
        <v>0</v>
      </c>
      <c r="AE583" s="242">
        <f>IF(G583=$M$1,(VLOOKUP(A583,'Extras -UL'!$A$6:$J$109,HLOOKUP('Exras Inflair Vs. Base'!G583,'Extras -UL'!$A$4:$J$5,2,FALSE),FALSE)),0)</f>
        <v>0</v>
      </c>
      <c r="AF583" s="242">
        <f>IF(G583=$N$1,(VLOOKUP(A583,'Extras -UL'!$A$6:$J$109,HLOOKUP('Exras Inflair Vs. Base'!G583,'Extras -UL'!$A$4:$J$5,2,FALSE),FALSE)-I583),0)</f>
        <v>0</v>
      </c>
      <c r="AG583" s="242">
        <f>IF(G583=$O$1,(VLOOKUP(A583,'Extras -UL'!$A$6:$J$109,HLOOKUP('Exras Inflair Vs. Base'!G583,'Extras -UL'!$A$4:$J$5,2,FALSE),FALSE)),0)</f>
        <v>0</v>
      </c>
      <c r="AH583" s="242">
        <f>IF(G583=$P$1,(VLOOKUP(A583,'Extras -UL'!$A$6:$J$109,HLOOKUP('Exras Inflair Vs. Base'!G583,'Extras -UL'!$A$4:$J$5,2,FALSE),FALSE)),0)</f>
        <v>0</v>
      </c>
      <c r="AI583" s="242">
        <f>IF(G583=$Q$1,(VLOOKUP(A583,'Extras -UL'!$A$6:$J$109,HLOOKUP('Exras Inflair Vs. Base'!G583,'Extras -UL'!$A$4:$J$5,2,FALSE),FALSE)),0)</f>
        <v>0</v>
      </c>
      <c r="AJ583" s="242">
        <f>IF(G583=$R$1,(VLOOKUP(A583,'Extras -UL'!$A$6:$J$109,HLOOKUP('Exras Inflair Vs. Base'!G583,'Extras -UL'!$A$4:$J$5,2,FALSE),FALSE)),0)</f>
        <v>0</v>
      </c>
    </row>
    <row r="584" spans="1:36" x14ac:dyDescent="0.25">
      <c r="A584" s="250"/>
      <c r="B584" s="250"/>
      <c r="C584" s="250"/>
      <c r="D584" s="252"/>
      <c r="E584" s="249"/>
      <c r="F584" s="249"/>
      <c r="G584" s="249"/>
      <c r="H584" s="249"/>
      <c r="I584" s="249"/>
      <c r="J584" s="369">
        <f>IF(G584=$J$1,(VLOOKUP(A584,'Extras -UL'!$A$6:$J$109,HLOOKUP('Exras Inflair Vs. Base'!G584,'Extras -UL'!$A$4:$J$5,2,FALSE),FALSE)-I584),0)</f>
        <v>0</v>
      </c>
      <c r="K584" s="369">
        <f>IF(G584=$K$1,(VLOOKUP(A584,'Extras -UL'!$A$6:$J$109,HLOOKUP('Exras Inflair Vs. Base'!G584,'Extras -UL'!$A$4:$J$5,2,FALSE),FALSE)-I584),0)</f>
        <v>0</v>
      </c>
      <c r="L584" s="369">
        <f>IF(G584=$L$1,(VLOOKUP(A584,'Extras -UL'!$A$6:$J$109,HLOOKUP('Exras Inflair Vs. Base'!G584,'Extras -UL'!$A$4:$J$5,2,FALSE),FALSE)-I584),0)</f>
        <v>0</v>
      </c>
      <c r="M584" s="369">
        <f>IF(G584=$M$1,(VLOOKUP(A584,'Extras -UL'!$A$6:$J$109,HLOOKUP('Exras Inflair Vs. Base'!G584,'Extras -UL'!$A$4:$J$5,2,FALSE),FALSE)-I584),0)</f>
        <v>0</v>
      </c>
      <c r="N584" s="369">
        <f>IF(G584=$N$1,(VLOOKUP(A584,'Extras -UL'!$A$6:$J$109,HLOOKUP('Exras Inflair Vs. Base'!G584,'Extras -UL'!$A$4:$J$5,2,FALSE),FALSE)-I584),0)</f>
        <v>0</v>
      </c>
      <c r="O584" s="369">
        <f>IF(G584=$O$1,(VLOOKUP(A584,'Extras -UL'!$A$6:$J$109,HLOOKUP('Exras Inflair Vs. Base'!G584,'Extras -UL'!$A$4:$J$5,2,FALSE),FALSE)-I584),0)</f>
        <v>0</v>
      </c>
      <c r="P584" s="369">
        <f>IF(G584=$P$1,(VLOOKUP(A584,'Extras -UL'!$A$6:$J$109,HLOOKUP('Exras Inflair Vs. Base'!G584,'Extras -UL'!$A$4:$J$5,2,FALSE),FALSE)-I584),0)</f>
        <v>0</v>
      </c>
      <c r="Q584" s="369">
        <f>IF(G584=$Q$1,(VLOOKUP(A584,'Extras -UL'!$A$6:$J$109,HLOOKUP('Exras Inflair Vs. Base'!G584,'Extras -UL'!$A$4:$J$5,2,FALSE),FALSE)-I584),0)</f>
        <v>0</v>
      </c>
      <c r="R584" s="369">
        <f>IF(G584=$R$1,(VLOOKUP(A584,'Extras -UL'!$A$6:$J$109,HLOOKUP('Exras Inflair Vs. Base'!G584,'Extras -UL'!$A$4:$J$5,2,FALSE),FALSE)-I584),0)</f>
        <v>0</v>
      </c>
      <c r="S584" s="248"/>
      <c r="T584" s="256" t="str">
        <f t="shared" si="25"/>
        <v/>
      </c>
      <c r="U584" s="248"/>
      <c r="V584" s="248"/>
      <c r="W584" s="248"/>
      <c r="X584" s="248"/>
      <c r="Y584" s="241"/>
      <c r="Z584" s="241" t="str">
        <f t="shared" si="26"/>
        <v/>
      </c>
      <c r="AA584" s="245">
        <f t="shared" si="27"/>
        <v>0</v>
      </c>
      <c r="AB584" s="242">
        <f>IF(G584=$J$1,(VLOOKUP(A584,'Extras -UL'!$A$6:$J$109,HLOOKUP('Exras Inflair Vs. Base'!G584,'Extras -UL'!$A$4:$J$5,2,FALSE),FALSE)),0)</f>
        <v>0</v>
      </c>
      <c r="AC584" s="242">
        <f>IF(G584=$K$1,(VLOOKUP(A584,'Extras -UL'!$A$6:$J$109,HLOOKUP('Exras Inflair Vs. Base'!G584,'Extras -UL'!$A$4:$J$5,2,FALSE),FALSE)),0)</f>
        <v>0</v>
      </c>
      <c r="AD584" s="242">
        <f>IF(G584=$L$1,(VLOOKUP(A584,'Extras -UL'!$A$6:$J$109,HLOOKUP('Exras Inflair Vs. Base'!G584,'Extras -UL'!$A$4:$J$5,2,FALSE),FALSE)),0)</f>
        <v>0</v>
      </c>
      <c r="AE584" s="242">
        <f>IF(G584=$M$1,(VLOOKUP(A584,'Extras -UL'!$A$6:$J$109,HLOOKUP('Exras Inflair Vs. Base'!G584,'Extras -UL'!$A$4:$J$5,2,FALSE),FALSE)),0)</f>
        <v>0</v>
      </c>
      <c r="AF584" s="242">
        <f>IF(G584=$N$1,(VLOOKUP(A584,'Extras -UL'!$A$6:$J$109,HLOOKUP('Exras Inflair Vs. Base'!G584,'Extras -UL'!$A$4:$J$5,2,FALSE),FALSE)-I584),0)</f>
        <v>0</v>
      </c>
      <c r="AG584" s="242">
        <f>IF(G584=$O$1,(VLOOKUP(A584,'Extras -UL'!$A$6:$J$109,HLOOKUP('Exras Inflair Vs. Base'!G584,'Extras -UL'!$A$4:$J$5,2,FALSE),FALSE)),0)</f>
        <v>0</v>
      </c>
      <c r="AH584" s="242">
        <f>IF(G584=$P$1,(VLOOKUP(A584,'Extras -UL'!$A$6:$J$109,HLOOKUP('Exras Inflair Vs. Base'!G584,'Extras -UL'!$A$4:$J$5,2,FALSE),FALSE)),0)</f>
        <v>0</v>
      </c>
      <c r="AI584" s="242">
        <f>IF(G584=$Q$1,(VLOOKUP(A584,'Extras -UL'!$A$6:$J$109,HLOOKUP('Exras Inflair Vs. Base'!G584,'Extras -UL'!$A$4:$J$5,2,FALSE),FALSE)),0)</f>
        <v>0</v>
      </c>
      <c r="AJ584" s="242">
        <f>IF(G584=$R$1,(VLOOKUP(A584,'Extras -UL'!$A$6:$J$109,HLOOKUP('Exras Inflair Vs. Base'!G584,'Extras -UL'!$A$4:$J$5,2,FALSE),FALSE)),0)</f>
        <v>0</v>
      </c>
    </row>
    <row r="585" spans="1:36" x14ac:dyDescent="0.25">
      <c r="A585" s="250"/>
      <c r="B585" s="250"/>
      <c r="C585" s="250"/>
      <c r="D585" s="252"/>
      <c r="E585" s="249"/>
      <c r="F585" s="249"/>
      <c r="G585" s="249"/>
      <c r="H585" s="249"/>
      <c r="I585" s="249"/>
      <c r="J585" s="369">
        <f>IF(G585=$J$1,(VLOOKUP(A585,'Extras -UL'!$A$6:$J$109,HLOOKUP('Exras Inflair Vs. Base'!G585,'Extras -UL'!$A$4:$J$5,2,FALSE),FALSE)-I585),0)</f>
        <v>0</v>
      </c>
      <c r="K585" s="369">
        <f>IF(G585=$K$1,(VLOOKUP(A585,'Extras -UL'!$A$6:$J$109,HLOOKUP('Exras Inflair Vs. Base'!G585,'Extras -UL'!$A$4:$J$5,2,FALSE),FALSE)-I585),0)</f>
        <v>0</v>
      </c>
      <c r="L585" s="369">
        <f>IF(G585=$L$1,(VLOOKUP(A585,'Extras -UL'!$A$6:$J$109,HLOOKUP('Exras Inflair Vs. Base'!G585,'Extras -UL'!$A$4:$J$5,2,FALSE),FALSE)-I585),0)</f>
        <v>0</v>
      </c>
      <c r="M585" s="369">
        <f>IF(G585=$M$1,(VLOOKUP(A585,'Extras -UL'!$A$6:$J$109,HLOOKUP('Exras Inflair Vs. Base'!G585,'Extras -UL'!$A$4:$J$5,2,FALSE),FALSE)-I585),0)</f>
        <v>0</v>
      </c>
      <c r="N585" s="369">
        <f>IF(G585=$N$1,(VLOOKUP(A585,'Extras -UL'!$A$6:$J$109,HLOOKUP('Exras Inflair Vs. Base'!G585,'Extras -UL'!$A$4:$J$5,2,FALSE),FALSE)-I585),0)</f>
        <v>0</v>
      </c>
      <c r="O585" s="369">
        <f>IF(G585=$O$1,(VLOOKUP(A585,'Extras -UL'!$A$6:$J$109,HLOOKUP('Exras Inflair Vs. Base'!G585,'Extras -UL'!$A$4:$J$5,2,FALSE),FALSE)-I585),0)</f>
        <v>0</v>
      </c>
      <c r="P585" s="369">
        <f>IF(G585=$P$1,(VLOOKUP(A585,'Extras -UL'!$A$6:$J$109,HLOOKUP('Exras Inflair Vs. Base'!G585,'Extras -UL'!$A$4:$J$5,2,FALSE),FALSE)-I585),0)</f>
        <v>0</v>
      </c>
      <c r="Q585" s="369">
        <f>IF(G585=$Q$1,(VLOOKUP(A585,'Extras -UL'!$A$6:$J$109,HLOOKUP('Exras Inflair Vs. Base'!G585,'Extras -UL'!$A$4:$J$5,2,FALSE),FALSE)-I585),0)</f>
        <v>0</v>
      </c>
      <c r="R585" s="369">
        <f>IF(G585=$R$1,(VLOOKUP(A585,'Extras -UL'!$A$6:$J$109,HLOOKUP('Exras Inflair Vs. Base'!G585,'Extras -UL'!$A$4:$J$5,2,FALSE),FALSE)-I585),0)</f>
        <v>0</v>
      </c>
      <c r="S585" s="248"/>
      <c r="T585" s="256" t="str">
        <f t="shared" ref="T585:T648" si="28">A585&amp;G585&amp;I585</f>
        <v/>
      </c>
      <c r="U585" s="248"/>
      <c r="V585" s="248"/>
      <c r="W585" s="248"/>
      <c r="X585" s="248"/>
      <c r="Y585" s="241"/>
      <c r="Z585" s="241" t="str">
        <f t="shared" ref="Z585:Z648" si="29">A585&amp;G585&amp;I585</f>
        <v/>
      </c>
      <c r="AA585" s="245">
        <f t="shared" si="27"/>
        <v>0</v>
      </c>
      <c r="AB585" s="242">
        <f>IF(G585=$J$1,(VLOOKUP(A585,'Extras -UL'!$A$6:$J$109,HLOOKUP('Exras Inflair Vs. Base'!G585,'Extras -UL'!$A$4:$J$5,2,FALSE),FALSE)),0)</f>
        <v>0</v>
      </c>
      <c r="AC585" s="242">
        <f>IF(G585=$K$1,(VLOOKUP(A585,'Extras -UL'!$A$6:$J$109,HLOOKUP('Exras Inflair Vs. Base'!G585,'Extras -UL'!$A$4:$J$5,2,FALSE),FALSE)),0)</f>
        <v>0</v>
      </c>
      <c r="AD585" s="242">
        <f>IF(G585=$L$1,(VLOOKUP(A585,'Extras -UL'!$A$6:$J$109,HLOOKUP('Exras Inflair Vs. Base'!G585,'Extras -UL'!$A$4:$J$5,2,FALSE),FALSE)),0)</f>
        <v>0</v>
      </c>
      <c r="AE585" s="242">
        <f>IF(G585=$M$1,(VLOOKUP(A585,'Extras -UL'!$A$6:$J$109,HLOOKUP('Exras Inflair Vs. Base'!G585,'Extras -UL'!$A$4:$J$5,2,FALSE),FALSE)),0)</f>
        <v>0</v>
      </c>
      <c r="AF585" s="242">
        <f>IF(G585=$N$1,(VLOOKUP(A585,'Extras -UL'!$A$6:$J$109,HLOOKUP('Exras Inflair Vs. Base'!G585,'Extras -UL'!$A$4:$J$5,2,FALSE),FALSE)-I585),0)</f>
        <v>0</v>
      </c>
      <c r="AG585" s="242">
        <f>IF(G585=$O$1,(VLOOKUP(A585,'Extras -UL'!$A$6:$J$109,HLOOKUP('Exras Inflair Vs. Base'!G585,'Extras -UL'!$A$4:$J$5,2,FALSE),FALSE)),0)</f>
        <v>0</v>
      </c>
      <c r="AH585" s="242">
        <f>IF(G585=$P$1,(VLOOKUP(A585,'Extras -UL'!$A$6:$J$109,HLOOKUP('Exras Inflair Vs. Base'!G585,'Extras -UL'!$A$4:$J$5,2,FALSE),FALSE)),0)</f>
        <v>0</v>
      </c>
      <c r="AI585" s="242">
        <f>IF(G585=$Q$1,(VLOOKUP(A585,'Extras -UL'!$A$6:$J$109,HLOOKUP('Exras Inflair Vs. Base'!G585,'Extras -UL'!$A$4:$J$5,2,FALSE),FALSE)),0)</f>
        <v>0</v>
      </c>
      <c r="AJ585" s="242">
        <f>IF(G585=$R$1,(VLOOKUP(A585,'Extras -UL'!$A$6:$J$109,HLOOKUP('Exras Inflair Vs. Base'!G585,'Extras -UL'!$A$4:$J$5,2,FALSE),FALSE)),0)</f>
        <v>0</v>
      </c>
    </row>
    <row r="586" spans="1:36" x14ac:dyDescent="0.25">
      <c r="A586" s="250"/>
      <c r="B586" s="250"/>
      <c r="C586" s="250"/>
      <c r="D586" s="252"/>
      <c r="E586" s="249"/>
      <c r="F586" s="249"/>
      <c r="G586" s="249"/>
      <c r="H586" s="249"/>
      <c r="I586" s="249"/>
      <c r="J586" s="369">
        <f>IF(G586=$J$1,(VLOOKUP(A586,'Extras -UL'!$A$6:$J$109,HLOOKUP('Exras Inflair Vs. Base'!G586,'Extras -UL'!$A$4:$J$5,2,FALSE),FALSE)-I586),0)</f>
        <v>0</v>
      </c>
      <c r="K586" s="369">
        <f>IF(G586=$K$1,(VLOOKUP(A586,'Extras -UL'!$A$6:$J$109,HLOOKUP('Exras Inflair Vs. Base'!G586,'Extras -UL'!$A$4:$J$5,2,FALSE),FALSE)-I586),0)</f>
        <v>0</v>
      </c>
      <c r="L586" s="369">
        <f>IF(G586=$L$1,(VLOOKUP(A586,'Extras -UL'!$A$6:$J$109,HLOOKUP('Exras Inflair Vs. Base'!G586,'Extras -UL'!$A$4:$J$5,2,FALSE),FALSE)-I586),0)</f>
        <v>0</v>
      </c>
      <c r="M586" s="369">
        <f>IF(G586=$M$1,(VLOOKUP(A586,'Extras -UL'!$A$6:$J$109,HLOOKUP('Exras Inflair Vs. Base'!G586,'Extras -UL'!$A$4:$J$5,2,FALSE),FALSE)-I586),0)</f>
        <v>0</v>
      </c>
      <c r="N586" s="369">
        <f>IF(G586=$N$1,(VLOOKUP(A586,'Extras -UL'!$A$6:$J$109,HLOOKUP('Exras Inflair Vs. Base'!G586,'Extras -UL'!$A$4:$J$5,2,FALSE),FALSE)-I586),0)</f>
        <v>0</v>
      </c>
      <c r="O586" s="369">
        <f>IF(G586=$O$1,(VLOOKUP(A586,'Extras -UL'!$A$6:$J$109,HLOOKUP('Exras Inflair Vs. Base'!G586,'Extras -UL'!$A$4:$J$5,2,FALSE),FALSE)-I586),0)</f>
        <v>0</v>
      </c>
      <c r="P586" s="369">
        <f>IF(G586=$P$1,(VLOOKUP(A586,'Extras -UL'!$A$6:$J$109,HLOOKUP('Exras Inflair Vs. Base'!G586,'Extras -UL'!$A$4:$J$5,2,FALSE),FALSE)-I586),0)</f>
        <v>0</v>
      </c>
      <c r="Q586" s="369">
        <f>IF(G586=$Q$1,(VLOOKUP(A586,'Extras -UL'!$A$6:$J$109,HLOOKUP('Exras Inflair Vs. Base'!G586,'Extras -UL'!$A$4:$J$5,2,FALSE),FALSE)-I586),0)</f>
        <v>0</v>
      </c>
      <c r="R586" s="369">
        <f>IF(G586=$R$1,(VLOOKUP(A586,'Extras -UL'!$A$6:$J$109,HLOOKUP('Exras Inflair Vs. Base'!G586,'Extras -UL'!$A$4:$J$5,2,FALSE),FALSE)-I586),0)</f>
        <v>0</v>
      </c>
      <c r="S586" s="248"/>
      <c r="T586" s="256" t="str">
        <f t="shared" si="28"/>
        <v/>
      </c>
      <c r="U586" s="248"/>
      <c r="V586" s="248"/>
      <c r="W586" s="248"/>
      <c r="X586" s="248"/>
      <c r="Y586" s="241"/>
      <c r="Z586" s="241" t="str">
        <f t="shared" si="29"/>
        <v/>
      </c>
      <c r="AA586" s="245">
        <f t="shared" si="27"/>
        <v>0</v>
      </c>
      <c r="AB586" s="242">
        <f>IF(G586=$J$1,(VLOOKUP(A586,'Extras -UL'!$A$6:$J$109,HLOOKUP('Exras Inflair Vs. Base'!G586,'Extras -UL'!$A$4:$J$5,2,FALSE),FALSE)),0)</f>
        <v>0</v>
      </c>
      <c r="AC586" s="242">
        <f>IF(G586=$K$1,(VLOOKUP(A586,'Extras -UL'!$A$6:$J$109,HLOOKUP('Exras Inflair Vs. Base'!G586,'Extras -UL'!$A$4:$J$5,2,FALSE),FALSE)),0)</f>
        <v>0</v>
      </c>
      <c r="AD586" s="242">
        <f>IF(G586=$L$1,(VLOOKUP(A586,'Extras -UL'!$A$6:$J$109,HLOOKUP('Exras Inflair Vs. Base'!G586,'Extras -UL'!$A$4:$J$5,2,FALSE),FALSE)),0)</f>
        <v>0</v>
      </c>
      <c r="AE586" s="242">
        <f>IF(G586=$M$1,(VLOOKUP(A586,'Extras -UL'!$A$6:$J$109,HLOOKUP('Exras Inflair Vs. Base'!G586,'Extras -UL'!$A$4:$J$5,2,FALSE),FALSE)),0)</f>
        <v>0</v>
      </c>
      <c r="AF586" s="242">
        <f>IF(G586=$N$1,(VLOOKUP(A586,'Extras -UL'!$A$6:$J$109,HLOOKUP('Exras Inflair Vs. Base'!G586,'Extras -UL'!$A$4:$J$5,2,FALSE),FALSE)-I586),0)</f>
        <v>0</v>
      </c>
      <c r="AG586" s="242">
        <f>IF(G586=$O$1,(VLOOKUP(A586,'Extras -UL'!$A$6:$J$109,HLOOKUP('Exras Inflair Vs. Base'!G586,'Extras -UL'!$A$4:$J$5,2,FALSE),FALSE)),0)</f>
        <v>0</v>
      </c>
      <c r="AH586" s="242">
        <f>IF(G586=$P$1,(VLOOKUP(A586,'Extras -UL'!$A$6:$J$109,HLOOKUP('Exras Inflair Vs. Base'!G586,'Extras -UL'!$A$4:$J$5,2,FALSE),FALSE)),0)</f>
        <v>0</v>
      </c>
      <c r="AI586" s="242">
        <f>IF(G586=$Q$1,(VLOOKUP(A586,'Extras -UL'!$A$6:$J$109,HLOOKUP('Exras Inflair Vs. Base'!G586,'Extras -UL'!$A$4:$J$5,2,FALSE),FALSE)),0)</f>
        <v>0</v>
      </c>
      <c r="AJ586" s="242">
        <f>IF(G586=$R$1,(VLOOKUP(A586,'Extras -UL'!$A$6:$J$109,HLOOKUP('Exras Inflair Vs. Base'!G586,'Extras -UL'!$A$4:$J$5,2,FALSE),FALSE)),0)</f>
        <v>0</v>
      </c>
    </row>
    <row r="587" spans="1:36" x14ac:dyDescent="0.25">
      <c r="A587" s="250"/>
      <c r="B587" s="250"/>
      <c r="C587" s="250"/>
      <c r="D587" s="252"/>
      <c r="E587" s="249"/>
      <c r="F587" s="249"/>
      <c r="G587" s="249"/>
      <c r="H587" s="249"/>
      <c r="I587" s="249"/>
      <c r="J587" s="369">
        <f>IF(G587=$J$1,(VLOOKUP(A587,'Extras -UL'!$A$6:$J$109,HLOOKUP('Exras Inflair Vs. Base'!G587,'Extras -UL'!$A$4:$J$5,2,FALSE),FALSE)-I587),0)</f>
        <v>0</v>
      </c>
      <c r="K587" s="369">
        <f>IF(G587=$K$1,(VLOOKUP(A587,'Extras -UL'!$A$6:$J$109,HLOOKUP('Exras Inflair Vs. Base'!G587,'Extras -UL'!$A$4:$J$5,2,FALSE),FALSE)-I587),0)</f>
        <v>0</v>
      </c>
      <c r="L587" s="369">
        <f>IF(G587=$L$1,(VLOOKUP(A587,'Extras -UL'!$A$6:$J$109,HLOOKUP('Exras Inflair Vs. Base'!G587,'Extras -UL'!$A$4:$J$5,2,FALSE),FALSE)-I587),0)</f>
        <v>0</v>
      </c>
      <c r="M587" s="369">
        <f>IF(G587=$M$1,(VLOOKUP(A587,'Extras -UL'!$A$6:$J$109,HLOOKUP('Exras Inflair Vs. Base'!G587,'Extras -UL'!$A$4:$J$5,2,FALSE),FALSE)-I587),0)</f>
        <v>0</v>
      </c>
      <c r="N587" s="369">
        <f>IF(G587=$N$1,(VLOOKUP(A587,'Extras -UL'!$A$6:$J$109,HLOOKUP('Exras Inflair Vs. Base'!G587,'Extras -UL'!$A$4:$J$5,2,FALSE),FALSE)-I587),0)</f>
        <v>0</v>
      </c>
      <c r="O587" s="369">
        <f>IF(G587=$O$1,(VLOOKUP(A587,'Extras -UL'!$A$6:$J$109,HLOOKUP('Exras Inflair Vs. Base'!G587,'Extras -UL'!$A$4:$J$5,2,FALSE),FALSE)-I587),0)</f>
        <v>0</v>
      </c>
      <c r="P587" s="369">
        <f>IF(G587=$P$1,(VLOOKUP(A587,'Extras -UL'!$A$6:$J$109,HLOOKUP('Exras Inflair Vs. Base'!G587,'Extras -UL'!$A$4:$J$5,2,FALSE),FALSE)-I587),0)</f>
        <v>0</v>
      </c>
      <c r="Q587" s="369">
        <f>IF(G587=$Q$1,(VLOOKUP(A587,'Extras -UL'!$A$6:$J$109,HLOOKUP('Exras Inflair Vs. Base'!G587,'Extras -UL'!$A$4:$J$5,2,FALSE),FALSE)-I587),0)</f>
        <v>0</v>
      </c>
      <c r="R587" s="369">
        <f>IF(G587=$R$1,(VLOOKUP(A587,'Extras -UL'!$A$6:$J$109,HLOOKUP('Exras Inflair Vs. Base'!G587,'Extras -UL'!$A$4:$J$5,2,FALSE),FALSE)-I587),0)</f>
        <v>0</v>
      </c>
      <c r="S587" s="248"/>
      <c r="T587" s="256" t="str">
        <f t="shared" si="28"/>
        <v/>
      </c>
      <c r="U587" s="248"/>
      <c r="V587" s="248"/>
      <c r="W587" s="248"/>
      <c r="X587" s="248"/>
      <c r="Y587" s="241"/>
      <c r="Z587" s="241" t="str">
        <f t="shared" si="29"/>
        <v/>
      </c>
      <c r="AA587" s="245">
        <f t="shared" si="27"/>
        <v>0</v>
      </c>
      <c r="AB587" s="242">
        <f>IF(G587=$J$1,(VLOOKUP(A587,'Extras -UL'!$A$6:$J$109,HLOOKUP('Exras Inflair Vs. Base'!G587,'Extras -UL'!$A$4:$J$5,2,FALSE),FALSE)),0)</f>
        <v>0</v>
      </c>
      <c r="AC587" s="242">
        <f>IF(G587=$K$1,(VLOOKUP(A587,'Extras -UL'!$A$6:$J$109,HLOOKUP('Exras Inflair Vs. Base'!G587,'Extras -UL'!$A$4:$J$5,2,FALSE),FALSE)),0)</f>
        <v>0</v>
      </c>
      <c r="AD587" s="242">
        <f>IF(G587=$L$1,(VLOOKUP(A587,'Extras -UL'!$A$6:$J$109,HLOOKUP('Exras Inflair Vs. Base'!G587,'Extras -UL'!$A$4:$J$5,2,FALSE),FALSE)),0)</f>
        <v>0</v>
      </c>
      <c r="AE587" s="242">
        <f>IF(G587=$M$1,(VLOOKUP(A587,'Extras -UL'!$A$6:$J$109,HLOOKUP('Exras Inflair Vs. Base'!G587,'Extras -UL'!$A$4:$J$5,2,FALSE),FALSE)),0)</f>
        <v>0</v>
      </c>
      <c r="AF587" s="242">
        <f>IF(G587=$N$1,(VLOOKUP(A587,'Extras -UL'!$A$6:$J$109,HLOOKUP('Exras Inflair Vs. Base'!G587,'Extras -UL'!$A$4:$J$5,2,FALSE),FALSE)-I587),0)</f>
        <v>0</v>
      </c>
      <c r="AG587" s="242">
        <f>IF(G587=$O$1,(VLOOKUP(A587,'Extras -UL'!$A$6:$J$109,HLOOKUP('Exras Inflair Vs. Base'!G587,'Extras -UL'!$A$4:$J$5,2,FALSE),FALSE)),0)</f>
        <v>0</v>
      </c>
      <c r="AH587" s="242">
        <f>IF(G587=$P$1,(VLOOKUP(A587,'Extras -UL'!$A$6:$J$109,HLOOKUP('Exras Inflair Vs. Base'!G587,'Extras -UL'!$A$4:$J$5,2,FALSE),FALSE)),0)</f>
        <v>0</v>
      </c>
      <c r="AI587" s="242">
        <f>IF(G587=$Q$1,(VLOOKUP(A587,'Extras -UL'!$A$6:$J$109,HLOOKUP('Exras Inflair Vs. Base'!G587,'Extras -UL'!$A$4:$J$5,2,FALSE),FALSE)),0)</f>
        <v>0</v>
      </c>
      <c r="AJ587" s="242">
        <f>IF(G587=$R$1,(VLOOKUP(A587,'Extras -UL'!$A$6:$J$109,HLOOKUP('Exras Inflair Vs. Base'!G587,'Extras -UL'!$A$4:$J$5,2,FALSE),FALSE)),0)</f>
        <v>0</v>
      </c>
    </row>
    <row r="588" spans="1:36" x14ac:dyDescent="0.25">
      <c r="A588" s="250"/>
      <c r="B588" s="250"/>
      <c r="C588" s="250"/>
      <c r="D588" s="252"/>
      <c r="E588" s="249"/>
      <c r="F588" s="249"/>
      <c r="G588" s="249"/>
      <c r="H588" s="249"/>
      <c r="I588" s="249"/>
      <c r="J588" s="369">
        <f>IF(G588=$J$1,(VLOOKUP(A588,'Extras -UL'!$A$6:$J$109,HLOOKUP('Exras Inflair Vs. Base'!G588,'Extras -UL'!$A$4:$J$5,2,FALSE),FALSE)-I588),0)</f>
        <v>0</v>
      </c>
      <c r="K588" s="369">
        <f>IF(G588=$K$1,(VLOOKUP(A588,'Extras -UL'!$A$6:$J$109,HLOOKUP('Exras Inflair Vs. Base'!G588,'Extras -UL'!$A$4:$J$5,2,FALSE),FALSE)-I588),0)</f>
        <v>0</v>
      </c>
      <c r="L588" s="369">
        <f>IF(G588=$L$1,(VLOOKUP(A588,'Extras -UL'!$A$6:$J$109,HLOOKUP('Exras Inflair Vs. Base'!G588,'Extras -UL'!$A$4:$J$5,2,FALSE),FALSE)-I588),0)</f>
        <v>0</v>
      </c>
      <c r="M588" s="369">
        <f>IF(G588=$M$1,(VLOOKUP(A588,'Extras -UL'!$A$6:$J$109,HLOOKUP('Exras Inflair Vs. Base'!G588,'Extras -UL'!$A$4:$J$5,2,FALSE),FALSE)-I588),0)</f>
        <v>0</v>
      </c>
      <c r="N588" s="369">
        <f>IF(G588=$N$1,(VLOOKUP(A588,'Extras -UL'!$A$6:$J$109,HLOOKUP('Exras Inflair Vs. Base'!G588,'Extras -UL'!$A$4:$J$5,2,FALSE),FALSE)-I588),0)</f>
        <v>0</v>
      </c>
      <c r="O588" s="369">
        <f>IF(G588=$O$1,(VLOOKUP(A588,'Extras -UL'!$A$6:$J$109,HLOOKUP('Exras Inflair Vs. Base'!G588,'Extras -UL'!$A$4:$J$5,2,FALSE),FALSE)-I588),0)</f>
        <v>0</v>
      </c>
      <c r="P588" s="369">
        <f>IF(G588=$P$1,(VLOOKUP(A588,'Extras -UL'!$A$6:$J$109,HLOOKUP('Exras Inflair Vs. Base'!G588,'Extras -UL'!$A$4:$J$5,2,FALSE),FALSE)-I588),0)</f>
        <v>0</v>
      </c>
      <c r="Q588" s="369">
        <f>IF(G588=$Q$1,(VLOOKUP(A588,'Extras -UL'!$A$6:$J$109,HLOOKUP('Exras Inflair Vs. Base'!G588,'Extras -UL'!$A$4:$J$5,2,FALSE),FALSE)-I588),0)</f>
        <v>0</v>
      </c>
      <c r="R588" s="369">
        <f>IF(G588=$R$1,(VLOOKUP(A588,'Extras -UL'!$A$6:$J$109,HLOOKUP('Exras Inflair Vs. Base'!G588,'Extras -UL'!$A$4:$J$5,2,FALSE),FALSE)-I588),0)</f>
        <v>0</v>
      </c>
      <c r="S588" s="248"/>
      <c r="T588" s="256" t="str">
        <f t="shared" si="28"/>
        <v/>
      </c>
      <c r="U588" s="248"/>
      <c r="V588" s="248"/>
      <c r="W588" s="248"/>
      <c r="X588" s="248"/>
      <c r="Y588" s="241"/>
      <c r="Z588" s="241" t="str">
        <f t="shared" si="29"/>
        <v/>
      </c>
      <c r="AA588" s="245">
        <f t="shared" si="27"/>
        <v>0</v>
      </c>
      <c r="AB588" s="242">
        <f>IF(G588=$J$1,(VLOOKUP(A588,'Extras -UL'!$A$6:$J$109,HLOOKUP('Exras Inflair Vs. Base'!G588,'Extras -UL'!$A$4:$J$5,2,FALSE),FALSE)),0)</f>
        <v>0</v>
      </c>
      <c r="AC588" s="242">
        <f>IF(G588=$K$1,(VLOOKUP(A588,'Extras -UL'!$A$6:$J$109,HLOOKUP('Exras Inflair Vs. Base'!G588,'Extras -UL'!$A$4:$J$5,2,FALSE),FALSE)),0)</f>
        <v>0</v>
      </c>
      <c r="AD588" s="242">
        <f>IF(G588=$L$1,(VLOOKUP(A588,'Extras -UL'!$A$6:$J$109,HLOOKUP('Exras Inflair Vs. Base'!G588,'Extras -UL'!$A$4:$J$5,2,FALSE),FALSE)),0)</f>
        <v>0</v>
      </c>
      <c r="AE588" s="242">
        <f>IF(G588=$M$1,(VLOOKUP(A588,'Extras -UL'!$A$6:$J$109,HLOOKUP('Exras Inflair Vs. Base'!G588,'Extras -UL'!$A$4:$J$5,2,FALSE),FALSE)),0)</f>
        <v>0</v>
      </c>
      <c r="AF588" s="242">
        <f>IF(G588=$N$1,(VLOOKUP(A588,'Extras -UL'!$A$6:$J$109,HLOOKUP('Exras Inflair Vs. Base'!G588,'Extras -UL'!$A$4:$J$5,2,FALSE),FALSE)-I588),0)</f>
        <v>0</v>
      </c>
      <c r="AG588" s="242">
        <f>IF(G588=$O$1,(VLOOKUP(A588,'Extras -UL'!$A$6:$J$109,HLOOKUP('Exras Inflair Vs. Base'!G588,'Extras -UL'!$A$4:$J$5,2,FALSE),FALSE)),0)</f>
        <v>0</v>
      </c>
      <c r="AH588" s="242">
        <f>IF(G588=$P$1,(VLOOKUP(A588,'Extras -UL'!$A$6:$J$109,HLOOKUP('Exras Inflair Vs. Base'!G588,'Extras -UL'!$A$4:$J$5,2,FALSE),FALSE)),0)</f>
        <v>0</v>
      </c>
      <c r="AI588" s="242">
        <f>IF(G588=$Q$1,(VLOOKUP(A588,'Extras -UL'!$A$6:$J$109,HLOOKUP('Exras Inflair Vs. Base'!G588,'Extras -UL'!$A$4:$J$5,2,FALSE),FALSE)),0)</f>
        <v>0</v>
      </c>
      <c r="AJ588" s="242">
        <f>IF(G588=$R$1,(VLOOKUP(A588,'Extras -UL'!$A$6:$J$109,HLOOKUP('Exras Inflair Vs. Base'!G588,'Extras -UL'!$A$4:$J$5,2,FALSE),FALSE)),0)</f>
        <v>0</v>
      </c>
    </row>
    <row r="589" spans="1:36" x14ac:dyDescent="0.25">
      <c r="A589" s="250"/>
      <c r="B589" s="250"/>
      <c r="C589" s="250"/>
      <c r="D589" s="252"/>
      <c r="E589" s="249"/>
      <c r="F589" s="249"/>
      <c r="G589" s="249"/>
      <c r="H589" s="249"/>
      <c r="I589" s="249"/>
      <c r="J589" s="369">
        <f>IF(G589=$J$1,(VLOOKUP(A589,'Extras -UL'!$A$6:$J$109,HLOOKUP('Exras Inflair Vs. Base'!G589,'Extras -UL'!$A$4:$J$5,2,FALSE),FALSE)-I589),0)</f>
        <v>0</v>
      </c>
      <c r="K589" s="369">
        <f>IF(G589=$K$1,(VLOOKUP(A589,'Extras -UL'!$A$6:$J$109,HLOOKUP('Exras Inflair Vs. Base'!G589,'Extras -UL'!$A$4:$J$5,2,FALSE),FALSE)-I589),0)</f>
        <v>0</v>
      </c>
      <c r="L589" s="369">
        <f>IF(G589=$L$1,(VLOOKUP(A589,'Extras -UL'!$A$6:$J$109,HLOOKUP('Exras Inflair Vs. Base'!G589,'Extras -UL'!$A$4:$J$5,2,FALSE),FALSE)-I589),0)</f>
        <v>0</v>
      </c>
      <c r="M589" s="369">
        <f>IF(G589=$M$1,(VLOOKUP(A589,'Extras -UL'!$A$6:$J$109,HLOOKUP('Exras Inflair Vs. Base'!G589,'Extras -UL'!$A$4:$J$5,2,FALSE),FALSE)-I589),0)</f>
        <v>0</v>
      </c>
      <c r="N589" s="369">
        <f>IF(G589=$N$1,(VLOOKUP(A589,'Extras -UL'!$A$6:$J$109,HLOOKUP('Exras Inflair Vs. Base'!G589,'Extras -UL'!$A$4:$J$5,2,FALSE),FALSE)-I589),0)</f>
        <v>0</v>
      </c>
      <c r="O589" s="369">
        <f>IF(G589=$O$1,(VLOOKUP(A589,'Extras -UL'!$A$6:$J$109,HLOOKUP('Exras Inflair Vs. Base'!G589,'Extras -UL'!$A$4:$J$5,2,FALSE),FALSE)-I589),0)</f>
        <v>0</v>
      </c>
      <c r="P589" s="369">
        <f>IF(G589=$P$1,(VLOOKUP(A589,'Extras -UL'!$A$6:$J$109,HLOOKUP('Exras Inflair Vs. Base'!G589,'Extras -UL'!$A$4:$J$5,2,FALSE),FALSE)-I589),0)</f>
        <v>0</v>
      </c>
      <c r="Q589" s="369">
        <f>IF(G589=$Q$1,(VLOOKUP(A589,'Extras -UL'!$A$6:$J$109,HLOOKUP('Exras Inflair Vs. Base'!G589,'Extras -UL'!$A$4:$J$5,2,FALSE),FALSE)-I589),0)</f>
        <v>0</v>
      </c>
      <c r="R589" s="369">
        <f>IF(G589=$R$1,(VLOOKUP(A589,'Extras -UL'!$A$6:$J$109,HLOOKUP('Exras Inflair Vs. Base'!G589,'Extras -UL'!$A$4:$J$5,2,FALSE),FALSE)-I589),0)</f>
        <v>0</v>
      </c>
      <c r="S589" s="248"/>
      <c r="T589" s="256" t="str">
        <f t="shared" si="28"/>
        <v/>
      </c>
      <c r="U589" s="248"/>
      <c r="V589" s="248"/>
      <c r="W589" s="248"/>
      <c r="X589" s="248"/>
      <c r="Y589" s="241"/>
      <c r="Z589" s="241" t="str">
        <f t="shared" si="29"/>
        <v/>
      </c>
      <c r="AA589" s="245">
        <f t="shared" si="27"/>
        <v>0</v>
      </c>
      <c r="AB589" s="242">
        <f>IF(G589=$J$1,(VLOOKUP(A589,'Extras -UL'!$A$6:$J$109,HLOOKUP('Exras Inflair Vs. Base'!G589,'Extras -UL'!$A$4:$J$5,2,FALSE),FALSE)),0)</f>
        <v>0</v>
      </c>
      <c r="AC589" s="242">
        <f>IF(G589=$K$1,(VLOOKUP(A589,'Extras -UL'!$A$6:$J$109,HLOOKUP('Exras Inflair Vs. Base'!G589,'Extras -UL'!$A$4:$J$5,2,FALSE),FALSE)),0)</f>
        <v>0</v>
      </c>
      <c r="AD589" s="242">
        <f>IF(G589=$L$1,(VLOOKUP(A589,'Extras -UL'!$A$6:$J$109,HLOOKUP('Exras Inflair Vs. Base'!G589,'Extras -UL'!$A$4:$J$5,2,FALSE),FALSE)),0)</f>
        <v>0</v>
      </c>
      <c r="AE589" s="242">
        <f>IF(G589=$M$1,(VLOOKUP(A589,'Extras -UL'!$A$6:$J$109,HLOOKUP('Exras Inflair Vs. Base'!G589,'Extras -UL'!$A$4:$J$5,2,FALSE),FALSE)),0)</f>
        <v>0</v>
      </c>
      <c r="AF589" s="242">
        <f>IF(G589=$N$1,(VLOOKUP(A589,'Extras -UL'!$A$6:$J$109,HLOOKUP('Exras Inflair Vs. Base'!G589,'Extras -UL'!$A$4:$J$5,2,FALSE),FALSE)-I589),0)</f>
        <v>0</v>
      </c>
      <c r="AG589" s="242">
        <f>IF(G589=$O$1,(VLOOKUP(A589,'Extras -UL'!$A$6:$J$109,HLOOKUP('Exras Inflair Vs. Base'!G589,'Extras -UL'!$A$4:$J$5,2,FALSE),FALSE)),0)</f>
        <v>0</v>
      </c>
      <c r="AH589" s="242">
        <f>IF(G589=$P$1,(VLOOKUP(A589,'Extras -UL'!$A$6:$J$109,HLOOKUP('Exras Inflair Vs. Base'!G589,'Extras -UL'!$A$4:$J$5,2,FALSE),FALSE)),0)</f>
        <v>0</v>
      </c>
      <c r="AI589" s="242">
        <f>IF(G589=$Q$1,(VLOOKUP(A589,'Extras -UL'!$A$6:$J$109,HLOOKUP('Exras Inflair Vs. Base'!G589,'Extras -UL'!$A$4:$J$5,2,FALSE),FALSE)),0)</f>
        <v>0</v>
      </c>
      <c r="AJ589" s="242">
        <f>IF(G589=$R$1,(VLOOKUP(A589,'Extras -UL'!$A$6:$J$109,HLOOKUP('Exras Inflair Vs. Base'!G589,'Extras -UL'!$A$4:$J$5,2,FALSE),FALSE)),0)</f>
        <v>0</v>
      </c>
    </row>
    <row r="590" spans="1:36" x14ac:dyDescent="0.25">
      <c r="A590" s="250"/>
      <c r="B590" s="250"/>
      <c r="C590" s="250"/>
      <c r="D590" s="252"/>
      <c r="E590" s="249"/>
      <c r="F590" s="249"/>
      <c r="G590" s="249"/>
      <c r="H590" s="249"/>
      <c r="I590" s="249"/>
      <c r="J590" s="369">
        <f>IF(G590=$J$1,(VLOOKUP(A590,'Extras -UL'!$A$6:$J$109,HLOOKUP('Exras Inflair Vs. Base'!G590,'Extras -UL'!$A$4:$J$5,2,FALSE),FALSE)-I590),0)</f>
        <v>0</v>
      </c>
      <c r="K590" s="369">
        <f>IF(G590=$K$1,(VLOOKUP(A590,'Extras -UL'!$A$6:$J$109,HLOOKUP('Exras Inflair Vs. Base'!G590,'Extras -UL'!$A$4:$J$5,2,FALSE),FALSE)-I590),0)</f>
        <v>0</v>
      </c>
      <c r="L590" s="369">
        <f>IF(G590=$L$1,(VLOOKUP(A590,'Extras -UL'!$A$6:$J$109,HLOOKUP('Exras Inflair Vs. Base'!G590,'Extras -UL'!$A$4:$J$5,2,FALSE),FALSE)-I590),0)</f>
        <v>0</v>
      </c>
      <c r="M590" s="369">
        <f>IF(G590=$M$1,(VLOOKUP(A590,'Extras -UL'!$A$6:$J$109,HLOOKUP('Exras Inflair Vs. Base'!G590,'Extras -UL'!$A$4:$J$5,2,FALSE),FALSE)-I590),0)</f>
        <v>0</v>
      </c>
      <c r="N590" s="369">
        <f>IF(G590=$N$1,(VLOOKUP(A590,'Extras -UL'!$A$6:$J$109,HLOOKUP('Exras Inflair Vs. Base'!G590,'Extras -UL'!$A$4:$J$5,2,FALSE),FALSE)-I590),0)</f>
        <v>0</v>
      </c>
      <c r="O590" s="369">
        <f>IF(G590=$O$1,(VLOOKUP(A590,'Extras -UL'!$A$6:$J$109,HLOOKUP('Exras Inflair Vs. Base'!G590,'Extras -UL'!$A$4:$J$5,2,FALSE),FALSE)-I590),0)</f>
        <v>0</v>
      </c>
      <c r="P590" s="369">
        <f>IF(G590=$P$1,(VLOOKUP(A590,'Extras -UL'!$A$6:$J$109,HLOOKUP('Exras Inflair Vs. Base'!G590,'Extras -UL'!$A$4:$J$5,2,FALSE),FALSE)-I590),0)</f>
        <v>0</v>
      </c>
      <c r="Q590" s="369">
        <f>IF(G590=$Q$1,(VLOOKUP(A590,'Extras -UL'!$A$6:$J$109,HLOOKUP('Exras Inflair Vs. Base'!G590,'Extras -UL'!$A$4:$J$5,2,FALSE),FALSE)-I590),0)</f>
        <v>0</v>
      </c>
      <c r="R590" s="369">
        <f>IF(G590=$R$1,(VLOOKUP(A590,'Extras -UL'!$A$6:$J$109,HLOOKUP('Exras Inflair Vs. Base'!G590,'Extras -UL'!$A$4:$J$5,2,FALSE),FALSE)-I590),0)</f>
        <v>0</v>
      </c>
      <c r="S590" s="248"/>
      <c r="T590" s="256" t="str">
        <f t="shared" si="28"/>
        <v/>
      </c>
      <c r="U590" s="248"/>
      <c r="V590" s="248"/>
      <c r="W590" s="248"/>
      <c r="X590" s="248"/>
      <c r="Y590" s="241"/>
      <c r="Z590" s="241" t="str">
        <f t="shared" si="29"/>
        <v/>
      </c>
      <c r="AA590" s="245">
        <f t="shared" si="27"/>
        <v>0</v>
      </c>
      <c r="AB590" s="242">
        <f>IF(G590=$J$1,(VLOOKUP(A590,'Extras -UL'!$A$6:$J$109,HLOOKUP('Exras Inflair Vs. Base'!G590,'Extras -UL'!$A$4:$J$5,2,FALSE),FALSE)),0)</f>
        <v>0</v>
      </c>
      <c r="AC590" s="242">
        <f>IF(G590=$K$1,(VLOOKUP(A590,'Extras -UL'!$A$6:$J$109,HLOOKUP('Exras Inflair Vs. Base'!G590,'Extras -UL'!$A$4:$J$5,2,FALSE),FALSE)),0)</f>
        <v>0</v>
      </c>
      <c r="AD590" s="242">
        <f>IF(G590=$L$1,(VLOOKUP(A590,'Extras -UL'!$A$6:$J$109,HLOOKUP('Exras Inflair Vs. Base'!G590,'Extras -UL'!$A$4:$J$5,2,FALSE),FALSE)),0)</f>
        <v>0</v>
      </c>
      <c r="AE590" s="242">
        <f>IF(G590=$M$1,(VLOOKUP(A590,'Extras -UL'!$A$6:$J$109,HLOOKUP('Exras Inflair Vs. Base'!G590,'Extras -UL'!$A$4:$J$5,2,FALSE),FALSE)),0)</f>
        <v>0</v>
      </c>
      <c r="AF590" s="242">
        <f>IF(G590=$N$1,(VLOOKUP(A590,'Extras -UL'!$A$6:$J$109,HLOOKUP('Exras Inflair Vs. Base'!G590,'Extras -UL'!$A$4:$J$5,2,FALSE),FALSE)-I590),0)</f>
        <v>0</v>
      </c>
      <c r="AG590" s="242">
        <f>IF(G590=$O$1,(VLOOKUP(A590,'Extras -UL'!$A$6:$J$109,HLOOKUP('Exras Inflair Vs. Base'!G590,'Extras -UL'!$A$4:$J$5,2,FALSE),FALSE)),0)</f>
        <v>0</v>
      </c>
      <c r="AH590" s="242">
        <f>IF(G590=$P$1,(VLOOKUP(A590,'Extras -UL'!$A$6:$J$109,HLOOKUP('Exras Inflair Vs. Base'!G590,'Extras -UL'!$A$4:$J$5,2,FALSE),FALSE)),0)</f>
        <v>0</v>
      </c>
      <c r="AI590" s="242">
        <f>IF(G590=$Q$1,(VLOOKUP(A590,'Extras -UL'!$A$6:$J$109,HLOOKUP('Exras Inflair Vs. Base'!G590,'Extras -UL'!$A$4:$J$5,2,FALSE),FALSE)),0)</f>
        <v>0</v>
      </c>
      <c r="AJ590" s="242">
        <f>IF(G590=$R$1,(VLOOKUP(A590,'Extras -UL'!$A$6:$J$109,HLOOKUP('Exras Inflair Vs. Base'!G590,'Extras -UL'!$A$4:$J$5,2,FALSE),FALSE)),0)</f>
        <v>0</v>
      </c>
    </row>
    <row r="591" spans="1:36" x14ac:dyDescent="0.25">
      <c r="A591" s="250"/>
      <c r="B591" s="250"/>
      <c r="C591" s="250"/>
      <c r="D591" s="252"/>
      <c r="E591" s="249"/>
      <c r="F591" s="249"/>
      <c r="G591" s="249"/>
      <c r="H591" s="249"/>
      <c r="I591" s="249"/>
      <c r="J591" s="369">
        <f>IF(G591=$J$1,(VLOOKUP(A591,'Extras -UL'!$A$6:$J$109,HLOOKUP('Exras Inflair Vs. Base'!G591,'Extras -UL'!$A$4:$J$5,2,FALSE),FALSE)-I591),0)</f>
        <v>0</v>
      </c>
      <c r="K591" s="369">
        <f>IF(G591=$K$1,(VLOOKUP(A591,'Extras -UL'!$A$6:$J$109,HLOOKUP('Exras Inflair Vs. Base'!G591,'Extras -UL'!$A$4:$J$5,2,FALSE),FALSE)-I591),0)</f>
        <v>0</v>
      </c>
      <c r="L591" s="369">
        <f>IF(G591=$L$1,(VLOOKUP(A591,'Extras -UL'!$A$6:$J$109,HLOOKUP('Exras Inflair Vs. Base'!G591,'Extras -UL'!$A$4:$J$5,2,FALSE),FALSE)-I591),0)</f>
        <v>0</v>
      </c>
      <c r="M591" s="369">
        <f>IF(G591=$M$1,(VLOOKUP(A591,'Extras -UL'!$A$6:$J$109,HLOOKUP('Exras Inflair Vs. Base'!G591,'Extras -UL'!$A$4:$J$5,2,FALSE),FALSE)-I591),0)</f>
        <v>0</v>
      </c>
      <c r="N591" s="369">
        <f>IF(G591=$N$1,(VLOOKUP(A591,'Extras -UL'!$A$6:$J$109,HLOOKUP('Exras Inflair Vs. Base'!G591,'Extras -UL'!$A$4:$J$5,2,FALSE),FALSE)-I591),0)</f>
        <v>0</v>
      </c>
      <c r="O591" s="369">
        <f>IF(G591=$O$1,(VLOOKUP(A591,'Extras -UL'!$A$6:$J$109,HLOOKUP('Exras Inflair Vs. Base'!G591,'Extras -UL'!$A$4:$J$5,2,FALSE),FALSE)-I591),0)</f>
        <v>0</v>
      </c>
      <c r="P591" s="369">
        <f>IF(G591=$P$1,(VLOOKUP(A591,'Extras -UL'!$A$6:$J$109,HLOOKUP('Exras Inflair Vs. Base'!G591,'Extras -UL'!$A$4:$J$5,2,FALSE),FALSE)-I591),0)</f>
        <v>0</v>
      </c>
      <c r="Q591" s="369">
        <f>IF(G591=$Q$1,(VLOOKUP(A591,'Extras -UL'!$A$6:$J$109,HLOOKUP('Exras Inflair Vs. Base'!G591,'Extras -UL'!$A$4:$J$5,2,FALSE),FALSE)-I591),0)</f>
        <v>0</v>
      </c>
      <c r="R591" s="369">
        <f>IF(G591=$R$1,(VLOOKUP(A591,'Extras -UL'!$A$6:$J$109,HLOOKUP('Exras Inflair Vs. Base'!G591,'Extras -UL'!$A$4:$J$5,2,FALSE),FALSE)-I591),0)</f>
        <v>0</v>
      </c>
      <c r="S591" s="248"/>
      <c r="T591" s="256" t="str">
        <f t="shared" si="28"/>
        <v/>
      </c>
      <c r="U591" s="248"/>
      <c r="V591" s="248"/>
      <c r="W591" s="248"/>
      <c r="X591" s="248"/>
      <c r="Y591" s="241"/>
      <c r="Z591" s="241" t="str">
        <f t="shared" si="29"/>
        <v/>
      </c>
      <c r="AA591" s="245">
        <f t="shared" si="27"/>
        <v>0</v>
      </c>
      <c r="AB591" s="242">
        <f>IF(G591=$J$1,(VLOOKUP(A591,'Extras -UL'!$A$6:$J$109,HLOOKUP('Exras Inflair Vs. Base'!G591,'Extras -UL'!$A$4:$J$5,2,FALSE),FALSE)),0)</f>
        <v>0</v>
      </c>
      <c r="AC591" s="242">
        <f>IF(G591=$K$1,(VLOOKUP(A591,'Extras -UL'!$A$6:$J$109,HLOOKUP('Exras Inflair Vs. Base'!G591,'Extras -UL'!$A$4:$J$5,2,FALSE),FALSE)),0)</f>
        <v>0</v>
      </c>
      <c r="AD591" s="242">
        <f>IF(G591=$L$1,(VLOOKUP(A591,'Extras -UL'!$A$6:$J$109,HLOOKUP('Exras Inflair Vs. Base'!G591,'Extras -UL'!$A$4:$J$5,2,FALSE),FALSE)),0)</f>
        <v>0</v>
      </c>
      <c r="AE591" s="242">
        <f>IF(G591=$M$1,(VLOOKUP(A591,'Extras -UL'!$A$6:$J$109,HLOOKUP('Exras Inflair Vs. Base'!G591,'Extras -UL'!$A$4:$J$5,2,FALSE),FALSE)),0)</f>
        <v>0</v>
      </c>
      <c r="AF591" s="242">
        <f>IF(G591=$N$1,(VLOOKUP(A591,'Extras -UL'!$A$6:$J$109,HLOOKUP('Exras Inflair Vs. Base'!G591,'Extras -UL'!$A$4:$J$5,2,FALSE),FALSE)-I591),0)</f>
        <v>0</v>
      </c>
      <c r="AG591" s="242">
        <f>IF(G591=$O$1,(VLOOKUP(A591,'Extras -UL'!$A$6:$J$109,HLOOKUP('Exras Inflair Vs. Base'!G591,'Extras -UL'!$A$4:$J$5,2,FALSE),FALSE)),0)</f>
        <v>0</v>
      </c>
      <c r="AH591" s="242">
        <f>IF(G591=$P$1,(VLOOKUP(A591,'Extras -UL'!$A$6:$J$109,HLOOKUP('Exras Inflair Vs. Base'!G591,'Extras -UL'!$A$4:$J$5,2,FALSE),FALSE)),0)</f>
        <v>0</v>
      </c>
      <c r="AI591" s="242">
        <f>IF(G591=$Q$1,(VLOOKUP(A591,'Extras -UL'!$A$6:$J$109,HLOOKUP('Exras Inflair Vs. Base'!G591,'Extras -UL'!$A$4:$J$5,2,FALSE),FALSE)),0)</f>
        <v>0</v>
      </c>
      <c r="AJ591" s="242">
        <f>IF(G591=$R$1,(VLOOKUP(A591,'Extras -UL'!$A$6:$J$109,HLOOKUP('Exras Inflair Vs. Base'!G591,'Extras -UL'!$A$4:$J$5,2,FALSE),FALSE)),0)</f>
        <v>0</v>
      </c>
    </row>
    <row r="592" spans="1:36" x14ac:dyDescent="0.25">
      <c r="A592" s="250"/>
      <c r="B592" s="250"/>
      <c r="C592" s="250"/>
      <c r="D592" s="252"/>
      <c r="E592" s="249"/>
      <c r="F592" s="249"/>
      <c r="G592" s="249"/>
      <c r="H592" s="249"/>
      <c r="I592" s="249"/>
      <c r="J592" s="369">
        <f>IF(G592=$J$1,(VLOOKUP(A592,'Extras -UL'!$A$6:$J$109,HLOOKUP('Exras Inflair Vs. Base'!G592,'Extras -UL'!$A$4:$J$5,2,FALSE),FALSE)-I592),0)</f>
        <v>0</v>
      </c>
      <c r="K592" s="369">
        <f>IF(G592=$K$1,(VLOOKUP(A592,'Extras -UL'!$A$6:$J$109,HLOOKUP('Exras Inflair Vs. Base'!G592,'Extras -UL'!$A$4:$J$5,2,FALSE),FALSE)-I592),0)</f>
        <v>0</v>
      </c>
      <c r="L592" s="369">
        <f>IF(G592=$L$1,(VLOOKUP(A592,'Extras -UL'!$A$6:$J$109,HLOOKUP('Exras Inflair Vs. Base'!G592,'Extras -UL'!$A$4:$J$5,2,FALSE),FALSE)-I592),0)</f>
        <v>0</v>
      </c>
      <c r="M592" s="369">
        <f>IF(G592=$M$1,(VLOOKUP(A592,'Extras -UL'!$A$6:$J$109,HLOOKUP('Exras Inflair Vs. Base'!G592,'Extras -UL'!$A$4:$J$5,2,FALSE),FALSE)-I592),0)</f>
        <v>0</v>
      </c>
      <c r="N592" s="369">
        <f>IF(G592=$N$1,(VLOOKUP(A592,'Extras -UL'!$A$6:$J$109,HLOOKUP('Exras Inflair Vs. Base'!G592,'Extras -UL'!$A$4:$J$5,2,FALSE),FALSE)-I592),0)</f>
        <v>0</v>
      </c>
      <c r="O592" s="369">
        <f>IF(G592=$O$1,(VLOOKUP(A592,'Extras -UL'!$A$6:$J$109,HLOOKUP('Exras Inflair Vs. Base'!G592,'Extras -UL'!$A$4:$J$5,2,FALSE),FALSE)-I592),0)</f>
        <v>0</v>
      </c>
      <c r="P592" s="369">
        <f>IF(G592=$P$1,(VLOOKUP(A592,'Extras -UL'!$A$6:$J$109,HLOOKUP('Exras Inflair Vs. Base'!G592,'Extras -UL'!$A$4:$J$5,2,FALSE),FALSE)-I592),0)</f>
        <v>0</v>
      </c>
      <c r="Q592" s="369">
        <f>IF(G592=$Q$1,(VLOOKUP(A592,'Extras -UL'!$A$6:$J$109,HLOOKUP('Exras Inflair Vs. Base'!G592,'Extras -UL'!$A$4:$J$5,2,FALSE),FALSE)-I592),0)</f>
        <v>0</v>
      </c>
      <c r="R592" s="369">
        <f>IF(G592=$R$1,(VLOOKUP(A592,'Extras -UL'!$A$6:$J$109,HLOOKUP('Exras Inflair Vs. Base'!G592,'Extras -UL'!$A$4:$J$5,2,FALSE),FALSE)-I592),0)</f>
        <v>0</v>
      </c>
      <c r="S592" s="248"/>
      <c r="T592" s="256" t="str">
        <f t="shared" si="28"/>
        <v/>
      </c>
      <c r="U592" s="248"/>
      <c r="V592" s="248"/>
      <c r="W592" s="248"/>
      <c r="X592" s="248"/>
      <c r="Y592" s="241"/>
      <c r="Z592" s="241" t="str">
        <f t="shared" si="29"/>
        <v/>
      </c>
      <c r="AA592" s="245">
        <f t="shared" si="27"/>
        <v>0</v>
      </c>
      <c r="AB592" s="242">
        <f>IF(G592=$J$1,(VLOOKUP(A592,'Extras -UL'!$A$6:$J$109,HLOOKUP('Exras Inflair Vs. Base'!G592,'Extras -UL'!$A$4:$J$5,2,FALSE),FALSE)),0)</f>
        <v>0</v>
      </c>
      <c r="AC592" s="242">
        <f>IF(G592=$K$1,(VLOOKUP(A592,'Extras -UL'!$A$6:$J$109,HLOOKUP('Exras Inflair Vs. Base'!G592,'Extras -UL'!$A$4:$J$5,2,FALSE),FALSE)),0)</f>
        <v>0</v>
      </c>
      <c r="AD592" s="242">
        <f>IF(G592=$L$1,(VLOOKUP(A592,'Extras -UL'!$A$6:$J$109,HLOOKUP('Exras Inflair Vs. Base'!G592,'Extras -UL'!$A$4:$J$5,2,FALSE),FALSE)),0)</f>
        <v>0</v>
      </c>
      <c r="AE592" s="242">
        <f>IF(G592=$M$1,(VLOOKUP(A592,'Extras -UL'!$A$6:$J$109,HLOOKUP('Exras Inflair Vs. Base'!G592,'Extras -UL'!$A$4:$J$5,2,FALSE),FALSE)),0)</f>
        <v>0</v>
      </c>
      <c r="AF592" s="242">
        <f>IF(G592=$N$1,(VLOOKUP(A592,'Extras -UL'!$A$6:$J$109,HLOOKUP('Exras Inflair Vs. Base'!G592,'Extras -UL'!$A$4:$J$5,2,FALSE),FALSE)-I592),0)</f>
        <v>0</v>
      </c>
      <c r="AG592" s="242">
        <f>IF(G592=$O$1,(VLOOKUP(A592,'Extras -UL'!$A$6:$J$109,HLOOKUP('Exras Inflair Vs. Base'!G592,'Extras -UL'!$A$4:$J$5,2,FALSE),FALSE)),0)</f>
        <v>0</v>
      </c>
      <c r="AH592" s="242">
        <f>IF(G592=$P$1,(VLOOKUP(A592,'Extras -UL'!$A$6:$J$109,HLOOKUP('Exras Inflair Vs. Base'!G592,'Extras -UL'!$A$4:$J$5,2,FALSE),FALSE)),0)</f>
        <v>0</v>
      </c>
      <c r="AI592" s="242">
        <f>IF(G592=$Q$1,(VLOOKUP(A592,'Extras -UL'!$A$6:$J$109,HLOOKUP('Exras Inflair Vs. Base'!G592,'Extras -UL'!$A$4:$J$5,2,FALSE),FALSE)),0)</f>
        <v>0</v>
      </c>
      <c r="AJ592" s="242">
        <f>IF(G592=$R$1,(VLOOKUP(A592,'Extras -UL'!$A$6:$J$109,HLOOKUP('Exras Inflair Vs. Base'!G592,'Extras -UL'!$A$4:$J$5,2,FALSE),FALSE)),0)</f>
        <v>0</v>
      </c>
    </row>
    <row r="593" spans="1:36" x14ac:dyDescent="0.25">
      <c r="A593" s="250"/>
      <c r="B593" s="250"/>
      <c r="C593" s="250"/>
      <c r="D593" s="252"/>
      <c r="E593" s="249"/>
      <c r="F593" s="249"/>
      <c r="G593" s="249"/>
      <c r="H593" s="249"/>
      <c r="I593" s="249"/>
      <c r="J593" s="369">
        <f>IF(G593=$J$1,(VLOOKUP(A593,'Extras -UL'!$A$6:$J$109,HLOOKUP('Exras Inflair Vs. Base'!G593,'Extras -UL'!$A$4:$J$5,2,FALSE),FALSE)-I593),0)</f>
        <v>0</v>
      </c>
      <c r="K593" s="369">
        <f>IF(G593=$K$1,(VLOOKUP(A593,'Extras -UL'!$A$6:$J$109,HLOOKUP('Exras Inflair Vs. Base'!G593,'Extras -UL'!$A$4:$J$5,2,FALSE),FALSE)-I593),0)</f>
        <v>0</v>
      </c>
      <c r="L593" s="369">
        <f>IF(G593=$L$1,(VLOOKUP(A593,'Extras -UL'!$A$6:$J$109,HLOOKUP('Exras Inflair Vs. Base'!G593,'Extras -UL'!$A$4:$J$5,2,FALSE),FALSE)-I593),0)</f>
        <v>0</v>
      </c>
      <c r="M593" s="369">
        <f>IF(G593=$M$1,(VLOOKUP(A593,'Extras -UL'!$A$6:$J$109,HLOOKUP('Exras Inflair Vs. Base'!G593,'Extras -UL'!$A$4:$J$5,2,FALSE),FALSE)-I593),0)</f>
        <v>0</v>
      </c>
      <c r="N593" s="369">
        <f>IF(G593=$N$1,(VLOOKUP(A593,'Extras -UL'!$A$6:$J$109,HLOOKUP('Exras Inflair Vs. Base'!G593,'Extras -UL'!$A$4:$J$5,2,FALSE),FALSE)-I593),0)</f>
        <v>0</v>
      </c>
      <c r="O593" s="369">
        <f>IF(G593=$O$1,(VLOOKUP(A593,'Extras -UL'!$A$6:$J$109,HLOOKUP('Exras Inflair Vs. Base'!G593,'Extras -UL'!$A$4:$J$5,2,FALSE),FALSE)-I593),0)</f>
        <v>0</v>
      </c>
      <c r="P593" s="369">
        <f>IF(G593=$P$1,(VLOOKUP(A593,'Extras -UL'!$A$6:$J$109,HLOOKUP('Exras Inflair Vs. Base'!G593,'Extras -UL'!$A$4:$J$5,2,FALSE),FALSE)-I593),0)</f>
        <v>0</v>
      </c>
      <c r="Q593" s="369">
        <f>IF(G593=$Q$1,(VLOOKUP(A593,'Extras -UL'!$A$6:$J$109,HLOOKUP('Exras Inflair Vs. Base'!G593,'Extras -UL'!$A$4:$J$5,2,FALSE),FALSE)-I593),0)</f>
        <v>0</v>
      </c>
      <c r="R593" s="369">
        <f>IF(G593=$R$1,(VLOOKUP(A593,'Extras -UL'!$A$6:$J$109,HLOOKUP('Exras Inflair Vs. Base'!G593,'Extras -UL'!$A$4:$J$5,2,FALSE),FALSE)-I593),0)</f>
        <v>0</v>
      </c>
      <c r="S593" s="248"/>
      <c r="T593" s="256" t="str">
        <f t="shared" si="28"/>
        <v/>
      </c>
      <c r="U593" s="248"/>
      <c r="V593" s="248"/>
      <c r="W593" s="248"/>
      <c r="X593" s="248"/>
      <c r="Y593" s="241"/>
      <c r="Z593" s="241" t="str">
        <f t="shared" si="29"/>
        <v/>
      </c>
      <c r="AA593" s="245">
        <f t="shared" si="27"/>
        <v>0</v>
      </c>
      <c r="AB593" s="242">
        <f>IF(G593=$J$1,(VLOOKUP(A593,'Extras -UL'!$A$6:$J$109,HLOOKUP('Exras Inflair Vs. Base'!G593,'Extras -UL'!$A$4:$J$5,2,FALSE),FALSE)),0)</f>
        <v>0</v>
      </c>
      <c r="AC593" s="242">
        <f>IF(G593=$K$1,(VLOOKUP(A593,'Extras -UL'!$A$6:$J$109,HLOOKUP('Exras Inflair Vs. Base'!G593,'Extras -UL'!$A$4:$J$5,2,FALSE),FALSE)),0)</f>
        <v>0</v>
      </c>
      <c r="AD593" s="242">
        <f>IF(G593=$L$1,(VLOOKUP(A593,'Extras -UL'!$A$6:$J$109,HLOOKUP('Exras Inflair Vs. Base'!G593,'Extras -UL'!$A$4:$J$5,2,FALSE),FALSE)),0)</f>
        <v>0</v>
      </c>
      <c r="AE593" s="242">
        <f>IF(G593=$M$1,(VLOOKUP(A593,'Extras -UL'!$A$6:$J$109,HLOOKUP('Exras Inflair Vs. Base'!G593,'Extras -UL'!$A$4:$J$5,2,FALSE),FALSE)),0)</f>
        <v>0</v>
      </c>
      <c r="AF593" s="242">
        <f>IF(G593=$N$1,(VLOOKUP(A593,'Extras -UL'!$A$6:$J$109,HLOOKUP('Exras Inflair Vs. Base'!G593,'Extras -UL'!$A$4:$J$5,2,FALSE),FALSE)-I593),0)</f>
        <v>0</v>
      </c>
      <c r="AG593" s="242">
        <f>IF(G593=$O$1,(VLOOKUP(A593,'Extras -UL'!$A$6:$J$109,HLOOKUP('Exras Inflair Vs. Base'!G593,'Extras -UL'!$A$4:$J$5,2,FALSE),FALSE)),0)</f>
        <v>0</v>
      </c>
      <c r="AH593" s="242">
        <f>IF(G593=$P$1,(VLOOKUP(A593,'Extras -UL'!$A$6:$J$109,HLOOKUP('Exras Inflair Vs. Base'!G593,'Extras -UL'!$A$4:$J$5,2,FALSE),FALSE)),0)</f>
        <v>0</v>
      </c>
      <c r="AI593" s="242">
        <f>IF(G593=$Q$1,(VLOOKUP(A593,'Extras -UL'!$A$6:$J$109,HLOOKUP('Exras Inflair Vs. Base'!G593,'Extras -UL'!$A$4:$J$5,2,FALSE),FALSE)),0)</f>
        <v>0</v>
      </c>
      <c r="AJ593" s="242">
        <f>IF(G593=$R$1,(VLOOKUP(A593,'Extras -UL'!$A$6:$J$109,HLOOKUP('Exras Inflair Vs. Base'!G593,'Extras -UL'!$A$4:$J$5,2,FALSE),FALSE)),0)</f>
        <v>0</v>
      </c>
    </row>
    <row r="594" spans="1:36" x14ac:dyDescent="0.25">
      <c r="A594" s="250"/>
      <c r="B594" s="250"/>
      <c r="C594" s="250"/>
      <c r="D594" s="252"/>
      <c r="E594" s="249"/>
      <c r="F594" s="249"/>
      <c r="G594" s="249"/>
      <c r="H594" s="249"/>
      <c r="I594" s="249"/>
      <c r="J594" s="369">
        <f>IF(G594=$J$1,(VLOOKUP(A594,'Extras -UL'!$A$6:$J$109,HLOOKUP('Exras Inflair Vs. Base'!G594,'Extras -UL'!$A$4:$J$5,2,FALSE),FALSE)-I594),0)</f>
        <v>0</v>
      </c>
      <c r="K594" s="369">
        <f>IF(G594=$K$1,(VLOOKUP(A594,'Extras -UL'!$A$6:$J$109,HLOOKUP('Exras Inflair Vs. Base'!G594,'Extras -UL'!$A$4:$J$5,2,FALSE),FALSE)-I594),0)</f>
        <v>0</v>
      </c>
      <c r="L594" s="369">
        <f>IF(G594=$L$1,(VLOOKUP(A594,'Extras -UL'!$A$6:$J$109,HLOOKUP('Exras Inflair Vs. Base'!G594,'Extras -UL'!$A$4:$J$5,2,FALSE),FALSE)-I594),0)</f>
        <v>0</v>
      </c>
      <c r="M594" s="369">
        <f>IF(G594=$M$1,(VLOOKUP(A594,'Extras -UL'!$A$6:$J$109,HLOOKUP('Exras Inflair Vs. Base'!G594,'Extras -UL'!$A$4:$J$5,2,FALSE),FALSE)-I594),0)</f>
        <v>0</v>
      </c>
      <c r="N594" s="369">
        <f>IF(G594=$N$1,(VLOOKUP(A594,'Extras -UL'!$A$6:$J$109,HLOOKUP('Exras Inflair Vs. Base'!G594,'Extras -UL'!$A$4:$J$5,2,FALSE),FALSE)-I594),0)</f>
        <v>0</v>
      </c>
      <c r="O594" s="369">
        <f>IF(G594=$O$1,(VLOOKUP(A594,'Extras -UL'!$A$6:$J$109,HLOOKUP('Exras Inflair Vs. Base'!G594,'Extras -UL'!$A$4:$J$5,2,FALSE),FALSE)-I594),0)</f>
        <v>0</v>
      </c>
      <c r="P594" s="369">
        <f>IF(G594=$P$1,(VLOOKUP(A594,'Extras -UL'!$A$6:$J$109,HLOOKUP('Exras Inflair Vs. Base'!G594,'Extras -UL'!$A$4:$J$5,2,FALSE),FALSE)-I594),0)</f>
        <v>0</v>
      </c>
      <c r="Q594" s="369">
        <f>IF(G594=$Q$1,(VLOOKUP(A594,'Extras -UL'!$A$6:$J$109,HLOOKUP('Exras Inflair Vs. Base'!G594,'Extras -UL'!$A$4:$J$5,2,FALSE),FALSE)-I594),0)</f>
        <v>0</v>
      </c>
      <c r="R594" s="369">
        <f>IF(G594=$R$1,(VLOOKUP(A594,'Extras -UL'!$A$6:$J$109,HLOOKUP('Exras Inflair Vs. Base'!G594,'Extras -UL'!$A$4:$J$5,2,FALSE),FALSE)-I594),0)</f>
        <v>0</v>
      </c>
      <c r="S594" s="248"/>
      <c r="T594" s="256" t="str">
        <f t="shared" si="28"/>
        <v/>
      </c>
      <c r="U594" s="248"/>
      <c r="V594" s="248"/>
      <c r="W594" s="248"/>
      <c r="X594" s="248"/>
      <c r="Y594" s="241"/>
      <c r="Z594" s="241" t="str">
        <f t="shared" si="29"/>
        <v/>
      </c>
      <c r="AA594" s="245">
        <f t="shared" si="27"/>
        <v>0</v>
      </c>
      <c r="AB594" s="242">
        <f>IF(G594=$J$1,(VLOOKUP(A594,'Extras -UL'!$A$6:$J$109,HLOOKUP('Exras Inflair Vs. Base'!G594,'Extras -UL'!$A$4:$J$5,2,FALSE),FALSE)),0)</f>
        <v>0</v>
      </c>
      <c r="AC594" s="242">
        <f>IF(G594=$K$1,(VLOOKUP(A594,'Extras -UL'!$A$6:$J$109,HLOOKUP('Exras Inflair Vs. Base'!G594,'Extras -UL'!$A$4:$J$5,2,FALSE),FALSE)),0)</f>
        <v>0</v>
      </c>
      <c r="AD594" s="242">
        <f>IF(G594=$L$1,(VLOOKUP(A594,'Extras -UL'!$A$6:$J$109,HLOOKUP('Exras Inflair Vs. Base'!G594,'Extras -UL'!$A$4:$J$5,2,FALSE),FALSE)),0)</f>
        <v>0</v>
      </c>
      <c r="AE594" s="242">
        <f>IF(G594=$M$1,(VLOOKUP(A594,'Extras -UL'!$A$6:$J$109,HLOOKUP('Exras Inflair Vs. Base'!G594,'Extras -UL'!$A$4:$J$5,2,FALSE),FALSE)),0)</f>
        <v>0</v>
      </c>
      <c r="AF594" s="242">
        <f>IF(G594=$N$1,(VLOOKUP(A594,'Extras -UL'!$A$6:$J$109,HLOOKUP('Exras Inflair Vs. Base'!G594,'Extras -UL'!$A$4:$J$5,2,FALSE),FALSE)-I594),0)</f>
        <v>0</v>
      </c>
      <c r="AG594" s="242">
        <f>IF(G594=$O$1,(VLOOKUP(A594,'Extras -UL'!$A$6:$J$109,HLOOKUP('Exras Inflair Vs. Base'!G594,'Extras -UL'!$A$4:$J$5,2,FALSE),FALSE)),0)</f>
        <v>0</v>
      </c>
      <c r="AH594" s="242">
        <f>IF(G594=$P$1,(VLOOKUP(A594,'Extras -UL'!$A$6:$J$109,HLOOKUP('Exras Inflair Vs. Base'!G594,'Extras -UL'!$A$4:$J$5,2,FALSE),FALSE)),0)</f>
        <v>0</v>
      </c>
      <c r="AI594" s="242">
        <f>IF(G594=$Q$1,(VLOOKUP(A594,'Extras -UL'!$A$6:$J$109,HLOOKUP('Exras Inflair Vs. Base'!G594,'Extras -UL'!$A$4:$J$5,2,FALSE),FALSE)),0)</f>
        <v>0</v>
      </c>
      <c r="AJ594" s="242">
        <f>IF(G594=$R$1,(VLOOKUP(A594,'Extras -UL'!$A$6:$J$109,HLOOKUP('Exras Inflair Vs. Base'!G594,'Extras -UL'!$A$4:$J$5,2,FALSE),FALSE)),0)</f>
        <v>0</v>
      </c>
    </row>
    <row r="595" spans="1:36" x14ac:dyDescent="0.25">
      <c r="A595" s="250"/>
      <c r="B595" s="250"/>
      <c r="C595" s="250"/>
      <c r="D595" s="252"/>
      <c r="E595" s="249"/>
      <c r="F595" s="249"/>
      <c r="G595" s="249"/>
      <c r="H595" s="249"/>
      <c r="I595" s="249"/>
      <c r="J595" s="369">
        <f>IF(G595=$J$1,(VLOOKUP(A595,'Extras -UL'!$A$6:$J$109,HLOOKUP('Exras Inflair Vs. Base'!G595,'Extras -UL'!$A$4:$J$5,2,FALSE),FALSE)-I595),0)</f>
        <v>0</v>
      </c>
      <c r="K595" s="369">
        <f>IF(G595=$K$1,(VLOOKUP(A595,'Extras -UL'!$A$6:$J$109,HLOOKUP('Exras Inflair Vs. Base'!G595,'Extras -UL'!$A$4:$J$5,2,FALSE),FALSE)-I595),0)</f>
        <v>0</v>
      </c>
      <c r="L595" s="369">
        <f>IF(G595=$L$1,(VLOOKUP(A595,'Extras -UL'!$A$6:$J$109,HLOOKUP('Exras Inflair Vs. Base'!G595,'Extras -UL'!$A$4:$J$5,2,FALSE),FALSE)-I595),0)</f>
        <v>0</v>
      </c>
      <c r="M595" s="369">
        <f>IF(G595=$M$1,(VLOOKUP(A595,'Extras -UL'!$A$6:$J$109,HLOOKUP('Exras Inflair Vs. Base'!G595,'Extras -UL'!$A$4:$J$5,2,FALSE),FALSE)-I595),0)</f>
        <v>0</v>
      </c>
      <c r="N595" s="369">
        <f>IF(G595=$N$1,(VLOOKUP(A595,'Extras -UL'!$A$6:$J$109,HLOOKUP('Exras Inflair Vs. Base'!G595,'Extras -UL'!$A$4:$J$5,2,FALSE),FALSE)-I595),0)</f>
        <v>0</v>
      </c>
      <c r="O595" s="369">
        <f>IF(G595=$O$1,(VLOOKUP(A595,'Extras -UL'!$A$6:$J$109,HLOOKUP('Exras Inflair Vs. Base'!G595,'Extras -UL'!$A$4:$J$5,2,FALSE),FALSE)-I595),0)</f>
        <v>0</v>
      </c>
      <c r="P595" s="369">
        <f>IF(G595=$P$1,(VLOOKUP(A595,'Extras -UL'!$A$6:$J$109,HLOOKUP('Exras Inflair Vs. Base'!G595,'Extras -UL'!$A$4:$J$5,2,FALSE),FALSE)-I595),0)</f>
        <v>0</v>
      </c>
      <c r="Q595" s="369">
        <f>IF(G595=$Q$1,(VLOOKUP(A595,'Extras -UL'!$A$6:$J$109,HLOOKUP('Exras Inflair Vs. Base'!G595,'Extras -UL'!$A$4:$J$5,2,FALSE),FALSE)-I595),0)</f>
        <v>0</v>
      </c>
      <c r="R595" s="369">
        <f>IF(G595=$R$1,(VLOOKUP(A595,'Extras -UL'!$A$6:$J$109,HLOOKUP('Exras Inflair Vs. Base'!G595,'Extras -UL'!$A$4:$J$5,2,FALSE),FALSE)-I595),0)</f>
        <v>0</v>
      </c>
      <c r="S595" s="248"/>
      <c r="T595" s="256" t="str">
        <f t="shared" si="28"/>
        <v/>
      </c>
      <c r="U595" s="248"/>
      <c r="V595" s="248"/>
      <c r="W595" s="248"/>
      <c r="X595" s="248"/>
      <c r="Y595" s="241"/>
      <c r="Z595" s="241" t="str">
        <f t="shared" si="29"/>
        <v/>
      </c>
      <c r="AA595" s="245">
        <f t="shared" ref="AA595:AA658" si="30">A595</f>
        <v>0</v>
      </c>
      <c r="AB595" s="242">
        <f>IF(G595=$J$1,(VLOOKUP(A595,'Extras -UL'!$A$6:$J$109,HLOOKUP('Exras Inflair Vs. Base'!G595,'Extras -UL'!$A$4:$J$5,2,FALSE),FALSE)),0)</f>
        <v>0</v>
      </c>
      <c r="AC595" s="242">
        <f>IF(G595=$K$1,(VLOOKUP(A595,'Extras -UL'!$A$6:$J$109,HLOOKUP('Exras Inflair Vs. Base'!G595,'Extras -UL'!$A$4:$J$5,2,FALSE),FALSE)),0)</f>
        <v>0</v>
      </c>
      <c r="AD595" s="242">
        <f>IF(G595=$L$1,(VLOOKUP(A595,'Extras -UL'!$A$6:$J$109,HLOOKUP('Exras Inflair Vs. Base'!G595,'Extras -UL'!$A$4:$J$5,2,FALSE),FALSE)),0)</f>
        <v>0</v>
      </c>
      <c r="AE595" s="242">
        <f>IF(G595=$M$1,(VLOOKUP(A595,'Extras -UL'!$A$6:$J$109,HLOOKUP('Exras Inflair Vs. Base'!G595,'Extras -UL'!$A$4:$J$5,2,FALSE),FALSE)),0)</f>
        <v>0</v>
      </c>
      <c r="AF595" s="242">
        <f>IF(G595=$N$1,(VLOOKUP(A595,'Extras -UL'!$A$6:$J$109,HLOOKUP('Exras Inflair Vs. Base'!G595,'Extras -UL'!$A$4:$J$5,2,FALSE),FALSE)-I595),0)</f>
        <v>0</v>
      </c>
      <c r="AG595" s="242">
        <f>IF(G595=$O$1,(VLOOKUP(A595,'Extras -UL'!$A$6:$J$109,HLOOKUP('Exras Inflair Vs. Base'!G595,'Extras -UL'!$A$4:$J$5,2,FALSE),FALSE)),0)</f>
        <v>0</v>
      </c>
      <c r="AH595" s="242">
        <f>IF(G595=$P$1,(VLOOKUP(A595,'Extras -UL'!$A$6:$J$109,HLOOKUP('Exras Inflair Vs. Base'!G595,'Extras -UL'!$A$4:$J$5,2,FALSE),FALSE)),0)</f>
        <v>0</v>
      </c>
      <c r="AI595" s="242">
        <f>IF(G595=$Q$1,(VLOOKUP(A595,'Extras -UL'!$A$6:$J$109,HLOOKUP('Exras Inflair Vs. Base'!G595,'Extras -UL'!$A$4:$J$5,2,FALSE),FALSE)),0)</f>
        <v>0</v>
      </c>
      <c r="AJ595" s="242">
        <f>IF(G595=$R$1,(VLOOKUP(A595,'Extras -UL'!$A$6:$J$109,HLOOKUP('Exras Inflair Vs. Base'!G595,'Extras -UL'!$A$4:$J$5,2,FALSE),FALSE)),0)</f>
        <v>0</v>
      </c>
    </row>
    <row r="596" spans="1:36" x14ac:dyDescent="0.25">
      <c r="A596" s="250"/>
      <c r="B596" s="250"/>
      <c r="C596" s="250"/>
      <c r="D596" s="252"/>
      <c r="E596" s="249"/>
      <c r="F596" s="249"/>
      <c r="G596" s="249"/>
      <c r="H596" s="249"/>
      <c r="I596" s="249"/>
      <c r="J596" s="369">
        <f>IF(G596=$J$1,(VLOOKUP(A596,'Extras -UL'!$A$6:$J$109,HLOOKUP('Exras Inflair Vs. Base'!G596,'Extras -UL'!$A$4:$J$5,2,FALSE),FALSE)-I596),0)</f>
        <v>0</v>
      </c>
      <c r="K596" s="369">
        <f>IF(G596=$K$1,(VLOOKUP(A596,'Extras -UL'!$A$6:$J$109,HLOOKUP('Exras Inflair Vs. Base'!G596,'Extras -UL'!$A$4:$J$5,2,FALSE),FALSE)-I596),0)</f>
        <v>0</v>
      </c>
      <c r="L596" s="369">
        <f>IF(G596=$L$1,(VLOOKUP(A596,'Extras -UL'!$A$6:$J$109,HLOOKUP('Exras Inflair Vs. Base'!G596,'Extras -UL'!$A$4:$J$5,2,FALSE),FALSE)-I596),0)</f>
        <v>0</v>
      </c>
      <c r="M596" s="369">
        <f>IF(G596=$M$1,(VLOOKUP(A596,'Extras -UL'!$A$6:$J$109,HLOOKUP('Exras Inflair Vs. Base'!G596,'Extras -UL'!$A$4:$J$5,2,FALSE),FALSE)-I596),0)</f>
        <v>0</v>
      </c>
      <c r="N596" s="369">
        <f>IF(G596=$N$1,(VLOOKUP(A596,'Extras -UL'!$A$6:$J$109,HLOOKUP('Exras Inflair Vs. Base'!G596,'Extras -UL'!$A$4:$J$5,2,FALSE),FALSE)-I596),0)</f>
        <v>0</v>
      </c>
      <c r="O596" s="369">
        <f>IF(G596=$O$1,(VLOOKUP(A596,'Extras -UL'!$A$6:$J$109,HLOOKUP('Exras Inflair Vs. Base'!G596,'Extras -UL'!$A$4:$J$5,2,FALSE),FALSE)-I596),0)</f>
        <v>0</v>
      </c>
      <c r="P596" s="369">
        <f>IF(G596=$P$1,(VLOOKUP(A596,'Extras -UL'!$A$6:$J$109,HLOOKUP('Exras Inflair Vs. Base'!G596,'Extras -UL'!$A$4:$J$5,2,FALSE),FALSE)-I596),0)</f>
        <v>0</v>
      </c>
      <c r="Q596" s="369">
        <f>IF(G596=$Q$1,(VLOOKUP(A596,'Extras -UL'!$A$6:$J$109,HLOOKUP('Exras Inflair Vs. Base'!G596,'Extras -UL'!$A$4:$J$5,2,FALSE),FALSE)-I596),0)</f>
        <v>0</v>
      </c>
      <c r="R596" s="369">
        <f>IF(G596=$R$1,(VLOOKUP(A596,'Extras -UL'!$A$6:$J$109,HLOOKUP('Exras Inflair Vs. Base'!G596,'Extras -UL'!$A$4:$J$5,2,FALSE),FALSE)-I596),0)</f>
        <v>0</v>
      </c>
      <c r="S596" s="248"/>
      <c r="T596" s="256" t="str">
        <f t="shared" si="28"/>
        <v/>
      </c>
      <c r="U596" s="248"/>
      <c r="V596" s="248"/>
      <c r="W596" s="248"/>
      <c r="X596" s="248"/>
      <c r="Y596" s="241"/>
      <c r="Z596" s="241" t="str">
        <f t="shared" si="29"/>
        <v/>
      </c>
      <c r="AA596" s="245">
        <f t="shared" si="30"/>
        <v>0</v>
      </c>
      <c r="AB596" s="242">
        <f>IF(G596=$J$1,(VLOOKUP(A596,'Extras -UL'!$A$6:$J$109,HLOOKUP('Exras Inflair Vs. Base'!G596,'Extras -UL'!$A$4:$J$5,2,FALSE),FALSE)),0)</f>
        <v>0</v>
      </c>
      <c r="AC596" s="242">
        <f>IF(G596=$K$1,(VLOOKUP(A596,'Extras -UL'!$A$6:$J$109,HLOOKUP('Exras Inflair Vs. Base'!G596,'Extras -UL'!$A$4:$J$5,2,FALSE),FALSE)),0)</f>
        <v>0</v>
      </c>
      <c r="AD596" s="242">
        <f>IF(G596=$L$1,(VLOOKUP(A596,'Extras -UL'!$A$6:$J$109,HLOOKUP('Exras Inflair Vs. Base'!G596,'Extras -UL'!$A$4:$J$5,2,FALSE),FALSE)),0)</f>
        <v>0</v>
      </c>
      <c r="AE596" s="242">
        <f>IF(G596=$M$1,(VLOOKUP(A596,'Extras -UL'!$A$6:$J$109,HLOOKUP('Exras Inflair Vs. Base'!G596,'Extras -UL'!$A$4:$J$5,2,FALSE),FALSE)),0)</f>
        <v>0</v>
      </c>
      <c r="AF596" s="242">
        <f>IF(G596=$N$1,(VLOOKUP(A596,'Extras -UL'!$A$6:$J$109,HLOOKUP('Exras Inflair Vs. Base'!G596,'Extras -UL'!$A$4:$J$5,2,FALSE),FALSE)-I596),0)</f>
        <v>0</v>
      </c>
      <c r="AG596" s="242">
        <f>IF(G596=$O$1,(VLOOKUP(A596,'Extras -UL'!$A$6:$J$109,HLOOKUP('Exras Inflair Vs. Base'!G596,'Extras -UL'!$A$4:$J$5,2,FALSE),FALSE)),0)</f>
        <v>0</v>
      </c>
      <c r="AH596" s="242">
        <f>IF(G596=$P$1,(VLOOKUP(A596,'Extras -UL'!$A$6:$J$109,HLOOKUP('Exras Inflair Vs. Base'!G596,'Extras -UL'!$A$4:$J$5,2,FALSE),FALSE)),0)</f>
        <v>0</v>
      </c>
      <c r="AI596" s="242">
        <f>IF(G596=$Q$1,(VLOOKUP(A596,'Extras -UL'!$A$6:$J$109,HLOOKUP('Exras Inflair Vs. Base'!G596,'Extras -UL'!$A$4:$J$5,2,FALSE),FALSE)),0)</f>
        <v>0</v>
      </c>
      <c r="AJ596" s="242">
        <f>IF(G596=$R$1,(VLOOKUP(A596,'Extras -UL'!$A$6:$J$109,HLOOKUP('Exras Inflair Vs. Base'!G596,'Extras -UL'!$A$4:$J$5,2,FALSE),FALSE)),0)</f>
        <v>0</v>
      </c>
    </row>
    <row r="597" spans="1:36" x14ac:dyDescent="0.25">
      <c r="A597" s="250"/>
      <c r="B597" s="250"/>
      <c r="C597" s="250"/>
      <c r="D597" s="252"/>
      <c r="E597" s="249"/>
      <c r="F597" s="249"/>
      <c r="G597" s="249"/>
      <c r="H597" s="249"/>
      <c r="I597" s="249"/>
      <c r="J597" s="369">
        <f>IF(G597=$J$1,(VLOOKUP(A597,'Extras -UL'!$A$6:$J$109,HLOOKUP('Exras Inflair Vs. Base'!G597,'Extras -UL'!$A$4:$J$5,2,FALSE),FALSE)-I597),0)</f>
        <v>0</v>
      </c>
      <c r="K597" s="369">
        <f>IF(G597=$K$1,(VLOOKUP(A597,'Extras -UL'!$A$6:$J$109,HLOOKUP('Exras Inflair Vs. Base'!G597,'Extras -UL'!$A$4:$J$5,2,FALSE),FALSE)-I597),0)</f>
        <v>0</v>
      </c>
      <c r="L597" s="369">
        <f>IF(G597=$L$1,(VLOOKUP(A597,'Extras -UL'!$A$6:$J$109,HLOOKUP('Exras Inflair Vs. Base'!G597,'Extras -UL'!$A$4:$J$5,2,FALSE),FALSE)-I597),0)</f>
        <v>0</v>
      </c>
      <c r="M597" s="369">
        <f>IF(G597=$M$1,(VLOOKUP(A597,'Extras -UL'!$A$6:$J$109,HLOOKUP('Exras Inflair Vs. Base'!G597,'Extras -UL'!$A$4:$J$5,2,FALSE),FALSE)-I597),0)</f>
        <v>0</v>
      </c>
      <c r="N597" s="369">
        <f>IF(G597=$N$1,(VLOOKUP(A597,'Extras -UL'!$A$6:$J$109,HLOOKUP('Exras Inflair Vs. Base'!G597,'Extras -UL'!$A$4:$J$5,2,FALSE),FALSE)-I597),0)</f>
        <v>0</v>
      </c>
      <c r="O597" s="369">
        <f>IF(G597=$O$1,(VLOOKUP(A597,'Extras -UL'!$A$6:$J$109,HLOOKUP('Exras Inflair Vs. Base'!G597,'Extras -UL'!$A$4:$J$5,2,FALSE),FALSE)-I597),0)</f>
        <v>0</v>
      </c>
      <c r="P597" s="369">
        <f>IF(G597=$P$1,(VLOOKUP(A597,'Extras -UL'!$A$6:$J$109,HLOOKUP('Exras Inflair Vs. Base'!G597,'Extras -UL'!$A$4:$J$5,2,FALSE),FALSE)-I597),0)</f>
        <v>0</v>
      </c>
      <c r="Q597" s="369">
        <f>IF(G597=$Q$1,(VLOOKUP(A597,'Extras -UL'!$A$6:$J$109,HLOOKUP('Exras Inflair Vs. Base'!G597,'Extras -UL'!$A$4:$J$5,2,FALSE),FALSE)-I597),0)</f>
        <v>0</v>
      </c>
      <c r="R597" s="369">
        <f>IF(G597=$R$1,(VLOOKUP(A597,'Extras -UL'!$A$6:$J$109,HLOOKUP('Exras Inflair Vs. Base'!G597,'Extras -UL'!$A$4:$J$5,2,FALSE),FALSE)-I597),0)</f>
        <v>0</v>
      </c>
      <c r="S597" s="248"/>
      <c r="T597" s="256" t="str">
        <f t="shared" si="28"/>
        <v/>
      </c>
      <c r="U597" s="248"/>
      <c r="V597" s="248"/>
      <c r="W597" s="248"/>
      <c r="X597" s="248"/>
      <c r="Y597" s="241"/>
      <c r="Z597" s="241" t="str">
        <f t="shared" si="29"/>
        <v/>
      </c>
      <c r="AA597" s="245">
        <f t="shared" si="30"/>
        <v>0</v>
      </c>
      <c r="AB597" s="242">
        <f>IF(G597=$J$1,(VLOOKUP(A597,'Extras -UL'!$A$6:$J$109,HLOOKUP('Exras Inflair Vs. Base'!G597,'Extras -UL'!$A$4:$J$5,2,FALSE),FALSE)),0)</f>
        <v>0</v>
      </c>
      <c r="AC597" s="242">
        <f>IF(G597=$K$1,(VLOOKUP(A597,'Extras -UL'!$A$6:$J$109,HLOOKUP('Exras Inflair Vs. Base'!G597,'Extras -UL'!$A$4:$J$5,2,FALSE),FALSE)),0)</f>
        <v>0</v>
      </c>
      <c r="AD597" s="242">
        <f>IF(G597=$L$1,(VLOOKUP(A597,'Extras -UL'!$A$6:$J$109,HLOOKUP('Exras Inflair Vs. Base'!G597,'Extras -UL'!$A$4:$J$5,2,FALSE),FALSE)),0)</f>
        <v>0</v>
      </c>
      <c r="AE597" s="242">
        <f>IF(G597=$M$1,(VLOOKUP(A597,'Extras -UL'!$A$6:$J$109,HLOOKUP('Exras Inflair Vs. Base'!G597,'Extras -UL'!$A$4:$J$5,2,FALSE),FALSE)),0)</f>
        <v>0</v>
      </c>
      <c r="AF597" s="242">
        <f>IF(G597=$N$1,(VLOOKUP(A597,'Extras -UL'!$A$6:$J$109,HLOOKUP('Exras Inflair Vs. Base'!G597,'Extras -UL'!$A$4:$J$5,2,FALSE),FALSE)-I597),0)</f>
        <v>0</v>
      </c>
      <c r="AG597" s="242">
        <f>IF(G597=$O$1,(VLOOKUP(A597,'Extras -UL'!$A$6:$J$109,HLOOKUP('Exras Inflair Vs. Base'!G597,'Extras -UL'!$A$4:$J$5,2,FALSE),FALSE)),0)</f>
        <v>0</v>
      </c>
      <c r="AH597" s="242">
        <f>IF(G597=$P$1,(VLOOKUP(A597,'Extras -UL'!$A$6:$J$109,HLOOKUP('Exras Inflair Vs. Base'!G597,'Extras -UL'!$A$4:$J$5,2,FALSE),FALSE)),0)</f>
        <v>0</v>
      </c>
      <c r="AI597" s="242">
        <f>IF(G597=$Q$1,(VLOOKUP(A597,'Extras -UL'!$A$6:$J$109,HLOOKUP('Exras Inflair Vs. Base'!G597,'Extras -UL'!$A$4:$J$5,2,FALSE),FALSE)),0)</f>
        <v>0</v>
      </c>
      <c r="AJ597" s="242">
        <f>IF(G597=$R$1,(VLOOKUP(A597,'Extras -UL'!$A$6:$J$109,HLOOKUP('Exras Inflair Vs. Base'!G597,'Extras -UL'!$A$4:$J$5,2,FALSE),FALSE)),0)</f>
        <v>0</v>
      </c>
    </row>
    <row r="598" spans="1:36" x14ac:dyDescent="0.25">
      <c r="A598" s="250"/>
      <c r="B598" s="250"/>
      <c r="C598" s="250"/>
      <c r="D598" s="252"/>
      <c r="E598" s="249"/>
      <c r="F598" s="249"/>
      <c r="G598" s="249"/>
      <c r="H598" s="249"/>
      <c r="I598" s="249"/>
      <c r="J598" s="369">
        <f>IF(G598=$J$1,(VLOOKUP(A598,'Extras -UL'!$A$6:$J$109,HLOOKUP('Exras Inflair Vs. Base'!G598,'Extras -UL'!$A$4:$J$5,2,FALSE),FALSE)-I598),0)</f>
        <v>0</v>
      </c>
      <c r="K598" s="369">
        <f>IF(G598=$K$1,(VLOOKUP(A598,'Extras -UL'!$A$6:$J$109,HLOOKUP('Exras Inflair Vs. Base'!G598,'Extras -UL'!$A$4:$J$5,2,FALSE),FALSE)-I598),0)</f>
        <v>0</v>
      </c>
      <c r="L598" s="369">
        <f>IF(G598=$L$1,(VLOOKUP(A598,'Extras -UL'!$A$6:$J$109,HLOOKUP('Exras Inflair Vs. Base'!G598,'Extras -UL'!$A$4:$J$5,2,FALSE),FALSE)-I598),0)</f>
        <v>0</v>
      </c>
      <c r="M598" s="369">
        <f>IF(G598=$M$1,(VLOOKUP(A598,'Extras -UL'!$A$6:$J$109,HLOOKUP('Exras Inflair Vs. Base'!G598,'Extras -UL'!$A$4:$J$5,2,FALSE),FALSE)-I598),0)</f>
        <v>0</v>
      </c>
      <c r="N598" s="369">
        <f>IF(G598=$N$1,(VLOOKUP(A598,'Extras -UL'!$A$6:$J$109,HLOOKUP('Exras Inflair Vs. Base'!G598,'Extras -UL'!$A$4:$J$5,2,FALSE),FALSE)-I598),0)</f>
        <v>0</v>
      </c>
      <c r="O598" s="369">
        <f>IF(G598=$O$1,(VLOOKUP(A598,'Extras -UL'!$A$6:$J$109,HLOOKUP('Exras Inflair Vs. Base'!G598,'Extras -UL'!$A$4:$J$5,2,FALSE),FALSE)-I598),0)</f>
        <v>0</v>
      </c>
      <c r="P598" s="369">
        <f>IF(G598=$P$1,(VLOOKUP(A598,'Extras -UL'!$A$6:$J$109,HLOOKUP('Exras Inflair Vs. Base'!G598,'Extras -UL'!$A$4:$J$5,2,FALSE),FALSE)-I598),0)</f>
        <v>0</v>
      </c>
      <c r="Q598" s="369">
        <f>IF(G598=$Q$1,(VLOOKUP(A598,'Extras -UL'!$A$6:$J$109,HLOOKUP('Exras Inflair Vs. Base'!G598,'Extras -UL'!$A$4:$J$5,2,FALSE),FALSE)-I598),0)</f>
        <v>0</v>
      </c>
      <c r="R598" s="369">
        <f>IF(G598=$R$1,(VLOOKUP(A598,'Extras -UL'!$A$6:$J$109,HLOOKUP('Exras Inflair Vs. Base'!G598,'Extras -UL'!$A$4:$J$5,2,FALSE),FALSE)-I598),0)</f>
        <v>0</v>
      </c>
      <c r="S598" s="248"/>
      <c r="T598" s="256" t="str">
        <f t="shared" si="28"/>
        <v/>
      </c>
      <c r="U598" s="248"/>
      <c r="V598" s="248"/>
      <c r="W598" s="248"/>
      <c r="X598" s="248"/>
      <c r="Y598" s="241"/>
      <c r="Z598" s="241" t="str">
        <f t="shared" si="29"/>
        <v/>
      </c>
      <c r="AA598" s="245">
        <f t="shared" si="30"/>
        <v>0</v>
      </c>
      <c r="AB598" s="242">
        <f>IF(G598=$J$1,(VLOOKUP(A598,'Extras -UL'!$A$6:$J$109,HLOOKUP('Exras Inflair Vs. Base'!G598,'Extras -UL'!$A$4:$J$5,2,FALSE),FALSE)),0)</f>
        <v>0</v>
      </c>
      <c r="AC598" s="242">
        <f>IF(G598=$K$1,(VLOOKUP(A598,'Extras -UL'!$A$6:$J$109,HLOOKUP('Exras Inflair Vs. Base'!G598,'Extras -UL'!$A$4:$J$5,2,FALSE),FALSE)),0)</f>
        <v>0</v>
      </c>
      <c r="AD598" s="242">
        <f>IF(G598=$L$1,(VLOOKUP(A598,'Extras -UL'!$A$6:$J$109,HLOOKUP('Exras Inflair Vs. Base'!G598,'Extras -UL'!$A$4:$J$5,2,FALSE),FALSE)),0)</f>
        <v>0</v>
      </c>
      <c r="AE598" s="242">
        <f>IF(G598=$M$1,(VLOOKUP(A598,'Extras -UL'!$A$6:$J$109,HLOOKUP('Exras Inflair Vs. Base'!G598,'Extras -UL'!$A$4:$J$5,2,FALSE),FALSE)),0)</f>
        <v>0</v>
      </c>
      <c r="AF598" s="242">
        <f>IF(G598=$N$1,(VLOOKUP(A598,'Extras -UL'!$A$6:$J$109,HLOOKUP('Exras Inflair Vs. Base'!G598,'Extras -UL'!$A$4:$J$5,2,FALSE),FALSE)-I598),0)</f>
        <v>0</v>
      </c>
      <c r="AG598" s="242">
        <f>IF(G598=$O$1,(VLOOKUP(A598,'Extras -UL'!$A$6:$J$109,HLOOKUP('Exras Inflair Vs. Base'!G598,'Extras -UL'!$A$4:$J$5,2,FALSE),FALSE)),0)</f>
        <v>0</v>
      </c>
      <c r="AH598" s="242">
        <f>IF(G598=$P$1,(VLOOKUP(A598,'Extras -UL'!$A$6:$J$109,HLOOKUP('Exras Inflair Vs. Base'!G598,'Extras -UL'!$A$4:$J$5,2,FALSE),FALSE)),0)</f>
        <v>0</v>
      </c>
      <c r="AI598" s="242">
        <f>IF(G598=$Q$1,(VLOOKUP(A598,'Extras -UL'!$A$6:$J$109,HLOOKUP('Exras Inflair Vs. Base'!G598,'Extras -UL'!$A$4:$J$5,2,FALSE),FALSE)),0)</f>
        <v>0</v>
      </c>
      <c r="AJ598" s="242">
        <f>IF(G598=$R$1,(VLOOKUP(A598,'Extras -UL'!$A$6:$J$109,HLOOKUP('Exras Inflair Vs. Base'!G598,'Extras -UL'!$A$4:$J$5,2,FALSE),FALSE)),0)</f>
        <v>0</v>
      </c>
    </row>
    <row r="599" spans="1:36" x14ac:dyDescent="0.25">
      <c r="A599" s="250"/>
      <c r="B599" s="250"/>
      <c r="C599" s="250"/>
      <c r="D599" s="252"/>
      <c r="E599" s="249"/>
      <c r="F599" s="249"/>
      <c r="G599" s="249"/>
      <c r="H599" s="249"/>
      <c r="I599" s="249"/>
      <c r="J599" s="369">
        <f>IF(G599=$J$1,(VLOOKUP(A599,'Extras -UL'!$A$6:$J$109,HLOOKUP('Exras Inflair Vs. Base'!G599,'Extras -UL'!$A$4:$J$5,2,FALSE),FALSE)-I599),0)</f>
        <v>0</v>
      </c>
      <c r="K599" s="369">
        <f>IF(G599=$K$1,(VLOOKUP(A599,'Extras -UL'!$A$6:$J$109,HLOOKUP('Exras Inflair Vs. Base'!G599,'Extras -UL'!$A$4:$J$5,2,FALSE),FALSE)-I599),0)</f>
        <v>0</v>
      </c>
      <c r="L599" s="369">
        <f>IF(G599=$L$1,(VLOOKUP(A599,'Extras -UL'!$A$6:$J$109,HLOOKUP('Exras Inflair Vs. Base'!G599,'Extras -UL'!$A$4:$J$5,2,FALSE),FALSE)-I599),0)</f>
        <v>0</v>
      </c>
      <c r="M599" s="369">
        <f>IF(G599=$M$1,(VLOOKUP(A599,'Extras -UL'!$A$6:$J$109,HLOOKUP('Exras Inflair Vs. Base'!G599,'Extras -UL'!$A$4:$J$5,2,FALSE),FALSE)-I599),0)</f>
        <v>0</v>
      </c>
      <c r="N599" s="369">
        <f>IF(G599=$N$1,(VLOOKUP(A599,'Extras -UL'!$A$6:$J$109,HLOOKUP('Exras Inflair Vs. Base'!G599,'Extras -UL'!$A$4:$J$5,2,FALSE),FALSE)-I599),0)</f>
        <v>0</v>
      </c>
      <c r="O599" s="369">
        <f>IF(G599=$O$1,(VLOOKUP(A599,'Extras -UL'!$A$6:$J$109,HLOOKUP('Exras Inflair Vs. Base'!G599,'Extras -UL'!$A$4:$J$5,2,FALSE),FALSE)-I599),0)</f>
        <v>0</v>
      </c>
      <c r="P599" s="369">
        <f>IF(G599=$P$1,(VLOOKUP(A599,'Extras -UL'!$A$6:$J$109,HLOOKUP('Exras Inflair Vs. Base'!G599,'Extras -UL'!$A$4:$J$5,2,FALSE),FALSE)-I599),0)</f>
        <v>0</v>
      </c>
      <c r="Q599" s="369">
        <f>IF(G599=$Q$1,(VLOOKUP(A599,'Extras -UL'!$A$6:$J$109,HLOOKUP('Exras Inflair Vs. Base'!G599,'Extras -UL'!$A$4:$J$5,2,FALSE),FALSE)-I599),0)</f>
        <v>0</v>
      </c>
      <c r="R599" s="369">
        <f>IF(G599=$R$1,(VLOOKUP(A599,'Extras -UL'!$A$6:$J$109,HLOOKUP('Exras Inflair Vs. Base'!G599,'Extras -UL'!$A$4:$J$5,2,FALSE),FALSE)-I599),0)</f>
        <v>0</v>
      </c>
      <c r="S599" s="248"/>
      <c r="T599" s="256" t="str">
        <f t="shared" si="28"/>
        <v/>
      </c>
      <c r="U599" s="248"/>
      <c r="V599" s="248"/>
      <c r="W599" s="248"/>
      <c r="X599" s="248"/>
      <c r="Y599" s="241"/>
      <c r="Z599" s="241" t="str">
        <f t="shared" si="29"/>
        <v/>
      </c>
      <c r="AA599" s="245">
        <f t="shared" si="30"/>
        <v>0</v>
      </c>
      <c r="AB599" s="242">
        <f>IF(G599=$J$1,(VLOOKUP(A599,'Extras -UL'!$A$6:$J$109,HLOOKUP('Exras Inflair Vs. Base'!G599,'Extras -UL'!$A$4:$J$5,2,FALSE),FALSE)),0)</f>
        <v>0</v>
      </c>
      <c r="AC599" s="242">
        <f>IF(G599=$K$1,(VLOOKUP(A599,'Extras -UL'!$A$6:$J$109,HLOOKUP('Exras Inflair Vs. Base'!G599,'Extras -UL'!$A$4:$J$5,2,FALSE),FALSE)),0)</f>
        <v>0</v>
      </c>
      <c r="AD599" s="242">
        <f>IF(G599=$L$1,(VLOOKUP(A599,'Extras -UL'!$A$6:$J$109,HLOOKUP('Exras Inflair Vs. Base'!G599,'Extras -UL'!$A$4:$J$5,2,FALSE),FALSE)),0)</f>
        <v>0</v>
      </c>
      <c r="AE599" s="242">
        <f>IF(G599=$M$1,(VLOOKUP(A599,'Extras -UL'!$A$6:$J$109,HLOOKUP('Exras Inflair Vs. Base'!G599,'Extras -UL'!$A$4:$J$5,2,FALSE),FALSE)),0)</f>
        <v>0</v>
      </c>
      <c r="AF599" s="242">
        <f>IF(G599=$N$1,(VLOOKUP(A599,'Extras -UL'!$A$6:$J$109,HLOOKUP('Exras Inflair Vs. Base'!G599,'Extras -UL'!$A$4:$J$5,2,FALSE),FALSE)-I599),0)</f>
        <v>0</v>
      </c>
      <c r="AG599" s="242">
        <f>IF(G599=$O$1,(VLOOKUP(A599,'Extras -UL'!$A$6:$J$109,HLOOKUP('Exras Inflair Vs. Base'!G599,'Extras -UL'!$A$4:$J$5,2,FALSE),FALSE)),0)</f>
        <v>0</v>
      </c>
      <c r="AH599" s="242">
        <f>IF(G599=$P$1,(VLOOKUP(A599,'Extras -UL'!$A$6:$J$109,HLOOKUP('Exras Inflair Vs. Base'!G599,'Extras -UL'!$A$4:$J$5,2,FALSE),FALSE)),0)</f>
        <v>0</v>
      </c>
      <c r="AI599" s="242">
        <f>IF(G599=$Q$1,(VLOOKUP(A599,'Extras -UL'!$A$6:$J$109,HLOOKUP('Exras Inflair Vs. Base'!G599,'Extras -UL'!$A$4:$J$5,2,FALSE),FALSE)),0)</f>
        <v>0</v>
      </c>
      <c r="AJ599" s="242">
        <f>IF(G599=$R$1,(VLOOKUP(A599,'Extras -UL'!$A$6:$J$109,HLOOKUP('Exras Inflair Vs. Base'!G599,'Extras -UL'!$A$4:$J$5,2,FALSE),FALSE)),0)</f>
        <v>0</v>
      </c>
    </row>
    <row r="600" spans="1:36" x14ac:dyDescent="0.25">
      <c r="A600" s="250"/>
      <c r="B600" s="250"/>
      <c r="C600" s="250"/>
      <c r="D600" s="252"/>
      <c r="E600" s="249"/>
      <c r="F600" s="249"/>
      <c r="G600" s="249"/>
      <c r="H600" s="249"/>
      <c r="I600" s="249"/>
      <c r="J600" s="369">
        <f>IF(G600=$J$1,(VLOOKUP(A600,'Extras -UL'!$A$6:$J$109,HLOOKUP('Exras Inflair Vs. Base'!G600,'Extras -UL'!$A$4:$J$5,2,FALSE),FALSE)-I600),0)</f>
        <v>0</v>
      </c>
      <c r="K600" s="369">
        <f>IF(G600=$K$1,(VLOOKUP(A600,'Extras -UL'!$A$6:$J$109,HLOOKUP('Exras Inflair Vs. Base'!G600,'Extras -UL'!$A$4:$J$5,2,FALSE),FALSE)-I600),0)</f>
        <v>0</v>
      </c>
      <c r="L600" s="369">
        <f>IF(G600=$L$1,(VLOOKUP(A600,'Extras -UL'!$A$6:$J$109,HLOOKUP('Exras Inflair Vs. Base'!G600,'Extras -UL'!$A$4:$J$5,2,FALSE),FALSE)-I600),0)</f>
        <v>0</v>
      </c>
      <c r="M600" s="369">
        <f>IF(G600=$M$1,(VLOOKUP(A600,'Extras -UL'!$A$6:$J$109,HLOOKUP('Exras Inflair Vs. Base'!G600,'Extras -UL'!$A$4:$J$5,2,FALSE),FALSE)-I600),0)</f>
        <v>0</v>
      </c>
      <c r="N600" s="369">
        <f>IF(G600=$N$1,(VLOOKUP(A600,'Extras -UL'!$A$6:$J$109,HLOOKUP('Exras Inflair Vs. Base'!G600,'Extras -UL'!$A$4:$J$5,2,FALSE),FALSE)-I600),0)</f>
        <v>0</v>
      </c>
      <c r="O600" s="369">
        <f>IF(G600=$O$1,(VLOOKUP(A600,'Extras -UL'!$A$6:$J$109,HLOOKUP('Exras Inflair Vs. Base'!G600,'Extras -UL'!$A$4:$J$5,2,FALSE),FALSE)-I600),0)</f>
        <v>0</v>
      </c>
      <c r="P600" s="369">
        <f>IF(G600=$P$1,(VLOOKUP(A600,'Extras -UL'!$A$6:$J$109,HLOOKUP('Exras Inflair Vs. Base'!G600,'Extras -UL'!$A$4:$J$5,2,FALSE),FALSE)-I600),0)</f>
        <v>0</v>
      </c>
      <c r="Q600" s="369">
        <f>IF(G600=$Q$1,(VLOOKUP(A600,'Extras -UL'!$A$6:$J$109,HLOOKUP('Exras Inflair Vs. Base'!G600,'Extras -UL'!$A$4:$J$5,2,FALSE),FALSE)-I600),0)</f>
        <v>0</v>
      </c>
      <c r="R600" s="369">
        <f>IF(G600=$R$1,(VLOOKUP(A600,'Extras -UL'!$A$6:$J$109,HLOOKUP('Exras Inflair Vs. Base'!G600,'Extras -UL'!$A$4:$J$5,2,FALSE),FALSE)-I600),0)</f>
        <v>0</v>
      </c>
      <c r="S600" s="248"/>
      <c r="T600" s="256" t="str">
        <f t="shared" si="28"/>
        <v/>
      </c>
      <c r="U600" s="248"/>
      <c r="V600" s="248"/>
      <c r="W600" s="248"/>
      <c r="X600" s="248"/>
      <c r="Y600" s="241"/>
      <c r="Z600" s="241" t="str">
        <f t="shared" si="29"/>
        <v/>
      </c>
      <c r="AA600" s="245">
        <f t="shared" si="30"/>
        <v>0</v>
      </c>
      <c r="AB600" s="242">
        <f>IF(G600=$J$1,(VLOOKUP(A600,'Extras -UL'!$A$6:$J$109,HLOOKUP('Exras Inflair Vs. Base'!G600,'Extras -UL'!$A$4:$J$5,2,FALSE),FALSE)),0)</f>
        <v>0</v>
      </c>
      <c r="AC600" s="242">
        <f>IF(G600=$K$1,(VLOOKUP(A600,'Extras -UL'!$A$6:$J$109,HLOOKUP('Exras Inflair Vs. Base'!G600,'Extras -UL'!$A$4:$J$5,2,FALSE),FALSE)),0)</f>
        <v>0</v>
      </c>
      <c r="AD600" s="242">
        <f>IF(G600=$L$1,(VLOOKUP(A600,'Extras -UL'!$A$6:$J$109,HLOOKUP('Exras Inflair Vs. Base'!G600,'Extras -UL'!$A$4:$J$5,2,FALSE),FALSE)),0)</f>
        <v>0</v>
      </c>
      <c r="AE600" s="242">
        <f>IF(G600=$M$1,(VLOOKUP(A600,'Extras -UL'!$A$6:$J$109,HLOOKUP('Exras Inflair Vs. Base'!G600,'Extras -UL'!$A$4:$J$5,2,FALSE),FALSE)),0)</f>
        <v>0</v>
      </c>
      <c r="AF600" s="242">
        <f>IF(G600=$N$1,(VLOOKUP(A600,'Extras -UL'!$A$6:$J$109,HLOOKUP('Exras Inflair Vs. Base'!G600,'Extras -UL'!$A$4:$J$5,2,FALSE),FALSE)-I600),0)</f>
        <v>0</v>
      </c>
      <c r="AG600" s="242">
        <f>IF(G600=$O$1,(VLOOKUP(A600,'Extras -UL'!$A$6:$J$109,HLOOKUP('Exras Inflair Vs. Base'!G600,'Extras -UL'!$A$4:$J$5,2,FALSE),FALSE)),0)</f>
        <v>0</v>
      </c>
      <c r="AH600" s="242">
        <f>IF(G600=$P$1,(VLOOKUP(A600,'Extras -UL'!$A$6:$J$109,HLOOKUP('Exras Inflair Vs. Base'!G600,'Extras -UL'!$A$4:$J$5,2,FALSE),FALSE)),0)</f>
        <v>0</v>
      </c>
      <c r="AI600" s="242">
        <f>IF(G600=$Q$1,(VLOOKUP(A600,'Extras -UL'!$A$6:$J$109,HLOOKUP('Exras Inflair Vs. Base'!G600,'Extras -UL'!$A$4:$J$5,2,FALSE),FALSE)),0)</f>
        <v>0</v>
      </c>
      <c r="AJ600" s="242">
        <f>IF(G600=$R$1,(VLOOKUP(A600,'Extras -UL'!$A$6:$J$109,HLOOKUP('Exras Inflair Vs. Base'!G600,'Extras -UL'!$A$4:$J$5,2,FALSE),FALSE)),0)</f>
        <v>0</v>
      </c>
    </row>
    <row r="601" spans="1:36" x14ac:dyDescent="0.25">
      <c r="A601" s="250"/>
      <c r="B601" s="250"/>
      <c r="C601" s="250"/>
      <c r="D601" s="252"/>
      <c r="E601" s="249"/>
      <c r="F601" s="249"/>
      <c r="G601" s="249"/>
      <c r="H601" s="249"/>
      <c r="I601" s="249"/>
      <c r="J601" s="369">
        <f>IF(G601=$J$1,(VLOOKUP(A601,'Extras -UL'!$A$6:$J$109,HLOOKUP('Exras Inflair Vs. Base'!G601,'Extras -UL'!$A$4:$J$5,2,FALSE),FALSE)-I601),0)</f>
        <v>0</v>
      </c>
      <c r="K601" s="369">
        <f>IF(G601=$K$1,(VLOOKUP(A601,'Extras -UL'!$A$6:$J$109,HLOOKUP('Exras Inflair Vs. Base'!G601,'Extras -UL'!$A$4:$J$5,2,FALSE),FALSE)-I601),0)</f>
        <v>0</v>
      </c>
      <c r="L601" s="369">
        <f>IF(G601=$L$1,(VLOOKUP(A601,'Extras -UL'!$A$6:$J$109,HLOOKUP('Exras Inflair Vs. Base'!G601,'Extras -UL'!$A$4:$J$5,2,FALSE),FALSE)-I601),0)</f>
        <v>0</v>
      </c>
      <c r="M601" s="369">
        <f>IF(G601=$M$1,(VLOOKUP(A601,'Extras -UL'!$A$6:$J$109,HLOOKUP('Exras Inflair Vs. Base'!G601,'Extras -UL'!$A$4:$J$5,2,FALSE),FALSE)-I601),0)</f>
        <v>0</v>
      </c>
      <c r="N601" s="369">
        <f>IF(G601=$N$1,(VLOOKUP(A601,'Extras -UL'!$A$6:$J$109,HLOOKUP('Exras Inflair Vs. Base'!G601,'Extras -UL'!$A$4:$J$5,2,FALSE),FALSE)-I601),0)</f>
        <v>0</v>
      </c>
      <c r="O601" s="369">
        <f>IF(G601=$O$1,(VLOOKUP(A601,'Extras -UL'!$A$6:$J$109,HLOOKUP('Exras Inflair Vs. Base'!G601,'Extras -UL'!$A$4:$J$5,2,FALSE),FALSE)-I601),0)</f>
        <v>0</v>
      </c>
      <c r="P601" s="369">
        <f>IF(G601=$P$1,(VLOOKUP(A601,'Extras -UL'!$A$6:$J$109,HLOOKUP('Exras Inflair Vs. Base'!G601,'Extras -UL'!$A$4:$J$5,2,FALSE),FALSE)-I601),0)</f>
        <v>0</v>
      </c>
      <c r="Q601" s="369">
        <f>IF(G601=$Q$1,(VLOOKUP(A601,'Extras -UL'!$A$6:$J$109,HLOOKUP('Exras Inflair Vs. Base'!G601,'Extras -UL'!$A$4:$J$5,2,FALSE),FALSE)-I601),0)</f>
        <v>0</v>
      </c>
      <c r="R601" s="369">
        <f>IF(G601=$R$1,(VLOOKUP(A601,'Extras -UL'!$A$6:$J$109,HLOOKUP('Exras Inflair Vs. Base'!G601,'Extras -UL'!$A$4:$J$5,2,FALSE),FALSE)-I601),0)</f>
        <v>0</v>
      </c>
      <c r="S601" s="248"/>
      <c r="T601" s="256" t="str">
        <f t="shared" si="28"/>
        <v/>
      </c>
      <c r="U601" s="248"/>
      <c r="V601" s="248"/>
      <c r="W601" s="248"/>
      <c r="X601" s="248"/>
      <c r="Y601" s="241"/>
      <c r="Z601" s="241" t="str">
        <f t="shared" si="29"/>
        <v/>
      </c>
      <c r="AA601" s="245">
        <f t="shared" si="30"/>
        <v>0</v>
      </c>
      <c r="AB601" s="242">
        <f>IF(G601=$J$1,(VLOOKUP(A601,'Extras -UL'!$A$6:$J$109,HLOOKUP('Exras Inflair Vs. Base'!G601,'Extras -UL'!$A$4:$J$5,2,FALSE),FALSE)),0)</f>
        <v>0</v>
      </c>
      <c r="AC601" s="242">
        <f>IF(G601=$K$1,(VLOOKUP(A601,'Extras -UL'!$A$6:$J$109,HLOOKUP('Exras Inflair Vs. Base'!G601,'Extras -UL'!$A$4:$J$5,2,FALSE),FALSE)),0)</f>
        <v>0</v>
      </c>
      <c r="AD601" s="242">
        <f>IF(G601=$L$1,(VLOOKUP(A601,'Extras -UL'!$A$6:$J$109,HLOOKUP('Exras Inflair Vs. Base'!G601,'Extras -UL'!$A$4:$J$5,2,FALSE),FALSE)),0)</f>
        <v>0</v>
      </c>
      <c r="AE601" s="242">
        <f>IF(G601=$M$1,(VLOOKUP(A601,'Extras -UL'!$A$6:$J$109,HLOOKUP('Exras Inflair Vs. Base'!G601,'Extras -UL'!$A$4:$J$5,2,FALSE),FALSE)),0)</f>
        <v>0</v>
      </c>
      <c r="AF601" s="242">
        <f>IF(G601=$N$1,(VLOOKUP(A601,'Extras -UL'!$A$6:$J$109,HLOOKUP('Exras Inflair Vs. Base'!G601,'Extras -UL'!$A$4:$J$5,2,FALSE),FALSE)-I601),0)</f>
        <v>0</v>
      </c>
      <c r="AG601" s="242">
        <f>IF(G601=$O$1,(VLOOKUP(A601,'Extras -UL'!$A$6:$J$109,HLOOKUP('Exras Inflair Vs. Base'!G601,'Extras -UL'!$A$4:$J$5,2,FALSE),FALSE)),0)</f>
        <v>0</v>
      </c>
      <c r="AH601" s="242">
        <f>IF(G601=$P$1,(VLOOKUP(A601,'Extras -UL'!$A$6:$J$109,HLOOKUP('Exras Inflair Vs. Base'!G601,'Extras -UL'!$A$4:$J$5,2,FALSE),FALSE)),0)</f>
        <v>0</v>
      </c>
      <c r="AI601" s="242">
        <f>IF(G601=$Q$1,(VLOOKUP(A601,'Extras -UL'!$A$6:$J$109,HLOOKUP('Exras Inflair Vs. Base'!G601,'Extras -UL'!$A$4:$J$5,2,FALSE),FALSE)),0)</f>
        <v>0</v>
      </c>
      <c r="AJ601" s="242">
        <f>IF(G601=$R$1,(VLOOKUP(A601,'Extras -UL'!$A$6:$J$109,HLOOKUP('Exras Inflair Vs. Base'!G601,'Extras -UL'!$A$4:$J$5,2,FALSE),FALSE)),0)</f>
        <v>0</v>
      </c>
    </row>
    <row r="602" spans="1:36" x14ac:dyDescent="0.25">
      <c r="A602" s="250"/>
      <c r="B602" s="250"/>
      <c r="C602" s="250"/>
      <c r="D602" s="252"/>
      <c r="E602" s="249"/>
      <c r="F602" s="249"/>
      <c r="G602" s="249"/>
      <c r="H602" s="249"/>
      <c r="I602" s="249"/>
      <c r="J602" s="369">
        <f>IF(G602=$J$1,(VLOOKUP(A602,'Extras -UL'!$A$6:$J$109,HLOOKUP('Exras Inflair Vs. Base'!G602,'Extras -UL'!$A$4:$J$5,2,FALSE),FALSE)-I602),0)</f>
        <v>0</v>
      </c>
      <c r="K602" s="369">
        <f>IF(G602=$K$1,(VLOOKUP(A602,'Extras -UL'!$A$6:$J$109,HLOOKUP('Exras Inflair Vs. Base'!G602,'Extras -UL'!$A$4:$J$5,2,FALSE),FALSE)-I602),0)</f>
        <v>0</v>
      </c>
      <c r="L602" s="369">
        <f>IF(G602=$L$1,(VLOOKUP(A602,'Extras -UL'!$A$6:$J$109,HLOOKUP('Exras Inflair Vs. Base'!G602,'Extras -UL'!$A$4:$J$5,2,FALSE),FALSE)-I602),0)</f>
        <v>0</v>
      </c>
      <c r="M602" s="369">
        <f>IF(G602=$M$1,(VLOOKUP(A602,'Extras -UL'!$A$6:$J$109,HLOOKUP('Exras Inflair Vs. Base'!G602,'Extras -UL'!$A$4:$J$5,2,FALSE),FALSE)-I602),0)</f>
        <v>0</v>
      </c>
      <c r="N602" s="369">
        <f>IF(G602=$N$1,(VLOOKUP(A602,'Extras -UL'!$A$6:$J$109,HLOOKUP('Exras Inflair Vs. Base'!G602,'Extras -UL'!$A$4:$J$5,2,FALSE),FALSE)-I602),0)</f>
        <v>0</v>
      </c>
      <c r="O602" s="369">
        <f>IF(G602=$O$1,(VLOOKUP(A602,'Extras -UL'!$A$6:$J$109,HLOOKUP('Exras Inflair Vs. Base'!G602,'Extras -UL'!$A$4:$J$5,2,FALSE),FALSE)-I602),0)</f>
        <v>0</v>
      </c>
      <c r="P602" s="369">
        <f>IF(G602=$P$1,(VLOOKUP(A602,'Extras -UL'!$A$6:$J$109,HLOOKUP('Exras Inflair Vs. Base'!G602,'Extras -UL'!$A$4:$J$5,2,FALSE),FALSE)-I602),0)</f>
        <v>0</v>
      </c>
      <c r="Q602" s="369">
        <f>IF(G602=$Q$1,(VLOOKUP(A602,'Extras -UL'!$A$6:$J$109,HLOOKUP('Exras Inflair Vs. Base'!G602,'Extras -UL'!$A$4:$J$5,2,FALSE),FALSE)-I602),0)</f>
        <v>0</v>
      </c>
      <c r="R602" s="369">
        <f>IF(G602=$R$1,(VLOOKUP(A602,'Extras -UL'!$A$6:$J$109,HLOOKUP('Exras Inflair Vs. Base'!G602,'Extras -UL'!$A$4:$J$5,2,FALSE),FALSE)-I602),0)</f>
        <v>0</v>
      </c>
      <c r="S602" s="248"/>
      <c r="T602" s="256" t="str">
        <f t="shared" si="28"/>
        <v/>
      </c>
      <c r="U602" s="248"/>
      <c r="V602" s="248"/>
      <c r="W602" s="248"/>
      <c r="X602" s="248"/>
      <c r="Y602" s="241"/>
      <c r="Z602" s="241" t="str">
        <f t="shared" si="29"/>
        <v/>
      </c>
      <c r="AA602" s="245">
        <f t="shared" si="30"/>
        <v>0</v>
      </c>
      <c r="AB602" s="242">
        <f>IF(G602=$J$1,(VLOOKUP(A602,'Extras -UL'!$A$6:$J$109,HLOOKUP('Exras Inflair Vs. Base'!G602,'Extras -UL'!$A$4:$J$5,2,FALSE),FALSE)),0)</f>
        <v>0</v>
      </c>
      <c r="AC602" s="242">
        <f>IF(G602=$K$1,(VLOOKUP(A602,'Extras -UL'!$A$6:$J$109,HLOOKUP('Exras Inflair Vs. Base'!G602,'Extras -UL'!$A$4:$J$5,2,FALSE),FALSE)),0)</f>
        <v>0</v>
      </c>
      <c r="AD602" s="242">
        <f>IF(G602=$L$1,(VLOOKUP(A602,'Extras -UL'!$A$6:$J$109,HLOOKUP('Exras Inflair Vs. Base'!G602,'Extras -UL'!$A$4:$J$5,2,FALSE),FALSE)),0)</f>
        <v>0</v>
      </c>
      <c r="AE602" s="242">
        <f>IF(G602=$M$1,(VLOOKUP(A602,'Extras -UL'!$A$6:$J$109,HLOOKUP('Exras Inflair Vs. Base'!G602,'Extras -UL'!$A$4:$J$5,2,FALSE),FALSE)),0)</f>
        <v>0</v>
      </c>
      <c r="AF602" s="242">
        <f>IF(G602=$N$1,(VLOOKUP(A602,'Extras -UL'!$A$6:$J$109,HLOOKUP('Exras Inflair Vs. Base'!G602,'Extras -UL'!$A$4:$J$5,2,FALSE),FALSE)-I602),0)</f>
        <v>0</v>
      </c>
      <c r="AG602" s="242">
        <f>IF(G602=$O$1,(VLOOKUP(A602,'Extras -UL'!$A$6:$J$109,HLOOKUP('Exras Inflair Vs. Base'!G602,'Extras -UL'!$A$4:$J$5,2,FALSE),FALSE)),0)</f>
        <v>0</v>
      </c>
      <c r="AH602" s="242">
        <f>IF(G602=$P$1,(VLOOKUP(A602,'Extras -UL'!$A$6:$J$109,HLOOKUP('Exras Inflair Vs. Base'!G602,'Extras -UL'!$A$4:$J$5,2,FALSE),FALSE)),0)</f>
        <v>0</v>
      </c>
      <c r="AI602" s="242">
        <f>IF(G602=$Q$1,(VLOOKUP(A602,'Extras -UL'!$A$6:$J$109,HLOOKUP('Exras Inflair Vs. Base'!G602,'Extras -UL'!$A$4:$J$5,2,FALSE),FALSE)),0)</f>
        <v>0</v>
      </c>
      <c r="AJ602" s="242">
        <f>IF(G602=$R$1,(VLOOKUP(A602,'Extras -UL'!$A$6:$J$109,HLOOKUP('Exras Inflair Vs. Base'!G602,'Extras -UL'!$A$4:$J$5,2,FALSE),FALSE)),0)</f>
        <v>0</v>
      </c>
    </row>
    <row r="603" spans="1:36" x14ac:dyDescent="0.25">
      <c r="A603" s="250"/>
      <c r="B603" s="250"/>
      <c r="C603" s="250"/>
      <c r="D603" s="252"/>
      <c r="E603" s="249"/>
      <c r="F603" s="249"/>
      <c r="G603" s="249"/>
      <c r="H603" s="249"/>
      <c r="I603" s="249"/>
      <c r="J603" s="369">
        <f>IF(G603=$J$1,(VLOOKUP(A603,'Extras -UL'!$A$6:$J$109,HLOOKUP('Exras Inflair Vs. Base'!G603,'Extras -UL'!$A$4:$J$5,2,FALSE),FALSE)-I603),0)</f>
        <v>0</v>
      </c>
      <c r="K603" s="369">
        <f>IF(G603=$K$1,(VLOOKUP(A603,'Extras -UL'!$A$6:$J$109,HLOOKUP('Exras Inflair Vs. Base'!G603,'Extras -UL'!$A$4:$J$5,2,FALSE),FALSE)-I603),0)</f>
        <v>0</v>
      </c>
      <c r="L603" s="369">
        <f>IF(G603=$L$1,(VLOOKUP(A603,'Extras -UL'!$A$6:$J$109,HLOOKUP('Exras Inflair Vs. Base'!G603,'Extras -UL'!$A$4:$J$5,2,FALSE),FALSE)-I603),0)</f>
        <v>0</v>
      </c>
      <c r="M603" s="369">
        <f>IF(G603=$M$1,(VLOOKUP(A603,'Extras -UL'!$A$6:$J$109,HLOOKUP('Exras Inflair Vs. Base'!G603,'Extras -UL'!$A$4:$J$5,2,FALSE),FALSE)-I603),0)</f>
        <v>0</v>
      </c>
      <c r="N603" s="369">
        <f>IF(G603=$N$1,(VLOOKUP(A603,'Extras -UL'!$A$6:$J$109,HLOOKUP('Exras Inflair Vs. Base'!G603,'Extras -UL'!$A$4:$J$5,2,FALSE),FALSE)-I603),0)</f>
        <v>0</v>
      </c>
      <c r="O603" s="369">
        <f>IF(G603=$O$1,(VLOOKUP(A603,'Extras -UL'!$A$6:$J$109,HLOOKUP('Exras Inflair Vs. Base'!G603,'Extras -UL'!$A$4:$J$5,2,FALSE),FALSE)-I603),0)</f>
        <v>0</v>
      </c>
      <c r="P603" s="369">
        <f>IF(G603=$P$1,(VLOOKUP(A603,'Extras -UL'!$A$6:$J$109,HLOOKUP('Exras Inflair Vs. Base'!G603,'Extras -UL'!$A$4:$J$5,2,FALSE),FALSE)-I603),0)</f>
        <v>0</v>
      </c>
      <c r="Q603" s="369">
        <f>IF(G603=$Q$1,(VLOOKUP(A603,'Extras -UL'!$A$6:$J$109,HLOOKUP('Exras Inflair Vs. Base'!G603,'Extras -UL'!$A$4:$J$5,2,FALSE),FALSE)-I603),0)</f>
        <v>0</v>
      </c>
      <c r="R603" s="369">
        <f>IF(G603=$R$1,(VLOOKUP(A603,'Extras -UL'!$A$6:$J$109,HLOOKUP('Exras Inflair Vs. Base'!G603,'Extras -UL'!$A$4:$J$5,2,FALSE),FALSE)-I603),0)</f>
        <v>0</v>
      </c>
      <c r="S603" s="248"/>
      <c r="T603" s="256" t="str">
        <f t="shared" si="28"/>
        <v/>
      </c>
      <c r="U603" s="248"/>
      <c r="V603" s="248"/>
      <c r="W603" s="248"/>
      <c r="X603" s="248"/>
      <c r="Y603" s="241"/>
      <c r="Z603" s="241" t="str">
        <f t="shared" si="29"/>
        <v/>
      </c>
      <c r="AA603" s="245">
        <f t="shared" si="30"/>
        <v>0</v>
      </c>
      <c r="AB603" s="242">
        <f>IF(G603=$J$1,(VLOOKUP(A603,'Extras -UL'!$A$6:$J$109,HLOOKUP('Exras Inflair Vs. Base'!G603,'Extras -UL'!$A$4:$J$5,2,FALSE),FALSE)),0)</f>
        <v>0</v>
      </c>
      <c r="AC603" s="242">
        <f>IF(G603=$K$1,(VLOOKUP(A603,'Extras -UL'!$A$6:$J$109,HLOOKUP('Exras Inflair Vs. Base'!G603,'Extras -UL'!$A$4:$J$5,2,FALSE),FALSE)),0)</f>
        <v>0</v>
      </c>
      <c r="AD603" s="242">
        <f>IF(G603=$L$1,(VLOOKUP(A603,'Extras -UL'!$A$6:$J$109,HLOOKUP('Exras Inflair Vs. Base'!G603,'Extras -UL'!$A$4:$J$5,2,FALSE),FALSE)),0)</f>
        <v>0</v>
      </c>
      <c r="AE603" s="242">
        <f>IF(G603=$M$1,(VLOOKUP(A603,'Extras -UL'!$A$6:$J$109,HLOOKUP('Exras Inflair Vs. Base'!G603,'Extras -UL'!$A$4:$J$5,2,FALSE),FALSE)),0)</f>
        <v>0</v>
      </c>
      <c r="AF603" s="242">
        <f>IF(G603=$N$1,(VLOOKUP(A603,'Extras -UL'!$A$6:$J$109,HLOOKUP('Exras Inflair Vs. Base'!G603,'Extras -UL'!$A$4:$J$5,2,FALSE),FALSE)-I603),0)</f>
        <v>0</v>
      </c>
      <c r="AG603" s="242">
        <f>IF(G603=$O$1,(VLOOKUP(A603,'Extras -UL'!$A$6:$J$109,HLOOKUP('Exras Inflair Vs. Base'!G603,'Extras -UL'!$A$4:$J$5,2,FALSE),FALSE)),0)</f>
        <v>0</v>
      </c>
      <c r="AH603" s="242">
        <f>IF(G603=$P$1,(VLOOKUP(A603,'Extras -UL'!$A$6:$J$109,HLOOKUP('Exras Inflair Vs. Base'!G603,'Extras -UL'!$A$4:$J$5,2,FALSE),FALSE)),0)</f>
        <v>0</v>
      </c>
      <c r="AI603" s="242">
        <f>IF(G603=$Q$1,(VLOOKUP(A603,'Extras -UL'!$A$6:$J$109,HLOOKUP('Exras Inflair Vs. Base'!G603,'Extras -UL'!$A$4:$J$5,2,FALSE),FALSE)),0)</f>
        <v>0</v>
      </c>
      <c r="AJ603" s="242">
        <f>IF(G603=$R$1,(VLOOKUP(A603,'Extras -UL'!$A$6:$J$109,HLOOKUP('Exras Inflair Vs. Base'!G603,'Extras -UL'!$A$4:$J$5,2,FALSE),FALSE)),0)</f>
        <v>0</v>
      </c>
    </row>
    <row r="604" spans="1:36" x14ac:dyDescent="0.25">
      <c r="A604" s="250"/>
      <c r="B604" s="250"/>
      <c r="C604" s="250"/>
      <c r="D604" s="252"/>
      <c r="E604" s="249"/>
      <c r="F604" s="249"/>
      <c r="G604" s="249"/>
      <c r="H604" s="249"/>
      <c r="I604" s="249"/>
      <c r="J604" s="369">
        <f>IF(G604=$J$1,(VLOOKUP(A604,'Extras -UL'!$A$6:$J$109,HLOOKUP('Exras Inflair Vs. Base'!G604,'Extras -UL'!$A$4:$J$5,2,FALSE),FALSE)-I604),0)</f>
        <v>0</v>
      </c>
      <c r="K604" s="369">
        <f>IF(G604=$K$1,(VLOOKUP(A604,'Extras -UL'!$A$6:$J$109,HLOOKUP('Exras Inflair Vs. Base'!G604,'Extras -UL'!$A$4:$J$5,2,FALSE),FALSE)-I604),0)</f>
        <v>0</v>
      </c>
      <c r="L604" s="369">
        <f>IF(G604=$L$1,(VLOOKUP(A604,'Extras -UL'!$A$6:$J$109,HLOOKUP('Exras Inflair Vs. Base'!G604,'Extras -UL'!$A$4:$J$5,2,FALSE),FALSE)-I604),0)</f>
        <v>0</v>
      </c>
      <c r="M604" s="369">
        <f>IF(G604=$M$1,(VLOOKUP(A604,'Extras -UL'!$A$6:$J$109,HLOOKUP('Exras Inflair Vs. Base'!G604,'Extras -UL'!$A$4:$J$5,2,FALSE),FALSE)-I604),0)</f>
        <v>0</v>
      </c>
      <c r="N604" s="369">
        <f>IF(G604=$N$1,(VLOOKUP(A604,'Extras -UL'!$A$6:$J$109,HLOOKUP('Exras Inflair Vs. Base'!G604,'Extras -UL'!$A$4:$J$5,2,FALSE),FALSE)-I604),0)</f>
        <v>0</v>
      </c>
      <c r="O604" s="369">
        <f>IF(G604=$O$1,(VLOOKUP(A604,'Extras -UL'!$A$6:$J$109,HLOOKUP('Exras Inflair Vs. Base'!G604,'Extras -UL'!$A$4:$J$5,2,FALSE),FALSE)-I604),0)</f>
        <v>0</v>
      </c>
      <c r="P604" s="369">
        <f>IF(G604=$P$1,(VLOOKUP(A604,'Extras -UL'!$A$6:$J$109,HLOOKUP('Exras Inflair Vs. Base'!G604,'Extras -UL'!$A$4:$J$5,2,FALSE),FALSE)-I604),0)</f>
        <v>0</v>
      </c>
      <c r="Q604" s="369">
        <f>IF(G604=$Q$1,(VLOOKUP(A604,'Extras -UL'!$A$6:$J$109,HLOOKUP('Exras Inflair Vs. Base'!G604,'Extras -UL'!$A$4:$J$5,2,FALSE),FALSE)-I604),0)</f>
        <v>0</v>
      </c>
      <c r="R604" s="369">
        <f>IF(G604=$R$1,(VLOOKUP(A604,'Extras -UL'!$A$6:$J$109,HLOOKUP('Exras Inflair Vs. Base'!G604,'Extras -UL'!$A$4:$J$5,2,FALSE),FALSE)-I604),0)</f>
        <v>0</v>
      </c>
      <c r="S604" s="248"/>
      <c r="T604" s="256" t="str">
        <f t="shared" si="28"/>
        <v/>
      </c>
      <c r="U604" s="248"/>
      <c r="V604" s="248"/>
      <c r="W604" s="248"/>
      <c r="X604" s="248"/>
      <c r="Y604" s="241"/>
      <c r="Z604" s="241" t="str">
        <f t="shared" si="29"/>
        <v/>
      </c>
      <c r="AA604" s="245">
        <f t="shared" si="30"/>
        <v>0</v>
      </c>
      <c r="AB604" s="242">
        <f>IF(G604=$J$1,(VLOOKUP(A604,'Extras -UL'!$A$6:$J$109,HLOOKUP('Exras Inflair Vs. Base'!G604,'Extras -UL'!$A$4:$J$5,2,FALSE),FALSE)),0)</f>
        <v>0</v>
      </c>
      <c r="AC604" s="242">
        <f>IF(G604=$K$1,(VLOOKUP(A604,'Extras -UL'!$A$6:$J$109,HLOOKUP('Exras Inflair Vs. Base'!G604,'Extras -UL'!$A$4:$J$5,2,FALSE),FALSE)),0)</f>
        <v>0</v>
      </c>
      <c r="AD604" s="242">
        <f>IF(G604=$L$1,(VLOOKUP(A604,'Extras -UL'!$A$6:$J$109,HLOOKUP('Exras Inflair Vs. Base'!G604,'Extras -UL'!$A$4:$J$5,2,FALSE),FALSE)),0)</f>
        <v>0</v>
      </c>
      <c r="AE604" s="242">
        <f>IF(G604=$M$1,(VLOOKUP(A604,'Extras -UL'!$A$6:$J$109,HLOOKUP('Exras Inflair Vs. Base'!G604,'Extras -UL'!$A$4:$J$5,2,FALSE),FALSE)),0)</f>
        <v>0</v>
      </c>
      <c r="AF604" s="242">
        <f>IF(G604=$N$1,(VLOOKUP(A604,'Extras -UL'!$A$6:$J$109,HLOOKUP('Exras Inflair Vs. Base'!G604,'Extras -UL'!$A$4:$J$5,2,FALSE),FALSE)-I604),0)</f>
        <v>0</v>
      </c>
      <c r="AG604" s="242">
        <f>IF(G604=$O$1,(VLOOKUP(A604,'Extras -UL'!$A$6:$J$109,HLOOKUP('Exras Inflair Vs. Base'!G604,'Extras -UL'!$A$4:$J$5,2,FALSE),FALSE)),0)</f>
        <v>0</v>
      </c>
      <c r="AH604" s="242">
        <f>IF(G604=$P$1,(VLOOKUP(A604,'Extras -UL'!$A$6:$J$109,HLOOKUP('Exras Inflair Vs. Base'!G604,'Extras -UL'!$A$4:$J$5,2,FALSE),FALSE)),0)</f>
        <v>0</v>
      </c>
      <c r="AI604" s="242">
        <f>IF(G604=$Q$1,(VLOOKUP(A604,'Extras -UL'!$A$6:$J$109,HLOOKUP('Exras Inflair Vs. Base'!G604,'Extras -UL'!$A$4:$J$5,2,FALSE),FALSE)),0)</f>
        <v>0</v>
      </c>
      <c r="AJ604" s="242">
        <f>IF(G604=$R$1,(VLOOKUP(A604,'Extras -UL'!$A$6:$J$109,HLOOKUP('Exras Inflair Vs. Base'!G604,'Extras -UL'!$A$4:$J$5,2,FALSE),FALSE)),0)</f>
        <v>0</v>
      </c>
    </row>
    <row r="605" spans="1:36" x14ac:dyDescent="0.25">
      <c r="A605" s="250"/>
      <c r="B605" s="250"/>
      <c r="C605" s="250"/>
      <c r="D605" s="252"/>
      <c r="E605" s="249"/>
      <c r="F605" s="249"/>
      <c r="G605" s="249"/>
      <c r="H605" s="249"/>
      <c r="I605" s="249"/>
      <c r="J605" s="369">
        <f>IF(G605=$J$1,(VLOOKUP(A605,'Extras -UL'!$A$6:$J$109,HLOOKUP('Exras Inflair Vs. Base'!G605,'Extras -UL'!$A$4:$J$5,2,FALSE),FALSE)-I605),0)</f>
        <v>0</v>
      </c>
      <c r="K605" s="369">
        <f>IF(G605=$K$1,(VLOOKUP(A605,'Extras -UL'!$A$6:$J$109,HLOOKUP('Exras Inflair Vs. Base'!G605,'Extras -UL'!$A$4:$J$5,2,FALSE),FALSE)-I605),0)</f>
        <v>0</v>
      </c>
      <c r="L605" s="369">
        <f>IF(G605=$L$1,(VLOOKUP(A605,'Extras -UL'!$A$6:$J$109,HLOOKUP('Exras Inflair Vs. Base'!G605,'Extras -UL'!$A$4:$J$5,2,FALSE),FALSE)-I605),0)</f>
        <v>0</v>
      </c>
      <c r="M605" s="369">
        <f>IF(G605=$M$1,(VLOOKUP(A605,'Extras -UL'!$A$6:$J$109,HLOOKUP('Exras Inflair Vs. Base'!G605,'Extras -UL'!$A$4:$J$5,2,FALSE),FALSE)-I605),0)</f>
        <v>0</v>
      </c>
      <c r="N605" s="369">
        <f>IF(G605=$N$1,(VLOOKUP(A605,'Extras -UL'!$A$6:$J$109,HLOOKUP('Exras Inflair Vs. Base'!G605,'Extras -UL'!$A$4:$J$5,2,FALSE),FALSE)-I605),0)</f>
        <v>0</v>
      </c>
      <c r="O605" s="369">
        <f>IF(G605=$O$1,(VLOOKUP(A605,'Extras -UL'!$A$6:$J$109,HLOOKUP('Exras Inflair Vs. Base'!G605,'Extras -UL'!$A$4:$J$5,2,FALSE),FALSE)-I605),0)</f>
        <v>0</v>
      </c>
      <c r="P605" s="369">
        <f>IF(G605=$P$1,(VLOOKUP(A605,'Extras -UL'!$A$6:$J$109,HLOOKUP('Exras Inflair Vs. Base'!G605,'Extras -UL'!$A$4:$J$5,2,FALSE),FALSE)-I605),0)</f>
        <v>0</v>
      </c>
      <c r="Q605" s="369">
        <f>IF(G605=$Q$1,(VLOOKUP(A605,'Extras -UL'!$A$6:$J$109,HLOOKUP('Exras Inflair Vs. Base'!G605,'Extras -UL'!$A$4:$J$5,2,FALSE),FALSE)-I605),0)</f>
        <v>0</v>
      </c>
      <c r="R605" s="369">
        <f>IF(G605=$R$1,(VLOOKUP(A605,'Extras -UL'!$A$6:$J$109,HLOOKUP('Exras Inflair Vs. Base'!G605,'Extras -UL'!$A$4:$J$5,2,FALSE),FALSE)-I605),0)</f>
        <v>0</v>
      </c>
      <c r="S605" s="248"/>
      <c r="T605" s="256" t="str">
        <f t="shared" si="28"/>
        <v/>
      </c>
      <c r="U605" s="248"/>
      <c r="V605" s="248"/>
      <c r="W605" s="248"/>
      <c r="X605" s="248"/>
      <c r="Y605" s="241"/>
      <c r="Z605" s="241" t="str">
        <f t="shared" si="29"/>
        <v/>
      </c>
      <c r="AA605" s="245">
        <f t="shared" si="30"/>
        <v>0</v>
      </c>
      <c r="AB605" s="242">
        <f>IF(G605=$J$1,(VLOOKUP(A605,'Extras -UL'!$A$6:$J$109,HLOOKUP('Exras Inflair Vs. Base'!G605,'Extras -UL'!$A$4:$J$5,2,FALSE),FALSE)),0)</f>
        <v>0</v>
      </c>
      <c r="AC605" s="242">
        <f>IF(G605=$K$1,(VLOOKUP(A605,'Extras -UL'!$A$6:$J$109,HLOOKUP('Exras Inflair Vs. Base'!G605,'Extras -UL'!$A$4:$J$5,2,FALSE),FALSE)),0)</f>
        <v>0</v>
      </c>
      <c r="AD605" s="242">
        <f>IF(G605=$L$1,(VLOOKUP(A605,'Extras -UL'!$A$6:$J$109,HLOOKUP('Exras Inflair Vs. Base'!G605,'Extras -UL'!$A$4:$J$5,2,FALSE),FALSE)),0)</f>
        <v>0</v>
      </c>
      <c r="AE605" s="242">
        <f>IF(G605=$M$1,(VLOOKUP(A605,'Extras -UL'!$A$6:$J$109,HLOOKUP('Exras Inflair Vs. Base'!G605,'Extras -UL'!$A$4:$J$5,2,FALSE),FALSE)),0)</f>
        <v>0</v>
      </c>
      <c r="AF605" s="242">
        <f>IF(G605=$N$1,(VLOOKUP(A605,'Extras -UL'!$A$6:$J$109,HLOOKUP('Exras Inflair Vs. Base'!G605,'Extras -UL'!$A$4:$J$5,2,FALSE),FALSE)-I605),0)</f>
        <v>0</v>
      </c>
      <c r="AG605" s="242">
        <f>IF(G605=$O$1,(VLOOKUP(A605,'Extras -UL'!$A$6:$J$109,HLOOKUP('Exras Inflair Vs. Base'!G605,'Extras -UL'!$A$4:$J$5,2,FALSE),FALSE)),0)</f>
        <v>0</v>
      </c>
      <c r="AH605" s="242">
        <f>IF(G605=$P$1,(VLOOKUP(A605,'Extras -UL'!$A$6:$J$109,HLOOKUP('Exras Inflair Vs. Base'!G605,'Extras -UL'!$A$4:$J$5,2,FALSE),FALSE)),0)</f>
        <v>0</v>
      </c>
      <c r="AI605" s="242">
        <f>IF(G605=$Q$1,(VLOOKUP(A605,'Extras -UL'!$A$6:$J$109,HLOOKUP('Exras Inflair Vs. Base'!G605,'Extras -UL'!$A$4:$J$5,2,FALSE),FALSE)),0)</f>
        <v>0</v>
      </c>
      <c r="AJ605" s="242">
        <f>IF(G605=$R$1,(VLOOKUP(A605,'Extras -UL'!$A$6:$J$109,HLOOKUP('Exras Inflair Vs. Base'!G605,'Extras -UL'!$A$4:$J$5,2,FALSE),FALSE)),0)</f>
        <v>0</v>
      </c>
    </row>
    <row r="606" spans="1:36" x14ac:dyDescent="0.25">
      <c r="A606" s="250"/>
      <c r="B606" s="250"/>
      <c r="C606" s="250"/>
      <c r="D606" s="252"/>
      <c r="E606" s="249"/>
      <c r="F606" s="249"/>
      <c r="G606" s="249"/>
      <c r="H606" s="249"/>
      <c r="I606" s="249"/>
      <c r="J606" s="369">
        <f>IF(G606=$J$1,(VLOOKUP(A606,'Extras -UL'!$A$6:$J$109,HLOOKUP('Exras Inflair Vs. Base'!G606,'Extras -UL'!$A$4:$J$5,2,FALSE),FALSE)-I606),0)</f>
        <v>0</v>
      </c>
      <c r="K606" s="369">
        <f>IF(G606=$K$1,(VLOOKUP(A606,'Extras -UL'!$A$6:$J$109,HLOOKUP('Exras Inflair Vs. Base'!G606,'Extras -UL'!$A$4:$J$5,2,FALSE),FALSE)-I606),0)</f>
        <v>0</v>
      </c>
      <c r="L606" s="369">
        <f>IF(G606=$L$1,(VLOOKUP(A606,'Extras -UL'!$A$6:$J$109,HLOOKUP('Exras Inflair Vs. Base'!G606,'Extras -UL'!$A$4:$J$5,2,FALSE),FALSE)-I606),0)</f>
        <v>0</v>
      </c>
      <c r="M606" s="369">
        <f>IF(G606=$M$1,(VLOOKUP(A606,'Extras -UL'!$A$6:$J$109,HLOOKUP('Exras Inflair Vs. Base'!G606,'Extras -UL'!$A$4:$J$5,2,FALSE),FALSE)-I606),0)</f>
        <v>0</v>
      </c>
      <c r="N606" s="369">
        <f>IF(G606=$N$1,(VLOOKUP(A606,'Extras -UL'!$A$6:$J$109,HLOOKUP('Exras Inflair Vs. Base'!G606,'Extras -UL'!$A$4:$J$5,2,FALSE),FALSE)-I606),0)</f>
        <v>0</v>
      </c>
      <c r="O606" s="369">
        <f>IF(G606=$O$1,(VLOOKUP(A606,'Extras -UL'!$A$6:$J$109,HLOOKUP('Exras Inflair Vs. Base'!G606,'Extras -UL'!$A$4:$J$5,2,FALSE),FALSE)-I606),0)</f>
        <v>0</v>
      </c>
      <c r="P606" s="369">
        <f>IF(G606=$P$1,(VLOOKUP(A606,'Extras -UL'!$A$6:$J$109,HLOOKUP('Exras Inflair Vs. Base'!G606,'Extras -UL'!$A$4:$J$5,2,FALSE),FALSE)-I606),0)</f>
        <v>0</v>
      </c>
      <c r="Q606" s="369">
        <f>IF(G606=$Q$1,(VLOOKUP(A606,'Extras -UL'!$A$6:$J$109,HLOOKUP('Exras Inflair Vs. Base'!G606,'Extras -UL'!$A$4:$J$5,2,FALSE),FALSE)-I606),0)</f>
        <v>0</v>
      </c>
      <c r="R606" s="369">
        <f>IF(G606=$R$1,(VLOOKUP(A606,'Extras -UL'!$A$6:$J$109,HLOOKUP('Exras Inflair Vs. Base'!G606,'Extras -UL'!$A$4:$J$5,2,FALSE),FALSE)-I606),0)</f>
        <v>0</v>
      </c>
      <c r="S606" s="248"/>
      <c r="T606" s="256" t="str">
        <f t="shared" si="28"/>
        <v/>
      </c>
      <c r="U606" s="248"/>
      <c r="V606" s="248"/>
      <c r="W606" s="248"/>
      <c r="X606" s="248"/>
      <c r="Y606" s="241"/>
      <c r="Z606" s="241" t="str">
        <f t="shared" si="29"/>
        <v/>
      </c>
      <c r="AA606" s="245">
        <f t="shared" si="30"/>
        <v>0</v>
      </c>
      <c r="AB606" s="242">
        <f>IF(G606=$J$1,(VLOOKUP(A606,'Extras -UL'!$A$6:$J$109,HLOOKUP('Exras Inflair Vs. Base'!G606,'Extras -UL'!$A$4:$J$5,2,FALSE),FALSE)),0)</f>
        <v>0</v>
      </c>
      <c r="AC606" s="242">
        <f>IF(G606=$K$1,(VLOOKUP(A606,'Extras -UL'!$A$6:$J$109,HLOOKUP('Exras Inflair Vs. Base'!G606,'Extras -UL'!$A$4:$J$5,2,FALSE),FALSE)),0)</f>
        <v>0</v>
      </c>
      <c r="AD606" s="242">
        <f>IF(G606=$L$1,(VLOOKUP(A606,'Extras -UL'!$A$6:$J$109,HLOOKUP('Exras Inflair Vs. Base'!G606,'Extras -UL'!$A$4:$J$5,2,FALSE),FALSE)),0)</f>
        <v>0</v>
      </c>
      <c r="AE606" s="242">
        <f>IF(G606=$M$1,(VLOOKUP(A606,'Extras -UL'!$A$6:$J$109,HLOOKUP('Exras Inflair Vs. Base'!G606,'Extras -UL'!$A$4:$J$5,2,FALSE),FALSE)),0)</f>
        <v>0</v>
      </c>
      <c r="AF606" s="242">
        <f>IF(G606=$N$1,(VLOOKUP(A606,'Extras -UL'!$A$6:$J$109,HLOOKUP('Exras Inflair Vs. Base'!G606,'Extras -UL'!$A$4:$J$5,2,FALSE),FALSE)-I606),0)</f>
        <v>0</v>
      </c>
      <c r="AG606" s="242">
        <f>IF(G606=$O$1,(VLOOKUP(A606,'Extras -UL'!$A$6:$J$109,HLOOKUP('Exras Inflair Vs. Base'!G606,'Extras -UL'!$A$4:$J$5,2,FALSE),FALSE)),0)</f>
        <v>0</v>
      </c>
      <c r="AH606" s="242">
        <f>IF(G606=$P$1,(VLOOKUP(A606,'Extras -UL'!$A$6:$J$109,HLOOKUP('Exras Inflair Vs. Base'!G606,'Extras -UL'!$A$4:$J$5,2,FALSE),FALSE)),0)</f>
        <v>0</v>
      </c>
      <c r="AI606" s="242">
        <f>IF(G606=$Q$1,(VLOOKUP(A606,'Extras -UL'!$A$6:$J$109,HLOOKUP('Exras Inflair Vs. Base'!G606,'Extras -UL'!$A$4:$J$5,2,FALSE),FALSE)),0)</f>
        <v>0</v>
      </c>
      <c r="AJ606" s="242">
        <f>IF(G606=$R$1,(VLOOKUP(A606,'Extras -UL'!$A$6:$J$109,HLOOKUP('Exras Inflair Vs. Base'!G606,'Extras -UL'!$A$4:$J$5,2,FALSE),FALSE)),0)</f>
        <v>0</v>
      </c>
    </row>
    <row r="607" spans="1:36" x14ac:dyDescent="0.25">
      <c r="A607" s="250"/>
      <c r="B607" s="250"/>
      <c r="C607" s="250"/>
      <c r="D607" s="252"/>
      <c r="E607" s="249"/>
      <c r="F607" s="249"/>
      <c r="G607" s="249"/>
      <c r="H607" s="249"/>
      <c r="I607" s="249"/>
      <c r="J607" s="369">
        <f>IF(G607=$J$1,(VLOOKUP(A607,'Extras -UL'!$A$6:$J$109,HLOOKUP('Exras Inflair Vs. Base'!G607,'Extras -UL'!$A$4:$J$5,2,FALSE),FALSE)-I607),0)</f>
        <v>0</v>
      </c>
      <c r="K607" s="369">
        <f>IF(G607=$K$1,(VLOOKUP(A607,'Extras -UL'!$A$6:$J$109,HLOOKUP('Exras Inflair Vs. Base'!G607,'Extras -UL'!$A$4:$J$5,2,FALSE),FALSE)-I607),0)</f>
        <v>0</v>
      </c>
      <c r="L607" s="369">
        <f>IF(G607=$L$1,(VLOOKUP(A607,'Extras -UL'!$A$6:$J$109,HLOOKUP('Exras Inflair Vs. Base'!G607,'Extras -UL'!$A$4:$J$5,2,FALSE),FALSE)-I607),0)</f>
        <v>0</v>
      </c>
      <c r="M607" s="369">
        <f>IF(G607=$M$1,(VLOOKUP(A607,'Extras -UL'!$A$6:$J$109,HLOOKUP('Exras Inflair Vs. Base'!G607,'Extras -UL'!$A$4:$J$5,2,FALSE),FALSE)-I607),0)</f>
        <v>0</v>
      </c>
      <c r="N607" s="369">
        <f>IF(G607=$N$1,(VLOOKUP(A607,'Extras -UL'!$A$6:$J$109,HLOOKUP('Exras Inflair Vs. Base'!G607,'Extras -UL'!$A$4:$J$5,2,FALSE),FALSE)-I607),0)</f>
        <v>0</v>
      </c>
      <c r="O607" s="369">
        <f>IF(G607=$O$1,(VLOOKUP(A607,'Extras -UL'!$A$6:$J$109,HLOOKUP('Exras Inflair Vs. Base'!G607,'Extras -UL'!$A$4:$J$5,2,FALSE),FALSE)-I607),0)</f>
        <v>0</v>
      </c>
      <c r="P607" s="369">
        <f>IF(G607=$P$1,(VLOOKUP(A607,'Extras -UL'!$A$6:$J$109,HLOOKUP('Exras Inflair Vs. Base'!G607,'Extras -UL'!$A$4:$J$5,2,FALSE),FALSE)-I607),0)</f>
        <v>0</v>
      </c>
      <c r="Q607" s="369">
        <f>IF(G607=$Q$1,(VLOOKUP(A607,'Extras -UL'!$A$6:$J$109,HLOOKUP('Exras Inflair Vs. Base'!G607,'Extras -UL'!$A$4:$J$5,2,FALSE),FALSE)-I607),0)</f>
        <v>0</v>
      </c>
      <c r="R607" s="369">
        <f>IF(G607=$R$1,(VLOOKUP(A607,'Extras -UL'!$A$6:$J$109,HLOOKUP('Exras Inflair Vs. Base'!G607,'Extras -UL'!$A$4:$J$5,2,FALSE),FALSE)-I607),0)</f>
        <v>0</v>
      </c>
      <c r="S607" s="248"/>
      <c r="T607" s="256" t="str">
        <f t="shared" si="28"/>
        <v/>
      </c>
      <c r="U607" s="248"/>
      <c r="V607" s="248"/>
      <c r="W607" s="248"/>
      <c r="X607" s="248"/>
      <c r="Y607" s="241"/>
      <c r="Z607" s="241" t="str">
        <f t="shared" si="29"/>
        <v/>
      </c>
      <c r="AA607" s="245">
        <f t="shared" si="30"/>
        <v>0</v>
      </c>
      <c r="AB607" s="242">
        <f>IF(G607=$J$1,(VLOOKUP(A607,'Extras -UL'!$A$6:$J$109,HLOOKUP('Exras Inflair Vs. Base'!G607,'Extras -UL'!$A$4:$J$5,2,FALSE),FALSE)),0)</f>
        <v>0</v>
      </c>
      <c r="AC607" s="242">
        <f>IF(G607=$K$1,(VLOOKUP(A607,'Extras -UL'!$A$6:$J$109,HLOOKUP('Exras Inflair Vs. Base'!G607,'Extras -UL'!$A$4:$J$5,2,FALSE),FALSE)),0)</f>
        <v>0</v>
      </c>
      <c r="AD607" s="242">
        <f>IF(G607=$L$1,(VLOOKUP(A607,'Extras -UL'!$A$6:$J$109,HLOOKUP('Exras Inflair Vs. Base'!G607,'Extras -UL'!$A$4:$J$5,2,FALSE),FALSE)),0)</f>
        <v>0</v>
      </c>
      <c r="AE607" s="242">
        <f>IF(G607=$M$1,(VLOOKUP(A607,'Extras -UL'!$A$6:$J$109,HLOOKUP('Exras Inflair Vs. Base'!G607,'Extras -UL'!$A$4:$J$5,2,FALSE),FALSE)),0)</f>
        <v>0</v>
      </c>
      <c r="AF607" s="242">
        <f>IF(G607=$N$1,(VLOOKUP(A607,'Extras -UL'!$A$6:$J$109,HLOOKUP('Exras Inflair Vs. Base'!G607,'Extras -UL'!$A$4:$J$5,2,FALSE),FALSE)-I607),0)</f>
        <v>0</v>
      </c>
      <c r="AG607" s="242">
        <f>IF(G607=$O$1,(VLOOKUP(A607,'Extras -UL'!$A$6:$J$109,HLOOKUP('Exras Inflair Vs. Base'!G607,'Extras -UL'!$A$4:$J$5,2,FALSE),FALSE)),0)</f>
        <v>0</v>
      </c>
      <c r="AH607" s="242">
        <f>IF(G607=$P$1,(VLOOKUP(A607,'Extras -UL'!$A$6:$J$109,HLOOKUP('Exras Inflair Vs. Base'!G607,'Extras -UL'!$A$4:$J$5,2,FALSE),FALSE)),0)</f>
        <v>0</v>
      </c>
      <c r="AI607" s="242">
        <f>IF(G607=$Q$1,(VLOOKUP(A607,'Extras -UL'!$A$6:$J$109,HLOOKUP('Exras Inflair Vs. Base'!G607,'Extras -UL'!$A$4:$J$5,2,FALSE),FALSE)),0)</f>
        <v>0</v>
      </c>
      <c r="AJ607" s="242">
        <f>IF(G607=$R$1,(VLOOKUP(A607,'Extras -UL'!$A$6:$J$109,HLOOKUP('Exras Inflair Vs. Base'!G607,'Extras -UL'!$A$4:$J$5,2,FALSE),FALSE)),0)</f>
        <v>0</v>
      </c>
    </row>
    <row r="608" spans="1:36" x14ac:dyDescent="0.25">
      <c r="A608" s="250"/>
      <c r="B608" s="250"/>
      <c r="C608" s="250"/>
      <c r="D608" s="252"/>
      <c r="E608" s="249"/>
      <c r="F608" s="249"/>
      <c r="G608" s="249"/>
      <c r="H608" s="249"/>
      <c r="I608" s="249"/>
      <c r="J608" s="369">
        <f>IF(G608=$J$1,(VLOOKUP(A608,'Extras -UL'!$A$6:$J$109,HLOOKUP('Exras Inflair Vs. Base'!G608,'Extras -UL'!$A$4:$J$5,2,FALSE),FALSE)-I608),0)</f>
        <v>0</v>
      </c>
      <c r="K608" s="369">
        <f>IF(G608=$K$1,(VLOOKUP(A608,'Extras -UL'!$A$6:$J$109,HLOOKUP('Exras Inflair Vs. Base'!G608,'Extras -UL'!$A$4:$J$5,2,FALSE),FALSE)-I608),0)</f>
        <v>0</v>
      </c>
      <c r="L608" s="369">
        <f>IF(G608=$L$1,(VLOOKUP(A608,'Extras -UL'!$A$6:$J$109,HLOOKUP('Exras Inflair Vs. Base'!G608,'Extras -UL'!$A$4:$J$5,2,FALSE),FALSE)-I608),0)</f>
        <v>0</v>
      </c>
      <c r="M608" s="369">
        <f>IF(G608=$M$1,(VLOOKUP(A608,'Extras -UL'!$A$6:$J$109,HLOOKUP('Exras Inflair Vs. Base'!G608,'Extras -UL'!$A$4:$J$5,2,FALSE),FALSE)-I608),0)</f>
        <v>0</v>
      </c>
      <c r="N608" s="369">
        <f>IF(G608=$N$1,(VLOOKUP(A608,'Extras -UL'!$A$6:$J$109,HLOOKUP('Exras Inflair Vs. Base'!G608,'Extras -UL'!$A$4:$J$5,2,FALSE),FALSE)-I608),0)</f>
        <v>0</v>
      </c>
      <c r="O608" s="369">
        <f>IF(G608=$O$1,(VLOOKUP(A608,'Extras -UL'!$A$6:$J$109,HLOOKUP('Exras Inflair Vs. Base'!G608,'Extras -UL'!$A$4:$J$5,2,FALSE),FALSE)-I608),0)</f>
        <v>0</v>
      </c>
      <c r="P608" s="369">
        <f>IF(G608=$P$1,(VLOOKUP(A608,'Extras -UL'!$A$6:$J$109,HLOOKUP('Exras Inflair Vs. Base'!G608,'Extras -UL'!$A$4:$J$5,2,FALSE),FALSE)-I608),0)</f>
        <v>0</v>
      </c>
      <c r="Q608" s="369">
        <f>IF(G608=$Q$1,(VLOOKUP(A608,'Extras -UL'!$A$6:$J$109,HLOOKUP('Exras Inflair Vs. Base'!G608,'Extras -UL'!$A$4:$J$5,2,FALSE),FALSE)-I608),0)</f>
        <v>0</v>
      </c>
      <c r="R608" s="369">
        <f>IF(G608=$R$1,(VLOOKUP(A608,'Extras -UL'!$A$6:$J$109,HLOOKUP('Exras Inflair Vs. Base'!G608,'Extras -UL'!$A$4:$J$5,2,FALSE),FALSE)-I608),0)</f>
        <v>0</v>
      </c>
      <c r="S608" s="248"/>
      <c r="T608" s="256" t="str">
        <f t="shared" si="28"/>
        <v/>
      </c>
      <c r="U608" s="248"/>
      <c r="V608" s="248"/>
      <c r="W608" s="248"/>
      <c r="X608" s="248"/>
      <c r="Y608" s="241"/>
      <c r="Z608" s="241" t="str">
        <f t="shared" si="29"/>
        <v/>
      </c>
      <c r="AA608" s="245">
        <f t="shared" si="30"/>
        <v>0</v>
      </c>
      <c r="AB608" s="242">
        <f>IF(G608=$J$1,(VLOOKUP(A608,'Extras -UL'!$A$6:$J$109,HLOOKUP('Exras Inflair Vs. Base'!G608,'Extras -UL'!$A$4:$J$5,2,FALSE),FALSE)),0)</f>
        <v>0</v>
      </c>
      <c r="AC608" s="242">
        <f>IF(G608=$K$1,(VLOOKUP(A608,'Extras -UL'!$A$6:$J$109,HLOOKUP('Exras Inflair Vs. Base'!G608,'Extras -UL'!$A$4:$J$5,2,FALSE),FALSE)),0)</f>
        <v>0</v>
      </c>
      <c r="AD608" s="242">
        <f>IF(G608=$L$1,(VLOOKUP(A608,'Extras -UL'!$A$6:$J$109,HLOOKUP('Exras Inflair Vs. Base'!G608,'Extras -UL'!$A$4:$J$5,2,FALSE),FALSE)),0)</f>
        <v>0</v>
      </c>
      <c r="AE608" s="242">
        <f>IF(G608=$M$1,(VLOOKUP(A608,'Extras -UL'!$A$6:$J$109,HLOOKUP('Exras Inflair Vs. Base'!G608,'Extras -UL'!$A$4:$J$5,2,FALSE),FALSE)),0)</f>
        <v>0</v>
      </c>
      <c r="AF608" s="242">
        <f>IF(G608=$N$1,(VLOOKUP(A608,'Extras -UL'!$A$6:$J$109,HLOOKUP('Exras Inflair Vs. Base'!G608,'Extras -UL'!$A$4:$J$5,2,FALSE),FALSE)-I608),0)</f>
        <v>0</v>
      </c>
      <c r="AG608" s="242">
        <f>IF(G608=$O$1,(VLOOKUP(A608,'Extras -UL'!$A$6:$J$109,HLOOKUP('Exras Inflair Vs. Base'!G608,'Extras -UL'!$A$4:$J$5,2,FALSE),FALSE)),0)</f>
        <v>0</v>
      </c>
      <c r="AH608" s="242">
        <f>IF(G608=$P$1,(VLOOKUP(A608,'Extras -UL'!$A$6:$J$109,HLOOKUP('Exras Inflair Vs. Base'!G608,'Extras -UL'!$A$4:$J$5,2,FALSE),FALSE)),0)</f>
        <v>0</v>
      </c>
      <c r="AI608" s="242">
        <f>IF(G608=$Q$1,(VLOOKUP(A608,'Extras -UL'!$A$6:$J$109,HLOOKUP('Exras Inflair Vs. Base'!G608,'Extras -UL'!$A$4:$J$5,2,FALSE),FALSE)),0)</f>
        <v>0</v>
      </c>
      <c r="AJ608" s="242">
        <f>IF(G608=$R$1,(VLOOKUP(A608,'Extras -UL'!$A$6:$J$109,HLOOKUP('Exras Inflair Vs. Base'!G608,'Extras -UL'!$A$4:$J$5,2,FALSE),FALSE)),0)</f>
        <v>0</v>
      </c>
    </row>
    <row r="609" spans="1:36" x14ac:dyDescent="0.25">
      <c r="A609" s="250"/>
      <c r="B609" s="250"/>
      <c r="C609" s="250"/>
      <c r="D609" s="252"/>
      <c r="E609" s="249"/>
      <c r="F609" s="249"/>
      <c r="G609" s="249"/>
      <c r="H609" s="249"/>
      <c r="I609" s="249"/>
      <c r="J609" s="369">
        <f>IF(G609=$J$1,(VLOOKUP(A609,'Extras -UL'!$A$6:$J$109,HLOOKUP('Exras Inflair Vs. Base'!G609,'Extras -UL'!$A$4:$J$5,2,FALSE),FALSE)-I609),0)</f>
        <v>0</v>
      </c>
      <c r="K609" s="369">
        <f>IF(G609=$K$1,(VLOOKUP(A609,'Extras -UL'!$A$6:$J$109,HLOOKUP('Exras Inflair Vs. Base'!G609,'Extras -UL'!$A$4:$J$5,2,FALSE),FALSE)-I609),0)</f>
        <v>0</v>
      </c>
      <c r="L609" s="369">
        <f>IF(G609=$L$1,(VLOOKUP(A609,'Extras -UL'!$A$6:$J$109,HLOOKUP('Exras Inflair Vs. Base'!G609,'Extras -UL'!$A$4:$J$5,2,FALSE),FALSE)-I609),0)</f>
        <v>0</v>
      </c>
      <c r="M609" s="369">
        <f>IF(G609=$M$1,(VLOOKUP(A609,'Extras -UL'!$A$6:$J$109,HLOOKUP('Exras Inflair Vs. Base'!G609,'Extras -UL'!$A$4:$J$5,2,FALSE),FALSE)-I609),0)</f>
        <v>0</v>
      </c>
      <c r="N609" s="369">
        <f>IF(G609=$N$1,(VLOOKUP(A609,'Extras -UL'!$A$6:$J$109,HLOOKUP('Exras Inflair Vs. Base'!G609,'Extras -UL'!$A$4:$J$5,2,FALSE),FALSE)-I609),0)</f>
        <v>0</v>
      </c>
      <c r="O609" s="369">
        <f>IF(G609=$O$1,(VLOOKUP(A609,'Extras -UL'!$A$6:$J$109,HLOOKUP('Exras Inflair Vs. Base'!G609,'Extras -UL'!$A$4:$J$5,2,FALSE),FALSE)-I609),0)</f>
        <v>0</v>
      </c>
      <c r="P609" s="369">
        <f>IF(G609=$P$1,(VLOOKUP(A609,'Extras -UL'!$A$6:$J$109,HLOOKUP('Exras Inflair Vs. Base'!G609,'Extras -UL'!$A$4:$J$5,2,FALSE),FALSE)-I609),0)</f>
        <v>0</v>
      </c>
      <c r="Q609" s="369">
        <f>IF(G609=$Q$1,(VLOOKUP(A609,'Extras -UL'!$A$6:$J$109,HLOOKUP('Exras Inflair Vs. Base'!G609,'Extras -UL'!$A$4:$J$5,2,FALSE),FALSE)-I609),0)</f>
        <v>0</v>
      </c>
      <c r="R609" s="369">
        <f>IF(G609=$R$1,(VLOOKUP(A609,'Extras -UL'!$A$6:$J$109,HLOOKUP('Exras Inflair Vs. Base'!G609,'Extras -UL'!$A$4:$J$5,2,FALSE),FALSE)-I609),0)</f>
        <v>0</v>
      </c>
      <c r="S609" s="248"/>
      <c r="T609" s="256" t="str">
        <f t="shared" si="28"/>
        <v/>
      </c>
      <c r="U609" s="248"/>
      <c r="V609" s="248"/>
      <c r="W609" s="248"/>
      <c r="X609" s="248"/>
      <c r="Y609" s="241"/>
      <c r="Z609" s="241" t="str">
        <f t="shared" si="29"/>
        <v/>
      </c>
      <c r="AA609" s="245">
        <f t="shared" si="30"/>
        <v>0</v>
      </c>
      <c r="AB609" s="242">
        <f>IF(G609=$J$1,(VLOOKUP(A609,'Extras -UL'!$A$6:$J$109,HLOOKUP('Exras Inflair Vs. Base'!G609,'Extras -UL'!$A$4:$J$5,2,FALSE),FALSE)),0)</f>
        <v>0</v>
      </c>
      <c r="AC609" s="242">
        <f>IF(G609=$K$1,(VLOOKUP(A609,'Extras -UL'!$A$6:$J$109,HLOOKUP('Exras Inflair Vs. Base'!G609,'Extras -UL'!$A$4:$J$5,2,FALSE),FALSE)),0)</f>
        <v>0</v>
      </c>
      <c r="AD609" s="242">
        <f>IF(G609=$L$1,(VLOOKUP(A609,'Extras -UL'!$A$6:$J$109,HLOOKUP('Exras Inflair Vs. Base'!G609,'Extras -UL'!$A$4:$J$5,2,FALSE),FALSE)),0)</f>
        <v>0</v>
      </c>
      <c r="AE609" s="242">
        <f>IF(G609=$M$1,(VLOOKUP(A609,'Extras -UL'!$A$6:$J$109,HLOOKUP('Exras Inflair Vs. Base'!G609,'Extras -UL'!$A$4:$J$5,2,FALSE),FALSE)),0)</f>
        <v>0</v>
      </c>
      <c r="AF609" s="242">
        <f>IF(G609=$N$1,(VLOOKUP(A609,'Extras -UL'!$A$6:$J$109,HLOOKUP('Exras Inflair Vs. Base'!G609,'Extras -UL'!$A$4:$J$5,2,FALSE),FALSE)-I609),0)</f>
        <v>0</v>
      </c>
      <c r="AG609" s="242">
        <f>IF(G609=$O$1,(VLOOKUP(A609,'Extras -UL'!$A$6:$J$109,HLOOKUP('Exras Inflair Vs. Base'!G609,'Extras -UL'!$A$4:$J$5,2,FALSE),FALSE)),0)</f>
        <v>0</v>
      </c>
      <c r="AH609" s="242">
        <f>IF(G609=$P$1,(VLOOKUP(A609,'Extras -UL'!$A$6:$J$109,HLOOKUP('Exras Inflair Vs. Base'!G609,'Extras -UL'!$A$4:$J$5,2,FALSE),FALSE)),0)</f>
        <v>0</v>
      </c>
      <c r="AI609" s="242">
        <f>IF(G609=$Q$1,(VLOOKUP(A609,'Extras -UL'!$A$6:$J$109,HLOOKUP('Exras Inflair Vs. Base'!G609,'Extras -UL'!$A$4:$J$5,2,FALSE),FALSE)),0)</f>
        <v>0</v>
      </c>
      <c r="AJ609" s="242">
        <f>IF(G609=$R$1,(VLOOKUP(A609,'Extras -UL'!$A$6:$J$109,HLOOKUP('Exras Inflair Vs. Base'!G609,'Extras -UL'!$A$4:$J$5,2,FALSE),FALSE)),0)</f>
        <v>0</v>
      </c>
    </row>
    <row r="610" spans="1:36" x14ac:dyDescent="0.25">
      <c r="A610" s="250"/>
      <c r="B610" s="250"/>
      <c r="C610" s="250"/>
      <c r="D610" s="252"/>
      <c r="E610" s="249"/>
      <c r="F610" s="249"/>
      <c r="G610" s="249"/>
      <c r="H610" s="249"/>
      <c r="I610" s="249"/>
      <c r="J610" s="369">
        <f>IF(G610=$J$1,(VLOOKUP(A610,'Extras -UL'!$A$6:$J$109,HLOOKUP('Exras Inflair Vs. Base'!G610,'Extras -UL'!$A$4:$J$5,2,FALSE),FALSE)-I610),0)</f>
        <v>0</v>
      </c>
      <c r="K610" s="369">
        <f>IF(G610=$K$1,(VLOOKUP(A610,'Extras -UL'!$A$6:$J$109,HLOOKUP('Exras Inflair Vs. Base'!G610,'Extras -UL'!$A$4:$J$5,2,FALSE),FALSE)-I610),0)</f>
        <v>0</v>
      </c>
      <c r="L610" s="369">
        <f>IF(G610=$L$1,(VLOOKUP(A610,'Extras -UL'!$A$6:$J$109,HLOOKUP('Exras Inflair Vs. Base'!G610,'Extras -UL'!$A$4:$J$5,2,FALSE),FALSE)-I610),0)</f>
        <v>0</v>
      </c>
      <c r="M610" s="369">
        <f>IF(G610=$M$1,(VLOOKUP(A610,'Extras -UL'!$A$6:$J$109,HLOOKUP('Exras Inflair Vs. Base'!G610,'Extras -UL'!$A$4:$J$5,2,FALSE),FALSE)-I610),0)</f>
        <v>0</v>
      </c>
      <c r="N610" s="369">
        <f>IF(G610=$N$1,(VLOOKUP(A610,'Extras -UL'!$A$6:$J$109,HLOOKUP('Exras Inflair Vs. Base'!G610,'Extras -UL'!$A$4:$J$5,2,FALSE),FALSE)-I610),0)</f>
        <v>0</v>
      </c>
      <c r="O610" s="369">
        <f>IF(G610=$O$1,(VLOOKUP(A610,'Extras -UL'!$A$6:$J$109,HLOOKUP('Exras Inflair Vs. Base'!G610,'Extras -UL'!$A$4:$J$5,2,FALSE),FALSE)-I610),0)</f>
        <v>0</v>
      </c>
      <c r="P610" s="369">
        <f>IF(G610=$P$1,(VLOOKUP(A610,'Extras -UL'!$A$6:$J$109,HLOOKUP('Exras Inflair Vs. Base'!G610,'Extras -UL'!$A$4:$J$5,2,FALSE),FALSE)-I610),0)</f>
        <v>0</v>
      </c>
      <c r="Q610" s="369">
        <f>IF(G610=$Q$1,(VLOOKUP(A610,'Extras -UL'!$A$6:$J$109,HLOOKUP('Exras Inflair Vs. Base'!G610,'Extras -UL'!$A$4:$J$5,2,FALSE),FALSE)-I610),0)</f>
        <v>0</v>
      </c>
      <c r="R610" s="369">
        <f>IF(G610=$R$1,(VLOOKUP(A610,'Extras -UL'!$A$6:$J$109,HLOOKUP('Exras Inflair Vs. Base'!G610,'Extras -UL'!$A$4:$J$5,2,FALSE),FALSE)-I610),0)</f>
        <v>0</v>
      </c>
      <c r="S610" s="248"/>
      <c r="T610" s="256" t="str">
        <f t="shared" si="28"/>
        <v/>
      </c>
      <c r="U610" s="248"/>
      <c r="V610" s="248"/>
      <c r="W610" s="248"/>
      <c r="X610" s="248"/>
      <c r="Y610" s="241"/>
      <c r="Z610" s="241" t="str">
        <f t="shared" si="29"/>
        <v/>
      </c>
      <c r="AA610" s="245">
        <f t="shared" si="30"/>
        <v>0</v>
      </c>
      <c r="AB610" s="242">
        <f>IF(G610=$J$1,(VLOOKUP(A610,'Extras -UL'!$A$6:$J$109,HLOOKUP('Exras Inflair Vs. Base'!G610,'Extras -UL'!$A$4:$J$5,2,FALSE),FALSE)),0)</f>
        <v>0</v>
      </c>
      <c r="AC610" s="242">
        <f>IF(G610=$K$1,(VLOOKUP(A610,'Extras -UL'!$A$6:$J$109,HLOOKUP('Exras Inflair Vs. Base'!G610,'Extras -UL'!$A$4:$J$5,2,FALSE),FALSE)),0)</f>
        <v>0</v>
      </c>
      <c r="AD610" s="242">
        <f>IF(G610=$L$1,(VLOOKUP(A610,'Extras -UL'!$A$6:$J$109,HLOOKUP('Exras Inflair Vs. Base'!G610,'Extras -UL'!$A$4:$J$5,2,FALSE),FALSE)),0)</f>
        <v>0</v>
      </c>
      <c r="AE610" s="242">
        <f>IF(G610=$M$1,(VLOOKUP(A610,'Extras -UL'!$A$6:$J$109,HLOOKUP('Exras Inflair Vs. Base'!G610,'Extras -UL'!$A$4:$J$5,2,FALSE),FALSE)),0)</f>
        <v>0</v>
      </c>
      <c r="AF610" s="242">
        <f>IF(G610=$N$1,(VLOOKUP(A610,'Extras -UL'!$A$6:$J$109,HLOOKUP('Exras Inflair Vs. Base'!G610,'Extras -UL'!$A$4:$J$5,2,FALSE),FALSE)-I610),0)</f>
        <v>0</v>
      </c>
      <c r="AG610" s="242">
        <f>IF(G610=$O$1,(VLOOKUP(A610,'Extras -UL'!$A$6:$J$109,HLOOKUP('Exras Inflair Vs. Base'!G610,'Extras -UL'!$A$4:$J$5,2,FALSE),FALSE)),0)</f>
        <v>0</v>
      </c>
      <c r="AH610" s="242">
        <f>IF(G610=$P$1,(VLOOKUP(A610,'Extras -UL'!$A$6:$J$109,HLOOKUP('Exras Inflair Vs. Base'!G610,'Extras -UL'!$A$4:$J$5,2,FALSE),FALSE)),0)</f>
        <v>0</v>
      </c>
      <c r="AI610" s="242">
        <f>IF(G610=$Q$1,(VLOOKUP(A610,'Extras -UL'!$A$6:$J$109,HLOOKUP('Exras Inflair Vs. Base'!G610,'Extras -UL'!$A$4:$J$5,2,FALSE),FALSE)),0)</f>
        <v>0</v>
      </c>
      <c r="AJ610" s="242">
        <f>IF(G610=$R$1,(VLOOKUP(A610,'Extras -UL'!$A$6:$J$109,HLOOKUP('Exras Inflair Vs. Base'!G610,'Extras -UL'!$A$4:$J$5,2,FALSE),FALSE)),0)</f>
        <v>0</v>
      </c>
    </row>
    <row r="611" spans="1:36" x14ac:dyDescent="0.25">
      <c r="A611" s="250"/>
      <c r="B611" s="250"/>
      <c r="C611" s="250"/>
      <c r="D611" s="252"/>
      <c r="E611" s="249"/>
      <c r="F611" s="249"/>
      <c r="G611" s="249"/>
      <c r="H611" s="249"/>
      <c r="I611" s="249"/>
      <c r="J611" s="369">
        <f>IF(G611=$J$1,(VLOOKUP(A611,'Extras -UL'!$A$6:$J$109,HLOOKUP('Exras Inflair Vs. Base'!G611,'Extras -UL'!$A$4:$J$5,2,FALSE),FALSE)-I611),0)</f>
        <v>0</v>
      </c>
      <c r="K611" s="369">
        <f>IF(G611=$K$1,(VLOOKUP(A611,'Extras -UL'!$A$6:$J$109,HLOOKUP('Exras Inflair Vs. Base'!G611,'Extras -UL'!$A$4:$J$5,2,FALSE),FALSE)-I611),0)</f>
        <v>0</v>
      </c>
      <c r="L611" s="369">
        <f>IF(G611=$L$1,(VLOOKUP(A611,'Extras -UL'!$A$6:$J$109,HLOOKUP('Exras Inflair Vs. Base'!G611,'Extras -UL'!$A$4:$J$5,2,FALSE),FALSE)-I611),0)</f>
        <v>0</v>
      </c>
      <c r="M611" s="369">
        <f>IF(G611=$M$1,(VLOOKUP(A611,'Extras -UL'!$A$6:$J$109,HLOOKUP('Exras Inflair Vs. Base'!G611,'Extras -UL'!$A$4:$J$5,2,FALSE),FALSE)-I611),0)</f>
        <v>0</v>
      </c>
      <c r="N611" s="369">
        <f>IF(G611=$N$1,(VLOOKUP(A611,'Extras -UL'!$A$6:$J$109,HLOOKUP('Exras Inflair Vs. Base'!G611,'Extras -UL'!$A$4:$J$5,2,FALSE),FALSE)-I611),0)</f>
        <v>0</v>
      </c>
      <c r="O611" s="369">
        <f>IF(G611=$O$1,(VLOOKUP(A611,'Extras -UL'!$A$6:$J$109,HLOOKUP('Exras Inflair Vs. Base'!G611,'Extras -UL'!$A$4:$J$5,2,FALSE),FALSE)-I611),0)</f>
        <v>0</v>
      </c>
      <c r="P611" s="369">
        <f>IF(G611=$P$1,(VLOOKUP(A611,'Extras -UL'!$A$6:$J$109,HLOOKUP('Exras Inflair Vs. Base'!G611,'Extras -UL'!$A$4:$J$5,2,FALSE),FALSE)-I611),0)</f>
        <v>0</v>
      </c>
      <c r="Q611" s="369">
        <f>IF(G611=$Q$1,(VLOOKUP(A611,'Extras -UL'!$A$6:$J$109,HLOOKUP('Exras Inflair Vs. Base'!G611,'Extras -UL'!$A$4:$J$5,2,FALSE),FALSE)-I611),0)</f>
        <v>0</v>
      </c>
      <c r="R611" s="369">
        <f>IF(G611=$R$1,(VLOOKUP(A611,'Extras -UL'!$A$6:$J$109,HLOOKUP('Exras Inflair Vs. Base'!G611,'Extras -UL'!$A$4:$J$5,2,FALSE),FALSE)-I611),0)</f>
        <v>0</v>
      </c>
      <c r="S611" s="248"/>
      <c r="T611" s="256" t="str">
        <f t="shared" si="28"/>
        <v/>
      </c>
      <c r="U611" s="248"/>
      <c r="V611" s="248"/>
      <c r="W611" s="248"/>
      <c r="X611" s="248"/>
      <c r="Y611" s="241"/>
      <c r="Z611" s="241" t="str">
        <f t="shared" si="29"/>
        <v/>
      </c>
      <c r="AA611" s="245">
        <f t="shared" si="30"/>
        <v>0</v>
      </c>
      <c r="AB611" s="242">
        <f>IF(G611=$J$1,(VLOOKUP(A611,'Extras -UL'!$A$6:$J$109,HLOOKUP('Exras Inflair Vs. Base'!G611,'Extras -UL'!$A$4:$J$5,2,FALSE),FALSE)),0)</f>
        <v>0</v>
      </c>
      <c r="AC611" s="242">
        <f>IF(G611=$K$1,(VLOOKUP(A611,'Extras -UL'!$A$6:$J$109,HLOOKUP('Exras Inflair Vs. Base'!G611,'Extras -UL'!$A$4:$J$5,2,FALSE),FALSE)),0)</f>
        <v>0</v>
      </c>
      <c r="AD611" s="242">
        <f>IF(G611=$L$1,(VLOOKUP(A611,'Extras -UL'!$A$6:$J$109,HLOOKUP('Exras Inflair Vs. Base'!G611,'Extras -UL'!$A$4:$J$5,2,FALSE),FALSE)),0)</f>
        <v>0</v>
      </c>
      <c r="AE611" s="242">
        <f>IF(G611=$M$1,(VLOOKUP(A611,'Extras -UL'!$A$6:$J$109,HLOOKUP('Exras Inflair Vs. Base'!G611,'Extras -UL'!$A$4:$J$5,2,FALSE),FALSE)),0)</f>
        <v>0</v>
      </c>
      <c r="AF611" s="242">
        <f>IF(G611=$N$1,(VLOOKUP(A611,'Extras -UL'!$A$6:$J$109,HLOOKUP('Exras Inflair Vs. Base'!G611,'Extras -UL'!$A$4:$J$5,2,FALSE),FALSE)-I611),0)</f>
        <v>0</v>
      </c>
      <c r="AG611" s="242">
        <f>IF(G611=$O$1,(VLOOKUP(A611,'Extras -UL'!$A$6:$J$109,HLOOKUP('Exras Inflair Vs. Base'!G611,'Extras -UL'!$A$4:$J$5,2,FALSE),FALSE)),0)</f>
        <v>0</v>
      </c>
      <c r="AH611" s="242">
        <f>IF(G611=$P$1,(VLOOKUP(A611,'Extras -UL'!$A$6:$J$109,HLOOKUP('Exras Inflair Vs. Base'!G611,'Extras -UL'!$A$4:$J$5,2,FALSE),FALSE)),0)</f>
        <v>0</v>
      </c>
      <c r="AI611" s="242">
        <f>IF(G611=$Q$1,(VLOOKUP(A611,'Extras -UL'!$A$6:$J$109,HLOOKUP('Exras Inflair Vs. Base'!G611,'Extras -UL'!$A$4:$J$5,2,FALSE),FALSE)),0)</f>
        <v>0</v>
      </c>
      <c r="AJ611" s="242">
        <f>IF(G611=$R$1,(VLOOKUP(A611,'Extras -UL'!$A$6:$J$109,HLOOKUP('Exras Inflair Vs. Base'!G611,'Extras -UL'!$A$4:$J$5,2,FALSE),FALSE)),0)</f>
        <v>0</v>
      </c>
    </row>
    <row r="612" spans="1:36" x14ac:dyDescent="0.25">
      <c r="A612" s="250"/>
      <c r="B612" s="250"/>
      <c r="C612" s="250"/>
      <c r="D612" s="252"/>
      <c r="E612" s="249"/>
      <c r="F612" s="249"/>
      <c r="G612" s="249"/>
      <c r="H612" s="249"/>
      <c r="I612" s="249"/>
      <c r="J612" s="369">
        <f>IF(G612=$J$1,(VLOOKUP(A612,'Extras -UL'!$A$6:$J$109,HLOOKUP('Exras Inflair Vs. Base'!G612,'Extras -UL'!$A$4:$J$5,2,FALSE),FALSE)-I612),0)</f>
        <v>0</v>
      </c>
      <c r="K612" s="369">
        <f>IF(G612=$K$1,(VLOOKUP(A612,'Extras -UL'!$A$6:$J$109,HLOOKUP('Exras Inflair Vs. Base'!G612,'Extras -UL'!$A$4:$J$5,2,FALSE),FALSE)-I612),0)</f>
        <v>0</v>
      </c>
      <c r="L612" s="369">
        <f>IF(G612=$L$1,(VLOOKUP(A612,'Extras -UL'!$A$6:$J$109,HLOOKUP('Exras Inflair Vs. Base'!G612,'Extras -UL'!$A$4:$J$5,2,FALSE),FALSE)-I612),0)</f>
        <v>0</v>
      </c>
      <c r="M612" s="369">
        <f>IF(G612=$M$1,(VLOOKUP(A612,'Extras -UL'!$A$6:$J$109,HLOOKUP('Exras Inflair Vs. Base'!G612,'Extras -UL'!$A$4:$J$5,2,FALSE),FALSE)-I612),0)</f>
        <v>0</v>
      </c>
      <c r="N612" s="369">
        <f>IF(G612=$N$1,(VLOOKUP(A612,'Extras -UL'!$A$6:$J$109,HLOOKUP('Exras Inflair Vs. Base'!G612,'Extras -UL'!$A$4:$J$5,2,FALSE),FALSE)-I612),0)</f>
        <v>0</v>
      </c>
      <c r="O612" s="369">
        <f>IF(G612=$O$1,(VLOOKUP(A612,'Extras -UL'!$A$6:$J$109,HLOOKUP('Exras Inflair Vs. Base'!G612,'Extras -UL'!$A$4:$J$5,2,FALSE),FALSE)-I612),0)</f>
        <v>0</v>
      </c>
      <c r="P612" s="369">
        <f>IF(G612=$P$1,(VLOOKUP(A612,'Extras -UL'!$A$6:$J$109,HLOOKUP('Exras Inflair Vs. Base'!G612,'Extras -UL'!$A$4:$J$5,2,FALSE),FALSE)-I612),0)</f>
        <v>0</v>
      </c>
      <c r="Q612" s="369">
        <f>IF(G612=$Q$1,(VLOOKUP(A612,'Extras -UL'!$A$6:$J$109,HLOOKUP('Exras Inflair Vs. Base'!G612,'Extras -UL'!$A$4:$J$5,2,FALSE),FALSE)-I612),0)</f>
        <v>0</v>
      </c>
      <c r="R612" s="369">
        <f>IF(G612=$R$1,(VLOOKUP(A612,'Extras -UL'!$A$6:$J$109,HLOOKUP('Exras Inflair Vs. Base'!G612,'Extras -UL'!$A$4:$J$5,2,FALSE),FALSE)-I612),0)</f>
        <v>0</v>
      </c>
      <c r="S612" s="248"/>
      <c r="T612" s="256" t="str">
        <f t="shared" si="28"/>
        <v/>
      </c>
      <c r="U612" s="248"/>
      <c r="V612" s="248"/>
      <c r="W612" s="248"/>
      <c r="X612" s="248"/>
      <c r="Y612" s="241"/>
      <c r="Z612" s="241" t="str">
        <f t="shared" si="29"/>
        <v/>
      </c>
      <c r="AA612" s="245">
        <f t="shared" si="30"/>
        <v>0</v>
      </c>
      <c r="AB612" s="242">
        <f>IF(G612=$J$1,(VLOOKUP(A612,'Extras -UL'!$A$6:$J$109,HLOOKUP('Exras Inflair Vs. Base'!G612,'Extras -UL'!$A$4:$J$5,2,FALSE),FALSE)),0)</f>
        <v>0</v>
      </c>
      <c r="AC612" s="242">
        <f>IF(G612=$K$1,(VLOOKUP(A612,'Extras -UL'!$A$6:$J$109,HLOOKUP('Exras Inflair Vs. Base'!G612,'Extras -UL'!$A$4:$J$5,2,FALSE),FALSE)),0)</f>
        <v>0</v>
      </c>
      <c r="AD612" s="242">
        <f>IF(G612=$L$1,(VLOOKUP(A612,'Extras -UL'!$A$6:$J$109,HLOOKUP('Exras Inflair Vs. Base'!G612,'Extras -UL'!$A$4:$J$5,2,FALSE),FALSE)),0)</f>
        <v>0</v>
      </c>
      <c r="AE612" s="242">
        <f>IF(G612=$M$1,(VLOOKUP(A612,'Extras -UL'!$A$6:$J$109,HLOOKUP('Exras Inflair Vs. Base'!G612,'Extras -UL'!$A$4:$J$5,2,FALSE),FALSE)),0)</f>
        <v>0</v>
      </c>
      <c r="AF612" s="242">
        <f>IF(G612=$N$1,(VLOOKUP(A612,'Extras -UL'!$A$6:$J$109,HLOOKUP('Exras Inflair Vs. Base'!G612,'Extras -UL'!$A$4:$J$5,2,FALSE),FALSE)-I612),0)</f>
        <v>0</v>
      </c>
      <c r="AG612" s="242">
        <f>IF(G612=$O$1,(VLOOKUP(A612,'Extras -UL'!$A$6:$J$109,HLOOKUP('Exras Inflair Vs. Base'!G612,'Extras -UL'!$A$4:$J$5,2,FALSE),FALSE)),0)</f>
        <v>0</v>
      </c>
      <c r="AH612" s="242">
        <f>IF(G612=$P$1,(VLOOKUP(A612,'Extras -UL'!$A$6:$J$109,HLOOKUP('Exras Inflair Vs. Base'!G612,'Extras -UL'!$A$4:$J$5,2,FALSE),FALSE)),0)</f>
        <v>0</v>
      </c>
      <c r="AI612" s="242">
        <f>IF(G612=$Q$1,(VLOOKUP(A612,'Extras -UL'!$A$6:$J$109,HLOOKUP('Exras Inflair Vs. Base'!G612,'Extras -UL'!$A$4:$J$5,2,FALSE),FALSE)),0)</f>
        <v>0</v>
      </c>
      <c r="AJ612" s="242">
        <f>IF(G612=$R$1,(VLOOKUP(A612,'Extras -UL'!$A$6:$J$109,HLOOKUP('Exras Inflair Vs. Base'!G612,'Extras -UL'!$A$4:$J$5,2,FALSE),FALSE)),0)</f>
        <v>0</v>
      </c>
    </row>
    <row r="613" spans="1:36" x14ac:dyDescent="0.25">
      <c r="A613" s="250"/>
      <c r="B613" s="250"/>
      <c r="C613" s="250"/>
      <c r="D613" s="252"/>
      <c r="E613" s="249"/>
      <c r="F613" s="249"/>
      <c r="G613" s="249"/>
      <c r="H613" s="249"/>
      <c r="I613" s="249"/>
      <c r="J613" s="369">
        <f>IF(G613=$J$1,(VLOOKUP(A613,'Extras -UL'!$A$6:$J$109,HLOOKUP('Exras Inflair Vs. Base'!G613,'Extras -UL'!$A$4:$J$5,2,FALSE),FALSE)-I613),0)</f>
        <v>0</v>
      </c>
      <c r="K613" s="369">
        <f>IF(G613=$K$1,(VLOOKUP(A613,'Extras -UL'!$A$6:$J$109,HLOOKUP('Exras Inflair Vs. Base'!G613,'Extras -UL'!$A$4:$J$5,2,FALSE),FALSE)-I613),0)</f>
        <v>0</v>
      </c>
      <c r="L613" s="369">
        <f>IF(G613=$L$1,(VLOOKUP(A613,'Extras -UL'!$A$6:$J$109,HLOOKUP('Exras Inflair Vs. Base'!G613,'Extras -UL'!$A$4:$J$5,2,FALSE),FALSE)-I613),0)</f>
        <v>0</v>
      </c>
      <c r="M613" s="369">
        <f>IF(G613=$M$1,(VLOOKUP(A613,'Extras -UL'!$A$6:$J$109,HLOOKUP('Exras Inflair Vs. Base'!G613,'Extras -UL'!$A$4:$J$5,2,FALSE),FALSE)-I613),0)</f>
        <v>0</v>
      </c>
      <c r="N613" s="369">
        <f>IF(G613=$N$1,(VLOOKUP(A613,'Extras -UL'!$A$6:$J$109,HLOOKUP('Exras Inflair Vs. Base'!G613,'Extras -UL'!$A$4:$J$5,2,FALSE),FALSE)-I613),0)</f>
        <v>0</v>
      </c>
      <c r="O613" s="369">
        <f>IF(G613=$O$1,(VLOOKUP(A613,'Extras -UL'!$A$6:$J$109,HLOOKUP('Exras Inflair Vs. Base'!G613,'Extras -UL'!$A$4:$J$5,2,FALSE),FALSE)-I613),0)</f>
        <v>0</v>
      </c>
      <c r="P613" s="369">
        <f>IF(G613=$P$1,(VLOOKUP(A613,'Extras -UL'!$A$6:$J$109,HLOOKUP('Exras Inflair Vs. Base'!G613,'Extras -UL'!$A$4:$J$5,2,FALSE),FALSE)-I613),0)</f>
        <v>0</v>
      </c>
      <c r="Q613" s="369">
        <f>IF(G613=$Q$1,(VLOOKUP(A613,'Extras -UL'!$A$6:$J$109,HLOOKUP('Exras Inflair Vs. Base'!G613,'Extras -UL'!$A$4:$J$5,2,FALSE),FALSE)-I613),0)</f>
        <v>0</v>
      </c>
      <c r="R613" s="369">
        <f>IF(G613=$R$1,(VLOOKUP(A613,'Extras -UL'!$A$6:$J$109,HLOOKUP('Exras Inflair Vs. Base'!G613,'Extras -UL'!$A$4:$J$5,2,FALSE),FALSE)-I613),0)</f>
        <v>0</v>
      </c>
      <c r="S613" s="248"/>
      <c r="T613" s="256" t="str">
        <f t="shared" si="28"/>
        <v/>
      </c>
      <c r="U613" s="248"/>
      <c r="V613" s="248"/>
      <c r="W613" s="248"/>
      <c r="X613" s="248"/>
      <c r="Y613" s="241"/>
      <c r="Z613" s="241" t="str">
        <f t="shared" si="29"/>
        <v/>
      </c>
      <c r="AA613" s="245">
        <f t="shared" si="30"/>
        <v>0</v>
      </c>
      <c r="AB613" s="242">
        <f>IF(G613=$J$1,(VLOOKUP(A613,'Extras -UL'!$A$6:$J$109,HLOOKUP('Exras Inflair Vs. Base'!G613,'Extras -UL'!$A$4:$J$5,2,FALSE),FALSE)),0)</f>
        <v>0</v>
      </c>
      <c r="AC613" s="242">
        <f>IF(G613=$K$1,(VLOOKUP(A613,'Extras -UL'!$A$6:$J$109,HLOOKUP('Exras Inflair Vs. Base'!G613,'Extras -UL'!$A$4:$J$5,2,FALSE),FALSE)),0)</f>
        <v>0</v>
      </c>
      <c r="AD613" s="242">
        <f>IF(G613=$L$1,(VLOOKUP(A613,'Extras -UL'!$A$6:$J$109,HLOOKUP('Exras Inflair Vs. Base'!G613,'Extras -UL'!$A$4:$J$5,2,FALSE),FALSE)),0)</f>
        <v>0</v>
      </c>
      <c r="AE613" s="242">
        <f>IF(G613=$M$1,(VLOOKUP(A613,'Extras -UL'!$A$6:$J$109,HLOOKUP('Exras Inflair Vs. Base'!G613,'Extras -UL'!$A$4:$J$5,2,FALSE),FALSE)),0)</f>
        <v>0</v>
      </c>
      <c r="AF613" s="242">
        <f>IF(G613=$N$1,(VLOOKUP(A613,'Extras -UL'!$A$6:$J$109,HLOOKUP('Exras Inflair Vs. Base'!G613,'Extras -UL'!$A$4:$J$5,2,FALSE),FALSE)-I613),0)</f>
        <v>0</v>
      </c>
      <c r="AG613" s="242">
        <f>IF(G613=$O$1,(VLOOKUP(A613,'Extras -UL'!$A$6:$J$109,HLOOKUP('Exras Inflair Vs. Base'!G613,'Extras -UL'!$A$4:$J$5,2,FALSE),FALSE)),0)</f>
        <v>0</v>
      </c>
      <c r="AH613" s="242">
        <f>IF(G613=$P$1,(VLOOKUP(A613,'Extras -UL'!$A$6:$J$109,HLOOKUP('Exras Inflair Vs. Base'!G613,'Extras -UL'!$A$4:$J$5,2,FALSE),FALSE)),0)</f>
        <v>0</v>
      </c>
      <c r="AI613" s="242">
        <f>IF(G613=$Q$1,(VLOOKUP(A613,'Extras -UL'!$A$6:$J$109,HLOOKUP('Exras Inflair Vs. Base'!G613,'Extras -UL'!$A$4:$J$5,2,FALSE),FALSE)),0)</f>
        <v>0</v>
      </c>
      <c r="AJ613" s="242">
        <f>IF(G613=$R$1,(VLOOKUP(A613,'Extras -UL'!$A$6:$J$109,HLOOKUP('Exras Inflair Vs. Base'!G613,'Extras -UL'!$A$4:$J$5,2,FALSE),FALSE)),0)</f>
        <v>0</v>
      </c>
    </row>
    <row r="614" spans="1:36" x14ac:dyDescent="0.25">
      <c r="A614" s="250"/>
      <c r="B614" s="250"/>
      <c r="C614" s="250"/>
      <c r="D614" s="252"/>
      <c r="E614" s="249"/>
      <c r="F614" s="249"/>
      <c r="G614" s="249"/>
      <c r="H614" s="249"/>
      <c r="I614" s="249"/>
      <c r="J614" s="369">
        <f>IF(G614=$J$1,(VLOOKUP(A614,'Extras -UL'!$A$6:$J$109,HLOOKUP('Exras Inflair Vs. Base'!G614,'Extras -UL'!$A$4:$J$5,2,FALSE),FALSE)-I614),0)</f>
        <v>0</v>
      </c>
      <c r="K614" s="369">
        <f>IF(G614=$K$1,(VLOOKUP(A614,'Extras -UL'!$A$6:$J$109,HLOOKUP('Exras Inflair Vs. Base'!G614,'Extras -UL'!$A$4:$J$5,2,FALSE),FALSE)-I614),0)</f>
        <v>0</v>
      </c>
      <c r="L614" s="369">
        <f>IF(G614=$L$1,(VLOOKUP(A614,'Extras -UL'!$A$6:$J$109,HLOOKUP('Exras Inflair Vs. Base'!G614,'Extras -UL'!$A$4:$J$5,2,FALSE),FALSE)-I614),0)</f>
        <v>0</v>
      </c>
      <c r="M614" s="369">
        <f>IF(G614=$M$1,(VLOOKUP(A614,'Extras -UL'!$A$6:$J$109,HLOOKUP('Exras Inflair Vs. Base'!G614,'Extras -UL'!$A$4:$J$5,2,FALSE),FALSE)-I614),0)</f>
        <v>0</v>
      </c>
      <c r="N614" s="369">
        <f>IF(G614=$N$1,(VLOOKUP(A614,'Extras -UL'!$A$6:$J$109,HLOOKUP('Exras Inflair Vs. Base'!G614,'Extras -UL'!$A$4:$J$5,2,FALSE),FALSE)-I614),0)</f>
        <v>0</v>
      </c>
      <c r="O614" s="369">
        <f>IF(G614=$O$1,(VLOOKUP(A614,'Extras -UL'!$A$6:$J$109,HLOOKUP('Exras Inflair Vs. Base'!G614,'Extras -UL'!$A$4:$J$5,2,FALSE),FALSE)-I614),0)</f>
        <v>0</v>
      </c>
      <c r="P614" s="369">
        <f>IF(G614=$P$1,(VLOOKUP(A614,'Extras -UL'!$A$6:$J$109,HLOOKUP('Exras Inflair Vs. Base'!G614,'Extras -UL'!$A$4:$J$5,2,FALSE),FALSE)-I614),0)</f>
        <v>0</v>
      </c>
      <c r="Q614" s="369">
        <f>IF(G614=$Q$1,(VLOOKUP(A614,'Extras -UL'!$A$6:$J$109,HLOOKUP('Exras Inflair Vs. Base'!G614,'Extras -UL'!$A$4:$J$5,2,FALSE),FALSE)-I614),0)</f>
        <v>0</v>
      </c>
      <c r="R614" s="369">
        <f>IF(G614=$R$1,(VLOOKUP(A614,'Extras -UL'!$A$6:$J$109,HLOOKUP('Exras Inflair Vs. Base'!G614,'Extras -UL'!$A$4:$J$5,2,FALSE),FALSE)-I614),0)</f>
        <v>0</v>
      </c>
      <c r="S614" s="248"/>
      <c r="T614" s="256" t="str">
        <f t="shared" si="28"/>
        <v/>
      </c>
      <c r="U614" s="248"/>
      <c r="V614" s="248"/>
      <c r="W614" s="248"/>
      <c r="X614" s="248"/>
      <c r="Y614" s="241"/>
      <c r="Z614" s="241" t="str">
        <f t="shared" si="29"/>
        <v/>
      </c>
      <c r="AA614" s="245">
        <f t="shared" si="30"/>
        <v>0</v>
      </c>
      <c r="AB614" s="242">
        <f>IF(G614=$J$1,(VLOOKUP(A614,'Extras -UL'!$A$6:$J$109,HLOOKUP('Exras Inflair Vs. Base'!G614,'Extras -UL'!$A$4:$J$5,2,FALSE),FALSE)),0)</f>
        <v>0</v>
      </c>
      <c r="AC614" s="242">
        <f>IF(G614=$K$1,(VLOOKUP(A614,'Extras -UL'!$A$6:$J$109,HLOOKUP('Exras Inflair Vs. Base'!G614,'Extras -UL'!$A$4:$J$5,2,FALSE),FALSE)),0)</f>
        <v>0</v>
      </c>
      <c r="AD614" s="242">
        <f>IF(G614=$L$1,(VLOOKUP(A614,'Extras -UL'!$A$6:$J$109,HLOOKUP('Exras Inflair Vs. Base'!G614,'Extras -UL'!$A$4:$J$5,2,FALSE),FALSE)),0)</f>
        <v>0</v>
      </c>
      <c r="AE614" s="242">
        <f>IF(G614=$M$1,(VLOOKUP(A614,'Extras -UL'!$A$6:$J$109,HLOOKUP('Exras Inflair Vs. Base'!G614,'Extras -UL'!$A$4:$J$5,2,FALSE),FALSE)),0)</f>
        <v>0</v>
      </c>
      <c r="AF614" s="242">
        <f>IF(G614=$N$1,(VLOOKUP(A614,'Extras -UL'!$A$6:$J$109,HLOOKUP('Exras Inflair Vs. Base'!G614,'Extras -UL'!$A$4:$J$5,2,FALSE),FALSE)-I614),0)</f>
        <v>0</v>
      </c>
      <c r="AG614" s="242">
        <f>IF(G614=$O$1,(VLOOKUP(A614,'Extras -UL'!$A$6:$J$109,HLOOKUP('Exras Inflair Vs. Base'!G614,'Extras -UL'!$A$4:$J$5,2,FALSE),FALSE)),0)</f>
        <v>0</v>
      </c>
      <c r="AH614" s="242">
        <f>IF(G614=$P$1,(VLOOKUP(A614,'Extras -UL'!$A$6:$J$109,HLOOKUP('Exras Inflair Vs. Base'!G614,'Extras -UL'!$A$4:$J$5,2,FALSE),FALSE)),0)</f>
        <v>0</v>
      </c>
      <c r="AI614" s="242">
        <f>IF(G614=$Q$1,(VLOOKUP(A614,'Extras -UL'!$A$6:$J$109,HLOOKUP('Exras Inflair Vs. Base'!G614,'Extras -UL'!$A$4:$J$5,2,FALSE),FALSE)),0)</f>
        <v>0</v>
      </c>
      <c r="AJ614" s="242">
        <f>IF(G614=$R$1,(VLOOKUP(A614,'Extras -UL'!$A$6:$J$109,HLOOKUP('Exras Inflair Vs. Base'!G614,'Extras -UL'!$A$4:$J$5,2,FALSE),FALSE)),0)</f>
        <v>0</v>
      </c>
    </row>
    <row r="615" spans="1:36" x14ac:dyDescent="0.25">
      <c r="A615" s="250"/>
      <c r="B615" s="250"/>
      <c r="C615" s="250"/>
      <c r="D615" s="252"/>
      <c r="E615" s="249"/>
      <c r="F615" s="249"/>
      <c r="G615" s="249"/>
      <c r="H615" s="249"/>
      <c r="I615" s="249"/>
      <c r="J615" s="369">
        <f>IF(G615=$J$1,(VLOOKUP(A615,'Extras -UL'!$A$6:$J$109,HLOOKUP('Exras Inflair Vs. Base'!G615,'Extras -UL'!$A$4:$J$5,2,FALSE),FALSE)-I615),0)</f>
        <v>0</v>
      </c>
      <c r="K615" s="369">
        <f>IF(G615=$K$1,(VLOOKUP(A615,'Extras -UL'!$A$6:$J$109,HLOOKUP('Exras Inflair Vs. Base'!G615,'Extras -UL'!$A$4:$J$5,2,FALSE),FALSE)-I615),0)</f>
        <v>0</v>
      </c>
      <c r="L615" s="369">
        <f>IF(G615=$L$1,(VLOOKUP(A615,'Extras -UL'!$A$6:$J$109,HLOOKUP('Exras Inflair Vs. Base'!G615,'Extras -UL'!$A$4:$J$5,2,FALSE),FALSE)-I615),0)</f>
        <v>0</v>
      </c>
      <c r="M615" s="369">
        <f>IF(G615=$M$1,(VLOOKUP(A615,'Extras -UL'!$A$6:$J$109,HLOOKUP('Exras Inflair Vs. Base'!G615,'Extras -UL'!$A$4:$J$5,2,FALSE),FALSE)-I615),0)</f>
        <v>0</v>
      </c>
      <c r="N615" s="369">
        <f>IF(G615=$N$1,(VLOOKUP(A615,'Extras -UL'!$A$6:$J$109,HLOOKUP('Exras Inflair Vs. Base'!G615,'Extras -UL'!$A$4:$J$5,2,FALSE),FALSE)-I615),0)</f>
        <v>0</v>
      </c>
      <c r="O615" s="369">
        <f>IF(G615=$O$1,(VLOOKUP(A615,'Extras -UL'!$A$6:$J$109,HLOOKUP('Exras Inflair Vs. Base'!G615,'Extras -UL'!$A$4:$J$5,2,FALSE),FALSE)-I615),0)</f>
        <v>0</v>
      </c>
      <c r="P615" s="369">
        <f>IF(G615=$P$1,(VLOOKUP(A615,'Extras -UL'!$A$6:$J$109,HLOOKUP('Exras Inflair Vs. Base'!G615,'Extras -UL'!$A$4:$J$5,2,FALSE),FALSE)-I615),0)</f>
        <v>0</v>
      </c>
      <c r="Q615" s="369">
        <f>IF(G615=$Q$1,(VLOOKUP(A615,'Extras -UL'!$A$6:$J$109,HLOOKUP('Exras Inflair Vs. Base'!G615,'Extras -UL'!$A$4:$J$5,2,FALSE),FALSE)-I615),0)</f>
        <v>0</v>
      </c>
      <c r="R615" s="369">
        <f>IF(G615=$R$1,(VLOOKUP(A615,'Extras -UL'!$A$6:$J$109,HLOOKUP('Exras Inflair Vs. Base'!G615,'Extras -UL'!$A$4:$J$5,2,FALSE),FALSE)-I615),0)</f>
        <v>0</v>
      </c>
      <c r="S615" s="248"/>
      <c r="T615" s="256" t="str">
        <f t="shared" si="28"/>
        <v/>
      </c>
      <c r="U615" s="248"/>
      <c r="V615" s="248"/>
      <c r="W615" s="248"/>
      <c r="X615" s="248"/>
      <c r="Y615" s="241"/>
      <c r="Z615" s="241" t="str">
        <f t="shared" si="29"/>
        <v/>
      </c>
      <c r="AA615" s="245">
        <f t="shared" si="30"/>
        <v>0</v>
      </c>
      <c r="AB615" s="242">
        <f>IF(G615=$J$1,(VLOOKUP(A615,'Extras -UL'!$A$6:$J$109,HLOOKUP('Exras Inflair Vs. Base'!G615,'Extras -UL'!$A$4:$J$5,2,FALSE),FALSE)),0)</f>
        <v>0</v>
      </c>
      <c r="AC615" s="242">
        <f>IF(G615=$K$1,(VLOOKUP(A615,'Extras -UL'!$A$6:$J$109,HLOOKUP('Exras Inflair Vs. Base'!G615,'Extras -UL'!$A$4:$J$5,2,FALSE),FALSE)),0)</f>
        <v>0</v>
      </c>
      <c r="AD615" s="242">
        <f>IF(G615=$L$1,(VLOOKUP(A615,'Extras -UL'!$A$6:$J$109,HLOOKUP('Exras Inflair Vs. Base'!G615,'Extras -UL'!$A$4:$J$5,2,FALSE),FALSE)),0)</f>
        <v>0</v>
      </c>
      <c r="AE615" s="242">
        <f>IF(G615=$M$1,(VLOOKUP(A615,'Extras -UL'!$A$6:$J$109,HLOOKUP('Exras Inflair Vs. Base'!G615,'Extras -UL'!$A$4:$J$5,2,FALSE),FALSE)),0)</f>
        <v>0</v>
      </c>
      <c r="AF615" s="242">
        <f>IF(G615=$N$1,(VLOOKUP(A615,'Extras -UL'!$A$6:$J$109,HLOOKUP('Exras Inflair Vs. Base'!G615,'Extras -UL'!$A$4:$J$5,2,FALSE),FALSE)-I615),0)</f>
        <v>0</v>
      </c>
      <c r="AG615" s="242">
        <f>IF(G615=$O$1,(VLOOKUP(A615,'Extras -UL'!$A$6:$J$109,HLOOKUP('Exras Inflair Vs. Base'!G615,'Extras -UL'!$A$4:$J$5,2,FALSE),FALSE)),0)</f>
        <v>0</v>
      </c>
      <c r="AH615" s="242">
        <f>IF(G615=$P$1,(VLOOKUP(A615,'Extras -UL'!$A$6:$J$109,HLOOKUP('Exras Inflair Vs. Base'!G615,'Extras -UL'!$A$4:$J$5,2,FALSE),FALSE)),0)</f>
        <v>0</v>
      </c>
      <c r="AI615" s="242">
        <f>IF(G615=$Q$1,(VLOOKUP(A615,'Extras -UL'!$A$6:$J$109,HLOOKUP('Exras Inflair Vs. Base'!G615,'Extras -UL'!$A$4:$J$5,2,FALSE),FALSE)),0)</f>
        <v>0</v>
      </c>
      <c r="AJ615" s="242">
        <f>IF(G615=$R$1,(VLOOKUP(A615,'Extras -UL'!$A$6:$J$109,HLOOKUP('Exras Inflair Vs. Base'!G615,'Extras -UL'!$A$4:$J$5,2,FALSE),FALSE)),0)</f>
        <v>0</v>
      </c>
    </row>
    <row r="616" spans="1:36" x14ac:dyDescent="0.25">
      <c r="A616" s="250"/>
      <c r="B616" s="250"/>
      <c r="C616" s="250"/>
      <c r="D616" s="252"/>
      <c r="E616" s="249"/>
      <c r="F616" s="249"/>
      <c r="G616" s="249"/>
      <c r="H616" s="249"/>
      <c r="I616" s="249"/>
      <c r="J616" s="369">
        <f>IF(G616=$J$1,(VLOOKUP(A616,'Extras -UL'!$A$6:$J$109,HLOOKUP('Exras Inflair Vs. Base'!G616,'Extras -UL'!$A$4:$J$5,2,FALSE),FALSE)-I616),0)</f>
        <v>0</v>
      </c>
      <c r="K616" s="369">
        <f>IF(G616=$K$1,(VLOOKUP(A616,'Extras -UL'!$A$6:$J$109,HLOOKUP('Exras Inflair Vs. Base'!G616,'Extras -UL'!$A$4:$J$5,2,FALSE),FALSE)-I616),0)</f>
        <v>0</v>
      </c>
      <c r="L616" s="369">
        <f>IF(G616=$L$1,(VLOOKUP(A616,'Extras -UL'!$A$6:$J$109,HLOOKUP('Exras Inflair Vs. Base'!G616,'Extras -UL'!$A$4:$J$5,2,FALSE),FALSE)-I616),0)</f>
        <v>0</v>
      </c>
      <c r="M616" s="369">
        <f>IF(G616=$M$1,(VLOOKUP(A616,'Extras -UL'!$A$6:$J$109,HLOOKUP('Exras Inflair Vs. Base'!G616,'Extras -UL'!$A$4:$J$5,2,FALSE),FALSE)-I616),0)</f>
        <v>0</v>
      </c>
      <c r="N616" s="369">
        <f>IF(G616=$N$1,(VLOOKUP(A616,'Extras -UL'!$A$6:$J$109,HLOOKUP('Exras Inflair Vs. Base'!G616,'Extras -UL'!$A$4:$J$5,2,FALSE),FALSE)-I616),0)</f>
        <v>0</v>
      </c>
      <c r="O616" s="369">
        <f>IF(G616=$O$1,(VLOOKUP(A616,'Extras -UL'!$A$6:$J$109,HLOOKUP('Exras Inflair Vs. Base'!G616,'Extras -UL'!$A$4:$J$5,2,FALSE),FALSE)-I616),0)</f>
        <v>0</v>
      </c>
      <c r="P616" s="369">
        <f>IF(G616=$P$1,(VLOOKUP(A616,'Extras -UL'!$A$6:$J$109,HLOOKUP('Exras Inflair Vs. Base'!G616,'Extras -UL'!$A$4:$J$5,2,FALSE),FALSE)-I616),0)</f>
        <v>0</v>
      </c>
      <c r="Q616" s="369">
        <f>IF(G616=$Q$1,(VLOOKUP(A616,'Extras -UL'!$A$6:$J$109,HLOOKUP('Exras Inflair Vs. Base'!G616,'Extras -UL'!$A$4:$J$5,2,FALSE),FALSE)-I616),0)</f>
        <v>0</v>
      </c>
      <c r="R616" s="369">
        <f>IF(G616=$R$1,(VLOOKUP(A616,'Extras -UL'!$A$6:$J$109,HLOOKUP('Exras Inflair Vs. Base'!G616,'Extras -UL'!$A$4:$J$5,2,FALSE),FALSE)-I616),0)</f>
        <v>0</v>
      </c>
      <c r="S616" s="248"/>
      <c r="T616" s="256" t="str">
        <f t="shared" si="28"/>
        <v/>
      </c>
      <c r="U616" s="248"/>
      <c r="V616" s="248"/>
      <c r="W616" s="248"/>
      <c r="X616" s="248"/>
      <c r="Y616" s="241"/>
      <c r="Z616" s="241" t="str">
        <f t="shared" si="29"/>
        <v/>
      </c>
      <c r="AA616" s="245">
        <f t="shared" si="30"/>
        <v>0</v>
      </c>
      <c r="AB616" s="242">
        <f>IF(G616=$J$1,(VLOOKUP(A616,'Extras -UL'!$A$6:$J$109,HLOOKUP('Exras Inflair Vs. Base'!G616,'Extras -UL'!$A$4:$J$5,2,FALSE),FALSE)),0)</f>
        <v>0</v>
      </c>
      <c r="AC616" s="242">
        <f>IF(G616=$K$1,(VLOOKUP(A616,'Extras -UL'!$A$6:$J$109,HLOOKUP('Exras Inflair Vs. Base'!G616,'Extras -UL'!$A$4:$J$5,2,FALSE),FALSE)),0)</f>
        <v>0</v>
      </c>
      <c r="AD616" s="242">
        <f>IF(G616=$L$1,(VLOOKUP(A616,'Extras -UL'!$A$6:$J$109,HLOOKUP('Exras Inflair Vs. Base'!G616,'Extras -UL'!$A$4:$J$5,2,FALSE),FALSE)),0)</f>
        <v>0</v>
      </c>
      <c r="AE616" s="242">
        <f>IF(G616=$M$1,(VLOOKUP(A616,'Extras -UL'!$A$6:$J$109,HLOOKUP('Exras Inflair Vs. Base'!G616,'Extras -UL'!$A$4:$J$5,2,FALSE),FALSE)),0)</f>
        <v>0</v>
      </c>
      <c r="AF616" s="242">
        <f>IF(G616=$N$1,(VLOOKUP(A616,'Extras -UL'!$A$6:$J$109,HLOOKUP('Exras Inflair Vs. Base'!G616,'Extras -UL'!$A$4:$J$5,2,FALSE),FALSE)-I616),0)</f>
        <v>0</v>
      </c>
      <c r="AG616" s="242">
        <f>IF(G616=$O$1,(VLOOKUP(A616,'Extras -UL'!$A$6:$J$109,HLOOKUP('Exras Inflair Vs. Base'!G616,'Extras -UL'!$A$4:$J$5,2,FALSE),FALSE)),0)</f>
        <v>0</v>
      </c>
      <c r="AH616" s="242">
        <f>IF(G616=$P$1,(VLOOKUP(A616,'Extras -UL'!$A$6:$J$109,HLOOKUP('Exras Inflair Vs. Base'!G616,'Extras -UL'!$A$4:$J$5,2,FALSE),FALSE)),0)</f>
        <v>0</v>
      </c>
      <c r="AI616" s="242">
        <f>IF(G616=$Q$1,(VLOOKUP(A616,'Extras -UL'!$A$6:$J$109,HLOOKUP('Exras Inflair Vs. Base'!G616,'Extras -UL'!$A$4:$J$5,2,FALSE),FALSE)),0)</f>
        <v>0</v>
      </c>
      <c r="AJ616" s="242">
        <f>IF(G616=$R$1,(VLOOKUP(A616,'Extras -UL'!$A$6:$J$109,HLOOKUP('Exras Inflair Vs. Base'!G616,'Extras -UL'!$A$4:$J$5,2,FALSE),FALSE)),0)</f>
        <v>0</v>
      </c>
    </row>
    <row r="617" spans="1:36" x14ac:dyDescent="0.25">
      <c r="A617" s="250"/>
      <c r="B617" s="250"/>
      <c r="C617" s="250"/>
      <c r="D617" s="252"/>
      <c r="E617" s="249"/>
      <c r="F617" s="249"/>
      <c r="G617" s="249"/>
      <c r="H617" s="249"/>
      <c r="I617" s="249"/>
      <c r="J617" s="369">
        <f>IF(G617=$J$1,(VLOOKUP(A617,'Extras -UL'!$A$6:$J$109,HLOOKUP('Exras Inflair Vs. Base'!G617,'Extras -UL'!$A$4:$J$5,2,FALSE),FALSE)-I617),0)</f>
        <v>0</v>
      </c>
      <c r="K617" s="369">
        <f>IF(G617=$K$1,(VLOOKUP(A617,'Extras -UL'!$A$6:$J$109,HLOOKUP('Exras Inflair Vs. Base'!G617,'Extras -UL'!$A$4:$J$5,2,FALSE),FALSE)-I617),0)</f>
        <v>0</v>
      </c>
      <c r="L617" s="369">
        <f>IF(G617=$L$1,(VLOOKUP(A617,'Extras -UL'!$A$6:$J$109,HLOOKUP('Exras Inflair Vs. Base'!G617,'Extras -UL'!$A$4:$J$5,2,FALSE),FALSE)-I617),0)</f>
        <v>0</v>
      </c>
      <c r="M617" s="369">
        <f>IF(G617=$M$1,(VLOOKUP(A617,'Extras -UL'!$A$6:$J$109,HLOOKUP('Exras Inflair Vs. Base'!G617,'Extras -UL'!$A$4:$J$5,2,FALSE),FALSE)-I617),0)</f>
        <v>0</v>
      </c>
      <c r="N617" s="369">
        <f>IF(G617=$N$1,(VLOOKUP(A617,'Extras -UL'!$A$6:$J$109,HLOOKUP('Exras Inflair Vs. Base'!G617,'Extras -UL'!$A$4:$J$5,2,FALSE),FALSE)-I617),0)</f>
        <v>0</v>
      </c>
      <c r="O617" s="369">
        <f>IF(G617=$O$1,(VLOOKUP(A617,'Extras -UL'!$A$6:$J$109,HLOOKUP('Exras Inflair Vs. Base'!G617,'Extras -UL'!$A$4:$J$5,2,FALSE),FALSE)-I617),0)</f>
        <v>0</v>
      </c>
      <c r="P617" s="369">
        <f>IF(G617=$P$1,(VLOOKUP(A617,'Extras -UL'!$A$6:$J$109,HLOOKUP('Exras Inflair Vs. Base'!G617,'Extras -UL'!$A$4:$J$5,2,FALSE),FALSE)-I617),0)</f>
        <v>0</v>
      </c>
      <c r="Q617" s="369">
        <f>IF(G617=$Q$1,(VLOOKUP(A617,'Extras -UL'!$A$6:$J$109,HLOOKUP('Exras Inflair Vs. Base'!G617,'Extras -UL'!$A$4:$J$5,2,FALSE),FALSE)-I617),0)</f>
        <v>0</v>
      </c>
      <c r="R617" s="369">
        <f>IF(G617=$R$1,(VLOOKUP(A617,'Extras -UL'!$A$6:$J$109,HLOOKUP('Exras Inflair Vs. Base'!G617,'Extras -UL'!$A$4:$J$5,2,FALSE),FALSE)-I617),0)</f>
        <v>0</v>
      </c>
      <c r="S617" s="248"/>
      <c r="T617" s="256" t="str">
        <f t="shared" si="28"/>
        <v/>
      </c>
      <c r="U617" s="248"/>
      <c r="V617" s="248"/>
      <c r="W617" s="248"/>
      <c r="X617" s="248"/>
      <c r="Y617" s="241"/>
      <c r="Z617" s="241" t="str">
        <f t="shared" si="29"/>
        <v/>
      </c>
      <c r="AA617" s="245">
        <f t="shared" si="30"/>
        <v>0</v>
      </c>
      <c r="AB617" s="242">
        <f>IF(G617=$J$1,(VLOOKUP(A617,'Extras -UL'!$A$6:$J$109,HLOOKUP('Exras Inflair Vs. Base'!G617,'Extras -UL'!$A$4:$J$5,2,FALSE),FALSE)),0)</f>
        <v>0</v>
      </c>
      <c r="AC617" s="242">
        <f>IF(G617=$K$1,(VLOOKUP(A617,'Extras -UL'!$A$6:$J$109,HLOOKUP('Exras Inflair Vs. Base'!G617,'Extras -UL'!$A$4:$J$5,2,FALSE),FALSE)),0)</f>
        <v>0</v>
      </c>
      <c r="AD617" s="242">
        <f>IF(G617=$L$1,(VLOOKUP(A617,'Extras -UL'!$A$6:$J$109,HLOOKUP('Exras Inflair Vs. Base'!G617,'Extras -UL'!$A$4:$J$5,2,FALSE),FALSE)),0)</f>
        <v>0</v>
      </c>
      <c r="AE617" s="242">
        <f>IF(G617=$M$1,(VLOOKUP(A617,'Extras -UL'!$A$6:$J$109,HLOOKUP('Exras Inflair Vs. Base'!G617,'Extras -UL'!$A$4:$J$5,2,FALSE),FALSE)),0)</f>
        <v>0</v>
      </c>
      <c r="AF617" s="242">
        <f>IF(G617=$N$1,(VLOOKUP(A617,'Extras -UL'!$A$6:$J$109,HLOOKUP('Exras Inflair Vs. Base'!G617,'Extras -UL'!$A$4:$J$5,2,FALSE),FALSE)-I617),0)</f>
        <v>0</v>
      </c>
      <c r="AG617" s="242">
        <f>IF(G617=$O$1,(VLOOKUP(A617,'Extras -UL'!$A$6:$J$109,HLOOKUP('Exras Inflair Vs. Base'!G617,'Extras -UL'!$A$4:$J$5,2,FALSE),FALSE)),0)</f>
        <v>0</v>
      </c>
      <c r="AH617" s="242">
        <f>IF(G617=$P$1,(VLOOKUP(A617,'Extras -UL'!$A$6:$J$109,HLOOKUP('Exras Inflair Vs. Base'!G617,'Extras -UL'!$A$4:$J$5,2,FALSE),FALSE)),0)</f>
        <v>0</v>
      </c>
      <c r="AI617" s="242">
        <f>IF(G617=$Q$1,(VLOOKUP(A617,'Extras -UL'!$A$6:$J$109,HLOOKUP('Exras Inflair Vs. Base'!G617,'Extras -UL'!$A$4:$J$5,2,FALSE),FALSE)),0)</f>
        <v>0</v>
      </c>
      <c r="AJ617" s="242">
        <f>IF(G617=$R$1,(VLOOKUP(A617,'Extras -UL'!$A$6:$J$109,HLOOKUP('Exras Inflair Vs. Base'!G617,'Extras -UL'!$A$4:$J$5,2,FALSE),FALSE)),0)</f>
        <v>0</v>
      </c>
    </row>
    <row r="618" spans="1:36" x14ac:dyDescent="0.25">
      <c r="A618" s="250"/>
      <c r="B618" s="250"/>
      <c r="C618" s="250"/>
      <c r="D618" s="252"/>
      <c r="E618" s="249"/>
      <c r="F618" s="249"/>
      <c r="G618" s="249"/>
      <c r="H618" s="249"/>
      <c r="I618" s="249"/>
      <c r="J618" s="369">
        <f>IF(G618=$J$1,(VLOOKUP(A618,'Extras -UL'!$A$6:$J$109,HLOOKUP('Exras Inflair Vs. Base'!G618,'Extras -UL'!$A$4:$J$5,2,FALSE),FALSE)-I618),0)</f>
        <v>0</v>
      </c>
      <c r="K618" s="369">
        <f>IF(G618=$K$1,(VLOOKUP(A618,'Extras -UL'!$A$6:$J$109,HLOOKUP('Exras Inflair Vs. Base'!G618,'Extras -UL'!$A$4:$J$5,2,FALSE),FALSE)-I618),0)</f>
        <v>0</v>
      </c>
      <c r="L618" s="369">
        <f>IF(G618=$L$1,(VLOOKUP(A618,'Extras -UL'!$A$6:$J$109,HLOOKUP('Exras Inflair Vs. Base'!G618,'Extras -UL'!$A$4:$J$5,2,FALSE),FALSE)-I618),0)</f>
        <v>0</v>
      </c>
      <c r="M618" s="369">
        <f>IF(G618=$M$1,(VLOOKUP(A618,'Extras -UL'!$A$6:$J$109,HLOOKUP('Exras Inflair Vs. Base'!G618,'Extras -UL'!$A$4:$J$5,2,FALSE),FALSE)-I618),0)</f>
        <v>0</v>
      </c>
      <c r="N618" s="369">
        <f>IF(G618=$N$1,(VLOOKUP(A618,'Extras -UL'!$A$6:$J$109,HLOOKUP('Exras Inflair Vs. Base'!G618,'Extras -UL'!$A$4:$J$5,2,FALSE),FALSE)-I618),0)</f>
        <v>0</v>
      </c>
      <c r="O618" s="369">
        <f>IF(G618=$O$1,(VLOOKUP(A618,'Extras -UL'!$A$6:$J$109,HLOOKUP('Exras Inflair Vs. Base'!G618,'Extras -UL'!$A$4:$J$5,2,FALSE),FALSE)-I618),0)</f>
        <v>0</v>
      </c>
      <c r="P618" s="369">
        <f>IF(G618=$P$1,(VLOOKUP(A618,'Extras -UL'!$A$6:$J$109,HLOOKUP('Exras Inflair Vs. Base'!G618,'Extras -UL'!$A$4:$J$5,2,FALSE),FALSE)-I618),0)</f>
        <v>0</v>
      </c>
      <c r="Q618" s="369">
        <f>IF(G618=$Q$1,(VLOOKUP(A618,'Extras -UL'!$A$6:$J$109,HLOOKUP('Exras Inflair Vs. Base'!G618,'Extras -UL'!$A$4:$J$5,2,FALSE),FALSE)-I618),0)</f>
        <v>0</v>
      </c>
      <c r="R618" s="369">
        <f>IF(G618=$R$1,(VLOOKUP(A618,'Extras -UL'!$A$6:$J$109,HLOOKUP('Exras Inflair Vs. Base'!G618,'Extras -UL'!$A$4:$J$5,2,FALSE),FALSE)-I618),0)</f>
        <v>0</v>
      </c>
      <c r="S618" s="248"/>
      <c r="T618" s="256" t="str">
        <f t="shared" si="28"/>
        <v/>
      </c>
      <c r="U618" s="248"/>
      <c r="V618" s="248"/>
      <c r="W618" s="248"/>
      <c r="X618" s="248"/>
      <c r="Y618" s="241"/>
      <c r="Z618" s="241" t="str">
        <f t="shared" si="29"/>
        <v/>
      </c>
      <c r="AA618" s="245">
        <f t="shared" si="30"/>
        <v>0</v>
      </c>
      <c r="AB618" s="242">
        <f>IF(G618=$J$1,(VLOOKUP(A618,'Extras -UL'!$A$6:$J$109,HLOOKUP('Exras Inflair Vs. Base'!G618,'Extras -UL'!$A$4:$J$5,2,FALSE),FALSE)),0)</f>
        <v>0</v>
      </c>
      <c r="AC618" s="242">
        <f>IF(G618=$K$1,(VLOOKUP(A618,'Extras -UL'!$A$6:$J$109,HLOOKUP('Exras Inflair Vs. Base'!G618,'Extras -UL'!$A$4:$J$5,2,FALSE),FALSE)),0)</f>
        <v>0</v>
      </c>
      <c r="AD618" s="242">
        <f>IF(G618=$L$1,(VLOOKUP(A618,'Extras -UL'!$A$6:$J$109,HLOOKUP('Exras Inflair Vs. Base'!G618,'Extras -UL'!$A$4:$J$5,2,FALSE),FALSE)),0)</f>
        <v>0</v>
      </c>
      <c r="AE618" s="242">
        <f>IF(G618=$M$1,(VLOOKUP(A618,'Extras -UL'!$A$6:$J$109,HLOOKUP('Exras Inflair Vs. Base'!G618,'Extras -UL'!$A$4:$J$5,2,FALSE),FALSE)),0)</f>
        <v>0</v>
      </c>
      <c r="AF618" s="242">
        <f>IF(G618=$N$1,(VLOOKUP(A618,'Extras -UL'!$A$6:$J$109,HLOOKUP('Exras Inflair Vs. Base'!G618,'Extras -UL'!$A$4:$J$5,2,FALSE),FALSE)-I618),0)</f>
        <v>0</v>
      </c>
      <c r="AG618" s="242">
        <f>IF(G618=$O$1,(VLOOKUP(A618,'Extras -UL'!$A$6:$J$109,HLOOKUP('Exras Inflair Vs. Base'!G618,'Extras -UL'!$A$4:$J$5,2,FALSE),FALSE)),0)</f>
        <v>0</v>
      </c>
      <c r="AH618" s="242">
        <f>IF(G618=$P$1,(VLOOKUP(A618,'Extras -UL'!$A$6:$J$109,HLOOKUP('Exras Inflair Vs. Base'!G618,'Extras -UL'!$A$4:$J$5,2,FALSE),FALSE)),0)</f>
        <v>0</v>
      </c>
      <c r="AI618" s="242">
        <f>IF(G618=$Q$1,(VLOOKUP(A618,'Extras -UL'!$A$6:$J$109,HLOOKUP('Exras Inflair Vs. Base'!G618,'Extras -UL'!$A$4:$J$5,2,FALSE),FALSE)),0)</f>
        <v>0</v>
      </c>
      <c r="AJ618" s="242">
        <f>IF(G618=$R$1,(VLOOKUP(A618,'Extras -UL'!$A$6:$J$109,HLOOKUP('Exras Inflair Vs. Base'!G618,'Extras -UL'!$A$4:$J$5,2,FALSE),FALSE)),0)</f>
        <v>0</v>
      </c>
    </row>
    <row r="619" spans="1:36" x14ac:dyDescent="0.25">
      <c r="A619" s="250"/>
      <c r="B619" s="250"/>
      <c r="C619" s="250"/>
      <c r="D619" s="252"/>
      <c r="E619" s="249"/>
      <c r="F619" s="249"/>
      <c r="G619" s="249"/>
      <c r="H619" s="249"/>
      <c r="I619" s="249"/>
      <c r="J619" s="369">
        <f>IF(G619=$J$1,(VLOOKUP(A619,'Extras -UL'!$A$6:$J$109,HLOOKUP('Exras Inflair Vs. Base'!G619,'Extras -UL'!$A$4:$J$5,2,FALSE),FALSE)-I619),0)</f>
        <v>0</v>
      </c>
      <c r="K619" s="369">
        <f>IF(G619=$K$1,(VLOOKUP(A619,'Extras -UL'!$A$6:$J$109,HLOOKUP('Exras Inflair Vs. Base'!G619,'Extras -UL'!$A$4:$J$5,2,FALSE),FALSE)-I619),0)</f>
        <v>0</v>
      </c>
      <c r="L619" s="369">
        <f>IF(G619=$L$1,(VLOOKUP(A619,'Extras -UL'!$A$6:$J$109,HLOOKUP('Exras Inflair Vs. Base'!G619,'Extras -UL'!$A$4:$J$5,2,FALSE),FALSE)-I619),0)</f>
        <v>0</v>
      </c>
      <c r="M619" s="369">
        <f>IF(G619=$M$1,(VLOOKUP(A619,'Extras -UL'!$A$6:$J$109,HLOOKUP('Exras Inflair Vs. Base'!G619,'Extras -UL'!$A$4:$J$5,2,FALSE),FALSE)-I619),0)</f>
        <v>0</v>
      </c>
      <c r="N619" s="369">
        <f>IF(G619=$N$1,(VLOOKUP(A619,'Extras -UL'!$A$6:$J$109,HLOOKUP('Exras Inflair Vs. Base'!G619,'Extras -UL'!$A$4:$J$5,2,FALSE),FALSE)-I619),0)</f>
        <v>0</v>
      </c>
      <c r="O619" s="369">
        <f>IF(G619=$O$1,(VLOOKUP(A619,'Extras -UL'!$A$6:$J$109,HLOOKUP('Exras Inflair Vs. Base'!G619,'Extras -UL'!$A$4:$J$5,2,FALSE),FALSE)-I619),0)</f>
        <v>0</v>
      </c>
      <c r="P619" s="369">
        <f>IF(G619=$P$1,(VLOOKUP(A619,'Extras -UL'!$A$6:$J$109,HLOOKUP('Exras Inflair Vs. Base'!G619,'Extras -UL'!$A$4:$J$5,2,FALSE),FALSE)-I619),0)</f>
        <v>0</v>
      </c>
      <c r="Q619" s="369">
        <f>IF(G619=$Q$1,(VLOOKUP(A619,'Extras -UL'!$A$6:$J$109,HLOOKUP('Exras Inflair Vs. Base'!G619,'Extras -UL'!$A$4:$J$5,2,FALSE),FALSE)-I619),0)</f>
        <v>0</v>
      </c>
      <c r="R619" s="369">
        <f>IF(G619=$R$1,(VLOOKUP(A619,'Extras -UL'!$A$6:$J$109,HLOOKUP('Exras Inflair Vs. Base'!G619,'Extras -UL'!$A$4:$J$5,2,FALSE),FALSE)-I619),0)</f>
        <v>0</v>
      </c>
      <c r="S619" s="248"/>
      <c r="T619" s="256" t="str">
        <f t="shared" si="28"/>
        <v/>
      </c>
      <c r="U619" s="248"/>
      <c r="V619" s="248"/>
      <c r="W619" s="248"/>
      <c r="X619" s="248"/>
      <c r="Y619" s="241"/>
      <c r="Z619" s="241" t="str">
        <f t="shared" si="29"/>
        <v/>
      </c>
      <c r="AA619" s="245">
        <f t="shared" si="30"/>
        <v>0</v>
      </c>
      <c r="AB619" s="242">
        <f>IF(G619=$J$1,(VLOOKUP(A619,'Extras -UL'!$A$6:$J$109,HLOOKUP('Exras Inflair Vs. Base'!G619,'Extras -UL'!$A$4:$J$5,2,FALSE),FALSE)),0)</f>
        <v>0</v>
      </c>
      <c r="AC619" s="242">
        <f>IF(G619=$K$1,(VLOOKUP(A619,'Extras -UL'!$A$6:$J$109,HLOOKUP('Exras Inflair Vs. Base'!G619,'Extras -UL'!$A$4:$J$5,2,FALSE),FALSE)),0)</f>
        <v>0</v>
      </c>
      <c r="AD619" s="242">
        <f>IF(G619=$L$1,(VLOOKUP(A619,'Extras -UL'!$A$6:$J$109,HLOOKUP('Exras Inflair Vs. Base'!G619,'Extras -UL'!$A$4:$J$5,2,FALSE),FALSE)),0)</f>
        <v>0</v>
      </c>
      <c r="AE619" s="242">
        <f>IF(G619=$M$1,(VLOOKUP(A619,'Extras -UL'!$A$6:$J$109,HLOOKUP('Exras Inflair Vs. Base'!G619,'Extras -UL'!$A$4:$J$5,2,FALSE),FALSE)),0)</f>
        <v>0</v>
      </c>
      <c r="AF619" s="242">
        <f>IF(G619=$N$1,(VLOOKUP(A619,'Extras -UL'!$A$6:$J$109,HLOOKUP('Exras Inflair Vs. Base'!G619,'Extras -UL'!$A$4:$J$5,2,FALSE),FALSE)-I619),0)</f>
        <v>0</v>
      </c>
      <c r="AG619" s="242">
        <f>IF(G619=$O$1,(VLOOKUP(A619,'Extras -UL'!$A$6:$J$109,HLOOKUP('Exras Inflair Vs. Base'!G619,'Extras -UL'!$A$4:$J$5,2,FALSE),FALSE)),0)</f>
        <v>0</v>
      </c>
      <c r="AH619" s="242">
        <f>IF(G619=$P$1,(VLOOKUP(A619,'Extras -UL'!$A$6:$J$109,HLOOKUP('Exras Inflair Vs. Base'!G619,'Extras -UL'!$A$4:$J$5,2,FALSE),FALSE)),0)</f>
        <v>0</v>
      </c>
      <c r="AI619" s="242">
        <f>IF(G619=$Q$1,(VLOOKUP(A619,'Extras -UL'!$A$6:$J$109,HLOOKUP('Exras Inflair Vs. Base'!G619,'Extras -UL'!$A$4:$J$5,2,FALSE),FALSE)),0)</f>
        <v>0</v>
      </c>
      <c r="AJ619" s="242">
        <f>IF(G619=$R$1,(VLOOKUP(A619,'Extras -UL'!$A$6:$J$109,HLOOKUP('Exras Inflair Vs. Base'!G619,'Extras -UL'!$A$4:$J$5,2,FALSE),FALSE)),0)</f>
        <v>0</v>
      </c>
    </row>
    <row r="620" spans="1:36" x14ac:dyDescent="0.25">
      <c r="A620" s="250"/>
      <c r="B620" s="250"/>
      <c r="C620" s="250"/>
      <c r="D620" s="252"/>
      <c r="E620" s="249"/>
      <c r="F620" s="249"/>
      <c r="G620" s="249"/>
      <c r="H620" s="249"/>
      <c r="I620" s="249"/>
      <c r="J620" s="369">
        <f>IF(G620=$J$1,(VLOOKUP(A620,'Extras -UL'!$A$6:$J$109,HLOOKUP('Exras Inflair Vs. Base'!G620,'Extras -UL'!$A$4:$J$5,2,FALSE),FALSE)-I620),0)</f>
        <v>0</v>
      </c>
      <c r="K620" s="369">
        <f>IF(G620=$K$1,(VLOOKUP(A620,'Extras -UL'!$A$6:$J$109,HLOOKUP('Exras Inflair Vs. Base'!G620,'Extras -UL'!$A$4:$J$5,2,FALSE),FALSE)-I620),0)</f>
        <v>0</v>
      </c>
      <c r="L620" s="369">
        <f>IF(G620=$L$1,(VLOOKUP(A620,'Extras -UL'!$A$6:$J$109,HLOOKUP('Exras Inflair Vs. Base'!G620,'Extras -UL'!$A$4:$J$5,2,FALSE),FALSE)-I620),0)</f>
        <v>0</v>
      </c>
      <c r="M620" s="369">
        <f>IF(G620=$M$1,(VLOOKUP(A620,'Extras -UL'!$A$6:$J$109,HLOOKUP('Exras Inflair Vs. Base'!G620,'Extras -UL'!$A$4:$J$5,2,FALSE),FALSE)-I620),0)</f>
        <v>0</v>
      </c>
      <c r="N620" s="369">
        <f>IF(G620=$N$1,(VLOOKUP(A620,'Extras -UL'!$A$6:$J$109,HLOOKUP('Exras Inflair Vs. Base'!G620,'Extras -UL'!$A$4:$J$5,2,FALSE),FALSE)-I620),0)</f>
        <v>0</v>
      </c>
      <c r="O620" s="369">
        <f>IF(G620=$O$1,(VLOOKUP(A620,'Extras -UL'!$A$6:$J$109,HLOOKUP('Exras Inflair Vs. Base'!G620,'Extras -UL'!$A$4:$J$5,2,FALSE),FALSE)-I620),0)</f>
        <v>0</v>
      </c>
      <c r="P620" s="369">
        <f>IF(G620=$P$1,(VLOOKUP(A620,'Extras -UL'!$A$6:$J$109,HLOOKUP('Exras Inflair Vs. Base'!G620,'Extras -UL'!$A$4:$J$5,2,FALSE),FALSE)-I620),0)</f>
        <v>0</v>
      </c>
      <c r="Q620" s="369">
        <f>IF(G620=$Q$1,(VLOOKUP(A620,'Extras -UL'!$A$6:$J$109,HLOOKUP('Exras Inflair Vs. Base'!G620,'Extras -UL'!$A$4:$J$5,2,FALSE),FALSE)-I620),0)</f>
        <v>0</v>
      </c>
      <c r="R620" s="369">
        <f>IF(G620=$R$1,(VLOOKUP(A620,'Extras -UL'!$A$6:$J$109,HLOOKUP('Exras Inflair Vs. Base'!G620,'Extras -UL'!$A$4:$J$5,2,FALSE),FALSE)-I620),0)</f>
        <v>0</v>
      </c>
      <c r="S620" s="248"/>
      <c r="T620" s="256" t="str">
        <f t="shared" si="28"/>
        <v/>
      </c>
      <c r="U620" s="248"/>
      <c r="V620" s="248"/>
      <c r="W620" s="248"/>
      <c r="X620" s="248"/>
      <c r="Y620" s="241"/>
      <c r="Z620" s="241" t="str">
        <f t="shared" si="29"/>
        <v/>
      </c>
      <c r="AA620" s="245">
        <f t="shared" si="30"/>
        <v>0</v>
      </c>
      <c r="AB620" s="242">
        <f>IF(G620=$J$1,(VLOOKUP(A620,'Extras -UL'!$A$6:$J$109,HLOOKUP('Exras Inflair Vs. Base'!G620,'Extras -UL'!$A$4:$J$5,2,FALSE),FALSE)),0)</f>
        <v>0</v>
      </c>
      <c r="AC620" s="242">
        <f>IF(G620=$K$1,(VLOOKUP(A620,'Extras -UL'!$A$6:$J$109,HLOOKUP('Exras Inflair Vs. Base'!G620,'Extras -UL'!$A$4:$J$5,2,FALSE),FALSE)),0)</f>
        <v>0</v>
      </c>
      <c r="AD620" s="242">
        <f>IF(G620=$L$1,(VLOOKUP(A620,'Extras -UL'!$A$6:$J$109,HLOOKUP('Exras Inflair Vs. Base'!G620,'Extras -UL'!$A$4:$J$5,2,FALSE),FALSE)),0)</f>
        <v>0</v>
      </c>
      <c r="AE620" s="242">
        <f>IF(G620=$M$1,(VLOOKUP(A620,'Extras -UL'!$A$6:$J$109,HLOOKUP('Exras Inflair Vs. Base'!G620,'Extras -UL'!$A$4:$J$5,2,FALSE),FALSE)),0)</f>
        <v>0</v>
      </c>
      <c r="AF620" s="242">
        <f>IF(G620=$N$1,(VLOOKUP(A620,'Extras -UL'!$A$6:$J$109,HLOOKUP('Exras Inflair Vs. Base'!G620,'Extras -UL'!$A$4:$J$5,2,FALSE),FALSE)-I620),0)</f>
        <v>0</v>
      </c>
      <c r="AG620" s="242">
        <f>IF(G620=$O$1,(VLOOKUP(A620,'Extras -UL'!$A$6:$J$109,HLOOKUP('Exras Inflair Vs. Base'!G620,'Extras -UL'!$A$4:$J$5,2,FALSE),FALSE)),0)</f>
        <v>0</v>
      </c>
      <c r="AH620" s="242">
        <f>IF(G620=$P$1,(VLOOKUP(A620,'Extras -UL'!$A$6:$J$109,HLOOKUP('Exras Inflair Vs. Base'!G620,'Extras -UL'!$A$4:$J$5,2,FALSE),FALSE)),0)</f>
        <v>0</v>
      </c>
      <c r="AI620" s="242">
        <f>IF(G620=$Q$1,(VLOOKUP(A620,'Extras -UL'!$A$6:$J$109,HLOOKUP('Exras Inflair Vs. Base'!G620,'Extras -UL'!$A$4:$J$5,2,FALSE),FALSE)),0)</f>
        <v>0</v>
      </c>
      <c r="AJ620" s="242">
        <f>IF(G620=$R$1,(VLOOKUP(A620,'Extras -UL'!$A$6:$J$109,HLOOKUP('Exras Inflair Vs. Base'!G620,'Extras -UL'!$A$4:$J$5,2,FALSE),FALSE)),0)</f>
        <v>0</v>
      </c>
    </row>
    <row r="621" spans="1:36" x14ac:dyDescent="0.25">
      <c r="A621" s="250"/>
      <c r="B621" s="250"/>
      <c r="C621" s="250"/>
      <c r="D621" s="252"/>
      <c r="E621" s="249"/>
      <c r="F621" s="249"/>
      <c r="G621" s="249"/>
      <c r="H621" s="249"/>
      <c r="I621" s="249"/>
      <c r="J621" s="369">
        <f>IF(G621=$J$1,(VLOOKUP(A621,'Extras -UL'!$A$6:$J$109,HLOOKUP('Exras Inflair Vs. Base'!G621,'Extras -UL'!$A$4:$J$5,2,FALSE),FALSE)-I621),0)</f>
        <v>0</v>
      </c>
      <c r="K621" s="369">
        <f>IF(G621=$K$1,(VLOOKUP(A621,'Extras -UL'!$A$6:$J$109,HLOOKUP('Exras Inflair Vs. Base'!G621,'Extras -UL'!$A$4:$J$5,2,FALSE),FALSE)-I621),0)</f>
        <v>0</v>
      </c>
      <c r="L621" s="369">
        <f>IF(G621=$L$1,(VLOOKUP(A621,'Extras -UL'!$A$6:$J$109,HLOOKUP('Exras Inflair Vs. Base'!G621,'Extras -UL'!$A$4:$J$5,2,FALSE),FALSE)-I621),0)</f>
        <v>0</v>
      </c>
      <c r="M621" s="369">
        <f>IF(G621=$M$1,(VLOOKUP(A621,'Extras -UL'!$A$6:$J$109,HLOOKUP('Exras Inflair Vs. Base'!G621,'Extras -UL'!$A$4:$J$5,2,FALSE),FALSE)-I621),0)</f>
        <v>0</v>
      </c>
      <c r="N621" s="369">
        <f>IF(G621=$N$1,(VLOOKUP(A621,'Extras -UL'!$A$6:$J$109,HLOOKUP('Exras Inflair Vs. Base'!G621,'Extras -UL'!$A$4:$J$5,2,FALSE),FALSE)-I621),0)</f>
        <v>0</v>
      </c>
      <c r="O621" s="369">
        <f>IF(G621=$O$1,(VLOOKUP(A621,'Extras -UL'!$A$6:$J$109,HLOOKUP('Exras Inflair Vs. Base'!G621,'Extras -UL'!$A$4:$J$5,2,FALSE),FALSE)-I621),0)</f>
        <v>0</v>
      </c>
      <c r="P621" s="369">
        <f>IF(G621=$P$1,(VLOOKUP(A621,'Extras -UL'!$A$6:$J$109,HLOOKUP('Exras Inflair Vs. Base'!G621,'Extras -UL'!$A$4:$J$5,2,FALSE),FALSE)-I621),0)</f>
        <v>0</v>
      </c>
      <c r="Q621" s="369">
        <f>IF(G621=$Q$1,(VLOOKUP(A621,'Extras -UL'!$A$6:$J$109,HLOOKUP('Exras Inflair Vs. Base'!G621,'Extras -UL'!$A$4:$J$5,2,FALSE),FALSE)-I621),0)</f>
        <v>0</v>
      </c>
      <c r="R621" s="369">
        <f>IF(G621=$R$1,(VLOOKUP(A621,'Extras -UL'!$A$6:$J$109,HLOOKUP('Exras Inflair Vs. Base'!G621,'Extras -UL'!$A$4:$J$5,2,FALSE),FALSE)-I621),0)</f>
        <v>0</v>
      </c>
      <c r="S621" s="248"/>
      <c r="T621" s="256" t="str">
        <f t="shared" si="28"/>
        <v/>
      </c>
      <c r="U621" s="248"/>
      <c r="V621" s="248"/>
      <c r="W621" s="248"/>
      <c r="X621" s="248"/>
      <c r="Y621" s="241"/>
      <c r="Z621" s="241" t="str">
        <f t="shared" si="29"/>
        <v/>
      </c>
      <c r="AA621" s="245">
        <f t="shared" si="30"/>
        <v>0</v>
      </c>
      <c r="AB621" s="242">
        <f>IF(G621=$J$1,(VLOOKUP(A621,'Extras -UL'!$A$6:$J$109,HLOOKUP('Exras Inflair Vs. Base'!G621,'Extras -UL'!$A$4:$J$5,2,FALSE),FALSE)),0)</f>
        <v>0</v>
      </c>
      <c r="AC621" s="242">
        <f>IF(G621=$K$1,(VLOOKUP(A621,'Extras -UL'!$A$6:$J$109,HLOOKUP('Exras Inflair Vs. Base'!G621,'Extras -UL'!$A$4:$J$5,2,FALSE),FALSE)),0)</f>
        <v>0</v>
      </c>
      <c r="AD621" s="242">
        <f>IF(G621=$L$1,(VLOOKUP(A621,'Extras -UL'!$A$6:$J$109,HLOOKUP('Exras Inflair Vs. Base'!G621,'Extras -UL'!$A$4:$J$5,2,FALSE),FALSE)),0)</f>
        <v>0</v>
      </c>
      <c r="AE621" s="242">
        <f>IF(G621=$M$1,(VLOOKUP(A621,'Extras -UL'!$A$6:$J$109,HLOOKUP('Exras Inflair Vs. Base'!G621,'Extras -UL'!$A$4:$J$5,2,FALSE),FALSE)),0)</f>
        <v>0</v>
      </c>
      <c r="AF621" s="242">
        <f>IF(G621=$N$1,(VLOOKUP(A621,'Extras -UL'!$A$6:$J$109,HLOOKUP('Exras Inflair Vs. Base'!G621,'Extras -UL'!$A$4:$J$5,2,FALSE),FALSE)-I621),0)</f>
        <v>0</v>
      </c>
      <c r="AG621" s="242">
        <f>IF(G621=$O$1,(VLOOKUP(A621,'Extras -UL'!$A$6:$J$109,HLOOKUP('Exras Inflair Vs. Base'!G621,'Extras -UL'!$A$4:$J$5,2,FALSE),FALSE)),0)</f>
        <v>0</v>
      </c>
      <c r="AH621" s="242">
        <f>IF(G621=$P$1,(VLOOKUP(A621,'Extras -UL'!$A$6:$J$109,HLOOKUP('Exras Inflair Vs. Base'!G621,'Extras -UL'!$A$4:$J$5,2,FALSE),FALSE)),0)</f>
        <v>0</v>
      </c>
      <c r="AI621" s="242">
        <f>IF(G621=$Q$1,(VLOOKUP(A621,'Extras -UL'!$A$6:$J$109,HLOOKUP('Exras Inflair Vs. Base'!G621,'Extras -UL'!$A$4:$J$5,2,FALSE),FALSE)),0)</f>
        <v>0</v>
      </c>
      <c r="AJ621" s="242">
        <f>IF(G621=$R$1,(VLOOKUP(A621,'Extras -UL'!$A$6:$J$109,HLOOKUP('Exras Inflair Vs. Base'!G621,'Extras -UL'!$A$4:$J$5,2,FALSE),FALSE)),0)</f>
        <v>0</v>
      </c>
    </row>
    <row r="622" spans="1:36" x14ac:dyDescent="0.25">
      <c r="A622" s="250"/>
      <c r="B622" s="250"/>
      <c r="C622" s="250"/>
      <c r="D622" s="252"/>
      <c r="E622" s="249"/>
      <c r="F622" s="249"/>
      <c r="G622" s="249"/>
      <c r="H622" s="249"/>
      <c r="I622" s="249"/>
      <c r="J622" s="369">
        <f>IF(G622=$J$1,(VLOOKUP(A622,'Extras -UL'!$A$6:$J$109,HLOOKUP('Exras Inflair Vs. Base'!G622,'Extras -UL'!$A$4:$J$5,2,FALSE),FALSE)-I622),0)</f>
        <v>0</v>
      </c>
      <c r="K622" s="369">
        <f>IF(G622=$K$1,(VLOOKUP(A622,'Extras -UL'!$A$6:$J$109,HLOOKUP('Exras Inflair Vs. Base'!G622,'Extras -UL'!$A$4:$J$5,2,FALSE),FALSE)-I622),0)</f>
        <v>0</v>
      </c>
      <c r="L622" s="369">
        <f>IF(G622=$L$1,(VLOOKUP(A622,'Extras -UL'!$A$6:$J$109,HLOOKUP('Exras Inflair Vs. Base'!G622,'Extras -UL'!$A$4:$J$5,2,FALSE),FALSE)-I622),0)</f>
        <v>0</v>
      </c>
      <c r="M622" s="369">
        <f>IF(G622=$M$1,(VLOOKUP(A622,'Extras -UL'!$A$6:$J$109,HLOOKUP('Exras Inflair Vs. Base'!G622,'Extras -UL'!$A$4:$J$5,2,FALSE),FALSE)-I622),0)</f>
        <v>0</v>
      </c>
      <c r="N622" s="369">
        <f>IF(G622=$N$1,(VLOOKUP(A622,'Extras -UL'!$A$6:$J$109,HLOOKUP('Exras Inflair Vs. Base'!G622,'Extras -UL'!$A$4:$J$5,2,FALSE),FALSE)-I622),0)</f>
        <v>0</v>
      </c>
      <c r="O622" s="369">
        <f>IF(G622=$O$1,(VLOOKUP(A622,'Extras -UL'!$A$6:$J$109,HLOOKUP('Exras Inflair Vs. Base'!G622,'Extras -UL'!$A$4:$J$5,2,FALSE),FALSE)-I622),0)</f>
        <v>0</v>
      </c>
      <c r="P622" s="369">
        <f>IF(G622=$P$1,(VLOOKUP(A622,'Extras -UL'!$A$6:$J$109,HLOOKUP('Exras Inflair Vs. Base'!G622,'Extras -UL'!$A$4:$J$5,2,FALSE),FALSE)-I622),0)</f>
        <v>0</v>
      </c>
      <c r="Q622" s="369">
        <f>IF(G622=$Q$1,(VLOOKUP(A622,'Extras -UL'!$A$6:$J$109,HLOOKUP('Exras Inflair Vs. Base'!G622,'Extras -UL'!$A$4:$J$5,2,FALSE),FALSE)-I622),0)</f>
        <v>0</v>
      </c>
      <c r="R622" s="369">
        <f>IF(G622=$R$1,(VLOOKUP(A622,'Extras -UL'!$A$6:$J$109,HLOOKUP('Exras Inflair Vs. Base'!G622,'Extras -UL'!$A$4:$J$5,2,FALSE),FALSE)-I622),0)</f>
        <v>0</v>
      </c>
      <c r="S622" s="248"/>
      <c r="T622" s="256" t="str">
        <f t="shared" si="28"/>
        <v/>
      </c>
      <c r="U622" s="248"/>
      <c r="V622" s="248"/>
      <c r="W622" s="248"/>
      <c r="X622" s="248"/>
      <c r="Y622" s="241"/>
      <c r="Z622" s="241" t="str">
        <f t="shared" si="29"/>
        <v/>
      </c>
      <c r="AA622" s="245">
        <f t="shared" si="30"/>
        <v>0</v>
      </c>
      <c r="AB622" s="242">
        <f>IF(G622=$J$1,(VLOOKUP(A622,'Extras -UL'!$A$6:$J$109,HLOOKUP('Exras Inflair Vs. Base'!G622,'Extras -UL'!$A$4:$J$5,2,FALSE),FALSE)),0)</f>
        <v>0</v>
      </c>
      <c r="AC622" s="242">
        <f>IF(G622=$K$1,(VLOOKUP(A622,'Extras -UL'!$A$6:$J$109,HLOOKUP('Exras Inflair Vs. Base'!G622,'Extras -UL'!$A$4:$J$5,2,FALSE),FALSE)),0)</f>
        <v>0</v>
      </c>
      <c r="AD622" s="242">
        <f>IF(G622=$L$1,(VLOOKUP(A622,'Extras -UL'!$A$6:$J$109,HLOOKUP('Exras Inflair Vs. Base'!G622,'Extras -UL'!$A$4:$J$5,2,FALSE),FALSE)),0)</f>
        <v>0</v>
      </c>
      <c r="AE622" s="242">
        <f>IF(G622=$M$1,(VLOOKUP(A622,'Extras -UL'!$A$6:$J$109,HLOOKUP('Exras Inflair Vs. Base'!G622,'Extras -UL'!$A$4:$J$5,2,FALSE),FALSE)),0)</f>
        <v>0</v>
      </c>
      <c r="AF622" s="242">
        <f>IF(G622=$N$1,(VLOOKUP(A622,'Extras -UL'!$A$6:$J$109,HLOOKUP('Exras Inflair Vs. Base'!G622,'Extras -UL'!$A$4:$J$5,2,FALSE),FALSE)-I622),0)</f>
        <v>0</v>
      </c>
      <c r="AG622" s="242">
        <f>IF(G622=$O$1,(VLOOKUP(A622,'Extras -UL'!$A$6:$J$109,HLOOKUP('Exras Inflair Vs. Base'!G622,'Extras -UL'!$A$4:$J$5,2,FALSE),FALSE)),0)</f>
        <v>0</v>
      </c>
      <c r="AH622" s="242">
        <f>IF(G622=$P$1,(VLOOKUP(A622,'Extras -UL'!$A$6:$J$109,HLOOKUP('Exras Inflair Vs. Base'!G622,'Extras -UL'!$A$4:$J$5,2,FALSE),FALSE)),0)</f>
        <v>0</v>
      </c>
      <c r="AI622" s="242">
        <f>IF(G622=$Q$1,(VLOOKUP(A622,'Extras -UL'!$A$6:$J$109,HLOOKUP('Exras Inflair Vs. Base'!G622,'Extras -UL'!$A$4:$J$5,2,FALSE),FALSE)),0)</f>
        <v>0</v>
      </c>
      <c r="AJ622" s="242">
        <f>IF(G622=$R$1,(VLOOKUP(A622,'Extras -UL'!$A$6:$J$109,HLOOKUP('Exras Inflair Vs. Base'!G622,'Extras -UL'!$A$4:$J$5,2,FALSE),FALSE)),0)</f>
        <v>0</v>
      </c>
    </row>
    <row r="623" spans="1:36" x14ac:dyDescent="0.25">
      <c r="A623" s="250"/>
      <c r="B623" s="250"/>
      <c r="C623" s="250"/>
      <c r="D623" s="252"/>
      <c r="E623" s="249"/>
      <c r="F623" s="249"/>
      <c r="G623" s="249"/>
      <c r="H623" s="249"/>
      <c r="I623" s="249"/>
      <c r="J623" s="369">
        <f>IF(G623=$J$1,(VLOOKUP(A623,'Extras -UL'!$A$6:$J$109,HLOOKUP('Exras Inflair Vs. Base'!G623,'Extras -UL'!$A$4:$J$5,2,FALSE),FALSE)-I623),0)</f>
        <v>0</v>
      </c>
      <c r="K623" s="369">
        <f>IF(G623=$K$1,(VLOOKUP(A623,'Extras -UL'!$A$6:$J$109,HLOOKUP('Exras Inflair Vs. Base'!G623,'Extras -UL'!$A$4:$J$5,2,FALSE),FALSE)-I623),0)</f>
        <v>0</v>
      </c>
      <c r="L623" s="369">
        <f>IF(G623=$L$1,(VLOOKUP(A623,'Extras -UL'!$A$6:$J$109,HLOOKUP('Exras Inflair Vs. Base'!G623,'Extras -UL'!$A$4:$J$5,2,FALSE),FALSE)-I623),0)</f>
        <v>0</v>
      </c>
      <c r="M623" s="369">
        <f>IF(G623=$M$1,(VLOOKUP(A623,'Extras -UL'!$A$6:$J$109,HLOOKUP('Exras Inflair Vs. Base'!G623,'Extras -UL'!$A$4:$J$5,2,FALSE),FALSE)-I623),0)</f>
        <v>0</v>
      </c>
      <c r="N623" s="369">
        <f>IF(G623=$N$1,(VLOOKUP(A623,'Extras -UL'!$A$6:$J$109,HLOOKUP('Exras Inflair Vs. Base'!G623,'Extras -UL'!$A$4:$J$5,2,FALSE),FALSE)-I623),0)</f>
        <v>0</v>
      </c>
      <c r="O623" s="369">
        <f>IF(G623=$O$1,(VLOOKUP(A623,'Extras -UL'!$A$6:$J$109,HLOOKUP('Exras Inflair Vs. Base'!G623,'Extras -UL'!$A$4:$J$5,2,FALSE),FALSE)-I623),0)</f>
        <v>0</v>
      </c>
      <c r="P623" s="369">
        <f>IF(G623=$P$1,(VLOOKUP(A623,'Extras -UL'!$A$6:$J$109,HLOOKUP('Exras Inflair Vs. Base'!G623,'Extras -UL'!$A$4:$J$5,2,FALSE),FALSE)-I623),0)</f>
        <v>0</v>
      </c>
      <c r="Q623" s="369">
        <f>IF(G623=$Q$1,(VLOOKUP(A623,'Extras -UL'!$A$6:$J$109,HLOOKUP('Exras Inflair Vs. Base'!G623,'Extras -UL'!$A$4:$J$5,2,FALSE),FALSE)-I623),0)</f>
        <v>0</v>
      </c>
      <c r="R623" s="369">
        <f>IF(G623=$R$1,(VLOOKUP(A623,'Extras -UL'!$A$6:$J$109,HLOOKUP('Exras Inflair Vs. Base'!G623,'Extras -UL'!$A$4:$J$5,2,FALSE),FALSE)-I623),0)</f>
        <v>0</v>
      </c>
      <c r="S623" s="248"/>
      <c r="T623" s="256" t="str">
        <f t="shared" si="28"/>
        <v/>
      </c>
      <c r="U623" s="248"/>
      <c r="V623" s="248"/>
      <c r="W623" s="248"/>
      <c r="X623" s="248"/>
      <c r="Y623" s="241"/>
      <c r="Z623" s="241" t="str">
        <f t="shared" si="29"/>
        <v/>
      </c>
      <c r="AA623" s="245">
        <f t="shared" si="30"/>
        <v>0</v>
      </c>
      <c r="AB623" s="242">
        <f>IF(G623=$J$1,(VLOOKUP(A623,'Extras -UL'!$A$6:$J$109,HLOOKUP('Exras Inflair Vs. Base'!G623,'Extras -UL'!$A$4:$J$5,2,FALSE),FALSE)),0)</f>
        <v>0</v>
      </c>
      <c r="AC623" s="242">
        <f>IF(G623=$K$1,(VLOOKUP(A623,'Extras -UL'!$A$6:$J$109,HLOOKUP('Exras Inflair Vs. Base'!G623,'Extras -UL'!$A$4:$J$5,2,FALSE),FALSE)),0)</f>
        <v>0</v>
      </c>
      <c r="AD623" s="242">
        <f>IF(G623=$L$1,(VLOOKUP(A623,'Extras -UL'!$A$6:$J$109,HLOOKUP('Exras Inflair Vs. Base'!G623,'Extras -UL'!$A$4:$J$5,2,FALSE),FALSE)),0)</f>
        <v>0</v>
      </c>
      <c r="AE623" s="242">
        <f>IF(G623=$M$1,(VLOOKUP(A623,'Extras -UL'!$A$6:$J$109,HLOOKUP('Exras Inflair Vs. Base'!G623,'Extras -UL'!$A$4:$J$5,2,FALSE),FALSE)),0)</f>
        <v>0</v>
      </c>
      <c r="AF623" s="242">
        <f>IF(G623=$N$1,(VLOOKUP(A623,'Extras -UL'!$A$6:$J$109,HLOOKUP('Exras Inflair Vs. Base'!G623,'Extras -UL'!$A$4:$J$5,2,FALSE),FALSE)-I623),0)</f>
        <v>0</v>
      </c>
      <c r="AG623" s="242">
        <f>IF(G623=$O$1,(VLOOKUP(A623,'Extras -UL'!$A$6:$J$109,HLOOKUP('Exras Inflair Vs. Base'!G623,'Extras -UL'!$A$4:$J$5,2,FALSE),FALSE)),0)</f>
        <v>0</v>
      </c>
      <c r="AH623" s="242">
        <f>IF(G623=$P$1,(VLOOKUP(A623,'Extras -UL'!$A$6:$J$109,HLOOKUP('Exras Inflair Vs. Base'!G623,'Extras -UL'!$A$4:$J$5,2,FALSE),FALSE)),0)</f>
        <v>0</v>
      </c>
      <c r="AI623" s="242">
        <f>IF(G623=$Q$1,(VLOOKUP(A623,'Extras -UL'!$A$6:$J$109,HLOOKUP('Exras Inflair Vs. Base'!G623,'Extras -UL'!$A$4:$J$5,2,FALSE),FALSE)),0)</f>
        <v>0</v>
      </c>
      <c r="AJ623" s="242">
        <f>IF(G623=$R$1,(VLOOKUP(A623,'Extras -UL'!$A$6:$J$109,HLOOKUP('Exras Inflair Vs. Base'!G623,'Extras -UL'!$A$4:$J$5,2,FALSE),FALSE)),0)</f>
        <v>0</v>
      </c>
    </row>
    <row r="624" spans="1:36" x14ac:dyDescent="0.25">
      <c r="A624" s="250"/>
      <c r="B624" s="250"/>
      <c r="C624" s="250"/>
      <c r="D624" s="252"/>
      <c r="E624" s="249"/>
      <c r="F624" s="249"/>
      <c r="G624" s="249"/>
      <c r="H624" s="249"/>
      <c r="I624" s="249"/>
      <c r="J624" s="369">
        <f>IF(G624=$J$1,(VLOOKUP(A624,'Extras -UL'!$A$6:$J$109,HLOOKUP('Exras Inflair Vs. Base'!G624,'Extras -UL'!$A$4:$J$5,2,FALSE),FALSE)-I624),0)</f>
        <v>0</v>
      </c>
      <c r="K624" s="369">
        <f>IF(G624=$K$1,(VLOOKUP(A624,'Extras -UL'!$A$6:$J$109,HLOOKUP('Exras Inflair Vs. Base'!G624,'Extras -UL'!$A$4:$J$5,2,FALSE),FALSE)-I624),0)</f>
        <v>0</v>
      </c>
      <c r="L624" s="369">
        <f>IF(G624=$L$1,(VLOOKUP(A624,'Extras -UL'!$A$6:$J$109,HLOOKUP('Exras Inflair Vs. Base'!G624,'Extras -UL'!$A$4:$J$5,2,FALSE),FALSE)-I624),0)</f>
        <v>0</v>
      </c>
      <c r="M624" s="369">
        <f>IF(G624=$M$1,(VLOOKUP(A624,'Extras -UL'!$A$6:$J$109,HLOOKUP('Exras Inflair Vs. Base'!G624,'Extras -UL'!$A$4:$J$5,2,FALSE),FALSE)-I624),0)</f>
        <v>0</v>
      </c>
      <c r="N624" s="369">
        <f>IF(G624=$N$1,(VLOOKUP(A624,'Extras -UL'!$A$6:$J$109,HLOOKUP('Exras Inflair Vs. Base'!G624,'Extras -UL'!$A$4:$J$5,2,FALSE),FALSE)-I624),0)</f>
        <v>0</v>
      </c>
      <c r="O624" s="369">
        <f>IF(G624=$O$1,(VLOOKUP(A624,'Extras -UL'!$A$6:$J$109,HLOOKUP('Exras Inflair Vs. Base'!G624,'Extras -UL'!$A$4:$J$5,2,FALSE),FALSE)-I624),0)</f>
        <v>0</v>
      </c>
      <c r="P624" s="369">
        <f>IF(G624=$P$1,(VLOOKUP(A624,'Extras -UL'!$A$6:$J$109,HLOOKUP('Exras Inflair Vs. Base'!G624,'Extras -UL'!$A$4:$J$5,2,FALSE),FALSE)-I624),0)</f>
        <v>0</v>
      </c>
      <c r="Q624" s="369">
        <f>IF(G624=$Q$1,(VLOOKUP(A624,'Extras -UL'!$A$6:$J$109,HLOOKUP('Exras Inflair Vs. Base'!G624,'Extras -UL'!$A$4:$J$5,2,FALSE),FALSE)-I624),0)</f>
        <v>0</v>
      </c>
      <c r="R624" s="369">
        <f>IF(G624=$R$1,(VLOOKUP(A624,'Extras -UL'!$A$6:$J$109,HLOOKUP('Exras Inflair Vs. Base'!G624,'Extras -UL'!$A$4:$J$5,2,FALSE),FALSE)-I624),0)</f>
        <v>0</v>
      </c>
      <c r="S624" s="248"/>
      <c r="T624" s="256" t="str">
        <f t="shared" si="28"/>
        <v/>
      </c>
      <c r="U624" s="248"/>
      <c r="V624" s="248"/>
      <c r="W624" s="248"/>
      <c r="X624" s="248"/>
      <c r="Y624" s="241"/>
      <c r="Z624" s="241" t="str">
        <f t="shared" si="29"/>
        <v/>
      </c>
      <c r="AA624" s="245">
        <f t="shared" si="30"/>
        <v>0</v>
      </c>
      <c r="AB624" s="242">
        <f>IF(G624=$J$1,(VLOOKUP(A624,'Extras -UL'!$A$6:$J$109,HLOOKUP('Exras Inflair Vs. Base'!G624,'Extras -UL'!$A$4:$J$5,2,FALSE),FALSE)),0)</f>
        <v>0</v>
      </c>
      <c r="AC624" s="242">
        <f>IF(G624=$K$1,(VLOOKUP(A624,'Extras -UL'!$A$6:$J$109,HLOOKUP('Exras Inflair Vs. Base'!G624,'Extras -UL'!$A$4:$J$5,2,FALSE),FALSE)),0)</f>
        <v>0</v>
      </c>
      <c r="AD624" s="242">
        <f>IF(G624=$L$1,(VLOOKUP(A624,'Extras -UL'!$A$6:$J$109,HLOOKUP('Exras Inflair Vs. Base'!G624,'Extras -UL'!$A$4:$J$5,2,FALSE),FALSE)),0)</f>
        <v>0</v>
      </c>
      <c r="AE624" s="242">
        <f>IF(G624=$M$1,(VLOOKUP(A624,'Extras -UL'!$A$6:$J$109,HLOOKUP('Exras Inflair Vs. Base'!G624,'Extras -UL'!$A$4:$J$5,2,FALSE),FALSE)),0)</f>
        <v>0</v>
      </c>
      <c r="AF624" s="242">
        <f>IF(G624=$N$1,(VLOOKUP(A624,'Extras -UL'!$A$6:$J$109,HLOOKUP('Exras Inflair Vs. Base'!G624,'Extras -UL'!$A$4:$J$5,2,FALSE),FALSE)-I624),0)</f>
        <v>0</v>
      </c>
      <c r="AG624" s="242">
        <f>IF(G624=$O$1,(VLOOKUP(A624,'Extras -UL'!$A$6:$J$109,HLOOKUP('Exras Inflair Vs. Base'!G624,'Extras -UL'!$A$4:$J$5,2,FALSE),FALSE)),0)</f>
        <v>0</v>
      </c>
      <c r="AH624" s="242">
        <f>IF(G624=$P$1,(VLOOKUP(A624,'Extras -UL'!$A$6:$J$109,HLOOKUP('Exras Inflair Vs. Base'!G624,'Extras -UL'!$A$4:$J$5,2,FALSE),FALSE)),0)</f>
        <v>0</v>
      </c>
      <c r="AI624" s="242">
        <f>IF(G624=$Q$1,(VLOOKUP(A624,'Extras -UL'!$A$6:$J$109,HLOOKUP('Exras Inflair Vs. Base'!G624,'Extras -UL'!$A$4:$J$5,2,FALSE),FALSE)),0)</f>
        <v>0</v>
      </c>
      <c r="AJ624" s="242">
        <f>IF(G624=$R$1,(VLOOKUP(A624,'Extras -UL'!$A$6:$J$109,HLOOKUP('Exras Inflair Vs. Base'!G624,'Extras -UL'!$A$4:$J$5,2,FALSE),FALSE)),0)</f>
        <v>0</v>
      </c>
    </row>
    <row r="625" spans="1:36" x14ac:dyDescent="0.25">
      <c r="A625" s="250"/>
      <c r="B625" s="250"/>
      <c r="C625" s="250"/>
      <c r="D625" s="252"/>
      <c r="E625" s="249"/>
      <c r="F625" s="249"/>
      <c r="G625" s="249"/>
      <c r="H625" s="249"/>
      <c r="I625" s="249"/>
      <c r="J625" s="369">
        <f>IF(G625=$J$1,(VLOOKUP(A625,'Extras -UL'!$A$6:$J$109,HLOOKUP('Exras Inflair Vs. Base'!G625,'Extras -UL'!$A$4:$J$5,2,FALSE),FALSE)-I625),0)</f>
        <v>0</v>
      </c>
      <c r="K625" s="369">
        <f>IF(G625=$K$1,(VLOOKUP(A625,'Extras -UL'!$A$6:$J$109,HLOOKUP('Exras Inflair Vs. Base'!G625,'Extras -UL'!$A$4:$J$5,2,FALSE),FALSE)-I625),0)</f>
        <v>0</v>
      </c>
      <c r="L625" s="369">
        <f>IF(G625=$L$1,(VLOOKUP(A625,'Extras -UL'!$A$6:$J$109,HLOOKUP('Exras Inflair Vs. Base'!G625,'Extras -UL'!$A$4:$J$5,2,FALSE),FALSE)-I625),0)</f>
        <v>0</v>
      </c>
      <c r="M625" s="369">
        <f>IF(G625=$M$1,(VLOOKUP(A625,'Extras -UL'!$A$6:$J$109,HLOOKUP('Exras Inflair Vs. Base'!G625,'Extras -UL'!$A$4:$J$5,2,FALSE),FALSE)-I625),0)</f>
        <v>0</v>
      </c>
      <c r="N625" s="369">
        <f>IF(G625=$N$1,(VLOOKUP(A625,'Extras -UL'!$A$6:$J$109,HLOOKUP('Exras Inflair Vs. Base'!G625,'Extras -UL'!$A$4:$J$5,2,FALSE),FALSE)-I625),0)</f>
        <v>0</v>
      </c>
      <c r="O625" s="369">
        <f>IF(G625=$O$1,(VLOOKUP(A625,'Extras -UL'!$A$6:$J$109,HLOOKUP('Exras Inflair Vs. Base'!G625,'Extras -UL'!$A$4:$J$5,2,FALSE),FALSE)-I625),0)</f>
        <v>0</v>
      </c>
      <c r="P625" s="369">
        <f>IF(G625=$P$1,(VLOOKUP(A625,'Extras -UL'!$A$6:$J$109,HLOOKUP('Exras Inflair Vs. Base'!G625,'Extras -UL'!$A$4:$J$5,2,FALSE),FALSE)-I625),0)</f>
        <v>0</v>
      </c>
      <c r="Q625" s="369">
        <f>IF(G625=$Q$1,(VLOOKUP(A625,'Extras -UL'!$A$6:$J$109,HLOOKUP('Exras Inflair Vs. Base'!G625,'Extras -UL'!$A$4:$J$5,2,FALSE),FALSE)-I625),0)</f>
        <v>0</v>
      </c>
      <c r="R625" s="369">
        <f>IF(G625=$R$1,(VLOOKUP(A625,'Extras -UL'!$A$6:$J$109,HLOOKUP('Exras Inflair Vs. Base'!G625,'Extras -UL'!$A$4:$J$5,2,FALSE),FALSE)-I625),0)</f>
        <v>0</v>
      </c>
      <c r="S625" s="248"/>
      <c r="T625" s="256" t="str">
        <f t="shared" si="28"/>
        <v/>
      </c>
      <c r="U625" s="248"/>
      <c r="V625" s="248"/>
      <c r="W625" s="248"/>
      <c r="X625" s="248"/>
      <c r="Y625" s="241"/>
      <c r="Z625" s="241" t="str">
        <f t="shared" si="29"/>
        <v/>
      </c>
      <c r="AA625" s="245">
        <f t="shared" si="30"/>
        <v>0</v>
      </c>
      <c r="AB625" s="242">
        <f>IF(G625=$J$1,(VLOOKUP(A625,'Extras -UL'!$A$6:$J$109,HLOOKUP('Exras Inflair Vs. Base'!G625,'Extras -UL'!$A$4:$J$5,2,FALSE),FALSE)),0)</f>
        <v>0</v>
      </c>
      <c r="AC625" s="242">
        <f>IF(G625=$K$1,(VLOOKUP(A625,'Extras -UL'!$A$6:$J$109,HLOOKUP('Exras Inflair Vs. Base'!G625,'Extras -UL'!$A$4:$J$5,2,FALSE),FALSE)),0)</f>
        <v>0</v>
      </c>
      <c r="AD625" s="242">
        <f>IF(G625=$L$1,(VLOOKUP(A625,'Extras -UL'!$A$6:$J$109,HLOOKUP('Exras Inflair Vs. Base'!G625,'Extras -UL'!$A$4:$J$5,2,FALSE),FALSE)),0)</f>
        <v>0</v>
      </c>
      <c r="AE625" s="242">
        <f>IF(G625=$M$1,(VLOOKUP(A625,'Extras -UL'!$A$6:$J$109,HLOOKUP('Exras Inflair Vs. Base'!G625,'Extras -UL'!$A$4:$J$5,2,FALSE),FALSE)),0)</f>
        <v>0</v>
      </c>
      <c r="AF625" s="242">
        <f>IF(G625=$N$1,(VLOOKUP(A625,'Extras -UL'!$A$6:$J$109,HLOOKUP('Exras Inflair Vs. Base'!G625,'Extras -UL'!$A$4:$J$5,2,FALSE),FALSE)-I625),0)</f>
        <v>0</v>
      </c>
      <c r="AG625" s="242">
        <f>IF(G625=$O$1,(VLOOKUP(A625,'Extras -UL'!$A$6:$J$109,HLOOKUP('Exras Inflair Vs. Base'!G625,'Extras -UL'!$A$4:$J$5,2,FALSE),FALSE)),0)</f>
        <v>0</v>
      </c>
      <c r="AH625" s="242">
        <f>IF(G625=$P$1,(VLOOKUP(A625,'Extras -UL'!$A$6:$J$109,HLOOKUP('Exras Inflair Vs. Base'!G625,'Extras -UL'!$A$4:$J$5,2,FALSE),FALSE)),0)</f>
        <v>0</v>
      </c>
      <c r="AI625" s="242">
        <f>IF(G625=$Q$1,(VLOOKUP(A625,'Extras -UL'!$A$6:$J$109,HLOOKUP('Exras Inflair Vs. Base'!G625,'Extras -UL'!$A$4:$J$5,2,FALSE),FALSE)),0)</f>
        <v>0</v>
      </c>
      <c r="AJ625" s="242">
        <f>IF(G625=$R$1,(VLOOKUP(A625,'Extras -UL'!$A$6:$J$109,HLOOKUP('Exras Inflair Vs. Base'!G625,'Extras -UL'!$A$4:$J$5,2,FALSE),FALSE)),0)</f>
        <v>0</v>
      </c>
    </row>
    <row r="626" spans="1:36" x14ac:dyDescent="0.25">
      <c r="A626" s="250"/>
      <c r="B626" s="250"/>
      <c r="C626" s="250"/>
      <c r="D626" s="252"/>
      <c r="E626" s="249"/>
      <c r="F626" s="249"/>
      <c r="G626" s="249"/>
      <c r="H626" s="249"/>
      <c r="I626" s="249"/>
      <c r="J626" s="369">
        <f>IF(G626=$J$1,(VLOOKUP(A626,'Extras -UL'!$A$6:$J$109,HLOOKUP('Exras Inflair Vs. Base'!G626,'Extras -UL'!$A$4:$J$5,2,FALSE),FALSE)-I626),0)</f>
        <v>0</v>
      </c>
      <c r="K626" s="369">
        <f>IF(G626=$K$1,(VLOOKUP(A626,'Extras -UL'!$A$6:$J$109,HLOOKUP('Exras Inflair Vs. Base'!G626,'Extras -UL'!$A$4:$J$5,2,FALSE),FALSE)-I626),0)</f>
        <v>0</v>
      </c>
      <c r="L626" s="369">
        <f>IF(G626=$L$1,(VLOOKUP(A626,'Extras -UL'!$A$6:$J$109,HLOOKUP('Exras Inflair Vs. Base'!G626,'Extras -UL'!$A$4:$J$5,2,FALSE),FALSE)-I626),0)</f>
        <v>0</v>
      </c>
      <c r="M626" s="369">
        <f>IF(G626=$M$1,(VLOOKUP(A626,'Extras -UL'!$A$6:$J$109,HLOOKUP('Exras Inflair Vs. Base'!G626,'Extras -UL'!$A$4:$J$5,2,FALSE),FALSE)-I626),0)</f>
        <v>0</v>
      </c>
      <c r="N626" s="369">
        <f>IF(G626=$N$1,(VLOOKUP(A626,'Extras -UL'!$A$6:$J$109,HLOOKUP('Exras Inflair Vs. Base'!G626,'Extras -UL'!$A$4:$J$5,2,FALSE),FALSE)-I626),0)</f>
        <v>0</v>
      </c>
      <c r="O626" s="369">
        <f>IF(G626=$O$1,(VLOOKUP(A626,'Extras -UL'!$A$6:$J$109,HLOOKUP('Exras Inflair Vs. Base'!G626,'Extras -UL'!$A$4:$J$5,2,FALSE),FALSE)-I626),0)</f>
        <v>0</v>
      </c>
      <c r="P626" s="369">
        <f>IF(G626=$P$1,(VLOOKUP(A626,'Extras -UL'!$A$6:$J$109,HLOOKUP('Exras Inflair Vs. Base'!G626,'Extras -UL'!$A$4:$J$5,2,FALSE),FALSE)-I626),0)</f>
        <v>0</v>
      </c>
      <c r="Q626" s="369">
        <f>IF(G626=$Q$1,(VLOOKUP(A626,'Extras -UL'!$A$6:$J$109,HLOOKUP('Exras Inflair Vs. Base'!G626,'Extras -UL'!$A$4:$J$5,2,FALSE),FALSE)-I626),0)</f>
        <v>0</v>
      </c>
      <c r="R626" s="369">
        <f>IF(G626=$R$1,(VLOOKUP(A626,'Extras -UL'!$A$6:$J$109,HLOOKUP('Exras Inflair Vs. Base'!G626,'Extras -UL'!$A$4:$J$5,2,FALSE),FALSE)-I626),0)</f>
        <v>0</v>
      </c>
      <c r="S626" s="248"/>
      <c r="T626" s="256" t="str">
        <f t="shared" si="28"/>
        <v/>
      </c>
      <c r="U626" s="248"/>
      <c r="V626" s="248"/>
      <c r="W626" s="248"/>
      <c r="X626" s="248"/>
      <c r="Y626" s="241"/>
      <c r="Z626" s="241" t="str">
        <f t="shared" si="29"/>
        <v/>
      </c>
      <c r="AA626" s="245">
        <f t="shared" si="30"/>
        <v>0</v>
      </c>
      <c r="AB626" s="242">
        <f>IF(G626=$J$1,(VLOOKUP(A626,'Extras -UL'!$A$6:$J$109,HLOOKUP('Exras Inflair Vs. Base'!G626,'Extras -UL'!$A$4:$J$5,2,FALSE),FALSE)),0)</f>
        <v>0</v>
      </c>
      <c r="AC626" s="242">
        <f>IF(G626=$K$1,(VLOOKUP(A626,'Extras -UL'!$A$6:$J$109,HLOOKUP('Exras Inflair Vs. Base'!G626,'Extras -UL'!$A$4:$J$5,2,FALSE),FALSE)),0)</f>
        <v>0</v>
      </c>
      <c r="AD626" s="242">
        <f>IF(G626=$L$1,(VLOOKUP(A626,'Extras -UL'!$A$6:$J$109,HLOOKUP('Exras Inflair Vs. Base'!G626,'Extras -UL'!$A$4:$J$5,2,FALSE),FALSE)),0)</f>
        <v>0</v>
      </c>
      <c r="AE626" s="242">
        <f>IF(G626=$M$1,(VLOOKUP(A626,'Extras -UL'!$A$6:$J$109,HLOOKUP('Exras Inflair Vs. Base'!G626,'Extras -UL'!$A$4:$J$5,2,FALSE),FALSE)),0)</f>
        <v>0</v>
      </c>
      <c r="AF626" s="242">
        <f>IF(G626=$N$1,(VLOOKUP(A626,'Extras -UL'!$A$6:$J$109,HLOOKUP('Exras Inflair Vs. Base'!G626,'Extras -UL'!$A$4:$J$5,2,FALSE),FALSE)-I626),0)</f>
        <v>0</v>
      </c>
      <c r="AG626" s="242">
        <f>IF(G626=$O$1,(VLOOKUP(A626,'Extras -UL'!$A$6:$J$109,HLOOKUP('Exras Inflair Vs. Base'!G626,'Extras -UL'!$A$4:$J$5,2,FALSE),FALSE)),0)</f>
        <v>0</v>
      </c>
      <c r="AH626" s="242">
        <f>IF(G626=$P$1,(VLOOKUP(A626,'Extras -UL'!$A$6:$J$109,HLOOKUP('Exras Inflair Vs. Base'!G626,'Extras -UL'!$A$4:$J$5,2,FALSE),FALSE)),0)</f>
        <v>0</v>
      </c>
      <c r="AI626" s="242">
        <f>IF(G626=$Q$1,(VLOOKUP(A626,'Extras -UL'!$A$6:$J$109,HLOOKUP('Exras Inflair Vs. Base'!G626,'Extras -UL'!$A$4:$J$5,2,FALSE),FALSE)),0)</f>
        <v>0</v>
      </c>
      <c r="AJ626" s="242">
        <f>IF(G626=$R$1,(VLOOKUP(A626,'Extras -UL'!$A$6:$J$109,HLOOKUP('Exras Inflair Vs. Base'!G626,'Extras -UL'!$A$4:$J$5,2,FALSE),FALSE)),0)</f>
        <v>0</v>
      </c>
    </row>
    <row r="627" spans="1:36" x14ac:dyDescent="0.25">
      <c r="A627" s="250"/>
      <c r="B627" s="250"/>
      <c r="C627" s="250"/>
      <c r="D627" s="252"/>
      <c r="E627" s="249"/>
      <c r="F627" s="249"/>
      <c r="G627" s="249"/>
      <c r="H627" s="249"/>
      <c r="I627" s="249"/>
      <c r="J627" s="369">
        <f>IF(G627=$J$1,(VLOOKUP(A627,'Extras -UL'!$A$6:$J$109,HLOOKUP('Exras Inflair Vs. Base'!G627,'Extras -UL'!$A$4:$J$5,2,FALSE),FALSE)-I627),0)</f>
        <v>0</v>
      </c>
      <c r="K627" s="369">
        <f>IF(G627=$K$1,(VLOOKUP(A627,'Extras -UL'!$A$6:$J$109,HLOOKUP('Exras Inflair Vs. Base'!G627,'Extras -UL'!$A$4:$J$5,2,FALSE),FALSE)-I627),0)</f>
        <v>0</v>
      </c>
      <c r="L627" s="369">
        <f>IF(G627=$L$1,(VLOOKUP(A627,'Extras -UL'!$A$6:$J$109,HLOOKUP('Exras Inflair Vs. Base'!G627,'Extras -UL'!$A$4:$J$5,2,FALSE),FALSE)-I627),0)</f>
        <v>0</v>
      </c>
      <c r="M627" s="369">
        <f>IF(G627=$M$1,(VLOOKUP(A627,'Extras -UL'!$A$6:$J$109,HLOOKUP('Exras Inflair Vs. Base'!G627,'Extras -UL'!$A$4:$J$5,2,FALSE),FALSE)-I627),0)</f>
        <v>0</v>
      </c>
      <c r="N627" s="369">
        <f>IF(G627=$N$1,(VLOOKUP(A627,'Extras -UL'!$A$6:$J$109,HLOOKUP('Exras Inflair Vs. Base'!G627,'Extras -UL'!$A$4:$J$5,2,FALSE),FALSE)-I627),0)</f>
        <v>0</v>
      </c>
      <c r="O627" s="369">
        <f>IF(G627=$O$1,(VLOOKUP(A627,'Extras -UL'!$A$6:$J$109,HLOOKUP('Exras Inflair Vs. Base'!G627,'Extras -UL'!$A$4:$J$5,2,FALSE),FALSE)-I627),0)</f>
        <v>0</v>
      </c>
      <c r="P627" s="369">
        <f>IF(G627=$P$1,(VLOOKUP(A627,'Extras -UL'!$A$6:$J$109,HLOOKUP('Exras Inflair Vs. Base'!G627,'Extras -UL'!$A$4:$J$5,2,FALSE),FALSE)-I627),0)</f>
        <v>0</v>
      </c>
      <c r="Q627" s="369">
        <f>IF(G627=$Q$1,(VLOOKUP(A627,'Extras -UL'!$A$6:$J$109,HLOOKUP('Exras Inflair Vs. Base'!G627,'Extras -UL'!$A$4:$J$5,2,FALSE),FALSE)-I627),0)</f>
        <v>0</v>
      </c>
      <c r="R627" s="369">
        <f>IF(G627=$R$1,(VLOOKUP(A627,'Extras -UL'!$A$6:$J$109,HLOOKUP('Exras Inflair Vs. Base'!G627,'Extras -UL'!$A$4:$J$5,2,FALSE),FALSE)-I627),0)</f>
        <v>0</v>
      </c>
      <c r="S627" s="248"/>
      <c r="T627" s="256" t="str">
        <f t="shared" si="28"/>
        <v/>
      </c>
      <c r="U627" s="248"/>
      <c r="V627" s="248"/>
      <c r="W627" s="248"/>
      <c r="X627" s="248"/>
      <c r="Y627" s="241"/>
      <c r="Z627" s="241" t="str">
        <f t="shared" si="29"/>
        <v/>
      </c>
      <c r="AA627" s="245">
        <f t="shared" si="30"/>
        <v>0</v>
      </c>
      <c r="AB627" s="242">
        <f>IF(G627=$J$1,(VLOOKUP(A627,'Extras -UL'!$A$6:$J$109,HLOOKUP('Exras Inflair Vs. Base'!G627,'Extras -UL'!$A$4:$J$5,2,FALSE),FALSE)),0)</f>
        <v>0</v>
      </c>
      <c r="AC627" s="242">
        <f>IF(G627=$K$1,(VLOOKUP(A627,'Extras -UL'!$A$6:$J$109,HLOOKUP('Exras Inflair Vs. Base'!G627,'Extras -UL'!$A$4:$J$5,2,FALSE),FALSE)),0)</f>
        <v>0</v>
      </c>
      <c r="AD627" s="242">
        <f>IF(G627=$L$1,(VLOOKUP(A627,'Extras -UL'!$A$6:$J$109,HLOOKUP('Exras Inflair Vs. Base'!G627,'Extras -UL'!$A$4:$J$5,2,FALSE),FALSE)),0)</f>
        <v>0</v>
      </c>
      <c r="AE627" s="242">
        <f>IF(G627=$M$1,(VLOOKUP(A627,'Extras -UL'!$A$6:$J$109,HLOOKUP('Exras Inflair Vs. Base'!G627,'Extras -UL'!$A$4:$J$5,2,FALSE),FALSE)),0)</f>
        <v>0</v>
      </c>
      <c r="AF627" s="242">
        <f>IF(G627=$N$1,(VLOOKUP(A627,'Extras -UL'!$A$6:$J$109,HLOOKUP('Exras Inflair Vs. Base'!G627,'Extras -UL'!$A$4:$J$5,2,FALSE),FALSE)-I627),0)</f>
        <v>0</v>
      </c>
      <c r="AG627" s="242">
        <f>IF(G627=$O$1,(VLOOKUP(A627,'Extras -UL'!$A$6:$J$109,HLOOKUP('Exras Inflair Vs. Base'!G627,'Extras -UL'!$A$4:$J$5,2,FALSE),FALSE)),0)</f>
        <v>0</v>
      </c>
      <c r="AH627" s="242">
        <f>IF(G627=$P$1,(VLOOKUP(A627,'Extras -UL'!$A$6:$J$109,HLOOKUP('Exras Inflair Vs. Base'!G627,'Extras -UL'!$A$4:$J$5,2,FALSE),FALSE)),0)</f>
        <v>0</v>
      </c>
      <c r="AI627" s="242">
        <f>IF(G627=$Q$1,(VLOOKUP(A627,'Extras -UL'!$A$6:$J$109,HLOOKUP('Exras Inflair Vs. Base'!G627,'Extras -UL'!$A$4:$J$5,2,FALSE),FALSE)),0)</f>
        <v>0</v>
      </c>
      <c r="AJ627" s="242">
        <f>IF(G627=$R$1,(VLOOKUP(A627,'Extras -UL'!$A$6:$J$109,HLOOKUP('Exras Inflair Vs. Base'!G627,'Extras -UL'!$A$4:$J$5,2,FALSE),FALSE)),0)</f>
        <v>0</v>
      </c>
    </row>
    <row r="628" spans="1:36" x14ac:dyDescent="0.25">
      <c r="A628" s="250"/>
      <c r="B628" s="250"/>
      <c r="C628" s="250"/>
      <c r="D628" s="252"/>
      <c r="E628" s="249"/>
      <c r="F628" s="249"/>
      <c r="G628" s="249"/>
      <c r="H628" s="249"/>
      <c r="I628" s="249"/>
      <c r="J628" s="369">
        <f>IF(G628=$J$1,(VLOOKUP(A628,'Extras -UL'!$A$6:$J$109,HLOOKUP('Exras Inflair Vs. Base'!G628,'Extras -UL'!$A$4:$J$5,2,FALSE),FALSE)-I628),0)</f>
        <v>0</v>
      </c>
      <c r="K628" s="369">
        <f>IF(G628=$K$1,(VLOOKUP(A628,'Extras -UL'!$A$6:$J$109,HLOOKUP('Exras Inflair Vs. Base'!G628,'Extras -UL'!$A$4:$J$5,2,FALSE),FALSE)-I628),0)</f>
        <v>0</v>
      </c>
      <c r="L628" s="369">
        <f>IF(G628=$L$1,(VLOOKUP(A628,'Extras -UL'!$A$6:$J$109,HLOOKUP('Exras Inflair Vs. Base'!G628,'Extras -UL'!$A$4:$J$5,2,FALSE),FALSE)-I628),0)</f>
        <v>0</v>
      </c>
      <c r="M628" s="369">
        <f>IF(G628=$M$1,(VLOOKUP(A628,'Extras -UL'!$A$6:$J$109,HLOOKUP('Exras Inflair Vs. Base'!G628,'Extras -UL'!$A$4:$J$5,2,FALSE),FALSE)-I628),0)</f>
        <v>0</v>
      </c>
      <c r="N628" s="369">
        <f>IF(G628=$N$1,(VLOOKUP(A628,'Extras -UL'!$A$6:$J$109,HLOOKUP('Exras Inflair Vs. Base'!G628,'Extras -UL'!$A$4:$J$5,2,FALSE),FALSE)-I628),0)</f>
        <v>0</v>
      </c>
      <c r="O628" s="369">
        <f>IF(G628=$O$1,(VLOOKUP(A628,'Extras -UL'!$A$6:$J$109,HLOOKUP('Exras Inflair Vs. Base'!G628,'Extras -UL'!$A$4:$J$5,2,FALSE),FALSE)-I628),0)</f>
        <v>0</v>
      </c>
      <c r="P628" s="369">
        <f>IF(G628=$P$1,(VLOOKUP(A628,'Extras -UL'!$A$6:$J$109,HLOOKUP('Exras Inflair Vs. Base'!G628,'Extras -UL'!$A$4:$J$5,2,FALSE),FALSE)-I628),0)</f>
        <v>0</v>
      </c>
      <c r="Q628" s="369">
        <f>IF(G628=$Q$1,(VLOOKUP(A628,'Extras -UL'!$A$6:$J$109,HLOOKUP('Exras Inflair Vs. Base'!G628,'Extras -UL'!$A$4:$J$5,2,FALSE),FALSE)-I628),0)</f>
        <v>0</v>
      </c>
      <c r="R628" s="369">
        <f>IF(G628=$R$1,(VLOOKUP(A628,'Extras -UL'!$A$6:$J$109,HLOOKUP('Exras Inflair Vs. Base'!G628,'Extras -UL'!$A$4:$J$5,2,FALSE),FALSE)-I628),0)</f>
        <v>0</v>
      </c>
      <c r="S628" s="248"/>
      <c r="T628" s="256" t="str">
        <f t="shared" si="28"/>
        <v/>
      </c>
      <c r="U628" s="248"/>
      <c r="V628" s="248"/>
      <c r="W628" s="248"/>
      <c r="X628" s="248"/>
      <c r="Y628" s="241"/>
      <c r="Z628" s="241" t="str">
        <f t="shared" si="29"/>
        <v/>
      </c>
      <c r="AA628" s="245">
        <f t="shared" si="30"/>
        <v>0</v>
      </c>
      <c r="AB628" s="242">
        <f>IF(G628=$J$1,(VLOOKUP(A628,'Extras -UL'!$A$6:$J$109,HLOOKUP('Exras Inflair Vs. Base'!G628,'Extras -UL'!$A$4:$J$5,2,FALSE),FALSE)),0)</f>
        <v>0</v>
      </c>
      <c r="AC628" s="242">
        <f>IF(G628=$K$1,(VLOOKUP(A628,'Extras -UL'!$A$6:$J$109,HLOOKUP('Exras Inflair Vs. Base'!G628,'Extras -UL'!$A$4:$J$5,2,FALSE),FALSE)),0)</f>
        <v>0</v>
      </c>
      <c r="AD628" s="242">
        <f>IF(G628=$L$1,(VLOOKUP(A628,'Extras -UL'!$A$6:$J$109,HLOOKUP('Exras Inflair Vs. Base'!G628,'Extras -UL'!$A$4:$J$5,2,FALSE),FALSE)),0)</f>
        <v>0</v>
      </c>
      <c r="AE628" s="242">
        <f>IF(G628=$M$1,(VLOOKUP(A628,'Extras -UL'!$A$6:$J$109,HLOOKUP('Exras Inflair Vs. Base'!G628,'Extras -UL'!$A$4:$J$5,2,FALSE),FALSE)),0)</f>
        <v>0</v>
      </c>
      <c r="AF628" s="242">
        <f>IF(G628=$N$1,(VLOOKUP(A628,'Extras -UL'!$A$6:$J$109,HLOOKUP('Exras Inflair Vs. Base'!G628,'Extras -UL'!$A$4:$J$5,2,FALSE),FALSE)-I628),0)</f>
        <v>0</v>
      </c>
      <c r="AG628" s="242">
        <f>IF(G628=$O$1,(VLOOKUP(A628,'Extras -UL'!$A$6:$J$109,HLOOKUP('Exras Inflair Vs. Base'!G628,'Extras -UL'!$A$4:$J$5,2,FALSE),FALSE)),0)</f>
        <v>0</v>
      </c>
      <c r="AH628" s="242">
        <f>IF(G628=$P$1,(VLOOKUP(A628,'Extras -UL'!$A$6:$J$109,HLOOKUP('Exras Inflair Vs. Base'!G628,'Extras -UL'!$A$4:$J$5,2,FALSE),FALSE)),0)</f>
        <v>0</v>
      </c>
      <c r="AI628" s="242">
        <f>IF(G628=$Q$1,(VLOOKUP(A628,'Extras -UL'!$A$6:$J$109,HLOOKUP('Exras Inflair Vs. Base'!G628,'Extras -UL'!$A$4:$J$5,2,FALSE),FALSE)),0)</f>
        <v>0</v>
      </c>
      <c r="AJ628" s="242">
        <f>IF(G628=$R$1,(VLOOKUP(A628,'Extras -UL'!$A$6:$J$109,HLOOKUP('Exras Inflair Vs. Base'!G628,'Extras -UL'!$A$4:$J$5,2,FALSE),FALSE)),0)</f>
        <v>0</v>
      </c>
    </row>
    <row r="629" spans="1:36" x14ac:dyDescent="0.25">
      <c r="A629" s="250"/>
      <c r="B629" s="250"/>
      <c r="C629" s="250"/>
      <c r="D629" s="252"/>
      <c r="E629" s="249"/>
      <c r="F629" s="249"/>
      <c r="G629" s="249"/>
      <c r="H629" s="249"/>
      <c r="I629" s="249"/>
      <c r="J629" s="369">
        <f>IF(G629=$J$1,(VLOOKUP(A629,'Extras -UL'!$A$6:$J$109,HLOOKUP('Exras Inflair Vs. Base'!G629,'Extras -UL'!$A$4:$J$5,2,FALSE),FALSE)-I629),0)</f>
        <v>0</v>
      </c>
      <c r="K629" s="369">
        <f>IF(G629=$K$1,(VLOOKUP(A629,'Extras -UL'!$A$6:$J$109,HLOOKUP('Exras Inflair Vs. Base'!G629,'Extras -UL'!$A$4:$J$5,2,FALSE),FALSE)-I629),0)</f>
        <v>0</v>
      </c>
      <c r="L629" s="369">
        <f>IF(G629=$L$1,(VLOOKUP(A629,'Extras -UL'!$A$6:$J$109,HLOOKUP('Exras Inflair Vs. Base'!G629,'Extras -UL'!$A$4:$J$5,2,FALSE),FALSE)-I629),0)</f>
        <v>0</v>
      </c>
      <c r="M629" s="369">
        <f>IF(G629=$M$1,(VLOOKUP(A629,'Extras -UL'!$A$6:$J$109,HLOOKUP('Exras Inflair Vs. Base'!G629,'Extras -UL'!$A$4:$J$5,2,FALSE),FALSE)-I629),0)</f>
        <v>0</v>
      </c>
      <c r="N629" s="369">
        <f>IF(G629=$N$1,(VLOOKUP(A629,'Extras -UL'!$A$6:$J$109,HLOOKUP('Exras Inflair Vs. Base'!G629,'Extras -UL'!$A$4:$J$5,2,FALSE),FALSE)-I629),0)</f>
        <v>0</v>
      </c>
      <c r="O629" s="369">
        <f>IF(G629=$O$1,(VLOOKUP(A629,'Extras -UL'!$A$6:$J$109,HLOOKUP('Exras Inflair Vs. Base'!G629,'Extras -UL'!$A$4:$J$5,2,FALSE),FALSE)-I629),0)</f>
        <v>0</v>
      </c>
      <c r="P629" s="369">
        <f>IF(G629=$P$1,(VLOOKUP(A629,'Extras -UL'!$A$6:$J$109,HLOOKUP('Exras Inflair Vs. Base'!G629,'Extras -UL'!$A$4:$J$5,2,FALSE),FALSE)-I629),0)</f>
        <v>0</v>
      </c>
      <c r="Q629" s="369">
        <f>IF(G629=$Q$1,(VLOOKUP(A629,'Extras -UL'!$A$6:$J$109,HLOOKUP('Exras Inflair Vs. Base'!G629,'Extras -UL'!$A$4:$J$5,2,FALSE),FALSE)-I629),0)</f>
        <v>0</v>
      </c>
      <c r="R629" s="369">
        <f>IF(G629=$R$1,(VLOOKUP(A629,'Extras -UL'!$A$6:$J$109,HLOOKUP('Exras Inflair Vs. Base'!G629,'Extras -UL'!$A$4:$J$5,2,FALSE),FALSE)-I629),0)</f>
        <v>0</v>
      </c>
      <c r="S629" s="248"/>
      <c r="T629" s="256" t="str">
        <f t="shared" si="28"/>
        <v/>
      </c>
      <c r="U629" s="248"/>
      <c r="V629" s="248"/>
      <c r="W629" s="248"/>
      <c r="X629" s="248"/>
      <c r="Y629" s="241"/>
      <c r="Z629" s="241" t="str">
        <f t="shared" si="29"/>
        <v/>
      </c>
      <c r="AA629" s="245">
        <f t="shared" si="30"/>
        <v>0</v>
      </c>
      <c r="AB629" s="242">
        <f>IF(G629=$J$1,(VLOOKUP(A629,'Extras -UL'!$A$6:$J$109,HLOOKUP('Exras Inflair Vs. Base'!G629,'Extras -UL'!$A$4:$J$5,2,FALSE),FALSE)),0)</f>
        <v>0</v>
      </c>
      <c r="AC629" s="242">
        <f>IF(G629=$K$1,(VLOOKUP(A629,'Extras -UL'!$A$6:$J$109,HLOOKUP('Exras Inflair Vs. Base'!G629,'Extras -UL'!$A$4:$J$5,2,FALSE),FALSE)),0)</f>
        <v>0</v>
      </c>
      <c r="AD629" s="242">
        <f>IF(G629=$L$1,(VLOOKUP(A629,'Extras -UL'!$A$6:$J$109,HLOOKUP('Exras Inflair Vs. Base'!G629,'Extras -UL'!$A$4:$J$5,2,FALSE),FALSE)),0)</f>
        <v>0</v>
      </c>
      <c r="AE629" s="242">
        <f>IF(G629=$M$1,(VLOOKUP(A629,'Extras -UL'!$A$6:$J$109,HLOOKUP('Exras Inflair Vs. Base'!G629,'Extras -UL'!$A$4:$J$5,2,FALSE),FALSE)),0)</f>
        <v>0</v>
      </c>
      <c r="AF629" s="242">
        <f>IF(G629=$N$1,(VLOOKUP(A629,'Extras -UL'!$A$6:$J$109,HLOOKUP('Exras Inflair Vs. Base'!G629,'Extras -UL'!$A$4:$J$5,2,FALSE),FALSE)-I629),0)</f>
        <v>0</v>
      </c>
      <c r="AG629" s="242">
        <f>IF(G629=$O$1,(VLOOKUP(A629,'Extras -UL'!$A$6:$J$109,HLOOKUP('Exras Inflair Vs. Base'!G629,'Extras -UL'!$A$4:$J$5,2,FALSE),FALSE)),0)</f>
        <v>0</v>
      </c>
      <c r="AH629" s="242">
        <f>IF(G629=$P$1,(VLOOKUP(A629,'Extras -UL'!$A$6:$J$109,HLOOKUP('Exras Inflair Vs. Base'!G629,'Extras -UL'!$A$4:$J$5,2,FALSE),FALSE)),0)</f>
        <v>0</v>
      </c>
      <c r="AI629" s="242">
        <f>IF(G629=$Q$1,(VLOOKUP(A629,'Extras -UL'!$A$6:$J$109,HLOOKUP('Exras Inflair Vs. Base'!G629,'Extras -UL'!$A$4:$J$5,2,FALSE),FALSE)),0)</f>
        <v>0</v>
      </c>
      <c r="AJ629" s="242">
        <f>IF(G629=$R$1,(VLOOKUP(A629,'Extras -UL'!$A$6:$J$109,HLOOKUP('Exras Inflair Vs. Base'!G629,'Extras -UL'!$A$4:$J$5,2,FALSE),FALSE)),0)</f>
        <v>0</v>
      </c>
    </row>
    <row r="630" spans="1:36" x14ac:dyDescent="0.25">
      <c r="A630" s="250"/>
      <c r="B630" s="250"/>
      <c r="C630" s="250"/>
      <c r="D630" s="252"/>
      <c r="E630" s="249"/>
      <c r="F630" s="249"/>
      <c r="G630" s="249"/>
      <c r="H630" s="249"/>
      <c r="I630" s="249"/>
      <c r="J630" s="369">
        <f>IF(G630=$J$1,(VLOOKUP(A630,'Extras -UL'!$A$6:$J$109,HLOOKUP('Exras Inflair Vs. Base'!G630,'Extras -UL'!$A$4:$J$5,2,FALSE),FALSE)-I630),0)</f>
        <v>0</v>
      </c>
      <c r="K630" s="369">
        <f>IF(G630=$K$1,(VLOOKUP(A630,'Extras -UL'!$A$6:$J$109,HLOOKUP('Exras Inflair Vs. Base'!G630,'Extras -UL'!$A$4:$J$5,2,FALSE),FALSE)-I630),0)</f>
        <v>0</v>
      </c>
      <c r="L630" s="369">
        <f>IF(G630=$L$1,(VLOOKUP(A630,'Extras -UL'!$A$6:$J$109,HLOOKUP('Exras Inflair Vs. Base'!G630,'Extras -UL'!$A$4:$J$5,2,FALSE),FALSE)-I630),0)</f>
        <v>0</v>
      </c>
      <c r="M630" s="369">
        <f>IF(G630=$M$1,(VLOOKUP(A630,'Extras -UL'!$A$6:$J$109,HLOOKUP('Exras Inflair Vs. Base'!G630,'Extras -UL'!$A$4:$J$5,2,FALSE),FALSE)-I630),0)</f>
        <v>0</v>
      </c>
      <c r="N630" s="369">
        <f>IF(G630=$N$1,(VLOOKUP(A630,'Extras -UL'!$A$6:$J$109,HLOOKUP('Exras Inflair Vs. Base'!G630,'Extras -UL'!$A$4:$J$5,2,FALSE),FALSE)-I630),0)</f>
        <v>0</v>
      </c>
      <c r="O630" s="369">
        <f>IF(G630=$O$1,(VLOOKUP(A630,'Extras -UL'!$A$6:$J$109,HLOOKUP('Exras Inflair Vs. Base'!G630,'Extras -UL'!$A$4:$J$5,2,FALSE),FALSE)-I630),0)</f>
        <v>0</v>
      </c>
      <c r="P630" s="369">
        <f>IF(G630=$P$1,(VLOOKUP(A630,'Extras -UL'!$A$6:$J$109,HLOOKUP('Exras Inflair Vs. Base'!G630,'Extras -UL'!$A$4:$J$5,2,FALSE),FALSE)-I630),0)</f>
        <v>0</v>
      </c>
      <c r="Q630" s="369">
        <f>IF(G630=$Q$1,(VLOOKUP(A630,'Extras -UL'!$A$6:$J$109,HLOOKUP('Exras Inflair Vs. Base'!G630,'Extras -UL'!$A$4:$J$5,2,FALSE),FALSE)-I630),0)</f>
        <v>0</v>
      </c>
      <c r="R630" s="369">
        <f>IF(G630=$R$1,(VLOOKUP(A630,'Extras -UL'!$A$6:$J$109,HLOOKUP('Exras Inflair Vs. Base'!G630,'Extras -UL'!$A$4:$J$5,2,FALSE),FALSE)-I630),0)</f>
        <v>0</v>
      </c>
      <c r="S630" s="248"/>
      <c r="T630" s="256" t="str">
        <f t="shared" si="28"/>
        <v/>
      </c>
      <c r="U630" s="248"/>
      <c r="V630" s="248"/>
      <c r="W630" s="248"/>
      <c r="X630" s="248"/>
      <c r="Y630" s="241"/>
      <c r="Z630" s="241" t="str">
        <f t="shared" si="29"/>
        <v/>
      </c>
      <c r="AA630" s="245">
        <f t="shared" si="30"/>
        <v>0</v>
      </c>
      <c r="AB630" s="242">
        <f>IF(G630=$J$1,(VLOOKUP(A630,'Extras -UL'!$A$6:$J$109,HLOOKUP('Exras Inflair Vs. Base'!G630,'Extras -UL'!$A$4:$J$5,2,FALSE),FALSE)),0)</f>
        <v>0</v>
      </c>
      <c r="AC630" s="242">
        <f>IF(G630=$K$1,(VLOOKUP(A630,'Extras -UL'!$A$6:$J$109,HLOOKUP('Exras Inflair Vs. Base'!G630,'Extras -UL'!$A$4:$J$5,2,FALSE),FALSE)),0)</f>
        <v>0</v>
      </c>
      <c r="AD630" s="242">
        <f>IF(G630=$L$1,(VLOOKUP(A630,'Extras -UL'!$A$6:$J$109,HLOOKUP('Exras Inflair Vs. Base'!G630,'Extras -UL'!$A$4:$J$5,2,FALSE),FALSE)),0)</f>
        <v>0</v>
      </c>
      <c r="AE630" s="242">
        <f>IF(G630=$M$1,(VLOOKUP(A630,'Extras -UL'!$A$6:$J$109,HLOOKUP('Exras Inflair Vs. Base'!G630,'Extras -UL'!$A$4:$J$5,2,FALSE),FALSE)),0)</f>
        <v>0</v>
      </c>
      <c r="AF630" s="242">
        <f>IF(G630=$N$1,(VLOOKUP(A630,'Extras -UL'!$A$6:$J$109,HLOOKUP('Exras Inflair Vs. Base'!G630,'Extras -UL'!$A$4:$J$5,2,FALSE),FALSE)-I630),0)</f>
        <v>0</v>
      </c>
      <c r="AG630" s="242">
        <f>IF(G630=$O$1,(VLOOKUP(A630,'Extras -UL'!$A$6:$J$109,HLOOKUP('Exras Inflair Vs. Base'!G630,'Extras -UL'!$A$4:$J$5,2,FALSE),FALSE)),0)</f>
        <v>0</v>
      </c>
      <c r="AH630" s="242">
        <f>IF(G630=$P$1,(VLOOKUP(A630,'Extras -UL'!$A$6:$J$109,HLOOKUP('Exras Inflair Vs. Base'!G630,'Extras -UL'!$A$4:$J$5,2,FALSE),FALSE)),0)</f>
        <v>0</v>
      </c>
      <c r="AI630" s="242">
        <f>IF(G630=$Q$1,(VLOOKUP(A630,'Extras -UL'!$A$6:$J$109,HLOOKUP('Exras Inflair Vs. Base'!G630,'Extras -UL'!$A$4:$J$5,2,FALSE),FALSE)),0)</f>
        <v>0</v>
      </c>
      <c r="AJ630" s="242">
        <f>IF(G630=$R$1,(VLOOKUP(A630,'Extras -UL'!$A$6:$J$109,HLOOKUP('Exras Inflair Vs. Base'!G630,'Extras -UL'!$A$4:$J$5,2,FALSE),FALSE)),0)</f>
        <v>0</v>
      </c>
    </row>
    <row r="631" spans="1:36" x14ac:dyDescent="0.25">
      <c r="A631" s="250"/>
      <c r="B631" s="250"/>
      <c r="C631" s="250"/>
      <c r="D631" s="252"/>
      <c r="E631" s="249"/>
      <c r="F631" s="249"/>
      <c r="G631" s="249"/>
      <c r="H631" s="249"/>
      <c r="I631" s="249"/>
      <c r="J631" s="369">
        <f>IF(G631=$J$1,(VLOOKUP(A631,'Extras -UL'!$A$6:$J$109,HLOOKUP('Exras Inflair Vs. Base'!G631,'Extras -UL'!$A$4:$J$5,2,FALSE),FALSE)-I631),0)</f>
        <v>0</v>
      </c>
      <c r="K631" s="369">
        <f>IF(G631=$K$1,(VLOOKUP(A631,'Extras -UL'!$A$6:$J$109,HLOOKUP('Exras Inflair Vs. Base'!G631,'Extras -UL'!$A$4:$J$5,2,FALSE),FALSE)-I631),0)</f>
        <v>0</v>
      </c>
      <c r="L631" s="369">
        <f>IF(G631=$L$1,(VLOOKUP(A631,'Extras -UL'!$A$6:$J$109,HLOOKUP('Exras Inflair Vs. Base'!G631,'Extras -UL'!$A$4:$J$5,2,FALSE),FALSE)-I631),0)</f>
        <v>0</v>
      </c>
      <c r="M631" s="369">
        <f>IF(G631=$M$1,(VLOOKUP(A631,'Extras -UL'!$A$6:$J$109,HLOOKUP('Exras Inflair Vs. Base'!G631,'Extras -UL'!$A$4:$J$5,2,FALSE),FALSE)-I631),0)</f>
        <v>0</v>
      </c>
      <c r="N631" s="369">
        <f>IF(G631=$N$1,(VLOOKUP(A631,'Extras -UL'!$A$6:$J$109,HLOOKUP('Exras Inflair Vs. Base'!G631,'Extras -UL'!$A$4:$J$5,2,FALSE),FALSE)-I631),0)</f>
        <v>0</v>
      </c>
      <c r="O631" s="369">
        <f>IF(G631=$O$1,(VLOOKUP(A631,'Extras -UL'!$A$6:$J$109,HLOOKUP('Exras Inflair Vs. Base'!G631,'Extras -UL'!$A$4:$J$5,2,FALSE),FALSE)-I631),0)</f>
        <v>0</v>
      </c>
      <c r="P631" s="369">
        <f>IF(G631=$P$1,(VLOOKUP(A631,'Extras -UL'!$A$6:$J$109,HLOOKUP('Exras Inflair Vs. Base'!G631,'Extras -UL'!$A$4:$J$5,2,FALSE),FALSE)-I631),0)</f>
        <v>0</v>
      </c>
      <c r="Q631" s="369">
        <f>IF(G631=$Q$1,(VLOOKUP(A631,'Extras -UL'!$A$6:$J$109,HLOOKUP('Exras Inflair Vs. Base'!G631,'Extras -UL'!$A$4:$J$5,2,FALSE),FALSE)-I631),0)</f>
        <v>0</v>
      </c>
      <c r="R631" s="369">
        <f>IF(G631=$R$1,(VLOOKUP(A631,'Extras -UL'!$A$6:$J$109,HLOOKUP('Exras Inflair Vs. Base'!G631,'Extras -UL'!$A$4:$J$5,2,FALSE),FALSE)-I631),0)</f>
        <v>0</v>
      </c>
      <c r="S631" s="248"/>
      <c r="T631" s="256" t="str">
        <f t="shared" si="28"/>
        <v/>
      </c>
      <c r="U631" s="248"/>
      <c r="V631" s="248"/>
      <c r="W631" s="248"/>
      <c r="X631" s="248"/>
      <c r="Y631" s="241"/>
      <c r="Z631" s="241" t="str">
        <f t="shared" si="29"/>
        <v/>
      </c>
      <c r="AA631" s="245">
        <f t="shared" si="30"/>
        <v>0</v>
      </c>
      <c r="AB631" s="242">
        <f>IF(G631=$J$1,(VLOOKUP(A631,'Extras -UL'!$A$6:$J$109,HLOOKUP('Exras Inflair Vs. Base'!G631,'Extras -UL'!$A$4:$J$5,2,FALSE),FALSE)),0)</f>
        <v>0</v>
      </c>
      <c r="AC631" s="242">
        <f>IF(G631=$K$1,(VLOOKUP(A631,'Extras -UL'!$A$6:$J$109,HLOOKUP('Exras Inflair Vs. Base'!G631,'Extras -UL'!$A$4:$J$5,2,FALSE),FALSE)),0)</f>
        <v>0</v>
      </c>
      <c r="AD631" s="242">
        <f>IF(G631=$L$1,(VLOOKUP(A631,'Extras -UL'!$A$6:$J$109,HLOOKUP('Exras Inflair Vs. Base'!G631,'Extras -UL'!$A$4:$J$5,2,FALSE),FALSE)),0)</f>
        <v>0</v>
      </c>
      <c r="AE631" s="242">
        <f>IF(G631=$M$1,(VLOOKUP(A631,'Extras -UL'!$A$6:$J$109,HLOOKUP('Exras Inflair Vs. Base'!G631,'Extras -UL'!$A$4:$J$5,2,FALSE),FALSE)),0)</f>
        <v>0</v>
      </c>
      <c r="AF631" s="242">
        <f>IF(G631=$N$1,(VLOOKUP(A631,'Extras -UL'!$A$6:$J$109,HLOOKUP('Exras Inflair Vs. Base'!G631,'Extras -UL'!$A$4:$J$5,2,FALSE),FALSE)-I631),0)</f>
        <v>0</v>
      </c>
      <c r="AG631" s="242">
        <f>IF(G631=$O$1,(VLOOKUP(A631,'Extras -UL'!$A$6:$J$109,HLOOKUP('Exras Inflair Vs. Base'!G631,'Extras -UL'!$A$4:$J$5,2,FALSE),FALSE)),0)</f>
        <v>0</v>
      </c>
      <c r="AH631" s="242">
        <f>IF(G631=$P$1,(VLOOKUP(A631,'Extras -UL'!$A$6:$J$109,HLOOKUP('Exras Inflair Vs. Base'!G631,'Extras -UL'!$A$4:$J$5,2,FALSE),FALSE)),0)</f>
        <v>0</v>
      </c>
      <c r="AI631" s="242">
        <f>IF(G631=$Q$1,(VLOOKUP(A631,'Extras -UL'!$A$6:$J$109,HLOOKUP('Exras Inflair Vs. Base'!G631,'Extras -UL'!$A$4:$J$5,2,FALSE),FALSE)),0)</f>
        <v>0</v>
      </c>
      <c r="AJ631" s="242">
        <f>IF(G631=$R$1,(VLOOKUP(A631,'Extras -UL'!$A$6:$J$109,HLOOKUP('Exras Inflair Vs. Base'!G631,'Extras -UL'!$A$4:$J$5,2,FALSE),FALSE)),0)</f>
        <v>0</v>
      </c>
    </row>
    <row r="632" spans="1:36" x14ac:dyDescent="0.25">
      <c r="A632" s="250"/>
      <c r="B632" s="250"/>
      <c r="C632" s="250"/>
      <c r="D632" s="252"/>
      <c r="E632" s="249"/>
      <c r="F632" s="249"/>
      <c r="G632" s="249"/>
      <c r="H632" s="249"/>
      <c r="I632" s="249"/>
      <c r="J632" s="369">
        <f>IF(G632=$J$1,(VLOOKUP(A632,'Extras -UL'!$A$6:$J$109,HLOOKUP('Exras Inflair Vs. Base'!G632,'Extras -UL'!$A$4:$J$5,2,FALSE),FALSE)-I632),0)</f>
        <v>0</v>
      </c>
      <c r="K632" s="369">
        <f>IF(G632=$K$1,(VLOOKUP(A632,'Extras -UL'!$A$6:$J$109,HLOOKUP('Exras Inflair Vs. Base'!G632,'Extras -UL'!$A$4:$J$5,2,FALSE),FALSE)-I632),0)</f>
        <v>0</v>
      </c>
      <c r="L632" s="369">
        <f>IF(G632=$L$1,(VLOOKUP(A632,'Extras -UL'!$A$6:$J$109,HLOOKUP('Exras Inflair Vs. Base'!G632,'Extras -UL'!$A$4:$J$5,2,FALSE),FALSE)-I632),0)</f>
        <v>0</v>
      </c>
      <c r="M632" s="369">
        <f>IF(G632=$M$1,(VLOOKUP(A632,'Extras -UL'!$A$6:$J$109,HLOOKUP('Exras Inflair Vs. Base'!G632,'Extras -UL'!$A$4:$J$5,2,FALSE),FALSE)-I632),0)</f>
        <v>0</v>
      </c>
      <c r="N632" s="369">
        <f>IF(G632=$N$1,(VLOOKUP(A632,'Extras -UL'!$A$6:$J$109,HLOOKUP('Exras Inflair Vs. Base'!G632,'Extras -UL'!$A$4:$J$5,2,FALSE),FALSE)-I632),0)</f>
        <v>0</v>
      </c>
      <c r="O632" s="369">
        <f>IF(G632=$O$1,(VLOOKUP(A632,'Extras -UL'!$A$6:$J$109,HLOOKUP('Exras Inflair Vs. Base'!G632,'Extras -UL'!$A$4:$J$5,2,FALSE),FALSE)-I632),0)</f>
        <v>0</v>
      </c>
      <c r="P632" s="369">
        <f>IF(G632=$P$1,(VLOOKUP(A632,'Extras -UL'!$A$6:$J$109,HLOOKUP('Exras Inflair Vs. Base'!G632,'Extras -UL'!$A$4:$J$5,2,FALSE),FALSE)-I632),0)</f>
        <v>0</v>
      </c>
      <c r="Q632" s="369">
        <f>IF(G632=$Q$1,(VLOOKUP(A632,'Extras -UL'!$A$6:$J$109,HLOOKUP('Exras Inflair Vs. Base'!G632,'Extras -UL'!$A$4:$J$5,2,FALSE),FALSE)-I632),0)</f>
        <v>0</v>
      </c>
      <c r="R632" s="369">
        <f>IF(G632=$R$1,(VLOOKUP(A632,'Extras -UL'!$A$6:$J$109,HLOOKUP('Exras Inflair Vs. Base'!G632,'Extras -UL'!$A$4:$J$5,2,FALSE),FALSE)-I632),0)</f>
        <v>0</v>
      </c>
      <c r="S632" s="248"/>
      <c r="T632" s="256" t="str">
        <f t="shared" si="28"/>
        <v/>
      </c>
      <c r="U632" s="248"/>
      <c r="V632" s="248"/>
      <c r="W632" s="248"/>
      <c r="X632" s="248"/>
      <c r="Y632" s="241"/>
      <c r="Z632" s="241" t="str">
        <f t="shared" si="29"/>
        <v/>
      </c>
      <c r="AA632" s="245">
        <f t="shared" si="30"/>
        <v>0</v>
      </c>
      <c r="AB632" s="242">
        <f>IF(G632=$J$1,(VLOOKUP(A632,'Extras -UL'!$A$6:$J$109,HLOOKUP('Exras Inflair Vs. Base'!G632,'Extras -UL'!$A$4:$J$5,2,FALSE),FALSE)),0)</f>
        <v>0</v>
      </c>
      <c r="AC632" s="242">
        <f>IF(G632=$K$1,(VLOOKUP(A632,'Extras -UL'!$A$6:$J$109,HLOOKUP('Exras Inflair Vs. Base'!G632,'Extras -UL'!$A$4:$J$5,2,FALSE),FALSE)),0)</f>
        <v>0</v>
      </c>
      <c r="AD632" s="242">
        <f>IF(G632=$L$1,(VLOOKUP(A632,'Extras -UL'!$A$6:$J$109,HLOOKUP('Exras Inflair Vs. Base'!G632,'Extras -UL'!$A$4:$J$5,2,FALSE),FALSE)),0)</f>
        <v>0</v>
      </c>
      <c r="AE632" s="242">
        <f>IF(G632=$M$1,(VLOOKUP(A632,'Extras -UL'!$A$6:$J$109,HLOOKUP('Exras Inflair Vs. Base'!G632,'Extras -UL'!$A$4:$J$5,2,FALSE),FALSE)),0)</f>
        <v>0</v>
      </c>
      <c r="AF632" s="242">
        <f>IF(G632=$N$1,(VLOOKUP(A632,'Extras -UL'!$A$6:$J$109,HLOOKUP('Exras Inflair Vs. Base'!G632,'Extras -UL'!$A$4:$J$5,2,FALSE),FALSE)-I632),0)</f>
        <v>0</v>
      </c>
      <c r="AG632" s="242">
        <f>IF(G632=$O$1,(VLOOKUP(A632,'Extras -UL'!$A$6:$J$109,HLOOKUP('Exras Inflair Vs. Base'!G632,'Extras -UL'!$A$4:$J$5,2,FALSE),FALSE)),0)</f>
        <v>0</v>
      </c>
      <c r="AH632" s="242">
        <f>IF(G632=$P$1,(VLOOKUP(A632,'Extras -UL'!$A$6:$J$109,HLOOKUP('Exras Inflair Vs. Base'!G632,'Extras -UL'!$A$4:$J$5,2,FALSE),FALSE)),0)</f>
        <v>0</v>
      </c>
      <c r="AI632" s="242">
        <f>IF(G632=$Q$1,(VLOOKUP(A632,'Extras -UL'!$A$6:$J$109,HLOOKUP('Exras Inflair Vs. Base'!G632,'Extras -UL'!$A$4:$J$5,2,FALSE),FALSE)),0)</f>
        <v>0</v>
      </c>
      <c r="AJ632" s="242">
        <f>IF(G632=$R$1,(VLOOKUP(A632,'Extras -UL'!$A$6:$J$109,HLOOKUP('Exras Inflair Vs. Base'!G632,'Extras -UL'!$A$4:$J$5,2,FALSE),FALSE)),0)</f>
        <v>0</v>
      </c>
    </row>
    <row r="633" spans="1:36" x14ac:dyDescent="0.25">
      <c r="A633" s="250"/>
      <c r="B633" s="250"/>
      <c r="C633" s="250"/>
      <c r="D633" s="252"/>
      <c r="E633" s="249"/>
      <c r="F633" s="249"/>
      <c r="G633" s="249"/>
      <c r="H633" s="249"/>
      <c r="I633" s="249"/>
      <c r="J633" s="369">
        <f>IF(G633=$J$1,(VLOOKUP(A633,'Extras -UL'!$A$6:$J$109,HLOOKUP('Exras Inflair Vs. Base'!G633,'Extras -UL'!$A$4:$J$5,2,FALSE),FALSE)-I633),0)</f>
        <v>0</v>
      </c>
      <c r="K633" s="369">
        <f>IF(G633=$K$1,(VLOOKUP(A633,'Extras -UL'!$A$6:$J$109,HLOOKUP('Exras Inflair Vs. Base'!G633,'Extras -UL'!$A$4:$J$5,2,FALSE),FALSE)-I633),0)</f>
        <v>0</v>
      </c>
      <c r="L633" s="369">
        <f>IF(G633=$L$1,(VLOOKUP(A633,'Extras -UL'!$A$6:$J$109,HLOOKUP('Exras Inflair Vs. Base'!G633,'Extras -UL'!$A$4:$J$5,2,FALSE),FALSE)-I633),0)</f>
        <v>0</v>
      </c>
      <c r="M633" s="369">
        <f>IF(G633=$M$1,(VLOOKUP(A633,'Extras -UL'!$A$6:$J$109,HLOOKUP('Exras Inflair Vs. Base'!G633,'Extras -UL'!$A$4:$J$5,2,FALSE),FALSE)-I633),0)</f>
        <v>0</v>
      </c>
      <c r="N633" s="369">
        <f>IF(G633=$N$1,(VLOOKUP(A633,'Extras -UL'!$A$6:$J$109,HLOOKUP('Exras Inflair Vs. Base'!G633,'Extras -UL'!$A$4:$J$5,2,FALSE),FALSE)-I633),0)</f>
        <v>0</v>
      </c>
      <c r="O633" s="369">
        <f>IF(G633=$O$1,(VLOOKUP(A633,'Extras -UL'!$A$6:$J$109,HLOOKUP('Exras Inflair Vs. Base'!G633,'Extras -UL'!$A$4:$J$5,2,FALSE),FALSE)-I633),0)</f>
        <v>0</v>
      </c>
      <c r="P633" s="369">
        <f>IF(G633=$P$1,(VLOOKUP(A633,'Extras -UL'!$A$6:$J$109,HLOOKUP('Exras Inflair Vs. Base'!G633,'Extras -UL'!$A$4:$J$5,2,FALSE),FALSE)-I633),0)</f>
        <v>0</v>
      </c>
      <c r="Q633" s="369">
        <f>IF(G633=$Q$1,(VLOOKUP(A633,'Extras -UL'!$A$6:$J$109,HLOOKUP('Exras Inflair Vs. Base'!G633,'Extras -UL'!$A$4:$J$5,2,FALSE),FALSE)-I633),0)</f>
        <v>0</v>
      </c>
      <c r="R633" s="369">
        <f>IF(G633=$R$1,(VLOOKUP(A633,'Extras -UL'!$A$6:$J$109,HLOOKUP('Exras Inflair Vs. Base'!G633,'Extras -UL'!$A$4:$J$5,2,FALSE),FALSE)-I633),0)</f>
        <v>0</v>
      </c>
      <c r="S633" s="248"/>
      <c r="T633" s="256" t="str">
        <f t="shared" si="28"/>
        <v/>
      </c>
      <c r="U633" s="248"/>
      <c r="V633" s="248"/>
      <c r="W633" s="248"/>
      <c r="X633" s="248"/>
      <c r="Y633" s="241"/>
      <c r="Z633" s="241" t="str">
        <f t="shared" si="29"/>
        <v/>
      </c>
      <c r="AA633" s="245">
        <f t="shared" si="30"/>
        <v>0</v>
      </c>
      <c r="AB633" s="242">
        <f>IF(G633=$J$1,(VLOOKUP(A633,'Extras -UL'!$A$6:$J$109,HLOOKUP('Exras Inflair Vs. Base'!G633,'Extras -UL'!$A$4:$J$5,2,FALSE),FALSE)),0)</f>
        <v>0</v>
      </c>
      <c r="AC633" s="242">
        <f>IF(G633=$K$1,(VLOOKUP(A633,'Extras -UL'!$A$6:$J$109,HLOOKUP('Exras Inflair Vs. Base'!G633,'Extras -UL'!$A$4:$J$5,2,FALSE),FALSE)),0)</f>
        <v>0</v>
      </c>
      <c r="AD633" s="242">
        <f>IF(G633=$L$1,(VLOOKUP(A633,'Extras -UL'!$A$6:$J$109,HLOOKUP('Exras Inflair Vs. Base'!G633,'Extras -UL'!$A$4:$J$5,2,FALSE),FALSE)),0)</f>
        <v>0</v>
      </c>
      <c r="AE633" s="242">
        <f>IF(G633=$M$1,(VLOOKUP(A633,'Extras -UL'!$A$6:$J$109,HLOOKUP('Exras Inflair Vs. Base'!G633,'Extras -UL'!$A$4:$J$5,2,FALSE),FALSE)),0)</f>
        <v>0</v>
      </c>
      <c r="AF633" s="242">
        <f>IF(G633=$N$1,(VLOOKUP(A633,'Extras -UL'!$A$6:$J$109,HLOOKUP('Exras Inflair Vs. Base'!G633,'Extras -UL'!$A$4:$J$5,2,FALSE),FALSE)-I633),0)</f>
        <v>0</v>
      </c>
      <c r="AG633" s="242">
        <f>IF(G633=$O$1,(VLOOKUP(A633,'Extras -UL'!$A$6:$J$109,HLOOKUP('Exras Inflair Vs. Base'!G633,'Extras -UL'!$A$4:$J$5,2,FALSE),FALSE)),0)</f>
        <v>0</v>
      </c>
      <c r="AH633" s="242">
        <f>IF(G633=$P$1,(VLOOKUP(A633,'Extras -UL'!$A$6:$J$109,HLOOKUP('Exras Inflair Vs. Base'!G633,'Extras -UL'!$A$4:$J$5,2,FALSE),FALSE)),0)</f>
        <v>0</v>
      </c>
      <c r="AI633" s="242">
        <f>IF(G633=$Q$1,(VLOOKUP(A633,'Extras -UL'!$A$6:$J$109,HLOOKUP('Exras Inflair Vs. Base'!G633,'Extras -UL'!$A$4:$J$5,2,FALSE),FALSE)),0)</f>
        <v>0</v>
      </c>
      <c r="AJ633" s="242">
        <f>IF(G633=$R$1,(VLOOKUP(A633,'Extras -UL'!$A$6:$J$109,HLOOKUP('Exras Inflair Vs. Base'!G633,'Extras -UL'!$A$4:$J$5,2,FALSE),FALSE)),0)</f>
        <v>0</v>
      </c>
    </row>
    <row r="634" spans="1:36" x14ac:dyDescent="0.25">
      <c r="A634" s="250"/>
      <c r="B634" s="250"/>
      <c r="C634" s="250"/>
      <c r="D634" s="252"/>
      <c r="E634" s="249"/>
      <c r="F634" s="249"/>
      <c r="G634" s="249"/>
      <c r="H634" s="249"/>
      <c r="I634" s="249"/>
      <c r="J634" s="369">
        <f>IF(G634=$J$1,(VLOOKUP(A634,'Extras -UL'!$A$6:$J$109,HLOOKUP('Exras Inflair Vs. Base'!G634,'Extras -UL'!$A$4:$J$5,2,FALSE),FALSE)-I634),0)</f>
        <v>0</v>
      </c>
      <c r="K634" s="369">
        <f>IF(G634=$K$1,(VLOOKUP(A634,'Extras -UL'!$A$6:$J$109,HLOOKUP('Exras Inflair Vs. Base'!G634,'Extras -UL'!$A$4:$J$5,2,FALSE),FALSE)-I634),0)</f>
        <v>0</v>
      </c>
      <c r="L634" s="369">
        <f>IF(G634=$L$1,(VLOOKUP(A634,'Extras -UL'!$A$6:$J$109,HLOOKUP('Exras Inflair Vs. Base'!G634,'Extras -UL'!$A$4:$J$5,2,FALSE),FALSE)-I634),0)</f>
        <v>0</v>
      </c>
      <c r="M634" s="369">
        <f>IF(G634=$M$1,(VLOOKUP(A634,'Extras -UL'!$A$6:$J$109,HLOOKUP('Exras Inflair Vs. Base'!G634,'Extras -UL'!$A$4:$J$5,2,FALSE),FALSE)-I634),0)</f>
        <v>0</v>
      </c>
      <c r="N634" s="369">
        <f>IF(G634=$N$1,(VLOOKUP(A634,'Extras -UL'!$A$6:$J$109,HLOOKUP('Exras Inflair Vs. Base'!G634,'Extras -UL'!$A$4:$J$5,2,FALSE),FALSE)-I634),0)</f>
        <v>0</v>
      </c>
      <c r="O634" s="369">
        <f>IF(G634=$O$1,(VLOOKUP(A634,'Extras -UL'!$A$6:$J$109,HLOOKUP('Exras Inflair Vs. Base'!G634,'Extras -UL'!$A$4:$J$5,2,FALSE),FALSE)-I634),0)</f>
        <v>0</v>
      </c>
      <c r="P634" s="369">
        <f>IF(G634=$P$1,(VLOOKUP(A634,'Extras -UL'!$A$6:$J$109,HLOOKUP('Exras Inflair Vs. Base'!G634,'Extras -UL'!$A$4:$J$5,2,FALSE),FALSE)-I634),0)</f>
        <v>0</v>
      </c>
      <c r="Q634" s="369">
        <f>IF(G634=$Q$1,(VLOOKUP(A634,'Extras -UL'!$A$6:$J$109,HLOOKUP('Exras Inflair Vs. Base'!G634,'Extras -UL'!$A$4:$J$5,2,FALSE),FALSE)-I634),0)</f>
        <v>0</v>
      </c>
      <c r="R634" s="369">
        <f>IF(G634=$R$1,(VLOOKUP(A634,'Extras -UL'!$A$6:$J$109,HLOOKUP('Exras Inflair Vs. Base'!G634,'Extras -UL'!$A$4:$J$5,2,FALSE),FALSE)-I634),0)</f>
        <v>0</v>
      </c>
      <c r="S634" s="248"/>
      <c r="T634" s="256" t="str">
        <f t="shared" si="28"/>
        <v/>
      </c>
      <c r="U634" s="248"/>
      <c r="V634" s="248"/>
      <c r="W634" s="248"/>
      <c r="X634" s="248"/>
      <c r="Y634" s="241"/>
      <c r="Z634" s="241" t="str">
        <f t="shared" si="29"/>
        <v/>
      </c>
      <c r="AA634" s="245">
        <f t="shared" si="30"/>
        <v>0</v>
      </c>
      <c r="AB634" s="242">
        <f>IF(G634=$J$1,(VLOOKUP(A634,'Extras -UL'!$A$6:$J$109,HLOOKUP('Exras Inflair Vs. Base'!G634,'Extras -UL'!$A$4:$J$5,2,FALSE),FALSE)),0)</f>
        <v>0</v>
      </c>
      <c r="AC634" s="242">
        <f>IF(G634=$K$1,(VLOOKUP(A634,'Extras -UL'!$A$6:$J$109,HLOOKUP('Exras Inflair Vs. Base'!G634,'Extras -UL'!$A$4:$J$5,2,FALSE),FALSE)),0)</f>
        <v>0</v>
      </c>
      <c r="AD634" s="242">
        <f>IF(G634=$L$1,(VLOOKUP(A634,'Extras -UL'!$A$6:$J$109,HLOOKUP('Exras Inflair Vs. Base'!G634,'Extras -UL'!$A$4:$J$5,2,FALSE),FALSE)),0)</f>
        <v>0</v>
      </c>
      <c r="AE634" s="242">
        <f>IF(G634=$M$1,(VLOOKUP(A634,'Extras -UL'!$A$6:$J$109,HLOOKUP('Exras Inflair Vs. Base'!G634,'Extras -UL'!$A$4:$J$5,2,FALSE),FALSE)),0)</f>
        <v>0</v>
      </c>
      <c r="AF634" s="242">
        <f>IF(G634=$N$1,(VLOOKUP(A634,'Extras -UL'!$A$6:$J$109,HLOOKUP('Exras Inflair Vs. Base'!G634,'Extras -UL'!$A$4:$J$5,2,FALSE),FALSE)-I634),0)</f>
        <v>0</v>
      </c>
      <c r="AG634" s="242">
        <f>IF(G634=$O$1,(VLOOKUP(A634,'Extras -UL'!$A$6:$J$109,HLOOKUP('Exras Inflair Vs. Base'!G634,'Extras -UL'!$A$4:$J$5,2,FALSE),FALSE)),0)</f>
        <v>0</v>
      </c>
      <c r="AH634" s="242">
        <f>IF(G634=$P$1,(VLOOKUP(A634,'Extras -UL'!$A$6:$J$109,HLOOKUP('Exras Inflair Vs. Base'!G634,'Extras -UL'!$A$4:$J$5,2,FALSE),FALSE)),0)</f>
        <v>0</v>
      </c>
      <c r="AI634" s="242">
        <f>IF(G634=$Q$1,(VLOOKUP(A634,'Extras -UL'!$A$6:$J$109,HLOOKUP('Exras Inflair Vs. Base'!G634,'Extras -UL'!$A$4:$J$5,2,FALSE),FALSE)),0)</f>
        <v>0</v>
      </c>
      <c r="AJ634" s="242">
        <f>IF(G634=$R$1,(VLOOKUP(A634,'Extras -UL'!$A$6:$J$109,HLOOKUP('Exras Inflair Vs. Base'!G634,'Extras -UL'!$A$4:$J$5,2,FALSE),FALSE)),0)</f>
        <v>0</v>
      </c>
    </row>
    <row r="635" spans="1:36" x14ac:dyDescent="0.25">
      <c r="A635" s="250"/>
      <c r="B635" s="250"/>
      <c r="C635" s="250"/>
      <c r="D635" s="252"/>
      <c r="E635" s="249"/>
      <c r="F635" s="249"/>
      <c r="G635" s="249"/>
      <c r="H635" s="249"/>
      <c r="I635" s="249"/>
      <c r="J635" s="369">
        <f>IF(G635=$J$1,(VLOOKUP(A635,'Extras -UL'!$A$6:$J$109,HLOOKUP('Exras Inflair Vs. Base'!G635,'Extras -UL'!$A$4:$J$5,2,FALSE),FALSE)-I635),0)</f>
        <v>0</v>
      </c>
      <c r="K635" s="369">
        <f>IF(G635=$K$1,(VLOOKUP(A635,'Extras -UL'!$A$6:$J$109,HLOOKUP('Exras Inflair Vs. Base'!G635,'Extras -UL'!$A$4:$J$5,2,FALSE),FALSE)-I635),0)</f>
        <v>0</v>
      </c>
      <c r="L635" s="369">
        <f>IF(G635=$L$1,(VLOOKUP(A635,'Extras -UL'!$A$6:$J$109,HLOOKUP('Exras Inflair Vs. Base'!G635,'Extras -UL'!$A$4:$J$5,2,FALSE),FALSE)-I635),0)</f>
        <v>0</v>
      </c>
      <c r="M635" s="369">
        <f>IF(G635=$M$1,(VLOOKUP(A635,'Extras -UL'!$A$6:$J$109,HLOOKUP('Exras Inflair Vs. Base'!G635,'Extras -UL'!$A$4:$J$5,2,FALSE),FALSE)-I635),0)</f>
        <v>0</v>
      </c>
      <c r="N635" s="369">
        <f>IF(G635=$N$1,(VLOOKUP(A635,'Extras -UL'!$A$6:$J$109,HLOOKUP('Exras Inflair Vs. Base'!G635,'Extras -UL'!$A$4:$J$5,2,FALSE),FALSE)-I635),0)</f>
        <v>0</v>
      </c>
      <c r="O635" s="369">
        <f>IF(G635=$O$1,(VLOOKUP(A635,'Extras -UL'!$A$6:$J$109,HLOOKUP('Exras Inflair Vs. Base'!G635,'Extras -UL'!$A$4:$J$5,2,FALSE),FALSE)-I635),0)</f>
        <v>0</v>
      </c>
      <c r="P635" s="369">
        <f>IF(G635=$P$1,(VLOOKUP(A635,'Extras -UL'!$A$6:$J$109,HLOOKUP('Exras Inflair Vs. Base'!G635,'Extras -UL'!$A$4:$J$5,2,FALSE),FALSE)-I635),0)</f>
        <v>0</v>
      </c>
      <c r="Q635" s="369">
        <f>IF(G635=$Q$1,(VLOOKUP(A635,'Extras -UL'!$A$6:$J$109,HLOOKUP('Exras Inflair Vs. Base'!G635,'Extras -UL'!$A$4:$J$5,2,FALSE),FALSE)-I635),0)</f>
        <v>0</v>
      </c>
      <c r="R635" s="369">
        <f>IF(G635=$R$1,(VLOOKUP(A635,'Extras -UL'!$A$6:$J$109,HLOOKUP('Exras Inflair Vs. Base'!G635,'Extras -UL'!$A$4:$J$5,2,FALSE),FALSE)-I635),0)</f>
        <v>0</v>
      </c>
      <c r="S635" s="248"/>
      <c r="T635" s="256" t="str">
        <f t="shared" si="28"/>
        <v/>
      </c>
      <c r="U635" s="248"/>
      <c r="V635" s="248"/>
      <c r="W635" s="248"/>
      <c r="X635" s="248"/>
      <c r="Y635" s="241"/>
      <c r="Z635" s="241" t="str">
        <f t="shared" si="29"/>
        <v/>
      </c>
      <c r="AA635" s="245">
        <f t="shared" si="30"/>
        <v>0</v>
      </c>
      <c r="AB635" s="242">
        <f>IF(G635=$J$1,(VLOOKUP(A635,'Extras -UL'!$A$6:$J$109,HLOOKUP('Exras Inflair Vs. Base'!G635,'Extras -UL'!$A$4:$J$5,2,FALSE),FALSE)),0)</f>
        <v>0</v>
      </c>
      <c r="AC635" s="242">
        <f>IF(G635=$K$1,(VLOOKUP(A635,'Extras -UL'!$A$6:$J$109,HLOOKUP('Exras Inflair Vs. Base'!G635,'Extras -UL'!$A$4:$J$5,2,FALSE),FALSE)),0)</f>
        <v>0</v>
      </c>
      <c r="AD635" s="242">
        <f>IF(G635=$L$1,(VLOOKUP(A635,'Extras -UL'!$A$6:$J$109,HLOOKUP('Exras Inflair Vs. Base'!G635,'Extras -UL'!$A$4:$J$5,2,FALSE),FALSE)),0)</f>
        <v>0</v>
      </c>
      <c r="AE635" s="242">
        <f>IF(G635=$M$1,(VLOOKUP(A635,'Extras -UL'!$A$6:$J$109,HLOOKUP('Exras Inflair Vs. Base'!G635,'Extras -UL'!$A$4:$J$5,2,FALSE),FALSE)),0)</f>
        <v>0</v>
      </c>
      <c r="AF635" s="242">
        <f>IF(G635=$N$1,(VLOOKUP(A635,'Extras -UL'!$A$6:$J$109,HLOOKUP('Exras Inflair Vs. Base'!G635,'Extras -UL'!$A$4:$J$5,2,FALSE),FALSE)-I635),0)</f>
        <v>0</v>
      </c>
      <c r="AG635" s="242">
        <f>IF(G635=$O$1,(VLOOKUP(A635,'Extras -UL'!$A$6:$J$109,HLOOKUP('Exras Inflair Vs. Base'!G635,'Extras -UL'!$A$4:$J$5,2,FALSE),FALSE)),0)</f>
        <v>0</v>
      </c>
      <c r="AH635" s="242">
        <f>IF(G635=$P$1,(VLOOKUP(A635,'Extras -UL'!$A$6:$J$109,HLOOKUP('Exras Inflair Vs. Base'!G635,'Extras -UL'!$A$4:$J$5,2,FALSE),FALSE)),0)</f>
        <v>0</v>
      </c>
      <c r="AI635" s="242">
        <f>IF(G635=$Q$1,(VLOOKUP(A635,'Extras -UL'!$A$6:$J$109,HLOOKUP('Exras Inflair Vs. Base'!G635,'Extras -UL'!$A$4:$J$5,2,FALSE),FALSE)),0)</f>
        <v>0</v>
      </c>
      <c r="AJ635" s="242">
        <f>IF(G635=$R$1,(VLOOKUP(A635,'Extras -UL'!$A$6:$J$109,HLOOKUP('Exras Inflair Vs. Base'!G635,'Extras -UL'!$A$4:$J$5,2,FALSE),FALSE)),0)</f>
        <v>0</v>
      </c>
    </row>
    <row r="636" spans="1:36" x14ac:dyDescent="0.25">
      <c r="A636" s="250"/>
      <c r="B636" s="250"/>
      <c r="C636" s="250"/>
      <c r="D636" s="252"/>
      <c r="E636" s="249"/>
      <c r="F636" s="249"/>
      <c r="G636" s="249"/>
      <c r="H636" s="249"/>
      <c r="I636" s="249"/>
      <c r="J636" s="369">
        <f>IF(G636=$J$1,(VLOOKUP(A636,'Extras -UL'!$A$6:$J$109,HLOOKUP('Exras Inflair Vs. Base'!G636,'Extras -UL'!$A$4:$J$5,2,FALSE),FALSE)-I636),0)</f>
        <v>0</v>
      </c>
      <c r="K636" s="369">
        <f>IF(G636=$K$1,(VLOOKUP(A636,'Extras -UL'!$A$6:$J$109,HLOOKUP('Exras Inflair Vs. Base'!G636,'Extras -UL'!$A$4:$J$5,2,FALSE),FALSE)-I636),0)</f>
        <v>0</v>
      </c>
      <c r="L636" s="369">
        <f>IF(G636=$L$1,(VLOOKUP(A636,'Extras -UL'!$A$6:$J$109,HLOOKUP('Exras Inflair Vs. Base'!G636,'Extras -UL'!$A$4:$J$5,2,FALSE),FALSE)-I636),0)</f>
        <v>0</v>
      </c>
      <c r="M636" s="369">
        <f>IF(G636=$M$1,(VLOOKUP(A636,'Extras -UL'!$A$6:$J$109,HLOOKUP('Exras Inflair Vs. Base'!G636,'Extras -UL'!$A$4:$J$5,2,FALSE),FALSE)-I636),0)</f>
        <v>0</v>
      </c>
      <c r="N636" s="369">
        <f>IF(G636=$N$1,(VLOOKUP(A636,'Extras -UL'!$A$6:$J$109,HLOOKUP('Exras Inflair Vs. Base'!G636,'Extras -UL'!$A$4:$J$5,2,FALSE),FALSE)-I636),0)</f>
        <v>0</v>
      </c>
      <c r="O636" s="369">
        <f>IF(G636=$O$1,(VLOOKUP(A636,'Extras -UL'!$A$6:$J$109,HLOOKUP('Exras Inflair Vs. Base'!G636,'Extras -UL'!$A$4:$J$5,2,FALSE),FALSE)-I636),0)</f>
        <v>0</v>
      </c>
      <c r="P636" s="369">
        <f>IF(G636=$P$1,(VLOOKUP(A636,'Extras -UL'!$A$6:$J$109,HLOOKUP('Exras Inflair Vs. Base'!G636,'Extras -UL'!$A$4:$J$5,2,FALSE),FALSE)-I636),0)</f>
        <v>0</v>
      </c>
      <c r="Q636" s="369">
        <f>IF(G636=$Q$1,(VLOOKUP(A636,'Extras -UL'!$A$6:$J$109,HLOOKUP('Exras Inflair Vs. Base'!G636,'Extras -UL'!$A$4:$J$5,2,FALSE),FALSE)-I636),0)</f>
        <v>0</v>
      </c>
      <c r="R636" s="369">
        <f>IF(G636=$R$1,(VLOOKUP(A636,'Extras -UL'!$A$6:$J$109,HLOOKUP('Exras Inflair Vs. Base'!G636,'Extras -UL'!$A$4:$J$5,2,FALSE),FALSE)-I636),0)</f>
        <v>0</v>
      </c>
      <c r="S636" s="248"/>
      <c r="T636" s="256" t="str">
        <f t="shared" si="28"/>
        <v/>
      </c>
      <c r="U636" s="248"/>
      <c r="V636" s="248"/>
      <c r="W636" s="248"/>
      <c r="X636" s="248"/>
      <c r="Y636" s="241"/>
      <c r="Z636" s="241" t="str">
        <f t="shared" si="29"/>
        <v/>
      </c>
      <c r="AA636" s="245">
        <f t="shared" si="30"/>
        <v>0</v>
      </c>
      <c r="AB636" s="242">
        <f>IF(G636=$J$1,(VLOOKUP(A636,'Extras -UL'!$A$6:$J$109,HLOOKUP('Exras Inflair Vs. Base'!G636,'Extras -UL'!$A$4:$J$5,2,FALSE),FALSE)),0)</f>
        <v>0</v>
      </c>
      <c r="AC636" s="242">
        <f>IF(G636=$K$1,(VLOOKUP(A636,'Extras -UL'!$A$6:$J$109,HLOOKUP('Exras Inflair Vs. Base'!G636,'Extras -UL'!$A$4:$J$5,2,FALSE),FALSE)),0)</f>
        <v>0</v>
      </c>
      <c r="AD636" s="242">
        <f>IF(G636=$L$1,(VLOOKUP(A636,'Extras -UL'!$A$6:$J$109,HLOOKUP('Exras Inflair Vs. Base'!G636,'Extras -UL'!$A$4:$J$5,2,FALSE),FALSE)),0)</f>
        <v>0</v>
      </c>
      <c r="AE636" s="242">
        <f>IF(G636=$M$1,(VLOOKUP(A636,'Extras -UL'!$A$6:$J$109,HLOOKUP('Exras Inflair Vs. Base'!G636,'Extras -UL'!$A$4:$J$5,2,FALSE),FALSE)),0)</f>
        <v>0</v>
      </c>
      <c r="AF636" s="242">
        <f>IF(G636=$N$1,(VLOOKUP(A636,'Extras -UL'!$A$6:$J$109,HLOOKUP('Exras Inflair Vs. Base'!G636,'Extras -UL'!$A$4:$J$5,2,FALSE),FALSE)-I636),0)</f>
        <v>0</v>
      </c>
      <c r="AG636" s="242">
        <f>IF(G636=$O$1,(VLOOKUP(A636,'Extras -UL'!$A$6:$J$109,HLOOKUP('Exras Inflair Vs. Base'!G636,'Extras -UL'!$A$4:$J$5,2,FALSE),FALSE)),0)</f>
        <v>0</v>
      </c>
      <c r="AH636" s="242">
        <f>IF(G636=$P$1,(VLOOKUP(A636,'Extras -UL'!$A$6:$J$109,HLOOKUP('Exras Inflair Vs. Base'!G636,'Extras -UL'!$A$4:$J$5,2,FALSE),FALSE)),0)</f>
        <v>0</v>
      </c>
      <c r="AI636" s="242">
        <f>IF(G636=$Q$1,(VLOOKUP(A636,'Extras -UL'!$A$6:$J$109,HLOOKUP('Exras Inflair Vs. Base'!G636,'Extras -UL'!$A$4:$J$5,2,FALSE),FALSE)),0)</f>
        <v>0</v>
      </c>
      <c r="AJ636" s="242">
        <f>IF(G636=$R$1,(VLOOKUP(A636,'Extras -UL'!$A$6:$J$109,HLOOKUP('Exras Inflair Vs. Base'!G636,'Extras -UL'!$A$4:$J$5,2,FALSE),FALSE)),0)</f>
        <v>0</v>
      </c>
    </row>
    <row r="637" spans="1:36" x14ac:dyDescent="0.25">
      <c r="A637" s="250"/>
      <c r="B637" s="250"/>
      <c r="C637" s="250"/>
      <c r="D637" s="252"/>
      <c r="E637" s="249"/>
      <c r="F637" s="249"/>
      <c r="G637" s="249"/>
      <c r="H637" s="249"/>
      <c r="I637" s="249"/>
      <c r="J637" s="369">
        <f>IF(G637=$J$1,(VLOOKUP(A637,'Extras -UL'!$A$6:$J$109,HLOOKUP('Exras Inflair Vs. Base'!G637,'Extras -UL'!$A$4:$J$5,2,FALSE),FALSE)-I637),0)</f>
        <v>0</v>
      </c>
      <c r="K637" s="369">
        <f>IF(G637=$K$1,(VLOOKUP(A637,'Extras -UL'!$A$6:$J$109,HLOOKUP('Exras Inflair Vs. Base'!G637,'Extras -UL'!$A$4:$J$5,2,FALSE),FALSE)-I637),0)</f>
        <v>0</v>
      </c>
      <c r="L637" s="369">
        <f>IF(G637=$L$1,(VLOOKUP(A637,'Extras -UL'!$A$6:$J$109,HLOOKUP('Exras Inflair Vs. Base'!G637,'Extras -UL'!$A$4:$J$5,2,FALSE),FALSE)-I637),0)</f>
        <v>0</v>
      </c>
      <c r="M637" s="369">
        <f>IF(G637=$M$1,(VLOOKUP(A637,'Extras -UL'!$A$6:$J$109,HLOOKUP('Exras Inflair Vs. Base'!G637,'Extras -UL'!$A$4:$J$5,2,FALSE),FALSE)-I637),0)</f>
        <v>0</v>
      </c>
      <c r="N637" s="369">
        <f>IF(G637=$N$1,(VLOOKUP(A637,'Extras -UL'!$A$6:$J$109,HLOOKUP('Exras Inflair Vs. Base'!G637,'Extras -UL'!$A$4:$J$5,2,FALSE),FALSE)-I637),0)</f>
        <v>0</v>
      </c>
      <c r="O637" s="369">
        <f>IF(G637=$O$1,(VLOOKUP(A637,'Extras -UL'!$A$6:$J$109,HLOOKUP('Exras Inflair Vs. Base'!G637,'Extras -UL'!$A$4:$J$5,2,FALSE),FALSE)-I637),0)</f>
        <v>0</v>
      </c>
      <c r="P637" s="369">
        <f>IF(G637=$P$1,(VLOOKUP(A637,'Extras -UL'!$A$6:$J$109,HLOOKUP('Exras Inflair Vs. Base'!G637,'Extras -UL'!$A$4:$J$5,2,FALSE),FALSE)-I637),0)</f>
        <v>0</v>
      </c>
      <c r="Q637" s="369">
        <f>IF(G637=$Q$1,(VLOOKUP(A637,'Extras -UL'!$A$6:$J$109,HLOOKUP('Exras Inflair Vs. Base'!G637,'Extras -UL'!$A$4:$J$5,2,FALSE),FALSE)-I637),0)</f>
        <v>0</v>
      </c>
      <c r="R637" s="369">
        <f>IF(G637=$R$1,(VLOOKUP(A637,'Extras -UL'!$A$6:$J$109,HLOOKUP('Exras Inflair Vs. Base'!G637,'Extras -UL'!$A$4:$J$5,2,FALSE),FALSE)-I637),0)</f>
        <v>0</v>
      </c>
      <c r="S637" s="248"/>
      <c r="T637" s="256" t="str">
        <f t="shared" si="28"/>
        <v/>
      </c>
      <c r="U637" s="248"/>
      <c r="V637" s="248"/>
      <c r="W637" s="248"/>
      <c r="X637" s="248"/>
      <c r="Y637" s="241"/>
      <c r="Z637" s="241" t="str">
        <f t="shared" si="29"/>
        <v/>
      </c>
      <c r="AA637" s="245">
        <f t="shared" si="30"/>
        <v>0</v>
      </c>
      <c r="AB637" s="242">
        <f>IF(G637=$J$1,(VLOOKUP(A637,'Extras -UL'!$A$6:$J$109,HLOOKUP('Exras Inflair Vs. Base'!G637,'Extras -UL'!$A$4:$J$5,2,FALSE),FALSE)),0)</f>
        <v>0</v>
      </c>
      <c r="AC637" s="242">
        <f>IF(G637=$K$1,(VLOOKUP(A637,'Extras -UL'!$A$6:$J$109,HLOOKUP('Exras Inflair Vs. Base'!G637,'Extras -UL'!$A$4:$J$5,2,FALSE),FALSE)),0)</f>
        <v>0</v>
      </c>
      <c r="AD637" s="242">
        <f>IF(G637=$L$1,(VLOOKUP(A637,'Extras -UL'!$A$6:$J$109,HLOOKUP('Exras Inflair Vs. Base'!G637,'Extras -UL'!$A$4:$J$5,2,FALSE),FALSE)),0)</f>
        <v>0</v>
      </c>
      <c r="AE637" s="242">
        <f>IF(G637=$M$1,(VLOOKUP(A637,'Extras -UL'!$A$6:$J$109,HLOOKUP('Exras Inflair Vs. Base'!G637,'Extras -UL'!$A$4:$J$5,2,FALSE),FALSE)),0)</f>
        <v>0</v>
      </c>
      <c r="AF637" s="242">
        <f>IF(G637=$N$1,(VLOOKUP(A637,'Extras -UL'!$A$6:$J$109,HLOOKUP('Exras Inflair Vs. Base'!G637,'Extras -UL'!$A$4:$J$5,2,FALSE),FALSE)-I637),0)</f>
        <v>0</v>
      </c>
      <c r="AG637" s="242">
        <f>IF(G637=$O$1,(VLOOKUP(A637,'Extras -UL'!$A$6:$J$109,HLOOKUP('Exras Inflair Vs. Base'!G637,'Extras -UL'!$A$4:$J$5,2,FALSE),FALSE)),0)</f>
        <v>0</v>
      </c>
      <c r="AH637" s="242">
        <f>IF(G637=$P$1,(VLOOKUP(A637,'Extras -UL'!$A$6:$J$109,HLOOKUP('Exras Inflair Vs. Base'!G637,'Extras -UL'!$A$4:$J$5,2,FALSE),FALSE)),0)</f>
        <v>0</v>
      </c>
      <c r="AI637" s="242">
        <f>IF(G637=$Q$1,(VLOOKUP(A637,'Extras -UL'!$A$6:$J$109,HLOOKUP('Exras Inflair Vs. Base'!G637,'Extras -UL'!$A$4:$J$5,2,FALSE),FALSE)),0)</f>
        <v>0</v>
      </c>
      <c r="AJ637" s="242">
        <f>IF(G637=$R$1,(VLOOKUP(A637,'Extras -UL'!$A$6:$J$109,HLOOKUP('Exras Inflair Vs. Base'!G637,'Extras -UL'!$A$4:$J$5,2,FALSE),FALSE)),0)</f>
        <v>0</v>
      </c>
    </row>
    <row r="638" spans="1:36" x14ac:dyDescent="0.25">
      <c r="A638" s="250"/>
      <c r="B638" s="250"/>
      <c r="C638" s="250"/>
      <c r="D638" s="252"/>
      <c r="E638" s="249"/>
      <c r="F638" s="249"/>
      <c r="G638" s="249"/>
      <c r="H638" s="249"/>
      <c r="I638" s="249"/>
      <c r="J638" s="369">
        <f>IF(G638=$J$1,(VLOOKUP(A638,'Extras -UL'!$A$6:$J$109,HLOOKUP('Exras Inflair Vs. Base'!G638,'Extras -UL'!$A$4:$J$5,2,FALSE),FALSE)-I638),0)</f>
        <v>0</v>
      </c>
      <c r="K638" s="369">
        <f>IF(G638=$K$1,(VLOOKUP(A638,'Extras -UL'!$A$6:$J$109,HLOOKUP('Exras Inflair Vs. Base'!G638,'Extras -UL'!$A$4:$J$5,2,FALSE),FALSE)-I638),0)</f>
        <v>0</v>
      </c>
      <c r="L638" s="369">
        <f>IF(G638=$L$1,(VLOOKUP(A638,'Extras -UL'!$A$6:$J$109,HLOOKUP('Exras Inflair Vs. Base'!G638,'Extras -UL'!$A$4:$J$5,2,FALSE),FALSE)-I638),0)</f>
        <v>0</v>
      </c>
      <c r="M638" s="369">
        <f>IF(G638=$M$1,(VLOOKUP(A638,'Extras -UL'!$A$6:$J$109,HLOOKUP('Exras Inflair Vs. Base'!G638,'Extras -UL'!$A$4:$J$5,2,FALSE),FALSE)-I638),0)</f>
        <v>0</v>
      </c>
      <c r="N638" s="369">
        <f>IF(G638=$N$1,(VLOOKUP(A638,'Extras -UL'!$A$6:$J$109,HLOOKUP('Exras Inflair Vs. Base'!G638,'Extras -UL'!$A$4:$J$5,2,FALSE),FALSE)-I638),0)</f>
        <v>0</v>
      </c>
      <c r="O638" s="369">
        <f>IF(G638=$O$1,(VLOOKUP(A638,'Extras -UL'!$A$6:$J$109,HLOOKUP('Exras Inflair Vs. Base'!G638,'Extras -UL'!$A$4:$J$5,2,FALSE),FALSE)-I638),0)</f>
        <v>0</v>
      </c>
      <c r="P638" s="369">
        <f>IF(G638=$P$1,(VLOOKUP(A638,'Extras -UL'!$A$6:$J$109,HLOOKUP('Exras Inflair Vs. Base'!G638,'Extras -UL'!$A$4:$J$5,2,FALSE),FALSE)-I638),0)</f>
        <v>0</v>
      </c>
      <c r="Q638" s="369">
        <f>IF(G638=$Q$1,(VLOOKUP(A638,'Extras -UL'!$A$6:$J$109,HLOOKUP('Exras Inflair Vs. Base'!G638,'Extras -UL'!$A$4:$J$5,2,FALSE),FALSE)-I638),0)</f>
        <v>0</v>
      </c>
      <c r="R638" s="369">
        <f>IF(G638=$R$1,(VLOOKUP(A638,'Extras -UL'!$A$6:$J$109,HLOOKUP('Exras Inflair Vs. Base'!G638,'Extras -UL'!$A$4:$J$5,2,FALSE),FALSE)-I638),0)</f>
        <v>0</v>
      </c>
      <c r="S638" s="248"/>
      <c r="T638" s="256" t="str">
        <f t="shared" si="28"/>
        <v/>
      </c>
      <c r="U638" s="248"/>
      <c r="V638" s="248"/>
      <c r="W638" s="248"/>
      <c r="X638" s="248"/>
      <c r="Y638" s="241"/>
      <c r="Z638" s="241" t="str">
        <f t="shared" si="29"/>
        <v/>
      </c>
      <c r="AA638" s="245">
        <f t="shared" si="30"/>
        <v>0</v>
      </c>
      <c r="AB638" s="242">
        <f>IF(G638=$J$1,(VLOOKUP(A638,'Extras -UL'!$A$6:$J$109,HLOOKUP('Exras Inflair Vs. Base'!G638,'Extras -UL'!$A$4:$J$5,2,FALSE),FALSE)),0)</f>
        <v>0</v>
      </c>
      <c r="AC638" s="242">
        <f>IF(G638=$K$1,(VLOOKUP(A638,'Extras -UL'!$A$6:$J$109,HLOOKUP('Exras Inflair Vs. Base'!G638,'Extras -UL'!$A$4:$J$5,2,FALSE),FALSE)),0)</f>
        <v>0</v>
      </c>
      <c r="AD638" s="242">
        <f>IF(G638=$L$1,(VLOOKUP(A638,'Extras -UL'!$A$6:$J$109,HLOOKUP('Exras Inflair Vs. Base'!G638,'Extras -UL'!$A$4:$J$5,2,FALSE),FALSE)),0)</f>
        <v>0</v>
      </c>
      <c r="AE638" s="242">
        <f>IF(G638=$M$1,(VLOOKUP(A638,'Extras -UL'!$A$6:$J$109,HLOOKUP('Exras Inflair Vs. Base'!G638,'Extras -UL'!$A$4:$J$5,2,FALSE),FALSE)),0)</f>
        <v>0</v>
      </c>
      <c r="AF638" s="242">
        <f>IF(G638=$N$1,(VLOOKUP(A638,'Extras -UL'!$A$6:$J$109,HLOOKUP('Exras Inflair Vs. Base'!G638,'Extras -UL'!$A$4:$J$5,2,FALSE),FALSE)-I638),0)</f>
        <v>0</v>
      </c>
      <c r="AG638" s="242">
        <f>IF(G638=$O$1,(VLOOKUP(A638,'Extras -UL'!$A$6:$J$109,HLOOKUP('Exras Inflair Vs. Base'!G638,'Extras -UL'!$A$4:$J$5,2,FALSE),FALSE)),0)</f>
        <v>0</v>
      </c>
      <c r="AH638" s="242">
        <f>IF(G638=$P$1,(VLOOKUP(A638,'Extras -UL'!$A$6:$J$109,HLOOKUP('Exras Inflair Vs. Base'!G638,'Extras -UL'!$A$4:$J$5,2,FALSE),FALSE)),0)</f>
        <v>0</v>
      </c>
      <c r="AI638" s="242">
        <f>IF(G638=$Q$1,(VLOOKUP(A638,'Extras -UL'!$A$6:$J$109,HLOOKUP('Exras Inflair Vs. Base'!G638,'Extras -UL'!$A$4:$J$5,2,FALSE),FALSE)),0)</f>
        <v>0</v>
      </c>
      <c r="AJ638" s="242">
        <f>IF(G638=$R$1,(VLOOKUP(A638,'Extras -UL'!$A$6:$J$109,HLOOKUP('Exras Inflair Vs. Base'!G638,'Extras -UL'!$A$4:$J$5,2,FALSE),FALSE)),0)</f>
        <v>0</v>
      </c>
    </row>
    <row r="639" spans="1:36" x14ac:dyDescent="0.25">
      <c r="A639" s="250"/>
      <c r="B639" s="250"/>
      <c r="C639" s="250"/>
      <c r="D639" s="252"/>
      <c r="E639" s="249"/>
      <c r="F639" s="249"/>
      <c r="G639" s="249"/>
      <c r="H639" s="249"/>
      <c r="I639" s="249"/>
      <c r="J639" s="369">
        <f>IF(G639=$J$1,(VLOOKUP(A639,'Extras -UL'!$A$6:$J$109,HLOOKUP('Exras Inflair Vs. Base'!G639,'Extras -UL'!$A$4:$J$5,2,FALSE),FALSE)-I639),0)</f>
        <v>0</v>
      </c>
      <c r="K639" s="369">
        <f>IF(G639=$K$1,(VLOOKUP(A639,'Extras -UL'!$A$6:$J$109,HLOOKUP('Exras Inflair Vs. Base'!G639,'Extras -UL'!$A$4:$J$5,2,FALSE),FALSE)-I639),0)</f>
        <v>0</v>
      </c>
      <c r="L639" s="369">
        <f>IF(G639=$L$1,(VLOOKUP(A639,'Extras -UL'!$A$6:$J$109,HLOOKUP('Exras Inflair Vs. Base'!G639,'Extras -UL'!$A$4:$J$5,2,FALSE),FALSE)-I639),0)</f>
        <v>0</v>
      </c>
      <c r="M639" s="369">
        <f>IF(G639=$M$1,(VLOOKUP(A639,'Extras -UL'!$A$6:$J$109,HLOOKUP('Exras Inflair Vs. Base'!G639,'Extras -UL'!$A$4:$J$5,2,FALSE),FALSE)-I639),0)</f>
        <v>0</v>
      </c>
      <c r="N639" s="369">
        <f>IF(G639=$N$1,(VLOOKUP(A639,'Extras -UL'!$A$6:$J$109,HLOOKUP('Exras Inflair Vs. Base'!G639,'Extras -UL'!$A$4:$J$5,2,FALSE),FALSE)-I639),0)</f>
        <v>0</v>
      </c>
      <c r="O639" s="369">
        <f>IF(G639=$O$1,(VLOOKUP(A639,'Extras -UL'!$A$6:$J$109,HLOOKUP('Exras Inflair Vs. Base'!G639,'Extras -UL'!$A$4:$J$5,2,FALSE),FALSE)-I639),0)</f>
        <v>0</v>
      </c>
      <c r="P639" s="369">
        <f>IF(G639=$P$1,(VLOOKUP(A639,'Extras -UL'!$A$6:$J$109,HLOOKUP('Exras Inflair Vs. Base'!G639,'Extras -UL'!$A$4:$J$5,2,FALSE),FALSE)-I639),0)</f>
        <v>0</v>
      </c>
      <c r="Q639" s="369">
        <f>IF(G639=$Q$1,(VLOOKUP(A639,'Extras -UL'!$A$6:$J$109,HLOOKUP('Exras Inflair Vs. Base'!G639,'Extras -UL'!$A$4:$J$5,2,FALSE),FALSE)-I639),0)</f>
        <v>0</v>
      </c>
      <c r="R639" s="369">
        <f>IF(G639=$R$1,(VLOOKUP(A639,'Extras -UL'!$A$6:$J$109,HLOOKUP('Exras Inflair Vs. Base'!G639,'Extras -UL'!$A$4:$J$5,2,FALSE),FALSE)-I639),0)</f>
        <v>0</v>
      </c>
      <c r="S639" s="248"/>
      <c r="T639" s="256" t="str">
        <f t="shared" si="28"/>
        <v/>
      </c>
      <c r="U639" s="248"/>
      <c r="V639" s="248"/>
      <c r="W639" s="248"/>
      <c r="X639" s="248"/>
      <c r="Y639" s="241"/>
      <c r="Z639" s="241" t="str">
        <f t="shared" si="29"/>
        <v/>
      </c>
      <c r="AA639" s="245">
        <f t="shared" si="30"/>
        <v>0</v>
      </c>
      <c r="AB639" s="242">
        <f>IF(G639=$J$1,(VLOOKUP(A639,'Extras -UL'!$A$6:$J$109,HLOOKUP('Exras Inflair Vs. Base'!G639,'Extras -UL'!$A$4:$J$5,2,FALSE),FALSE)),0)</f>
        <v>0</v>
      </c>
      <c r="AC639" s="242">
        <f>IF(G639=$K$1,(VLOOKUP(A639,'Extras -UL'!$A$6:$J$109,HLOOKUP('Exras Inflair Vs. Base'!G639,'Extras -UL'!$A$4:$J$5,2,FALSE),FALSE)),0)</f>
        <v>0</v>
      </c>
      <c r="AD639" s="242">
        <f>IF(G639=$L$1,(VLOOKUP(A639,'Extras -UL'!$A$6:$J$109,HLOOKUP('Exras Inflair Vs. Base'!G639,'Extras -UL'!$A$4:$J$5,2,FALSE),FALSE)),0)</f>
        <v>0</v>
      </c>
      <c r="AE639" s="242">
        <f>IF(G639=$M$1,(VLOOKUP(A639,'Extras -UL'!$A$6:$J$109,HLOOKUP('Exras Inflair Vs. Base'!G639,'Extras -UL'!$A$4:$J$5,2,FALSE),FALSE)),0)</f>
        <v>0</v>
      </c>
      <c r="AF639" s="242">
        <f>IF(G639=$N$1,(VLOOKUP(A639,'Extras -UL'!$A$6:$J$109,HLOOKUP('Exras Inflair Vs. Base'!G639,'Extras -UL'!$A$4:$J$5,2,FALSE),FALSE)-I639),0)</f>
        <v>0</v>
      </c>
      <c r="AG639" s="242">
        <f>IF(G639=$O$1,(VLOOKUP(A639,'Extras -UL'!$A$6:$J$109,HLOOKUP('Exras Inflair Vs. Base'!G639,'Extras -UL'!$A$4:$J$5,2,FALSE),FALSE)),0)</f>
        <v>0</v>
      </c>
      <c r="AH639" s="242">
        <f>IF(G639=$P$1,(VLOOKUP(A639,'Extras -UL'!$A$6:$J$109,HLOOKUP('Exras Inflair Vs. Base'!G639,'Extras -UL'!$A$4:$J$5,2,FALSE),FALSE)),0)</f>
        <v>0</v>
      </c>
      <c r="AI639" s="242">
        <f>IF(G639=$Q$1,(VLOOKUP(A639,'Extras -UL'!$A$6:$J$109,HLOOKUP('Exras Inflair Vs. Base'!G639,'Extras -UL'!$A$4:$J$5,2,FALSE),FALSE)),0)</f>
        <v>0</v>
      </c>
      <c r="AJ639" s="242">
        <f>IF(G639=$R$1,(VLOOKUP(A639,'Extras -UL'!$A$6:$J$109,HLOOKUP('Exras Inflair Vs. Base'!G639,'Extras -UL'!$A$4:$J$5,2,FALSE),FALSE)),0)</f>
        <v>0</v>
      </c>
    </row>
    <row r="640" spans="1:36" x14ac:dyDescent="0.25">
      <c r="A640" s="250"/>
      <c r="B640" s="250"/>
      <c r="C640" s="250"/>
      <c r="D640" s="252"/>
      <c r="E640" s="249"/>
      <c r="F640" s="249"/>
      <c r="G640" s="249"/>
      <c r="H640" s="249"/>
      <c r="I640" s="249"/>
      <c r="J640" s="369">
        <f>IF(G640=$J$1,(VLOOKUP(A640,'Extras -UL'!$A$6:$J$109,HLOOKUP('Exras Inflair Vs. Base'!G640,'Extras -UL'!$A$4:$J$5,2,FALSE),FALSE)-I640),0)</f>
        <v>0</v>
      </c>
      <c r="K640" s="369">
        <f>IF(G640=$K$1,(VLOOKUP(A640,'Extras -UL'!$A$6:$J$109,HLOOKUP('Exras Inflair Vs. Base'!G640,'Extras -UL'!$A$4:$J$5,2,FALSE),FALSE)-I640),0)</f>
        <v>0</v>
      </c>
      <c r="L640" s="369">
        <f>IF(G640=$L$1,(VLOOKUP(A640,'Extras -UL'!$A$6:$J$109,HLOOKUP('Exras Inflair Vs. Base'!G640,'Extras -UL'!$A$4:$J$5,2,FALSE),FALSE)-I640),0)</f>
        <v>0</v>
      </c>
      <c r="M640" s="369">
        <f>IF(G640=$M$1,(VLOOKUP(A640,'Extras -UL'!$A$6:$J$109,HLOOKUP('Exras Inflair Vs. Base'!G640,'Extras -UL'!$A$4:$J$5,2,FALSE),FALSE)-I640),0)</f>
        <v>0</v>
      </c>
      <c r="N640" s="369">
        <f>IF(G640=$N$1,(VLOOKUP(A640,'Extras -UL'!$A$6:$J$109,HLOOKUP('Exras Inflair Vs. Base'!G640,'Extras -UL'!$A$4:$J$5,2,FALSE),FALSE)-I640),0)</f>
        <v>0</v>
      </c>
      <c r="O640" s="369">
        <f>IF(G640=$O$1,(VLOOKUP(A640,'Extras -UL'!$A$6:$J$109,HLOOKUP('Exras Inflair Vs. Base'!G640,'Extras -UL'!$A$4:$J$5,2,FALSE),FALSE)-I640),0)</f>
        <v>0</v>
      </c>
      <c r="P640" s="369">
        <f>IF(G640=$P$1,(VLOOKUP(A640,'Extras -UL'!$A$6:$J$109,HLOOKUP('Exras Inflair Vs. Base'!G640,'Extras -UL'!$A$4:$J$5,2,FALSE),FALSE)-I640),0)</f>
        <v>0</v>
      </c>
      <c r="Q640" s="369">
        <f>IF(G640=$Q$1,(VLOOKUP(A640,'Extras -UL'!$A$6:$J$109,HLOOKUP('Exras Inflair Vs. Base'!G640,'Extras -UL'!$A$4:$J$5,2,FALSE),FALSE)-I640),0)</f>
        <v>0</v>
      </c>
      <c r="R640" s="369">
        <f>IF(G640=$R$1,(VLOOKUP(A640,'Extras -UL'!$A$6:$J$109,HLOOKUP('Exras Inflair Vs. Base'!G640,'Extras -UL'!$A$4:$J$5,2,FALSE),FALSE)-I640),0)</f>
        <v>0</v>
      </c>
      <c r="S640" s="248"/>
      <c r="T640" s="256" t="str">
        <f t="shared" si="28"/>
        <v/>
      </c>
      <c r="U640" s="248"/>
      <c r="V640" s="248"/>
      <c r="W640" s="248"/>
      <c r="X640" s="248"/>
      <c r="Y640" s="241"/>
      <c r="Z640" s="241" t="str">
        <f t="shared" si="29"/>
        <v/>
      </c>
      <c r="AA640" s="245">
        <f t="shared" si="30"/>
        <v>0</v>
      </c>
      <c r="AB640" s="242">
        <f>IF(G640=$J$1,(VLOOKUP(A640,'Extras -UL'!$A$6:$J$109,HLOOKUP('Exras Inflair Vs. Base'!G640,'Extras -UL'!$A$4:$J$5,2,FALSE),FALSE)),0)</f>
        <v>0</v>
      </c>
      <c r="AC640" s="242">
        <f>IF(G640=$K$1,(VLOOKUP(A640,'Extras -UL'!$A$6:$J$109,HLOOKUP('Exras Inflair Vs. Base'!G640,'Extras -UL'!$A$4:$J$5,2,FALSE),FALSE)),0)</f>
        <v>0</v>
      </c>
      <c r="AD640" s="242">
        <f>IF(G640=$L$1,(VLOOKUP(A640,'Extras -UL'!$A$6:$J$109,HLOOKUP('Exras Inflair Vs. Base'!G640,'Extras -UL'!$A$4:$J$5,2,FALSE),FALSE)),0)</f>
        <v>0</v>
      </c>
      <c r="AE640" s="242">
        <f>IF(G640=$M$1,(VLOOKUP(A640,'Extras -UL'!$A$6:$J$109,HLOOKUP('Exras Inflair Vs. Base'!G640,'Extras -UL'!$A$4:$J$5,2,FALSE),FALSE)),0)</f>
        <v>0</v>
      </c>
      <c r="AF640" s="242">
        <f>IF(G640=$N$1,(VLOOKUP(A640,'Extras -UL'!$A$6:$J$109,HLOOKUP('Exras Inflair Vs. Base'!G640,'Extras -UL'!$A$4:$J$5,2,FALSE),FALSE)-I640),0)</f>
        <v>0</v>
      </c>
      <c r="AG640" s="242">
        <f>IF(G640=$O$1,(VLOOKUP(A640,'Extras -UL'!$A$6:$J$109,HLOOKUP('Exras Inflair Vs. Base'!G640,'Extras -UL'!$A$4:$J$5,2,FALSE),FALSE)),0)</f>
        <v>0</v>
      </c>
      <c r="AH640" s="242">
        <f>IF(G640=$P$1,(VLOOKUP(A640,'Extras -UL'!$A$6:$J$109,HLOOKUP('Exras Inflair Vs. Base'!G640,'Extras -UL'!$A$4:$J$5,2,FALSE),FALSE)),0)</f>
        <v>0</v>
      </c>
      <c r="AI640" s="242">
        <f>IF(G640=$Q$1,(VLOOKUP(A640,'Extras -UL'!$A$6:$J$109,HLOOKUP('Exras Inflair Vs. Base'!G640,'Extras -UL'!$A$4:$J$5,2,FALSE),FALSE)),0)</f>
        <v>0</v>
      </c>
      <c r="AJ640" s="242">
        <f>IF(G640=$R$1,(VLOOKUP(A640,'Extras -UL'!$A$6:$J$109,HLOOKUP('Exras Inflair Vs. Base'!G640,'Extras -UL'!$A$4:$J$5,2,FALSE),FALSE)),0)</f>
        <v>0</v>
      </c>
    </row>
    <row r="641" spans="1:36" x14ac:dyDescent="0.25">
      <c r="A641" s="250"/>
      <c r="B641" s="250"/>
      <c r="C641" s="250"/>
      <c r="D641" s="252"/>
      <c r="E641" s="249"/>
      <c r="F641" s="249"/>
      <c r="G641" s="249"/>
      <c r="H641" s="249"/>
      <c r="I641" s="249"/>
      <c r="J641" s="369">
        <f>IF(G641=$J$1,(VLOOKUP(A641,'Extras -UL'!$A$6:$J$109,HLOOKUP('Exras Inflair Vs. Base'!G641,'Extras -UL'!$A$4:$J$5,2,FALSE),FALSE)-I641),0)</f>
        <v>0</v>
      </c>
      <c r="K641" s="369">
        <f>IF(G641=$K$1,(VLOOKUP(A641,'Extras -UL'!$A$6:$J$109,HLOOKUP('Exras Inflair Vs. Base'!G641,'Extras -UL'!$A$4:$J$5,2,FALSE),FALSE)-I641),0)</f>
        <v>0</v>
      </c>
      <c r="L641" s="369">
        <f>IF(G641=$L$1,(VLOOKUP(A641,'Extras -UL'!$A$6:$J$109,HLOOKUP('Exras Inflair Vs. Base'!G641,'Extras -UL'!$A$4:$J$5,2,FALSE),FALSE)-I641),0)</f>
        <v>0</v>
      </c>
      <c r="M641" s="369">
        <f>IF(G641=$M$1,(VLOOKUP(A641,'Extras -UL'!$A$6:$J$109,HLOOKUP('Exras Inflair Vs. Base'!G641,'Extras -UL'!$A$4:$J$5,2,FALSE),FALSE)-I641),0)</f>
        <v>0</v>
      </c>
      <c r="N641" s="369">
        <f>IF(G641=$N$1,(VLOOKUP(A641,'Extras -UL'!$A$6:$J$109,HLOOKUP('Exras Inflair Vs. Base'!G641,'Extras -UL'!$A$4:$J$5,2,FALSE),FALSE)-I641),0)</f>
        <v>0</v>
      </c>
      <c r="O641" s="369">
        <f>IF(G641=$O$1,(VLOOKUP(A641,'Extras -UL'!$A$6:$J$109,HLOOKUP('Exras Inflair Vs. Base'!G641,'Extras -UL'!$A$4:$J$5,2,FALSE),FALSE)-I641),0)</f>
        <v>0</v>
      </c>
      <c r="P641" s="369">
        <f>IF(G641=$P$1,(VLOOKUP(A641,'Extras -UL'!$A$6:$J$109,HLOOKUP('Exras Inflair Vs. Base'!G641,'Extras -UL'!$A$4:$J$5,2,FALSE),FALSE)-I641),0)</f>
        <v>0</v>
      </c>
      <c r="Q641" s="369">
        <f>IF(G641=$Q$1,(VLOOKUP(A641,'Extras -UL'!$A$6:$J$109,HLOOKUP('Exras Inflair Vs. Base'!G641,'Extras -UL'!$A$4:$J$5,2,FALSE),FALSE)-I641),0)</f>
        <v>0</v>
      </c>
      <c r="R641" s="369">
        <f>IF(G641=$R$1,(VLOOKUP(A641,'Extras -UL'!$A$6:$J$109,HLOOKUP('Exras Inflair Vs. Base'!G641,'Extras -UL'!$A$4:$J$5,2,FALSE),FALSE)-I641),0)</f>
        <v>0</v>
      </c>
      <c r="S641" s="248"/>
      <c r="T641" s="256" t="str">
        <f t="shared" si="28"/>
        <v/>
      </c>
      <c r="U641" s="248"/>
      <c r="V641" s="248"/>
      <c r="W641" s="248"/>
      <c r="X641" s="248"/>
      <c r="Y641" s="241"/>
      <c r="Z641" s="241" t="str">
        <f t="shared" si="29"/>
        <v/>
      </c>
      <c r="AA641" s="245">
        <f t="shared" si="30"/>
        <v>0</v>
      </c>
      <c r="AB641" s="242">
        <f>IF(G641=$J$1,(VLOOKUP(A641,'Extras -UL'!$A$6:$J$109,HLOOKUP('Exras Inflair Vs. Base'!G641,'Extras -UL'!$A$4:$J$5,2,FALSE),FALSE)),0)</f>
        <v>0</v>
      </c>
      <c r="AC641" s="242">
        <f>IF(G641=$K$1,(VLOOKUP(A641,'Extras -UL'!$A$6:$J$109,HLOOKUP('Exras Inflair Vs. Base'!G641,'Extras -UL'!$A$4:$J$5,2,FALSE),FALSE)),0)</f>
        <v>0</v>
      </c>
      <c r="AD641" s="242">
        <f>IF(G641=$L$1,(VLOOKUP(A641,'Extras -UL'!$A$6:$J$109,HLOOKUP('Exras Inflair Vs. Base'!G641,'Extras -UL'!$A$4:$J$5,2,FALSE),FALSE)),0)</f>
        <v>0</v>
      </c>
      <c r="AE641" s="242">
        <f>IF(G641=$M$1,(VLOOKUP(A641,'Extras -UL'!$A$6:$J$109,HLOOKUP('Exras Inflair Vs. Base'!G641,'Extras -UL'!$A$4:$J$5,2,FALSE),FALSE)),0)</f>
        <v>0</v>
      </c>
      <c r="AF641" s="242">
        <f>IF(G641=$N$1,(VLOOKUP(A641,'Extras -UL'!$A$6:$J$109,HLOOKUP('Exras Inflair Vs. Base'!G641,'Extras -UL'!$A$4:$J$5,2,FALSE),FALSE)-I641),0)</f>
        <v>0</v>
      </c>
      <c r="AG641" s="242">
        <f>IF(G641=$O$1,(VLOOKUP(A641,'Extras -UL'!$A$6:$J$109,HLOOKUP('Exras Inflair Vs. Base'!G641,'Extras -UL'!$A$4:$J$5,2,FALSE),FALSE)),0)</f>
        <v>0</v>
      </c>
      <c r="AH641" s="242">
        <f>IF(G641=$P$1,(VLOOKUP(A641,'Extras -UL'!$A$6:$J$109,HLOOKUP('Exras Inflair Vs. Base'!G641,'Extras -UL'!$A$4:$J$5,2,FALSE),FALSE)),0)</f>
        <v>0</v>
      </c>
      <c r="AI641" s="242">
        <f>IF(G641=$Q$1,(VLOOKUP(A641,'Extras -UL'!$A$6:$J$109,HLOOKUP('Exras Inflair Vs. Base'!G641,'Extras -UL'!$A$4:$J$5,2,FALSE),FALSE)),0)</f>
        <v>0</v>
      </c>
      <c r="AJ641" s="242">
        <f>IF(G641=$R$1,(VLOOKUP(A641,'Extras -UL'!$A$6:$J$109,HLOOKUP('Exras Inflair Vs. Base'!G641,'Extras -UL'!$A$4:$J$5,2,FALSE),FALSE)),0)</f>
        <v>0</v>
      </c>
    </row>
    <row r="642" spans="1:36" x14ac:dyDescent="0.25">
      <c r="A642" s="250"/>
      <c r="B642" s="250"/>
      <c r="C642" s="250"/>
      <c r="D642" s="252"/>
      <c r="E642" s="249"/>
      <c r="F642" s="249"/>
      <c r="G642" s="249"/>
      <c r="H642" s="249"/>
      <c r="I642" s="249"/>
      <c r="J642" s="369">
        <f>IF(G642=$J$1,(VLOOKUP(A642,'Extras -UL'!$A$6:$J$109,HLOOKUP('Exras Inflair Vs. Base'!G642,'Extras -UL'!$A$4:$J$5,2,FALSE),FALSE)-I642),0)</f>
        <v>0</v>
      </c>
      <c r="K642" s="369">
        <f>IF(G642=$K$1,(VLOOKUP(A642,'Extras -UL'!$A$6:$J$109,HLOOKUP('Exras Inflair Vs. Base'!G642,'Extras -UL'!$A$4:$J$5,2,FALSE),FALSE)-I642),0)</f>
        <v>0</v>
      </c>
      <c r="L642" s="369">
        <f>IF(G642=$L$1,(VLOOKUP(A642,'Extras -UL'!$A$6:$J$109,HLOOKUP('Exras Inflair Vs. Base'!G642,'Extras -UL'!$A$4:$J$5,2,FALSE),FALSE)-I642),0)</f>
        <v>0</v>
      </c>
      <c r="M642" s="369">
        <f>IF(G642=$M$1,(VLOOKUP(A642,'Extras -UL'!$A$6:$J$109,HLOOKUP('Exras Inflair Vs. Base'!G642,'Extras -UL'!$A$4:$J$5,2,FALSE),FALSE)-I642),0)</f>
        <v>0</v>
      </c>
      <c r="N642" s="369">
        <f>IF(G642=$N$1,(VLOOKUP(A642,'Extras -UL'!$A$6:$J$109,HLOOKUP('Exras Inflair Vs. Base'!G642,'Extras -UL'!$A$4:$J$5,2,FALSE),FALSE)-I642),0)</f>
        <v>0</v>
      </c>
      <c r="O642" s="369">
        <f>IF(G642=$O$1,(VLOOKUP(A642,'Extras -UL'!$A$6:$J$109,HLOOKUP('Exras Inflair Vs. Base'!G642,'Extras -UL'!$A$4:$J$5,2,FALSE),FALSE)-I642),0)</f>
        <v>0</v>
      </c>
      <c r="P642" s="369">
        <f>IF(G642=$P$1,(VLOOKUP(A642,'Extras -UL'!$A$6:$J$109,HLOOKUP('Exras Inflair Vs. Base'!G642,'Extras -UL'!$A$4:$J$5,2,FALSE),FALSE)-I642),0)</f>
        <v>0</v>
      </c>
      <c r="Q642" s="369">
        <f>IF(G642=$Q$1,(VLOOKUP(A642,'Extras -UL'!$A$6:$J$109,HLOOKUP('Exras Inflair Vs. Base'!G642,'Extras -UL'!$A$4:$J$5,2,FALSE),FALSE)-I642),0)</f>
        <v>0</v>
      </c>
      <c r="R642" s="369">
        <f>IF(G642=$R$1,(VLOOKUP(A642,'Extras -UL'!$A$6:$J$109,HLOOKUP('Exras Inflair Vs. Base'!G642,'Extras -UL'!$A$4:$J$5,2,FALSE),FALSE)-I642),0)</f>
        <v>0</v>
      </c>
      <c r="S642" s="248"/>
      <c r="T642" s="256" t="str">
        <f t="shared" si="28"/>
        <v/>
      </c>
      <c r="U642" s="248"/>
      <c r="V642" s="248"/>
      <c r="W642" s="248"/>
      <c r="X642" s="248"/>
      <c r="Y642" s="241"/>
      <c r="Z642" s="241" t="str">
        <f t="shared" si="29"/>
        <v/>
      </c>
      <c r="AA642" s="245">
        <f t="shared" si="30"/>
        <v>0</v>
      </c>
      <c r="AB642" s="242">
        <f>IF(G642=$J$1,(VLOOKUP(A642,'Extras -UL'!$A$6:$J$109,HLOOKUP('Exras Inflair Vs. Base'!G642,'Extras -UL'!$A$4:$J$5,2,FALSE),FALSE)),0)</f>
        <v>0</v>
      </c>
      <c r="AC642" s="242">
        <f>IF(G642=$K$1,(VLOOKUP(A642,'Extras -UL'!$A$6:$J$109,HLOOKUP('Exras Inflair Vs. Base'!G642,'Extras -UL'!$A$4:$J$5,2,FALSE),FALSE)),0)</f>
        <v>0</v>
      </c>
      <c r="AD642" s="242">
        <f>IF(G642=$L$1,(VLOOKUP(A642,'Extras -UL'!$A$6:$J$109,HLOOKUP('Exras Inflair Vs. Base'!G642,'Extras -UL'!$A$4:$J$5,2,FALSE),FALSE)),0)</f>
        <v>0</v>
      </c>
      <c r="AE642" s="242">
        <f>IF(G642=$M$1,(VLOOKUP(A642,'Extras -UL'!$A$6:$J$109,HLOOKUP('Exras Inflair Vs. Base'!G642,'Extras -UL'!$A$4:$J$5,2,FALSE),FALSE)),0)</f>
        <v>0</v>
      </c>
      <c r="AF642" s="242">
        <f>IF(G642=$N$1,(VLOOKUP(A642,'Extras -UL'!$A$6:$J$109,HLOOKUP('Exras Inflair Vs. Base'!G642,'Extras -UL'!$A$4:$J$5,2,FALSE),FALSE)-I642),0)</f>
        <v>0</v>
      </c>
      <c r="AG642" s="242">
        <f>IF(G642=$O$1,(VLOOKUP(A642,'Extras -UL'!$A$6:$J$109,HLOOKUP('Exras Inflair Vs. Base'!G642,'Extras -UL'!$A$4:$J$5,2,FALSE),FALSE)),0)</f>
        <v>0</v>
      </c>
      <c r="AH642" s="242">
        <f>IF(G642=$P$1,(VLOOKUP(A642,'Extras -UL'!$A$6:$J$109,HLOOKUP('Exras Inflair Vs. Base'!G642,'Extras -UL'!$A$4:$J$5,2,FALSE),FALSE)),0)</f>
        <v>0</v>
      </c>
      <c r="AI642" s="242">
        <f>IF(G642=$Q$1,(VLOOKUP(A642,'Extras -UL'!$A$6:$J$109,HLOOKUP('Exras Inflair Vs. Base'!G642,'Extras -UL'!$A$4:$J$5,2,FALSE),FALSE)),0)</f>
        <v>0</v>
      </c>
      <c r="AJ642" s="242">
        <f>IF(G642=$R$1,(VLOOKUP(A642,'Extras -UL'!$A$6:$J$109,HLOOKUP('Exras Inflair Vs. Base'!G642,'Extras -UL'!$A$4:$J$5,2,FALSE),FALSE)),0)</f>
        <v>0</v>
      </c>
    </row>
    <row r="643" spans="1:36" x14ac:dyDescent="0.25">
      <c r="A643" s="250"/>
      <c r="B643" s="250"/>
      <c r="C643" s="250"/>
      <c r="D643" s="252"/>
      <c r="E643" s="249"/>
      <c r="F643" s="249"/>
      <c r="G643" s="249"/>
      <c r="H643" s="249"/>
      <c r="I643" s="249"/>
      <c r="J643" s="369">
        <f>IF(G643=$J$1,(VLOOKUP(A643,'Extras -UL'!$A$6:$J$109,HLOOKUP('Exras Inflair Vs. Base'!G643,'Extras -UL'!$A$4:$J$5,2,FALSE),FALSE)-I643),0)</f>
        <v>0</v>
      </c>
      <c r="K643" s="369">
        <f>IF(G643=$K$1,(VLOOKUP(A643,'Extras -UL'!$A$6:$J$109,HLOOKUP('Exras Inflair Vs. Base'!G643,'Extras -UL'!$A$4:$J$5,2,FALSE),FALSE)-I643),0)</f>
        <v>0</v>
      </c>
      <c r="L643" s="369">
        <f>IF(G643=$L$1,(VLOOKUP(A643,'Extras -UL'!$A$6:$J$109,HLOOKUP('Exras Inflair Vs. Base'!G643,'Extras -UL'!$A$4:$J$5,2,FALSE),FALSE)-I643),0)</f>
        <v>0</v>
      </c>
      <c r="M643" s="369">
        <f>IF(G643=$M$1,(VLOOKUP(A643,'Extras -UL'!$A$6:$J$109,HLOOKUP('Exras Inflair Vs. Base'!G643,'Extras -UL'!$A$4:$J$5,2,FALSE),FALSE)-I643),0)</f>
        <v>0</v>
      </c>
      <c r="N643" s="369">
        <f>IF(G643=$N$1,(VLOOKUP(A643,'Extras -UL'!$A$6:$J$109,HLOOKUP('Exras Inflair Vs. Base'!G643,'Extras -UL'!$A$4:$J$5,2,FALSE),FALSE)-I643),0)</f>
        <v>0</v>
      </c>
      <c r="O643" s="369">
        <f>IF(G643=$O$1,(VLOOKUP(A643,'Extras -UL'!$A$6:$J$109,HLOOKUP('Exras Inflair Vs. Base'!G643,'Extras -UL'!$A$4:$J$5,2,FALSE),FALSE)-I643),0)</f>
        <v>0</v>
      </c>
      <c r="P643" s="369">
        <f>IF(G643=$P$1,(VLOOKUP(A643,'Extras -UL'!$A$6:$J$109,HLOOKUP('Exras Inflair Vs. Base'!G643,'Extras -UL'!$A$4:$J$5,2,FALSE),FALSE)-I643),0)</f>
        <v>0</v>
      </c>
      <c r="Q643" s="369">
        <f>IF(G643=$Q$1,(VLOOKUP(A643,'Extras -UL'!$A$6:$J$109,HLOOKUP('Exras Inflair Vs. Base'!G643,'Extras -UL'!$A$4:$J$5,2,FALSE),FALSE)-I643),0)</f>
        <v>0</v>
      </c>
      <c r="R643" s="369">
        <f>IF(G643=$R$1,(VLOOKUP(A643,'Extras -UL'!$A$6:$J$109,HLOOKUP('Exras Inflair Vs. Base'!G643,'Extras -UL'!$A$4:$J$5,2,FALSE),FALSE)-I643),0)</f>
        <v>0</v>
      </c>
      <c r="S643" s="248"/>
      <c r="T643" s="256" t="str">
        <f t="shared" si="28"/>
        <v/>
      </c>
      <c r="U643" s="248"/>
      <c r="V643" s="248"/>
      <c r="W643" s="248"/>
      <c r="X643" s="248"/>
      <c r="Y643" s="241"/>
      <c r="Z643" s="241" t="str">
        <f t="shared" si="29"/>
        <v/>
      </c>
      <c r="AA643" s="245">
        <f t="shared" si="30"/>
        <v>0</v>
      </c>
      <c r="AB643" s="242">
        <f>IF(G643=$J$1,(VLOOKUP(A643,'Extras -UL'!$A$6:$J$109,HLOOKUP('Exras Inflair Vs. Base'!G643,'Extras -UL'!$A$4:$J$5,2,FALSE),FALSE)),0)</f>
        <v>0</v>
      </c>
      <c r="AC643" s="242">
        <f>IF(G643=$K$1,(VLOOKUP(A643,'Extras -UL'!$A$6:$J$109,HLOOKUP('Exras Inflair Vs. Base'!G643,'Extras -UL'!$A$4:$J$5,2,FALSE),FALSE)),0)</f>
        <v>0</v>
      </c>
      <c r="AD643" s="242">
        <f>IF(G643=$L$1,(VLOOKUP(A643,'Extras -UL'!$A$6:$J$109,HLOOKUP('Exras Inflair Vs. Base'!G643,'Extras -UL'!$A$4:$J$5,2,FALSE),FALSE)),0)</f>
        <v>0</v>
      </c>
      <c r="AE643" s="242">
        <f>IF(G643=$M$1,(VLOOKUP(A643,'Extras -UL'!$A$6:$J$109,HLOOKUP('Exras Inflair Vs. Base'!G643,'Extras -UL'!$A$4:$J$5,2,FALSE),FALSE)),0)</f>
        <v>0</v>
      </c>
      <c r="AF643" s="242">
        <f>IF(G643=$N$1,(VLOOKUP(A643,'Extras -UL'!$A$6:$J$109,HLOOKUP('Exras Inflair Vs. Base'!G643,'Extras -UL'!$A$4:$J$5,2,FALSE),FALSE)-I643),0)</f>
        <v>0</v>
      </c>
      <c r="AG643" s="242">
        <f>IF(G643=$O$1,(VLOOKUP(A643,'Extras -UL'!$A$6:$J$109,HLOOKUP('Exras Inflair Vs. Base'!G643,'Extras -UL'!$A$4:$J$5,2,FALSE),FALSE)),0)</f>
        <v>0</v>
      </c>
      <c r="AH643" s="242">
        <f>IF(G643=$P$1,(VLOOKUP(A643,'Extras -UL'!$A$6:$J$109,HLOOKUP('Exras Inflair Vs. Base'!G643,'Extras -UL'!$A$4:$J$5,2,FALSE),FALSE)),0)</f>
        <v>0</v>
      </c>
      <c r="AI643" s="242">
        <f>IF(G643=$Q$1,(VLOOKUP(A643,'Extras -UL'!$A$6:$J$109,HLOOKUP('Exras Inflair Vs. Base'!G643,'Extras -UL'!$A$4:$J$5,2,FALSE),FALSE)),0)</f>
        <v>0</v>
      </c>
      <c r="AJ643" s="242">
        <f>IF(G643=$R$1,(VLOOKUP(A643,'Extras -UL'!$A$6:$J$109,HLOOKUP('Exras Inflair Vs. Base'!G643,'Extras -UL'!$A$4:$J$5,2,FALSE),FALSE)),0)</f>
        <v>0</v>
      </c>
    </row>
    <row r="644" spans="1:36" x14ac:dyDescent="0.25">
      <c r="A644" s="250"/>
      <c r="B644" s="250"/>
      <c r="C644" s="250"/>
      <c r="D644" s="252"/>
      <c r="E644" s="249"/>
      <c r="F644" s="249"/>
      <c r="G644" s="249"/>
      <c r="H644" s="249"/>
      <c r="I644" s="249"/>
      <c r="J644" s="369">
        <f>IF(G644=$J$1,(VLOOKUP(A644,'Extras -UL'!$A$6:$J$109,HLOOKUP('Exras Inflair Vs. Base'!G644,'Extras -UL'!$A$4:$J$5,2,FALSE),FALSE)-I644),0)</f>
        <v>0</v>
      </c>
      <c r="K644" s="369">
        <f>IF(G644=$K$1,(VLOOKUP(A644,'Extras -UL'!$A$6:$J$109,HLOOKUP('Exras Inflair Vs. Base'!G644,'Extras -UL'!$A$4:$J$5,2,FALSE),FALSE)-I644),0)</f>
        <v>0</v>
      </c>
      <c r="L644" s="369">
        <f>IF(G644=$L$1,(VLOOKUP(A644,'Extras -UL'!$A$6:$J$109,HLOOKUP('Exras Inflair Vs. Base'!G644,'Extras -UL'!$A$4:$J$5,2,FALSE),FALSE)-I644),0)</f>
        <v>0</v>
      </c>
      <c r="M644" s="369">
        <f>IF(G644=$M$1,(VLOOKUP(A644,'Extras -UL'!$A$6:$J$109,HLOOKUP('Exras Inflair Vs. Base'!G644,'Extras -UL'!$A$4:$J$5,2,FALSE),FALSE)-I644),0)</f>
        <v>0</v>
      </c>
      <c r="N644" s="369">
        <f>IF(G644=$N$1,(VLOOKUP(A644,'Extras -UL'!$A$6:$J$109,HLOOKUP('Exras Inflair Vs. Base'!G644,'Extras -UL'!$A$4:$J$5,2,FALSE),FALSE)-I644),0)</f>
        <v>0</v>
      </c>
      <c r="O644" s="369">
        <f>IF(G644=$O$1,(VLOOKUP(A644,'Extras -UL'!$A$6:$J$109,HLOOKUP('Exras Inflair Vs. Base'!G644,'Extras -UL'!$A$4:$J$5,2,FALSE),FALSE)-I644),0)</f>
        <v>0</v>
      </c>
      <c r="P644" s="369">
        <f>IF(G644=$P$1,(VLOOKUP(A644,'Extras -UL'!$A$6:$J$109,HLOOKUP('Exras Inflair Vs. Base'!G644,'Extras -UL'!$A$4:$J$5,2,FALSE),FALSE)-I644),0)</f>
        <v>0</v>
      </c>
      <c r="Q644" s="369">
        <f>IF(G644=$Q$1,(VLOOKUP(A644,'Extras -UL'!$A$6:$J$109,HLOOKUP('Exras Inflair Vs. Base'!G644,'Extras -UL'!$A$4:$J$5,2,FALSE),FALSE)-I644),0)</f>
        <v>0</v>
      </c>
      <c r="R644" s="369">
        <f>IF(G644=$R$1,(VLOOKUP(A644,'Extras -UL'!$A$6:$J$109,HLOOKUP('Exras Inflair Vs. Base'!G644,'Extras -UL'!$A$4:$J$5,2,FALSE),FALSE)-I644),0)</f>
        <v>0</v>
      </c>
      <c r="S644" s="248"/>
      <c r="T644" s="256" t="str">
        <f t="shared" si="28"/>
        <v/>
      </c>
      <c r="U644" s="248"/>
      <c r="V644" s="248"/>
      <c r="W644" s="248"/>
      <c r="X644" s="248"/>
      <c r="Y644" s="241"/>
      <c r="Z644" s="241" t="str">
        <f t="shared" si="29"/>
        <v/>
      </c>
      <c r="AA644" s="245">
        <f t="shared" si="30"/>
        <v>0</v>
      </c>
      <c r="AB644" s="242">
        <f>IF(G644=$J$1,(VLOOKUP(A644,'Extras -UL'!$A$6:$J$109,HLOOKUP('Exras Inflair Vs. Base'!G644,'Extras -UL'!$A$4:$J$5,2,FALSE),FALSE)),0)</f>
        <v>0</v>
      </c>
      <c r="AC644" s="242">
        <f>IF(G644=$K$1,(VLOOKUP(A644,'Extras -UL'!$A$6:$J$109,HLOOKUP('Exras Inflair Vs. Base'!G644,'Extras -UL'!$A$4:$J$5,2,FALSE),FALSE)),0)</f>
        <v>0</v>
      </c>
      <c r="AD644" s="242">
        <f>IF(G644=$L$1,(VLOOKUP(A644,'Extras -UL'!$A$6:$J$109,HLOOKUP('Exras Inflair Vs. Base'!G644,'Extras -UL'!$A$4:$J$5,2,FALSE),FALSE)),0)</f>
        <v>0</v>
      </c>
      <c r="AE644" s="242">
        <f>IF(G644=$M$1,(VLOOKUP(A644,'Extras -UL'!$A$6:$J$109,HLOOKUP('Exras Inflair Vs. Base'!G644,'Extras -UL'!$A$4:$J$5,2,FALSE),FALSE)),0)</f>
        <v>0</v>
      </c>
      <c r="AF644" s="242">
        <f>IF(G644=$N$1,(VLOOKUP(A644,'Extras -UL'!$A$6:$J$109,HLOOKUP('Exras Inflair Vs. Base'!G644,'Extras -UL'!$A$4:$J$5,2,FALSE),FALSE)-I644),0)</f>
        <v>0</v>
      </c>
      <c r="AG644" s="242">
        <f>IF(G644=$O$1,(VLOOKUP(A644,'Extras -UL'!$A$6:$J$109,HLOOKUP('Exras Inflair Vs. Base'!G644,'Extras -UL'!$A$4:$J$5,2,FALSE),FALSE)),0)</f>
        <v>0</v>
      </c>
      <c r="AH644" s="242">
        <f>IF(G644=$P$1,(VLOOKUP(A644,'Extras -UL'!$A$6:$J$109,HLOOKUP('Exras Inflair Vs. Base'!G644,'Extras -UL'!$A$4:$J$5,2,FALSE),FALSE)),0)</f>
        <v>0</v>
      </c>
      <c r="AI644" s="242">
        <f>IF(G644=$Q$1,(VLOOKUP(A644,'Extras -UL'!$A$6:$J$109,HLOOKUP('Exras Inflair Vs. Base'!G644,'Extras -UL'!$A$4:$J$5,2,FALSE),FALSE)),0)</f>
        <v>0</v>
      </c>
      <c r="AJ644" s="242">
        <f>IF(G644=$R$1,(VLOOKUP(A644,'Extras -UL'!$A$6:$J$109,HLOOKUP('Exras Inflair Vs. Base'!G644,'Extras -UL'!$A$4:$J$5,2,FALSE),FALSE)),0)</f>
        <v>0</v>
      </c>
    </row>
    <row r="645" spans="1:36" x14ac:dyDescent="0.25">
      <c r="A645" s="250"/>
      <c r="B645" s="250"/>
      <c r="C645" s="250"/>
      <c r="D645" s="252"/>
      <c r="E645" s="249"/>
      <c r="F645" s="249"/>
      <c r="G645" s="249"/>
      <c r="H645" s="249"/>
      <c r="I645" s="249"/>
      <c r="J645" s="369">
        <f>IF(G645=$J$1,(VLOOKUP(A645,'Extras -UL'!$A$6:$J$109,HLOOKUP('Exras Inflair Vs. Base'!G645,'Extras -UL'!$A$4:$J$5,2,FALSE),FALSE)-I645),0)</f>
        <v>0</v>
      </c>
      <c r="K645" s="369">
        <f>IF(G645=$K$1,(VLOOKUP(A645,'Extras -UL'!$A$6:$J$109,HLOOKUP('Exras Inflair Vs. Base'!G645,'Extras -UL'!$A$4:$J$5,2,FALSE),FALSE)-I645),0)</f>
        <v>0</v>
      </c>
      <c r="L645" s="369">
        <f>IF(G645=$L$1,(VLOOKUP(A645,'Extras -UL'!$A$6:$J$109,HLOOKUP('Exras Inflair Vs. Base'!G645,'Extras -UL'!$A$4:$J$5,2,FALSE),FALSE)-I645),0)</f>
        <v>0</v>
      </c>
      <c r="M645" s="369">
        <f>IF(G645=$M$1,(VLOOKUP(A645,'Extras -UL'!$A$6:$J$109,HLOOKUP('Exras Inflair Vs. Base'!G645,'Extras -UL'!$A$4:$J$5,2,FALSE),FALSE)-I645),0)</f>
        <v>0</v>
      </c>
      <c r="N645" s="369">
        <f>IF(G645=$N$1,(VLOOKUP(A645,'Extras -UL'!$A$6:$J$109,HLOOKUP('Exras Inflair Vs. Base'!G645,'Extras -UL'!$A$4:$J$5,2,FALSE),FALSE)-I645),0)</f>
        <v>0</v>
      </c>
      <c r="O645" s="369">
        <f>IF(G645=$O$1,(VLOOKUP(A645,'Extras -UL'!$A$6:$J$109,HLOOKUP('Exras Inflair Vs. Base'!G645,'Extras -UL'!$A$4:$J$5,2,FALSE),FALSE)-I645),0)</f>
        <v>0</v>
      </c>
      <c r="P645" s="369">
        <f>IF(G645=$P$1,(VLOOKUP(A645,'Extras -UL'!$A$6:$J$109,HLOOKUP('Exras Inflair Vs. Base'!G645,'Extras -UL'!$A$4:$J$5,2,FALSE),FALSE)-I645),0)</f>
        <v>0</v>
      </c>
      <c r="Q645" s="369">
        <f>IF(G645=$Q$1,(VLOOKUP(A645,'Extras -UL'!$A$6:$J$109,HLOOKUP('Exras Inflair Vs. Base'!G645,'Extras -UL'!$A$4:$J$5,2,FALSE),FALSE)-I645),0)</f>
        <v>0</v>
      </c>
      <c r="R645" s="369">
        <f>IF(G645=$R$1,(VLOOKUP(A645,'Extras -UL'!$A$6:$J$109,HLOOKUP('Exras Inflair Vs. Base'!G645,'Extras -UL'!$A$4:$J$5,2,FALSE),FALSE)-I645),0)</f>
        <v>0</v>
      </c>
      <c r="S645" s="248"/>
      <c r="T645" s="256" t="str">
        <f t="shared" si="28"/>
        <v/>
      </c>
      <c r="U645" s="248"/>
      <c r="V645" s="248"/>
      <c r="W645" s="248"/>
      <c r="X645" s="248"/>
      <c r="Y645" s="241"/>
      <c r="Z645" s="241" t="str">
        <f t="shared" si="29"/>
        <v/>
      </c>
      <c r="AA645" s="245">
        <f t="shared" si="30"/>
        <v>0</v>
      </c>
      <c r="AB645" s="242">
        <f>IF(G645=$J$1,(VLOOKUP(A645,'Extras -UL'!$A$6:$J$109,HLOOKUP('Exras Inflair Vs. Base'!G645,'Extras -UL'!$A$4:$J$5,2,FALSE),FALSE)),0)</f>
        <v>0</v>
      </c>
      <c r="AC645" s="242">
        <f>IF(G645=$K$1,(VLOOKUP(A645,'Extras -UL'!$A$6:$J$109,HLOOKUP('Exras Inflair Vs. Base'!G645,'Extras -UL'!$A$4:$J$5,2,FALSE),FALSE)),0)</f>
        <v>0</v>
      </c>
      <c r="AD645" s="242">
        <f>IF(G645=$L$1,(VLOOKUP(A645,'Extras -UL'!$A$6:$J$109,HLOOKUP('Exras Inflair Vs. Base'!G645,'Extras -UL'!$A$4:$J$5,2,FALSE),FALSE)),0)</f>
        <v>0</v>
      </c>
      <c r="AE645" s="242">
        <f>IF(G645=$M$1,(VLOOKUP(A645,'Extras -UL'!$A$6:$J$109,HLOOKUP('Exras Inflair Vs. Base'!G645,'Extras -UL'!$A$4:$J$5,2,FALSE),FALSE)),0)</f>
        <v>0</v>
      </c>
      <c r="AF645" s="242">
        <f>IF(G645=$N$1,(VLOOKUP(A645,'Extras -UL'!$A$6:$J$109,HLOOKUP('Exras Inflair Vs. Base'!G645,'Extras -UL'!$A$4:$J$5,2,FALSE),FALSE)-I645),0)</f>
        <v>0</v>
      </c>
      <c r="AG645" s="242">
        <f>IF(G645=$O$1,(VLOOKUP(A645,'Extras -UL'!$A$6:$J$109,HLOOKUP('Exras Inflair Vs. Base'!G645,'Extras -UL'!$A$4:$J$5,2,FALSE),FALSE)),0)</f>
        <v>0</v>
      </c>
      <c r="AH645" s="242">
        <f>IF(G645=$P$1,(VLOOKUP(A645,'Extras -UL'!$A$6:$J$109,HLOOKUP('Exras Inflair Vs. Base'!G645,'Extras -UL'!$A$4:$J$5,2,FALSE),FALSE)),0)</f>
        <v>0</v>
      </c>
      <c r="AI645" s="242">
        <f>IF(G645=$Q$1,(VLOOKUP(A645,'Extras -UL'!$A$6:$J$109,HLOOKUP('Exras Inflair Vs. Base'!G645,'Extras -UL'!$A$4:$J$5,2,FALSE),FALSE)),0)</f>
        <v>0</v>
      </c>
      <c r="AJ645" s="242">
        <f>IF(G645=$R$1,(VLOOKUP(A645,'Extras -UL'!$A$6:$J$109,HLOOKUP('Exras Inflair Vs. Base'!G645,'Extras -UL'!$A$4:$J$5,2,FALSE),FALSE)),0)</f>
        <v>0</v>
      </c>
    </row>
    <row r="646" spans="1:36" x14ac:dyDescent="0.25">
      <c r="A646" s="250"/>
      <c r="B646" s="250"/>
      <c r="C646" s="250"/>
      <c r="D646" s="252"/>
      <c r="E646" s="249"/>
      <c r="F646" s="249"/>
      <c r="G646" s="249"/>
      <c r="H646" s="249"/>
      <c r="I646" s="249"/>
      <c r="J646" s="369">
        <f>IF(G646=$J$1,(VLOOKUP(A646,'Extras -UL'!$A$6:$J$109,HLOOKUP('Exras Inflair Vs. Base'!G646,'Extras -UL'!$A$4:$J$5,2,FALSE),FALSE)-I646),0)</f>
        <v>0</v>
      </c>
      <c r="K646" s="369">
        <f>IF(G646=$K$1,(VLOOKUP(A646,'Extras -UL'!$A$6:$J$109,HLOOKUP('Exras Inflair Vs. Base'!G646,'Extras -UL'!$A$4:$J$5,2,FALSE),FALSE)-I646),0)</f>
        <v>0</v>
      </c>
      <c r="L646" s="369">
        <f>IF(G646=$L$1,(VLOOKUP(A646,'Extras -UL'!$A$6:$J$109,HLOOKUP('Exras Inflair Vs. Base'!G646,'Extras -UL'!$A$4:$J$5,2,FALSE),FALSE)-I646),0)</f>
        <v>0</v>
      </c>
      <c r="M646" s="369">
        <f>IF(G646=$M$1,(VLOOKUP(A646,'Extras -UL'!$A$6:$J$109,HLOOKUP('Exras Inflair Vs. Base'!G646,'Extras -UL'!$A$4:$J$5,2,FALSE),FALSE)-I646),0)</f>
        <v>0</v>
      </c>
      <c r="N646" s="369">
        <f>IF(G646=$N$1,(VLOOKUP(A646,'Extras -UL'!$A$6:$J$109,HLOOKUP('Exras Inflair Vs. Base'!G646,'Extras -UL'!$A$4:$J$5,2,FALSE),FALSE)-I646),0)</f>
        <v>0</v>
      </c>
      <c r="O646" s="369">
        <f>IF(G646=$O$1,(VLOOKUP(A646,'Extras -UL'!$A$6:$J$109,HLOOKUP('Exras Inflair Vs. Base'!G646,'Extras -UL'!$A$4:$J$5,2,FALSE),FALSE)-I646),0)</f>
        <v>0</v>
      </c>
      <c r="P646" s="369">
        <f>IF(G646=$P$1,(VLOOKUP(A646,'Extras -UL'!$A$6:$J$109,HLOOKUP('Exras Inflair Vs. Base'!G646,'Extras -UL'!$A$4:$J$5,2,FALSE),FALSE)-I646),0)</f>
        <v>0</v>
      </c>
      <c r="Q646" s="369">
        <f>IF(G646=$Q$1,(VLOOKUP(A646,'Extras -UL'!$A$6:$J$109,HLOOKUP('Exras Inflair Vs. Base'!G646,'Extras -UL'!$A$4:$J$5,2,FALSE),FALSE)-I646),0)</f>
        <v>0</v>
      </c>
      <c r="R646" s="369">
        <f>IF(G646=$R$1,(VLOOKUP(A646,'Extras -UL'!$A$6:$J$109,HLOOKUP('Exras Inflair Vs. Base'!G646,'Extras -UL'!$A$4:$J$5,2,FALSE),FALSE)-I646),0)</f>
        <v>0</v>
      </c>
      <c r="S646" s="248"/>
      <c r="T646" s="256" t="str">
        <f t="shared" si="28"/>
        <v/>
      </c>
      <c r="U646" s="248"/>
      <c r="V646" s="248"/>
      <c r="W646" s="248"/>
      <c r="X646" s="248"/>
      <c r="Y646" s="241"/>
      <c r="Z646" s="241" t="str">
        <f t="shared" si="29"/>
        <v/>
      </c>
      <c r="AA646" s="245">
        <f t="shared" si="30"/>
        <v>0</v>
      </c>
      <c r="AB646" s="242">
        <f>IF(G646=$J$1,(VLOOKUP(A646,'Extras -UL'!$A$6:$J$109,HLOOKUP('Exras Inflair Vs. Base'!G646,'Extras -UL'!$A$4:$J$5,2,FALSE),FALSE)),0)</f>
        <v>0</v>
      </c>
      <c r="AC646" s="242">
        <f>IF(G646=$K$1,(VLOOKUP(A646,'Extras -UL'!$A$6:$J$109,HLOOKUP('Exras Inflair Vs. Base'!G646,'Extras -UL'!$A$4:$J$5,2,FALSE),FALSE)),0)</f>
        <v>0</v>
      </c>
      <c r="AD646" s="242">
        <f>IF(G646=$L$1,(VLOOKUP(A646,'Extras -UL'!$A$6:$J$109,HLOOKUP('Exras Inflair Vs. Base'!G646,'Extras -UL'!$A$4:$J$5,2,FALSE),FALSE)),0)</f>
        <v>0</v>
      </c>
      <c r="AE646" s="242">
        <f>IF(G646=$M$1,(VLOOKUP(A646,'Extras -UL'!$A$6:$J$109,HLOOKUP('Exras Inflair Vs. Base'!G646,'Extras -UL'!$A$4:$J$5,2,FALSE),FALSE)),0)</f>
        <v>0</v>
      </c>
      <c r="AF646" s="242">
        <f>IF(G646=$N$1,(VLOOKUP(A646,'Extras -UL'!$A$6:$J$109,HLOOKUP('Exras Inflair Vs. Base'!G646,'Extras -UL'!$A$4:$J$5,2,FALSE),FALSE)-I646),0)</f>
        <v>0</v>
      </c>
      <c r="AG646" s="242">
        <f>IF(G646=$O$1,(VLOOKUP(A646,'Extras -UL'!$A$6:$J$109,HLOOKUP('Exras Inflair Vs. Base'!G646,'Extras -UL'!$A$4:$J$5,2,FALSE),FALSE)),0)</f>
        <v>0</v>
      </c>
      <c r="AH646" s="242">
        <f>IF(G646=$P$1,(VLOOKUP(A646,'Extras -UL'!$A$6:$J$109,HLOOKUP('Exras Inflair Vs. Base'!G646,'Extras -UL'!$A$4:$J$5,2,FALSE),FALSE)),0)</f>
        <v>0</v>
      </c>
      <c r="AI646" s="242">
        <f>IF(G646=$Q$1,(VLOOKUP(A646,'Extras -UL'!$A$6:$J$109,HLOOKUP('Exras Inflair Vs. Base'!G646,'Extras -UL'!$A$4:$J$5,2,FALSE),FALSE)),0)</f>
        <v>0</v>
      </c>
      <c r="AJ646" s="242">
        <f>IF(G646=$R$1,(VLOOKUP(A646,'Extras -UL'!$A$6:$J$109,HLOOKUP('Exras Inflair Vs. Base'!G646,'Extras -UL'!$A$4:$J$5,2,FALSE),FALSE)),0)</f>
        <v>0</v>
      </c>
    </row>
    <row r="647" spans="1:36" x14ac:dyDescent="0.25">
      <c r="A647" s="250"/>
      <c r="B647" s="250"/>
      <c r="C647" s="250"/>
      <c r="D647" s="252"/>
      <c r="E647" s="249"/>
      <c r="F647" s="249"/>
      <c r="G647" s="249"/>
      <c r="H647" s="249"/>
      <c r="I647" s="249"/>
      <c r="J647" s="369">
        <f>IF(G647=$J$1,(VLOOKUP(A647,'Extras -UL'!$A$6:$J$109,HLOOKUP('Exras Inflair Vs. Base'!G647,'Extras -UL'!$A$4:$J$5,2,FALSE),FALSE)-I647),0)</f>
        <v>0</v>
      </c>
      <c r="K647" s="369">
        <f>IF(G647=$K$1,(VLOOKUP(A647,'Extras -UL'!$A$6:$J$109,HLOOKUP('Exras Inflair Vs. Base'!G647,'Extras -UL'!$A$4:$J$5,2,FALSE),FALSE)-I647),0)</f>
        <v>0</v>
      </c>
      <c r="L647" s="369">
        <f>IF(G647=$L$1,(VLOOKUP(A647,'Extras -UL'!$A$6:$J$109,HLOOKUP('Exras Inflair Vs. Base'!G647,'Extras -UL'!$A$4:$J$5,2,FALSE),FALSE)-I647),0)</f>
        <v>0</v>
      </c>
      <c r="M647" s="369">
        <f>IF(G647=$M$1,(VLOOKUP(A647,'Extras -UL'!$A$6:$J$109,HLOOKUP('Exras Inflair Vs. Base'!G647,'Extras -UL'!$A$4:$J$5,2,FALSE),FALSE)-I647),0)</f>
        <v>0</v>
      </c>
      <c r="N647" s="369">
        <f>IF(G647=$N$1,(VLOOKUP(A647,'Extras -UL'!$A$6:$J$109,HLOOKUP('Exras Inflair Vs. Base'!G647,'Extras -UL'!$A$4:$J$5,2,FALSE),FALSE)-I647),0)</f>
        <v>0</v>
      </c>
      <c r="O647" s="369">
        <f>IF(G647=$O$1,(VLOOKUP(A647,'Extras -UL'!$A$6:$J$109,HLOOKUP('Exras Inflair Vs. Base'!G647,'Extras -UL'!$A$4:$J$5,2,FALSE),FALSE)-I647),0)</f>
        <v>0</v>
      </c>
      <c r="P647" s="369">
        <f>IF(G647=$P$1,(VLOOKUP(A647,'Extras -UL'!$A$6:$J$109,HLOOKUP('Exras Inflair Vs. Base'!G647,'Extras -UL'!$A$4:$J$5,2,FALSE),FALSE)-I647),0)</f>
        <v>0</v>
      </c>
      <c r="Q647" s="369">
        <f>IF(G647=$Q$1,(VLOOKUP(A647,'Extras -UL'!$A$6:$J$109,HLOOKUP('Exras Inflair Vs. Base'!G647,'Extras -UL'!$A$4:$J$5,2,FALSE),FALSE)-I647),0)</f>
        <v>0</v>
      </c>
      <c r="R647" s="369">
        <f>IF(G647=$R$1,(VLOOKUP(A647,'Extras -UL'!$A$6:$J$109,HLOOKUP('Exras Inflair Vs. Base'!G647,'Extras -UL'!$A$4:$J$5,2,FALSE),FALSE)-I647),0)</f>
        <v>0</v>
      </c>
      <c r="S647" s="248"/>
      <c r="T647" s="256" t="str">
        <f t="shared" si="28"/>
        <v/>
      </c>
      <c r="U647" s="248"/>
      <c r="V647" s="248"/>
      <c r="W647" s="248"/>
      <c r="X647" s="248"/>
      <c r="Y647" s="241"/>
      <c r="Z647" s="241" t="str">
        <f t="shared" si="29"/>
        <v/>
      </c>
      <c r="AA647" s="245">
        <f t="shared" si="30"/>
        <v>0</v>
      </c>
      <c r="AB647" s="242">
        <f>IF(G647=$J$1,(VLOOKUP(A647,'Extras -UL'!$A$6:$J$109,HLOOKUP('Exras Inflair Vs. Base'!G647,'Extras -UL'!$A$4:$J$5,2,FALSE),FALSE)),0)</f>
        <v>0</v>
      </c>
      <c r="AC647" s="242">
        <f>IF(G647=$K$1,(VLOOKUP(A647,'Extras -UL'!$A$6:$J$109,HLOOKUP('Exras Inflair Vs. Base'!G647,'Extras -UL'!$A$4:$J$5,2,FALSE),FALSE)),0)</f>
        <v>0</v>
      </c>
      <c r="AD647" s="242">
        <f>IF(G647=$L$1,(VLOOKUP(A647,'Extras -UL'!$A$6:$J$109,HLOOKUP('Exras Inflair Vs. Base'!G647,'Extras -UL'!$A$4:$J$5,2,FALSE),FALSE)),0)</f>
        <v>0</v>
      </c>
      <c r="AE647" s="242">
        <f>IF(G647=$M$1,(VLOOKUP(A647,'Extras -UL'!$A$6:$J$109,HLOOKUP('Exras Inflair Vs. Base'!G647,'Extras -UL'!$A$4:$J$5,2,FALSE),FALSE)),0)</f>
        <v>0</v>
      </c>
      <c r="AF647" s="242">
        <f>IF(G647=$N$1,(VLOOKUP(A647,'Extras -UL'!$A$6:$J$109,HLOOKUP('Exras Inflair Vs. Base'!G647,'Extras -UL'!$A$4:$J$5,2,FALSE),FALSE)-I647),0)</f>
        <v>0</v>
      </c>
      <c r="AG647" s="242">
        <f>IF(G647=$O$1,(VLOOKUP(A647,'Extras -UL'!$A$6:$J$109,HLOOKUP('Exras Inflair Vs. Base'!G647,'Extras -UL'!$A$4:$J$5,2,FALSE),FALSE)),0)</f>
        <v>0</v>
      </c>
      <c r="AH647" s="242">
        <f>IF(G647=$P$1,(VLOOKUP(A647,'Extras -UL'!$A$6:$J$109,HLOOKUP('Exras Inflair Vs. Base'!G647,'Extras -UL'!$A$4:$J$5,2,FALSE),FALSE)),0)</f>
        <v>0</v>
      </c>
      <c r="AI647" s="242">
        <f>IF(G647=$Q$1,(VLOOKUP(A647,'Extras -UL'!$A$6:$J$109,HLOOKUP('Exras Inflair Vs. Base'!G647,'Extras -UL'!$A$4:$J$5,2,FALSE),FALSE)),0)</f>
        <v>0</v>
      </c>
      <c r="AJ647" s="242">
        <f>IF(G647=$R$1,(VLOOKUP(A647,'Extras -UL'!$A$6:$J$109,HLOOKUP('Exras Inflair Vs. Base'!G647,'Extras -UL'!$A$4:$J$5,2,FALSE),FALSE)),0)</f>
        <v>0</v>
      </c>
    </row>
    <row r="648" spans="1:36" x14ac:dyDescent="0.25">
      <c r="A648" s="250"/>
      <c r="B648" s="250"/>
      <c r="C648" s="250"/>
      <c r="D648" s="252"/>
      <c r="E648" s="249"/>
      <c r="F648" s="249"/>
      <c r="G648" s="249"/>
      <c r="H648" s="249"/>
      <c r="I648" s="249"/>
      <c r="J648" s="369">
        <f>IF(G648=$J$1,(VLOOKUP(A648,'Extras -UL'!$A$6:$J$109,HLOOKUP('Exras Inflair Vs. Base'!G648,'Extras -UL'!$A$4:$J$5,2,FALSE),FALSE)-I648),0)</f>
        <v>0</v>
      </c>
      <c r="K648" s="369">
        <f>IF(G648=$K$1,(VLOOKUP(A648,'Extras -UL'!$A$6:$J$109,HLOOKUP('Exras Inflair Vs. Base'!G648,'Extras -UL'!$A$4:$J$5,2,FALSE),FALSE)-I648),0)</f>
        <v>0</v>
      </c>
      <c r="L648" s="369">
        <f>IF(G648=$L$1,(VLOOKUP(A648,'Extras -UL'!$A$6:$J$109,HLOOKUP('Exras Inflair Vs. Base'!G648,'Extras -UL'!$A$4:$J$5,2,FALSE),FALSE)-I648),0)</f>
        <v>0</v>
      </c>
      <c r="M648" s="369">
        <f>IF(G648=$M$1,(VLOOKUP(A648,'Extras -UL'!$A$6:$J$109,HLOOKUP('Exras Inflair Vs. Base'!G648,'Extras -UL'!$A$4:$J$5,2,FALSE),FALSE)-I648),0)</f>
        <v>0</v>
      </c>
      <c r="N648" s="369">
        <f>IF(G648=$N$1,(VLOOKUP(A648,'Extras -UL'!$A$6:$J$109,HLOOKUP('Exras Inflair Vs. Base'!G648,'Extras -UL'!$A$4:$J$5,2,FALSE),FALSE)-I648),0)</f>
        <v>0</v>
      </c>
      <c r="O648" s="369">
        <f>IF(G648=$O$1,(VLOOKUP(A648,'Extras -UL'!$A$6:$J$109,HLOOKUP('Exras Inflair Vs. Base'!G648,'Extras -UL'!$A$4:$J$5,2,FALSE),FALSE)-I648),0)</f>
        <v>0</v>
      </c>
      <c r="P648" s="369">
        <f>IF(G648=$P$1,(VLOOKUP(A648,'Extras -UL'!$A$6:$J$109,HLOOKUP('Exras Inflair Vs. Base'!G648,'Extras -UL'!$A$4:$J$5,2,FALSE),FALSE)-I648),0)</f>
        <v>0</v>
      </c>
      <c r="Q648" s="369">
        <f>IF(G648=$Q$1,(VLOOKUP(A648,'Extras -UL'!$A$6:$J$109,HLOOKUP('Exras Inflair Vs. Base'!G648,'Extras -UL'!$A$4:$J$5,2,FALSE),FALSE)-I648),0)</f>
        <v>0</v>
      </c>
      <c r="R648" s="369">
        <f>IF(G648=$R$1,(VLOOKUP(A648,'Extras -UL'!$A$6:$J$109,HLOOKUP('Exras Inflair Vs. Base'!G648,'Extras -UL'!$A$4:$J$5,2,FALSE),FALSE)-I648),0)</f>
        <v>0</v>
      </c>
      <c r="S648" s="248"/>
      <c r="T648" s="256" t="str">
        <f t="shared" si="28"/>
        <v/>
      </c>
      <c r="U648" s="248"/>
      <c r="V648" s="248"/>
      <c r="W648" s="248"/>
      <c r="X648" s="248"/>
      <c r="Y648" s="241"/>
      <c r="Z648" s="241" t="str">
        <f t="shared" si="29"/>
        <v/>
      </c>
      <c r="AA648" s="245">
        <f t="shared" si="30"/>
        <v>0</v>
      </c>
      <c r="AB648" s="242">
        <f>IF(G648=$J$1,(VLOOKUP(A648,'Extras -UL'!$A$6:$J$109,HLOOKUP('Exras Inflair Vs. Base'!G648,'Extras -UL'!$A$4:$J$5,2,FALSE),FALSE)),0)</f>
        <v>0</v>
      </c>
      <c r="AC648" s="242">
        <f>IF(G648=$K$1,(VLOOKUP(A648,'Extras -UL'!$A$6:$J$109,HLOOKUP('Exras Inflair Vs. Base'!G648,'Extras -UL'!$A$4:$J$5,2,FALSE),FALSE)),0)</f>
        <v>0</v>
      </c>
      <c r="AD648" s="242">
        <f>IF(G648=$L$1,(VLOOKUP(A648,'Extras -UL'!$A$6:$J$109,HLOOKUP('Exras Inflair Vs. Base'!G648,'Extras -UL'!$A$4:$J$5,2,FALSE),FALSE)),0)</f>
        <v>0</v>
      </c>
      <c r="AE648" s="242">
        <f>IF(G648=$M$1,(VLOOKUP(A648,'Extras -UL'!$A$6:$J$109,HLOOKUP('Exras Inflair Vs. Base'!G648,'Extras -UL'!$A$4:$J$5,2,FALSE),FALSE)),0)</f>
        <v>0</v>
      </c>
      <c r="AF648" s="242">
        <f>IF(G648=$N$1,(VLOOKUP(A648,'Extras -UL'!$A$6:$J$109,HLOOKUP('Exras Inflair Vs. Base'!G648,'Extras -UL'!$A$4:$J$5,2,FALSE),FALSE)-I648),0)</f>
        <v>0</v>
      </c>
      <c r="AG648" s="242">
        <f>IF(G648=$O$1,(VLOOKUP(A648,'Extras -UL'!$A$6:$J$109,HLOOKUP('Exras Inflair Vs. Base'!G648,'Extras -UL'!$A$4:$J$5,2,FALSE),FALSE)),0)</f>
        <v>0</v>
      </c>
      <c r="AH648" s="242">
        <f>IF(G648=$P$1,(VLOOKUP(A648,'Extras -UL'!$A$6:$J$109,HLOOKUP('Exras Inflair Vs. Base'!G648,'Extras -UL'!$A$4:$J$5,2,FALSE),FALSE)),0)</f>
        <v>0</v>
      </c>
      <c r="AI648" s="242">
        <f>IF(G648=$Q$1,(VLOOKUP(A648,'Extras -UL'!$A$6:$J$109,HLOOKUP('Exras Inflair Vs. Base'!G648,'Extras -UL'!$A$4:$J$5,2,FALSE),FALSE)),0)</f>
        <v>0</v>
      </c>
      <c r="AJ648" s="242">
        <f>IF(G648=$R$1,(VLOOKUP(A648,'Extras -UL'!$A$6:$J$109,HLOOKUP('Exras Inflair Vs. Base'!G648,'Extras -UL'!$A$4:$J$5,2,FALSE),FALSE)),0)</f>
        <v>0</v>
      </c>
    </row>
    <row r="649" spans="1:36" x14ac:dyDescent="0.25">
      <c r="A649" s="250"/>
      <c r="B649" s="250"/>
      <c r="C649" s="250"/>
      <c r="D649" s="252"/>
      <c r="E649" s="249"/>
      <c r="F649" s="249"/>
      <c r="G649" s="249"/>
      <c r="H649" s="249"/>
      <c r="I649" s="249"/>
      <c r="J649" s="369">
        <f>IF(G649=$J$1,(VLOOKUP(A649,'Extras -UL'!$A$6:$J$109,HLOOKUP('Exras Inflair Vs. Base'!G649,'Extras -UL'!$A$4:$J$5,2,FALSE),FALSE)-I649),0)</f>
        <v>0</v>
      </c>
      <c r="K649" s="369">
        <f>IF(G649=$K$1,(VLOOKUP(A649,'Extras -UL'!$A$6:$J$109,HLOOKUP('Exras Inflair Vs. Base'!G649,'Extras -UL'!$A$4:$J$5,2,FALSE),FALSE)-I649),0)</f>
        <v>0</v>
      </c>
      <c r="L649" s="369">
        <f>IF(G649=$L$1,(VLOOKUP(A649,'Extras -UL'!$A$6:$J$109,HLOOKUP('Exras Inflair Vs. Base'!G649,'Extras -UL'!$A$4:$J$5,2,FALSE),FALSE)-I649),0)</f>
        <v>0</v>
      </c>
      <c r="M649" s="369">
        <f>IF(G649=$M$1,(VLOOKUP(A649,'Extras -UL'!$A$6:$J$109,HLOOKUP('Exras Inflair Vs. Base'!G649,'Extras -UL'!$A$4:$J$5,2,FALSE),FALSE)-I649),0)</f>
        <v>0</v>
      </c>
      <c r="N649" s="369">
        <f>IF(G649=$N$1,(VLOOKUP(A649,'Extras -UL'!$A$6:$J$109,HLOOKUP('Exras Inflair Vs. Base'!G649,'Extras -UL'!$A$4:$J$5,2,FALSE),FALSE)-I649),0)</f>
        <v>0</v>
      </c>
      <c r="O649" s="369">
        <f>IF(G649=$O$1,(VLOOKUP(A649,'Extras -UL'!$A$6:$J$109,HLOOKUP('Exras Inflair Vs. Base'!G649,'Extras -UL'!$A$4:$J$5,2,FALSE),FALSE)-I649),0)</f>
        <v>0</v>
      </c>
      <c r="P649" s="369">
        <f>IF(G649=$P$1,(VLOOKUP(A649,'Extras -UL'!$A$6:$J$109,HLOOKUP('Exras Inflair Vs. Base'!G649,'Extras -UL'!$A$4:$J$5,2,FALSE),FALSE)-I649),0)</f>
        <v>0</v>
      </c>
      <c r="Q649" s="369">
        <f>IF(G649=$Q$1,(VLOOKUP(A649,'Extras -UL'!$A$6:$J$109,HLOOKUP('Exras Inflair Vs. Base'!G649,'Extras -UL'!$A$4:$J$5,2,FALSE),FALSE)-I649),0)</f>
        <v>0</v>
      </c>
      <c r="R649" s="369">
        <f>IF(G649=$R$1,(VLOOKUP(A649,'Extras -UL'!$A$6:$J$109,HLOOKUP('Exras Inflair Vs. Base'!G649,'Extras -UL'!$A$4:$J$5,2,FALSE),FALSE)-I649),0)</f>
        <v>0</v>
      </c>
      <c r="S649" s="248"/>
      <c r="T649" s="256" t="str">
        <f t="shared" ref="T649:T712" si="31">A649&amp;G649&amp;I649</f>
        <v/>
      </c>
      <c r="U649" s="248"/>
      <c r="V649" s="248"/>
      <c r="W649" s="248"/>
      <c r="X649" s="248"/>
      <c r="Y649" s="241"/>
      <c r="Z649" s="241" t="str">
        <f t="shared" ref="Z649:Z712" si="32">A649&amp;G649&amp;I649</f>
        <v/>
      </c>
      <c r="AA649" s="245">
        <f t="shared" si="30"/>
        <v>0</v>
      </c>
      <c r="AB649" s="242">
        <f>IF(G649=$J$1,(VLOOKUP(A649,'Extras -UL'!$A$6:$J$109,HLOOKUP('Exras Inflair Vs. Base'!G649,'Extras -UL'!$A$4:$J$5,2,FALSE),FALSE)),0)</f>
        <v>0</v>
      </c>
      <c r="AC649" s="242">
        <f>IF(G649=$K$1,(VLOOKUP(A649,'Extras -UL'!$A$6:$J$109,HLOOKUP('Exras Inflair Vs. Base'!G649,'Extras -UL'!$A$4:$J$5,2,FALSE),FALSE)),0)</f>
        <v>0</v>
      </c>
      <c r="AD649" s="242">
        <f>IF(G649=$L$1,(VLOOKUP(A649,'Extras -UL'!$A$6:$J$109,HLOOKUP('Exras Inflair Vs. Base'!G649,'Extras -UL'!$A$4:$J$5,2,FALSE),FALSE)),0)</f>
        <v>0</v>
      </c>
      <c r="AE649" s="242">
        <f>IF(G649=$M$1,(VLOOKUP(A649,'Extras -UL'!$A$6:$J$109,HLOOKUP('Exras Inflair Vs. Base'!G649,'Extras -UL'!$A$4:$J$5,2,FALSE),FALSE)),0)</f>
        <v>0</v>
      </c>
      <c r="AF649" s="242">
        <f>IF(G649=$N$1,(VLOOKUP(A649,'Extras -UL'!$A$6:$J$109,HLOOKUP('Exras Inflair Vs. Base'!G649,'Extras -UL'!$A$4:$J$5,2,FALSE),FALSE)-I649),0)</f>
        <v>0</v>
      </c>
      <c r="AG649" s="242">
        <f>IF(G649=$O$1,(VLOOKUP(A649,'Extras -UL'!$A$6:$J$109,HLOOKUP('Exras Inflair Vs. Base'!G649,'Extras -UL'!$A$4:$J$5,2,FALSE),FALSE)),0)</f>
        <v>0</v>
      </c>
      <c r="AH649" s="242">
        <f>IF(G649=$P$1,(VLOOKUP(A649,'Extras -UL'!$A$6:$J$109,HLOOKUP('Exras Inflair Vs. Base'!G649,'Extras -UL'!$A$4:$J$5,2,FALSE),FALSE)),0)</f>
        <v>0</v>
      </c>
      <c r="AI649" s="242">
        <f>IF(G649=$Q$1,(VLOOKUP(A649,'Extras -UL'!$A$6:$J$109,HLOOKUP('Exras Inflair Vs. Base'!G649,'Extras -UL'!$A$4:$J$5,2,FALSE),FALSE)),0)</f>
        <v>0</v>
      </c>
      <c r="AJ649" s="242">
        <f>IF(G649=$R$1,(VLOOKUP(A649,'Extras -UL'!$A$6:$J$109,HLOOKUP('Exras Inflair Vs. Base'!G649,'Extras -UL'!$A$4:$J$5,2,FALSE),FALSE)),0)</f>
        <v>0</v>
      </c>
    </row>
    <row r="650" spans="1:36" x14ac:dyDescent="0.25">
      <c r="A650" s="250"/>
      <c r="B650" s="250"/>
      <c r="C650" s="250"/>
      <c r="D650" s="252"/>
      <c r="E650" s="249"/>
      <c r="F650" s="249"/>
      <c r="G650" s="249"/>
      <c r="H650" s="249"/>
      <c r="I650" s="249"/>
      <c r="J650" s="369">
        <f>IF(G650=$J$1,(VLOOKUP(A650,'Extras -UL'!$A$6:$J$109,HLOOKUP('Exras Inflair Vs. Base'!G650,'Extras -UL'!$A$4:$J$5,2,FALSE),FALSE)-I650),0)</f>
        <v>0</v>
      </c>
      <c r="K650" s="369">
        <f>IF(G650=$K$1,(VLOOKUP(A650,'Extras -UL'!$A$6:$J$109,HLOOKUP('Exras Inflair Vs. Base'!G650,'Extras -UL'!$A$4:$J$5,2,FALSE),FALSE)-I650),0)</f>
        <v>0</v>
      </c>
      <c r="L650" s="369">
        <f>IF(G650=$L$1,(VLOOKUP(A650,'Extras -UL'!$A$6:$J$109,HLOOKUP('Exras Inflair Vs. Base'!G650,'Extras -UL'!$A$4:$J$5,2,FALSE),FALSE)-I650),0)</f>
        <v>0</v>
      </c>
      <c r="M650" s="369">
        <f>IF(G650=$M$1,(VLOOKUP(A650,'Extras -UL'!$A$6:$J$109,HLOOKUP('Exras Inflair Vs. Base'!G650,'Extras -UL'!$A$4:$J$5,2,FALSE),FALSE)-I650),0)</f>
        <v>0</v>
      </c>
      <c r="N650" s="369">
        <f>IF(G650=$N$1,(VLOOKUP(A650,'Extras -UL'!$A$6:$J$109,HLOOKUP('Exras Inflair Vs. Base'!G650,'Extras -UL'!$A$4:$J$5,2,FALSE),FALSE)-I650),0)</f>
        <v>0</v>
      </c>
      <c r="O650" s="369">
        <f>IF(G650=$O$1,(VLOOKUP(A650,'Extras -UL'!$A$6:$J$109,HLOOKUP('Exras Inflair Vs. Base'!G650,'Extras -UL'!$A$4:$J$5,2,FALSE),FALSE)-I650),0)</f>
        <v>0</v>
      </c>
      <c r="P650" s="369">
        <f>IF(G650=$P$1,(VLOOKUP(A650,'Extras -UL'!$A$6:$J$109,HLOOKUP('Exras Inflair Vs. Base'!G650,'Extras -UL'!$A$4:$J$5,2,FALSE),FALSE)-I650),0)</f>
        <v>0</v>
      </c>
      <c r="Q650" s="369">
        <f>IF(G650=$Q$1,(VLOOKUP(A650,'Extras -UL'!$A$6:$J$109,HLOOKUP('Exras Inflair Vs. Base'!G650,'Extras -UL'!$A$4:$J$5,2,FALSE),FALSE)-I650),0)</f>
        <v>0</v>
      </c>
      <c r="R650" s="369">
        <f>IF(G650=$R$1,(VLOOKUP(A650,'Extras -UL'!$A$6:$J$109,HLOOKUP('Exras Inflair Vs. Base'!G650,'Extras -UL'!$A$4:$J$5,2,FALSE),FALSE)-I650),0)</f>
        <v>0</v>
      </c>
      <c r="S650" s="248"/>
      <c r="T650" s="256" t="str">
        <f t="shared" si="31"/>
        <v/>
      </c>
      <c r="U650" s="248"/>
      <c r="V650" s="248"/>
      <c r="W650" s="248"/>
      <c r="X650" s="248"/>
      <c r="Y650" s="241"/>
      <c r="Z650" s="241" t="str">
        <f t="shared" si="32"/>
        <v/>
      </c>
      <c r="AA650" s="245">
        <f t="shared" si="30"/>
        <v>0</v>
      </c>
      <c r="AB650" s="242">
        <f>IF(G650=$J$1,(VLOOKUP(A650,'Extras -UL'!$A$6:$J$109,HLOOKUP('Exras Inflair Vs. Base'!G650,'Extras -UL'!$A$4:$J$5,2,FALSE),FALSE)),0)</f>
        <v>0</v>
      </c>
      <c r="AC650" s="242">
        <f>IF(G650=$K$1,(VLOOKUP(A650,'Extras -UL'!$A$6:$J$109,HLOOKUP('Exras Inflair Vs. Base'!G650,'Extras -UL'!$A$4:$J$5,2,FALSE),FALSE)),0)</f>
        <v>0</v>
      </c>
      <c r="AD650" s="242">
        <f>IF(G650=$L$1,(VLOOKUP(A650,'Extras -UL'!$A$6:$J$109,HLOOKUP('Exras Inflair Vs. Base'!G650,'Extras -UL'!$A$4:$J$5,2,FALSE),FALSE)),0)</f>
        <v>0</v>
      </c>
      <c r="AE650" s="242">
        <f>IF(G650=$M$1,(VLOOKUP(A650,'Extras -UL'!$A$6:$J$109,HLOOKUP('Exras Inflair Vs. Base'!G650,'Extras -UL'!$A$4:$J$5,2,FALSE),FALSE)),0)</f>
        <v>0</v>
      </c>
      <c r="AF650" s="242">
        <f>IF(G650=$N$1,(VLOOKUP(A650,'Extras -UL'!$A$6:$J$109,HLOOKUP('Exras Inflair Vs. Base'!G650,'Extras -UL'!$A$4:$J$5,2,FALSE),FALSE)-I650),0)</f>
        <v>0</v>
      </c>
      <c r="AG650" s="242">
        <f>IF(G650=$O$1,(VLOOKUP(A650,'Extras -UL'!$A$6:$J$109,HLOOKUP('Exras Inflair Vs. Base'!G650,'Extras -UL'!$A$4:$J$5,2,FALSE),FALSE)),0)</f>
        <v>0</v>
      </c>
      <c r="AH650" s="242">
        <f>IF(G650=$P$1,(VLOOKUP(A650,'Extras -UL'!$A$6:$J$109,HLOOKUP('Exras Inflair Vs. Base'!G650,'Extras -UL'!$A$4:$J$5,2,FALSE),FALSE)),0)</f>
        <v>0</v>
      </c>
      <c r="AI650" s="242">
        <f>IF(G650=$Q$1,(VLOOKUP(A650,'Extras -UL'!$A$6:$J$109,HLOOKUP('Exras Inflair Vs. Base'!G650,'Extras -UL'!$A$4:$J$5,2,FALSE),FALSE)),0)</f>
        <v>0</v>
      </c>
      <c r="AJ650" s="242">
        <f>IF(G650=$R$1,(VLOOKUP(A650,'Extras -UL'!$A$6:$J$109,HLOOKUP('Exras Inflair Vs. Base'!G650,'Extras -UL'!$A$4:$J$5,2,FALSE),FALSE)),0)</f>
        <v>0</v>
      </c>
    </row>
    <row r="651" spans="1:36" x14ac:dyDescent="0.25">
      <c r="A651" s="250"/>
      <c r="B651" s="250"/>
      <c r="C651" s="250"/>
      <c r="D651" s="252"/>
      <c r="E651" s="249"/>
      <c r="F651" s="249"/>
      <c r="G651" s="249"/>
      <c r="H651" s="249"/>
      <c r="I651" s="249"/>
      <c r="J651" s="369">
        <f>IF(G651=$J$1,(VLOOKUP(A651,'Extras -UL'!$A$6:$J$109,HLOOKUP('Exras Inflair Vs. Base'!G651,'Extras -UL'!$A$4:$J$5,2,FALSE),FALSE)-I651),0)</f>
        <v>0</v>
      </c>
      <c r="K651" s="369">
        <f>IF(G651=$K$1,(VLOOKUP(A651,'Extras -UL'!$A$6:$J$109,HLOOKUP('Exras Inflair Vs. Base'!G651,'Extras -UL'!$A$4:$J$5,2,FALSE),FALSE)-I651),0)</f>
        <v>0</v>
      </c>
      <c r="L651" s="369">
        <f>IF(G651=$L$1,(VLOOKUP(A651,'Extras -UL'!$A$6:$J$109,HLOOKUP('Exras Inflair Vs. Base'!G651,'Extras -UL'!$A$4:$J$5,2,FALSE),FALSE)-I651),0)</f>
        <v>0</v>
      </c>
      <c r="M651" s="369">
        <f>IF(G651=$M$1,(VLOOKUP(A651,'Extras -UL'!$A$6:$J$109,HLOOKUP('Exras Inflair Vs. Base'!G651,'Extras -UL'!$A$4:$J$5,2,FALSE),FALSE)-I651),0)</f>
        <v>0</v>
      </c>
      <c r="N651" s="369">
        <f>IF(G651=$N$1,(VLOOKUP(A651,'Extras -UL'!$A$6:$J$109,HLOOKUP('Exras Inflair Vs. Base'!G651,'Extras -UL'!$A$4:$J$5,2,FALSE),FALSE)-I651),0)</f>
        <v>0</v>
      </c>
      <c r="O651" s="369">
        <f>IF(G651=$O$1,(VLOOKUP(A651,'Extras -UL'!$A$6:$J$109,HLOOKUP('Exras Inflair Vs. Base'!G651,'Extras -UL'!$A$4:$J$5,2,FALSE),FALSE)-I651),0)</f>
        <v>0</v>
      </c>
      <c r="P651" s="369">
        <f>IF(G651=$P$1,(VLOOKUP(A651,'Extras -UL'!$A$6:$J$109,HLOOKUP('Exras Inflair Vs. Base'!G651,'Extras -UL'!$A$4:$J$5,2,FALSE),FALSE)-I651),0)</f>
        <v>0</v>
      </c>
      <c r="Q651" s="369">
        <f>IF(G651=$Q$1,(VLOOKUP(A651,'Extras -UL'!$A$6:$J$109,HLOOKUP('Exras Inflair Vs. Base'!G651,'Extras -UL'!$A$4:$J$5,2,FALSE),FALSE)-I651),0)</f>
        <v>0</v>
      </c>
      <c r="R651" s="369">
        <f>IF(G651=$R$1,(VLOOKUP(A651,'Extras -UL'!$A$6:$J$109,HLOOKUP('Exras Inflair Vs. Base'!G651,'Extras -UL'!$A$4:$J$5,2,FALSE),FALSE)-I651),0)</f>
        <v>0</v>
      </c>
      <c r="S651" s="248"/>
      <c r="T651" s="256" t="str">
        <f t="shared" si="31"/>
        <v/>
      </c>
      <c r="U651" s="248"/>
      <c r="V651" s="248"/>
      <c r="W651" s="248"/>
      <c r="X651" s="248"/>
      <c r="Y651" s="241"/>
      <c r="Z651" s="241" t="str">
        <f t="shared" si="32"/>
        <v/>
      </c>
      <c r="AA651" s="245">
        <f t="shared" si="30"/>
        <v>0</v>
      </c>
      <c r="AB651" s="242">
        <f>IF(G651=$J$1,(VLOOKUP(A651,'Extras -UL'!$A$6:$J$109,HLOOKUP('Exras Inflair Vs. Base'!G651,'Extras -UL'!$A$4:$J$5,2,FALSE),FALSE)),0)</f>
        <v>0</v>
      </c>
      <c r="AC651" s="242">
        <f>IF(G651=$K$1,(VLOOKUP(A651,'Extras -UL'!$A$6:$J$109,HLOOKUP('Exras Inflair Vs. Base'!G651,'Extras -UL'!$A$4:$J$5,2,FALSE),FALSE)),0)</f>
        <v>0</v>
      </c>
      <c r="AD651" s="242">
        <f>IF(G651=$L$1,(VLOOKUP(A651,'Extras -UL'!$A$6:$J$109,HLOOKUP('Exras Inflair Vs. Base'!G651,'Extras -UL'!$A$4:$J$5,2,FALSE),FALSE)),0)</f>
        <v>0</v>
      </c>
      <c r="AE651" s="242">
        <f>IF(G651=$M$1,(VLOOKUP(A651,'Extras -UL'!$A$6:$J$109,HLOOKUP('Exras Inflair Vs. Base'!G651,'Extras -UL'!$A$4:$J$5,2,FALSE),FALSE)),0)</f>
        <v>0</v>
      </c>
      <c r="AF651" s="242">
        <f>IF(G651=$N$1,(VLOOKUP(A651,'Extras -UL'!$A$6:$J$109,HLOOKUP('Exras Inflair Vs. Base'!G651,'Extras -UL'!$A$4:$J$5,2,FALSE),FALSE)-I651),0)</f>
        <v>0</v>
      </c>
      <c r="AG651" s="242">
        <f>IF(G651=$O$1,(VLOOKUP(A651,'Extras -UL'!$A$6:$J$109,HLOOKUP('Exras Inflair Vs. Base'!G651,'Extras -UL'!$A$4:$J$5,2,FALSE),FALSE)),0)</f>
        <v>0</v>
      </c>
      <c r="AH651" s="242">
        <f>IF(G651=$P$1,(VLOOKUP(A651,'Extras -UL'!$A$6:$J$109,HLOOKUP('Exras Inflair Vs. Base'!G651,'Extras -UL'!$A$4:$J$5,2,FALSE),FALSE)),0)</f>
        <v>0</v>
      </c>
      <c r="AI651" s="242">
        <f>IF(G651=$Q$1,(VLOOKUP(A651,'Extras -UL'!$A$6:$J$109,HLOOKUP('Exras Inflair Vs. Base'!G651,'Extras -UL'!$A$4:$J$5,2,FALSE),FALSE)),0)</f>
        <v>0</v>
      </c>
      <c r="AJ651" s="242">
        <f>IF(G651=$R$1,(VLOOKUP(A651,'Extras -UL'!$A$6:$J$109,HLOOKUP('Exras Inflair Vs. Base'!G651,'Extras -UL'!$A$4:$J$5,2,FALSE),FALSE)),0)</f>
        <v>0</v>
      </c>
    </row>
    <row r="652" spans="1:36" x14ac:dyDescent="0.25">
      <c r="A652" s="250"/>
      <c r="B652" s="250"/>
      <c r="C652" s="250"/>
      <c r="D652" s="252"/>
      <c r="E652" s="249"/>
      <c r="F652" s="249"/>
      <c r="G652" s="249"/>
      <c r="H652" s="249"/>
      <c r="I652" s="249"/>
      <c r="J652" s="369">
        <f>IF(G652=$J$1,(VLOOKUP(A652,'Extras -UL'!$A$6:$J$109,HLOOKUP('Exras Inflair Vs. Base'!G652,'Extras -UL'!$A$4:$J$5,2,FALSE),FALSE)-I652),0)</f>
        <v>0</v>
      </c>
      <c r="K652" s="369">
        <f>IF(G652=$K$1,(VLOOKUP(A652,'Extras -UL'!$A$6:$J$109,HLOOKUP('Exras Inflair Vs. Base'!G652,'Extras -UL'!$A$4:$J$5,2,FALSE),FALSE)-I652),0)</f>
        <v>0</v>
      </c>
      <c r="L652" s="369">
        <f>IF(G652=$L$1,(VLOOKUP(A652,'Extras -UL'!$A$6:$J$109,HLOOKUP('Exras Inflair Vs. Base'!G652,'Extras -UL'!$A$4:$J$5,2,FALSE),FALSE)-I652),0)</f>
        <v>0</v>
      </c>
      <c r="M652" s="369">
        <f>IF(G652=$M$1,(VLOOKUP(A652,'Extras -UL'!$A$6:$J$109,HLOOKUP('Exras Inflair Vs. Base'!G652,'Extras -UL'!$A$4:$J$5,2,FALSE),FALSE)-I652),0)</f>
        <v>0</v>
      </c>
      <c r="N652" s="369">
        <f>IF(G652=$N$1,(VLOOKUP(A652,'Extras -UL'!$A$6:$J$109,HLOOKUP('Exras Inflair Vs. Base'!G652,'Extras -UL'!$A$4:$J$5,2,FALSE),FALSE)-I652),0)</f>
        <v>0</v>
      </c>
      <c r="O652" s="369">
        <f>IF(G652=$O$1,(VLOOKUP(A652,'Extras -UL'!$A$6:$J$109,HLOOKUP('Exras Inflair Vs. Base'!G652,'Extras -UL'!$A$4:$J$5,2,FALSE),FALSE)-I652),0)</f>
        <v>0</v>
      </c>
      <c r="P652" s="369">
        <f>IF(G652=$P$1,(VLOOKUP(A652,'Extras -UL'!$A$6:$J$109,HLOOKUP('Exras Inflair Vs. Base'!G652,'Extras -UL'!$A$4:$J$5,2,FALSE),FALSE)-I652),0)</f>
        <v>0</v>
      </c>
      <c r="Q652" s="369">
        <f>IF(G652=$Q$1,(VLOOKUP(A652,'Extras -UL'!$A$6:$J$109,HLOOKUP('Exras Inflair Vs. Base'!G652,'Extras -UL'!$A$4:$J$5,2,FALSE),FALSE)-I652),0)</f>
        <v>0</v>
      </c>
      <c r="R652" s="369">
        <f>IF(G652=$R$1,(VLOOKUP(A652,'Extras -UL'!$A$6:$J$109,HLOOKUP('Exras Inflair Vs. Base'!G652,'Extras -UL'!$A$4:$J$5,2,FALSE),FALSE)-I652),0)</f>
        <v>0</v>
      </c>
      <c r="S652" s="248"/>
      <c r="T652" s="256" t="str">
        <f t="shared" si="31"/>
        <v/>
      </c>
      <c r="U652" s="248"/>
      <c r="V652" s="248"/>
      <c r="W652" s="248"/>
      <c r="X652" s="248"/>
      <c r="Y652" s="241"/>
      <c r="Z652" s="241" t="str">
        <f t="shared" si="32"/>
        <v/>
      </c>
      <c r="AA652" s="245">
        <f t="shared" si="30"/>
        <v>0</v>
      </c>
      <c r="AB652" s="242">
        <f>IF(G652=$J$1,(VLOOKUP(A652,'Extras -UL'!$A$6:$J$109,HLOOKUP('Exras Inflair Vs. Base'!G652,'Extras -UL'!$A$4:$J$5,2,FALSE),FALSE)),0)</f>
        <v>0</v>
      </c>
      <c r="AC652" s="242">
        <f>IF(G652=$K$1,(VLOOKUP(A652,'Extras -UL'!$A$6:$J$109,HLOOKUP('Exras Inflair Vs. Base'!G652,'Extras -UL'!$A$4:$J$5,2,FALSE),FALSE)),0)</f>
        <v>0</v>
      </c>
      <c r="AD652" s="242">
        <f>IF(G652=$L$1,(VLOOKUP(A652,'Extras -UL'!$A$6:$J$109,HLOOKUP('Exras Inflair Vs. Base'!G652,'Extras -UL'!$A$4:$J$5,2,FALSE),FALSE)),0)</f>
        <v>0</v>
      </c>
      <c r="AE652" s="242">
        <f>IF(G652=$M$1,(VLOOKUP(A652,'Extras -UL'!$A$6:$J$109,HLOOKUP('Exras Inflair Vs. Base'!G652,'Extras -UL'!$A$4:$J$5,2,FALSE),FALSE)),0)</f>
        <v>0</v>
      </c>
      <c r="AF652" s="242">
        <f>IF(G652=$N$1,(VLOOKUP(A652,'Extras -UL'!$A$6:$J$109,HLOOKUP('Exras Inflair Vs. Base'!G652,'Extras -UL'!$A$4:$J$5,2,FALSE),FALSE)-I652),0)</f>
        <v>0</v>
      </c>
      <c r="AG652" s="242">
        <f>IF(G652=$O$1,(VLOOKUP(A652,'Extras -UL'!$A$6:$J$109,HLOOKUP('Exras Inflair Vs. Base'!G652,'Extras -UL'!$A$4:$J$5,2,FALSE),FALSE)),0)</f>
        <v>0</v>
      </c>
      <c r="AH652" s="242">
        <f>IF(G652=$P$1,(VLOOKUP(A652,'Extras -UL'!$A$6:$J$109,HLOOKUP('Exras Inflair Vs. Base'!G652,'Extras -UL'!$A$4:$J$5,2,FALSE),FALSE)),0)</f>
        <v>0</v>
      </c>
      <c r="AI652" s="242">
        <f>IF(G652=$Q$1,(VLOOKUP(A652,'Extras -UL'!$A$6:$J$109,HLOOKUP('Exras Inflair Vs. Base'!G652,'Extras -UL'!$A$4:$J$5,2,FALSE),FALSE)),0)</f>
        <v>0</v>
      </c>
      <c r="AJ652" s="242">
        <f>IF(G652=$R$1,(VLOOKUP(A652,'Extras -UL'!$A$6:$J$109,HLOOKUP('Exras Inflair Vs. Base'!G652,'Extras -UL'!$A$4:$J$5,2,FALSE),FALSE)),0)</f>
        <v>0</v>
      </c>
    </row>
    <row r="653" spans="1:36" x14ac:dyDescent="0.25">
      <c r="A653" s="250"/>
      <c r="B653" s="250"/>
      <c r="C653" s="250"/>
      <c r="D653" s="252"/>
      <c r="E653" s="249"/>
      <c r="F653" s="249"/>
      <c r="G653" s="249"/>
      <c r="H653" s="249"/>
      <c r="I653" s="249"/>
      <c r="J653" s="369">
        <f>IF(G653=$J$1,(VLOOKUP(A653,'Extras -UL'!$A$6:$J$109,HLOOKUP('Exras Inflair Vs. Base'!G653,'Extras -UL'!$A$4:$J$5,2,FALSE),FALSE)-I653),0)</f>
        <v>0</v>
      </c>
      <c r="K653" s="369">
        <f>IF(G653=$K$1,(VLOOKUP(A653,'Extras -UL'!$A$6:$J$109,HLOOKUP('Exras Inflair Vs. Base'!G653,'Extras -UL'!$A$4:$J$5,2,FALSE),FALSE)-I653),0)</f>
        <v>0</v>
      </c>
      <c r="L653" s="369">
        <f>IF(G653=$L$1,(VLOOKUP(A653,'Extras -UL'!$A$6:$J$109,HLOOKUP('Exras Inflair Vs. Base'!G653,'Extras -UL'!$A$4:$J$5,2,FALSE),FALSE)-I653),0)</f>
        <v>0</v>
      </c>
      <c r="M653" s="369">
        <f>IF(G653=$M$1,(VLOOKUP(A653,'Extras -UL'!$A$6:$J$109,HLOOKUP('Exras Inflair Vs. Base'!G653,'Extras -UL'!$A$4:$J$5,2,FALSE),FALSE)-I653),0)</f>
        <v>0</v>
      </c>
      <c r="N653" s="369">
        <f>IF(G653=$N$1,(VLOOKUP(A653,'Extras -UL'!$A$6:$J$109,HLOOKUP('Exras Inflair Vs. Base'!G653,'Extras -UL'!$A$4:$J$5,2,FALSE),FALSE)-I653),0)</f>
        <v>0</v>
      </c>
      <c r="O653" s="369">
        <f>IF(G653=$O$1,(VLOOKUP(A653,'Extras -UL'!$A$6:$J$109,HLOOKUP('Exras Inflair Vs. Base'!G653,'Extras -UL'!$A$4:$J$5,2,FALSE),FALSE)-I653),0)</f>
        <v>0</v>
      </c>
      <c r="P653" s="369">
        <f>IF(G653=$P$1,(VLOOKUP(A653,'Extras -UL'!$A$6:$J$109,HLOOKUP('Exras Inflair Vs. Base'!G653,'Extras -UL'!$A$4:$J$5,2,FALSE),FALSE)-I653),0)</f>
        <v>0</v>
      </c>
      <c r="Q653" s="369">
        <f>IF(G653=$Q$1,(VLOOKUP(A653,'Extras -UL'!$A$6:$J$109,HLOOKUP('Exras Inflair Vs. Base'!G653,'Extras -UL'!$A$4:$J$5,2,FALSE),FALSE)-I653),0)</f>
        <v>0</v>
      </c>
      <c r="R653" s="369">
        <f>IF(G653=$R$1,(VLOOKUP(A653,'Extras -UL'!$A$6:$J$109,HLOOKUP('Exras Inflair Vs. Base'!G653,'Extras -UL'!$A$4:$J$5,2,FALSE),FALSE)-I653),0)</f>
        <v>0</v>
      </c>
      <c r="S653" s="248"/>
      <c r="T653" s="256" t="str">
        <f t="shared" si="31"/>
        <v/>
      </c>
      <c r="U653" s="248"/>
      <c r="V653" s="248"/>
      <c r="W653" s="248"/>
      <c r="X653" s="248"/>
      <c r="Y653" s="241"/>
      <c r="Z653" s="241" t="str">
        <f t="shared" si="32"/>
        <v/>
      </c>
      <c r="AA653" s="245">
        <f t="shared" si="30"/>
        <v>0</v>
      </c>
      <c r="AB653" s="242">
        <f>IF(G653=$J$1,(VLOOKUP(A653,'Extras -UL'!$A$6:$J$109,HLOOKUP('Exras Inflair Vs. Base'!G653,'Extras -UL'!$A$4:$J$5,2,FALSE),FALSE)),0)</f>
        <v>0</v>
      </c>
      <c r="AC653" s="242">
        <f>IF(G653=$K$1,(VLOOKUP(A653,'Extras -UL'!$A$6:$J$109,HLOOKUP('Exras Inflair Vs. Base'!G653,'Extras -UL'!$A$4:$J$5,2,FALSE),FALSE)),0)</f>
        <v>0</v>
      </c>
      <c r="AD653" s="242">
        <f>IF(G653=$L$1,(VLOOKUP(A653,'Extras -UL'!$A$6:$J$109,HLOOKUP('Exras Inflair Vs. Base'!G653,'Extras -UL'!$A$4:$J$5,2,FALSE),FALSE)),0)</f>
        <v>0</v>
      </c>
      <c r="AE653" s="242">
        <f>IF(G653=$M$1,(VLOOKUP(A653,'Extras -UL'!$A$6:$J$109,HLOOKUP('Exras Inflair Vs. Base'!G653,'Extras -UL'!$A$4:$J$5,2,FALSE),FALSE)),0)</f>
        <v>0</v>
      </c>
      <c r="AF653" s="242">
        <f>IF(G653=$N$1,(VLOOKUP(A653,'Extras -UL'!$A$6:$J$109,HLOOKUP('Exras Inflair Vs. Base'!G653,'Extras -UL'!$A$4:$J$5,2,FALSE),FALSE)-I653),0)</f>
        <v>0</v>
      </c>
      <c r="AG653" s="242">
        <f>IF(G653=$O$1,(VLOOKUP(A653,'Extras -UL'!$A$6:$J$109,HLOOKUP('Exras Inflair Vs. Base'!G653,'Extras -UL'!$A$4:$J$5,2,FALSE),FALSE)),0)</f>
        <v>0</v>
      </c>
      <c r="AH653" s="242">
        <f>IF(G653=$P$1,(VLOOKUP(A653,'Extras -UL'!$A$6:$J$109,HLOOKUP('Exras Inflair Vs. Base'!G653,'Extras -UL'!$A$4:$J$5,2,FALSE),FALSE)),0)</f>
        <v>0</v>
      </c>
      <c r="AI653" s="242">
        <f>IF(G653=$Q$1,(VLOOKUP(A653,'Extras -UL'!$A$6:$J$109,HLOOKUP('Exras Inflair Vs. Base'!G653,'Extras -UL'!$A$4:$J$5,2,FALSE),FALSE)),0)</f>
        <v>0</v>
      </c>
      <c r="AJ653" s="242">
        <f>IF(G653=$R$1,(VLOOKUP(A653,'Extras -UL'!$A$6:$J$109,HLOOKUP('Exras Inflair Vs. Base'!G653,'Extras -UL'!$A$4:$J$5,2,FALSE),FALSE)),0)</f>
        <v>0</v>
      </c>
    </row>
    <row r="654" spans="1:36" x14ac:dyDescent="0.25">
      <c r="A654" s="250"/>
      <c r="B654" s="250"/>
      <c r="C654" s="250"/>
      <c r="D654" s="252"/>
      <c r="E654" s="249"/>
      <c r="F654" s="249"/>
      <c r="G654" s="249"/>
      <c r="H654" s="249"/>
      <c r="I654" s="249"/>
      <c r="J654" s="369">
        <f>IF(G654=$J$1,(VLOOKUP(A654,'Extras -UL'!$A$6:$J$109,HLOOKUP('Exras Inflair Vs. Base'!G654,'Extras -UL'!$A$4:$J$5,2,FALSE),FALSE)-I654),0)</f>
        <v>0</v>
      </c>
      <c r="K654" s="369">
        <f>IF(G654=$K$1,(VLOOKUP(A654,'Extras -UL'!$A$6:$J$109,HLOOKUP('Exras Inflair Vs. Base'!G654,'Extras -UL'!$A$4:$J$5,2,FALSE),FALSE)-I654),0)</f>
        <v>0</v>
      </c>
      <c r="L654" s="369">
        <f>IF(G654=$L$1,(VLOOKUP(A654,'Extras -UL'!$A$6:$J$109,HLOOKUP('Exras Inflair Vs. Base'!G654,'Extras -UL'!$A$4:$J$5,2,FALSE),FALSE)-I654),0)</f>
        <v>0</v>
      </c>
      <c r="M654" s="369">
        <f>IF(G654=$M$1,(VLOOKUP(A654,'Extras -UL'!$A$6:$J$109,HLOOKUP('Exras Inflair Vs. Base'!G654,'Extras -UL'!$A$4:$J$5,2,FALSE),FALSE)-I654),0)</f>
        <v>0</v>
      </c>
      <c r="N654" s="369">
        <f>IF(G654=$N$1,(VLOOKUP(A654,'Extras -UL'!$A$6:$J$109,HLOOKUP('Exras Inflair Vs. Base'!G654,'Extras -UL'!$A$4:$J$5,2,FALSE),FALSE)-I654),0)</f>
        <v>0</v>
      </c>
      <c r="O654" s="369">
        <f>IF(G654=$O$1,(VLOOKUP(A654,'Extras -UL'!$A$6:$J$109,HLOOKUP('Exras Inflair Vs. Base'!G654,'Extras -UL'!$A$4:$J$5,2,FALSE),FALSE)-I654),0)</f>
        <v>0</v>
      </c>
      <c r="P654" s="369">
        <f>IF(G654=$P$1,(VLOOKUP(A654,'Extras -UL'!$A$6:$J$109,HLOOKUP('Exras Inflair Vs. Base'!G654,'Extras -UL'!$A$4:$J$5,2,FALSE),FALSE)-I654),0)</f>
        <v>0</v>
      </c>
      <c r="Q654" s="369">
        <f>IF(G654=$Q$1,(VLOOKUP(A654,'Extras -UL'!$A$6:$J$109,HLOOKUP('Exras Inflair Vs. Base'!G654,'Extras -UL'!$A$4:$J$5,2,FALSE),FALSE)-I654),0)</f>
        <v>0</v>
      </c>
      <c r="R654" s="369">
        <f>IF(G654=$R$1,(VLOOKUP(A654,'Extras -UL'!$A$6:$J$109,HLOOKUP('Exras Inflair Vs. Base'!G654,'Extras -UL'!$A$4:$J$5,2,FALSE),FALSE)-I654),0)</f>
        <v>0</v>
      </c>
      <c r="S654" s="248"/>
      <c r="T654" s="256" t="str">
        <f t="shared" si="31"/>
        <v/>
      </c>
      <c r="U654" s="248"/>
      <c r="V654" s="248"/>
      <c r="W654" s="248"/>
      <c r="X654" s="248"/>
      <c r="Y654" s="241"/>
      <c r="Z654" s="241" t="str">
        <f t="shared" si="32"/>
        <v/>
      </c>
      <c r="AA654" s="245">
        <f t="shared" si="30"/>
        <v>0</v>
      </c>
      <c r="AB654" s="242">
        <f>IF(G654=$J$1,(VLOOKUP(A654,'Extras -UL'!$A$6:$J$109,HLOOKUP('Exras Inflair Vs. Base'!G654,'Extras -UL'!$A$4:$J$5,2,FALSE),FALSE)),0)</f>
        <v>0</v>
      </c>
      <c r="AC654" s="242">
        <f>IF(G654=$K$1,(VLOOKUP(A654,'Extras -UL'!$A$6:$J$109,HLOOKUP('Exras Inflair Vs. Base'!G654,'Extras -UL'!$A$4:$J$5,2,FALSE),FALSE)),0)</f>
        <v>0</v>
      </c>
      <c r="AD654" s="242">
        <f>IF(G654=$L$1,(VLOOKUP(A654,'Extras -UL'!$A$6:$J$109,HLOOKUP('Exras Inflair Vs. Base'!G654,'Extras -UL'!$A$4:$J$5,2,FALSE),FALSE)),0)</f>
        <v>0</v>
      </c>
      <c r="AE654" s="242">
        <f>IF(G654=$M$1,(VLOOKUP(A654,'Extras -UL'!$A$6:$J$109,HLOOKUP('Exras Inflair Vs. Base'!G654,'Extras -UL'!$A$4:$J$5,2,FALSE),FALSE)),0)</f>
        <v>0</v>
      </c>
      <c r="AF654" s="242">
        <f>IF(G654=$N$1,(VLOOKUP(A654,'Extras -UL'!$A$6:$J$109,HLOOKUP('Exras Inflair Vs. Base'!G654,'Extras -UL'!$A$4:$J$5,2,FALSE),FALSE)-I654),0)</f>
        <v>0</v>
      </c>
      <c r="AG654" s="242">
        <f>IF(G654=$O$1,(VLOOKUP(A654,'Extras -UL'!$A$6:$J$109,HLOOKUP('Exras Inflair Vs. Base'!G654,'Extras -UL'!$A$4:$J$5,2,FALSE),FALSE)),0)</f>
        <v>0</v>
      </c>
      <c r="AH654" s="242">
        <f>IF(G654=$P$1,(VLOOKUP(A654,'Extras -UL'!$A$6:$J$109,HLOOKUP('Exras Inflair Vs. Base'!G654,'Extras -UL'!$A$4:$J$5,2,FALSE),FALSE)),0)</f>
        <v>0</v>
      </c>
      <c r="AI654" s="242">
        <f>IF(G654=$Q$1,(VLOOKUP(A654,'Extras -UL'!$A$6:$J$109,HLOOKUP('Exras Inflair Vs. Base'!G654,'Extras -UL'!$A$4:$J$5,2,FALSE),FALSE)),0)</f>
        <v>0</v>
      </c>
      <c r="AJ654" s="242">
        <f>IF(G654=$R$1,(VLOOKUP(A654,'Extras -UL'!$A$6:$J$109,HLOOKUP('Exras Inflair Vs. Base'!G654,'Extras -UL'!$A$4:$J$5,2,FALSE),FALSE)),0)</f>
        <v>0</v>
      </c>
    </row>
    <row r="655" spans="1:36" x14ac:dyDescent="0.25">
      <c r="A655" s="250"/>
      <c r="B655" s="250"/>
      <c r="C655" s="250"/>
      <c r="D655" s="252"/>
      <c r="E655" s="249"/>
      <c r="F655" s="249"/>
      <c r="G655" s="249"/>
      <c r="H655" s="249"/>
      <c r="I655" s="249"/>
      <c r="J655" s="369">
        <f>IF(G655=$J$1,(VLOOKUP(A655,'Extras -UL'!$A$6:$J$109,HLOOKUP('Exras Inflair Vs. Base'!G655,'Extras -UL'!$A$4:$J$5,2,FALSE),FALSE)-I655),0)</f>
        <v>0</v>
      </c>
      <c r="K655" s="369">
        <f>IF(G655=$K$1,(VLOOKUP(A655,'Extras -UL'!$A$6:$J$109,HLOOKUP('Exras Inflair Vs. Base'!G655,'Extras -UL'!$A$4:$J$5,2,FALSE),FALSE)-I655),0)</f>
        <v>0</v>
      </c>
      <c r="L655" s="369">
        <f>IF(G655=$L$1,(VLOOKUP(A655,'Extras -UL'!$A$6:$J$109,HLOOKUP('Exras Inflair Vs. Base'!G655,'Extras -UL'!$A$4:$J$5,2,FALSE),FALSE)-I655),0)</f>
        <v>0</v>
      </c>
      <c r="M655" s="369">
        <f>IF(G655=$M$1,(VLOOKUP(A655,'Extras -UL'!$A$6:$J$109,HLOOKUP('Exras Inflair Vs. Base'!G655,'Extras -UL'!$A$4:$J$5,2,FALSE),FALSE)-I655),0)</f>
        <v>0</v>
      </c>
      <c r="N655" s="369">
        <f>IF(G655=$N$1,(VLOOKUP(A655,'Extras -UL'!$A$6:$J$109,HLOOKUP('Exras Inflair Vs. Base'!G655,'Extras -UL'!$A$4:$J$5,2,FALSE),FALSE)-I655),0)</f>
        <v>0</v>
      </c>
      <c r="O655" s="369">
        <f>IF(G655=$O$1,(VLOOKUP(A655,'Extras -UL'!$A$6:$J$109,HLOOKUP('Exras Inflair Vs. Base'!G655,'Extras -UL'!$A$4:$J$5,2,FALSE),FALSE)-I655),0)</f>
        <v>0</v>
      </c>
      <c r="P655" s="369">
        <f>IF(G655=$P$1,(VLOOKUP(A655,'Extras -UL'!$A$6:$J$109,HLOOKUP('Exras Inflair Vs. Base'!G655,'Extras -UL'!$A$4:$J$5,2,FALSE),FALSE)-I655),0)</f>
        <v>0</v>
      </c>
      <c r="Q655" s="369">
        <f>IF(G655=$Q$1,(VLOOKUP(A655,'Extras -UL'!$A$6:$J$109,HLOOKUP('Exras Inflair Vs. Base'!G655,'Extras -UL'!$A$4:$J$5,2,FALSE),FALSE)-I655),0)</f>
        <v>0</v>
      </c>
      <c r="R655" s="369">
        <f>IF(G655=$R$1,(VLOOKUP(A655,'Extras -UL'!$A$6:$J$109,HLOOKUP('Exras Inflair Vs. Base'!G655,'Extras -UL'!$A$4:$J$5,2,FALSE),FALSE)-I655),0)</f>
        <v>0</v>
      </c>
      <c r="S655" s="248"/>
      <c r="T655" s="256" t="str">
        <f t="shared" si="31"/>
        <v/>
      </c>
      <c r="U655" s="248"/>
      <c r="V655" s="248"/>
      <c r="W655" s="248"/>
      <c r="X655" s="248"/>
      <c r="Y655" s="241"/>
      <c r="Z655" s="241" t="str">
        <f t="shared" si="32"/>
        <v/>
      </c>
      <c r="AA655" s="245">
        <f t="shared" si="30"/>
        <v>0</v>
      </c>
      <c r="AB655" s="242">
        <f>IF(G655=$J$1,(VLOOKUP(A655,'Extras -UL'!$A$6:$J$109,HLOOKUP('Exras Inflair Vs. Base'!G655,'Extras -UL'!$A$4:$J$5,2,FALSE),FALSE)),0)</f>
        <v>0</v>
      </c>
      <c r="AC655" s="242">
        <f>IF(G655=$K$1,(VLOOKUP(A655,'Extras -UL'!$A$6:$J$109,HLOOKUP('Exras Inflair Vs. Base'!G655,'Extras -UL'!$A$4:$J$5,2,FALSE),FALSE)),0)</f>
        <v>0</v>
      </c>
      <c r="AD655" s="242">
        <f>IF(G655=$L$1,(VLOOKUP(A655,'Extras -UL'!$A$6:$J$109,HLOOKUP('Exras Inflair Vs. Base'!G655,'Extras -UL'!$A$4:$J$5,2,FALSE),FALSE)),0)</f>
        <v>0</v>
      </c>
      <c r="AE655" s="242">
        <f>IF(G655=$M$1,(VLOOKUP(A655,'Extras -UL'!$A$6:$J$109,HLOOKUP('Exras Inflair Vs. Base'!G655,'Extras -UL'!$A$4:$J$5,2,FALSE),FALSE)),0)</f>
        <v>0</v>
      </c>
      <c r="AF655" s="242">
        <f>IF(G655=$N$1,(VLOOKUP(A655,'Extras -UL'!$A$6:$J$109,HLOOKUP('Exras Inflair Vs. Base'!G655,'Extras -UL'!$A$4:$J$5,2,FALSE),FALSE)-I655),0)</f>
        <v>0</v>
      </c>
      <c r="AG655" s="242">
        <f>IF(G655=$O$1,(VLOOKUP(A655,'Extras -UL'!$A$6:$J$109,HLOOKUP('Exras Inflair Vs. Base'!G655,'Extras -UL'!$A$4:$J$5,2,FALSE),FALSE)),0)</f>
        <v>0</v>
      </c>
      <c r="AH655" s="242">
        <f>IF(G655=$P$1,(VLOOKUP(A655,'Extras -UL'!$A$6:$J$109,HLOOKUP('Exras Inflair Vs. Base'!G655,'Extras -UL'!$A$4:$J$5,2,FALSE),FALSE)),0)</f>
        <v>0</v>
      </c>
      <c r="AI655" s="242">
        <f>IF(G655=$Q$1,(VLOOKUP(A655,'Extras -UL'!$A$6:$J$109,HLOOKUP('Exras Inflair Vs. Base'!G655,'Extras -UL'!$A$4:$J$5,2,FALSE),FALSE)),0)</f>
        <v>0</v>
      </c>
      <c r="AJ655" s="242">
        <f>IF(G655=$R$1,(VLOOKUP(A655,'Extras -UL'!$A$6:$J$109,HLOOKUP('Exras Inflair Vs. Base'!G655,'Extras -UL'!$A$4:$J$5,2,FALSE),FALSE)),0)</f>
        <v>0</v>
      </c>
    </row>
    <row r="656" spans="1:36" x14ac:dyDescent="0.25">
      <c r="A656" s="250"/>
      <c r="B656" s="250"/>
      <c r="C656" s="250"/>
      <c r="D656" s="252"/>
      <c r="E656" s="249"/>
      <c r="F656" s="249"/>
      <c r="G656" s="249"/>
      <c r="H656" s="249"/>
      <c r="I656" s="249"/>
      <c r="J656" s="369">
        <f>IF(G656=$J$1,(VLOOKUP(A656,'Extras -UL'!$A$6:$J$109,HLOOKUP('Exras Inflair Vs. Base'!G656,'Extras -UL'!$A$4:$J$5,2,FALSE),FALSE)-I656),0)</f>
        <v>0</v>
      </c>
      <c r="K656" s="369">
        <f>IF(G656=$K$1,(VLOOKUP(A656,'Extras -UL'!$A$6:$J$109,HLOOKUP('Exras Inflair Vs. Base'!G656,'Extras -UL'!$A$4:$J$5,2,FALSE),FALSE)-I656),0)</f>
        <v>0</v>
      </c>
      <c r="L656" s="369">
        <f>IF(G656=$L$1,(VLOOKUP(A656,'Extras -UL'!$A$6:$J$109,HLOOKUP('Exras Inflair Vs. Base'!G656,'Extras -UL'!$A$4:$J$5,2,FALSE),FALSE)-I656),0)</f>
        <v>0</v>
      </c>
      <c r="M656" s="369">
        <f>IF(G656=$M$1,(VLOOKUP(A656,'Extras -UL'!$A$6:$J$109,HLOOKUP('Exras Inflair Vs. Base'!G656,'Extras -UL'!$A$4:$J$5,2,FALSE),FALSE)-I656),0)</f>
        <v>0</v>
      </c>
      <c r="N656" s="369">
        <f>IF(G656=$N$1,(VLOOKUP(A656,'Extras -UL'!$A$6:$J$109,HLOOKUP('Exras Inflair Vs. Base'!G656,'Extras -UL'!$A$4:$J$5,2,FALSE),FALSE)-I656),0)</f>
        <v>0</v>
      </c>
      <c r="O656" s="369">
        <f>IF(G656=$O$1,(VLOOKUP(A656,'Extras -UL'!$A$6:$J$109,HLOOKUP('Exras Inflair Vs. Base'!G656,'Extras -UL'!$A$4:$J$5,2,FALSE),FALSE)-I656),0)</f>
        <v>0</v>
      </c>
      <c r="P656" s="369">
        <f>IF(G656=$P$1,(VLOOKUP(A656,'Extras -UL'!$A$6:$J$109,HLOOKUP('Exras Inflair Vs. Base'!G656,'Extras -UL'!$A$4:$J$5,2,FALSE),FALSE)-I656),0)</f>
        <v>0</v>
      </c>
      <c r="Q656" s="369">
        <f>IF(G656=$Q$1,(VLOOKUP(A656,'Extras -UL'!$A$6:$J$109,HLOOKUP('Exras Inflair Vs. Base'!G656,'Extras -UL'!$A$4:$J$5,2,FALSE),FALSE)-I656),0)</f>
        <v>0</v>
      </c>
      <c r="R656" s="369">
        <f>IF(G656=$R$1,(VLOOKUP(A656,'Extras -UL'!$A$6:$J$109,HLOOKUP('Exras Inflair Vs. Base'!G656,'Extras -UL'!$A$4:$J$5,2,FALSE),FALSE)-I656),0)</f>
        <v>0</v>
      </c>
      <c r="S656" s="248"/>
      <c r="T656" s="256" t="str">
        <f t="shared" si="31"/>
        <v/>
      </c>
      <c r="U656" s="248"/>
      <c r="V656" s="248"/>
      <c r="W656" s="248"/>
      <c r="X656" s="248"/>
      <c r="Y656" s="241"/>
      <c r="Z656" s="241" t="str">
        <f t="shared" si="32"/>
        <v/>
      </c>
      <c r="AA656" s="245">
        <f t="shared" si="30"/>
        <v>0</v>
      </c>
      <c r="AB656" s="242">
        <f>IF(G656=$J$1,(VLOOKUP(A656,'Extras -UL'!$A$6:$J$109,HLOOKUP('Exras Inflair Vs. Base'!G656,'Extras -UL'!$A$4:$J$5,2,FALSE),FALSE)),0)</f>
        <v>0</v>
      </c>
      <c r="AC656" s="242">
        <f>IF(G656=$K$1,(VLOOKUP(A656,'Extras -UL'!$A$6:$J$109,HLOOKUP('Exras Inflair Vs. Base'!G656,'Extras -UL'!$A$4:$J$5,2,FALSE),FALSE)),0)</f>
        <v>0</v>
      </c>
      <c r="AD656" s="242">
        <f>IF(G656=$L$1,(VLOOKUP(A656,'Extras -UL'!$A$6:$J$109,HLOOKUP('Exras Inflair Vs. Base'!G656,'Extras -UL'!$A$4:$J$5,2,FALSE),FALSE)),0)</f>
        <v>0</v>
      </c>
      <c r="AE656" s="242">
        <f>IF(G656=$M$1,(VLOOKUP(A656,'Extras -UL'!$A$6:$J$109,HLOOKUP('Exras Inflair Vs. Base'!G656,'Extras -UL'!$A$4:$J$5,2,FALSE),FALSE)),0)</f>
        <v>0</v>
      </c>
      <c r="AF656" s="242">
        <f>IF(G656=$N$1,(VLOOKUP(A656,'Extras -UL'!$A$6:$J$109,HLOOKUP('Exras Inflair Vs. Base'!G656,'Extras -UL'!$A$4:$J$5,2,FALSE),FALSE)-I656),0)</f>
        <v>0</v>
      </c>
      <c r="AG656" s="242">
        <f>IF(G656=$O$1,(VLOOKUP(A656,'Extras -UL'!$A$6:$J$109,HLOOKUP('Exras Inflair Vs. Base'!G656,'Extras -UL'!$A$4:$J$5,2,FALSE),FALSE)),0)</f>
        <v>0</v>
      </c>
      <c r="AH656" s="242">
        <f>IF(G656=$P$1,(VLOOKUP(A656,'Extras -UL'!$A$6:$J$109,HLOOKUP('Exras Inflair Vs. Base'!G656,'Extras -UL'!$A$4:$J$5,2,FALSE),FALSE)),0)</f>
        <v>0</v>
      </c>
      <c r="AI656" s="242">
        <f>IF(G656=$Q$1,(VLOOKUP(A656,'Extras -UL'!$A$6:$J$109,HLOOKUP('Exras Inflair Vs. Base'!G656,'Extras -UL'!$A$4:$J$5,2,FALSE),FALSE)),0)</f>
        <v>0</v>
      </c>
      <c r="AJ656" s="242">
        <f>IF(G656=$R$1,(VLOOKUP(A656,'Extras -UL'!$A$6:$J$109,HLOOKUP('Exras Inflair Vs. Base'!G656,'Extras -UL'!$A$4:$J$5,2,FALSE),FALSE)),0)</f>
        <v>0</v>
      </c>
    </row>
    <row r="657" spans="1:36" x14ac:dyDescent="0.25">
      <c r="A657" s="250"/>
      <c r="B657" s="250"/>
      <c r="C657" s="250"/>
      <c r="D657" s="252"/>
      <c r="E657" s="249"/>
      <c r="F657" s="249"/>
      <c r="G657" s="249"/>
      <c r="H657" s="249"/>
      <c r="I657" s="249"/>
      <c r="J657" s="369">
        <f>IF(G657=$J$1,(VLOOKUP(A657,'Extras -UL'!$A$6:$J$109,HLOOKUP('Exras Inflair Vs. Base'!G657,'Extras -UL'!$A$4:$J$5,2,FALSE),FALSE)-I657),0)</f>
        <v>0</v>
      </c>
      <c r="K657" s="369">
        <f>IF(G657=$K$1,(VLOOKUP(A657,'Extras -UL'!$A$6:$J$109,HLOOKUP('Exras Inflair Vs. Base'!G657,'Extras -UL'!$A$4:$J$5,2,FALSE),FALSE)-I657),0)</f>
        <v>0</v>
      </c>
      <c r="L657" s="369">
        <f>IF(G657=$L$1,(VLOOKUP(A657,'Extras -UL'!$A$6:$J$109,HLOOKUP('Exras Inflair Vs. Base'!G657,'Extras -UL'!$A$4:$J$5,2,FALSE),FALSE)-I657),0)</f>
        <v>0</v>
      </c>
      <c r="M657" s="369">
        <f>IF(G657=$M$1,(VLOOKUP(A657,'Extras -UL'!$A$6:$J$109,HLOOKUP('Exras Inflair Vs. Base'!G657,'Extras -UL'!$A$4:$J$5,2,FALSE),FALSE)-I657),0)</f>
        <v>0</v>
      </c>
      <c r="N657" s="369">
        <f>IF(G657=$N$1,(VLOOKUP(A657,'Extras -UL'!$A$6:$J$109,HLOOKUP('Exras Inflair Vs. Base'!G657,'Extras -UL'!$A$4:$J$5,2,FALSE),FALSE)-I657),0)</f>
        <v>0</v>
      </c>
      <c r="O657" s="369">
        <f>IF(G657=$O$1,(VLOOKUP(A657,'Extras -UL'!$A$6:$J$109,HLOOKUP('Exras Inflair Vs. Base'!G657,'Extras -UL'!$A$4:$J$5,2,FALSE),FALSE)-I657),0)</f>
        <v>0</v>
      </c>
      <c r="P657" s="369">
        <f>IF(G657=$P$1,(VLOOKUP(A657,'Extras -UL'!$A$6:$J$109,HLOOKUP('Exras Inflair Vs. Base'!G657,'Extras -UL'!$A$4:$J$5,2,FALSE),FALSE)-I657),0)</f>
        <v>0</v>
      </c>
      <c r="Q657" s="369">
        <f>IF(G657=$Q$1,(VLOOKUP(A657,'Extras -UL'!$A$6:$J$109,HLOOKUP('Exras Inflair Vs. Base'!G657,'Extras -UL'!$A$4:$J$5,2,FALSE),FALSE)-I657),0)</f>
        <v>0</v>
      </c>
      <c r="R657" s="369">
        <f>IF(G657=$R$1,(VLOOKUP(A657,'Extras -UL'!$A$6:$J$109,HLOOKUP('Exras Inflair Vs. Base'!G657,'Extras -UL'!$A$4:$J$5,2,FALSE),FALSE)-I657),0)</f>
        <v>0</v>
      </c>
      <c r="S657" s="248"/>
      <c r="T657" s="256" t="str">
        <f t="shared" si="31"/>
        <v/>
      </c>
      <c r="U657" s="248"/>
      <c r="V657" s="248"/>
      <c r="W657" s="248"/>
      <c r="X657" s="248"/>
      <c r="Y657" s="241"/>
      <c r="Z657" s="241" t="str">
        <f t="shared" si="32"/>
        <v/>
      </c>
      <c r="AA657" s="245">
        <f t="shared" si="30"/>
        <v>0</v>
      </c>
      <c r="AB657" s="242">
        <f>IF(G657=$J$1,(VLOOKUP(A657,'Extras -UL'!$A$6:$J$109,HLOOKUP('Exras Inflair Vs. Base'!G657,'Extras -UL'!$A$4:$J$5,2,FALSE),FALSE)),0)</f>
        <v>0</v>
      </c>
      <c r="AC657" s="242">
        <f>IF(G657=$K$1,(VLOOKUP(A657,'Extras -UL'!$A$6:$J$109,HLOOKUP('Exras Inflair Vs. Base'!G657,'Extras -UL'!$A$4:$J$5,2,FALSE),FALSE)),0)</f>
        <v>0</v>
      </c>
      <c r="AD657" s="242">
        <f>IF(G657=$L$1,(VLOOKUP(A657,'Extras -UL'!$A$6:$J$109,HLOOKUP('Exras Inflair Vs. Base'!G657,'Extras -UL'!$A$4:$J$5,2,FALSE),FALSE)),0)</f>
        <v>0</v>
      </c>
      <c r="AE657" s="242">
        <f>IF(G657=$M$1,(VLOOKUP(A657,'Extras -UL'!$A$6:$J$109,HLOOKUP('Exras Inflair Vs. Base'!G657,'Extras -UL'!$A$4:$J$5,2,FALSE),FALSE)),0)</f>
        <v>0</v>
      </c>
      <c r="AF657" s="242">
        <f>IF(G657=$N$1,(VLOOKUP(A657,'Extras -UL'!$A$6:$J$109,HLOOKUP('Exras Inflair Vs. Base'!G657,'Extras -UL'!$A$4:$J$5,2,FALSE),FALSE)-I657),0)</f>
        <v>0</v>
      </c>
      <c r="AG657" s="242">
        <f>IF(G657=$O$1,(VLOOKUP(A657,'Extras -UL'!$A$6:$J$109,HLOOKUP('Exras Inflair Vs. Base'!G657,'Extras -UL'!$A$4:$J$5,2,FALSE),FALSE)),0)</f>
        <v>0</v>
      </c>
      <c r="AH657" s="242">
        <f>IF(G657=$P$1,(VLOOKUP(A657,'Extras -UL'!$A$6:$J$109,HLOOKUP('Exras Inflair Vs. Base'!G657,'Extras -UL'!$A$4:$J$5,2,FALSE),FALSE)),0)</f>
        <v>0</v>
      </c>
      <c r="AI657" s="242">
        <f>IF(G657=$Q$1,(VLOOKUP(A657,'Extras -UL'!$A$6:$J$109,HLOOKUP('Exras Inflair Vs. Base'!G657,'Extras -UL'!$A$4:$J$5,2,FALSE),FALSE)),0)</f>
        <v>0</v>
      </c>
      <c r="AJ657" s="242">
        <f>IF(G657=$R$1,(VLOOKUP(A657,'Extras -UL'!$A$6:$J$109,HLOOKUP('Exras Inflair Vs. Base'!G657,'Extras -UL'!$A$4:$J$5,2,FALSE),FALSE)),0)</f>
        <v>0</v>
      </c>
    </row>
    <row r="658" spans="1:36" x14ac:dyDescent="0.25">
      <c r="A658" s="250"/>
      <c r="B658" s="250"/>
      <c r="C658" s="250"/>
      <c r="D658" s="252"/>
      <c r="E658" s="249"/>
      <c r="F658" s="249"/>
      <c r="G658" s="249"/>
      <c r="H658" s="249"/>
      <c r="I658" s="249"/>
      <c r="J658" s="369">
        <f>IF(G658=$J$1,(VLOOKUP(A658,'Extras -UL'!$A$6:$J$109,HLOOKUP('Exras Inflair Vs. Base'!G658,'Extras -UL'!$A$4:$J$5,2,FALSE),FALSE)-I658),0)</f>
        <v>0</v>
      </c>
      <c r="K658" s="369">
        <f>IF(G658=$K$1,(VLOOKUP(A658,'Extras -UL'!$A$6:$J$109,HLOOKUP('Exras Inflair Vs. Base'!G658,'Extras -UL'!$A$4:$J$5,2,FALSE),FALSE)-I658),0)</f>
        <v>0</v>
      </c>
      <c r="L658" s="369">
        <f>IF(G658=$L$1,(VLOOKUP(A658,'Extras -UL'!$A$6:$J$109,HLOOKUP('Exras Inflair Vs. Base'!G658,'Extras -UL'!$A$4:$J$5,2,FALSE),FALSE)-I658),0)</f>
        <v>0</v>
      </c>
      <c r="M658" s="369">
        <f>IF(G658=$M$1,(VLOOKUP(A658,'Extras -UL'!$A$6:$J$109,HLOOKUP('Exras Inflair Vs. Base'!G658,'Extras -UL'!$A$4:$J$5,2,FALSE),FALSE)-I658),0)</f>
        <v>0</v>
      </c>
      <c r="N658" s="369">
        <f>IF(G658=$N$1,(VLOOKUP(A658,'Extras -UL'!$A$6:$J$109,HLOOKUP('Exras Inflair Vs. Base'!G658,'Extras -UL'!$A$4:$J$5,2,FALSE),FALSE)-I658),0)</f>
        <v>0</v>
      </c>
      <c r="O658" s="369">
        <f>IF(G658=$O$1,(VLOOKUP(A658,'Extras -UL'!$A$6:$J$109,HLOOKUP('Exras Inflair Vs. Base'!G658,'Extras -UL'!$A$4:$J$5,2,FALSE),FALSE)-I658),0)</f>
        <v>0</v>
      </c>
      <c r="P658" s="369">
        <f>IF(G658=$P$1,(VLOOKUP(A658,'Extras -UL'!$A$6:$J$109,HLOOKUP('Exras Inflair Vs. Base'!G658,'Extras -UL'!$A$4:$J$5,2,FALSE),FALSE)-I658),0)</f>
        <v>0</v>
      </c>
      <c r="Q658" s="369">
        <f>IF(G658=$Q$1,(VLOOKUP(A658,'Extras -UL'!$A$6:$J$109,HLOOKUP('Exras Inflair Vs. Base'!G658,'Extras -UL'!$A$4:$J$5,2,FALSE),FALSE)-I658),0)</f>
        <v>0</v>
      </c>
      <c r="R658" s="369">
        <f>IF(G658=$R$1,(VLOOKUP(A658,'Extras -UL'!$A$6:$J$109,HLOOKUP('Exras Inflair Vs. Base'!G658,'Extras -UL'!$A$4:$J$5,2,FALSE),FALSE)-I658),0)</f>
        <v>0</v>
      </c>
      <c r="S658" s="248"/>
      <c r="T658" s="256" t="str">
        <f t="shared" si="31"/>
        <v/>
      </c>
      <c r="U658" s="248"/>
      <c r="V658" s="248"/>
      <c r="W658" s="248"/>
      <c r="X658" s="248"/>
      <c r="Y658" s="241"/>
      <c r="Z658" s="241" t="str">
        <f t="shared" si="32"/>
        <v/>
      </c>
      <c r="AA658" s="245">
        <f t="shared" si="30"/>
        <v>0</v>
      </c>
      <c r="AB658" s="242">
        <f>IF(G658=$J$1,(VLOOKUP(A658,'Extras -UL'!$A$6:$J$109,HLOOKUP('Exras Inflair Vs. Base'!G658,'Extras -UL'!$A$4:$J$5,2,FALSE),FALSE)),0)</f>
        <v>0</v>
      </c>
      <c r="AC658" s="242">
        <f>IF(G658=$K$1,(VLOOKUP(A658,'Extras -UL'!$A$6:$J$109,HLOOKUP('Exras Inflair Vs. Base'!G658,'Extras -UL'!$A$4:$J$5,2,FALSE),FALSE)),0)</f>
        <v>0</v>
      </c>
      <c r="AD658" s="242">
        <f>IF(G658=$L$1,(VLOOKUP(A658,'Extras -UL'!$A$6:$J$109,HLOOKUP('Exras Inflair Vs. Base'!G658,'Extras -UL'!$A$4:$J$5,2,FALSE),FALSE)),0)</f>
        <v>0</v>
      </c>
      <c r="AE658" s="242">
        <f>IF(G658=$M$1,(VLOOKUP(A658,'Extras -UL'!$A$6:$J$109,HLOOKUP('Exras Inflair Vs. Base'!G658,'Extras -UL'!$A$4:$J$5,2,FALSE),FALSE)),0)</f>
        <v>0</v>
      </c>
      <c r="AF658" s="242">
        <f>IF(G658=$N$1,(VLOOKUP(A658,'Extras -UL'!$A$6:$J$109,HLOOKUP('Exras Inflair Vs. Base'!G658,'Extras -UL'!$A$4:$J$5,2,FALSE),FALSE)-I658),0)</f>
        <v>0</v>
      </c>
      <c r="AG658" s="242">
        <f>IF(G658=$O$1,(VLOOKUP(A658,'Extras -UL'!$A$6:$J$109,HLOOKUP('Exras Inflair Vs. Base'!G658,'Extras -UL'!$A$4:$J$5,2,FALSE),FALSE)),0)</f>
        <v>0</v>
      </c>
      <c r="AH658" s="242">
        <f>IF(G658=$P$1,(VLOOKUP(A658,'Extras -UL'!$A$6:$J$109,HLOOKUP('Exras Inflair Vs. Base'!G658,'Extras -UL'!$A$4:$J$5,2,FALSE),FALSE)),0)</f>
        <v>0</v>
      </c>
      <c r="AI658" s="242">
        <f>IF(G658=$Q$1,(VLOOKUP(A658,'Extras -UL'!$A$6:$J$109,HLOOKUP('Exras Inflair Vs. Base'!G658,'Extras -UL'!$A$4:$J$5,2,FALSE),FALSE)),0)</f>
        <v>0</v>
      </c>
      <c r="AJ658" s="242">
        <f>IF(G658=$R$1,(VLOOKUP(A658,'Extras -UL'!$A$6:$J$109,HLOOKUP('Exras Inflair Vs. Base'!G658,'Extras -UL'!$A$4:$J$5,2,FALSE),FALSE)),0)</f>
        <v>0</v>
      </c>
    </row>
    <row r="659" spans="1:36" x14ac:dyDescent="0.25">
      <c r="A659" s="250"/>
      <c r="B659" s="250"/>
      <c r="C659" s="250"/>
      <c r="D659" s="252"/>
      <c r="E659" s="249"/>
      <c r="F659" s="249"/>
      <c r="G659" s="249"/>
      <c r="H659" s="249"/>
      <c r="I659" s="249"/>
      <c r="J659" s="369">
        <f>IF(G659=$J$1,(VLOOKUP(A659,'Extras -UL'!$A$6:$J$109,HLOOKUP('Exras Inflair Vs. Base'!G659,'Extras -UL'!$A$4:$J$5,2,FALSE),FALSE)-I659),0)</f>
        <v>0</v>
      </c>
      <c r="K659" s="369">
        <f>IF(G659=$K$1,(VLOOKUP(A659,'Extras -UL'!$A$6:$J$109,HLOOKUP('Exras Inflair Vs. Base'!G659,'Extras -UL'!$A$4:$J$5,2,FALSE),FALSE)-I659),0)</f>
        <v>0</v>
      </c>
      <c r="L659" s="369">
        <f>IF(G659=$L$1,(VLOOKUP(A659,'Extras -UL'!$A$6:$J$109,HLOOKUP('Exras Inflair Vs. Base'!G659,'Extras -UL'!$A$4:$J$5,2,FALSE),FALSE)-I659),0)</f>
        <v>0</v>
      </c>
      <c r="M659" s="369">
        <f>IF(G659=$M$1,(VLOOKUP(A659,'Extras -UL'!$A$6:$J$109,HLOOKUP('Exras Inflair Vs. Base'!G659,'Extras -UL'!$A$4:$J$5,2,FALSE),FALSE)-I659),0)</f>
        <v>0</v>
      </c>
      <c r="N659" s="369">
        <f>IF(G659=$N$1,(VLOOKUP(A659,'Extras -UL'!$A$6:$J$109,HLOOKUP('Exras Inflair Vs. Base'!G659,'Extras -UL'!$A$4:$J$5,2,FALSE),FALSE)-I659),0)</f>
        <v>0</v>
      </c>
      <c r="O659" s="369">
        <f>IF(G659=$O$1,(VLOOKUP(A659,'Extras -UL'!$A$6:$J$109,HLOOKUP('Exras Inflair Vs. Base'!G659,'Extras -UL'!$A$4:$J$5,2,FALSE),FALSE)-I659),0)</f>
        <v>0</v>
      </c>
      <c r="P659" s="369">
        <f>IF(G659=$P$1,(VLOOKUP(A659,'Extras -UL'!$A$6:$J$109,HLOOKUP('Exras Inflair Vs. Base'!G659,'Extras -UL'!$A$4:$J$5,2,FALSE),FALSE)-I659),0)</f>
        <v>0</v>
      </c>
      <c r="Q659" s="369">
        <f>IF(G659=$Q$1,(VLOOKUP(A659,'Extras -UL'!$A$6:$J$109,HLOOKUP('Exras Inflair Vs. Base'!G659,'Extras -UL'!$A$4:$J$5,2,FALSE),FALSE)-I659),0)</f>
        <v>0</v>
      </c>
      <c r="R659" s="369">
        <f>IF(G659=$R$1,(VLOOKUP(A659,'Extras -UL'!$A$6:$J$109,HLOOKUP('Exras Inflair Vs. Base'!G659,'Extras -UL'!$A$4:$J$5,2,FALSE),FALSE)-I659),0)</f>
        <v>0</v>
      </c>
      <c r="S659" s="248"/>
      <c r="T659" s="256" t="str">
        <f t="shared" si="31"/>
        <v/>
      </c>
      <c r="U659" s="248"/>
      <c r="V659" s="248"/>
      <c r="W659" s="248"/>
      <c r="X659" s="248"/>
      <c r="Y659" s="241"/>
      <c r="Z659" s="241" t="str">
        <f t="shared" si="32"/>
        <v/>
      </c>
      <c r="AA659" s="245">
        <f t="shared" ref="AA659:AA722" si="33">A659</f>
        <v>0</v>
      </c>
      <c r="AB659" s="242">
        <f>IF(G659=$J$1,(VLOOKUP(A659,'Extras -UL'!$A$6:$J$109,HLOOKUP('Exras Inflair Vs. Base'!G659,'Extras -UL'!$A$4:$J$5,2,FALSE),FALSE)),0)</f>
        <v>0</v>
      </c>
      <c r="AC659" s="242">
        <f>IF(G659=$K$1,(VLOOKUP(A659,'Extras -UL'!$A$6:$J$109,HLOOKUP('Exras Inflair Vs. Base'!G659,'Extras -UL'!$A$4:$J$5,2,FALSE),FALSE)),0)</f>
        <v>0</v>
      </c>
      <c r="AD659" s="242">
        <f>IF(G659=$L$1,(VLOOKUP(A659,'Extras -UL'!$A$6:$J$109,HLOOKUP('Exras Inflair Vs. Base'!G659,'Extras -UL'!$A$4:$J$5,2,FALSE),FALSE)),0)</f>
        <v>0</v>
      </c>
      <c r="AE659" s="242">
        <f>IF(G659=$M$1,(VLOOKUP(A659,'Extras -UL'!$A$6:$J$109,HLOOKUP('Exras Inflair Vs. Base'!G659,'Extras -UL'!$A$4:$J$5,2,FALSE),FALSE)),0)</f>
        <v>0</v>
      </c>
      <c r="AF659" s="242">
        <f>IF(G659=$N$1,(VLOOKUP(A659,'Extras -UL'!$A$6:$J$109,HLOOKUP('Exras Inflair Vs. Base'!G659,'Extras -UL'!$A$4:$J$5,2,FALSE),FALSE)-I659),0)</f>
        <v>0</v>
      </c>
      <c r="AG659" s="242">
        <f>IF(G659=$O$1,(VLOOKUP(A659,'Extras -UL'!$A$6:$J$109,HLOOKUP('Exras Inflair Vs. Base'!G659,'Extras -UL'!$A$4:$J$5,2,FALSE),FALSE)),0)</f>
        <v>0</v>
      </c>
      <c r="AH659" s="242">
        <f>IF(G659=$P$1,(VLOOKUP(A659,'Extras -UL'!$A$6:$J$109,HLOOKUP('Exras Inflair Vs. Base'!G659,'Extras -UL'!$A$4:$J$5,2,FALSE),FALSE)),0)</f>
        <v>0</v>
      </c>
      <c r="AI659" s="242">
        <f>IF(G659=$Q$1,(VLOOKUP(A659,'Extras -UL'!$A$6:$J$109,HLOOKUP('Exras Inflair Vs. Base'!G659,'Extras -UL'!$A$4:$J$5,2,FALSE),FALSE)),0)</f>
        <v>0</v>
      </c>
      <c r="AJ659" s="242">
        <f>IF(G659=$R$1,(VLOOKUP(A659,'Extras -UL'!$A$6:$J$109,HLOOKUP('Exras Inflair Vs. Base'!G659,'Extras -UL'!$A$4:$J$5,2,FALSE),FALSE)),0)</f>
        <v>0</v>
      </c>
    </row>
    <row r="660" spans="1:36" x14ac:dyDescent="0.25">
      <c r="A660" s="250"/>
      <c r="B660" s="250"/>
      <c r="C660" s="250"/>
      <c r="D660" s="252"/>
      <c r="E660" s="249"/>
      <c r="F660" s="249"/>
      <c r="G660" s="249"/>
      <c r="H660" s="249"/>
      <c r="I660" s="249"/>
      <c r="J660" s="369">
        <f>IF(G660=$J$1,(VLOOKUP(A660,'Extras -UL'!$A$6:$J$109,HLOOKUP('Exras Inflair Vs. Base'!G660,'Extras -UL'!$A$4:$J$5,2,FALSE),FALSE)-I660),0)</f>
        <v>0</v>
      </c>
      <c r="K660" s="369">
        <f>IF(G660=$K$1,(VLOOKUP(A660,'Extras -UL'!$A$6:$J$109,HLOOKUP('Exras Inflair Vs. Base'!G660,'Extras -UL'!$A$4:$J$5,2,FALSE),FALSE)-I660),0)</f>
        <v>0</v>
      </c>
      <c r="L660" s="369">
        <f>IF(G660=$L$1,(VLOOKUP(A660,'Extras -UL'!$A$6:$J$109,HLOOKUP('Exras Inflair Vs. Base'!G660,'Extras -UL'!$A$4:$J$5,2,FALSE),FALSE)-I660),0)</f>
        <v>0</v>
      </c>
      <c r="M660" s="369">
        <f>IF(G660=$M$1,(VLOOKUP(A660,'Extras -UL'!$A$6:$J$109,HLOOKUP('Exras Inflair Vs. Base'!G660,'Extras -UL'!$A$4:$J$5,2,FALSE),FALSE)-I660),0)</f>
        <v>0</v>
      </c>
      <c r="N660" s="369">
        <f>IF(G660=$N$1,(VLOOKUP(A660,'Extras -UL'!$A$6:$J$109,HLOOKUP('Exras Inflair Vs. Base'!G660,'Extras -UL'!$A$4:$J$5,2,FALSE),FALSE)-I660),0)</f>
        <v>0</v>
      </c>
      <c r="O660" s="369">
        <f>IF(G660=$O$1,(VLOOKUP(A660,'Extras -UL'!$A$6:$J$109,HLOOKUP('Exras Inflair Vs. Base'!G660,'Extras -UL'!$A$4:$J$5,2,FALSE),FALSE)-I660),0)</f>
        <v>0</v>
      </c>
      <c r="P660" s="369">
        <f>IF(G660=$P$1,(VLOOKUP(A660,'Extras -UL'!$A$6:$J$109,HLOOKUP('Exras Inflair Vs. Base'!G660,'Extras -UL'!$A$4:$J$5,2,FALSE),FALSE)-I660),0)</f>
        <v>0</v>
      </c>
      <c r="Q660" s="369">
        <f>IF(G660=$Q$1,(VLOOKUP(A660,'Extras -UL'!$A$6:$J$109,HLOOKUP('Exras Inflair Vs. Base'!G660,'Extras -UL'!$A$4:$J$5,2,FALSE),FALSE)-I660),0)</f>
        <v>0</v>
      </c>
      <c r="R660" s="369">
        <f>IF(G660=$R$1,(VLOOKUP(A660,'Extras -UL'!$A$6:$J$109,HLOOKUP('Exras Inflair Vs. Base'!G660,'Extras -UL'!$A$4:$J$5,2,FALSE),FALSE)-I660),0)</f>
        <v>0</v>
      </c>
      <c r="S660" s="248"/>
      <c r="T660" s="256" t="str">
        <f t="shared" si="31"/>
        <v/>
      </c>
      <c r="U660" s="248"/>
      <c r="V660" s="248"/>
      <c r="W660" s="248"/>
      <c r="X660" s="248"/>
      <c r="Y660" s="241"/>
      <c r="Z660" s="241" t="str">
        <f t="shared" si="32"/>
        <v/>
      </c>
      <c r="AA660" s="245">
        <f t="shared" si="33"/>
        <v>0</v>
      </c>
      <c r="AB660" s="242">
        <f>IF(G660=$J$1,(VLOOKUP(A660,'Extras -UL'!$A$6:$J$109,HLOOKUP('Exras Inflair Vs. Base'!G660,'Extras -UL'!$A$4:$J$5,2,FALSE),FALSE)),0)</f>
        <v>0</v>
      </c>
      <c r="AC660" s="242">
        <f>IF(G660=$K$1,(VLOOKUP(A660,'Extras -UL'!$A$6:$J$109,HLOOKUP('Exras Inflair Vs. Base'!G660,'Extras -UL'!$A$4:$J$5,2,FALSE),FALSE)),0)</f>
        <v>0</v>
      </c>
      <c r="AD660" s="242">
        <f>IF(G660=$L$1,(VLOOKUP(A660,'Extras -UL'!$A$6:$J$109,HLOOKUP('Exras Inflair Vs. Base'!G660,'Extras -UL'!$A$4:$J$5,2,FALSE),FALSE)),0)</f>
        <v>0</v>
      </c>
      <c r="AE660" s="242">
        <f>IF(G660=$M$1,(VLOOKUP(A660,'Extras -UL'!$A$6:$J$109,HLOOKUP('Exras Inflair Vs. Base'!G660,'Extras -UL'!$A$4:$J$5,2,FALSE),FALSE)),0)</f>
        <v>0</v>
      </c>
      <c r="AF660" s="242">
        <f>IF(G660=$N$1,(VLOOKUP(A660,'Extras -UL'!$A$6:$J$109,HLOOKUP('Exras Inflair Vs. Base'!G660,'Extras -UL'!$A$4:$J$5,2,FALSE),FALSE)-I660),0)</f>
        <v>0</v>
      </c>
      <c r="AG660" s="242">
        <f>IF(G660=$O$1,(VLOOKUP(A660,'Extras -UL'!$A$6:$J$109,HLOOKUP('Exras Inflair Vs. Base'!G660,'Extras -UL'!$A$4:$J$5,2,FALSE),FALSE)),0)</f>
        <v>0</v>
      </c>
      <c r="AH660" s="242">
        <f>IF(G660=$P$1,(VLOOKUP(A660,'Extras -UL'!$A$6:$J$109,HLOOKUP('Exras Inflair Vs. Base'!G660,'Extras -UL'!$A$4:$J$5,2,FALSE),FALSE)),0)</f>
        <v>0</v>
      </c>
      <c r="AI660" s="242">
        <f>IF(G660=$Q$1,(VLOOKUP(A660,'Extras -UL'!$A$6:$J$109,HLOOKUP('Exras Inflair Vs. Base'!G660,'Extras -UL'!$A$4:$J$5,2,FALSE),FALSE)),0)</f>
        <v>0</v>
      </c>
      <c r="AJ660" s="242">
        <f>IF(G660=$R$1,(VLOOKUP(A660,'Extras -UL'!$A$6:$J$109,HLOOKUP('Exras Inflair Vs. Base'!G660,'Extras -UL'!$A$4:$J$5,2,FALSE),FALSE)),0)</f>
        <v>0</v>
      </c>
    </row>
    <row r="661" spans="1:36" x14ac:dyDescent="0.25">
      <c r="A661" s="250"/>
      <c r="B661" s="250"/>
      <c r="C661" s="250"/>
      <c r="D661" s="252"/>
      <c r="E661" s="249"/>
      <c r="F661" s="249"/>
      <c r="G661" s="249"/>
      <c r="H661" s="249"/>
      <c r="I661" s="249"/>
      <c r="J661" s="369">
        <f>IF(G661=$J$1,(VLOOKUP(A661,'Extras -UL'!$A$6:$J$109,HLOOKUP('Exras Inflair Vs. Base'!G661,'Extras -UL'!$A$4:$J$5,2,FALSE),FALSE)-I661),0)</f>
        <v>0</v>
      </c>
      <c r="K661" s="369">
        <f>IF(G661=$K$1,(VLOOKUP(A661,'Extras -UL'!$A$6:$J$109,HLOOKUP('Exras Inflair Vs. Base'!G661,'Extras -UL'!$A$4:$J$5,2,FALSE),FALSE)-I661),0)</f>
        <v>0</v>
      </c>
      <c r="L661" s="369">
        <f>IF(G661=$L$1,(VLOOKUP(A661,'Extras -UL'!$A$6:$J$109,HLOOKUP('Exras Inflair Vs. Base'!G661,'Extras -UL'!$A$4:$J$5,2,FALSE),FALSE)-I661),0)</f>
        <v>0</v>
      </c>
      <c r="M661" s="369">
        <f>IF(G661=$M$1,(VLOOKUP(A661,'Extras -UL'!$A$6:$J$109,HLOOKUP('Exras Inflair Vs. Base'!G661,'Extras -UL'!$A$4:$J$5,2,FALSE),FALSE)-I661),0)</f>
        <v>0</v>
      </c>
      <c r="N661" s="369">
        <f>IF(G661=$N$1,(VLOOKUP(A661,'Extras -UL'!$A$6:$J$109,HLOOKUP('Exras Inflair Vs. Base'!G661,'Extras -UL'!$A$4:$J$5,2,FALSE),FALSE)-I661),0)</f>
        <v>0</v>
      </c>
      <c r="O661" s="369">
        <f>IF(G661=$O$1,(VLOOKUP(A661,'Extras -UL'!$A$6:$J$109,HLOOKUP('Exras Inflair Vs. Base'!G661,'Extras -UL'!$A$4:$J$5,2,FALSE),FALSE)-I661),0)</f>
        <v>0</v>
      </c>
      <c r="P661" s="369">
        <f>IF(G661=$P$1,(VLOOKUP(A661,'Extras -UL'!$A$6:$J$109,HLOOKUP('Exras Inflair Vs. Base'!G661,'Extras -UL'!$A$4:$J$5,2,FALSE),FALSE)-I661),0)</f>
        <v>0</v>
      </c>
      <c r="Q661" s="369">
        <f>IF(G661=$Q$1,(VLOOKUP(A661,'Extras -UL'!$A$6:$J$109,HLOOKUP('Exras Inflair Vs. Base'!G661,'Extras -UL'!$A$4:$J$5,2,FALSE),FALSE)-I661),0)</f>
        <v>0</v>
      </c>
      <c r="R661" s="369">
        <f>IF(G661=$R$1,(VLOOKUP(A661,'Extras -UL'!$A$6:$J$109,HLOOKUP('Exras Inflair Vs. Base'!G661,'Extras -UL'!$A$4:$J$5,2,FALSE),FALSE)-I661),0)</f>
        <v>0</v>
      </c>
      <c r="S661" s="248"/>
      <c r="T661" s="256" t="str">
        <f t="shared" si="31"/>
        <v/>
      </c>
      <c r="U661" s="248"/>
      <c r="V661" s="248"/>
      <c r="W661" s="248"/>
      <c r="X661" s="248"/>
      <c r="Y661" s="241"/>
      <c r="Z661" s="241" t="str">
        <f t="shared" si="32"/>
        <v/>
      </c>
      <c r="AA661" s="245">
        <f t="shared" si="33"/>
        <v>0</v>
      </c>
      <c r="AB661" s="242">
        <f>IF(G661=$J$1,(VLOOKUP(A661,'Extras -UL'!$A$6:$J$109,HLOOKUP('Exras Inflair Vs. Base'!G661,'Extras -UL'!$A$4:$J$5,2,FALSE),FALSE)),0)</f>
        <v>0</v>
      </c>
      <c r="AC661" s="242">
        <f>IF(G661=$K$1,(VLOOKUP(A661,'Extras -UL'!$A$6:$J$109,HLOOKUP('Exras Inflair Vs. Base'!G661,'Extras -UL'!$A$4:$J$5,2,FALSE),FALSE)),0)</f>
        <v>0</v>
      </c>
      <c r="AD661" s="242">
        <f>IF(G661=$L$1,(VLOOKUP(A661,'Extras -UL'!$A$6:$J$109,HLOOKUP('Exras Inflair Vs. Base'!G661,'Extras -UL'!$A$4:$J$5,2,FALSE),FALSE)),0)</f>
        <v>0</v>
      </c>
      <c r="AE661" s="242">
        <f>IF(G661=$M$1,(VLOOKUP(A661,'Extras -UL'!$A$6:$J$109,HLOOKUP('Exras Inflair Vs. Base'!G661,'Extras -UL'!$A$4:$J$5,2,FALSE),FALSE)),0)</f>
        <v>0</v>
      </c>
      <c r="AF661" s="242">
        <f>IF(G661=$N$1,(VLOOKUP(A661,'Extras -UL'!$A$6:$J$109,HLOOKUP('Exras Inflair Vs. Base'!G661,'Extras -UL'!$A$4:$J$5,2,FALSE),FALSE)-I661),0)</f>
        <v>0</v>
      </c>
      <c r="AG661" s="242">
        <f>IF(G661=$O$1,(VLOOKUP(A661,'Extras -UL'!$A$6:$J$109,HLOOKUP('Exras Inflair Vs. Base'!G661,'Extras -UL'!$A$4:$J$5,2,FALSE),FALSE)),0)</f>
        <v>0</v>
      </c>
      <c r="AH661" s="242">
        <f>IF(G661=$P$1,(VLOOKUP(A661,'Extras -UL'!$A$6:$J$109,HLOOKUP('Exras Inflair Vs. Base'!G661,'Extras -UL'!$A$4:$J$5,2,FALSE),FALSE)),0)</f>
        <v>0</v>
      </c>
      <c r="AI661" s="242">
        <f>IF(G661=$Q$1,(VLOOKUP(A661,'Extras -UL'!$A$6:$J$109,HLOOKUP('Exras Inflair Vs. Base'!G661,'Extras -UL'!$A$4:$J$5,2,FALSE),FALSE)),0)</f>
        <v>0</v>
      </c>
      <c r="AJ661" s="242">
        <f>IF(G661=$R$1,(VLOOKUP(A661,'Extras -UL'!$A$6:$J$109,HLOOKUP('Exras Inflair Vs. Base'!G661,'Extras -UL'!$A$4:$J$5,2,FALSE),FALSE)),0)</f>
        <v>0</v>
      </c>
    </row>
    <row r="662" spans="1:36" x14ac:dyDescent="0.25">
      <c r="A662" s="250"/>
      <c r="B662" s="250"/>
      <c r="C662" s="250"/>
      <c r="D662" s="252"/>
      <c r="E662" s="249"/>
      <c r="F662" s="249"/>
      <c r="G662" s="249"/>
      <c r="H662" s="249"/>
      <c r="I662" s="249"/>
      <c r="J662" s="369">
        <f>IF(G662=$J$1,(VLOOKUP(A662,'Extras -UL'!$A$6:$J$109,HLOOKUP('Exras Inflair Vs. Base'!G662,'Extras -UL'!$A$4:$J$5,2,FALSE),FALSE)-I662),0)</f>
        <v>0</v>
      </c>
      <c r="K662" s="369">
        <f>IF(G662=$K$1,(VLOOKUP(A662,'Extras -UL'!$A$6:$J$109,HLOOKUP('Exras Inflair Vs. Base'!G662,'Extras -UL'!$A$4:$J$5,2,FALSE),FALSE)-I662),0)</f>
        <v>0</v>
      </c>
      <c r="L662" s="369">
        <f>IF(G662=$L$1,(VLOOKUP(A662,'Extras -UL'!$A$6:$J$109,HLOOKUP('Exras Inflair Vs. Base'!G662,'Extras -UL'!$A$4:$J$5,2,FALSE),FALSE)-I662),0)</f>
        <v>0</v>
      </c>
      <c r="M662" s="369">
        <f>IF(G662=$M$1,(VLOOKUP(A662,'Extras -UL'!$A$6:$J$109,HLOOKUP('Exras Inflair Vs. Base'!G662,'Extras -UL'!$A$4:$J$5,2,FALSE),FALSE)-I662),0)</f>
        <v>0</v>
      </c>
      <c r="N662" s="369">
        <f>IF(G662=$N$1,(VLOOKUP(A662,'Extras -UL'!$A$6:$J$109,HLOOKUP('Exras Inflair Vs. Base'!G662,'Extras -UL'!$A$4:$J$5,2,FALSE),FALSE)-I662),0)</f>
        <v>0</v>
      </c>
      <c r="O662" s="369">
        <f>IF(G662=$O$1,(VLOOKUP(A662,'Extras -UL'!$A$6:$J$109,HLOOKUP('Exras Inflair Vs. Base'!G662,'Extras -UL'!$A$4:$J$5,2,FALSE),FALSE)-I662),0)</f>
        <v>0</v>
      </c>
      <c r="P662" s="369">
        <f>IF(G662=$P$1,(VLOOKUP(A662,'Extras -UL'!$A$6:$J$109,HLOOKUP('Exras Inflair Vs. Base'!G662,'Extras -UL'!$A$4:$J$5,2,FALSE),FALSE)-I662),0)</f>
        <v>0</v>
      </c>
      <c r="Q662" s="369">
        <f>IF(G662=$Q$1,(VLOOKUP(A662,'Extras -UL'!$A$6:$J$109,HLOOKUP('Exras Inflair Vs. Base'!G662,'Extras -UL'!$A$4:$J$5,2,FALSE),FALSE)-I662),0)</f>
        <v>0</v>
      </c>
      <c r="R662" s="369">
        <f>IF(G662=$R$1,(VLOOKUP(A662,'Extras -UL'!$A$6:$J$109,HLOOKUP('Exras Inflair Vs. Base'!G662,'Extras -UL'!$A$4:$J$5,2,FALSE),FALSE)-I662),0)</f>
        <v>0</v>
      </c>
      <c r="S662" s="248"/>
      <c r="T662" s="256" t="str">
        <f t="shared" si="31"/>
        <v/>
      </c>
      <c r="U662" s="248"/>
      <c r="V662" s="248"/>
      <c r="W662" s="248"/>
      <c r="X662" s="248"/>
      <c r="Y662" s="241"/>
      <c r="Z662" s="241" t="str">
        <f t="shared" si="32"/>
        <v/>
      </c>
      <c r="AA662" s="245">
        <f t="shared" si="33"/>
        <v>0</v>
      </c>
      <c r="AB662" s="242">
        <f>IF(G662=$J$1,(VLOOKUP(A662,'Extras -UL'!$A$6:$J$109,HLOOKUP('Exras Inflair Vs. Base'!G662,'Extras -UL'!$A$4:$J$5,2,FALSE),FALSE)),0)</f>
        <v>0</v>
      </c>
      <c r="AC662" s="242">
        <f>IF(G662=$K$1,(VLOOKUP(A662,'Extras -UL'!$A$6:$J$109,HLOOKUP('Exras Inflair Vs. Base'!G662,'Extras -UL'!$A$4:$J$5,2,FALSE),FALSE)),0)</f>
        <v>0</v>
      </c>
      <c r="AD662" s="242">
        <f>IF(G662=$L$1,(VLOOKUP(A662,'Extras -UL'!$A$6:$J$109,HLOOKUP('Exras Inflair Vs. Base'!G662,'Extras -UL'!$A$4:$J$5,2,FALSE),FALSE)),0)</f>
        <v>0</v>
      </c>
      <c r="AE662" s="242">
        <f>IF(G662=$M$1,(VLOOKUP(A662,'Extras -UL'!$A$6:$J$109,HLOOKUP('Exras Inflair Vs. Base'!G662,'Extras -UL'!$A$4:$J$5,2,FALSE),FALSE)),0)</f>
        <v>0</v>
      </c>
      <c r="AF662" s="242">
        <f>IF(G662=$N$1,(VLOOKUP(A662,'Extras -UL'!$A$6:$J$109,HLOOKUP('Exras Inflair Vs. Base'!G662,'Extras -UL'!$A$4:$J$5,2,FALSE),FALSE)-I662),0)</f>
        <v>0</v>
      </c>
      <c r="AG662" s="242">
        <f>IF(G662=$O$1,(VLOOKUP(A662,'Extras -UL'!$A$6:$J$109,HLOOKUP('Exras Inflair Vs. Base'!G662,'Extras -UL'!$A$4:$J$5,2,FALSE),FALSE)),0)</f>
        <v>0</v>
      </c>
      <c r="AH662" s="242">
        <f>IF(G662=$P$1,(VLOOKUP(A662,'Extras -UL'!$A$6:$J$109,HLOOKUP('Exras Inflair Vs. Base'!G662,'Extras -UL'!$A$4:$J$5,2,FALSE),FALSE)),0)</f>
        <v>0</v>
      </c>
      <c r="AI662" s="242">
        <f>IF(G662=$Q$1,(VLOOKUP(A662,'Extras -UL'!$A$6:$J$109,HLOOKUP('Exras Inflair Vs. Base'!G662,'Extras -UL'!$A$4:$J$5,2,FALSE),FALSE)),0)</f>
        <v>0</v>
      </c>
      <c r="AJ662" s="242">
        <f>IF(G662=$R$1,(VLOOKUP(A662,'Extras -UL'!$A$6:$J$109,HLOOKUP('Exras Inflair Vs. Base'!G662,'Extras -UL'!$A$4:$J$5,2,FALSE),FALSE)),0)</f>
        <v>0</v>
      </c>
    </row>
    <row r="663" spans="1:36" x14ac:dyDescent="0.25">
      <c r="A663" s="250"/>
      <c r="B663" s="250"/>
      <c r="C663" s="250"/>
      <c r="D663" s="252"/>
      <c r="E663" s="249"/>
      <c r="F663" s="249"/>
      <c r="G663" s="249"/>
      <c r="H663" s="249"/>
      <c r="I663" s="249"/>
      <c r="J663" s="369">
        <f>IF(G663=$J$1,(VLOOKUP(A663,'Extras -UL'!$A$6:$J$109,HLOOKUP('Exras Inflair Vs. Base'!G663,'Extras -UL'!$A$4:$J$5,2,FALSE),FALSE)-I663),0)</f>
        <v>0</v>
      </c>
      <c r="K663" s="369">
        <f>IF(G663=$K$1,(VLOOKUP(A663,'Extras -UL'!$A$6:$J$109,HLOOKUP('Exras Inflair Vs. Base'!G663,'Extras -UL'!$A$4:$J$5,2,FALSE),FALSE)-I663),0)</f>
        <v>0</v>
      </c>
      <c r="L663" s="369">
        <f>IF(G663=$L$1,(VLOOKUP(A663,'Extras -UL'!$A$6:$J$109,HLOOKUP('Exras Inflair Vs. Base'!G663,'Extras -UL'!$A$4:$J$5,2,FALSE),FALSE)-I663),0)</f>
        <v>0</v>
      </c>
      <c r="M663" s="369">
        <f>IF(G663=$M$1,(VLOOKUP(A663,'Extras -UL'!$A$6:$J$109,HLOOKUP('Exras Inflair Vs. Base'!G663,'Extras -UL'!$A$4:$J$5,2,FALSE),FALSE)-I663),0)</f>
        <v>0</v>
      </c>
      <c r="N663" s="369">
        <f>IF(G663=$N$1,(VLOOKUP(A663,'Extras -UL'!$A$6:$J$109,HLOOKUP('Exras Inflair Vs. Base'!G663,'Extras -UL'!$A$4:$J$5,2,FALSE),FALSE)-I663),0)</f>
        <v>0</v>
      </c>
      <c r="O663" s="369">
        <f>IF(G663=$O$1,(VLOOKUP(A663,'Extras -UL'!$A$6:$J$109,HLOOKUP('Exras Inflair Vs. Base'!G663,'Extras -UL'!$A$4:$J$5,2,FALSE),FALSE)-I663),0)</f>
        <v>0</v>
      </c>
      <c r="P663" s="369">
        <f>IF(G663=$P$1,(VLOOKUP(A663,'Extras -UL'!$A$6:$J$109,HLOOKUP('Exras Inflair Vs. Base'!G663,'Extras -UL'!$A$4:$J$5,2,FALSE),FALSE)-I663),0)</f>
        <v>0</v>
      </c>
      <c r="Q663" s="369">
        <f>IF(G663=$Q$1,(VLOOKUP(A663,'Extras -UL'!$A$6:$J$109,HLOOKUP('Exras Inflair Vs. Base'!G663,'Extras -UL'!$A$4:$J$5,2,FALSE),FALSE)-I663),0)</f>
        <v>0</v>
      </c>
      <c r="R663" s="369">
        <f>IF(G663=$R$1,(VLOOKUP(A663,'Extras -UL'!$A$6:$J$109,HLOOKUP('Exras Inflair Vs. Base'!G663,'Extras -UL'!$A$4:$J$5,2,FALSE),FALSE)-I663),0)</f>
        <v>0</v>
      </c>
      <c r="S663" s="248"/>
      <c r="T663" s="256" t="str">
        <f t="shared" si="31"/>
        <v/>
      </c>
      <c r="U663" s="248"/>
      <c r="V663" s="248"/>
      <c r="W663" s="248"/>
      <c r="X663" s="248"/>
      <c r="Y663" s="241"/>
      <c r="Z663" s="241" t="str">
        <f t="shared" si="32"/>
        <v/>
      </c>
      <c r="AA663" s="245">
        <f t="shared" si="33"/>
        <v>0</v>
      </c>
      <c r="AB663" s="242">
        <f>IF(G663=$J$1,(VLOOKUP(A663,'Extras -UL'!$A$6:$J$109,HLOOKUP('Exras Inflair Vs. Base'!G663,'Extras -UL'!$A$4:$J$5,2,FALSE),FALSE)),0)</f>
        <v>0</v>
      </c>
      <c r="AC663" s="242">
        <f>IF(G663=$K$1,(VLOOKUP(A663,'Extras -UL'!$A$6:$J$109,HLOOKUP('Exras Inflair Vs. Base'!G663,'Extras -UL'!$A$4:$J$5,2,FALSE),FALSE)),0)</f>
        <v>0</v>
      </c>
      <c r="AD663" s="242">
        <f>IF(G663=$L$1,(VLOOKUP(A663,'Extras -UL'!$A$6:$J$109,HLOOKUP('Exras Inflair Vs. Base'!G663,'Extras -UL'!$A$4:$J$5,2,FALSE),FALSE)),0)</f>
        <v>0</v>
      </c>
      <c r="AE663" s="242">
        <f>IF(G663=$M$1,(VLOOKUP(A663,'Extras -UL'!$A$6:$J$109,HLOOKUP('Exras Inflair Vs. Base'!G663,'Extras -UL'!$A$4:$J$5,2,FALSE),FALSE)),0)</f>
        <v>0</v>
      </c>
      <c r="AF663" s="242">
        <f>IF(G663=$N$1,(VLOOKUP(A663,'Extras -UL'!$A$6:$J$109,HLOOKUP('Exras Inflair Vs. Base'!G663,'Extras -UL'!$A$4:$J$5,2,FALSE),FALSE)-I663),0)</f>
        <v>0</v>
      </c>
      <c r="AG663" s="242">
        <f>IF(G663=$O$1,(VLOOKUP(A663,'Extras -UL'!$A$6:$J$109,HLOOKUP('Exras Inflair Vs. Base'!G663,'Extras -UL'!$A$4:$J$5,2,FALSE),FALSE)),0)</f>
        <v>0</v>
      </c>
      <c r="AH663" s="242">
        <f>IF(G663=$P$1,(VLOOKUP(A663,'Extras -UL'!$A$6:$J$109,HLOOKUP('Exras Inflair Vs. Base'!G663,'Extras -UL'!$A$4:$J$5,2,FALSE),FALSE)),0)</f>
        <v>0</v>
      </c>
      <c r="AI663" s="242">
        <f>IF(G663=$Q$1,(VLOOKUP(A663,'Extras -UL'!$A$6:$J$109,HLOOKUP('Exras Inflair Vs. Base'!G663,'Extras -UL'!$A$4:$J$5,2,FALSE),FALSE)),0)</f>
        <v>0</v>
      </c>
      <c r="AJ663" s="242">
        <f>IF(G663=$R$1,(VLOOKUP(A663,'Extras -UL'!$A$6:$J$109,HLOOKUP('Exras Inflair Vs. Base'!G663,'Extras -UL'!$A$4:$J$5,2,FALSE),FALSE)),0)</f>
        <v>0</v>
      </c>
    </row>
    <row r="664" spans="1:36" x14ac:dyDescent="0.25">
      <c r="A664" s="250"/>
      <c r="B664" s="250"/>
      <c r="C664" s="250"/>
      <c r="D664" s="252"/>
      <c r="E664" s="249"/>
      <c r="F664" s="249"/>
      <c r="G664" s="249"/>
      <c r="H664" s="249"/>
      <c r="I664" s="249"/>
      <c r="J664" s="369">
        <f>IF(G664=$J$1,(VLOOKUP(A664,'Extras -UL'!$A$6:$J$109,HLOOKUP('Exras Inflair Vs. Base'!G664,'Extras -UL'!$A$4:$J$5,2,FALSE),FALSE)-I664),0)</f>
        <v>0</v>
      </c>
      <c r="K664" s="369">
        <f>IF(G664=$K$1,(VLOOKUP(A664,'Extras -UL'!$A$6:$J$109,HLOOKUP('Exras Inflair Vs. Base'!G664,'Extras -UL'!$A$4:$J$5,2,FALSE),FALSE)-I664),0)</f>
        <v>0</v>
      </c>
      <c r="L664" s="369">
        <f>IF(G664=$L$1,(VLOOKUP(A664,'Extras -UL'!$A$6:$J$109,HLOOKUP('Exras Inflair Vs. Base'!G664,'Extras -UL'!$A$4:$J$5,2,FALSE),FALSE)-I664),0)</f>
        <v>0</v>
      </c>
      <c r="M664" s="369">
        <f>IF(G664=$M$1,(VLOOKUP(A664,'Extras -UL'!$A$6:$J$109,HLOOKUP('Exras Inflair Vs. Base'!G664,'Extras -UL'!$A$4:$J$5,2,FALSE),FALSE)-I664),0)</f>
        <v>0</v>
      </c>
      <c r="N664" s="369">
        <f>IF(G664=$N$1,(VLOOKUP(A664,'Extras -UL'!$A$6:$J$109,HLOOKUP('Exras Inflair Vs. Base'!G664,'Extras -UL'!$A$4:$J$5,2,FALSE),FALSE)-I664),0)</f>
        <v>0</v>
      </c>
      <c r="O664" s="369">
        <f>IF(G664=$O$1,(VLOOKUP(A664,'Extras -UL'!$A$6:$J$109,HLOOKUP('Exras Inflair Vs. Base'!G664,'Extras -UL'!$A$4:$J$5,2,FALSE),FALSE)-I664),0)</f>
        <v>0</v>
      </c>
      <c r="P664" s="369">
        <f>IF(G664=$P$1,(VLOOKUP(A664,'Extras -UL'!$A$6:$J$109,HLOOKUP('Exras Inflair Vs. Base'!G664,'Extras -UL'!$A$4:$J$5,2,FALSE),FALSE)-I664),0)</f>
        <v>0</v>
      </c>
      <c r="Q664" s="369">
        <f>IF(G664=$Q$1,(VLOOKUP(A664,'Extras -UL'!$A$6:$J$109,HLOOKUP('Exras Inflair Vs. Base'!G664,'Extras -UL'!$A$4:$J$5,2,FALSE),FALSE)-I664),0)</f>
        <v>0</v>
      </c>
      <c r="R664" s="369">
        <f>IF(G664=$R$1,(VLOOKUP(A664,'Extras -UL'!$A$6:$J$109,HLOOKUP('Exras Inflair Vs. Base'!G664,'Extras -UL'!$A$4:$J$5,2,FALSE),FALSE)-I664),0)</f>
        <v>0</v>
      </c>
      <c r="S664" s="248"/>
      <c r="T664" s="256" t="str">
        <f t="shared" si="31"/>
        <v/>
      </c>
      <c r="U664" s="248"/>
      <c r="V664" s="248"/>
      <c r="W664" s="248"/>
      <c r="X664" s="248"/>
      <c r="Y664" s="241"/>
      <c r="Z664" s="241" t="str">
        <f t="shared" si="32"/>
        <v/>
      </c>
      <c r="AA664" s="245">
        <f t="shared" si="33"/>
        <v>0</v>
      </c>
      <c r="AB664" s="242">
        <f>IF(G664=$J$1,(VLOOKUP(A664,'Extras -UL'!$A$6:$J$109,HLOOKUP('Exras Inflair Vs. Base'!G664,'Extras -UL'!$A$4:$J$5,2,FALSE),FALSE)),0)</f>
        <v>0</v>
      </c>
      <c r="AC664" s="242">
        <f>IF(G664=$K$1,(VLOOKUP(A664,'Extras -UL'!$A$6:$J$109,HLOOKUP('Exras Inflair Vs. Base'!G664,'Extras -UL'!$A$4:$J$5,2,FALSE),FALSE)),0)</f>
        <v>0</v>
      </c>
      <c r="AD664" s="242">
        <f>IF(G664=$L$1,(VLOOKUP(A664,'Extras -UL'!$A$6:$J$109,HLOOKUP('Exras Inflair Vs. Base'!G664,'Extras -UL'!$A$4:$J$5,2,FALSE),FALSE)),0)</f>
        <v>0</v>
      </c>
      <c r="AE664" s="242">
        <f>IF(G664=$M$1,(VLOOKUP(A664,'Extras -UL'!$A$6:$J$109,HLOOKUP('Exras Inflair Vs. Base'!G664,'Extras -UL'!$A$4:$J$5,2,FALSE),FALSE)),0)</f>
        <v>0</v>
      </c>
      <c r="AF664" s="242">
        <f>IF(G664=$N$1,(VLOOKUP(A664,'Extras -UL'!$A$6:$J$109,HLOOKUP('Exras Inflair Vs. Base'!G664,'Extras -UL'!$A$4:$J$5,2,FALSE),FALSE)-I664),0)</f>
        <v>0</v>
      </c>
      <c r="AG664" s="242">
        <f>IF(G664=$O$1,(VLOOKUP(A664,'Extras -UL'!$A$6:$J$109,HLOOKUP('Exras Inflair Vs. Base'!G664,'Extras -UL'!$A$4:$J$5,2,FALSE),FALSE)),0)</f>
        <v>0</v>
      </c>
      <c r="AH664" s="242">
        <f>IF(G664=$P$1,(VLOOKUP(A664,'Extras -UL'!$A$6:$J$109,HLOOKUP('Exras Inflair Vs. Base'!G664,'Extras -UL'!$A$4:$J$5,2,FALSE),FALSE)),0)</f>
        <v>0</v>
      </c>
      <c r="AI664" s="242">
        <f>IF(G664=$Q$1,(VLOOKUP(A664,'Extras -UL'!$A$6:$J$109,HLOOKUP('Exras Inflair Vs. Base'!G664,'Extras -UL'!$A$4:$J$5,2,FALSE),FALSE)),0)</f>
        <v>0</v>
      </c>
      <c r="AJ664" s="242">
        <f>IF(G664=$R$1,(VLOOKUP(A664,'Extras -UL'!$A$6:$J$109,HLOOKUP('Exras Inflair Vs. Base'!G664,'Extras -UL'!$A$4:$J$5,2,FALSE),FALSE)),0)</f>
        <v>0</v>
      </c>
    </row>
    <row r="665" spans="1:36" x14ac:dyDescent="0.25">
      <c r="A665" s="250"/>
      <c r="B665" s="250"/>
      <c r="C665" s="250"/>
      <c r="D665" s="252"/>
      <c r="E665" s="249"/>
      <c r="F665" s="249"/>
      <c r="G665" s="249"/>
      <c r="H665" s="249"/>
      <c r="I665" s="249"/>
      <c r="J665" s="369">
        <f>IF(G665=$J$1,(VLOOKUP(A665,'Extras -UL'!$A$6:$J$109,HLOOKUP('Exras Inflair Vs. Base'!G665,'Extras -UL'!$A$4:$J$5,2,FALSE),FALSE)-I665),0)</f>
        <v>0</v>
      </c>
      <c r="K665" s="369">
        <f>IF(G665=$K$1,(VLOOKUP(A665,'Extras -UL'!$A$6:$J$109,HLOOKUP('Exras Inflair Vs. Base'!G665,'Extras -UL'!$A$4:$J$5,2,FALSE),FALSE)-I665),0)</f>
        <v>0</v>
      </c>
      <c r="L665" s="369">
        <f>IF(G665=$L$1,(VLOOKUP(A665,'Extras -UL'!$A$6:$J$109,HLOOKUP('Exras Inflair Vs. Base'!G665,'Extras -UL'!$A$4:$J$5,2,FALSE),FALSE)-I665),0)</f>
        <v>0</v>
      </c>
      <c r="M665" s="369">
        <f>IF(G665=$M$1,(VLOOKUP(A665,'Extras -UL'!$A$6:$J$109,HLOOKUP('Exras Inflair Vs. Base'!G665,'Extras -UL'!$A$4:$J$5,2,FALSE),FALSE)-I665),0)</f>
        <v>0</v>
      </c>
      <c r="N665" s="369">
        <f>IF(G665=$N$1,(VLOOKUP(A665,'Extras -UL'!$A$6:$J$109,HLOOKUP('Exras Inflair Vs. Base'!G665,'Extras -UL'!$A$4:$J$5,2,FALSE),FALSE)-I665),0)</f>
        <v>0</v>
      </c>
      <c r="O665" s="369">
        <f>IF(G665=$O$1,(VLOOKUP(A665,'Extras -UL'!$A$6:$J$109,HLOOKUP('Exras Inflair Vs. Base'!G665,'Extras -UL'!$A$4:$J$5,2,FALSE),FALSE)-I665),0)</f>
        <v>0</v>
      </c>
      <c r="P665" s="369">
        <f>IF(G665=$P$1,(VLOOKUP(A665,'Extras -UL'!$A$6:$J$109,HLOOKUP('Exras Inflair Vs. Base'!G665,'Extras -UL'!$A$4:$J$5,2,FALSE),FALSE)-I665),0)</f>
        <v>0</v>
      </c>
      <c r="Q665" s="369">
        <f>IF(G665=$Q$1,(VLOOKUP(A665,'Extras -UL'!$A$6:$J$109,HLOOKUP('Exras Inflair Vs. Base'!G665,'Extras -UL'!$A$4:$J$5,2,FALSE),FALSE)-I665),0)</f>
        <v>0</v>
      </c>
      <c r="R665" s="369">
        <f>IF(G665=$R$1,(VLOOKUP(A665,'Extras -UL'!$A$6:$J$109,HLOOKUP('Exras Inflair Vs. Base'!G665,'Extras -UL'!$A$4:$J$5,2,FALSE),FALSE)-I665),0)</f>
        <v>0</v>
      </c>
      <c r="S665" s="248"/>
      <c r="T665" s="256" t="str">
        <f t="shared" si="31"/>
        <v/>
      </c>
      <c r="U665" s="248"/>
      <c r="V665" s="248"/>
      <c r="W665" s="248"/>
      <c r="X665" s="248"/>
      <c r="Y665" s="241"/>
      <c r="Z665" s="241" t="str">
        <f t="shared" si="32"/>
        <v/>
      </c>
      <c r="AA665" s="245">
        <f t="shared" si="33"/>
        <v>0</v>
      </c>
      <c r="AB665" s="242">
        <f>IF(G665=$J$1,(VLOOKUP(A665,'Extras -UL'!$A$6:$J$109,HLOOKUP('Exras Inflair Vs. Base'!G665,'Extras -UL'!$A$4:$J$5,2,FALSE),FALSE)),0)</f>
        <v>0</v>
      </c>
      <c r="AC665" s="242">
        <f>IF(G665=$K$1,(VLOOKUP(A665,'Extras -UL'!$A$6:$J$109,HLOOKUP('Exras Inflair Vs. Base'!G665,'Extras -UL'!$A$4:$J$5,2,FALSE),FALSE)),0)</f>
        <v>0</v>
      </c>
      <c r="AD665" s="242">
        <f>IF(G665=$L$1,(VLOOKUP(A665,'Extras -UL'!$A$6:$J$109,HLOOKUP('Exras Inflair Vs. Base'!G665,'Extras -UL'!$A$4:$J$5,2,FALSE),FALSE)),0)</f>
        <v>0</v>
      </c>
      <c r="AE665" s="242">
        <f>IF(G665=$M$1,(VLOOKUP(A665,'Extras -UL'!$A$6:$J$109,HLOOKUP('Exras Inflair Vs. Base'!G665,'Extras -UL'!$A$4:$J$5,2,FALSE),FALSE)),0)</f>
        <v>0</v>
      </c>
      <c r="AF665" s="242">
        <f>IF(G665=$N$1,(VLOOKUP(A665,'Extras -UL'!$A$6:$J$109,HLOOKUP('Exras Inflair Vs. Base'!G665,'Extras -UL'!$A$4:$J$5,2,FALSE),FALSE)-I665),0)</f>
        <v>0</v>
      </c>
      <c r="AG665" s="242">
        <f>IF(G665=$O$1,(VLOOKUP(A665,'Extras -UL'!$A$6:$J$109,HLOOKUP('Exras Inflair Vs. Base'!G665,'Extras -UL'!$A$4:$J$5,2,FALSE),FALSE)),0)</f>
        <v>0</v>
      </c>
      <c r="AH665" s="242">
        <f>IF(G665=$P$1,(VLOOKUP(A665,'Extras -UL'!$A$6:$J$109,HLOOKUP('Exras Inflair Vs. Base'!G665,'Extras -UL'!$A$4:$J$5,2,FALSE),FALSE)),0)</f>
        <v>0</v>
      </c>
      <c r="AI665" s="242">
        <f>IF(G665=$Q$1,(VLOOKUP(A665,'Extras -UL'!$A$6:$J$109,HLOOKUP('Exras Inflair Vs. Base'!G665,'Extras -UL'!$A$4:$J$5,2,FALSE),FALSE)),0)</f>
        <v>0</v>
      </c>
      <c r="AJ665" s="242">
        <f>IF(G665=$R$1,(VLOOKUP(A665,'Extras -UL'!$A$6:$J$109,HLOOKUP('Exras Inflair Vs. Base'!G665,'Extras -UL'!$A$4:$J$5,2,FALSE),FALSE)),0)</f>
        <v>0</v>
      </c>
    </row>
    <row r="666" spans="1:36" x14ac:dyDescent="0.25">
      <c r="A666" s="250"/>
      <c r="B666" s="250"/>
      <c r="C666" s="250"/>
      <c r="D666" s="252"/>
      <c r="E666" s="249"/>
      <c r="F666" s="249"/>
      <c r="G666" s="249"/>
      <c r="H666" s="249"/>
      <c r="I666" s="249"/>
      <c r="J666" s="369">
        <f>IF(G666=$J$1,(VLOOKUP(A666,'Extras -UL'!$A$6:$J$109,HLOOKUP('Exras Inflair Vs. Base'!G666,'Extras -UL'!$A$4:$J$5,2,FALSE),FALSE)-I666),0)</f>
        <v>0</v>
      </c>
      <c r="K666" s="369">
        <f>IF(G666=$K$1,(VLOOKUP(A666,'Extras -UL'!$A$6:$J$109,HLOOKUP('Exras Inflair Vs. Base'!G666,'Extras -UL'!$A$4:$J$5,2,FALSE),FALSE)-I666),0)</f>
        <v>0</v>
      </c>
      <c r="L666" s="369">
        <f>IF(G666=$L$1,(VLOOKUP(A666,'Extras -UL'!$A$6:$J$109,HLOOKUP('Exras Inflair Vs. Base'!G666,'Extras -UL'!$A$4:$J$5,2,FALSE),FALSE)-I666),0)</f>
        <v>0</v>
      </c>
      <c r="M666" s="369">
        <f>IF(G666=$M$1,(VLOOKUP(A666,'Extras -UL'!$A$6:$J$109,HLOOKUP('Exras Inflair Vs. Base'!G666,'Extras -UL'!$A$4:$J$5,2,FALSE),FALSE)-I666),0)</f>
        <v>0</v>
      </c>
      <c r="N666" s="369">
        <f>IF(G666=$N$1,(VLOOKUP(A666,'Extras -UL'!$A$6:$J$109,HLOOKUP('Exras Inflair Vs. Base'!G666,'Extras -UL'!$A$4:$J$5,2,FALSE),FALSE)-I666),0)</f>
        <v>0</v>
      </c>
      <c r="O666" s="369">
        <f>IF(G666=$O$1,(VLOOKUP(A666,'Extras -UL'!$A$6:$J$109,HLOOKUP('Exras Inflair Vs. Base'!G666,'Extras -UL'!$A$4:$J$5,2,FALSE),FALSE)-I666),0)</f>
        <v>0</v>
      </c>
      <c r="P666" s="369">
        <f>IF(G666=$P$1,(VLOOKUP(A666,'Extras -UL'!$A$6:$J$109,HLOOKUP('Exras Inflair Vs. Base'!G666,'Extras -UL'!$A$4:$J$5,2,FALSE),FALSE)-I666),0)</f>
        <v>0</v>
      </c>
      <c r="Q666" s="369">
        <f>IF(G666=$Q$1,(VLOOKUP(A666,'Extras -UL'!$A$6:$J$109,HLOOKUP('Exras Inflair Vs. Base'!G666,'Extras -UL'!$A$4:$J$5,2,FALSE),FALSE)-I666),0)</f>
        <v>0</v>
      </c>
      <c r="R666" s="369">
        <f>IF(G666=$R$1,(VLOOKUP(A666,'Extras -UL'!$A$6:$J$109,HLOOKUP('Exras Inflair Vs. Base'!G666,'Extras -UL'!$A$4:$J$5,2,FALSE),FALSE)-I666),0)</f>
        <v>0</v>
      </c>
      <c r="S666" s="248"/>
      <c r="T666" s="256" t="str">
        <f t="shared" si="31"/>
        <v/>
      </c>
      <c r="U666" s="248"/>
      <c r="V666" s="248"/>
      <c r="W666" s="248"/>
      <c r="X666" s="248"/>
      <c r="Y666" s="241"/>
      <c r="Z666" s="241" t="str">
        <f t="shared" si="32"/>
        <v/>
      </c>
      <c r="AA666" s="245">
        <f t="shared" si="33"/>
        <v>0</v>
      </c>
      <c r="AB666" s="242">
        <f>IF(G666=$J$1,(VLOOKUP(A666,'Extras -UL'!$A$6:$J$109,HLOOKUP('Exras Inflair Vs. Base'!G666,'Extras -UL'!$A$4:$J$5,2,FALSE),FALSE)),0)</f>
        <v>0</v>
      </c>
      <c r="AC666" s="242">
        <f>IF(G666=$K$1,(VLOOKUP(A666,'Extras -UL'!$A$6:$J$109,HLOOKUP('Exras Inflair Vs. Base'!G666,'Extras -UL'!$A$4:$J$5,2,FALSE),FALSE)),0)</f>
        <v>0</v>
      </c>
      <c r="AD666" s="242">
        <f>IF(G666=$L$1,(VLOOKUP(A666,'Extras -UL'!$A$6:$J$109,HLOOKUP('Exras Inflair Vs. Base'!G666,'Extras -UL'!$A$4:$J$5,2,FALSE),FALSE)),0)</f>
        <v>0</v>
      </c>
      <c r="AE666" s="242">
        <f>IF(G666=$M$1,(VLOOKUP(A666,'Extras -UL'!$A$6:$J$109,HLOOKUP('Exras Inflair Vs. Base'!G666,'Extras -UL'!$A$4:$J$5,2,FALSE),FALSE)),0)</f>
        <v>0</v>
      </c>
      <c r="AF666" s="242">
        <f>IF(G666=$N$1,(VLOOKUP(A666,'Extras -UL'!$A$6:$J$109,HLOOKUP('Exras Inflair Vs. Base'!G666,'Extras -UL'!$A$4:$J$5,2,FALSE),FALSE)-I666),0)</f>
        <v>0</v>
      </c>
      <c r="AG666" s="242">
        <f>IF(G666=$O$1,(VLOOKUP(A666,'Extras -UL'!$A$6:$J$109,HLOOKUP('Exras Inflair Vs. Base'!G666,'Extras -UL'!$A$4:$J$5,2,FALSE),FALSE)),0)</f>
        <v>0</v>
      </c>
      <c r="AH666" s="242">
        <f>IF(G666=$P$1,(VLOOKUP(A666,'Extras -UL'!$A$6:$J$109,HLOOKUP('Exras Inflair Vs. Base'!G666,'Extras -UL'!$A$4:$J$5,2,FALSE),FALSE)),0)</f>
        <v>0</v>
      </c>
      <c r="AI666" s="242">
        <f>IF(G666=$Q$1,(VLOOKUP(A666,'Extras -UL'!$A$6:$J$109,HLOOKUP('Exras Inflair Vs. Base'!G666,'Extras -UL'!$A$4:$J$5,2,FALSE),FALSE)),0)</f>
        <v>0</v>
      </c>
      <c r="AJ666" s="242">
        <f>IF(G666=$R$1,(VLOOKUP(A666,'Extras -UL'!$A$6:$J$109,HLOOKUP('Exras Inflair Vs. Base'!G666,'Extras -UL'!$A$4:$J$5,2,FALSE),FALSE)),0)</f>
        <v>0</v>
      </c>
    </row>
    <row r="667" spans="1:36" x14ac:dyDescent="0.25">
      <c r="A667" s="250"/>
      <c r="B667" s="250"/>
      <c r="C667" s="250"/>
      <c r="D667" s="252"/>
      <c r="E667" s="249"/>
      <c r="F667" s="249"/>
      <c r="G667" s="249"/>
      <c r="H667" s="249"/>
      <c r="I667" s="249"/>
      <c r="J667" s="369">
        <f>IF(G667=$J$1,(VLOOKUP(A667,'Extras -UL'!$A$6:$J$109,HLOOKUP('Exras Inflair Vs. Base'!G667,'Extras -UL'!$A$4:$J$5,2,FALSE),FALSE)-I667),0)</f>
        <v>0</v>
      </c>
      <c r="K667" s="369">
        <f>IF(G667=$K$1,(VLOOKUP(A667,'Extras -UL'!$A$6:$J$109,HLOOKUP('Exras Inflair Vs. Base'!G667,'Extras -UL'!$A$4:$J$5,2,FALSE),FALSE)-I667),0)</f>
        <v>0</v>
      </c>
      <c r="L667" s="369">
        <f>IF(G667=$L$1,(VLOOKUP(A667,'Extras -UL'!$A$6:$J$109,HLOOKUP('Exras Inflair Vs. Base'!G667,'Extras -UL'!$A$4:$J$5,2,FALSE),FALSE)-I667),0)</f>
        <v>0</v>
      </c>
      <c r="M667" s="369">
        <f>IF(G667=$M$1,(VLOOKUP(A667,'Extras -UL'!$A$6:$J$109,HLOOKUP('Exras Inflair Vs. Base'!G667,'Extras -UL'!$A$4:$J$5,2,FALSE),FALSE)-I667),0)</f>
        <v>0</v>
      </c>
      <c r="N667" s="369">
        <f>IF(G667=$N$1,(VLOOKUP(A667,'Extras -UL'!$A$6:$J$109,HLOOKUP('Exras Inflair Vs. Base'!G667,'Extras -UL'!$A$4:$J$5,2,FALSE),FALSE)-I667),0)</f>
        <v>0</v>
      </c>
      <c r="O667" s="369">
        <f>IF(G667=$O$1,(VLOOKUP(A667,'Extras -UL'!$A$6:$J$109,HLOOKUP('Exras Inflair Vs. Base'!G667,'Extras -UL'!$A$4:$J$5,2,FALSE),FALSE)-I667),0)</f>
        <v>0</v>
      </c>
      <c r="P667" s="369">
        <f>IF(G667=$P$1,(VLOOKUP(A667,'Extras -UL'!$A$6:$J$109,HLOOKUP('Exras Inflair Vs. Base'!G667,'Extras -UL'!$A$4:$J$5,2,FALSE),FALSE)-I667),0)</f>
        <v>0</v>
      </c>
      <c r="Q667" s="369">
        <f>IF(G667=$Q$1,(VLOOKUP(A667,'Extras -UL'!$A$6:$J$109,HLOOKUP('Exras Inflair Vs. Base'!G667,'Extras -UL'!$A$4:$J$5,2,FALSE),FALSE)-I667),0)</f>
        <v>0</v>
      </c>
      <c r="R667" s="369">
        <f>IF(G667=$R$1,(VLOOKUP(A667,'Extras -UL'!$A$6:$J$109,HLOOKUP('Exras Inflair Vs. Base'!G667,'Extras -UL'!$A$4:$J$5,2,FALSE),FALSE)-I667),0)</f>
        <v>0</v>
      </c>
      <c r="S667" s="248"/>
      <c r="T667" s="256" t="str">
        <f t="shared" si="31"/>
        <v/>
      </c>
      <c r="U667" s="248"/>
      <c r="V667" s="248"/>
      <c r="W667" s="248"/>
      <c r="X667" s="248"/>
      <c r="Y667" s="241"/>
      <c r="Z667" s="241" t="str">
        <f t="shared" si="32"/>
        <v/>
      </c>
      <c r="AA667" s="245">
        <f t="shared" si="33"/>
        <v>0</v>
      </c>
      <c r="AB667" s="242">
        <f>IF(G667=$J$1,(VLOOKUP(A667,'Extras -UL'!$A$6:$J$109,HLOOKUP('Exras Inflair Vs. Base'!G667,'Extras -UL'!$A$4:$J$5,2,FALSE),FALSE)),0)</f>
        <v>0</v>
      </c>
      <c r="AC667" s="242">
        <f>IF(G667=$K$1,(VLOOKUP(A667,'Extras -UL'!$A$6:$J$109,HLOOKUP('Exras Inflair Vs. Base'!G667,'Extras -UL'!$A$4:$J$5,2,FALSE),FALSE)),0)</f>
        <v>0</v>
      </c>
      <c r="AD667" s="242">
        <f>IF(G667=$L$1,(VLOOKUP(A667,'Extras -UL'!$A$6:$J$109,HLOOKUP('Exras Inflair Vs. Base'!G667,'Extras -UL'!$A$4:$J$5,2,FALSE),FALSE)),0)</f>
        <v>0</v>
      </c>
      <c r="AE667" s="242">
        <f>IF(G667=$M$1,(VLOOKUP(A667,'Extras -UL'!$A$6:$J$109,HLOOKUP('Exras Inflair Vs. Base'!G667,'Extras -UL'!$A$4:$J$5,2,FALSE),FALSE)),0)</f>
        <v>0</v>
      </c>
      <c r="AF667" s="242">
        <f>IF(G667=$N$1,(VLOOKUP(A667,'Extras -UL'!$A$6:$J$109,HLOOKUP('Exras Inflair Vs. Base'!G667,'Extras -UL'!$A$4:$J$5,2,FALSE),FALSE)-I667),0)</f>
        <v>0</v>
      </c>
      <c r="AG667" s="242">
        <f>IF(G667=$O$1,(VLOOKUP(A667,'Extras -UL'!$A$6:$J$109,HLOOKUP('Exras Inflair Vs. Base'!G667,'Extras -UL'!$A$4:$J$5,2,FALSE),FALSE)),0)</f>
        <v>0</v>
      </c>
      <c r="AH667" s="242">
        <f>IF(G667=$P$1,(VLOOKUP(A667,'Extras -UL'!$A$6:$J$109,HLOOKUP('Exras Inflair Vs. Base'!G667,'Extras -UL'!$A$4:$J$5,2,FALSE),FALSE)),0)</f>
        <v>0</v>
      </c>
      <c r="AI667" s="242">
        <f>IF(G667=$Q$1,(VLOOKUP(A667,'Extras -UL'!$A$6:$J$109,HLOOKUP('Exras Inflair Vs. Base'!G667,'Extras -UL'!$A$4:$J$5,2,FALSE),FALSE)),0)</f>
        <v>0</v>
      </c>
      <c r="AJ667" s="242">
        <f>IF(G667=$R$1,(VLOOKUP(A667,'Extras -UL'!$A$6:$J$109,HLOOKUP('Exras Inflair Vs. Base'!G667,'Extras -UL'!$A$4:$J$5,2,FALSE),FALSE)),0)</f>
        <v>0</v>
      </c>
    </row>
    <row r="668" spans="1:36" x14ac:dyDescent="0.25">
      <c r="A668" s="250"/>
      <c r="B668" s="250"/>
      <c r="C668" s="250"/>
      <c r="D668" s="252"/>
      <c r="E668" s="249"/>
      <c r="F668" s="249"/>
      <c r="G668" s="249"/>
      <c r="H668" s="249"/>
      <c r="I668" s="249"/>
      <c r="J668" s="369">
        <f>IF(G668=$J$1,(VLOOKUP(A668,'Extras -UL'!$A$6:$J$109,HLOOKUP('Exras Inflair Vs. Base'!G668,'Extras -UL'!$A$4:$J$5,2,FALSE),FALSE)-I668),0)</f>
        <v>0</v>
      </c>
      <c r="K668" s="369">
        <f>IF(G668=$K$1,(VLOOKUP(A668,'Extras -UL'!$A$6:$J$109,HLOOKUP('Exras Inflair Vs. Base'!G668,'Extras -UL'!$A$4:$J$5,2,FALSE),FALSE)-I668),0)</f>
        <v>0</v>
      </c>
      <c r="L668" s="369">
        <f>IF(G668=$L$1,(VLOOKUP(A668,'Extras -UL'!$A$6:$J$109,HLOOKUP('Exras Inflair Vs. Base'!G668,'Extras -UL'!$A$4:$J$5,2,FALSE),FALSE)-I668),0)</f>
        <v>0</v>
      </c>
      <c r="M668" s="369">
        <f>IF(G668=$M$1,(VLOOKUP(A668,'Extras -UL'!$A$6:$J$109,HLOOKUP('Exras Inflair Vs. Base'!G668,'Extras -UL'!$A$4:$J$5,2,FALSE),FALSE)-I668),0)</f>
        <v>0</v>
      </c>
      <c r="N668" s="369">
        <f>IF(G668=$N$1,(VLOOKUP(A668,'Extras -UL'!$A$6:$J$109,HLOOKUP('Exras Inflair Vs. Base'!G668,'Extras -UL'!$A$4:$J$5,2,FALSE),FALSE)-I668),0)</f>
        <v>0</v>
      </c>
      <c r="O668" s="369">
        <f>IF(G668=$O$1,(VLOOKUP(A668,'Extras -UL'!$A$6:$J$109,HLOOKUP('Exras Inflair Vs. Base'!G668,'Extras -UL'!$A$4:$J$5,2,FALSE),FALSE)-I668),0)</f>
        <v>0</v>
      </c>
      <c r="P668" s="369">
        <f>IF(G668=$P$1,(VLOOKUP(A668,'Extras -UL'!$A$6:$J$109,HLOOKUP('Exras Inflair Vs. Base'!G668,'Extras -UL'!$A$4:$J$5,2,FALSE),FALSE)-I668),0)</f>
        <v>0</v>
      </c>
      <c r="Q668" s="369">
        <f>IF(G668=$Q$1,(VLOOKUP(A668,'Extras -UL'!$A$6:$J$109,HLOOKUP('Exras Inflair Vs. Base'!G668,'Extras -UL'!$A$4:$J$5,2,FALSE),FALSE)-I668),0)</f>
        <v>0</v>
      </c>
      <c r="R668" s="369">
        <f>IF(G668=$R$1,(VLOOKUP(A668,'Extras -UL'!$A$6:$J$109,HLOOKUP('Exras Inflair Vs. Base'!G668,'Extras -UL'!$A$4:$J$5,2,FALSE),FALSE)-I668),0)</f>
        <v>0</v>
      </c>
      <c r="S668" s="248"/>
      <c r="T668" s="256" t="str">
        <f t="shared" si="31"/>
        <v/>
      </c>
      <c r="U668" s="248"/>
      <c r="V668" s="248"/>
      <c r="W668" s="248"/>
      <c r="X668" s="248"/>
      <c r="Y668" s="241"/>
      <c r="Z668" s="241" t="str">
        <f t="shared" si="32"/>
        <v/>
      </c>
      <c r="AA668" s="245">
        <f t="shared" si="33"/>
        <v>0</v>
      </c>
      <c r="AB668" s="242">
        <f>IF(G668=$J$1,(VLOOKUP(A668,'Extras -UL'!$A$6:$J$109,HLOOKUP('Exras Inflair Vs. Base'!G668,'Extras -UL'!$A$4:$J$5,2,FALSE),FALSE)),0)</f>
        <v>0</v>
      </c>
      <c r="AC668" s="242">
        <f>IF(G668=$K$1,(VLOOKUP(A668,'Extras -UL'!$A$6:$J$109,HLOOKUP('Exras Inflair Vs. Base'!G668,'Extras -UL'!$A$4:$J$5,2,FALSE),FALSE)),0)</f>
        <v>0</v>
      </c>
      <c r="AD668" s="242">
        <f>IF(G668=$L$1,(VLOOKUP(A668,'Extras -UL'!$A$6:$J$109,HLOOKUP('Exras Inflair Vs. Base'!G668,'Extras -UL'!$A$4:$J$5,2,FALSE),FALSE)),0)</f>
        <v>0</v>
      </c>
      <c r="AE668" s="242">
        <f>IF(G668=$M$1,(VLOOKUP(A668,'Extras -UL'!$A$6:$J$109,HLOOKUP('Exras Inflair Vs. Base'!G668,'Extras -UL'!$A$4:$J$5,2,FALSE),FALSE)),0)</f>
        <v>0</v>
      </c>
      <c r="AF668" s="242">
        <f>IF(G668=$N$1,(VLOOKUP(A668,'Extras -UL'!$A$6:$J$109,HLOOKUP('Exras Inflair Vs. Base'!G668,'Extras -UL'!$A$4:$J$5,2,FALSE),FALSE)-I668),0)</f>
        <v>0</v>
      </c>
      <c r="AG668" s="242">
        <f>IF(G668=$O$1,(VLOOKUP(A668,'Extras -UL'!$A$6:$J$109,HLOOKUP('Exras Inflair Vs. Base'!G668,'Extras -UL'!$A$4:$J$5,2,FALSE),FALSE)),0)</f>
        <v>0</v>
      </c>
      <c r="AH668" s="242">
        <f>IF(G668=$P$1,(VLOOKUP(A668,'Extras -UL'!$A$6:$J$109,HLOOKUP('Exras Inflair Vs. Base'!G668,'Extras -UL'!$A$4:$J$5,2,FALSE),FALSE)),0)</f>
        <v>0</v>
      </c>
      <c r="AI668" s="242">
        <f>IF(G668=$Q$1,(VLOOKUP(A668,'Extras -UL'!$A$6:$J$109,HLOOKUP('Exras Inflair Vs. Base'!G668,'Extras -UL'!$A$4:$J$5,2,FALSE),FALSE)),0)</f>
        <v>0</v>
      </c>
      <c r="AJ668" s="242">
        <f>IF(G668=$R$1,(VLOOKUP(A668,'Extras -UL'!$A$6:$J$109,HLOOKUP('Exras Inflair Vs. Base'!G668,'Extras -UL'!$A$4:$J$5,2,FALSE),FALSE)),0)</f>
        <v>0</v>
      </c>
    </row>
    <row r="669" spans="1:36" x14ac:dyDescent="0.25">
      <c r="A669" s="250"/>
      <c r="B669" s="250"/>
      <c r="C669" s="250"/>
      <c r="D669" s="252"/>
      <c r="E669" s="249"/>
      <c r="F669" s="249"/>
      <c r="G669" s="249"/>
      <c r="H669" s="249"/>
      <c r="I669" s="249"/>
      <c r="J669" s="369">
        <f>IF(G669=$J$1,(VLOOKUP(A669,'Extras -UL'!$A$6:$J$109,HLOOKUP('Exras Inflair Vs. Base'!G669,'Extras -UL'!$A$4:$J$5,2,FALSE),FALSE)-I669),0)</f>
        <v>0</v>
      </c>
      <c r="K669" s="369">
        <f>IF(G669=$K$1,(VLOOKUP(A669,'Extras -UL'!$A$6:$J$109,HLOOKUP('Exras Inflair Vs. Base'!G669,'Extras -UL'!$A$4:$J$5,2,FALSE),FALSE)-I669),0)</f>
        <v>0</v>
      </c>
      <c r="L669" s="369">
        <f>IF(G669=$L$1,(VLOOKUP(A669,'Extras -UL'!$A$6:$J$109,HLOOKUP('Exras Inflair Vs. Base'!G669,'Extras -UL'!$A$4:$J$5,2,FALSE),FALSE)-I669),0)</f>
        <v>0</v>
      </c>
      <c r="M669" s="369">
        <f>IF(G669=$M$1,(VLOOKUP(A669,'Extras -UL'!$A$6:$J$109,HLOOKUP('Exras Inflair Vs. Base'!G669,'Extras -UL'!$A$4:$J$5,2,FALSE),FALSE)-I669),0)</f>
        <v>0</v>
      </c>
      <c r="N669" s="369">
        <f>IF(G669=$N$1,(VLOOKUP(A669,'Extras -UL'!$A$6:$J$109,HLOOKUP('Exras Inflair Vs. Base'!G669,'Extras -UL'!$A$4:$J$5,2,FALSE),FALSE)-I669),0)</f>
        <v>0</v>
      </c>
      <c r="O669" s="369">
        <f>IF(G669=$O$1,(VLOOKUP(A669,'Extras -UL'!$A$6:$J$109,HLOOKUP('Exras Inflair Vs. Base'!G669,'Extras -UL'!$A$4:$J$5,2,FALSE),FALSE)-I669),0)</f>
        <v>0</v>
      </c>
      <c r="P669" s="369">
        <f>IF(G669=$P$1,(VLOOKUP(A669,'Extras -UL'!$A$6:$J$109,HLOOKUP('Exras Inflair Vs. Base'!G669,'Extras -UL'!$A$4:$J$5,2,FALSE),FALSE)-I669),0)</f>
        <v>0</v>
      </c>
      <c r="Q669" s="369">
        <f>IF(G669=$Q$1,(VLOOKUP(A669,'Extras -UL'!$A$6:$J$109,HLOOKUP('Exras Inflair Vs. Base'!G669,'Extras -UL'!$A$4:$J$5,2,FALSE),FALSE)-I669),0)</f>
        <v>0</v>
      </c>
      <c r="R669" s="369">
        <f>IF(G669=$R$1,(VLOOKUP(A669,'Extras -UL'!$A$6:$J$109,HLOOKUP('Exras Inflair Vs. Base'!G669,'Extras -UL'!$A$4:$J$5,2,FALSE),FALSE)-I669),0)</f>
        <v>0</v>
      </c>
      <c r="S669" s="248"/>
      <c r="T669" s="256" t="str">
        <f t="shared" si="31"/>
        <v/>
      </c>
      <c r="U669" s="248"/>
      <c r="V669" s="248"/>
      <c r="W669" s="248"/>
      <c r="X669" s="248"/>
      <c r="Y669" s="241"/>
      <c r="Z669" s="241" t="str">
        <f t="shared" si="32"/>
        <v/>
      </c>
      <c r="AA669" s="245">
        <f t="shared" si="33"/>
        <v>0</v>
      </c>
      <c r="AB669" s="242">
        <f>IF(G669=$J$1,(VLOOKUP(A669,'Extras -UL'!$A$6:$J$109,HLOOKUP('Exras Inflair Vs. Base'!G669,'Extras -UL'!$A$4:$J$5,2,FALSE),FALSE)),0)</f>
        <v>0</v>
      </c>
      <c r="AC669" s="242">
        <f>IF(G669=$K$1,(VLOOKUP(A669,'Extras -UL'!$A$6:$J$109,HLOOKUP('Exras Inflair Vs. Base'!G669,'Extras -UL'!$A$4:$J$5,2,FALSE),FALSE)),0)</f>
        <v>0</v>
      </c>
      <c r="AD669" s="242">
        <f>IF(G669=$L$1,(VLOOKUP(A669,'Extras -UL'!$A$6:$J$109,HLOOKUP('Exras Inflair Vs. Base'!G669,'Extras -UL'!$A$4:$J$5,2,FALSE),FALSE)),0)</f>
        <v>0</v>
      </c>
      <c r="AE669" s="242">
        <f>IF(G669=$M$1,(VLOOKUP(A669,'Extras -UL'!$A$6:$J$109,HLOOKUP('Exras Inflair Vs. Base'!G669,'Extras -UL'!$A$4:$J$5,2,FALSE),FALSE)),0)</f>
        <v>0</v>
      </c>
      <c r="AF669" s="242">
        <f>IF(G669=$N$1,(VLOOKUP(A669,'Extras -UL'!$A$6:$J$109,HLOOKUP('Exras Inflair Vs. Base'!G669,'Extras -UL'!$A$4:$J$5,2,FALSE),FALSE)-I669),0)</f>
        <v>0</v>
      </c>
      <c r="AG669" s="242">
        <f>IF(G669=$O$1,(VLOOKUP(A669,'Extras -UL'!$A$6:$J$109,HLOOKUP('Exras Inflair Vs. Base'!G669,'Extras -UL'!$A$4:$J$5,2,FALSE),FALSE)),0)</f>
        <v>0</v>
      </c>
      <c r="AH669" s="242">
        <f>IF(G669=$P$1,(VLOOKUP(A669,'Extras -UL'!$A$6:$J$109,HLOOKUP('Exras Inflair Vs. Base'!G669,'Extras -UL'!$A$4:$J$5,2,FALSE),FALSE)),0)</f>
        <v>0</v>
      </c>
      <c r="AI669" s="242">
        <f>IF(G669=$Q$1,(VLOOKUP(A669,'Extras -UL'!$A$6:$J$109,HLOOKUP('Exras Inflair Vs. Base'!G669,'Extras -UL'!$A$4:$J$5,2,FALSE),FALSE)),0)</f>
        <v>0</v>
      </c>
      <c r="AJ669" s="242">
        <f>IF(G669=$R$1,(VLOOKUP(A669,'Extras -UL'!$A$6:$J$109,HLOOKUP('Exras Inflair Vs. Base'!G669,'Extras -UL'!$A$4:$J$5,2,FALSE),FALSE)),0)</f>
        <v>0</v>
      </c>
    </row>
    <row r="670" spans="1:36" x14ac:dyDescent="0.25">
      <c r="A670" s="250"/>
      <c r="B670" s="250"/>
      <c r="C670" s="250"/>
      <c r="D670" s="252"/>
      <c r="E670" s="249"/>
      <c r="F670" s="249"/>
      <c r="G670" s="249"/>
      <c r="H670" s="249"/>
      <c r="I670" s="249"/>
      <c r="J670" s="369">
        <f>IF(G670=$J$1,(VLOOKUP(A670,'Extras -UL'!$A$6:$J$109,HLOOKUP('Exras Inflair Vs. Base'!G670,'Extras -UL'!$A$4:$J$5,2,FALSE),FALSE)-I670),0)</f>
        <v>0</v>
      </c>
      <c r="K670" s="369">
        <f>IF(G670=$K$1,(VLOOKUP(A670,'Extras -UL'!$A$6:$J$109,HLOOKUP('Exras Inflair Vs. Base'!G670,'Extras -UL'!$A$4:$J$5,2,FALSE),FALSE)-I670),0)</f>
        <v>0</v>
      </c>
      <c r="L670" s="369">
        <f>IF(G670=$L$1,(VLOOKUP(A670,'Extras -UL'!$A$6:$J$109,HLOOKUP('Exras Inflair Vs. Base'!G670,'Extras -UL'!$A$4:$J$5,2,FALSE),FALSE)-I670),0)</f>
        <v>0</v>
      </c>
      <c r="M670" s="369">
        <f>IF(G670=$M$1,(VLOOKUP(A670,'Extras -UL'!$A$6:$J$109,HLOOKUP('Exras Inflair Vs. Base'!G670,'Extras -UL'!$A$4:$J$5,2,FALSE),FALSE)-I670),0)</f>
        <v>0</v>
      </c>
      <c r="N670" s="369">
        <f>IF(G670=$N$1,(VLOOKUP(A670,'Extras -UL'!$A$6:$J$109,HLOOKUP('Exras Inflair Vs. Base'!G670,'Extras -UL'!$A$4:$J$5,2,FALSE),FALSE)-I670),0)</f>
        <v>0</v>
      </c>
      <c r="O670" s="369">
        <f>IF(G670=$O$1,(VLOOKUP(A670,'Extras -UL'!$A$6:$J$109,HLOOKUP('Exras Inflair Vs. Base'!G670,'Extras -UL'!$A$4:$J$5,2,FALSE),FALSE)-I670),0)</f>
        <v>0</v>
      </c>
      <c r="P670" s="369">
        <f>IF(G670=$P$1,(VLOOKUP(A670,'Extras -UL'!$A$6:$J$109,HLOOKUP('Exras Inflair Vs. Base'!G670,'Extras -UL'!$A$4:$J$5,2,FALSE),FALSE)-I670),0)</f>
        <v>0</v>
      </c>
      <c r="Q670" s="369">
        <f>IF(G670=$Q$1,(VLOOKUP(A670,'Extras -UL'!$A$6:$J$109,HLOOKUP('Exras Inflair Vs. Base'!G670,'Extras -UL'!$A$4:$J$5,2,FALSE),FALSE)-I670),0)</f>
        <v>0</v>
      </c>
      <c r="R670" s="369">
        <f>IF(G670=$R$1,(VLOOKUP(A670,'Extras -UL'!$A$6:$J$109,HLOOKUP('Exras Inflair Vs. Base'!G670,'Extras -UL'!$A$4:$J$5,2,FALSE),FALSE)-I670),0)</f>
        <v>0</v>
      </c>
      <c r="S670" s="248"/>
      <c r="T670" s="256" t="str">
        <f t="shared" si="31"/>
        <v/>
      </c>
      <c r="U670" s="248"/>
      <c r="V670" s="248"/>
      <c r="W670" s="248"/>
      <c r="X670" s="248"/>
      <c r="Y670" s="241"/>
      <c r="Z670" s="241" t="str">
        <f t="shared" si="32"/>
        <v/>
      </c>
      <c r="AA670" s="245">
        <f t="shared" si="33"/>
        <v>0</v>
      </c>
      <c r="AB670" s="242">
        <f>IF(G670=$J$1,(VLOOKUP(A670,'Extras -UL'!$A$6:$J$109,HLOOKUP('Exras Inflair Vs. Base'!G670,'Extras -UL'!$A$4:$J$5,2,FALSE),FALSE)),0)</f>
        <v>0</v>
      </c>
      <c r="AC670" s="242">
        <f>IF(G670=$K$1,(VLOOKUP(A670,'Extras -UL'!$A$6:$J$109,HLOOKUP('Exras Inflair Vs. Base'!G670,'Extras -UL'!$A$4:$J$5,2,FALSE),FALSE)),0)</f>
        <v>0</v>
      </c>
      <c r="AD670" s="242">
        <f>IF(G670=$L$1,(VLOOKUP(A670,'Extras -UL'!$A$6:$J$109,HLOOKUP('Exras Inflair Vs. Base'!G670,'Extras -UL'!$A$4:$J$5,2,FALSE),FALSE)),0)</f>
        <v>0</v>
      </c>
      <c r="AE670" s="242">
        <f>IF(G670=$M$1,(VLOOKUP(A670,'Extras -UL'!$A$6:$J$109,HLOOKUP('Exras Inflair Vs. Base'!G670,'Extras -UL'!$A$4:$J$5,2,FALSE),FALSE)),0)</f>
        <v>0</v>
      </c>
      <c r="AF670" s="242">
        <f>IF(G670=$N$1,(VLOOKUP(A670,'Extras -UL'!$A$6:$J$109,HLOOKUP('Exras Inflair Vs. Base'!G670,'Extras -UL'!$A$4:$J$5,2,FALSE),FALSE)-I670),0)</f>
        <v>0</v>
      </c>
      <c r="AG670" s="242">
        <f>IF(G670=$O$1,(VLOOKUP(A670,'Extras -UL'!$A$6:$J$109,HLOOKUP('Exras Inflair Vs. Base'!G670,'Extras -UL'!$A$4:$J$5,2,FALSE),FALSE)),0)</f>
        <v>0</v>
      </c>
      <c r="AH670" s="242">
        <f>IF(G670=$P$1,(VLOOKUP(A670,'Extras -UL'!$A$6:$J$109,HLOOKUP('Exras Inflair Vs. Base'!G670,'Extras -UL'!$A$4:$J$5,2,FALSE),FALSE)),0)</f>
        <v>0</v>
      </c>
      <c r="AI670" s="242">
        <f>IF(G670=$Q$1,(VLOOKUP(A670,'Extras -UL'!$A$6:$J$109,HLOOKUP('Exras Inflair Vs. Base'!G670,'Extras -UL'!$A$4:$J$5,2,FALSE),FALSE)),0)</f>
        <v>0</v>
      </c>
      <c r="AJ670" s="242">
        <f>IF(G670=$R$1,(VLOOKUP(A670,'Extras -UL'!$A$6:$J$109,HLOOKUP('Exras Inflair Vs. Base'!G670,'Extras -UL'!$A$4:$J$5,2,FALSE),FALSE)),0)</f>
        <v>0</v>
      </c>
    </row>
    <row r="671" spans="1:36" x14ac:dyDescent="0.25">
      <c r="A671" s="250"/>
      <c r="B671" s="250"/>
      <c r="C671" s="250"/>
      <c r="D671" s="252"/>
      <c r="E671" s="249"/>
      <c r="F671" s="249"/>
      <c r="G671" s="249"/>
      <c r="H671" s="249"/>
      <c r="I671" s="249"/>
      <c r="J671" s="369">
        <f>IF(G671=$J$1,(VLOOKUP(A671,'Extras -UL'!$A$6:$J$109,HLOOKUP('Exras Inflair Vs. Base'!G671,'Extras -UL'!$A$4:$J$5,2,FALSE),FALSE)-I671),0)</f>
        <v>0</v>
      </c>
      <c r="K671" s="369">
        <f>IF(G671=$K$1,(VLOOKUP(A671,'Extras -UL'!$A$6:$J$109,HLOOKUP('Exras Inflair Vs. Base'!G671,'Extras -UL'!$A$4:$J$5,2,FALSE),FALSE)-I671),0)</f>
        <v>0</v>
      </c>
      <c r="L671" s="369">
        <f>IF(G671=$L$1,(VLOOKUP(A671,'Extras -UL'!$A$6:$J$109,HLOOKUP('Exras Inflair Vs. Base'!G671,'Extras -UL'!$A$4:$J$5,2,FALSE),FALSE)-I671),0)</f>
        <v>0</v>
      </c>
      <c r="M671" s="369">
        <f>IF(G671=$M$1,(VLOOKUP(A671,'Extras -UL'!$A$6:$J$109,HLOOKUP('Exras Inflair Vs. Base'!G671,'Extras -UL'!$A$4:$J$5,2,FALSE),FALSE)-I671),0)</f>
        <v>0</v>
      </c>
      <c r="N671" s="369">
        <f>IF(G671=$N$1,(VLOOKUP(A671,'Extras -UL'!$A$6:$J$109,HLOOKUP('Exras Inflair Vs. Base'!G671,'Extras -UL'!$A$4:$J$5,2,FALSE),FALSE)-I671),0)</f>
        <v>0</v>
      </c>
      <c r="O671" s="369">
        <f>IF(G671=$O$1,(VLOOKUP(A671,'Extras -UL'!$A$6:$J$109,HLOOKUP('Exras Inflair Vs. Base'!G671,'Extras -UL'!$A$4:$J$5,2,FALSE),FALSE)-I671),0)</f>
        <v>0</v>
      </c>
      <c r="P671" s="369">
        <f>IF(G671=$P$1,(VLOOKUP(A671,'Extras -UL'!$A$6:$J$109,HLOOKUP('Exras Inflair Vs. Base'!G671,'Extras -UL'!$A$4:$J$5,2,FALSE),FALSE)-I671),0)</f>
        <v>0</v>
      </c>
      <c r="Q671" s="369">
        <f>IF(G671=$Q$1,(VLOOKUP(A671,'Extras -UL'!$A$6:$J$109,HLOOKUP('Exras Inflair Vs. Base'!G671,'Extras -UL'!$A$4:$J$5,2,FALSE),FALSE)-I671),0)</f>
        <v>0</v>
      </c>
      <c r="R671" s="369">
        <f>IF(G671=$R$1,(VLOOKUP(A671,'Extras -UL'!$A$6:$J$109,HLOOKUP('Exras Inflair Vs. Base'!G671,'Extras -UL'!$A$4:$J$5,2,FALSE),FALSE)-I671),0)</f>
        <v>0</v>
      </c>
      <c r="S671" s="248"/>
      <c r="T671" s="256" t="str">
        <f t="shared" si="31"/>
        <v/>
      </c>
      <c r="U671" s="248"/>
      <c r="V671" s="248"/>
      <c r="W671" s="248"/>
      <c r="X671" s="248"/>
      <c r="Y671" s="241"/>
      <c r="Z671" s="241" t="str">
        <f t="shared" si="32"/>
        <v/>
      </c>
      <c r="AA671" s="245">
        <f t="shared" si="33"/>
        <v>0</v>
      </c>
      <c r="AB671" s="242">
        <f>IF(G671=$J$1,(VLOOKUP(A671,'Extras -UL'!$A$6:$J$109,HLOOKUP('Exras Inflair Vs. Base'!G671,'Extras -UL'!$A$4:$J$5,2,FALSE),FALSE)),0)</f>
        <v>0</v>
      </c>
      <c r="AC671" s="242">
        <f>IF(G671=$K$1,(VLOOKUP(A671,'Extras -UL'!$A$6:$J$109,HLOOKUP('Exras Inflair Vs. Base'!G671,'Extras -UL'!$A$4:$J$5,2,FALSE),FALSE)),0)</f>
        <v>0</v>
      </c>
      <c r="AD671" s="242">
        <f>IF(G671=$L$1,(VLOOKUP(A671,'Extras -UL'!$A$6:$J$109,HLOOKUP('Exras Inflair Vs. Base'!G671,'Extras -UL'!$A$4:$J$5,2,FALSE),FALSE)),0)</f>
        <v>0</v>
      </c>
      <c r="AE671" s="242">
        <f>IF(G671=$M$1,(VLOOKUP(A671,'Extras -UL'!$A$6:$J$109,HLOOKUP('Exras Inflair Vs. Base'!G671,'Extras -UL'!$A$4:$J$5,2,FALSE),FALSE)),0)</f>
        <v>0</v>
      </c>
      <c r="AF671" s="242">
        <f>IF(G671=$N$1,(VLOOKUP(A671,'Extras -UL'!$A$6:$J$109,HLOOKUP('Exras Inflair Vs. Base'!G671,'Extras -UL'!$A$4:$J$5,2,FALSE),FALSE)-I671),0)</f>
        <v>0</v>
      </c>
      <c r="AG671" s="242">
        <f>IF(G671=$O$1,(VLOOKUP(A671,'Extras -UL'!$A$6:$J$109,HLOOKUP('Exras Inflair Vs. Base'!G671,'Extras -UL'!$A$4:$J$5,2,FALSE),FALSE)),0)</f>
        <v>0</v>
      </c>
      <c r="AH671" s="242">
        <f>IF(G671=$P$1,(VLOOKUP(A671,'Extras -UL'!$A$6:$J$109,HLOOKUP('Exras Inflair Vs. Base'!G671,'Extras -UL'!$A$4:$J$5,2,FALSE),FALSE)),0)</f>
        <v>0</v>
      </c>
      <c r="AI671" s="242">
        <f>IF(G671=$Q$1,(VLOOKUP(A671,'Extras -UL'!$A$6:$J$109,HLOOKUP('Exras Inflair Vs. Base'!G671,'Extras -UL'!$A$4:$J$5,2,FALSE),FALSE)),0)</f>
        <v>0</v>
      </c>
      <c r="AJ671" s="242">
        <f>IF(G671=$R$1,(VLOOKUP(A671,'Extras -UL'!$A$6:$J$109,HLOOKUP('Exras Inflair Vs. Base'!G671,'Extras -UL'!$A$4:$J$5,2,FALSE),FALSE)),0)</f>
        <v>0</v>
      </c>
    </row>
    <row r="672" spans="1:36" x14ac:dyDescent="0.25">
      <c r="A672" s="250"/>
      <c r="B672" s="250"/>
      <c r="C672" s="250"/>
      <c r="D672" s="252"/>
      <c r="E672" s="249"/>
      <c r="F672" s="249"/>
      <c r="G672" s="249"/>
      <c r="H672" s="249"/>
      <c r="I672" s="249"/>
      <c r="J672" s="369">
        <f>IF(G672=$J$1,(VLOOKUP(A672,'Extras -UL'!$A$6:$J$109,HLOOKUP('Exras Inflair Vs. Base'!G672,'Extras -UL'!$A$4:$J$5,2,FALSE),FALSE)-I672),0)</f>
        <v>0</v>
      </c>
      <c r="K672" s="369">
        <f>IF(G672=$K$1,(VLOOKUP(A672,'Extras -UL'!$A$6:$J$109,HLOOKUP('Exras Inflair Vs. Base'!G672,'Extras -UL'!$A$4:$J$5,2,FALSE),FALSE)-I672),0)</f>
        <v>0</v>
      </c>
      <c r="L672" s="369">
        <f>IF(G672=$L$1,(VLOOKUP(A672,'Extras -UL'!$A$6:$J$109,HLOOKUP('Exras Inflair Vs. Base'!G672,'Extras -UL'!$A$4:$J$5,2,FALSE),FALSE)-I672),0)</f>
        <v>0</v>
      </c>
      <c r="M672" s="369">
        <f>IF(G672=$M$1,(VLOOKUP(A672,'Extras -UL'!$A$6:$J$109,HLOOKUP('Exras Inflair Vs. Base'!G672,'Extras -UL'!$A$4:$J$5,2,FALSE),FALSE)-I672),0)</f>
        <v>0</v>
      </c>
      <c r="N672" s="369">
        <f>IF(G672=$N$1,(VLOOKUP(A672,'Extras -UL'!$A$6:$J$109,HLOOKUP('Exras Inflair Vs. Base'!G672,'Extras -UL'!$A$4:$J$5,2,FALSE),FALSE)-I672),0)</f>
        <v>0</v>
      </c>
      <c r="O672" s="369">
        <f>IF(G672=$O$1,(VLOOKUP(A672,'Extras -UL'!$A$6:$J$109,HLOOKUP('Exras Inflair Vs. Base'!G672,'Extras -UL'!$A$4:$J$5,2,FALSE),FALSE)-I672),0)</f>
        <v>0</v>
      </c>
      <c r="P672" s="369">
        <f>IF(G672=$P$1,(VLOOKUP(A672,'Extras -UL'!$A$6:$J$109,HLOOKUP('Exras Inflair Vs. Base'!G672,'Extras -UL'!$A$4:$J$5,2,FALSE),FALSE)-I672),0)</f>
        <v>0</v>
      </c>
      <c r="Q672" s="369">
        <f>IF(G672=$Q$1,(VLOOKUP(A672,'Extras -UL'!$A$6:$J$109,HLOOKUP('Exras Inflair Vs. Base'!G672,'Extras -UL'!$A$4:$J$5,2,FALSE),FALSE)-I672),0)</f>
        <v>0</v>
      </c>
      <c r="R672" s="369">
        <f>IF(G672=$R$1,(VLOOKUP(A672,'Extras -UL'!$A$6:$J$109,HLOOKUP('Exras Inflair Vs. Base'!G672,'Extras -UL'!$A$4:$J$5,2,FALSE),FALSE)-I672),0)</f>
        <v>0</v>
      </c>
      <c r="S672" s="248"/>
      <c r="T672" s="256" t="str">
        <f t="shared" si="31"/>
        <v/>
      </c>
      <c r="U672" s="248"/>
      <c r="V672" s="248"/>
      <c r="W672" s="248"/>
      <c r="X672" s="248"/>
      <c r="Y672" s="241"/>
      <c r="Z672" s="241" t="str">
        <f t="shared" si="32"/>
        <v/>
      </c>
      <c r="AA672" s="245">
        <f t="shared" si="33"/>
        <v>0</v>
      </c>
      <c r="AB672" s="242">
        <f>IF(G672=$J$1,(VLOOKUP(A672,'Extras -UL'!$A$6:$J$109,HLOOKUP('Exras Inflair Vs. Base'!G672,'Extras -UL'!$A$4:$J$5,2,FALSE),FALSE)),0)</f>
        <v>0</v>
      </c>
      <c r="AC672" s="242">
        <f>IF(G672=$K$1,(VLOOKUP(A672,'Extras -UL'!$A$6:$J$109,HLOOKUP('Exras Inflair Vs. Base'!G672,'Extras -UL'!$A$4:$J$5,2,FALSE),FALSE)),0)</f>
        <v>0</v>
      </c>
      <c r="AD672" s="242">
        <f>IF(G672=$L$1,(VLOOKUP(A672,'Extras -UL'!$A$6:$J$109,HLOOKUP('Exras Inflair Vs. Base'!G672,'Extras -UL'!$A$4:$J$5,2,FALSE),FALSE)),0)</f>
        <v>0</v>
      </c>
      <c r="AE672" s="242">
        <f>IF(G672=$M$1,(VLOOKUP(A672,'Extras -UL'!$A$6:$J$109,HLOOKUP('Exras Inflair Vs. Base'!G672,'Extras -UL'!$A$4:$J$5,2,FALSE),FALSE)),0)</f>
        <v>0</v>
      </c>
      <c r="AF672" s="242">
        <f>IF(G672=$N$1,(VLOOKUP(A672,'Extras -UL'!$A$6:$J$109,HLOOKUP('Exras Inflair Vs. Base'!G672,'Extras -UL'!$A$4:$J$5,2,FALSE),FALSE)-I672),0)</f>
        <v>0</v>
      </c>
      <c r="AG672" s="242">
        <f>IF(G672=$O$1,(VLOOKUP(A672,'Extras -UL'!$A$6:$J$109,HLOOKUP('Exras Inflair Vs. Base'!G672,'Extras -UL'!$A$4:$J$5,2,FALSE),FALSE)),0)</f>
        <v>0</v>
      </c>
      <c r="AH672" s="242">
        <f>IF(G672=$P$1,(VLOOKUP(A672,'Extras -UL'!$A$6:$J$109,HLOOKUP('Exras Inflair Vs. Base'!G672,'Extras -UL'!$A$4:$J$5,2,FALSE),FALSE)),0)</f>
        <v>0</v>
      </c>
      <c r="AI672" s="242">
        <f>IF(G672=$Q$1,(VLOOKUP(A672,'Extras -UL'!$A$6:$J$109,HLOOKUP('Exras Inflair Vs. Base'!G672,'Extras -UL'!$A$4:$J$5,2,FALSE),FALSE)),0)</f>
        <v>0</v>
      </c>
      <c r="AJ672" s="242">
        <f>IF(G672=$R$1,(VLOOKUP(A672,'Extras -UL'!$A$6:$J$109,HLOOKUP('Exras Inflair Vs. Base'!G672,'Extras -UL'!$A$4:$J$5,2,FALSE),FALSE)),0)</f>
        <v>0</v>
      </c>
    </row>
    <row r="673" spans="1:36" x14ac:dyDescent="0.25">
      <c r="A673" s="250"/>
      <c r="B673" s="250"/>
      <c r="C673" s="250"/>
      <c r="D673" s="252"/>
      <c r="E673" s="249"/>
      <c r="F673" s="249"/>
      <c r="G673" s="249"/>
      <c r="H673" s="249"/>
      <c r="I673" s="249"/>
      <c r="J673" s="369">
        <f>IF(G673=$J$1,(VLOOKUP(A673,'Extras -UL'!$A$6:$J$109,HLOOKUP('Exras Inflair Vs. Base'!G673,'Extras -UL'!$A$4:$J$5,2,FALSE),FALSE)-I673),0)</f>
        <v>0</v>
      </c>
      <c r="K673" s="369">
        <f>IF(G673=$K$1,(VLOOKUP(A673,'Extras -UL'!$A$6:$J$109,HLOOKUP('Exras Inflair Vs. Base'!G673,'Extras -UL'!$A$4:$J$5,2,FALSE),FALSE)-I673),0)</f>
        <v>0</v>
      </c>
      <c r="L673" s="369">
        <f>IF(G673=$L$1,(VLOOKUP(A673,'Extras -UL'!$A$6:$J$109,HLOOKUP('Exras Inflair Vs. Base'!G673,'Extras -UL'!$A$4:$J$5,2,FALSE),FALSE)-I673),0)</f>
        <v>0</v>
      </c>
      <c r="M673" s="369">
        <f>IF(G673=$M$1,(VLOOKUP(A673,'Extras -UL'!$A$6:$J$109,HLOOKUP('Exras Inflair Vs. Base'!G673,'Extras -UL'!$A$4:$J$5,2,FALSE),FALSE)-I673),0)</f>
        <v>0</v>
      </c>
      <c r="N673" s="369">
        <f>IF(G673=$N$1,(VLOOKUP(A673,'Extras -UL'!$A$6:$J$109,HLOOKUP('Exras Inflair Vs. Base'!G673,'Extras -UL'!$A$4:$J$5,2,FALSE),FALSE)-I673),0)</f>
        <v>0</v>
      </c>
      <c r="O673" s="369">
        <f>IF(G673=$O$1,(VLOOKUP(A673,'Extras -UL'!$A$6:$J$109,HLOOKUP('Exras Inflair Vs. Base'!G673,'Extras -UL'!$A$4:$J$5,2,FALSE),FALSE)-I673),0)</f>
        <v>0</v>
      </c>
      <c r="P673" s="369">
        <f>IF(G673=$P$1,(VLOOKUP(A673,'Extras -UL'!$A$6:$J$109,HLOOKUP('Exras Inflair Vs. Base'!G673,'Extras -UL'!$A$4:$J$5,2,FALSE),FALSE)-I673),0)</f>
        <v>0</v>
      </c>
      <c r="Q673" s="369">
        <f>IF(G673=$Q$1,(VLOOKUP(A673,'Extras -UL'!$A$6:$J$109,HLOOKUP('Exras Inflair Vs. Base'!G673,'Extras -UL'!$A$4:$J$5,2,FALSE),FALSE)-I673),0)</f>
        <v>0</v>
      </c>
      <c r="R673" s="369">
        <f>IF(G673=$R$1,(VLOOKUP(A673,'Extras -UL'!$A$6:$J$109,HLOOKUP('Exras Inflair Vs. Base'!G673,'Extras -UL'!$A$4:$J$5,2,FALSE),FALSE)-I673),0)</f>
        <v>0</v>
      </c>
      <c r="S673" s="248"/>
      <c r="T673" s="256" t="str">
        <f t="shared" si="31"/>
        <v/>
      </c>
      <c r="U673" s="248"/>
      <c r="V673" s="248"/>
      <c r="W673" s="248"/>
      <c r="X673" s="248"/>
      <c r="Y673" s="241"/>
      <c r="Z673" s="241" t="str">
        <f t="shared" si="32"/>
        <v/>
      </c>
      <c r="AA673" s="245">
        <f t="shared" si="33"/>
        <v>0</v>
      </c>
      <c r="AB673" s="242">
        <f>IF(G673=$J$1,(VLOOKUP(A673,'Extras -UL'!$A$6:$J$109,HLOOKUP('Exras Inflair Vs. Base'!G673,'Extras -UL'!$A$4:$J$5,2,FALSE),FALSE)),0)</f>
        <v>0</v>
      </c>
      <c r="AC673" s="242">
        <f>IF(G673=$K$1,(VLOOKUP(A673,'Extras -UL'!$A$6:$J$109,HLOOKUP('Exras Inflair Vs. Base'!G673,'Extras -UL'!$A$4:$J$5,2,FALSE),FALSE)),0)</f>
        <v>0</v>
      </c>
      <c r="AD673" s="242">
        <f>IF(G673=$L$1,(VLOOKUP(A673,'Extras -UL'!$A$6:$J$109,HLOOKUP('Exras Inflair Vs. Base'!G673,'Extras -UL'!$A$4:$J$5,2,FALSE),FALSE)),0)</f>
        <v>0</v>
      </c>
      <c r="AE673" s="242">
        <f>IF(G673=$M$1,(VLOOKUP(A673,'Extras -UL'!$A$6:$J$109,HLOOKUP('Exras Inflair Vs. Base'!G673,'Extras -UL'!$A$4:$J$5,2,FALSE),FALSE)),0)</f>
        <v>0</v>
      </c>
      <c r="AF673" s="242">
        <f>IF(G673=$N$1,(VLOOKUP(A673,'Extras -UL'!$A$6:$J$109,HLOOKUP('Exras Inflair Vs. Base'!G673,'Extras -UL'!$A$4:$J$5,2,FALSE),FALSE)-I673),0)</f>
        <v>0</v>
      </c>
      <c r="AG673" s="242">
        <f>IF(G673=$O$1,(VLOOKUP(A673,'Extras -UL'!$A$6:$J$109,HLOOKUP('Exras Inflair Vs. Base'!G673,'Extras -UL'!$A$4:$J$5,2,FALSE),FALSE)),0)</f>
        <v>0</v>
      </c>
      <c r="AH673" s="242">
        <f>IF(G673=$P$1,(VLOOKUP(A673,'Extras -UL'!$A$6:$J$109,HLOOKUP('Exras Inflair Vs. Base'!G673,'Extras -UL'!$A$4:$J$5,2,FALSE),FALSE)),0)</f>
        <v>0</v>
      </c>
      <c r="AI673" s="242">
        <f>IF(G673=$Q$1,(VLOOKUP(A673,'Extras -UL'!$A$6:$J$109,HLOOKUP('Exras Inflair Vs. Base'!G673,'Extras -UL'!$A$4:$J$5,2,FALSE),FALSE)),0)</f>
        <v>0</v>
      </c>
      <c r="AJ673" s="242">
        <f>IF(G673=$R$1,(VLOOKUP(A673,'Extras -UL'!$A$6:$J$109,HLOOKUP('Exras Inflair Vs. Base'!G673,'Extras -UL'!$A$4:$J$5,2,FALSE),FALSE)),0)</f>
        <v>0</v>
      </c>
    </row>
    <row r="674" spans="1:36" x14ac:dyDescent="0.25">
      <c r="A674" s="250"/>
      <c r="B674" s="250"/>
      <c r="C674" s="250"/>
      <c r="D674" s="252"/>
      <c r="E674" s="249"/>
      <c r="F674" s="249"/>
      <c r="G674" s="249"/>
      <c r="H674" s="249"/>
      <c r="I674" s="249"/>
      <c r="J674" s="369">
        <f>IF(G674=$J$1,(VLOOKUP(A674,'Extras -UL'!$A$6:$J$109,HLOOKUP('Exras Inflair Vs. Base'!G674,'Extras -UL'!$A$4:$J$5,2,FALSE),FALSE)-I674),0)</f>
        <v>0</v>
      </c>
      <c r="K674" s="369">
        <f>IF(G674=$K$1,(VLOOKUP(A674,'Extras -UL'!$A$6:$J$109,HLOOKUP('Exras Inflair Vs. Base'!G674,'Extras -UL'!$A$4:$J$5,2,FALSE),FALSE)-I674),0)</f>
        <v>0</v>
      </c>
      <c r="L674" s="369">
        <f>IF(G674=$L$1,(VLOOKUP(A674,'Extras -UL'!$A$6:$J$109,HLOOKUP('Exras Inflair Vs. Base'!G674,'Extras -UL'!$A$4:$J$5,2,FALSE),FALSE)-I674),0)</f>
        <v>0</v>
      </c>
      <c r="M674" s="369">
        <f>IF(G674=$M$1,(VLOOKUP(A674,'Extras -UL'!$A$6:$J$109,HLOOKUP('Exras Inflair Vs. Base'!G674,'Extras -UL'!$A$4:$J$5,2,FALSE),FALSE)-I674),0)</f>
        <v>0</v>
      </c>
      <c r="N674" s="369">
        <f>IF(G674=$N$1,(VLOOKUP(A674,'Extras -UL'!$A$6:$J$109,HLOOKUP('Exras Inflair Vs. Base'!G674,'Extras -UL'!$A$4:$J$5,2,FALSE),FALSE)-I674),0)</f>
        <v>0</v>
      </c>
      <c r="O674" s="369">
        <f>IF(G674=$O$1,(VLOOKUP(A674,'Extras -UL'!$A$6:$J$109,HLOOKUP('Exras Inflair Vs. Base'!G674,'Extras -UL'!$A$4:$J$5,2,FALSE),FALSE)-I674),0)</f>
        <v>0</v>
      </c>
      <c r="P674" s="369">
        <f>IF(G674=$P$1,(VLOOKUP(A674,'Extras -UL'!$A$6:$J$109,HLOOKUP('Exras Inflair Vs. Base'!G674,'Extras -UL'!$A$4:$J$5,2,FALSE),FALSE)-I674),0)</f>
        <v>0</v>
      </c>
      <c r="Q674" s="369">
        <f>IF(G674=$Q$1,(VLOOKUP(A674,'Extras -UL'!$A$6:$J$109,HLOOKUP('Exras Inflair Vs. Base'!G674,'Extras -UL'!$A$4:$J$5,2,FALSE),FALSE)-I674),0)</f>
        <v>0</v>
      </c>
      <c r="R674" s="369">
        <f>IF(G674=$R$1,(VLOOKUP(A674,'Extras -UL'!$A$6:$J$109,HLOOKUP('Exras Inflair Vs. Base'!G674,'Extras -UL'!$A$4:$J$5,2,FALSE),FALSE)-I674),0)</f>
        <v>0</v>
      </c>
      <c r="S674" s="248"/>
      <c r="T674" s="256" t="str">
        <f t="shared" si="31"/>
        <v/>
      </c>
      <c r="U674" s="248"/>
      <c r="V674" s="248"/>
      <c r="W674" s="248"/>
      <c r="X674" s="248"/>
      <c r="Y674" s="241"/>
      <c r="Z674" s="241" t="str">
        <f t="shared" si="32"/>
        <v/>
      </c>
      <c r="AA674" s="245">
        <f t="shared" si="33"/>
        <v>0</v>
      </c>
      <c r="AB674" s="242">
        <f>IF(G674=$J$1,(VLOOKUP(A674,'Extras -UL'!$A$6:$J$109,HLOOKUP('Exras Inflair Vs. Base'!G674,'Extras -UL'!$A$4:$J$5,2,FALSE),FALSE)),0)</f>
        <v>0</v>
      </c>
      <c r="AC674" s="242">
        <f>IF(G674=$K$1,(VLOOKUP(A674,'Extras -UL'!$A$6:$J$109,HLOOKUP('Exras Inflair Vs. Base'!G674,'Extras -UL'!$A$4:$J$5,2,FALSE),FALSE)),0)</f>
        <v>0</v>
      </c>
      <c r="AD674" s="242">
        <f>IF(G674=$L$1,(VLOOKUP(A674,'Extras -UL'!$A$6:$J$109,HLOOKUP('Exras Inflair Vs. Base'!G674,'Extras -UL'!$A$4:$J$5,2,FALSE),FALSE)),0)</f>
        <v>0</v>
      </c>
      <c r="AE674" s="242">
        <f>IF(G674=$M$1,(VLOOKUP(A674,'Extras -UL'!$A$6:$J$109,HLOOKUP('Exras Inflair Vs. Base'!G674,'Extras -UL'!$A$4:$J$5,2,FALSE),FALSE)),0)</f>
        <v>0</v>
      </c>
      <c r="AF674" s="242">
        <f>IF(G674=$N$1,(VLOOKUP(A674,'Extras -UL'!$A$6:$J$109,HLOOKUP('Exras Inflair Vs. Base'!G674,'Extras -UL'!$A$4:$J$5,2,FALSE),FALSE)-I674),0)</f>
        <v>0</v>
      </c>
      <c r="AG674" s="242">
        <f>IF(G674=$O$1,(VLOOKUP(A674,'Extras -UL'!$A$6:$J$109,HLOOKUP('Exras Inflair Vs. Base'!G674,'Extras -UL'!$A$4:$J$5,2,FALSE),FALSE)),0)</f>
        <v>0</v>
      </c>
      <c r="AH674" s="242">
        <f>IF(G674=$P$1,(VLOOKUP(A674,'Extras -UL'!$A$6:$J$109,HLOOKUP('Exras Inflair Vs. Base'!G674,'Extras -UL'!$A$4:$J$5,2,FALSE),FALSE)),0)</f>
        <v>0</v>
      </c>
      <c r="AI674" s="242">
        <f>IF(G674=$Q$1,(VLOOKUP(A674,'Extras -UL'!$A$6:$J$109,HLOOKUP('Exras Inflair Vs. Base'!G674,'Extras -UL'!$A$4:$J$5,2,FALSE),FALSE)),0)</f>
        <v>0</v>
      </c>
      <c r="AJ674" s="242">
        <f>IF(G674=$R$1,(VLOOKUP(A674,'Extras -UL'!$A$6:$J$109,HLOOKUP('Exras Inflair Vs. Base'!G674,'Extras -UL'!$A$4:$J$5,2,FALSE),FALSE)),0)</f>
        <v>0</v>
      </c>
    </row>
    <row r="675" spans="1:36" x14ac:dyDescent="0.25">
      <c r="A675" s="250"/>
      <c r="B675" s="250"/>
      <c r="C675" s="250"/>
      <c r="D675" s="252"/>
      <c r="E675" s="249"/>
      <c r="F675" s="249"/>
      <c r="G675" s="249"/>
      <c r="H675" s="249"/>
      <c r="I675" s="249"/>
      <c r="J675" s="369">
        <f>IF(G675=$J$1,(VLOOKUP(A675,'Extras -UL'!$A$6:$J$109,HLOOKUP('Exras Inflair Vs. Base'!G675,'Extras -UL'!$A$4:$J$5,2,FALSE),FALSE)-I675),0)</f>
        <v>0</v>
      </c>
      <c r="K675" s="369">
        <f>IF(G675=$K$1,(VLOOKUP(A675,'Extras -UL'!$A$6:$J$109,HLOOKUP('Exras Inflair Vs. Base'!G675,'Extras -UL'!$A$4:$J$5,2,FALSE),FALSE)-I675),0)</f>
        <v>0</v>
      </c>
      <c r="L675" s="369">
        <f>IF(G675=$L$1,(VLOOKUP(A675,'Extras -UL'!$A$6:$J$109,HLOOKUP('Exras Inflair Vs. Base'!G675,'Extras -UL'!$A$4:$J$5,2,FALSE),FALSE)-I675),0)</f>
        <v>0</v>
      </c>
      <c r="M675" s="369">
        <f>IF(G675=$M$1,(VLOOKUP(A675,'Extras -UL'!$A$6:$J$109,HLOOKUP('Exras Inflair Vs. Base'!G675,'Extras -UL'!$A$4:$J$5,2,FALSE),FALSE)-I675),0)</f>
        <v>0</v>
      </c>
      <c r="N675" s="369">
        <f>IF(G675=$N$1,(VLOOKUP(A675,'Extras -UL'!$A$6:$J$109,HLOOKUP('Exras Inflair Vs. Base'!G675,'Extras -UL'!$A$4:$J$5,2,FALSE),FALSE)-I675),0)</f>
        <v>0</v>
      </c>
      <c r="O675" s="369">
        <f>IF(G675=$O$1,(VLOOKUP(A675,'Extras -UL'!$A$6:$J$109,HLOOKUP('Exras Inflair Vs. Base'!G675,'Extras -UL'!$A$4:$J$5,2,FALSE),FALSE)-I675),0)</f>
        <v>0</v>
      </c>
      <c r="P675" s="369">
        <f>IF(G675=$P$1,(VLOOKUP(A675,'Extras -UL'!$A$6:$J$109,HLOOKUP('Exras Inflair Vs. Base'!G675,'Extras -UL'!$A$4:$J$5,2,FALSE),FALSE)-I675),0)</f>
        <v>0</v>
      </c>
      <c r="Q675" s="369">
        <f>IF(G675=$Q$1,(VLOOKUP(A675,'Extras -UL'!$A$6:$J$109,HLOOKUP('Exras Inflair Vs. Base'!G675,'Extras -UL'!$A$4:$J$5,2,FALSE),FALSE)-I675),0)</f>
        <v>0</v>
      </c>
      <c r="R675" s="369">
        <f>IF(G675=$R$1,(VLOOKUP(A675,'Extras -UL'!$A$6:$J$109,HLOOKUP('Exras Inflair Vs. Base'!G675,'Extras -UL'!$A$4:$J$5,2,FALSE),FALSE)-I675),0)</f>
        <v>0</v>
      </c>
      <c r="S675" s="248"/>
      <c r="T675" s="256" t="str">
        <f t="shared" si="31"/>
        <v/>
      </c>
      <c r="U675" s="248"/>
      <c r="V675" s="248"/>
      <c r="W675" s="248"/>
      <c r="X675" s="248"/>
      <c r="Y675" s="241"/>
      <c r="Z675" s="241" t="str">
        <f t="shared" si="32"/>
        <v/>
      </c>
      <c r="AA675" s="245">
        <f t="shared" si="33"/>
        <v>0</v>
      </c>
      <c r="AB675" s="242">
        <f>IF(G675=$J$1,(VLOOKUP(A675,'Extras -UL'!$A$6:$J$109,HLOOKUP('Exras Inflair Vs. Base'!G675,'Extras -UL'!$A$4:$J$5,2,FALSE),FALSE)),0)</f>
        <v>0</v>
      </c>
      <c r="AC675" s="242">
        <f>IF(G675=$K$1,(VLOOKUP(A675,'Extras -UL'!$A$6:$J$109,HLOOKUP('Exras Inflair Vs. Base'!G675,'Extras -UL'!$A$4:$J$5,2,FALSE),FALSE)),0)</f>
        <v>0</v>
      </c>
      <c r="AD675" s="242">
        <f>IF(G675=$L$1,(VLOOKUP(A675,'Extras -UL'!$A$6:$J$109,HLOOKUP('Exras Inflair Vs. Base'!G675,'Extras -UL'!$A$4:$J$5,2,FALSE),FALSE)),0)</f>
        <v>0</v>
      </c>
      <c r="AE675" s="242">
        <f>IF(G675=$M$1,(VLOOKUP(A675,'Extras -UL'!$A$6:$J$109,HLOOKUP('Exras Inflair Vs. Base'!G675,'Extras -UL'!$A$4:$J$5,2,FALSE),FALSE)),0)</f>
        <v>0</v>
      </c>
      <c r="AF675" s="242">
        <f>IF(G675=$N$1,(VLOOKUP(A675,'Extras -UL'!$A$6:$J$109,HLOOKUP('Exras Inflair Vs. Base'!G675,'Extras -UL'!$A$4:$J$5,2,FALSE),FALSE)-I675),0)</f>
        <v>0</v>
      </c>
      <c r="AG675" s="242">
        <f>IF(G675=$O$1,(VLOOKUP(A675,'Extras -UL'!$A$6:$J$109,HLOOKUP('Exras Inflair Vs. Base'!G675,'Extras -UL'!$A$4:$J$5,2,FALSE),FALSE)),0)</f>
        <v>0</v>
      </c>
      <c r="AH675" s="242">
        <f>IF(G675=$P$1,(VLOOKUP(A675,'Extras -UL'!$A$6:$J$109,HLOOKUP('Exras Inflair Vs. Base'!G675,'Extras -UL'!$A$4:$J$5,2,FALSE),FALSE)),0)</f>
        <v>0</v>
      </c>
      <c r="AI675" s="242">
        <f>IF(G675=$Q$1,(VLOOKUP(A675,'Extras -UL'!$A$6:$J$109,HLOOKUP('Exras Inflair Vs. Base'!G675,'Extras -UL'!$A$4:$J$5,2,FALSE),FALSE)),0)</f>
        <v>0</v>
      </c>
      <c r="AJ675" s="242">
        <f>IF(G675=$R$1,(VLOOKUP(A675,'Extras -UL'!$A$6:$J$109,HLOOKUP('Exras Inflair Vs. Base'!G675,'Extras -UL'!$A$4:$J$5,2,FALSE),FALSE)),0)</f>
        <v>0</v>
      </c>
    </row>
    <row r="676" spans="1:36" x14ac:dyDescent="0.25">
      <c r="A676" s="250"/>
      <c r="B676" s="250"/>
      <c r="C676" s="250"/>
      <c r="D676" s="252"/>
      <c r="E676" s="249"/>
      <c r="F676" s="249"/>
      <c r="G676" s="249"/>
      <c r="H676" s="249"/>
      <c r="I676" s="249"/>
      <c r="J676" s="369">
        <f>IF(G676=$J$1,(VLOOKUP(A676,'Extras -UL'!$A$6:$J$109,HLOOKUP('Exras Inflair Vs. Base'!G676,'Extras -UL'!$A$4:$J$5,2,FALSE),FALSE)-I676),0)</f>
        <v>0</v>
      </c>
      <c r="K676" s="369">
        <f>IF(G676=$K$1,(VLOOKUP(A676,'Extras -UL'!$A$6:$J$109,HLOOKUP('Exras Inflair Vs. Base'!G676,'Extras -UL'!$A$4:$J$5,2,FALSE),FALSE)-I676),0)</f>
        <v>0</v>
      </c>
      <c r="L676" s="369">
        <f>IF(G676=$L$1,(VLOOKUP(A676,'Extras -UL'!$A$6:$J$109,HLOOKUP('Exras Inflair Vs. Base'!G676,'Extras -UL'!$A$4:$J$5,2,FALSE),FALSE)-I676),0)</f>
        <v>0</v>
      </c>
      <c r="M676" s="369">
        <f>IF(G676=$M$1,(VLOOKUP(A676,'Extras -UL'!$A$6:$J$109,HLOOKUP('Exras Inflair Vs. Base'!G676,'Extras -UL'!$A$4:$J$5,2,FALSE),FALSE)-I676),0)</f>
        <v>0</v>
      </c>
      <c r="N676" s="369">
        <f>IF(G676=$N$1,(VLOOKUP(A676,'Extras -UL'!$A$6:$J$109,HLOOKUP('Exras Inflair Vs. Base'!G676,'Extras -UL'!$A$4:$J$5,2,FALSE),FALSE)-I676),0)</f>
        <v>0</v>
      </c>
      <c r="O676" s="369">
        <f>IF(G676=$O$1,(VLOOKUP(A676,'Extras -UL'!$A$6:$J$109,HLOOKUP('Exras Inflair Vs. Base'!G676,'Extras -UL'!$A$4:$J$5,2,FALSE),FALSE)-I676),0)</f>
        <v>0</v>
      </c>
      <c r="P676" s="369">
        <f>IF(G676=$P$1,(VLOOKUP(A676,'Extras -UL'!$A$6:$J$109,HLOOKUP('Exras Inflair Vs. Base'!G676,'Extras -UL'!$A$4:$J$5,2,FALSE),FALSE)-I676),0)</f>
        <v>0</v>
      </c>
      <c r="Q676" s="369">
        <f>IF(G676=$Q$1,(VLOOKUP(A676,'Extras -UL'!$A$6:$J$109,HLOOKUP('Exras Inflair Vs. Base'!G676,'Extras -UL'!$A$4:$J$5,2,FALSE),FALSE)-I676),0)</f>
        <v>0</v>
      </c>
      <c r="R676" s="369">
        <f>IF(G676=$R$1,(VLOOKUP(A676,'Extras -UL'!$A$6:$J$109,HLOOKUP('Exras Inflair Vs. Base'!G676,'Extras -UL'!$A$4:$J$5,2,FALSE),FALSE)-I676),0)</f>
        <v>0</v>
      </c>
      <c r="S676" s="248"/>
      <c r="T676" s="256" t="str">
        <f t="shared" si="31"/>
        <v/>
      </c>
      <c r="U676" s="248"/>
      <c r="V676" s="248"/>
      <c r="W676" s="248"/>
      <c r="X676" s="248"/>
      <c r="Y676" s="241"/>
      <c r="Z676" s="241" t="str">
        <f t="shared" si="32"/>
        <v/>
      </c>
      <c r="AA676" s="245">
        <f t="shared" si="33"/>
        <v>0</v>
      </c>
      <c r="AB676" s="242">
        <f>IF(G676=$J$1,(VLOOKUP(A676,'Extras -UL'!$A$6:$J$109,HLOOKUP('Exras Inflair Vs. Base'!G676,'Extras -UL'!$A$4:$J$5,2,FALSE),FALSE)),0)</f>
        <v>0</v>
      </c>
      <c r="AC676" s="242">
        <f>IF(G676=$K$1,(VLOOKUP(A676,'Extras -UL'!$A$6:$J$109,HLOOKUP('Exras Inflair Vs. Base'!G676,'Extras -UL'!$A$4:$J$5,2,FALSE),FALSE)),0)</f>
        <v>0</v>
      </c>
      <c r="AD676" s="242">
        <f>IF(G676=$L$1,(VLOOKUP(A676,'Extras -UL'!$A$6:$J$109,HLOOKUP('Exras Inflair Vs. Base'!G676,'Extras -UL'!$A$4:$J$5,2,FALSE),FALSE)),0)</f>
        <v>0</v>
      </c>
      <c r="AE676" s="242">
        <f>IF(G676=$M$1,(VLOOKUP(A676,'Extras -UL'!$A$6:$J$109,HLOOKUP('Exras Inflair Vs. Base'!G676,'Extras -UL'!$A$4:$J$5,2,FALSE),FALSE)),0)</f>
        <v>0</v>
      </c>
      <c r="AF676" s="242">
        <f>IF(G676=$N$1,(VLOOKUP(A676,'Extras -UL'!$A$6:$J$109,HLOOKUP('Exras Inflair Vs. Base'!G676,'Extras -UL'!$A$4:$J$5,2,FALSE),FALSE)-I676),0)</f>
        <v>0</v>
      </c>
      <c r="AG676" s="242">
        <f>IF(G676=$O$1,(VLOOKUP(A676,'Extras -UL'!$A$6:$J$109,HLOOKUP('Exras Inflair Vs. Base'!G676,'Extras -UL'!$A$4:$J$5,2,FALSE),FALSE)),0)</f>
        <v>0</v>
      </c>
      <c r="AH676" s="242">
        <f>IF(G676=$P$1,(VLOOKUP(A676,'Extras -UL'!$A$6:$J$109,HLOOKUP('Exras Inflair Vs. Base'!G676,'Extras -UL'!$A$4:$J$5,2,FALSE),FALSE)),0)</f>
        <v>0</v>
      </c>
      <c r="AI676" s="242">
        <f>IF(G676=$Q$1,(VLOOKUP(A676,'Extras -UL'!$A$6:$J$109,HLOOKUP('Exras Inflair Vs. Base'!G676,'Extras -UL'!$A$4:$J$5,2,FALSE),FALSE)),0)</f>
        <v>0</v>
      </c>
      <c r="AJ676" s="242">
        <f>IF(G676=$R$1,(VLOOKUP(A676,'Extras -UL'!$A$6:$J$109,HLOOKUP('Exras Inflair Vs. Base'!G676,'Extras -UL'!$A$4:$J$5,2,FALSE),FALSE)),0)</f>
        <v>0</v>
      </c>
    </row>
    <row r="677" spans="1:36" x14ac:dyDescent="0.25">
      <c r="A677" s="250"/>
      <c r="B677" s="250"/>
      <c r="C677" s="250"/>
      <c r="D677" s="252"/>
      <c r="E677" s="249"/>
      <c r="F677" s="249"/>
      <c r="G677" s="249"/>
      <c r="H677" s="249"/>
      <c r="I677" s="249"/>
      <c r="J677" s="369">
        <f>IF(G677=$J$1,(VLOOKUP(A677,'Extras -UL'!$A$6:$J$109,HLOOKUP('Exras Inflair Vs. Base'!G677,'Extras -UL'!$A$4:$J$5,2,FALSE),FALSE)-I677),0)</f>
        <v>0</v>
      </c>
      <c r="K677" s="369">
        <f>IF(G677=$K$1,(VLOOKUP(A677,'Extras -UL'!$A$6:$J$109,HLOOKUP('Exras Inflair Vs. Base'!G677,'Extras -UL'!$A$4:$J$5,2,FALSE),FALSE)-I677),0)</f>
        <v>0</v>
      </c>
      <c r="L677" s="369">
        <f>IF(G677=$L$1,(VLOOKUP(A677,'Extras -UL'!$A$6:$J$109,HLOOKUP('Exras Inflair Vs. Base'!G677,'Extras -UL'!$A$4:$J$5,2,FALSE),FALSE)-I677),0)</f>
        <v>0</v>
      </c>
      <c r="M677" s="369">
        <f>IF(G677=$M$1,(VLOOKUP(A677,'Extras -UL'!$A$6:$J$109,HLOOKUP('Exras Inflair Vs. Base'!G677,'Extras -UL'!$A$4:$J$5,2,FALSE),FALSE)-I677),0)</f>
        <v>0</v>
      </c>
      <c r="N677" s="369">
        <f>IF(G677=$N$1,(VLOOKUP(A677,'Extras -UL'!$A$6:$J$109,HLOOKUP('Exras Inflair Vs. Base'!G677,'Extras -UL'!$A$4:$J$5,2,FALSE),FALSE)-I677),0)</f>
        <v>0</v>
      </c>
      <c r="O677" s="369">
        <f>IF(G677=$O$1,(VLOOKUP(A677,'Extras -UL'!$A$6:$J$109,HLOOKUP('Exras Inflair Vs. Base'!G677,'Extras -UL'!$A$4:$J$5,2,FALSE),FALSE)-I677),0)</f>
        <v>0</v>
      </c>
      <c r="P677" s="369">
        <f>IF(G677=$P$1,(VLOOKUP(A677,'Extras -UL'!$A$6:$J$109,HLOOKUP('Exras Inflair Vs. Base'!G677,'Extras -UL'!$A$4:$J$5,2,FALSE),FALSE)-I677),0)</f>
        <v>0</v>
      </c>
      <c r="Q677" s="369">
        <f>IF(G677=$Q$1,(VLOOKUP(A677,'Extras -UL'!$A$6:$J$109,HLOOKUP('Exras Inflair Vs. Base'!G677,'Extras -UL'!$A$4:$J$5,2,FALSE),FALSE)-I677),0)</f>
        <v>0</v>
      </c>
      <c r="R677" s="369">
        <f>IF(G677=$R$1,(VLOOKUP(A677,'Extras -UL'!$A$6:$J$109,HLOOKUP('Exras Inflair Vs. Base'!G677,'Extras -UL'!$A$4:$J$5,2,FALSE),FALSE)-I677),0)</f>
        <v>0</v>
      </c>
      <c r="S677" s="248"/>
      <c r="T677" s="256" t="str">
        <f t="shared" si="31"/>
        <v/>
      </c>
      <c r="U677" s="248"/>
      <c r="V677" s="248"/>
      <c r="W677" s="248"/>
      <c r="X677" s="248"/>
      <c r="Y677" s="241"/>
      <c r="Z677" s="241" t="str">
        <f t="shared" si="32"/>
        <v/>
      </c>
      <c r="AA677" s="245">
        <f t="shared" si="33"/>
        <v>0</v>
      </c>
      <c r="AB677" s="242">
        <f>IF(G677=$J$1,(VLOOKUP(A677,'Extras -UL'!$A$6:$J$109,HLOOKUP('Exras Inflair Vs. Base'!G677,'Extras -UL'!$A$4:$J$5,2,FALSE),FALSE)),0)</f>
        <v>0</v>
      </c>
      <c r="AC677" s="242">
        <f>IF(G677=$K$1,(VLOOKUP(A677,'Extras -UL'!$A$6:$J$109,HLOOKUP('Exras Inflair Vs. Base'!G677,'Extras -UL'!$A$4:$J$5,2,FALSE),FALSE)),0)</f>
        <v>0</v>
      </c>
      <c r="AD677" s="242">
        <f>IF(G677=$L$1,(VLOOKUP(A677,'Extras -UL'!$A$6:$J$109,HLOOKUP('Exras Inflair Vs. Base'!G677,'Extras -UL'!$A$4:$J$5,2,FALSE),FALSE)),0)</f>
        <v>0</v>
      </c>
      <c r="AE677" s="242">
        <f>IF(G677=$M$1,(VLOOKUP(A677,'Extras -UL'!$A$6:$J$109,HLOOKUP('Exras Inflair Vs. Base'!G677,'Extras -UL'!$A$4:$J$5,2,FALSE),FALSE)),0)</f>
        <v>0</v>
      </c>
      <c r="AF677" s="242">
        <f>IF(G677=$N$1,(VLOOKUP(A677,'Extras -UL'!$A$6:$J$109,HLOOKUP('Exras Inflair Vs. Base'!G677,'Extras -UL'!$A$4:$J$5,2,FALSE),FALSE)-I677),0)</f>
        <v>0</v>
      </c>
      <c r="AG677" s="242">
        <f>IF(G677=$O$1,(VLOOKUP(A677,'Extras -UL'!$A$6:$J$109,HLOOKUP('Exras Inflair Vs. Base'!G677,'Extras -UL'!$A$4:$J$5,2,FALSE),FALSE)),0)</f>
        <v>0</v>
      </c>
      <c r="AH677" s="242">
        <f>IF(G677=$P$1,(VLOOKUP(A677,'Extras -UL'!$A$6:$J$109,HLOOKUP('Exras Inflair Vs. Base'!G677,'Extras -UL'!$A$4:$J$5,2,FALSE),FALSE)),0)</f>
        <v>0</v>
      </c>
      <c r="AI677" s="242">
        <f>IF(G677=$Q$1,(VLOOKUP(A677,'Extras -UL'!$A$6:$J$109,HLOOKUP('Exras Inflair Vs. Base'!G677,'Extras -UL'!$A$4:$J$5,2,FALSE),FALSE)),0)</f>
        <v>0</v>
      </c>
      <c r="AJ677" s="242">
        <f>IF(G677=$R$1,(VLOOKUP(A677,'Extras -UL'!$A$6:$J$109,HLOOKUP('Exras Inflair Vs. Base'!G677,'Extras -UL'!$A$4:$J$5,2,FALSE),FALSE)),0)</f>
        <v>0</v>
      </c>
    </row>
    <row r="678" spans="1:36" x14ac:dyDescent="0.25">
      <c r="A678" s="250"/>
      <c r="B678" s="250"/>
      <c r="C678" s="250"/>
      <c r="D678" s="252"/>
      <c r="E678" s="249"/>
      <c r="F678" s="249"/>
      <c r="G678" s="249"/>
      <c r="H678" s="249"/>
      <c r="I678" s="249"/>
      <c r="J678" s="369">
        <f>IF(G678=$J$1,(VLOOKUP(A678,'Extras -UL'!$A$6:$J$109,HLOOKUP('Exras Inflair Vs. Base'!G678,'Extras -UL'!$A$4:$J$5,2,FALSE),FALSE)-I678),0)</f>
        <v>0</v>
      </c>
      <c r="K678" s="369">
        <f>IF(G678=$K$1,(VLOOKUP(A678,'Extras -UL'!$A$6:$J$109,HLOOKUP('Exras Inflair Vs. Base'!G678,'Extras -UL'!$A$4:$J$5,2,FALSE),FALSE)-I678),0)</f>
        <v>0</v>
      </c>
      <c r="L678" s="369">
        <f>IF(G678=$L$1,(VLOOKUP(A678,'Extras -UL'!$A$6:$J$109,HLOOKUP('Exras Inflair Vs. Base'!G678,'Extras -UL'!$A$4:$J$5,2,FALSE),FALSE)-I678),0)</f>
        <v>0</v>
      </c>
      <c r="M678" s="369">
        <f>IF(G678=$M$1,(VLOOKUP(A678,'Extras -UL'!$A$6:$J$109,HLOOKUP('Exras Inflair Vs. Base'!G678,'Extras -UL'!$A$4:$J$5,2,FALSE),FALSE)-I678),0)</f>
        <v>0</v>
      </c>
      <c r="N678" s="369">
        <f>IF(G678=$N$1,(VLOOKUP(A678,'Extras -UL'!$A$6:$J$109,HLOOKUP('Exras Inflair Vs. Base'!G678,'Extras -UL'!$A$4:$J$5,2,FALSE),FALSE)-I678),0)</f>
        <v>0</v>
      </c>
      <c r="O678" s="369">
        <f>IF(G678=$O$1,(VLOOKUP(A678,'Extras -UL'!$A$6:$J$109,HLOOKUP('Exras Inflair Vs. Base'!G678,'Extras -UL'!$A$4:$J$5,2,FALSE),FALSE)-I678),0)</f>
        <v>0</v>
      </c>
      <c r="P678" s="369">
        <f>IF(G678=$P$1,(VLOOKUP(A678,'Extras -UL'!$A$6:$J$109,HLOOKUP('Exras Inflair Vs. Base'!G678,'Extras -UL'!$A$4:$J$5,2,FALSE),FALSE)-I678),0)</f>
        <v>0</v>
      </c>
      <c r="Q678" s="369">
        <f>IF(G678=$Q$1,(VLOOKUP(A678,'Extras -UL'!$A$6:$J$109,HLOOKUP('Exras Inflair Vs. Base'!G678,'Extras -UL'!$A$4:$J$5,2,FALSE),FALSE)-I678),0)</f>
        <v>0</v>
      </c>
      <c r="R678" s="369">
        <f>IF(G678=$R$1,(VLOOKUP(A678,'Extras -UL'!$A$6:$J$109,HLOOKUP('Exras Inflair Vs. Base'!G678,'Extras -UL'!$A$4:$J$5,2,FALSE),FALSE)-I678),0)</f>
        <v>0</v>
      </c>
      <c r="S678" s="248"/>
      <c r="T678" s="256" t="str">
        <f t="shared" si="31"/>
        <v/>
      </c>
      <c r="U678" s="248"/>
      <c r="V678" s="248"/>
      <c r="W678" s="248"/>
      <c r="X678" s="248"/>
      <c r="Y678" s="241"/>
      <c r="Z678" s="241" t="str">
        <f t="shared" si="32"/>
        <v/>
      </c>
      <c r="AA678" s="245">
        <f t="shared" si="33"/>
        <v>0</v>
      </c>
      <c r="AB678" s="242">
        <f>IF(G678=$J$1,(VLOOKUP(A678,'Extras -UL'!$A$6:$J$109,HLOOKUP('Exras Inflair Vs. Base'!G678,'Extras -UL'!$A$4:$J$5,2,FALSE),FALSE)),0)</f>
        <v>0</v>
      </c>
      <c r="AC678" s="242">
        <f>IF(G678=$K$1,(VLOOKUP(A678,'Extras -UL'!$A$6:$J$109,HLOOKUP('Exras Inflair Vs. Base'!G678,'Extras -UL'!$A$4:$J$5,2,FALSE),FALSE)),0)</f>
        <v>0</v>
      </c>
      <c r="AD678" s="242">
        <f>IF(G678=$L$1,(VLOOKUP(A678,'Extras -UL'!$A$6:$J$109,HLOOKUP('Exras Inflair Vs. Base'!G678,'Extras -UL'!$A$4:$J$5,2,FALSE),FALSE)),0)</f>
        <v>0</v>
      </c>
      <c r="AE678" s="242">
        <f>IF(G678=$M$1,(VLOOKUP(A678,'Extras -UL'!$A$6:$J$109,HLOOKUP('Exras Inflair Vs. Base'!G678,'Extras -UL'!$A$4:$J$5,2,FALSE),FALSE)),0)</f>
        <v>0</v>
      </c>
      <c r="AF678" s="242">
        <f>IF(G678=$N$1,(VLOOKUP(A678,'Extras -UL'!$A$6:$J$109,HLOOKUP('Exras Inflair Vs. Base'!G678,'Extras -UL'!$A$4:$J$5,2,FALSE),FALSE)-I678),0)</f>
        <v>0</v>
      </c>
      <c r="AG678" s="242">
        <f>IF(G678=$O$1,(VLOOKUP(A678,'Extras -UL'!$A$6:$J$109,HLOOKUP('Exras Inflair Vs. Base'!G678,'Extras -UL'!$A$4:$J$5,2,FALSE),FALSE)),0)</f>
        <v>0</v>
      </c>
      <c r="AH678" s="242">
        <f>IF(G678=$P$1,(VLOOKUP(A678,'Extras -UL'!$A$6:$J$109,HLOOKUP('Exras Inflair Vs. Base'!G678,'Extras -UL'!$A$4:$J$5,2,FALSE),FALSE)),0)</f>
        <v>0</v>
      </c>
      <c r="AI678" s="242">
        <f>IF(G678=$Q$1,(VLOOKUP(A678,'Extras -UL'!$A$6:$J$109,HLOOKUP('Exras Inflair Vs. Base'!G678,'Extras -UL'!$A$4:$J$5,2,FALSE),FALSE)),0)</f>
        <v>0</v>
      </c>
      <c r="AJ678" s="242">
        <f>IF(G678=$R$1,(VLOOKUP(A678,'Extras -UL'!$A$6:$J$109,HLOOKUP('Exras Inflair Vs. Base'!G678,'Extras -UL'!$A$4:$J$5,2,FALSE),FALSE)),0)</f>
        <v>0</v>
      </c>
    </row>
    <row r="679" spans="1:36" x14ac:dyDescent="0.25">
      <c r="A679" s="250"/>
      <c r="B679" s="250"/>
      <c r="C679" s="250"/>
      <c r="D679" s="252"/>
      <c r="E679" s="249"/>
      <c r="F679" s="249"/>
      <c r="G679" s="249"/>
      <c r="H679" s="249"/>
      <c r="I679" s="249"/>
      <c r="J679" s="369">
        <f>IF(G679=$J$1,(VLOOKUP(A679,'Extras -UL'!$A$6:$J$109,HLOOKUP('Exras Inflair Vs. Base'!G679,'Extras -UL'!$A$4:$J$5,2,FALSE),FALSE)-I679),0)</f>
        <v>0</v>
      </c>
      <c r="K679" s="369">
        <f>IF(G679=$K$1,(VLOOKUP(A679,'Extras -UL'!$A$6:$J$109,HLOOKUP('Exras Inflair Vs. Base'!G679,'Extras -UL'!$A$4:$J$5,2,FALSE),FALSE)-I679),0)</f>
        <v>0</v>
      </c>
      <c r="L679" s="369">
        <f>IF(G679=$L$1,(VLOOKUP(A679,'Extras -UL'!$A$6:$J$109,HLOOKUP('Exras Inflair Vs. Base'!G679,'Extras -UL'!$A$4:$J$5,2,FALSE),FALSE)-I679),0)</f>
        <v>0</v>
      </c>
      <c r="M679" s="369">
        <f>IF(G679=$M$1,(VLOOKUP(A679,'Extras -UL'!$A$6:$J$109,HLOOKUP('Exras Inflair Vs. Base'!G679,'Extras -UL'!$A$4:$J$5,2,FALSE),FALSE)-I679),0)</f>
        <v>0</v>
      </c>
      <c r="N679" s="369">
        <f>IF(G679=$N$1,(VLOOKUP(A679,'Extras -UL'!$A$6:$J$109,HLOOKUP('Exras Inflair Vs. Base'!G679,'Extras -UL'!$A$4:$J$5,2,FALSE),FALSE)-I679),0)</f>
        <v>0</v>
      </c>
      <c r="O679" s="369">
        <f>IF(G679=$O$1,(VLOOKUP(A679,'Extras -UL'!$A$6:$J$109,HLOOKUP('Exras Inflair Vs. Base'!G679,'Extras -UL'!$A$4:$J$5,2,FALSE),FALSE)-I679),0)</f>
        <v>0</v>
      </c>
      <c r="P679" s="369">
        <f>IF(G679=$P$1,(VLOOKUP(A679,'Extras -UL'!$A$6:$J$109,HLOOKUP('Exras Inflair Vs. Base'!G679,'Extras -UL'!$A$4:$J$5,2,FALSE),FALSE)-I679),0)</f>
        <v>0</v>
      </c>
      <c r="Q679" s="369">
        <f>IF(G679=$Q$1,(VLOOKUP(A679,'Extras -UL'!$A$6:$J$109,HLOOKUP('Exras Inflair Vs. Base'!G679,'Extras -UL'!$A$4:$J$5,2,FALSE),FALSE)-I679),0)</f>
        <v>0</v>
      </c>
      <c r="R679" s="369">
        <f>IF(G679=$R$1,(VLOOKUP(A679,'Extras -UL'!$A$6:$J$109,HLOOKUP('Exras Inflair Vs. Base'!G679,'Extras -UL'!$A$4:$J$5,2,FALSE),FALSE)-I679),0)</f>
        <v>0</v>
      </c>
      <c r="S679" s="248"/>
      <c r="T679" s="256" t="str">
        <f t="shared" si="31"/>
        <v/>
      </c>
      <c r="U679" s="248"/>
      <c r="V679" s="248"/>
      <c r="W679" s="248"/>
      <c r="X679" s="248"/>
      <c r="Y679" s="241"/>
      <c r="Z679" s="241" t="str">
        <f t="shared" si="32"/>
        <v/>
      </c>
      <c r="AA679" s="245">
        <f t="shared" si="33"/>
        <v>0</v>
      </c>
      <c r="AB679" s="242">
        <f>IF(G679=$J$1,(VLOOKUP(A679,'Extras -UL'!$A$6:$J$109,HLOOKUP('Exras Inflair Vs. Base'!G679,'Extras -UL'!$A$4:$J$5,2,FALSE),FALSE)),0)</f>
        <v>0</v>
      </c>
      <c r="AC679" s="242">
        <f>IF(G679=$K$1,(VLOOKUP(A679,'Extras -UL'!$A$6:$J$109,HLOOKUP('Exras Inflair Vs. Base'!G679,'Extras -UL'!$A$4:$J$5,2,FALSE),FALSE)),0)</f>
        <v>0</v>
      </c>
      <c r="AD679" s="242">
        <f>IF(G679=$L$1,(VLOOKUP(A679,'Extras -UL'!$A$6:$J$109,HLOOKUP('Exras Inflair Vs. Base'!G679,'Extras -UL'!$A$4:$J$5,2,FALSE),FALSE)),0)</f>
        <v>0</v>
      </c>
      <c r="AE679" s="242">
        <f>IF(G679=$M$1,(VLOOKUP(A679,'Extras -UL'!$A$6:$J$109,HLOOKUP('Exras Inflair Vs. Base'!G679,'Extras -UL'!$A$4:$J$5,2,FALSE),FALSE)),0)</f>
        <v>0</v>
      </c>
      <c r="AF679" s="242">
        <f>IF(G679=$N$1,(VLOOKUP(A679,'Extras -UL'!$A$6:$J$109,HLOOKUP('Exras Inflair Vs. Base'!G679,'Extras -UL'!$A$4:$J$5,2,FALSE),FALSE)-I679),0)</f>
        <v>0</v>
      </c>
      <c r="AG679" s="242">
        <f>IF(G679=$O$1,(VLOOKUP(A679,'Extras -UL'!$A$6:$J$109,HLOOKUP('Exras Inflair Vs. Base'!G679,'Extras -UL'!$A$4:$J$5,2,FALSE),FALSE)),0)</f>
        <v>0</v>
      </c>
      <c r="AH679" s="242">
        <f>IF(G679=$P$1,(VLOOKUP(A679,'Extras -UL'!$A$6:$J$109,HLOOKUP('Exras Inflair Vs. Base'!G679,'Extras -UL'!$A$4:$J$5,2,FALSE),FALSE)),0)</f>
        <v>0</v>
      </c>
      <c r="AI679" s="242">
        <f>IF(G679=$Q$1,(VLOOKUP(A679,'Extras -UL'!$A$6:$J$109,HLOOKUP('Exras Inflair Vs. Base'!G679,'Extras -UL'!$A$4:$J$5,2,FALSE),FALSE)),0)</f>
        <v>0</v>
      </c>
      <c r="AJ679" s="242">
        <f>IF(G679=$R$1,(VLOOKUP(A679,'Extras -UL'!$A$6:$J$109,HLOOKUP('Exras Inflair Vs. Base'!G679,'Extras -UL'!$A$4:$J$5,2,FALSE),FALSE)),0)</f>
        <v>0</v>
      </c>
    </row>
    <row r="680" spans="1:36" x14ac:dyDescent="0.25">
      <c r="A680" s="250"/>
      <c r="B680" s="250"/>
      <c r="C680" s="250"/>
      <c r="D680" s="252"/>
      <c r="E680" s="249"/>
      <c r="F680" s="249"/>
      <c r="G680" s="249"/>
      <c r="H680" s="249"/>
      <c r="I680" s="249"/>
      <c r="J680" s="369">
        <f>IF(G680=$J$1,(VLOOKUP(A680,'Extras -UL'!$A$6:$J$109,HLOOKUP('Exras Inflair Vs. Base'!G680,'Extras -UL'!$A$4:$J$5,2,FALSE),FALSE)-I680),0)</f>
        <v>0</v>
      </c>
      <c r="K680" s="369">
        <f>IF(G680=$K$1,(VLOOKUP(A680,'Extras -UL'!$A$6:$J$109,HLOOKUP('Exras Inflair Vs. Base'!G680,'Extras -UL'!$A$4:$J$5,2,FALSE),FALSE)-I680),0)</f>
        <v>0</v>
      </c>
      <c r="L680" s="369">
        <f>IF(G680=$L$1,(VLOOKUP(A680,'Extras -UL'!$A$6:$J$109,HLOOKUP('Exras Inflair Vs. Base'!G680,'Extras -UL'!$A$4:$J$5,2,FALSE),FALSE)-I680),0)</f>
        <v>0</v>
      </c>
      <c r="M680" s="369">
        <f>IF(G680=$M$1,(VLOOKUP(A680,'Extras -UL'!$A$6:$J$109,HLOOKUP('Exras Inflair Vs. Base'!G680,'Extras -UL'!$A$4:$J$5,2,FALSE),FALSE)-I680),0)</f>
        <v>0</v>
      </c>
      <c r="N680" s="369">
        <f>IF(G680=$N$1,(VLOOKUP(A680,'Extras -UL'!$A$6:$J$109,HLOOKUP('Exras Inflair Vs. Base'!G680,'Extras -UL'!$A$4:$J$5,2,FALSE),FALSE)-I680),0)</f>
        <v>0</v>
      </c>
      <c r="O680" s="369">
        <f>IF(G680=$O$1,(VLOOKUP(A680,'Extras -UL'!$A$6:$J$109,HLOOKUP('Exras Inflair Vs. Base'!G680,'Extras -UL'!$A$4:$J$5,2,FALSE),FALSE)-I680),0)</f>
        <v>0</v>
      </c>
      <c r="P680" s="369">
        <f>IF(G680=$P$1,(VLOOKUP(A680,'Extras -UL'!$A$6:$J$109,HLOOKUP('Exras Inflair Vs. Base'!G680,'Extras -UL'!$A$4:$J$5,2,FALSE),FALSE)-I680),0)</f>
        <v>0</v>
      </c>
      <c r="Q680" s="369">
        <f>IF(G680=$Q$1,(VLOOKUP(A680,'Extras -UL'!$A$6:$J$109,HLOOKUP('Exras Inflair Vs. Base'!G680,'Extras -UL'!$A$4:$J$5,2,FALSE),FALSE)-I680),0)</f>
        <v>0</v>
      </c>
      <c r="R680" s="369">
        <f>IF(G680=$R$1,(VLOOKUP(A680,'Extras -UL'!$A$6:$J$109,HLOOKUP('Exras Inflair Vs. Base'!G680,'Extras -UL'!$A$4:$J$5,2,FALSE),FALSE)-I680),0)</f>
        <v>0</v>
      </c>
      <c r="S680" s="248"/>
      <c r="T680" s="256" t="str">
        <f t="shared" si="31"/>
        <v/>
      </c>
      <c r="U680" s="248"/>
      <c r="V680" s="248"/>
      <c r="W680" s="248"/>
      <c r="X680" s="248"/>
      <c r="Y680" s="241"/>
      <c r="Z680" s="241" t="str">
        <f t="shared" si="32"/>
        <v/>
      </c>
      <c r="AA680" s="245">
        <f t="shared" si="33"/>
        <v>0</v>
      </c>
      <c r="AB680" s="242">
        <f>IF(G680=$J$1,(VLOOKUP(A680,'Extras -UL'!$A$6:$J$109,HLOOKUP('Exras Inflair Vs. Base'!G680,'Extras -UL'!$A$4:$J$5,2,FALSE),FALSE)),0)</f>
        <v>0</v>
      </c>
      <c r="AC680" s="242">
        <f>IF(G680=$K$1,(VLOOKUP(A680,'Extras -UL'!$A$6:$J$109,HLOOKUP('Exras Inflair Vs. Base'!G680,'Extras -UL'!$A$4:$J$5,2,FALSE),FALSE)),0)</f>
        <v>0</v>
      </c>
      <c r="AD680" s="242">
        <f>IF(G680=$L$1,(VLOOKUP(A680,'Extras -UL'!$A$6:$J$109,HLOOKUP('Exras Inflair Vs. Base'!G680,'Extras -UL'!$A$4:$J$5,2,FALSE),FALSE)),0)</f>
        <v>0</v>
      </c>
      <c r="AE680" s="242">
        <f>IF(G680=$M$1,(VLOOKUP(A680,'Extras -UL'!$A$6:$J$109,HLOOKUP('Exras Inflair Vs. Base'!G680,'Extras -UL'!$A$4:$J$5,2,FALSE),FALSE)),0)</f>
        <v>0</v>
      </c>
      <c r="AF680" s="242">
        <f>IF(G680=$N$1,(VLOOKUP(A680,'Extras -UL'!$A$6:$J$109,HLOOKUP('Exras Inflair Vs. Base'!G680,'Extras -UL'!$A$4:$J$5,2,FALSE),FALSE)-I680),0)</f>
        <v>0</v>
      </c>
      <c r="AG680" s="242">
        <f>IF(G680=$O$1,(VLOOKUP(A680,'Extras -UL'!$A$6:$J$109,HLOOKUP('Exras Inflair Vs. Base'!G680,'Extras -UL'!$A$4:$J$5,2,FALSE),FALSE)),0)</f>
        <v>0</v>
      </c>
      <c r="AH680" s="242">
        <f>IF(G680=$P$1,(VLOOKUP(A680,'Extras -UL'!$A$6:$J$109,HLOOKUP('Exras Inflair Vs. Base'!G680,'Extras -UL'!$A$4:$J$5,2,FALSE),FALSE)),0)</f>
        <v>0</v>
      </c>
      <c r="AI680" s="242">
        <f>IF(G680=$Q$1,(VLOOKUP(A680,'Extras -UL'!$A$6:$J$109,HLOOKUP('Exras Inflair Vs. Base'!G680,'Extras -UL'!$A$4:$J$5,2,FALSE),FALSE)),0)</f>
        <v>0</v>
      </c>
      <c r="AJ680" s="242">
        <f>IF(G680=$R$1,(VLOOKUP(A680,'Extras -UL'!$A$6:$J$109,HLOOKUP('Exras Inflair Vs. Base'!G680,'Extras -UL'!$A$4:$J$5,2,FALSE),FALSE)),0)</f>
        <v>0</v>
      </c>
    </row>
    <row r="681" spans="1:36" x14ac:dyDescent="0.25">
      <c r="A681" s="250"/>
      <c r="B681" s="250"/>
      <c r="C681" s="250"/>
      <c r="D681" s="252"/>
      <c r="E681" s="249"/>
      <c r="F681" s="249"/>
      <c r="G681" s="249"/>
      <c r="H681" s="249"/>
      <c r="I681" s="249"/>
      <c r="J681" s="369">
        <f>IF(G681=$J$1,(VLOOKUP(A681,'Extras -UL'!$A$6:$J$109,HLOOKUP('Exras Inflair Vs. Base'!G681,'Extras -UL'!$A$4:$J$5,2,FALSE),FALSE)-I681),0)</f>
        <v>0</v>
      </c>
      <c r="K681" s="369">
        <f>IF(G681=$K$1,(VLOOKUP(A681,'Extras -UL'!$A$6:$J$109,HLOOKUP('Exras Inflair Vs. Base'!G681,'Extras -UL'!$A$4:$J$5,2,FALSE),FALSE)-I681),0)</f>
        <v>0</v>
      </c>
      <c r="L681" s="369">
        <f>IF(G681=$L$1,(VLOOKUP(A681,'Extras -UL'!$A$6:$J$109,HLOOKUP('Exras Inflair Vs. Base'!G681,'Extras -UL'!$A$4:$J$5,2,FALSE),FALSE)-I681),0)</f>
        <v>0</v>
      </c>
      <c r="M681" s="369">
        <f>IF(G681=$M$1,(VLOOKUP(A681,'Extras -UL'!$A$6:$J$109,HLOOKUP('Exras Inflair Vs. Base'!G681,'Extras -UL'!$A$4:$J$5,2,FALSE),FALSE)-I681),0)</f>
        <v>0</v>
      </c>
      <c r="N681" s="369">
        <f>IF(G681=$N$1,(VLOOKUP(A681,'Extras -UL'!$A$6:$J$109,HLOOKUP('Exras Inflair Vs. Base'!G681,'Extras -UL'!$A$4:$J$5,2,FALSE),FALSE)-I681),0)</f>
        <v>0</v>
      </c>
      <c r="O681" s="369">
        <f>IF(G681=$O$1,(VLOOKUP(A681,'Extras -UL'!$A$6:$J$109,HLOOKUP('Exras Inflair Vs. Base'!G681,'Extras -UL'!$A$4:$J$5,2,FALSE),FALSE)-I681),0)</f>
        <v>0</v>
      </c>
      <c r="P681" s="369">
        <f>IF(G681=$P$1,(VLOOKUP(A681,'Extras -UL'!$A$6:$J$109,HLOOKUP('Exras Inflair Vs. Base'!G681,'Extras -UL'!$A$4:$J$5,2,FALSE),FALSE)-I681),0)</f>
        <v>0</v>
      </c>
      <c r="Q681" s="369">
        <f>IF(G681=$Q$1,(VLOOKUP(A681,'Extras -UL'!$A$6:$J$109,HLOOKUP('Exras Inflair Vs. Base'!G681,'Extras -UL'!$A$4:$J$5,2,FALSE),FALSE)-I681),0)</f>
        <v>0</v>
      </c>
      <c r="R681" s="369">
        <f>IF(G681=$R$1,(VLOOKUP(A681,'Extras -UL'!$A$6:$J$109,HLOOKUP('Exras Inflair Vs. Base'!G681,'Extras -UL'!$A$4:$J$5,2,FALSE),FALSE)-I681),0)</f>
        <v>0</v>
      </c>
      <c r="S681" s="248"/>
      <c r="T681" s="256" t="str">
        <f t="shared" si="31"/>
        <v/>
      </c>
      <c r="U681" s="248"/>
      <c r="V681" s="248"/>
      <c r="W681" s="248"/>
      <c r="X681" s="248"/>
      <c r="Y681" s="241"/>
      <c r="Z681" s="241" t="str">
        <f t="shared" si="32"/>
        <v/>
      </c>
      <c r="AA681" s="245">
        <f t="shared" si="33"/>
        <v>0</v>
      </c>
      <c r="AB681" s="242">
        <f>IF(G681=$J$1,(VLOOKUP(A681,'Extras -UL'!$A$6:$J$109,HLOOKUP('Exras Inflair Vs. Base'!G681,'Extras -UL'!$A$4:$J$5,2,FALSE),FALSE)),0)</f>
        <v>0</v>
      </c>
      <c r="AC681" s="242">
        <f>IF(G681=$K$1,(VLOOKUP(A681,'Extras -UL'!$A$6:$J$109,HLOOKUP('Exras Inflair Vs. Base'!G681,'Extras -UL'!$A$4:$J$5,2,FALSE),FALSE)),0)</f>
        <v>0</v>
      </c>
      <c r="AD681" s="242">
        <f>IF(G681=$L$1,(VLOOKUP(A681,'Extras -UL'!$A$6:$J$109,HLOOKUP('Exras Inflair Vs. Base'!G681,'Extras -UL'!$A$4:$J$5,2,FALSE),FALSE)),0)</f>
        <v>0</v>
      </c>
      <c r="AE681" s="242">
        <f>IF(G681=$M$1,(VLOOKUP(A681,'Extras -UL'!$A$6:$J$109,HLOOKUP('Exras Inflair Vs. Base'!G681,'Extras -UL'!$A$4:$J$5,2,FALSE),FALSE)),0)</f>
        <v>0</v>
      </c>
      <c r="AF681" s="242">
        <f>IF(G681=$N$1,(VLOOKUP(A681,'Extras -UL'!$A$6:$J$109,HLOOKUP('Exras Inflair Vs. Base'!G681,'Extras -UL'!$A$4:$J$5,2,FALSE),FALSE)-I681),0)</f>
        <v>0</v>
      </c>
      <c r="AG681" s="242">
        <f>IF(G681=$O$1,(VLOOKUP(A681,'Extras -UL'!$A$6:$J$109,HLOOKUP('Exras Inflair Vs. Base'!G681,'Extras -UL'!$A$4:$J$5,2,FALSE),FALSE)),0)</f>
        <v>0</v>
      </c>
      <c r="AH681" s="242">
        <f>IF(G681=$P$1,(VLOOKUP(A681,'Extras -UL'!$A$6:$J$109,HLOOKUP('Exras Inflair Vs. Base'!G681,'Extras -UL'!$A$4:$J$5,2,FALSE),FALSE)),0)</f>
        <v>0</v>
      </c>
      <c r="AI681" s="242">
        <f>IF(G681=$Q$1,(VLOOKUP(A681,'Extras -UL'!$A$6:$J$109,HLOOKUP('Exras Inflair Vs. Base'!G681,'Extras -UL'!$A$4:$J$5,2,FALSE),FALSE)),0)</f>
        <v>0</v>
      </c>
      <c r="AJ681" s="242">
        <f>IF(G681=$R$1,(VLOOKUP(A681,'Extras -UL'!$A$6:$J$109,HLOOKUP('Exras Inflair Vs. Base'!G681,'Extras -UL'!$A$4:$J$5,2,FALSE),FALSE)),0)</f>
        <v>0</v>
      </c>
    </row>
    <row r="682" spans="1:36" x14ac:dyDescent="0.25">
      <c r="A682" s="250"/>
      <c r="B682" s="250"/>
      <c r="C682" s="250"/>
      <c r="D682" s="252"/>
      <c r="E682" s="249"/>
      <c r="F682" s="249"/>
      <c r="G682" s="249"/>
      <c r="H682" s="249"/>
      <c r="I682" s="249"/>
      <c r="J682" s="369">
        <f>IF(G682=$J$1,(VLOOKUP(A682,'Extras -UL'!$A$6:$J$109,HLOOKUP('Exras Inflair Vs. Base'!G682,'Extras -UL'!$A$4:$J$5,2,FALSE),FALSE)-I682),0)</f>
        <v>0</v>
      </c>
      <c r="K682" s="369">
        <f>IF(G682=$K$1,(VLOOKUP(A682,'Extras -UL'!$A$6:$J$109,HLOOKUP('Exras Inflair Vs. Base'!G682,'Extras -UL'!$A$4:$J$5,2,FALSE),FALSE)-I682),0)</f>
        <v>0</v>
      </c>
      <c r="L682" s="369">
        <f>IF(G682=$L$1,(VLOOKUP(A682,'Extras -UL'!$A$6:$J$109,HLOOKUP('Exras Inflair Vs. Base'!G682,'Extras -UL'!$A$4:$J$5,2,FALSE),FALSE)-I682),0)</f>
        <v>0</v>
      </c>
      <c r="M682" s="369">
        <f>IF(G682=$M$1,(VLOOKUP(A682,'Extras -UL'!$A$6:$J$109,HLOOKUP('Exras Inflair Vs. Base'!G682,'Extras -UL'!$A$4:$J$5,2,FALSE),FALSE)-I682),0)</f>
        <v>0</v>
      </c>
      <c r="N682" s="369">
        <f>IF(G682=$N$1,(VLOOKUP(A682,'Extras -UL'!$A$6:$J$109,HLOOKUP('Exras Inflair Vs. Base'!G682,'Extras -UL'!$A$4:$J$5,2,FALSE),FALSE)-I682),0)</f>
        <v>0</v>
      </c>
      <c r="O682" s="369">
        <f>IF(G682=$O$1,(VLOOKUP(A682,'Extras -UL'!$A$6:$J$109,HLOOKUP('Exras Inflair Vs. Base'!G682,'Extras -UL'!$A$4:$J$5,2,FALSE),FALSE)-I682),0)</f>
        <v>0</v>
      </c>
      <c r="P682" s="369">
        <f>IF(G682=$P$1,(VLOOKUP(A682,'Extras -UL'!$A$6:$J$109,HLOOKUP('Exras Inflair Vs. Base'!G682,'Extras -UL'!$A$4:$J$5,2,FALSE),FALSE)-I682),0)</f>
        <v>0</v>
      </c>
      <c r="Q682" s="369">
        <f>IF(G682=$Q$1,(VLOOKUP(A682,'Extras -UL'!$A$6:$J$109,HLOOKUP('Exras Inflair Vs. Base'!G682,'Extras -UL'!$A$4:$J$5,2,FALSE),FALSE)-I682),0)</f>
        <v>0</v>
      </c>
      <c r="R682" s="369">
        <f>IF(G682=$R$1,(VLOOKUP(A682,'Extras -UL'!$A$6:$J$109,HLOOKUP('Exras Inflair Vs. Base'!G682,'Extras -UL'!$A$4:$J$5,2,FALSE),FALSE)-I682),0)</f>
        <v>0</v>
      </c>
      <c r="S682" s="248"/>
      <c r="T682" s="256" t="str">
        <f t="shared" si="31"/>
        <v/>
      </c>
      <c r="U682" s="248"/>
      <c r="V682" s="248"/>
      <c r="W682" s="248"/>
      <c r="X682" s="248"/>
      <c r="Y682" s="241"/>
      <c r="Z682" s="241" t="str">
        <f t="shared" si="32"/>
        <v/>
      </c>
      <c r="AA682" s="245">
        <f t="shared" si="33"/>
        <v>0</v>
      </c>
      <c r="AB682" s="242">
        <f>IF(G682=$J$1,(VLOOKUP(A682,'Extras -UL'!$A$6:$J$109,HLOOKUP('Exras Inflair Vs. Base'!G682,'Extras -UL'!$A$4:$J$5,2,FALSE),FALSE)),0)</f>
        <v>0</v>
      </c>
      <c r="AC682" s="242">
        <f>IF(G682=$K$1,(VLOOKUP(A682,'Extras -UL'!$A$6:$J$109,HLOOKUP('Exras Inflair Vs. Base'!G682,'Extras -UL'!$A$4:$J$5,2,FALSE),FALSE)),0)</f>
        <v>0</v>
      </c>
      <c r="AD682" s="242">
        <f>IF(G682=$L$1,(VLOOKUP(A682,'Extras -UL'!$A$6:$J$109,HLOOKUP('Exras Inflair Vs. Base'!G682,'Extras -UL'!$A$4:$J$5,2,FALSE),FALSE)),0)</f>
        <v>0</v>
      </c>
      <c r="AE682" s="242">
        <f>IF(G682=$M$1,(VLOOKUP(A682,'Extras -UL'!$A$6:$J$109,HLOOKUP('Exras Inflair Vs. Base'!G682,'Extras -UL'!$A$4:$J$5,2,FALSE),FALSE)),0)</f>
        <v>0</v>
      </c>
      <c r="AF682" s="242">
        <f>IF(G682=$N$1,(VLOOKUP(A682,'Extras -UL'!$A$6:$J$109,HLOOKUP('Exras Inflair Vs. Base'!G682,'Extras -UL'!$A$4:$J$5,2,FALSE),FALSE)-I682),0)</f>
        <v>0</v>
      </c>
      <c r="AG682" s="242">
        <f>IF(G682=$O$1,(VLOOKUP(A682,'Extras -UL'!$A$6:$J$109,HLOOKUP('Exras Inflair Vs. Base'!G682,'Extras -UL'!$A$4:$J$5,2,FALSE),FALSE)),0)</f>
        <v>0</v>
      </c>
      <c r="AH682" s="242">
        <f>IF(G682=$P$1,(VLOOKUP(A682,'Extras -UL'!$A$6:$J$109,HLOOKUP('Exras Inflair Vs. Base'!G682,'Extras -UL'!$A$4:$J$5,2,FALSE),FALSE)),0)</f>
        <v>0</v>
      </c>
      <c r="AI682" s="242">
        <f>IF(G682=$Q$1,(VLOOKUP(A682,'Extras -UL'!$A$6:$J$109,HLOOKUP('Exras Inflair Vs. Base'!G682,'Extras -UL'!$A$4:$J$5,2,FALSE),FALSE)),0)</f>
        <v>0</v>
      </c>
      <c r="AJ682" s="242">
        <f>IF(G682=$R$1,(VLOOKUP(A682,'Extras -UL'!$A$6:$J$109,HLOOKUP('Exras Inflair Vs. Base'!G682,'Extras -UL'!$A$4:$J$5,2,FALSE),FALSE)),0)</f>
        <v>0</v>
      </c>
    </row>
    <row r="683" spans="1:36" x14ac:dyDescent="0.25">
      <c r="A683" s="250"/>
      <c r="B683" s="250"/>
      <c r="C683" s="250"/>
      <c r="D683" s="252"/>
      <c r="E683" s="249"/>
      <c r="F683" s="249"/>
      <c r="G683" s="249"/>
      <c r="H683" s="249"/>
      <c r="I683" s="249"/>
      <c r="J683" s="369">
        <f>IF(G683=$J$1,(VLOOKUP(A683,'Extras -UL'!$A$6:$J$109,HLOOKUP('Exras Inflair Vs. Base'!G683,'Extras -UL'!$A$4:$J$5,2,FALSE),FALSE)-I683),0)</f>
        <v>0</v>
      </c>
      <c r="K683" s="369">
        <f>IF(G683=$K$1,(VLOOKUP(A683,'Extras -UL'!$A$6:$J$109,HLOOKUP('Exras Inflair Vs. Base'!G683,'Extras -UL'!$A$4:$J$5,2,FALSE),FALSE)-I683),0)</f>
        <v>0</v>
      </c>
      <c r="L683" s="369">
        <f>IF(G683=$L$1,(VLOOKUP(A683,'Extras -UL'!$A$6:$J$109,HLOOKUP('Exras Inflair Vs. Base'!G683,'Extras -UL'!$A$4:$J$5,2,FALSE),FALSE)-I683),0)</f>
        <v>0</v>
      </c>
      <c r="M683" s="369">
        <f>IF(G683=$M$1,(VLOOKUP(A683,'Extras -UL'!$A$6:$J$109,HLOOKUP('Exras Inflair Vs. Base'!G683,'Extras -UL'!$A$4:$J$5,2,FALSE),FALSE)-I683),0)</f>
        <v>0</v>
      </c>
      <c r="N683" s="369">
        <f>IF(G683=$N$1,(VLOOKUP(A683,'Extras -UL'!$A$6:$J$109,HLOOKUP('Exras Inflair Vs. Base'!G683,'Extras -UL'!$A$4:$J$5,2,FALSE),FALSE)-I683),0)</f>
        <v>0</v>
      </c>
      <c r="O683" s="369">
        <f>IF(G683=$O$1,(VLOOKUP(A683,'Extras -UL'!$A$6:$J$109,HLOOKUP('Exras Inflair Vs. Base'!G683,'Extras -UL'!$A$4:$J$5,2,FALSE),FALSE)-I683),0)</f>
        <v>0</v>
      </c>
      <c r="P683" s="369">
        <f>IF(G683=$P$1,(VLOOKUP(A683,'Extras -UL'!$A$6:$J$109,HLOOKUP('Exras Inflair Vs. Base'!G683,'Extras -UL'!$A$4:$J$5,2,FALSE),FALSE)-I683),0)</f>
        <v>0</v>
      </c>
      <c r="Q683" s="369">
        <f>IF(G683=$Q$1,(VLOOKUP(A683,'Extras -UL'!$A$6:$J$109,HLOOKUP('Exras Inflair Vs. Base'!G683,'Extras -UL'!$A$4:$J$5,2,FALSE),FALSE)-I683),0)</f>
        <v>0</v>
      </c>
      <c r="R683" s="369">
        <f>IF(G683=$R$1,(VLOOKUP(A683,'Extras -UL'!$A$6:$J$109,HLOOKUP('Exras Inflair Vs. Base'!G683,'Extras -UL'!$A$4:$J$5,2,FALSE),FALSE)-I683),0)</f>
        <v>0</v>
      </c>
      <c r="S683" s="248"/>
      <c r="T683" s="256" t="str">
        <f t="shared" si="31"/>
        <v/>
      </c>
      <c r="U683" s="248"/>
      <c r="V683" s="248"/>
      <c r="W683" s="248"/>
      <c r="X683" s="248"/>
      <c r="Y683" s="241"/>
      <c r="Z683" s="241" t="str">
        <f t="shared" si="32"/>
        <v/>
      </c>
      <c r="AA683" s="245">
        <f t="shared" si="33"/>
        <v>0</v>
      </c>
      <c r="AB683" s="242">
        <f>IF(G683=$J$1,(VLOOKUP(A683,'Extras -UL'!$A$6:$J$109,HLOOKUP('Exras Inflair Vs. Base'!G683,'Extras -UL'!$A$4:$J$5,2,FALSE),FALSE)),0)</f>
        <v>0</v>
      </c>
      <c r="AC683" s="242">
        <f>IF(G683=$K$1,(VLOOKUP(A683,'Extras -UL'!$A$6:$J$109,HLOOKUP('Exras Inflair Vs. Base'!G683,'Extras -UL'!$A$4:$J$5,2,FALSE),FALSE)),0)</f>
        <v>0</v>
      </c>
      <c r="AD683" s="242">
        <f>IF(G683=$L$1,(VLOOKUP(A683,'Extras -UL'!$A$6:$J$109,HLOOKUP('Exras Inflair Vs. Base'!G683,'Extras -UL'!$A$4:$J$5,2,FALSE),FALSE)),0)</f>
        <v>0</v>
      </c>
      <c r="AE683" s="242">
        <f>IF(G683=$M$1,(VLOOKUP(A683,'Extras -UL'!$A$6:$J$109,HLOOKUP('Exras Inflair Vs. Base'!G683,'Extras -UL'!$A$4:$J$5,2,FALSE),FALSE)),0)</f>
        <v>0</v>
      </c>
      <c r="AF683" s="242">
        <f>IF(G683=$N$1,(VLOOKUP(A683,'Extras -UL'!$A$6:$J$109,HLOOKUP('Exras Inflair Vs. Base'!G683,'Extras -UL'!$A$4:$J$5,2,FALSE),FALSE)-I683),0)</f>
        <v>0</v>
      </c>
      <c r="AG683" s="242">
        <f>IF(G683=$O$1,(VLOOKUP(A683,'Extras -UL'!$A$6:$J$109,HLOOKUP('Exras Inflair Vs. Base'!G683,'Extras -UL'!$A$4:$J$5,2,FALSE),FALSE)),0)</f>
        <v>0</v>
      </c>
      <c r="AH683" s="242">
        <f>IF(G683=$P$1,(VLOOKUP(A683,'Extras -UL'!$A$6:$J$109,HLOOKUP('Exras Inflair Vs. Base'!G683,'Extras -UL'!$A$4:$J$5,2,FALSE),FALSE)),0)</f>
        <v>0</v>
      </c>
      <c r="AI683" s="242">
        <f>IF(G683=$Q$1,(VLOOKUP(A683,'Extras -UL'!$A$6:$J$109,HLOOKUP('Exras Inflair Vs. Base'!G683,'Extras -UL'!$A$4:$J$5,2,FALSE),FALSE)),0)</f>
        <v>0</v>
      </c>
      <c r="AJ683" s="242">
        <f>IF(G683=$R$1,(VLOOKUP(A683,'Extras -UL'!$A$6:$J$109,HLOOKUP('Exras Inflair Vs. Base'!G683,'Extras -UL'!$A$4:$J$5,2,FALSE),FALSE)),0)</f>
        <v>0</v>
      </c>
    </row>
    <row r="684" spans="1:36" x14ac:dyDescent="0.25">
      <c r="A684" s="250"/>
      <c r="B684" s="250"/>
      <c r="C684" s="250"/>
      <c r="D684" s="252"/>
      <c r="E684" s="249"/>
      <c r="F684" s="249"/>
      <c r="G684" s="249"/>
      <c r="H684" s="249"/>
      <c r="I684" s="249"/>
      <c r="J684" s="369">
        <f>IF(G684=$J$1,(VLOOKUP(A684,'Extras -UL'!$A$6:$J$109,HLOOKUP('Exras Inflair Vs. Base'!G684,'Extras -UL'!$A$4:$J$5,2,FALSE),FALSE)-I684),0)</f>
        <v>0</v>
      </c>
      <c r="K684" s="369">
        <f>IF(G684=$K$1,(VLOOKUP(A684,'Extras -UL'!$A$6:$J$109,HLOOKUP('Exras Inflair Vs. Base'!G684,'Extras -UL'!$A$4:$J$5,2,FALSE),FALSE)-I684),0)</f>
        <v>0</v>
      </c>
      <c r="L684" s="369">
        <f>IF(G684=$L$1,(VLOOKUP(A684,'Extras -UL'!$A$6:$J$109,HLOOKUP('Exras Inflair Vs. Base'!G684,'Extras -UL'!$A$4:$J$5,2,FALSE),FALSE)-I684),0)</f>
        <v>0</v>
      </c>
      <c r="M684" s="369">
        <f>IF(G684=$M$1,(VLOOKUP(A684,'Extras -UL'!$A$6:$J$109,HLOOKUP('Exras Inflair Vs. Base'!G684,'Extras -UL'!$A$4:$J$5,2,FALSE),FALSE)-I684),0)</f>
        <v>0</v>
      </c>
      <c r="N684" s="369">
        <f>IF(G684=$N$1,(VLOOKUP(A684,'Extras -UL'!$A$6:$J$109,HLOOKUP('Exras Inflair Vs. Base'!G684,'Extras -UL'!$A$4:$J$5,2,FALSE),FALSE)-I684),0)</f>
        <v>0</v>
      </c>
      <c r="O684" s="369">
        <f>IF(G684=$O$1,(VLOOKUP(A684,'Extras -UL'!$A$6:$J$109,HLOOKUP('Exras Inflair Vs. Base'!G684,'Extras -UL'!$A$4:$J$5,2,FALSE),FALSE)-I684),0)</f>
        <v>0</v>
      </c>
      <c r="P684" s="369">
        <f>IF(G684=$P$1,(VLOOKUP(A684,'Extras -UL'!$A$6:$J$109,HLOOKUP('Exras Inflair Vs. Base'!G684,'Extras -UL'!$A$4:$J$5,2,FALSE),FALSE)-I684),0)</f>
        <v>0</v>
      </c>
      <c r="Q684" s="369">
        <f>IF(G684=$Q$1,(VLOOKUP(A684,'Extras -UL'!$A$6:$J$109,HLOOKUP('Exras Inflair Vs. Base'!G684,'Extras -UL'!$A$4:$J$5,2,FALSE),FALSE)-I684),0)</f>
        <v>0</v>
      </c>
      <c r="R684" s="369">
        <f>IF(G684=$R$1,(VLOOKUP(A684,'Extras -UL'!$A$6:$J$109,HLOOKUP('Exras Inflair Vs. Base'!G684,'Extras -UL'!$A$4:$J$5,2,FALSE),FALSE)-I684),0)</f>
        <v>0</v>
      </c>
      <c r="S684" s="248"/>
      <c r="T684" s="256" t="str">
        <f t="shared" si="31"/>
        <v/>
      </c>
      <c r="U684" s="248"/>
      <c r="V684" s="248"/>
      <c r="W684" s="248"/>
      <c r="X684" s="248"/>
      <c r="Y684" s="241"/>
      <c r="Z684" s="241" t="str">
        <f t="shared" si="32"/>
        <v/>
      </c>
      <c r="AA684" s="245">
        <f t="shared" si="33"/>
        <v>0</v>
      </c>
      <c r="AB684" s="242">
        <f>IF(G684=$J$1,(VLOOKUP(A684,'Extras -UL'!$A$6:$J$109,HLOOKUP('Exras Inflair Vs. Base'!G684,'Extras -UL'!$A$4:$J$5,2,FALSE),FALSE)),0)</f>
        <v>0</v>
      </c>
      <c r="AC684" s="242">
        <f>IF(G684=$K$1,(VLOOKUP(A684,'Extras -UL'!$A$6:$J$109,HLOOKUP('Exras Inflair Vs. Base'!G684,'Extras -UL'!$A$4:$J$5,2,FALSE),FALSE)),0)</f>
        <v>0</v>
      </c>
      <c r="AD684" s="242">
        <f>IF(G684=$L$1,(VLOOKUP(A684,'Extras -UL'!$A$6:$J$109,HLOOKUP('Exras Inflair Vs. Base'!G684,'Extras -UL'!$A$4:$J$5,2,FALSE),FALSE)),0)</f>
        <v>0</v>
      </c>
      <c r="AE684" s="242">
        <f>IF(G684=$M$1,(VLOOKUP(A684,'Extras -UL'!$A$6:$J$109,HLOOKUP('Exras Inflair Vs. Base'!G684,'Extras -UL'!$A$4:$J$5,2,FALSE),FALSE)),0)</f>
        <v>0</v>
      </c>
      <c r="AF684" s="242">
        <f>IF(G684=$N$1,(VLOOKUP(A684,'Extras -UL'!$A$6:$J$109,HLOOKUP('Exras Inflair Vs. Base'!G684,'Extras -UL'!$A$4:$J$5,2,FALSE),FALSE)-I684),0)</f>
        <v>0</v>
      </c>
      <c r="AG684" s="242">
        <f>IF(G684=$O$1,(VLOOKUP(A684,'Extras -UL'!$A$6:$J$109,HLOOKUP('Exras Inflair Vs. Base'!G684,'Extras -UL'!$A$4:$J$5,2,FALSE),FALSE)),0)</f>
        <v>0</v>
      </c>
      <c r="AH684" s="242">
        <f>IF(G684=$P$1,(VLOOKUP(A684,'Extras -UL'!$A$6:$J$109,HLOOKUP('Exras Inflair Vs. Base'!G684,'Extras -UL'!$A$4:$J$5,2,FALSE),FALSE)),0)</f>
        <v>0</v>
      </c>
      <c r="AI684" s="242">
        <f>IF(G684=$Q$1,(VLOOKUP(A684,'Extras -UL'!$A$6:$J$109,HLOOKUP('Exras Inflair Vs. Base'!G684,'Extras -UL'!$A$4:$J$5,2,FALSE),FALSE)),0)</f>
        <v>0</v>
      </c>
      <c r="AJ684" s="242">
        <f>IF(G684=$R$1,(VLOOKUP(A684,'Extras -UL'!$A$6:$J$109,HLOOKUP('Exras Inflair Vs. Base'!G684,'Extras -UL'!$A$4:$J$5,2,FALSE),FALSE)),0)</f>
        <v>0</v>
      </c>
    </row>
    <row r="685" spans="1:36" x14ac:dyDescent="0.25">
      <c r="A685" s="250"/>
      <c r="B685" s="250"/>
      <c r="C685" s="250"/>
      <c r="D685" s="252"/>
      <c r="E685" s="249"/>
      <c r="F685" s="249"/>
      <c r="G685" s="249"/>
      <c r="H685" s="249"/>
      <c r="I685" s="249"/>
      <c r="J685" s="369">
        <f>IF(G685=$J$1,(VLOOKUP(A685,'Extras -UL'!$A$6:$J$109,HLOOKUP('Exras Inflair Vs. Base'!G685,'Extras -UL'!$A$4:$J$5,2,FALSE),FALSE)-I685),0)</f>
        <v>0</v>
      </c>
      <c r="K685" s="369">
        <f>IF(G685=$K$1,(VLOOKUP(A685,'Extras -UL'!$A$6:$J$109,HLOOKUP('Exras Inflair Vs. Base'!G685,'Extras -UL'!$A$4:$J$5,2,FALSE),FALSE)-I685),0)</f>
        <v>0</v>
      </c>
      <c r="L685" s="369">
        <f>IF(G685=$L$1,(VLOOKUP(A685,'Extras -UL'!$A$6:$J$109,HLOOKUP('Exras Inflair Vs. Base'!G685,'Extras -UL'!$A$4:$J$5,2,FALSE),FALSE)-I685),0)</f>
        <v>0</v>
      </c>
      <c r="M685" s="369">
        <f>IF(G685=$M$1,(VLOOKUP(A685,'Extras -UL'!$A$6:$J$109,HLOOKUP('Exras Inflair Vs. Base'!G685,'Extras -UL'!$A$4:$J$5,2,FALSE),FALSE)-I685),0)</f>
        <v>0</v>
      </c>
      <c r="N685" s="369">
        <f>IF(G685=$N$1,(VLOOKUP(A685,'Extras -UL'!$A$6:$J$109,HLOOKUP('Exras Inflair Vs. Base'!G685,'Extras -UL'!$A$4:$J$5,2,FALSE),FALSE)-I685),0)</f>
        <v>0</v>
      </c>
      <c r="O685" s="369">
        <f>IF(G685=$O$1,(VLOOKUP(A685,'Extras -UL'!$A$6:$J$109,HLOOKUP('Exras Inflair Vs. Base'!G685,'Extras -UL'!$A$4:$J$5,2,FALSE),FALSE)-I685),0)</f>
        <v>0</v>
      </c>
      <c r="P685" s="369">
        <f>IF(G685=$P$1,(VLOOKUP(A685,'Extras -UL'!$A$6:$J$109,HLOOKUP('Exras Inflair Vs. Base'!G685,'Extras -UL'!$A$4:$J$5,2,FALSE),FALSE)-I685),0)</f>
        <v>0</v>
      </c>
      <c r="Q685" s="369">
        <f>IF(G685=$Q$1,(VLOOKUP(A685,'Extras -UL'!$A$6:$J$109,HLOOKUP('Exras Inflair Vs. Base'!G685,'Extras -UL'!$A$4:$J$5,2,FALSE),FALSE)-I685),0)</f>
        <v>0</v>
      </c>
      <c r="R685" s="369">
        <f>IF(G685=$R$1,(VLOOKUP(A685,'Extras -UL'!$A$6:$J$109,HLOOKUP('Exras Inflair Vs. Base'!G685,'Extras -UL'!$A$4:$J$5,2,FALSE),FALSE)-I685),0)</f>
        <v>0</v>
      </c>
      <c r="S685" s="248"/>
      <c r="T685" s="256" t="str">
        <f t="shared" si="31"/>
        <v/>
      </c>
      <c r="U685" s="248"/>
      <c r="V685" s="248"/>
      <c r="W685" s="248"/>
      <c r="X685" s="248"/>
      <c r="Y685" s="241"/>
      <c r="Z685" s="241" t="str">
        <f t="shared" si="32"/>
        <v/>
      </c>
      <c r="AA685" s="245">
        <f t="shared" si="33"/>
        <v>0</v>
      </c>
      <c r="AB685" s="242">
        <f>IF(G685=$J$1,(VLOOKUP(A685,'Extras -UL'!$A$6:$J$109,HLOOKUP('Exras Inflair Vs. Base'!G685,'Extras -UL'!$A$4:$J$5,2,FALSE),FALSE)),0)</f>
        <v>0</v>
      </c>
      <c r="AC685" s="242">
        <f>IF(G685=$K$1,(VLOOKUP(A685,'Extras -UL'!$A$6:$J$109,HLOOKUP('Exras Inflair Vs. Base'!G685,'Extras -UL'!$A$4:$J$5,2,FALSE),FALSE)),0)</f>
        <v>0</v>
      </c>
      <c r="AD685" s="242">
        <f>IF(G685=$L$1,(VLOOKUP(A685,'Extras -UL'!$A$6:$J$109,HLOOKUP('Exras Inflair Vs. Base'!G685,'Extras -UL'!$A$4:$J$5,2,FALSE),FALSE)),0)</f>
        <v>0</v>
      </c>
      <c r="AE685" s="242">
        <f>IF(G685=$M$1,(VLOOKUP(A685,'Extras -UL'!$A$6:$J$109,HLOOKUP('Exras Inflair Vs. Base'!G685,'Extras -UL'!$A$4:$J$5,2,FALSE),FALSE)),0)</f>
        <v>0</v>
      </c>
      <c r="AF685" s="242">
        <f>IF(G685=$N$1,(VLOOKUP(A685,'Extras -UL'!$A$6:$J$109,HLOOKUP('Exras Inflair Vs. Base'!G685,'Extras -UL'!$A$4:$J$5,2,FALSE),FALSE)-I685),0)</f>
        <v>0</v>
      </c>
      <c r="AG685" s="242">
        <f>IF(G685=$O$1,(VLOOKUP(A685,'Extras -UL'!$A$6:$J$109,HLOOKUP('Exras Inflair Vs. Base'!G685,'Extras -UL'!$A$4:$J$5,2,FALSE),FALSE)),0)</f>
        <v>0</v>
      </c>
      <c r="AH685" s="242">
        <f>IF(G685=$P$1,(VLOOKUP(A685,'Extras -UL'!$A$6:$J$109,HLOOKUP('Exras Inflair Vs. Base'!G685,'Extras -UL'!$A$4:$J$5,2,FALSE),FALSE)),0)</f>
        <v>0</v>
      </c>
      <c r="AI685" s="242">
        <f>IF(G685=$Q$1,(VLOOKUP(A685,'Extras -UL'!$A$6:$J$109,HLOOKUP('Exras Inflair Vs. Base'!G685,'Extras -UL'!$A$4:$J$5,2,FALSE),FALSE)),0)</f>
        <v>0</v>
      </c>
      <c r="AJ685" s="242">
        <f>IF(G685=$R$1,(VLOOKUP(A685,'Extras -UL'!$A$6:$J$109,HLOOKUP('Exras Inflair Vs. Base'!G685,'Extras -UL'!$A$4:$J$5,2,FALSE),FALSE)),0)</f>
        <v>0</v>
      </c>
    </row>
    <row r="686" spans="1:36" x14ac:dyDescent="0.25">
      <c r="A686" s="250"/>
      <c r="B686" s="250"/>
      <c r="C686" s="250"/>
      <c r="D686" s="252"/>
      <c r="E686" s="249"/>
      <c r="F686" s="249"/>
      <c r="G686" s="249"/>
      <c r="H686" s="249"/>
      <c r="I686" s="249"/>
      <c r="J686" s="369">
        <f>IF(G686=$J$1,(VLOOKUP(A686,'Extras -UL'!$A$6:$J$109,HLOOKUP('Exras Inflair Vs. Base'!G686,'Extras -UL'!$A$4:$J$5,2,FALSE),FALSE)-I686),0)</f>
        <v>0</v>
      </c>
      <c r="K686" s="369">
        <f>IF(G686=$K$1,(VLOOKUP(A686,'Extras -UL'!$A$6:$J$109,HLOOKUP('Exras Inflair Vs. Base'!G686,'Extras -UL'!$A$4:$J$5,2,FALSE),FALSE)-I686),0)</f>
        <v>0</v>
      </c>
      <c r="L686" s="369">
        <f>IF(G686=$L$1,(VLOOKUP(A686,'Extras -UL'!$A$6:$J$109,HLOOKUP('Exras Inflair Vs. Base'!G686,'Extras -UL'!$A$4:$J$5,2,FALSE),FALSE)-I686),0)</f>
        <v>0</v>
      </c>
      <c r="M686" s="369">
        <f>IF(G686=$M$1,(VLOOKUP(A686,'Extras -UL'!$A$6:$J$109,HLOOKUP('Exras Inflair Vs. Base'!G686,'Extras -UL'!$A$4:$J$5,2,FALSE),FALSE)-I686),0)</f>
        <v>0</v>
      </c>
      <c r="N686" s="369">
        <f>IF(G686=$N$1,(VLOOKUP(A686,'Extras -UL'!$A$6:$J$109,HLOOKUP('Exras Inflair Vs. Base'!G686,'Extras -UL'!$A$4:$J$5,2,FALSE),FALSE)-I686),0)</f>
        <v>0</v>
      </c>
      <c r="O686" s="369">
        <f>IF(G686=$O$1,(VLOOKUP(A686,'Extras -UL'!$A$6:$J$109,HLOOKUP('Exras Inflair Vs. Base'!G686,'Extras -UL'!$A$4:$J$5,2,FALSE),FALSE)-I686),0)</f>
        <v>0</v>
      </c>
      <c r="P686" s="369">
        <f>IF(G686=$P$1,(VLOOKUP(A686,'Extras -UL'!$A$6:$J$109,HLOOKUP('Exras Inflair Vs. Base'!G686,'Extras -UL'!$A$4:$J$5,2,FALSE),FALSE)-I686),0)</f>
        <v>0</v>
      </c>
      <c r="Q686" s="369">
        <f>IF(G686=$Q$1,(VLOOKUP(A686,'Extras -UL'!$A$6:$J$109,HLOOKUP('Exras Inflair Vs. Base'!G686,'Extras -UL'!$A$4:$J$5,2,FALSE),FALSE)-I686),0)</f>
        <v>0</v>
      </c>
      <c r="R686" s="369">
        <f>IF(G686=$R$1,(VLOOKUP(A686,'Extras -UL'!$A$6:$J$109,HLOOKUP('Exras Inflair Vs. Base'!G686,'Extras -UL'!$A$4:$J$5,2,FALSE),FALSE)-I686),0)</f>
        <v>0</v>
      </c>
      <c r="S686" s="248"/>
      <c r="T686" s="256" t="str">
        <f t="shared" si="31"/>
        <v/>
      </c>
      <c r="U686" s="248"/>
      <c r="V686" s="248"/>
      <c r="W686" s="248"/>
      <c r="X686" s="248"/>
      <c r="Y686" s="241"/>
      <c r="Z686" s="241" t="str">
        <f t="shared" si="32"/>
        <v/>
      </c>
      <c r="AA686" s="245">
        <f t="shared" si="33"/>
        <v>0</v>
      </c>
      <c r="AB686" s="242">
        <f>IF(G686=$J$1,(VLOOKUP(A686,'Extras -UL'!$A$6:$J$109,HLOOKUP('Exras Inflair Vs. Base'!G686,'Extras -UL'!$A$4:$J$5,2,FALSE),FALSE)),0)</f>
        <v>0</v>
      </c>
      <c r="AC686" s="242">
        <f>IF(G686=$K$1,(VLOOKUP(A686,'Extras -UL'!$A$6:$J$109,HLOOKUP('Exras Inflair Vs. Base'!G686,'Extras -UL'!$A$4:$J$5,2,FALSE),FALSE)),0)</f>
        <v>0</v>
      </c>
      <c r="AD686" s="242">
        <f>IF(G686=$L$1,(VLOOKUP(A686,'Extras -UL'!$A$6:$J$109,HLOOKUP('Exras Inflair Vs. Base'!G686,'Extras -UL'!$A$4:$J$5,2,FALSE),FALSE)),0)</f>
        <v>0</v>
      </c>
      <c r="AE686" s="242">
        <f>IF(G686=$M$1,(VLOOKUP(A686,'Extras -UL'!$A$6:$J$109,HLOOKUP('Exras Inflair Vs. Base'!G686,'Extras -UL'!$A$4:$J$5,2,FALSE),FALSE)),0)</f>
        <v>0</v>
      </c>
      <c r="AF686" s="242">
        <f>IF(G686=$N$1,(VLOOKUP(A686,'Extras -UL'!$A$6:$J$109,HLOOKUP('Exras Inflair Vs. Base'!G686,'Extras -UL'!$A$4:$J$5,2,FALSE),FALSE)-I686),0)</f>
        <v>0</v>
      </c>
      <c r="AG686" s="242">
        <f>IF(G686=$O$1,(VLOOKUP(A686,'Extras -UL'!$A$6:$J$109,HLOOKUP('Exras Inflair Vs. Base'!G686,'Extras -UL'!$A$4:$J$5,2,FALSE),FALSE)),0)</f>
        <v>0</v>
      </c>
      <c r="AH686" s="242">
        <f>IF(G686=$P$1,(VLOOKUP(A686,'Extras -UL'!$A$6:$J$109,HLOOKUP('Exras Inflair Vs. Base'!G686,'Extras -UL'!$A$4:$J$5,2,FALSE),FALSE)),0)</f>
        <v>0</v>
      </c>
      <c r="AI686" s="242">
        <f>IF(G686=$Q$1,(VLOOKUP(A686,'Extras -UL'!$A$6:$J$109,HLOOKUP('Exras Inflair Vs. Base'!G686,'Extras -UL'!$A$4:$J$5,2,FALSE),FALSE)),0)</f>
        <v>0</v>
      </c>
      <c r="AJ686" s="242">
        <f>IF(G686=$R$1,(VLOOKUP(A686,'Extras -UL'!$A$6:$J$109,HLOOKUP('Exras Inflair Vs. Base'!G686,'Extras -UL'!$A$4:$J$5,2,FALSE),FALSE)),0)</f>
        <v>0</v>
      </c>
    </row>
    <row r="687" spans="1:36" x14ac:dyDescent="0.25">
      <c r="A687" s="250"/>
      <c r="B687" s="250"/>
      <c r="C687" s="250"/>
      <c r="D687" s="252"/>
      <c r="E687" s="249"/>
      <c r="F687" s="249"/>
      <c r="G687" s="249"/>
      <c r="H687" s="249"/>
      <c r="I687" s="249"/>
      <c r="J687" s="369">
        <f>IF(G687=$J$1,(VLOOKUP(A687,'Extras -UL'!$A$6:$J$109,HLOOKUP('Exras Inflair Vs. Base'!G687,'Extras -UL'!$A$4:$J$5,2,FALSE),FALSE)-I687),0)</f>
        <v>0</v>
      </c>
      <c r="K687" s="369">
        <f>IF(G687=$K$1,(VLOOKUP(A687,'Extras -UL'!$A$6:$J$109,HLOOKUP('Exras Inflair Vs. Base'!G687,'Extras -UL'!$A$4:$J$5,2,FALSE),FALSE)-I687),0)</f>
        <v>0</v>
      </c>
      <c r="L687" s="369">
        <f>IF(G687=$L$1,(VLOOKUP(A687,'Extras -UL'!$A$6:$J$109,HLOOKUP('Exras Inflair Vs. Base'!G687,'Extras -UL'!$A$4:$J$5,2,FALSE),FALSE)-I687),0)</f>
        <v>0</v>
      </c>
      <c r="M687" s="369">
        <f>IF(G687=$M$1,(VLOOKUP(A687,'Extras -UL'!$A$6:$J$109,HLOOKUP('Exras Inflair Vs. Base'!G687,'Extras -UL'!$A$4:$J$5,2,FALSE),FALSE)-I687),0)</f>
        <v>0</v>
      </c>
      <c r="N687" s="369">
        <f>IF(G687=$N$1,(VLOOKUP(A687,'Extras -UL'!$A$6:$J$109,HLOOKUP('Exras Inflair Vs. Base'!G687,'Extras -UL'!$A$4:$J$5,2,FALSE),FALSE)-I687),0)</f>
        <v>0</v>
      </c>
      <c r="O687" s="369">
        <f>IF(G687=$O$1,(VLOOKUP(A687,'Extras -UL'!$A$6:$J$109,HLOOKUP('Exras Inflair Vs. Base'!G687,'Extras -UL'!$A$4:$J$5,2,FALSE),FALSE)-I687),0)</f>
        <v>0</v>
      </c>
      <c r="P687" s="369">
        <f>IF(G687=$P$1,(VLOOKUP(A687,'Extras -UL'!$A$6:$J$109,HLOOKUP('Exras Inflair Vs. Base'!G687,'Extras -UL'!$A$4:$J$5,2,FALSE),FALSE)-I687),0)</f>
        <v>0</v>
      </c>
      <c r="Q687" s="369">
        <f>IF(G687=$Q$1,(VLOOKUP(A687,'Extras -UL'!$A$6:$J$109,HLOOKUP('Exras Inflair Vs. Base'!G687,'Extras -UL'!$A$4:$J$5,2,FALSE),FALSE)-I687),0)</f>
        <v>0</v>
      </c>
      <c r="R687" s="369">
        <f>IF(G687=$R$1,(VLOOKUP(A687,'Extras -UL'!$A$6:$J$109,HLOOKUP('Exras Inflair Vs. Base'!G687,'Extras -UL'!$A$4:$J$5,2,FALSE),FALSE)-I687),0)</f>
        <v>0</v>
      </c>
      <c r="S687" s="248"/>
      <c r="T687" s="256" t="str">
        <f t="shared" si="31"/>
        <v/>
      </c>
      <c r="U687" s="248"/>
      <c r="V687" s="248"/>
      <c r="W687" s="248"/>
      <c r="X687" s="248"/>
      <c r="Y687" s="241"/>
      <c r="Z687" s="241" t="str">
        <f t="shared" si="32"/>
        <v/>
      </c>
      <c r="AA687" s="245">
        <f t="shared" si="33"/>
        <v>0</v>
      </c>
      <c r="AB687" s="242">
        <f>IF(G687=$J$1,(VLOOKUP(A687,'Extras -UL'!$A$6:$J$109,HLOOKUP('Exras Inflair Vs. Base'!G687,'Extras -UL'!$A$4:$J$5,2,FALSE),FALSE)),0)</f>
        <v>0</v>
      </c>
      <c r="AC687" s="242">
        <f>IF(G687=$K$1,(VLOOKUP(A687,'Extras -UL'!$A$6:$J$109,HLOOKUP('Exras Inflair Vs. Base'!G687,'Extras -UL'!$A$4:$J$5,2,FALSE),FALSE)),0)</f>
        <v>0</v>
      </c>
      <c r="AD687" s="242">
        <f>IF(G687=$L$1,(VLOOKUP(A687,'Extras -UL'!$A$6:$J$109,HLOOKUP('Exras Inflair Vs. Base'!G687,'Extras -UL'!$A$4:$J$5,2,FALSE),FALSE)),0)</f>
        <v>0</v>
      </c>
      <c r="AE687" s="242">
        <f>IF(G687=$M$1,(VLOOKUP(A687,'Extras -UL'!$A$6:$J$109,HLOOKUP('Exras Inflair Vs. Base'!G687,'Extras -UL'!$A$4:$J$5,2,FALSE),FALSE)),0)</f>
        <v>0</v>
      </c>
      <c r="AF687" s="242">
        <f>IF(G687=$N$1,(VLOOKUP(A687,'Extras -UL'!$A$6:$J$109,HLOOKUP('Exras Inflair Vs. Base'!G687,'Extras -UL'!$A$4:$J$5,2,FALSE),FALSE)-I687),0)</f>
        <v>0</v>
      </c>
      <c r="AG687" s="242">
        <f>IF(G687=$O$1,(VLOOKUP(A687,'Extras -UL'!$A$6:$J$109,HLOOKUP('Exras Inflair Vs. Base'!G687,'Extras -UL'!$A$4:$J$5,2,FALSE),FALSE)),0)</f>
        <v>0</v>
      </c>
      <c r="AH687" s="242">
        <f>IF(G687=$P$1,(VLOOKUP(A687,'Extras -UL'!$A$6:$J$109,HLOOKUP('Exras Inflair Vs. Base'!G687,'Extras -UL'!$A$4:$J$5,2,FALSE),FALSE)),0)</f>
        <v>0</v>
      </c>
      <c r="AI687" s="242">
        <f>IF(G687=$Q$1,(VLOOKUP(A687,'Extras -UL'!$A$6:$J$109,HLOOKUP('Exras Inflair Vs. Base'!G687,'Extras -UL'!$A$4:$J$5,2,FALSE),FALSE)),0)</f>
        <v>0</v>
      </c>
      <c r="AJ687" s="242">
        <f>IF(G687=$R$1,(VLOOKUP(A687,'Extras -UL'!$A$6:$J$109,HLOOKUP('Exras Inflair Vs. Base'!G687,'Extras -UL'!$A$4:$J$5,2,FALSE),FALSE)),0)</f>
        <v>0</v>
      </c>
    </row>
    <row r="688" spans="1:36" x14ac:dyDescent="0.25">
      <c r="A688" s="250"/>
      <c r="B688" s="250"/>
      <c r="C688" s="250"/>
      <c r="D688" s="252"/>
      <c r="E688" s="249"/>
      <c r="F688" s="249"/>
      <c r="G688" s="249"/>
      <c r="H688" s="249"/>
      <c r="I688" s="249"/>
      <c r="J688" s="369">
        <f>IF(G688=$J$1,(VLOOKUP(A688,'Extras -UL'!$A$6:$J$109,HLOOKUP('Exras Inflair Vs. Base'!G688,'Extras -UL'!$A$4:$J$5,2,FALSE),FALSE)-I688),0)</f>
        <v>0</v>
      </c>
      <c r="K688" s="369">
        <f>IF(G688=$K$1,(VLOOKUP(A688,'Extras -UL'!$A$6:$J$109,HLOOKUP('Exras Inflair Vs. Base'!G688,'Extras -UL'!$A$4:$J$5,2,FALSE),FALSE)-I688),0)</f>
        <v>0</v>
      </c>
      <c r="L688" s="369">
        <f>IF(G688=$L$1,(VLOOKUP(A688,'Extras -UL'!$A$6:$J$109,HLOOKUP('Exras Inflair Vs. Base'!G688,'Extras -UL'!$A$4:$J$5,2,FALSE),FALSE)-I688),0)</f>
        <v>0</v>
      </c>
      <c r="M688" s="369">
        <f>IF(G688=$M$1,(VLOOKUP(A688,'Extras -UL'!$A$6:$J$109,HLOOKUP('Exras Inflair Vs. Base'!G688,'Extras -UL'!$A$4:$J$5,2,FALSE),FALSE)-I688),0)</f>
        <v>0</v>
      </c>
      <c r="N688" s="369">
        <f>IF(G688=$N$1,(VLOOKUP(A688,'Extras -UL'!$A$6:$J$109,HLOOKUP('Exras Inflair Vs. Base'!G688,'Extras -UL'!$A$4:$J$5,2,FALSE),FALSE)-I688),0)</f>
        <v>0</v>
      </c>
      <c r="O688" s="369">
        <f>IF(G688=$O$1,(VLOOKUP(A688,'Extras -UL'!$A$6:$J$109,HLOOKUP('Exras Inflair Vs. Base'!G688,'Extras -UL'!$A$4:$J$5,2,FALSE),FALSE)-I688),0)</f>
        <v>0</v>
      </c>
      <c r="P688" s="369">
        <f>IF(G688=$P$1,(VLOOKUP(A688,'Extras -UL'!$A$6:$J$109,HLOOKUP('Exras Inflair Vs. Base'!G688,'Extras -UL'!$A$4:$J$5,2,FALSE),FALSE)-I688),0)</f>
        <v>0</v>
      </c>
      <c r="Q688" s="369">
        <f>IF(G688=$Q$1,(VLOOKUP(A688,'Extras -UL'!$A$6:$J$109,HLOOKUP('Exras Inflair Vs. Base'!G688,'Extras -UL'!$A$4:$J$5,2,FALSE),FALSE)-I688),0)</f>
        <v>0</v>
      </c>
      <c r="R688" s="369">
        <f>IF(G688=$R$1,(VLOOKUP(A688,'Extras -UL'!$A$6:$J$109,HLOOKUP('Exras Inflair Vs. Base'!G688,'Extras -UL'!$A$4:$J$5,2,FALSE),FALSE)-I688),0)</f>
        <v>0</v>
      </c>
      <c r="S688" s="248"/>
      <c r="T688" s="256" t="str">
        <f t="shared" si="31"/>
        <v/>
      </c>
      <c r="U688" s="248"/>
      <c r="V688" s="248"/>
      <c r="W688" s="248"/>
      <c r="X688" s="248"/>
      <c r="Y688" s="241"/>
      <c r="Z688" s="241" t="str">
        <f t="shared" si="32"/>
        <v/>
      </c>
      <c r="AA688" s="245">
        <f t="shared" si="33"/>
        <v>0</v>
      </c>
      <c r="AB688" s="242">
        <f>IF(G688=$J$1,(VLOOKUP(A688,'Extras -UL'!$A$6:$J$109,HLOOKUP('Exras Inflair Vs. Base'!G688,'Extras -UL'!$A$4:$J$5,2,FALSE),FALSE)),0)</f>
        <v>0</v>
      </c>
      <c r="AC688" s="242">
        <f>IF(G688=$K$1,(VLOOKUP(A688,'Extras -UL'!$A$6:$J$109,HLOOKUP('Exras Inflair Vs. Base'!G688,'Extras -UL'!$A$4:$J$5,2,FALSE),FALSE)),0)</f>
        <v>0</v>
      </c>
      <c r="AD688" s="242">
        <f>IF(G688=$L$1,(VLOOKUP(A688,'Extras -UL'!$A$6:$J$109,HLOOKUP('Exras Inflair Vs. Base'!G688,'Extras -UL'!$A$4:$J$5,2,FALSE),FALSE)),0)</f>
        <v>0</v>
      </c>
      <c r="AE688" s="242">
        <f>IF(G688=$M$1,(VLOOKUP(A688,'Extras -UL'!$A$6:$J$109,HLOOKUP('Exras Inflair Vs. Base'!G688,'Extras -UL'!$A$4:$J$5,2,FALSE),FALSE)),0)</f>
        <v>0</v>
      </c>
      <c r="AF688" s="242">
        <f>IF(G688=$N$1,(VLOOKUP(A688,'Extras -UL'!$A$6:$J$109,HLOOKUP('Exras Inflair Vs. Base'!G688,'Extras -UL'!$A$4:$J$5,2,FALSE),FALSE)-I688),0)</f>
        <v>0</v>
      </c>
      <c r="AG688" s="242">
        <f>IF(G688=$O$1,(VLOOKUP(A688,'Extras -UL'!$A$6:$J$109,HLOOKUP('Exras Inflair Vs. Base'!G688,'Extras -UL'!$A$4:$J$5,2,FALSE),FALSE)),0)</f>
        <v>0</v>
      </c>
      <c r="AH688" s="242">
        <f>IF(G688=$P$1,(VLOOKUP(A688,'Extras -UL'!$A$6:$J$109,HLOOKUP('Exras Inflair Vs. Base'!G688,'Extras -UL'!$A$4:$J$5,2,FALSE),FALSE)),0)</f>
        <v>0</v>
      </c>
      <c r="AI688" s="242">
        <f>IF(G688=$Q$1,(VLOOKUP(A688,'Extras -UL'!$A$6:$J$109,HLOOKUP('Exras Inflair Vs. Base'!G688,'Extras -UL'!$A$4:$J$5,2,FALSE),FALSE)),0)</f>
        <v>0</v>
      </c>
      <c r="AJ688" s="242">
        <f>IF(G688=$R$1,(VLOOKUP(A688,'Extras -UL'!$A$6:$J$109,HLOOKUP('Exras Inflair Vs. Base'!G688,'Extras -UL'!$A$4:$J$5,2,FALSE),FALSE)),0)</f>
        <v>0</v>
      </c>
    </row>
    <row r="689" spans="1:36" x14ac:dyDescent="0.25">
      <c r="A689" s="250"/>
      <c r="B689" s="250"/>
      <c r="C689" s="250"/>
      <c r="D689" s="252"/>
      <c r="E689" s="249"/>
      <c r="F689" s="249"/>
      <c r="G689" s="249"/>
      <c r="H689" s="249"/>
      <c r="I689" s="249"/>
      <c r="J689" s="369">
        <f>IF(G689=$J$1,(VLOOKUP(A689,'Extras -UL'!$A$6:$J$109,HLOOKUP('Exras Inflair Vs. Base'!G689,'Extras -UL'!$A$4:$J$5,2,FALSE),FALSE)-I689),0)</f>
        <v>0</v>
      </c>
      <c r="K689" s="369">
        <f>IF(G689=$K$1,(VLOOKUP(A689,'Extras -UL'!$A$6:$J$109,HLOOKUP('Exras Inflair Vs. Base'!G689,'Extras -UL'!$A$4:$J$5,2,FALSE),FALSE)-I689),0)</f>
        <v>0</v>
      </c>
      <c r="L689" s="369">
        <f>IF(G689=$L$1,(VLOOKUP(A689,'Extras -UL'!$A$6:$J$109,HLOOKUP('Exras Inflair Vs. Base'!G689,'Extras -UL'!$A$4:$J$5,2,FALSE),FALSE)-I689),0)</f>
        <v>0</v>
      </c>
      <c r="M689" s="369">
        <f>IF(G689=$M$1,(VLOOKUP(A689,'Extras -UL'!$A$6:$J$109,HLOOKUP('Exras Inflair Vs. Base'!G689,'Extras -UL'!$A$4:$J$5,2,FALSE),FALSE)-I689),0)</f>
        <v>0</v>
      </c>
      <c r="N689" s="369">
        <f>IF(G689=$N$1,(VLOOKUP(A689,'Extras -UL'!$A$6:$J$109,HLOOKUP('Exras Inflair Vs. Base'!G689,'Extras -UL'!$A$4:$J$5,2,FALSE),FALSE)-I689),0)</f>
        <v>0</v>
      </c>
      <c r="O689" s="369">
        <f>IF(G689=$O$1,(VLOOKUP(A689,'Extras -UL'!$A$6:$J$109,HLOOKUP('Exras Inflair Vs. Base'!G689,'Extras -UL'!$A$4:$J$5,2,FALSE),FALSE)-I689),0)</f>
        <v>0</v>
      </c>
      <c r="P689" s="369">
        <f>IF(G689=$P$1,(VLOOKUP(A689,'Extras -UL'!$A$6:$J$109,HLOOKUP('Exras Inflair Vs. Base'!G689,'Extras -UL'!$A$4:$J$5,2,FALSE),FALSE)-I689),0)</f>
        <v>0</v>
      </c>
      <c r="Q689" s="369">
        <f>IF(G689=$Q$1,(VLOOKUP(A689,'Extras -UL'!$A$6:$J$109,HLOOKUP('Exras Inflair Vs. Base'!G689,'Extras -UL'!$A$4:$J$5,2,FALSE),FALSE)-I689),0)</f>
        <v>0</v>
      </c>
      <c r="R689" s="369">
        <f>IF(G689=$R$1,(VLOOKUP(A689,'Extras -UL'!$A$6:$J$109,HLOOKUP('Exras Inflair Vs. Base'!G689,'Extras -UL'!$A$4:$J$5,2,FALSE),FALSE)-I689),0)</f>
        <v>0</v>
      </c>
      <c r="S689" s="248"/>
      <c r="T689" s="256" t="str">
        <f t="shared" si="31"/>
        <v/>
      </c>
      <c r="U689" s="248"/>
      <c r="V689" s="248"/>
      <c r="W689" s="248"/>
      <c r="X689" s="248"/>
      <c r="Y689" s="241"/>
      <c r="Z689" s="241" t="str">
        <f t="shared" si="32"/>
        <v/>
      </c>
      <c r="AA689" s="245">
        <f t="shared" si="33"/>
        <v>0</v>
      </c>
      <c r="AB689" s="242">
        <f>IF(G689=$J$1,(VLOOKUP(A689,'Extras -UL'!$A$6:$J$109,HLOOKUP('Exras Inflair Vs. Base'!G689,'Extras -UL'!$A$4:$J$5,2,FALSE),FALSE)),0)</f>
        <v>0</v>
      </c>
      <c r="AC689" s="242">
        <f>IF(G689=$K$1,(VLOOKUP(A689,'Extras -UL'!$A$6:$J$109,HLOOKUP('Exras Inflair Vs. Base'!G689,'Extras -UL'!$A$4:$J$5,2,FALSE),FALSE)),0)</f>
        <v>0</v>
      </c>
      <c r="AD689" s="242">
        <f>IF(G689=$L$1,(VLOOKUP(A689,'Extras -UL'!$A$6:$J$109,HLOOKUP('Exras Inflair Vs. Base'!G689,'Extras -UL'!$A$4:$J$5,2,FALSE),FALSE)),0)</f>
        <v>0</v>
      </c>
      <c r="AE689" s="242">
        <f>IF(G689=$M$1,(VLOOKUP(A689,'Extras -UL'!$A$6:$J$109,HLOOKUP('Exras Inflair Vs. Base'!G689,'Extras -UL'!$A$4:$J$5,2,FALSE),FALSE)),0)</f>
        <v>0</v>
      </c>
      <c r="AF689" s="242">
        <f>IF(G689=$N$1,(VLOOKUP(A689,'Extras -UL'!$A$6:$J$109,HLOOKUP('Exras Inflair Vs. Base'!G689,'Extras -UL'!$A$4:$J$5,2,FALSE),FALSE)-I689),0)</f>
        <v>0</v>
      </c>
      <c r="AG689" s="242">
        <f>IF(G689=$O$1,(VLOOKUP(A689,'Extras -UL'!$A$6:$J$109,HLOOKUP('Exras Inflair Vs. Base'!G689,'Extras -UL'!$A$4:$J$5,2,FALSE),FALSE)),0)</f>
        <v>0</v>
      </c>
      <c r="AH689" s="242">
        <f>IF(G689=$P$1,(VLOOKUP(A689,'Extras -UL'!$A$6:$J$109,HLOOKUP('Exras Inflair Vs. Base'!G689,'Extras -UL'!$A$4:$J$5,2,FALSE),FALSE)),0)</f>
        <v>0</v>
      </c>
      <c r="AI689" s="242">
        <f>IF(G689=$Q$1,(VLOOKUP(A689,'Extras -UL'!$A$6:$J$109,HLOOKUP('Exras Inflair Vs. Base'!G689,'Extras -UL'!$A$4:$J$5,2,FALSE),FALSE)),0)</f>
        <v>0</v>
      </c>
      <c r="AJ689" s="242">
        <f>IF(G689=$R$1,(VLOOKUP(A689,'Extras -UL'!$A$6:$J$109,HLOOKUP('Exras Inflair Vs. Base'!G689,'Extras -UL'!$A$4:$J$5,2,FALSE),FALSE)),0)</f>
        <v>0</v>
      </c>
    </row>
    <row r="690" spans="1:36" x14ac:dyDescent="0.25">
      <c r="A690" s="250"/>
      <c r="B690" s="250"/>
      <c r="C690" s="250"/>
      <c r="D690" s="252"/>
      <c r="E690" s="249"/>
      <c r="F690" s="249"/>
      <c r="G690" s="249"/>
      <c r="H690" s="249"/>
      <c r="I690" s="249"/>
      <c r="J690" s="369">
        <f>IF(G690=$J$1,(VLOOKUP(A690,'Extras -UL'!$A$6:$J$109,HLOOKUP('Exras Inflair Vs. Base'!G690,'Extras -UL'!$A$4:$J$5,2,FALSE),FALSE)-I690),0)</f>
        <v>0</v>
      </c>
      <c r="K690" s="369">
        <f>IF(G690=$K$1,(VLOOKUP(A690,'Extras -UL'!$A$6:$J$109,HLOOKUP('Exras Inflair Vs. Base'!G690,'Extras -UL'!$A$4:$J$5,2,FALSE),FALSE)-I690),0)</f>
        <v>0</v>
      </c>
      <c r="L690" s="369">
        <f>IF(G690=$L$1,(VLOOKUP(A690,'Extras -UL'!$A$6:$J$109,HLOOKUP('Exras Inflair Vs. Base'!G690,'Extras -UL'!$A$4:$J$5,2,FALSE),FALSE)-I690),0)</f>
        <v>0</v>
      </c>
      <c r="M690" s="369">
        <f>IF(G690=$M$1,(VLOOKUP(A690,'Extras -UL'!$A$6:$J$109,HLOOKUP('Exras Inflair Vs. Base'!G690,'Extras -UL'!$A$4:$J$5,2,FALSE),FALSE)-I690),0)</f>
        <v>0</v>
      </c>
      <c r="N690" s="369">
        <f>IF(G690=$N$1,(VLOOKUP(A690,'Extras -UL'!$A$6:$J$109,HLOOKUP('Exras Inflair Vs. Base'!G690,'Extras -UL'!$A$4:$J$5,2,FALSE),FALSE)-I690),0)</f>
        <v>0</v>
      </c>
      <c r="O690" s="369">
        <f>IF(G690=$O$1,(VLOOKUP(A690,'Extras -UL'!$A$6:$J$109,HLOOKUP('Exras Inflair Vs. Base'!G690,'Extras -UL'!$A$4:$J$5,2,FALSE),FALSE)-I690),0)</f>
        <v>0</v>
      </c>
      <c r="P690" s="369">
        <f>IF(G690=$P$1,(VLOOKUP(A690,'Extras -UL'!$A$6:$J$109,HLOOKUP('Exras Inflair Vs. Base'!G690,'Extras -UL'!$A$4:$J$5,2,FALSE),FALSE)-I690),0)</f>
        <v>0</v>
      </c>
      <c r="Q690" s="369">
        <f>IF(G690=$Q$1,(VLOOKUP(A690,'Extras -UL'!$A$6:$J$109,HLOOKUP('Exras Inflair Vs. Base'!G690,'Extras -UL'!$A$4:$J$5,2,FALSE),FALSE)-I690),0)</f>
        <v>0</v>
      </c>
      <c r="R690" s="369">
        <f>IF(G690=$R$1,(VLOOKUP(A690,'Extras -UL'!$A$6:$J$109,HLOOKUP('Exras Inflair Vs. Base'!G690,'Extras -UL'!$A$4:$J$5,2,FALSE),FALSE)-I690),0)</f>
        <v>0</v>
      </c>
      <c r="S690" s="248"/>
      <c r="T690" s="256" t="str">
        <f t="shared" si="31"/>
        <v/>
      </c>
      <c r="U690" s="248"/>
      <c r="V690" s="248"/>
      <c r="W690" s="248"/>
      <c r="X690" s="248"/>
      <c r="Y690" s="241"/>
      <c r="Z690" s="241" t="str">
        <f t="shared" si="32"/>
        <v/>
      </c>
      <c r="AA690" s="245">
        <f t="shared" si="33"/>
        <v>0</v>
      </c>
      <c r="AB690" s="242">
        <f>IF(G690=$J$1,(VLOOKUP(A690,'Extras -UL'!$A$6:$J$109,HLOOKUP('Exras Inflair Vs. Base'!G690,'Extras -UL'!$A$4:$J$5,2,FALSE),FALSE)),0)</f>
        <v>0</v>
      </c>
      <c r="AC690" s="242">
        <f>IF(G690=$K$1,(VLOOKUP(A690,'Extras -UL'!$A$6:$J$109,HLOOKUP('Exras Inflair Vs. Base'!G690,'Extras -UL'!$A$4:$J$5,2,FALSE),FALSE)),0)</f>
        <v>0</v>
      </c>
      <c r="AD690" s="242">
        <f>IF(G690=$L$1,(VLOOKUP(A690,'Extras -UL'!$A$6:$J$109,HLOOKUP('Exras Inflair Vs. Base'!G690,'Extras -UL'!$A$4:$J$5,2,FALSE),FALSE)),0)</f>
        <v>0</v>
      </c>
      <c r="AE690" s="242">
        <f>IF(G690=$M$1,(VLOOKUP(A690,'Extras -UL'!$A$6:$J$109,HLOOKUP('Exras Inflair Vs. Base'!G690,'Extras -UL'!$A$4:$J$5,2,FALSE),FALSE)),0)</f>
        <v>0</v>
      </c>
      <c r="AF690" s="242">
        <f>IF(G690=$N$1,(VLOOKUP(A690,'Extras -UL'!$A$6:$J$109,HLOOKUP('Exras Inflair Vs. Base'!G690,'Extras -UL'!$A$4:$J$5,2,FALSE),FALSE)-I690),0)</f>
        <v>0</v>
      </c>
      <c r="AG690" s="242">
        <f>IF(G690=$O$1,(VLOOKUP(A690,'Extras -UL'!$A$6:$J$109,HLOOKUP('Exras Inflair Vs. Base'!G690,'Extras -UL'!$A$4:$J$5,2,FALSE),FALSE)),0)</f>
        <v>0</v>
      </c>
      <c r="AH690" s="242">
        <f>IF(G690=$P$1,(VLOOKUP(A690,'Extras -UL'!$A$6:$J$109,HLOOKUP('Exras Inflair Vs. Base'!G690,'Extras -UL'!$A$4:$J$5,2,FALSE),FALSE)),0)</f>
        <v>0</v>
      </c>
      <c r="AI690" s="242">
        <f>IF(G690=$Q$1,(VLOOKUP(A690,'Extras -UL'!$A$6:$J$109,HLOOKUP('Exras Inflair Vs. Base'!G690,'Extras -UL'!$A$4:$J$5,2,FALSE),FALSE)),0)</f>
        <v>0</v>
      </c>
      <c r="AJ690" s="242">
        <f>IF(G690=$R$1,(VLOOKUP(A690,'Extras -UL'!$A$6:$J$109,HLOOKUP('Exras Inflair Vs. Base'!G690,'Extras -UL'!$A$4:$J$5,2,FALSE),FALSE)),0)</f>
        <v>0</v>
      </c>
    </row>
    <row r="691" spans="1:36" x14ac:dyDescent="0.25">
      <c r="A691" s="250"/>
      <c r="B691" s="250"/>
      <c r="C691" s="250"/>
      <c r="D691" s="252"/>
      <c r="E691" s="249"/>
      <c r="F691" s="249"/>
      <c r="G691" s="249"/>
      <c r="H691" s="249"/>
      <c r="I691" s="249"/>
      <c r="J691" s="369">
        <f>IF(G691=$J$1,(VLOOKUP(A691,'Extras -UL'!$A$6:$J$109,HLOOKUP('Exras Inflair Vs. Base'!G691,'Extras -UL'!$A$4:$J$5,2,FALSE),FALSE)-I691),0)</f>
        <v>0</v>
      </c>
      <c r="K691" s="369">
        <f>IF(G691=$K$1,(VLOOKUP(A691,'Extras -UL'!$A$6:$J$109,HLOOKUP('Exras Inflair Vs. Base'!G691,'Extras -UL'!$A$4:$J$5,2,FALSE),FALSE)-I691),0)</f>
        <v>0</v>
      </c>
      <c r="L691" s="369">
        <f>IF(G691=$L$1,(VLOOKUP(A691,'Extras -UL'!$A$6:$J$109,HLOOKUP('Exras Inflair Vs. Base'!G691,'Extras -UL'!$A$4:$J$5,2,FALSE),FALSE)-I691),0)</f>
        <v>0</v>
      </c>
      <c r="M691" s="369">
        <f>IF(G691=$M$1,(VLOOKUP(A691,'Extras -UL'!$A$6:$J$109,HLOOKUP('Exras Inflair Vs. Base'!G691,'Extras -UL'!$A$4:$J$5,2,FALSE),FALSE)-I691),0)</f>
        <v>0</v>
      </c>
      <c r="N691" s="369">
        <f>IF(G691=$N$1,(VLOOKUP(A691,'Extras -UL'!$A$6:$J$109,HLOOKUP('Exras Inflair Vs. Base'!G691,'Extras -UL'!$A$4:$J$5,2,FALSE),FALSE)-I691),0)</f>
        <v>0</v>
      </c>
      <c r="O691" s="369">
        <f>IF(G691=$O$1,(VLOOKUP(A691,'Extras -UL'!$A$6:$J$109,HLOOKUP('Exras Inflair Vs. Base'!G691,'Extras -UL'!$A$4:$J$5,2,FALSE),FALSE)-I691),0)</f>
        <v>0</v>
      </c>
      <c r="P691" s="369">
        <f>IF(G691=$P$1,(VLOOKUP(A691,'Extras -UL'!$A$6:$J$109,HLOOKUP('Exras Inflair Vs. Base'!G691,'Extras -UL'!$A$4:$J$5,2,FALSE),FALSE)-I691),0)</f>
        <v>0</v>
      </c>
      <c r="Q691" s="369">
        <f>IF(G691=$Q$1,(VLOOKUP(A691,'Extras -UL'!$A$6:$J$109,HLOOKUP('Exras Inflair Vs. Base'!G691,'Extras -UL'!$A$4:$J$5,2,FALSE),FALSE)-I691),0)</f>
        <v>0</v>
      </c>
      <c r="R691" s="369">
        <f>IF(G691=$R$1,(VLOOKUP(A691,'Extras -UL'!$A$6:$J$109,HLOOKUP('Exras Inflair Vs. Base'!G691,'Extras -UL'!$A$4:$J$5,2,FALSE),FALSE)-I691),0)</f>
        <v>0</v>
      </c>
      <c r="S691" s="248"/>
      <c r="T691" s="256" t="str">
        <f t="shared" si="31"/>
        <v/>
      </c>
      <c r="U691" s="248"/>
      <c r="V691" s="248"/>
      <c r="W691" s="248"/>
      <c r="X691" s="248"/>
      <c r="Y691" s="241"/>
      <c r="Z691" s="241" t="str">
        <f t="shared" si="32"/>
        <v/>
      </c>
      <c r="AA691" s="245">
        <f t="shared" si="33"/>
        <v>0</v>
      </c>
      <c r="AB691" s="242">
        <f>IF(G691=$J$1,(VLOOKUP(A691,'Extras -UL'!$A$6:$J$109,HLOOKUP('Exras Inflair Vs. Base'!G691,'Extras -UL'!$A$4:$J$5,2,FALSE),FALSE)),0)</f>
        <v>0</v>
      </c>
      <c r="AC691" s="242">
        <f>IF(G691=$K$1,(VLOOKUP(A691,'Extras -UL'!$A$6:$J$109,HLOOKUP('Exras Inflair Vs. Base'!G691,'Extras -UL'!$A$4:$J$5,2,FALSE),FALSE)),0)</f>
        <v>0</v>
      </c>
      <c r="AD691" s="242">
        <f>IF(G691=$L$1,(VLOOKUP(A691,'Extras -UL'!$A$6:$J$109,HLOOKUP('Exras Inflair Vs. Base'!G691,'Extras -UL'!$A$4:$J$5,2,FALSE),FALSE)),0)</f>
        <v>0</v>
      </c>
      <c r="AE691" s="242">
        <f>IF(G691=$M$1,(VLOOKUP(A691,'Extras -UL'!$A$6:$J$109,HLOOKUP('Exras Inflair Vs. Base'!G691,'Extras -UL'!$A$4:$J$5,2,FALSE),FALSE)),0)</f>
        <v>0</v>
      </c>
      <c r="AF691" s="242">
        <f>IF(G691=$N$1,(VLOOKUP(A691,'Extras -UL'!$A$6:$J$109,HLOOKUP('Exras Inflair Vs. Base'!G691,'Extras -UL'!$A$4:$J$5,2,FALSE),FALSE)-I691),0)</f>
        <v>0</v>
      </c>
      <c r="AG691" s="242">
        <f>IF(G691=$O$1,(VLOOKUP(A691,'Extras -UL'!$A$6:$J$109,HLOOKUP('Exras Inflair Vs. Base'!G691,'Extras -UL'!$A$4:$J$5,2,FALSE),FALSE)),0)</f>
        <v>0</v>
      </c>
      <c r="AH691" s="242">
        <f>IF(G691=$P$1,(VLOOKUP(A691,'Extras -UL'!$A$6:$J$109,HLOOKUP('Exras Inflair Vs. Base'!G691,'Extras -UL'!$A$4:$J$5,2,FALSE),FALSE)),0)</f>
        <v>0</v>
      </c>
      <c r="AI691" s="242">
        <f>IF(G691=$Q$1,(VLOOKUP(A691,'Extras -UL'!$A$6:$J$109,HLOOKUP('Exras Inflair Vs. Base'!G691,'Extras -UL'!$A$4:$J$5,2,FALSE),FALSE)),0)</f>
        <v>0</v>
      </c>
      <c r="AJ691" s="242">
        <f>IF(G691=$R$1,(VLOOKUP(A691,'Extras -UL'!$A$6:$J$109,HLOOKUP('Exras Inflair Vs. Base'!G691,'Extras -UL'!$A$4:$J$5,2,FALSE),FALSE)),0)</f>
        <v>0</v>
      </c>
    </row>
    <row r="692" spans="1:36" x14ac:dyDescent="0.25">
      <c r="A692" s="250"/>
      <c r="B692" s="250"/>
      <c r="C692" s="250"/>
      <c r="D692" s="252"/>
      <c r="E692" s="249"/>
      <c r="F692" s="249"/>
      <c r="G692" s="249"/>
      <c r="H692" s="249"/>
      <c r="I692" s="249"/>
      <c r="J692" s="369">
        <f>IF(G692=$J$1,(VLOOKUP(A692,'Extras -UL'!$A$6:$J$109,HLOOKUP('Exras Inflair Vs. Base'!G692,'Extras -UL'!$A$4:$J$5,2,FALSE),FALSE)-I692),0)</f>
        <v>0</v>
      </c>
      <c r="K692" s="369">
        <f>IF(G692=$K$1,(VLOOKUP(A692,'Extras -UL'!$A$6:$J$109,HLOOKUP('Exras Inflair Vs. Base'!G692,'Extras -UL'!$A$4:$J$5,2,FALSE),FALSE)-I692),0)</f>
        <v>0</v>
      </c>
      <c r="L692" s="369">
        <f>IF(G692=$L$1,(VLOOKUP(A692,'Extras -UL'!$A$6:$J$109,HLOOKUP('Exras Inflair Vs. Base'!G692,'Extras -UL'!$A$4:$J$5,2,FALSE),FALSE)-I692),0)</f>
        <v>0</v>
      </c>
      <c r="M692" s="369">
        <f>IF(G692=$M$1,(VLOOKUP(A692,'Extras -UL'!$A$6:$J$109,HLOOKUP('Exras Inflair Vs. Base'!G692,'Extras -UL'!$A$4:$J$5,2,FALSE),FALSE)-I692),0)</f>
        <v>0</v>
      </c>
      <c r="N692" s="369">
        <f>IF(G692=$N$1,(VLOOKUP(A692,'Extras -UL'!$A$6:$J$109,HLOOKUP('Exras Inflair Vs. Base'!G692,'Extras -UL'!$A$4:$J$5,2,FALSE),FALSE)-I692),0)</f>
        <v>0</v>
      </c>
      <c r="O692" s="369">
        <f>IF(G692=$O$1,(VLOOKUP(A692,'Extras -UL'!$A$6:$J$109,HLOOKUP('Exras Inflair Vs. Base'!G692,'Extras -UL'!$A$4:$J$5,2,FALSE),FALSE)-I692),0)</f>
        <v>0</v>
      </c>
      <c r="P692" s="369">
        <f>IF(G692=$P$1,(VLOOKUP(A692,'Extras -UL'!$A$6:$J$109,HLOOKUP('Exras Inflair Vs. Base'!G692,'Extras -UL'!$A$4:$J$5,2,FALSE),FALSE)-I692),0)</f>
        <v>0</v>
      </c>
      <c r="Q692" s="369">
        <f>IF(G692=$Q$1,(VLOOKUP(A692,'Extras -UL'!$A$6:$J$109,HLOOKUP('Exras Inflair Vs. Base'!G692,'Extras -UL'!$A$4:$J$5,2,FALSE),FALSE)-I692),0)</f>
        <v>0</v>
      </c>
      <c r="R692" s="369">
        <f>IF(G692=$R$1,(VLOOKUP(A692,'Extras -UL'!$A$6:$J$109,HLOOKUP('Exras Inflair Vs. Base'!G692,'Extras -UL'!$A$4:$J$5,2,FALSE),FALSE)-I692),0)</f>
        <v>0</v>
      </c>
      <c r="S692" s="248"/>
      <c r="T692" s="256" t="str">
        <f t="shared" si="31"/>
        <v/>
      </c>
      <c r="U692" s="248"/>
      <c r="V692" s="248"/>
      <c r="W692" s="248"/>
      <c r="X692" s="248"/>
      <c r="Y692" s="241"/>
      <c r="Z692" s="241" t="str">
        <f t="shared" si="32"/>
        <v/>
      </c>
      <c r="AA692" s="245">
        <f t="shared" si="33"/>
        <v>0</v>
      </c>
      <c r="AB692" s="242">
        <f>IF(G692=$J$1,(VLOOKUP(A692,'Extras -UL'!$A$6:$J$109,HLOOKUP('Exras Inflair Vs. Base'!G692,'Extras -UL'!$A$4:$J$5,2,FALSE),FALSE)),0)</f>
        <v>0</v>
      </c>
      <c r="AC692" s="242">
        <f>IF(G692=$K$1,(VLOOKUP(A692,'Extras -UL'!$A$6:$J$109,HLOOKUP('Exras Inflair Vs. Base'!G692,'Extras -UL'!$A$4:$J$5,2,FALSE),FALSE)),0)</f>
        <v>0</v>
      </c>
      <c r="AD692" s="242">
        <f>IF(G692=$L$1,(VLOOKUP(A692,'Extras -UL'!$A$6:$J$109,HLOOKUP('Exras Inflair Vs. Base'!G692,'Extras -UL'!$A$4:$J$5,2,FALSE),FALSE)),0)</f>
        <v>0</v>
      </c>
      <c r="AE692" s="242">
        <f>IF(G692=$M$1,(VLOOKUP(A692,'Extras -UL'!$A$6:$J$109,HLOOKUP('Exras Inflair Vs. Base'!G692,'Extras -UL'!$A$4:$J$5,2,FALSE),FALSE)),0)</f>
        <v>0</v>
      </c>
      <c r="AF692" s="242">
        <f>IF(G692=$N$1,(VLOOKUP(A692,'Extras -UL'!$A$6:$J$109,HLOOKUP('Exras Inflair Vs. Base'!G692,'Extras -UL'!$A$4:$J$5,2,FALSE),FALSE)-I692),0)</f>
        <v>0</v>
      </c>
      <c r="AG692" s="242">
        <f>IF(G692=$O$1,(VLOOKUP(A692,'Extras -UL'!$A$6:$J$109,HLOOKUP('Exras Inflair Vs. Base'!G692,'Extras -UL'!$A$4:$J$5,2,FALSE),FALSE)),0)</f>
        <v>0</v>
      </c>
      <c r="AH692" s="242">
        <f>IF(G692=$P$1,(VLOOKUP(A692,'Extras -UL'!$A$6:$J$109,HLOOKUP('Exras Inflair Vs. Base'!G692,'Extras -UL'!$A$4:$J$5,2,FALSE),FALSE)),0)</f>
        <v>0</v>
      </c>
      <c r="AI692" s="242">
        <f>IF(G692=$Q$1,(VLOOKUP(A692,'Extras -UL'!$A$6:$J$109,HLOOKUP('Exras Inflair Vs. Base'!G692,'Extras -UL'!$A$4:$J$5,2,FALSE),FALSE)),0)</f>
        <v>0</v>
      </c>
      <c r="AJ692" s="242">
        <f>IF(G692=$R$1,(VLOOKUP(A692,'Extras -UL'!$A$6:$J$109,HLOOKUP('Exras Inflair Vs. Base'!G692,'Extras -UL'!$A$4:$J$5,2,FALSE),FALSE)),0)</f>
        <v>0</v>
      </c>
    </row>
    <row r="693" spans="1:36" x14ac:dyDescent="0.25">
      <c r="A693" s="250"/>
      <c r="B693" s="250"/>
      <c r="C693" s="250"/>
      <c r="D693" s="252"/>
      <c r="E693" s="249"/>
      <c r="F693" s="249"/>
      <c r="G693" s="249"/>
      <c r="H693" s="249"/>
      <c r="I693" s="249"/>
      <c r="J693" s="369">
        <f>IF(G693=$J$1,(VLOOKUP(A693,'Extras -UL'!$A$6:$J$109,HLOOKUP('Exras Inflair Vs. Base'!G693,'Extras -UL'!$A$4:$J$5,2,FALSE),FALSE)-I693),0)</f>
        <v>0</v>
      </c>
      <c r="K693" s="369">
        <f>IF(G693=$K$1,(VLOOKUP(A693,'Extras -UL'!$A$6:$J$109,HLOOKUP('Exras Inflair Vs. Base'!G693,'Extras -UL'!$A$4:$J$5,2,FALSE),FALSE)-I693),0)</f>
        <v>0</v>
      </c>
      <c r="L693" s="369">
        <f>IF(G693=$L$1,(VLOOKUP(A693,'Extras -UL'!$A$6:$J$109,HLOOKUP('Exras Inflair Vs. Base'!G693,'Extras -UL'!$A$4:$J$5,2,FALSE),FALSE)-I693),0)</f>
        <v>0</v>
      </c>
      <c r="M693" s="369">
        <f>IF(G693=$M$1,(VLOOKUP(A693,'Extras -UL'!$A$6:$J$109,HLOOKUP('Exras Inflair Vs. Base'!G693,'Extras -UL'!$A$4:$J$5,2,FALSE),FALSE)-I693),0)</f>
        <v>0</v>
      </c>
      <c r="N693" s="369">
        <f>IF(G693=$N$1,(VLOOKUP(A693,'Extras -UL'!$A$6:$J$109,HLOOKUP('Exras Inflair Vs. Base'!G693,'Extras -UL'!$A$4:$J$5,2,FALSE),FALSE)-I693),0)</f>
        <v>0</v>
      </c>
      <c r="O693" s="369">
        <f>IF(G693=$O$1,(VLOOKUP(A693,'Extras -UL'!$A$6:$J$109,HLOOKUP('Exras Inflair Vs. Base'!G693,'Extras -UL'!$A$4:$J$5,2,FALSE),FALSE)-I693),0)</f>
        <v>0</v>
      </c>
      <c r="P693" s="369">
        <f>IF(G693=$P$1,(VLOOKUP(A693,'Extras -UL'!$A$6:$J$109,HLOOKUP('Exras Inflair Vs. Base'!G693,'Extras -UL'!$A$4:$J$5,2,FALSE),FALSE)-I693),0)</f>
        <v>0</v>
      </c>
      <c r="Q693" s="369">
        <f>IF(G693=$Q$1,(VLOOKUP(A693,'Extras -UL'!$A$6:$J$109,HLOOKUP('Exras Inflair Vs. Base'!G693,'Extras -UL'!$A$4:$J$5,2,FALSE),FALSE)-I693),0)</f>
        <v>0</v>
      </c>
      <c r="R693" s="369">
        <f>IF(G693=$R$1,(VLOOKUP(A693,'Extras -UL'!$A$6:$J$109,HLOOKUP('Exras Inflair Vs. Base'!G693,'Extras -UL'!$A$4:$J$5,2,FALSE),FALSE)-I693),0)</f>
        <v>0</v>
      </c>
      <c r="S693" s="248"/>
      <c r="T693" s="256" t="str">
        <f t="shared" si="31"/>
        <v/>
      </c>
      <c r="U693" s="248"/>
      <c r="V693" s="248"/>
      <c r="W693" s="248"/>
      <c r="X693" s="248"/>
      <c r="Y693" s="241"/>
      <c r="Z693" s="241" t="str">
        <f t="shared" si="32"/>
        <v/>
      </c>
      <c r="AA693" s="245">
        <f t="shared" si="33"/>
        <v>0</v>
      </c>
      <c r="AB693" s="242">
        <f>IF(G693=$J$1,(VLOOKUP(A693,'Extras -UL'!$A$6:$J$109,HLOOKUP('Exras Inflair Vs. Base'!G693,'Extras -UL'!$A$4:$J$5,2,FALSE),FALSE)),0)</f>
        <v>0</v>
      </c>
      <c r="AC693" s="242">
        <f>IF(G693=$K$1,(VLOOKUP(A693,'Extras -UL'!$A$6:$J$109,HLOOKUP('Exras Inflair Vs. Base'!G693,'Extras -UL'!$A$4:$J$5,2,FALSE),FALSE)),0)</f>
        <v>0</v>
      </c>
      <c r="AD693" s="242">
        <f>IF(G693=$L$1,(VLOOKUP(A693,'Extras -UL'!$A$6:$J$109,HLOOKUP('Exras Inflair Vs. Base'!G693,'Extras -UL'!$A$4:$J$5,2,FALSE),FALSE)),0)</f>
        <v>0</v>
      </c>
      <c r="AE693" s="242">
        <f>IF(G693=$M$1,(VLOOKUP(A693,'Extras -UL'!$A$6:$J$109,HLOOKUP('Exras Inflair Vs. Base'!G693,'Extras -UL'!$A$4:$J$5,2,FALSE),FALSE)),0)</f>
        <v>0</v>
      </c>
      <c r="AF693" s="242">
        <f>IF(G693=$N$1,(VLOOKUP(A693,'Extras -UL'!$A$6:$J$109,HLOOKUP('Exras Inflair Vs. Base'!G693,'Extras -UL'!$A$4:$J$5,2,FALSE),FALSE)-I693),0)</f>
        <v>0</v>
      </c>
      <c r="AG693" s="242">
        <f>IF(G693=$O$1,(VLOOKUP(A693,'Extras -UL'!$A$6:$J$109,HLOOKUP('Exras Inflair Vs. Base'!G693,'Extras -UL'!$A$4:$J$5,2,FALSE),FALSE)),0)</f>
        <v>0</v>
      </c>
      <c r="AH693" s="242">
        <f>IF(G693=$P$1,(VLOOKUP(A693,'Extras -UL'!$A$6:$J$109,HLOOKUP('Exras Inflair Vs. Base'!G693,'Extras -UL'!$A$4:$J$5,2,FALSE),FALSE)),0)</f>
        <v>0</v>
      </c>
      <c r="AI693" s="242">
        <f>IF(G693=$Q$1,(VLOOKUP(A693,'Extras -UL'!$A$6:$J$109,HLOOKUP('Exras Inflair Vs. Base'!G693,'Extras -UL'!$A$4:$J$5,2,FALSE),FALSE)),0)</f>
        <v>0</v>
      </c>
      <c r="AJ693" s="242">
        <f>IF(G693=$R$1,(VLOOKUP(A693,'Extras -UL'!$A$6:$J$109,HLOOKUP('Exras Inflair Vs. Base'!G693,'Extras -UL'!$A$4:$J$5,2,FALSE),FALSE)),0)</f>
        <v>0</v>
      </c>
    </row>
    <row r="694" spans="1:36" x14ac:dyDescent="0.25">
      <c r="A694" s="250"/>
      <c r="B694" s="250"/>
      <c r="C694" s="250"/>
      <c r="D694" s="252"/>
      <c r="E694" s="249"/>
      <c r="F694" s="249"/>
      <c r="G694" s="249"/>
      <c r="H694" s="249"/>
      <c r="I694" s="249"/>
      <c r="J694" s="369">
        <f>IF(G694=$J$1,(VLOOKUP(A694,'Extras -UL'!$A$6:$J$109,HLOOKUP('Exras Inflair Vs. Base'!G694,'Extras -UL'!$A$4:$J$5,2,FALSE),FALSE)-I694),0)</f>
        <v>0</v>
      </c>
      <c r="K694" s="369">
        <f>IF(G694=$K$1,(VLOOKUP(A694,'Extras -UL'!$A$6:$J$109,HLOOKUP('Exras Inflair Vs. Base'!G694,'Extras -UL'!$A$4:$J$5,2,FALSE),FALSE)-I694),0)</f>
        <v>0</v>
      </c>
      <c r="L694" s="369">
        <f>IF(G694=$L$1,(VLOOKUP(A694,'Extras -UL'!$A$6:$J$109,HLOOKUP('Exras Inflair Vs. Base'!G694,'Extras -UL'!$A$4:$J$5,2,FALSE),FALSE)-I694),0)</f>
        <v>0</v>
      </c>
      <c r="M694" s="369">
        <f>IF(G694=$M$1,(VLOOKUP(A694,'Extras -UL'!$A$6:$J$109,HLOOKUP('Exras Inflair Vs. Base'!G694,'Extras -UL'!$A$4:$J$5,2,FALSE),FALSE)-I694),0)</f>
        <v>0</v>
      </c>
      <c r="N694" s="369">
        <f>IF(G694=$N$1,(VLOOKUP(A694,'Extras -UL'!$A$6:$J$109,HLOOKUP('Exras Inflair Vs. Base'!G694,'Extras -UL'!$A$4:$J$5,2,FALSE),FALSE)-I694),0)</f>
        <v>0</v>
      </c>
      <c r="O694" s="369">
        <f>IF(G694=$O$1,(VLOOKUP(A694,'Extras -UL'!$A$6:$J$109,HLOOKUP('Exras Inflair Vs. Base'!G694,'Extras -UL'!$A$4:$J$5,2,FALSE),FALSE)-I694),0)</f>
        <v>0</v>
      </c>
      <c r="P694" s="369">
        <f>IF(G694=$P$1,(VLOOKUP(A694,'Extras -UL'!$A$6:$J$109,HLOOKUP('Exras Inflair Vs. Base'!G694,'Extras -UL'!$A$4:$J$5,2,FALSE),FALSE)-I694),0)</f>
        <v>0</v>
      </c>
      <c r="Q694" s="369">
        <f>IF(G694=$Q$1,(VLOOKUP(A694,'Extras -UL'!$A$6:$J$109,HLOOKUP('Exras Inflair Vs. Base'!G694,'Extras -UL'!$A$4:$J$5,2,FALSE),FALSE)-I694),0)</f>
        <v>0</v>
      </c>
      <c r="R694" s="369">
        <f>IF(G694=$R$1,(VLOOKUP(A694,'Extras -UL'!$A$6:$J$109,HLOOKUP('Exras Inflair Vs. Base'!G694,'Extras -UL'!$A$4:$J$5,2,FALSE),FALSE)-I694),0)</f>
        <v>0</v>
      </c>
      <c r="S694" s="248"/>
      <c r="T694" s="256" t="str">
        <f t="shared" si="31"/>
        <v/>
      </c>
      <c r="U694" s="248"/>
      <c r="V694" s="248"/>
      <c r="W694" s="248"/>
      <c r="X694" s="248"/>
      <c r="Y694" s="241"/>
      <c r="Z694" s="241" t="str">
        <f t="shared" si="32"/>
        <v/>
      </c>
      <c r="AA694" s="245">
        <f t="shared" si="33"/>
        <v>0</v>
      </c>
      <c r="AB694" s="242">
        <f>IF(G694=$J$1,(VLOOKUP(A694,'Extras -UL'!$A$6:$J$109,HLOOKUP('Exras Inflair Vs. Base'!G694,'Extras -UL'!$A$4:$J$5,2,FALSE),FALSE)),0)</f>
        <v>0</v>
      </c>
      <c r="AC694" s="242">
        <f>IF(G694=$K$1,(VLOOKUP(A694,'Extras -UL'!$A$6:$J$109,HLOOKUP('Exras Inflair Vs. Base'!G694,'Extras -UL'!$A$4:$J$5,2,FALSE),FALSE)),0)</f>
        <v>0</v>
      </c>
      <c r="AD694" s="242">
        <f>IF(G694=$L$1,(VLOOKUP(A694,'Extras -UL'!$A$6:$J$109,HLOOKUP('Exras Inflair Vs. Base'!G694,'Extras -UL'!$A$4:$J$5,2,FALSE),FALSE)),0)</f>
        <v>0</v>
      </c>
      <c r="AE694" s="242">
        <f>IF(G694=$M$1,(VLOOKUP(A694,'Extras -UL'!$A$6:$J$109,HLOOKUP('Exras Inflair Vs. Base'!G694,'Extras -UL'!$A$4:$J$5,2,FALSE),FALSE)),0)</f>
        <v>0</v>
      </c>
      <c r="AF694" s="242">
        <f>IF(G694=$N$1,(VLOOKUP(A694,'Extras -UL'!$A$6:$J$109,HLOOKUP('Exras Inflair Vs. Base'!G694,'Extras -UL'!$A$4:$J$5,2,FALSE),FALSE)-I694),0)</f>
        <v>0</v>
      </c>
      <c r="AG694" s="242">
        <f>IF(G694=$O$1,(VLOOKUP(A694,'Extras -UL'!$A$6:$J$109,HLOOKUP('Exras Inflair Vs. Base'!G694,'Extras -UL'!$A$4:$J$5,2,FALSE),FALSE)),0)</f>
        <v>0</v>
      </c>
      <c r="AH694" s="242">
        <f>IF(G694=$P$1,(VLOOKUP(A694,'Extras -UL'!$A$6:$J$109,HLOOKUP('Exras Inflair Vs. Base'!G694,'Extras -UL'!$A$4:$J$5,2,FALSE),FALSE)),0)</f>
        <v>0</v>
      </c>
      <c r="AI694" s="242">
        <f>IF(G694=$Q$1,(VLOOKUP(A694,'Extras -UL'!$A$6:$J$109,HLOOKUP('Exras Inflair Vs. Base'!G694,'Extras -UL'!$A$4:$J$5,2,FALSE),FALSE)),0)</f>
        <v>0</v>
      </c>
      <c r="AJ694" s="242">
        <f>IF(G694=$R$1,(VLOOKUP(A694,'Extras -UL'!$A$6:$J$109,HLOOKUP('Exras Inflair Vs. Base'!G694,'Extras -UL'!$A$4:$J$5,2,FALSE),FALSE)),0)</f>
        <v>0</v>
      </c>
    </row>
    <row r="695" spans="1:36" x14ac:dyDescent="0.25">
      <c r="A695" s="250"/>
      <c r="B695" s="250"/>
      <c r="C695" s="250"/>
      <c r="D695" s="252"/>
      <c r="E695" s="249"/>
      <c r="F695" s="249"/>
      <c r="G695" s="249"/>
      <c r="H695" s="249"/>
      <c r="I695" s="249"/>
      <c r="J695" s="369">
        <f>IF(G695=$J$1,(VLOOKUP(A695,'Extras -UL'!$A$6:$J$109,HLOOKUP('Exras Inflair Vs. Base'!G695,'Extras -UL'!$A$4:$J$5,2,FALSE),FALSE)-I695),0)</f>
        <v>0</v>
      </c>
      <c r="K695" s="369">
        <f>IF(G695=$K$1,(VLOOKUP(A695,'Extras -UL'!$A$6:$J$109,HLOOKUP('Exras Inflair Vs. Base'!G695,'Extras -UL'!$A$4:$J$5,2,FALSE),FALSE)-I695),0)</f>
        <v>0</v>
      </c>
      <c r="L695" s="369">
        <f>IF(G695=$L$1,(VLOOKUP(A695,'Extras -UL'!$A$6:$J$109,HLOOKUP('Exras Inflair Vs. Base'!G695,'Extras -UL'!$A$4:$J$5,2,FALSE),FALSE)-I695),0)</f>
        <v>0</v>
      </c>
      <c r="M695" s="369">
        <f>IF(G695=$M$1,(VLOOKUP(A695,'Extras -UL'!$A$6:$J$109,HLOOKUP('Exras Inflair Vs. Base'!G695,'Extras -UL'!$A$4:$J$5,2,FALSE),FALSE)-I695),0)</f>
        <v>0</v>
      </c>
      <c r="N695" s="369">
        <f>IF(G695=$N$1,(VLOOKUP(A695,'Extras -UL'!$A$6:$J$109,HLOOKUP('Exras Inflair Vs. Base'!G695,'Extras -UL'!$A$4:$J$5,2,FALSE),FALSE)-I695),0)</f>
        <v>0</v>
      </c>
      <c r="O695" s="369">
        <f>IF(G695=$O$1,(VLOOKUP(A695,'Extras -UL'!$A$6:$J$109,HLOOKUP('Exras Inflair Vs. Base'!G695,'Extras -UL'!$A$4:$J$5,2,FALSE),FALSE)-I695),0)</f>
        <v>0</v>
      </c>
      <c r="P695" s="369">
        <f>IF(G695=$P$1,(VLOOKUP(A695,'Extras -UL'!$A$6:$J$109,HLOOKUP('Exras Inflair Vs. Base'!G695,'Extras -UL'!$A$4:$J$5,2,FALSE),FALSE)-I695),0)</f>
        <v>0</v>
      </c>
      <c r="Q695" s="369">
        <f>IF(G695=$Q$1,(VLOOKUP(A695,'Extras -UL'!$A$6:$J$109,HLOOKUP('Exras Inflair Vs. Base'!G695,'Extras -UL'!$A$4:$J$5,2,FALSE),FALSE)-I695),0)</f>
        <v>0</v>
      </c>
      <c r="R695" s="369">
        <f>IF(G695=$R$1,(VLOOKUP(A695,'Extras -UL'!$A$6:$J$109,HLOOKUP('Exras Inflair Vs. Base'!G695,'Extras -UL'!$A$4:$J$5,2,FALSE),FALSE)-I695),0)</f>
        <v>0</v>
      </c>
      <c r="S695" s="248"/>
      <c r="T695" s="256" t="str">
        <f t="shared" si="31"/>
        <v/>
      </c>
      <c r="U695" s="248"/>
      <c r="V695" s="248"/>
      <c r="W695" s="248"/>
      <c r="X695" s="248"/>
      <c r="Y695" s="241"/>
      <c r="Z695" s="241" t="str">
        <f t="shared" si="32"/>
        <v/>
      </c>
      <c r="AA695" s="245">
        <f t="shared" si="33"/>
        <v>0</v>
      </c>
      <c r="AB695" s="242">
        <f>IF(G695=$J$1,(VLOOKUP(A695,'Extras -UL'!$A$6:$J$109,HLOOKUP('Exras Inflair Vs. Base'!G695,'Extras -UL'!$A$4:$J$5,2,FALSE),FALSE)),0)</f>
        <v>0</v>
      </c>
      <c r="AC695" s="242">
        <f>IF(G695=$K$1,(VLOOKUP(A695,'Extras -UL'!$A$6:$J$109,HLOOKUP('Exras Inflair Vs. Base'!G695,'Extras -UL'!$A$4:$J$5,2,FALSE),FALSE)),0)</f>
        <v>0</v>
      </c>
      <c r="AD695" s="242">
        <f>IF(G695=$L$1,(VLOOKUP(A695,'Extras -UL'!$A$6:$J$109,HLOOKUP('Exras Inflair Vs. Base'!G695,'Extras -UL'!$A$4:$J$5,2,FALSE),FALSE)),0)</f>
        <v>0</v>
      </c>
      <c r="AE695" s="242">
        <f>IF(G695=$M$1,(VLOOKUP(A695,'Extras -UL'!$A$6:$J$109,HLOOKUP('Exras Inflair Vs. Base'!G695,'Extras -UL'!$A$4:$J$5,2,FALSE),FALSE)),0)</f>
        <v>0</v>
      </c>
      <c r="AF695" s="242">
        <f>IF(G695=$N$1,(VLOOKUP(A695,'Extras -UL'!$A$6:$J$109,HLOOKUP('Exras Inflair Vs. Base'!G695,'Extras -UL'!$A$4:$J$5,2,FALSE),FALSE)-I695),0)</f>
        <v>0</v>
      </c>
      <c r="AG695" s="242">
        <f>IF(G695=$O$1,(VLOOKUP(A695,'Extras -UL'!$A$6:$J$109,HLOOKUP('Exras Inflair Vs. Base'!G695,'Extras -UL'!$A$4:$J$5,2,FALSE),FALSE)),0)</f>
        <v>0</v>
      </c>
      <c r="AH695" s="242">
        <f>IF(G695=$P$1,(VLOOKUP(A695,'Extras -UL'!$A$6:$J$109,HLOOKUP('Exras Inflair Vs. Base'!G695,'Extras -UL'!$A$4:$J$5,2,FALSE),FALSE)),0)</f>
        <v>0</v>
      </c>
      <c r="AI695" s="242">
        <f>IF(G695=$Q$1,(VLOOKUP(A695,'Extras -UL'!$A$6:$J$109,HLOOKUP('Exras Inflair Vs. Base'!G695,'Extras -UL'!$A$4:$J$5,2,FALSE),FALSE)),0)</f>
        <v>0</v>
      </c>
      <c r="AJ695" s="242">
        <f>IF(G695=$R$1,(VLOOKUP(A695,'Extras -UL'!$A$6:$J$109,HLOOKUP('Exras Inflair Vs. Base'!G695,'Extras -UL'!$A$4:$J$5,2,FALSE),FALSE)),0)</f>
        <v>0</v>
      </c>
    </row>
    <row r="696" spans="1:36" x14ac:dyDescent="0.25">
      <c r="A696" s="250"/>
      <c r="B696" s="250"/>
      <c r="C696" s="250"/>
      <c r="D696" s="252"/>
      <c r="E696" s="249"/>
      <c r="F696" s="249"/>
      <c r="G696" s="249"/>
      <c r="H696" s="249"/>
      <c r="I696" s="249"/>
      <c r="J696" s="369">
        <f>IF(G696=$J$1,(VLOOKUP(A696,'Extras -UL'!$A$6:$J$109,HLOOKUP('Exras Inflair Vs. Base'!G696,'Extras -UL'!$A$4:$J$5,2,FALSE),FALSE)-I696),0)</f>
        <v>0</v>
      </c>
      <c r="K696" s="369">
        <f>IF(G696=$K$1,(VLOOKUP(A696,'Extras -UL'!$A$6:$J$109,HLOOKUP('Exras Inflair Vs. Base'!G696,'Extras -UL'!$A$4:$J$5,2,FALSE),FALSE)-I696),0)</f>
        <v>0</v>
      </c>
      <c r="L696" s="369">
        <f>IF(G696=$L$1,(VLOOKUP(A696,'Extras -UL'!$A$6:$J$109,HLOOKUP('Exras Inflair Vs. Base'!G696,'Extras -UL'!$A$4:$J$5,2,FALSE),FALSE)-I696),0)</f>
        <v>0</v>
      </c>
      <c r="M696" s="369">
        <f>IF(G696=$M$1,(VLOOKUP(A696,'Extras -UL'!$A$6:$J$109,HLOOKUP('Exras Inflair Vs. Base'!G696,'Extras -UL'!$A$4:$J$5,2,FALSE),FALSE)-I696),0)</f>
        <v>0</v>
      </c>
      <c r="N696" s="369">
        <f>IF(G696=$N$1,(VLOOKUP(A696,'Extras -UL'!$A$6:$J$109,HLOOKUP('Exras Inflair Vs. Base'!G696,'Extras -UL'!$A$4:$J$5,2,FALSE),FALSE)-I696),0)</f>
        <v>0</v>
      </c>
      <c r="O696" s="369">
        <f>IF(G696=$O$1,(VLOOKUP(A696,'Extras -UL'!$A$6:$J$109,HLOOKUP('Exras Inflair Vs. Base'!G696,'Extras -UL'!$A$4:$J$5,2,FALSE),FALSE)-I696),0)</f>
        <v>0</v>
      </c>
      <c r="P696" s="369">
        <f>IF(G696=$P$1,(VLOOKUP(A696,'Extras -UL'!$A$6:$J$109,HLOOKUP('Exras Inflair Vs. Base'!G696,'Extras -UL'!$A$4:$J$5,2,FALSE),FALSE)-I696),0)</f>
        <v>0</v>
      </c>
      <c r="Q696" s="369">
        <f>IF(G696=$Q$1,(VLOOKUP(A696,'Extras -UL'!$A$6:$J$109,HLOOKUP('Exras Inflair Vs. Base'!G696,'Extras -UL'!$A$4:$J$5,2,FALSE),FALSE)-I696),0)</f>
        <v>0</v>
      </c>
      <c r="R696" s="369">
        <f>IF(G696=$R$1,(VLOOKUP(A696,'Extras -UL'!$A$6:$J$109,HLOOKUP('Exras Inflair Vs. Base'!G696,'Extras -UL'!$A$4:$J$5,2,FALSE),FALSE)-I696),0)</f>
        <v>0</v>
      </c>
      <c r="S696" s="248"/>
      <c r="T696" s="256" t="str">
        <f t="shared" si="31"/>
        <v/>
      </c>
      <c r="U696" s="248"/>
      <c r="V696" s="248"/>
      <c r="W696" s="248"/>
      <c r="X696" s="248"/>
      <c r="Y696" s="241"/>
      <c r="Z696" s="241" t="str">
        <f t="shared" si="32"/>
        <v/>
      </c>
      <c r="AA696" s="245">
        <f t="shared" si="33"/>
        <v>0</v>
      </c>
      <c r="AB696" s="242">
        <f>IF(G696=$J$1,(VLOOKUP(A696,'Extras -UL'!$A$6:$J$109,HLOOKUP('Exras Inflair Vs. Base'!G696,'Extras -UL'!$A$4:$J$5,2,FALSE),FALSE)),0)</f>
        <v>0</v>
      </c>
      <c r="AC696" s="242">
        <f>IF(G696=$K$1,(VLOOKUP(A696,'Extras -UL'!$A$6:$J$109,HLOOKUP('Exras Inflair Vs. Base'!G696,'Extras -UL'!$A$4:$J$5,2,FALSE),FALSE)),0)</f>
        <v>0</v>
      </c>
      <c r="AD696" s="242">
        <f>IF(G696=$L$1,(VLOOKUP(A696,'Extras -UL'!$A$6:$J$109,HLOOKUP('Exras Inflair Vs. Base'!G696,'Extras -UL'!$A$4:$J$5,2,FALSE),FALSE)),0)</f>
        <v>0</v>
      </c>
      <c r="AE696" s="242">
        <f>IF(G696=$M$1,(VLOOKUP(A696,'Extras -UL'!$A$6:$J$109,HLOOKUP('Exras Inflair Vs. Base'!G696,'Extras -UL'!$A$4:$J$5,2,FALSE),FALSE)),0)</f>
        <v>0</v>
      </c>
      <c r="AF696" s="242">
        <f>IF(G696=$N$1,(VLOOKUP(A696,'Extras -UL'!$A$6:$J$109,HLOOKUP('Exras Inflair Vs. Base'!G696,'Extras -UL'!$A$4:$J$5,2,FALSE),FALSE)-I696),0)</f>
        <v>0</v>
      </c>
      <c r="AG696" s="242">
        <f>IF(G696=$O$1,(VLOOKUP(A696,'Extras -UL'!$A$6:$J$109,HLOOKUP('Exras Inflair Vs. Base'!G696,'Extras -UL'!$A$4:$J$5,2,FALSE),FALSE)),0)</f>
        <v>0</v>
      </c>
      <c r="AH696" s="242">
        <f>IF(G696=$P$1,(VLOOKUP(A696,'Extras -UL'!$A$6:$J$109,HLOOKUP('Exras Inflair Vs. Base'!G696,'Extras -UL'!$A$4:$J$5,2,FALSE),FALSE)),0)</f>
        <v>0</v>
      </c>
      <c r="AI696" s="242">
        <f>IF(G696=$Q$1,(VLOOKUP(A696,'Extras -UL'!$A$6:$J$109,HLOOKUP('Exras Inflair Vs. Base'!G696,'Extras -UL'!$A$4:$J$5,2,FALSE),FALSE)),0)</f>
        <v>0</v>
      </c>
      <c r="AJ696" s="242">
        <f>IF(G696=$R$1,(VLOOKUP(A696,'Extras -UL'!$A$6:$J$109,HLOOKUP('Exras Inflair Vs. Base'!G696,'Extras -UL'!$A$4:$J$5,2,FALSE),FALSE)),0)</f>
        <v>0</v>
      </c>
    </row>
    <row r="697" spans="1:36" x14ac:dyDescent="0.25">
      <c r="A697" s="250"/>
      <c r="B697" s="250"/>
      <c r="C697" s="250"/>
      <c r="D697" s="252"/>
      <c r="E697" s="249"/>
      <c r="F697" s="249"/>
      <c r="G697" s="249"/>
      <c r="H697" s="249"/>
      <c r="I697" s="249"/>
      <c r="J697" s="369">
        <f>IF(G697=$J$1,(VLOOKUP(A697,'Extras -UL'!$A$6:$J$109,HLOOKUP('Exras Inflair Vs. Base'!G697,'Extras -UL'!$A$4:$J$5,2,FALSE),FALSE)-I697),0)</f>
        <v>0</v>
      </c>
      <c r="K697" s="369">
        <f>IF(G697=$K$1,(VLOOKUP(A697,'Extras -UL'!$A$6:$J$109,HLOOKUP('Exras Inflair Vs. Base'!G697,'Extras -UL'!$A$4:$J$5,2,FALSE),FALSE)-I697),0)</f>
        <v>0</v>
      </c>
      <c r="L697" s="369">
        <f>IF(G697=$L$1,(VLOOKUP(A697,'Extras -UL'!$A$6:$J$109,HLOOKUP('Exras Inflair Vs. Base'!G697,'Extras -UL'!$A$4:$J$5,2,FALSE),FALSE)-I697),0)</f>
        <v>0</v>
      </c>
      <c r="M697" s="369">
        <f>IF(G697=$M$1,(VLOOKUP(A697,'Extras -UL'!$A$6:$J$109,HLOOKUP('Exras Inflair Vs. Base'!G697,'Extras -UL'!$A$4:$J$5,2,FALSE),FALSE)-I697),0)</f>
        <v>0</v>
      </c>
      <c r="N697" s="369">
        <f>IF(G697=$N$1,(VLOOKUP(A697,'Extras -UL'!$A$6:$J$109,HLOOKUP('Exras Inflair Vs. Base'!G697,'Extras -UL'!$A$4:$J$5,2,FALSE),FALSE)-I697),0)</f>
        <v>0</v>
      </c>
      <c r="O697" s="369">
        <f>IF(G697=$O$1,(VLOOKUP(A697,'Extras -UL'!$A$6:$J$109,HLOOKUP('Exras Inflair Vs. Base'!G697,'Extras -UL'!$A$4:$J$5,2,FALSE),FALSE)-I697),0)</f>
        <v>0</v>
      </c>
      <c r="P697" s="369">
        <f>IF(G697=$P$1,(VLOOKUP(A697,'Extras -UL'!$A$6:$J$109,HLOOKUP('Exras Inflair Vs. Base'!G697,'Extras -UL'!$A$4:$J$5,2,FALSE),FALSE)-I697),0)</f>
        <v>0</v>
      </c>
      <c r="Q697" s="369">
        <f>IF(G697=$Q$1,(VLOOKUP(A697,'Extras -UL'!$A$6:$J$109,HLOOKUP('Exras Inflair Vs. Base'!G697,'Extras -UL'!$A$4:$J$5,2,FALSE),FALSE)-I697),0)</f>
        <v>0</v>
      </c>
      <c r="R697" s="369">
        <f>IF(G697=$R$1,(VLOOKUP(A697,'Extras -UL'!$A$6:$J$109,HLOOKUP('Exras Inflair Vs. Base'!G697,'Extras -UL'!$A$4:$J$5,2,FALSE),FALSE)-I697),0)</f>
        <v>0</v>
      </c>
      <c r="S697" s="248"/>
      <c r="T697" s="256" t="str">
        <f t="shared" si="31"/>
        <v/>
      </c>
      <c r="U697" s="248"/>
      <c r="V697" s="248"/>
      <c r="W697" s="248"/>
      <c r="X697" s="248"/>
      <c r="Y697" s="241"/>
      <c r="Z697" s="241" t="str">
        <f t="shared" si="32"/>
        <v/>
      </c>
      <c r="AA697" s="245">
        <f t="shared" si="33"/>
        <v>0</v>
      </c>
      <c r="AB697" s="242">
        <f>IF(G697=$J$1,(VLOOKUP(A697,'Extras -UL'!$A$6:$J$109,HLOOKUP('Exras Inflair Vs. Base'!G697,'Extras -UL'!$A$4:$J$5,2,FALSE),FALSE)),0)</f>
        <v>0</v>
      </c>
      <c r="AC697" s="242">
        <f>IF(G697=$K$1,(VLOOKUP(A697,'Extras -UL'!$A$6:$J$109,HLOOKUP('Exras Inflair Vs. Base'!G697,'Extras -UL'!$A$4:$J$5,2,FALSE),FALSE)),0)</f>
        <v>0</v>
      </c>
      <c r="AD697" s="242">
        <f>IF(G697=$L$1,(VLOOKUP(A697,'Extras -UL'!$A$6:$J$109,HLOOKUP('Exras Inflair Vs. Base'!G697,'Extras -UL'!$A$4:$J$5,2,FALSE),FALSE)),0)</f>
        <v>0</v>
      </c>
      <c r="AE697" s="242">
        <f>IF(G697=$M$1,(VLOOKUP(A697,'Extras -UL'!$A$6:$J$109,HLOOKUP('Exras Inflair Vs. Base'!G697,'Extras -UL'!$A$4:$J$5,2,FALSE),FALSE)),0)</f>
        <v>0</v>
      </c>
      <c r="AF697" s="242">
        <f>IF(G697=$N$1,(VLOOKUP(A697,'Extras -UL'!$A$6:$J$109,HLOOKUP('Exras Inflair Vs. Base'!G697,'Extras -UL'!$A$4:$J$5,2,FALSE),FALSE)-I697),0)</f>
        <v>0</v>
      </c>
      <c r="AG697" s="242">
        <f>IF(G697=$O$1,(VLOOKUP(A697,'Extras -UL'!$A$6:$J$109,HLOOKUP('Exras Inflair Vs. Base'!G697,'Extras -UL'!$A$4:$J$5,2,FALSE),FALSE)),0)</f>
        <v>0</v>
      </c>
      <c r="AH697" s="242">
        <f>IF(G697=$P$1,(VLOOKUP(A697,'Extras -UL'!$A$6:$J$109,HLOOKUP('Exras Inflair Vs. Base'!G697,'Extras -UL'!$A$4:$J$5,2,FALSE),FALSE)),0)</f>
        <v>0</v>
      </c>
      <c r="AI697" s="242">
        <f>IF(G697=$Q$1,(VLOOKUP(A697,'Extras -UL'!$A$6:$J$109,HLOOKUP('Exras Inflair Vs. Base'!G697,'Extras -UL'!$A$4:$J$5,2,FALSE),FALSE)),0)</f>
        <v>0</v>
      </c>
      <c r="AJ697" s="242">
        <f>IF(G697=$R$1,(VLOOKUP(A697,'Extras -UL'!$A$6:$J$109,HLOOKUP('Exras Inflair Vs. Base'!G697,'Extras -UL'!$A$4:$J$5,2,FALSE),FALSE)),0)</f>
        <v>0</v>
      </c>
    </row>
    <row r="698" spans="1:36" x14ac:dyDescent="0.25">
      <c r="A698" s="250"/>
      <c r="B698" s="250"/>
      <c r="C698" s="250"/>
      <c r="D698" s="252"/>
      <c r="E698" s="249"/>
      <c r="F698" s="249"/>
      <c r="G698" s="249"/>
      <c r="H698" s="249"/>
      <c r="I698" s="249"/>
      <c r="J698" s="369">
        <f>IF(G698=$J$1,(VLOOKUP(A698,'Extras -UL'!$A$6:$J$109,HLOOKUP('Exras Inflair Vs. Base'!G698,'Extras -UL'!$A$4:$J$5,2,FALSE),FALSE)-I698),0)</f>
        <v>0</v>
      </c>
      <c r="K698" s="369">
        <f>IF(G698=$K$1,(VLOOKUP(A698,'Extras -UL'!$A$6:$J$109,HLOOKUP('Exras Inflair Vs. Base'!G698,'Extras -UL'!$A$4:$J$5,2,FALSE),FALSE)-I698),0)</f>
        <v>0</v>
      </c>
      <c r="L698" s="369">
        <f>IF(G698=$L$1,(VLOOKUP(A698,'Extras -UL'!$A$6:$J$109,HLOOKUP('Exras Inflair Vs. Base'!G698,'Extras -UL'!$A$4:$J$5,2,FALSE),FALSE)-I698),0)</f>
        <v>0</v>
      </c>
      <c r="M698" s="369">
        <f>IF(G698=$M$1,(VLOOKUP(A698,'Extras -UL'!$A$6:$J$109,HLOOKUP('Exras Inflair Vs. Base'!G698,'Extras -UL'!$A$4:$J$5,2,FALSE),FALSE)-I698),0)</f>
        <v>0</v>
      </c>
      <c r="N698" s="369">
        <f>IF(G698=$N$1,(VLOOKUP(A698,'Extras -UL'!$A$6:$J$109,HLOOKUP('Exras Inflair Vs. Base'!G698,'Extras -UL'!$A$4:$J$5,2,FALSE),FALSE)-I698),0)</f>
        <v>0</v>
      </c>
      <c r="O698" s="369">
        <f>IF(G698=$O$1,(VLOOKUP(A698,'Extras -UL'!$A$6:$J$109,HLOOKUP('Exras Inflair Vs. Base'!G698,'Extras -UL'!$A$4:$J$5,2,FALSE),FALSE)-I698),0)</f>
        <v>0</v>
      </c>
      <c r="P698" s="369">
        <f>IF(G698=$P$1,(VLOOKUP(A698,'Extras -UL'!$A$6:$J$109,HLOOKUP('Exras Inflair Vs. Base'!G698,'Extras -UL'!$A$4:$J$5,2,FALSE),FALSE)-I698),0)</f>
        <v>0</v>
      </c>
      <c r="Q698" s="369">
        <f>IF(G698=$Q$1,(VLOOKUP(A698,'Extras -UL'!$A$6:$J$109,HLOOKUP('Exras Inflair Vs. Base'!G698,'Extras -UL'!$A$4:$J$5,2,FALSE),FALSE)-I698),0)</f>
        <v>0</v>
      </c>
      <c r="R698" s="369">
        <f>IF(G698=$R$1,(VLOOKUP(A698,'Extras -UL'!$A$6:$J$109,HLOOKUP('Exras Inflair Vs. Base'!G698,'Extras -UL'!$A$4:$J$5,2,FALSE),FALSE)-I698),0)</f>
        <v>0</v>
      </c>
      <c r="S698" s="248"/>
      <c r="T698" s="256" t="str">
        <f t="shared" si="31"/>
        <v/>
      </c>
      <c r="U698" s="248"/>
      <c r="V698" s="248"/>
      <c r="W698" s="248"/>
      <c r="X698" s="248"/>
      <c r="Y698" s="241"/>
      <c r="Z698" s="241" t="str">
        <f t="shared" si="32"/>
        <v/>
      </c>
      <c r="AA698" s="245">
        <f t="shared" si="33"/>
        <v>0</v>
      </c>
      <c r="AB698" s="242">
        <f>IF(G698=$J$1,(VLOOKUP(A698,'Extras -UL'!$A$6:$J$109,HLOOKUP('Exras Inflair Vs. Base'!G698,'Extras -UL'!$A$4:$J$5,2,FALSE),FALSE)),0)</f>
        <v>0</v>
      </c>
      <c r="AC698" s="242">
        <f>IF(G698=$K$1,(VLOOKUP(A698,'Extras -UL'!$A$6:$J$109,HLOOKUP('Exras Inflair Vs. Base'!G698,'Extras -UL'!$A$4:$J$5,2,FALSE),FALSE)),0)</f>
        <v>0</v>
      </c>
      <c r="AD698" s="242">
        <f>IF(G698=$L$1,(VLOOKUP(A698,'Extras -UL'!$A$6:$J$109,HLOOKUP('Exras Inflair Vs. Base'!G698,'Extras -UL'!$A$4:$J$5,2,FALSE),FALSE)),0)</f>
        <v>0</v>
      </c>
      <c r="AE698" s="242">
        <f>IF(G698=$M$1,(VLOOKUP(A698,'Extras -UL'!$A$6:$J$109,HLOOKUP('Exras Inflair Vs. Base'!G698,'Extras -UL'!$A$4:$J$5,2,FALSE),FALSE)),0)</f>
        <v>0</v>
      </c>
      <c r="AF698" s="242">
        <f>IF(G698=$N$1,(VLOOKUP(A698,'Extras -UL'!$A$6:$J$109,HLOOKUP('Exras Inflair Vs. Base'!G698,'Extras -UL'!$A$4:$J$5,2,FALSE),FALSE)-I698),0)</f>
        <v>0</v>
      </c>
      <c r="AG698" s="242">
        <f>IF(G698=$O$1,(VLOOKUP(A698,'Extras -UL'!$A$6:$J$109,HLOOKUP('Exras Inflair Vs. Base'!G698,'Extras -UL'!$A$4:$J$5,2,FALSE),FALSE)),0)</f>
        <v>0</v>
      </c>
      <c r="AH698" s="242">
        <f>IF(G698=$P$1,(VLOOKUP(A698,'Extras -UL'!$A$6:$J$109,HLOOKUP('Exras Inflair Vs. Base'!G698,'Extras -UL'!$A$4:$J$5,2,FALSE),FALSE)),0)</f>
        <v>0</v>
      </c>
      <c r="AI698" s="242">
        <f>IF(G698=$Q$1,(VLOOKUP(A698,'Extras -UL'!$A$6:$J$109,HLOOKUP('Exras Inflair Vs. Base'!G698,'Extras -UL'!$A$4:$J$5,2,FALSE),FALSE)),0)</f>
        <v>0</v>
      </c>
      <c r="AJ698" s="242">
        <f>IF(G698=$R$1,(VLOOKUP(A698,'Extras -UL'!$A$6:$J$109,HLOOKUP('Exras Inflair Vs. Base'!G698,'Extras -UL'!$A$4:$J$5,2,FALSE),FALSE)),0)</f>
        <v>0</v>
      </c>
    </row>
    <row r="699" spans="1:36" x14ac:dyDescent="0.25">
      <c r="A699" s="250"/>
      <c r="B699" s="250"/>
      <c r="C699" s="250"/>
      <c r="D699" s="252"/>
      <c r="E699" s="249"/>
      <c r="F699" s="249"/>
      <c r="G699" s="249"/>
      <c r="H699" s="249"/>
      <c r="I699" s="249"/>
      <c r="J699" s="369">
        <f>IF(G699=$J$1,(VLOOKUP(A699,'Extras -UL'!$A$6:$J$109,HLOOKUP('Exras Inflair Vs. Base'!G699,'Extras -UL'!$A$4:$J$5,2,FALSE),FALSE)-I699),0)</f>
        <v>0</v>
      </c>
      <c r="K699" s="369">
        <f>IF(G699=$K$1,(VLOOKUP(A699,'Extras -UL'!$A$6:$J$109,HLOOKUP('Exras Inflair Vs. Base'!G699,'Extras -UL'!$A$4:$J$5,2,FALSE),FALSE)-I699),0)</f>
        <v>0</v>
      </c>
      <c r="L699" s="369">
        <f>IF(G699=$L$1,(VLOOKUP(A699,'Extras -UL'!$A$6:$J$109,HLOOKUP('Exras Inflair Vs. Base'!G699,'Extras -UL'!$A$4:$J$5,2,FALSE),FALSE)-I699),0)</f>
        <v>0</v>
      </c>
      <c r="M699" s="369">
        <f>IF(G699=$M$1,(VLOOKUP(A699,'Extras -UL'!$A$6:$J$109,HLOOKUP('Exras Inflair Vs. Base'!G699,'Extras -UL'!$A$4:$J$5,2,FALSE),FALSE)-I699),0)</f>
        <v>0</v>
      </c>
      <c r="N699" s="369">
        <f>IF(G699=$N$1,(VLOOKUP(A699,'Extras -UL'!$A$6:$J$109,HLOOKUP('Exras Inflair Vs. Base'!G699,'Extras -UL'!$A$4:$J$5,2,FALSE),FALSE)-I699),0)</f>
        <v>0</v>
      </c>
      <c r="O699" s="369">
        <f>IF(G699=$O$1,(VLOOKUP(A699,'Extras -UL'!$A$6:$J$109,HLOOKUP('Exras Inflair Vs. Base'!G699,'Extras -UL'!$A$4:$J$5,2,FALSE),FALSE)-I699),0)</f>
        <v>0</v>
      </c>
      <c r="P699" s="369">
        <f>IF(G699=$P$1,(VLOOKUP(A699,'Extras -UL'!$A$6:$J$109,HLOOKUP('Exras Inflair Vs. Base'!G699,'Extras -UL'!$A$4:$J$5,2,FALSE),FALSE)-I699),0)</f>
        <v>0</v>
      </c>
      <c r="Q699" s="369">
        <f>IF(G699=$Q$1,(VLOOKUP(A699,'Extras -UL'!$A$6:$J$109,HLOOKUP('Exras Inflair Vs. Base'!G699,'Extras -UL'!$A$4:$J$5,2,FALSE),FALSE)-I699),0)</f>
        <v>0</v>
      </c>
      <c r="R699" s="369">
        <f>IF(G699=$R$1,(VLOOKUP(A699,'Extras -UL'!$A$6:$J$109,HLOOKUP('Exras Inflair Vs. Base'!G699,'Extras -UL'!$A$4:$J$5,2,FALSE),FALSE)-I699),0)</f>
        <v>0</v>
      </c>
      <c r="S699" s="248"/>
      <c r="T699" s="256" t="str">
        <f t="shared" si="31"/>
        <v/>
      </c>
      <c r="U699" s="248"/>
      <c r="V699" s="248"/>
      <c r="W699" s="248"/>
      <c r="X699" s="248"/>
      <c r="Y699" s="241"/>
      <c r="Z699" s="241" t="str">
        <f t="shared" si="32"/>
        <v/>
      </c>
      <c r="AA699" s="245">
        <f t="shared" si="33"/>
        <v>0</v>
      </c>
      <c r="AB699" s="242">
        <f>IF(G699=$J$1,(VLOOKUP(A699,'Extras -UL'!$A$6:$J$109,HLOOKUP('Exras Inflair Vs. Base'!G699,'Extras -UL'!$A$4:$J$5,2,FALSE),FALSE)),0)</f>
        <v>0</v>
      </c>
      <c r="AC699" s="242">
        <f>IF(G699=$K$1,(VLOOKUP(A699,'Extras -UL'!$A$6:$J$109,HLOOKUP('Exras Inflair Vs. Base'!G699,'Extras -UL'!$A$4:$J$5,2,FALSE),FALSE)),0)</f>
        <v>0</v>
      </c>
      <c r="AD699" s="242">
        <f>IF(G699=$L$1,(VLOOKUP(A699,'Extras -UL'!$A$6:$J$109,HLOOKUP('Exras Inflair Vs. Base'!G699,'Extras -UL'!$A$4:$J$5,2,FALSE),FALSE)),0)</f>
        <v>0</v>
      </c>
      <c r="AE699" s="242">
        <f>IF(G699=$M$1,(VLOOKUP(A699,'Extras -UL'!$A$6:$J$109,HLOOKUP('Exras Inflair Vs. Base'!G699,'Extras -UL'!$A$4:$J$5,2,FALSE),FALSE)),0)</f>
        <v>0</v>
      </c>
      <c r="AF699" s="242">
        <f>IF(G699=$N$1,(VLOOKUP(A699,'Extras -UL'!$A$6:$J$109,HLOOKUP('Exras Inflair Vs. Base'!G699,'Extras -UL'!$A$4:$J$5,2,FALSE),FALSE)-I699),0)</f>
        <v>0</v>
      </c>
      <c r="AG699" s="242">
        <f>IF(G699=$O$1,(VLOOKUP(A699,'Extras -UL'!$A$6:$J$109,HLOOKUP('Exras Inflair Vs. Base'!G699,'Extras -UL'!$A$4:$J$5,2,FALSE),FALSE)),0)</f>
        <v>0</v>
      </c>
      <c r="AH699" s="242">
        <f>IF(G699=$P$1,(VLOOKUP(A699,'Extras -UL'!$A$6:$J$109,HLOOKUP('Exras Inflair Vs. Base'!G699,'Extras -UL'!$A$4:$J$5,2,FALSE),FALSE)),0)</f>
        <v>0</v>
      </c>
      <c r="AI699" s="242">
        <f>IF(G699=$Q$1,(VLOOKUP(A699,'Extras -UL'!$A$6:$J$109,HLOOKUP('Exras Inflair Vs. Base'!G699,'Extras -UL'!$A$4:$J$5,2,FALSE),FALSE)),0)</f>
        <v>0</v>
      </c>
      <c r="AJ699" s="242">
        <f>IF(G699=$R$1,(VLOOKUP(A699,'Extras -UL'!$A$6:$J$109,HLOOKUP('Exras Inflair Vs. Base'!G699,'Extras -UL'!$A$4:$J$5,2,FALSE),FALSE)),0)</f>
        <v>0</v>
      </c>
    </row>
    <row r="700" spans="1:36" x14ac:dyDescent="0.25">
      <c r="A700" s="250"/>
      <c r="B700" s="250"/>
      <c r="C700" s="250"/>
      <c r="D700" s="252"/>
      <c r="E700" s="249"/>
      <c r="F700" s="249"/>
      <c r="G700" s="249"/>
      <c r="H700" s="249"/>
      <c r="I700" s="249"/>
      <c r="J700" s="369">
        <f>IF(G700=$J$1,(VLOOKUP(A700,'Extras -UL'!$A$6:$J$109,HLOOKUP('Exras Inflair Vs. Base'!G700,'Extras -UL'!$A$4:$J$5,2,FALSE),FALSE)-I700),0)</f>
        <v>0</v>
      </c>
      <c r="K700" s="369">
        <f>IF(G700=$K$1,(VLOOKUP(A700,'Extras -UL'!$A$6:$J$109,HLOOKUP('Exras Inflair Vs. Base'!G700,'Extras -UL'!$A$4:$J$5,2,FALSE),FALSE)-I700),0)</f>
        <v>0</v>
      </c>
      <c r="L700" s="369">
        <f>IF(G700=$L$1,(VLOOKUP(A700,'Extras -UL'!$A$6:$J$109,HLOOKUP('Exras Inflair Vs. Base'!G700,'Extras -UL'!$A$4:$J$5,2,FALSE),FALSE)-I700),0)</f>
        <v>0</v>
      </c>
      <c r="M700" s="369">
        <f>IF(G700=$M$1,(VLOOKUP(A700,'Extras -UL'!$A$6:$J$109,HLOOKUP('Exras Inflair Vs. Base'!G700,'Extras -UL'!$A$4:$J$5,2,FALSE),FALSE)-I700),0)</f>
        <v>0</v>
      </c>
      <c r="N700" s="369">
        <f>IF(G700=$N$1,(VLOOKUP(A700,'Extras -UL'!$A$6:$J$109,HLOOKUP('Exras Inflair Vs. Base'!G700,'Extras -UL'!$A$4:$J$5,2,FALSE),FALSE)-I700),0)</f>
        <v>0</v>
      </c>
      <c r="O700" s="369">
        <f>IF(G700=$O$1,(VLOOKUP(A700,'Extras -UL'!$A$6:$J$109,HLOOKUP('Exras Inflair Vs. Base'!G700,'Extras -UL'!$A$4:$J$5,2,FALSE),FALSE)-I700),0)</f>
        <v>0</v>
      </c>
      <c r="P700" s="369">
        <f>IF(G700=$P$1,(VLOOKUP(A700,'Extras -UL'!$A$6:$J$109,HLOOKUP('Exras Inflair Vs. Base'!G700,'Extras -UL'!$A$4:$J$5,2,FALSE),FALSE)-I700),0)</f>
        <v>0</v>
      </c>
      <c r="Q700" s="369">
        <f>IF(G700=$Q$1,(VLOOKUP(A700,'Extras -UL'!$A$6:$J$109,HLOOKUP('Exras Inflair Vs. Base'!G700,'Extras -UL'!$A$4:$J$5,2,FALSE),FALSE)-I700),0)</f>
        <v>0</v>
      </c>
      <c r="R700" s="369">
        <f>IF(G700=$R$1,(VLOOKUP(A700,'Extras -UL'!$A$6:$J$109,HLOOKUP('Exras Inflair Vs. Base'!G700,'Extras -UL'!$A$4:$J$5,2,FALSE),FALSE)-I700),0)</f>
        <v>0</v>
      </c>
      <c r="S700" s="248"/>
      <c r="T700" s="256" t="str">
        <f t="shared" si="31"/>
        <v/>
      </c>
      <c r="U700" s="248"/>
      <c r="V700" s="248"/>
      <c r="W700" s="248"/>
      <c r="X700" s="248"/>
      <c r="Y700" s="241"/>
      <c r="Z700" s="241" t="str">
        <f t="shared" si="32"/>
        <v/>
      </c>
      <c r="AA700" s="245">
        <f t="shared" si="33"/>
        <v>0</v>
      </c>
      <c r="AB700" s="242">
        <f>IF(G700=$J$1,(VLOOKUP(A700,'Extras -UL'!$A$6:$J$109,HLOOKUP('Exras Inflair Vs. Base'!G700,'Extras -UL'!$A$4:$J$5,2,FALSE),FALSE)),0)</f>
        <v>0</v>
      </c>
      <c r="AC700" s="242">
        <f>IF(G700=$K$1,(VLOOKUP(A700,'Extras -UL'!$A$6:$J$109,HLOOKUP('Exras Inflair Vs. Base'!G700,'Extras -UL'!$A$4:$J$5,2,FALSE),FALSE)),0)</f>
        <v>0</v>
      </c>
      <c r="AD700" s="242">
        <f>IF(G700=$L$1,(VLOOKUP(A700,'Extras -UL'!$A$6:$J$109,HLOOKUP('Exras Inflair Vs. Base'!G700,'Extras -UL'!$A$4:$J$5,2,FALSE),FALSE)),0)</f>
        <v>0</v>
      </c>
      <c r="AE700" s="242">
        <f>IF(G700=$M$1,(VLOOKUP(A700,'Extras -UL'!$A$6:$J$109,HLOOKUP('Exras Inflair Vs. Base'!G700,'Extras -UL'!$A$4:$J$5,2,FALSE),FALSE)),0)</f>
        <v>0</v>
      </c>
      <c r="AF700" s="242">
        <f>IF(G700=$N$1,(VLOOKUP(A700,'Extras -UL'!$A$6:$J$109,HLOOKUP('Exras Inflair Vs. Base'!G700,'Extras -UL'!$A$4:$J$5,2,FALSE),FALSE)-I700),0)</f>
        <v>0</v>
      </c>
      <c r="AG700" s="242">
        <f>IF(G700=$O$1,(VLOOKUP(A700,'Extras -UL'!$A$6:$J$109,HLOOKUP('Exras Inflair Vs. Base'!G700,'Extras -UL'!$A$4:$J$5,2,FALSE),FALSE)),0)</f>
        <v>0</v>
      </c>
      <c r="AH700" s="242">
        <f>IF(G700=$P$1,(VLOOKUP(A700,'Extras -UL'!$A$6:$J$109,HLOOKUP('Exras Inflair Vs. Base'!G700,'Extras -UL'!$A$4:$J$5,2,FALSE),FALSE)),0)</f>
        <v>0</v>
      </c>
      <c r="AI700" s="242">
        <f>IF(G700=$Q$1,(VLOOKUP(A700,'Extras -UL'!$A$6:$J$109,HLOOKUP('Exras Inflair Vs. Base'!G700,'Extras -UL'!$A$4:$J$5,2,FALSE),FALSE)),0)</f>
        <v>0</v>
      </c>
      <c r="AJ700" s="242">
        <f>IF(G700=$R$1,(VLOOKUP(A700,'Extras -UL'!$A$6:$J$109,HLOOKUP('Exras Inflair Vs. Base'!G700,'Extras -UL'!$A$4:$J$5,2,FALSE),FALSE)),0)</f>
        <v>0</v>
      </c>
    </row>
    <row r="701" spans="1:36" x14ac:dyDescent="0.25">
      <c r="A701" s="250"/>
      <c r="B701" s="250"/>
      <c r="C701" s="250"/>
      <c r="D701" s="252"/>
      <c r="E701" s="249"/>
      <c r="F701" s="249"/>
      <c r="G701" s="249"/>
      <c r="H701" s="249"/>
      <c r="I701" s="249"/>
      <c r="J701" s="369">
        <f>IF(G701=$J$1,(VLOOKUP(A701,'Extras -UL'!$A$6:$J$109,HLOOKUP('Exras Inflair Vs. Base'!G701,'Extras -UL'!$A$4:$J$5,2,FALSE),FALSE)-I701),0)</f>
        <v>0</v>
      </c>
      <c r="K701" s="369">
        <f>IF(G701=$K$1,(VLOOKUP(A701,'Extras -UL'!$A$6:$J$109,HLOOKUP('Exras Inflair Vs. Base'!G701,'Extras -UL'!$A$4:$J$5,2,FALSE),FALSE)-I701),0)</f>
        <v>0</v>
      </c>
      <c r="L701" s="369">
        <f>IF(G701=$L$1,(VLOOKUP(A701,'Extras -UL'!$A$6:$J$109,HLOOKUP('Exras Inflair Vs. Base'!G701,'Extras -UL'!$A$4:$J$5,2,FALSE),FALSE)-I701),0)</f>
        <v>0</v>
      </c>
      <c r="M701" s="369">
        <f>IF(G701=$M$1,(VLOOKUP(A701,'Extras -UL'!$A$6:$J$109,HLOOKUP('Exras Inflair Vs. Base'!G701,'Extras -UL'!$A$4:$J$5,2,FALSE),FALSE)-I701),0)</f>
        <v>0</v>
      </c>
      <c r="N701" s="369">
        <f>IF(G701=$N$1,(VLOOKUP(A701,'Extras -UL'!$A$6:$J$109,HLOOKUP('Exras Inflair Vs. Base'!G701,'Extras -UL'!$A$4:$J$5,2,FALSE),FALSE)-I701),0)</f>
        <v>0</v>
      </c>
      <c r="O701" s="369">
        <f>IF(G701=$O$1,(VLOOKUP(A701,'Extras -UL'!$A$6:$J$109,HLOOKUP('Exras Inflair Vs. Base'!G701,'Extras -UL'!$A$4:$J$5,2,FALSE),FALSE)-I701),0)</f>
        <v>0</v>
      </c>
      <c r="P701" s="369">
        <f>IF(G701=$P$1,(VLOOKUP(A701,'Extras -UL'!$A$6:$J$109,HLOOKUP('Exras Inflair Vs. Base'!G701,'Extras -UL'!$A$4:$J$5,2,FALSE),FALSE)-I701),0)</f>
        <v>0</v>
      </c>
      <c r="Q701" s="369">
        <f>IF(G701=$Q$1,(VLOOKUP(A701,'Extras -UL'!$A$6:$J$109,HLOOKUP('Exras Inflair Vs. Base'!G701,'Extras -UL'!$A$4:$J$5,2,FALSE),FALSE)-I701),0)</f>
        <v>0</v>
      </c>
      <c r="R701" s="369">
        <f>IF(G701=$R$1,(VLOOKUP(A701,'Extras -UL'!$A$6:$J$109,HLOOKUP('Exras Inflair Vs. Base'!G701,'Extras -UL'!$A$4:$J$5,2,FALSE),FALSE)-I701),0)</f>
        <v>0</v>
      </c>
      <c r="S701" s="248"/>
      <c r="T701" s="256" t="str">
        <f t="shared" si="31"/>
        <v/>
      </c>
      <c r="U701" s="248"/>
      <c r="V701" s="248"/>
      <c r="W701" s="248"/>
      <c r="X701" s="248"/>
      <c r="Y701" s="241"/>
      <c r="Z701" s="241" t="str">
        <f t="shared" si="32"/>
        <v/>
      </c>
      <c r="AA701" s="245">
        <f t="shared" si="33"/>
        <v>0</v>
      </c>
      <c r="AB701" s="242">
        <f>IF(G701=$J$1,(VLOOKUP(A701,'Extras -UL'!$A$6:$J$109,HLOOKUP('Exras Inflair Vs. Base'!G701,'Extras -UL'!$A$4:$J$5,2,FALSE),FALSE)),0)</f>
        <v>0</v>
      </c>
      <c r="AC701" s="242">
        <f>IF(G701=$K$1,(VLOOKUP(A701,'Extras -UL'!$A$6:$J$109,HLOOKUP('Exras Inflair Vs. Base'!G701,'Extras -UL'!$A$4:$J$5,2,FALSE),FALSE)),0)</f>
        <v>0</v>
      </c>
      <c r="AD701" s="242">
        <f>IF(G701=$L$1,(VLOOKUP(A701,'Extras -UL'!$A$6:$J$109,HLOOKUP('Exras Inflair Vs. Base'!G701,'Extras -UL'!$A$4:$J$5,2,FALSE),FALSE)),0)</f>
        <v>0</v>
      </c>
      <c r="AE701" s="242">
        <f>IF(G701=$M$1,(VLOOKUP(A701,'Extras -UL'!$A$6:$J$109,HLOOKUP('Exras Inflair Vs. Base'!G701,'Extras -UL'!$A$4:$J$5,2,FALSE),FALSE)),0)</f>
        <v>0</v>
      </c>
      <c r="AF701" s="242">
        <f>IF(G701=$N$1,(VLOOKUP(A701,'Extras -UL'!$A$6:$J$109,HLOOKUP('Exras Inflair Vs. Base'!G701,'Extras -UL'!$A$4:$J$5,2,FALSE),FALSE)-I701),0)</f>
        <v>0</v>
      </c>
      <c r="AG701" s="242">
        <f>IF(G701=$O$1,(VLOOKUP(A701,'Extras -UL'!$A$6:$J$109,HLOOKUP('Exras Inflair Vs. Base'!G701,'Extras -UL'!$A$4:$J$5,2,FALSE),FALSE)),0)</f>
        <v>0</v>
      </c>
      <c r="AH701" s="242">
        <f>IF(G701=$P$1,(VLOOKUP(A701,'Extras -UL'!$A$6:$J$109,HLOOKUP('Exras Inflair Vs. Base'!G701,'Extras -UL'!$A$4:$J$5,2,FALSE),FALSE)),0)</f>
        <v>0</v>
      </c>
      <c r="AI701" s="242">
        <f>IF(G701=$Q$1,(VLOOKUP(A701,'Extras -UL'!$A$6:$J$109,HLOOKUP('Exras Inflair Vs. Base'!G701,'Extras -UL'!$A$4:$J$5,2,FALSE),FALSE)),0)</f>
        <v>0</v>
      </c>
      <c r="AJ701" s="242">
        <f>IF(G701=$R$1,(VLOOKUP(A701,'Extras -UL'!$A$6:$J$109,HLOOKUP('Exras Inflair Vs. Base'!G701,'Extras -UL'!$A$4:$J$5,2,FALSE),FALSE)),0)</f>
        <v>0</v>
      </c>
    </row>
    <row r="702" spans="1:36" x14ac:dyDescent="0.25">
      <c r="A702" s="250"/>
      <c r="B702" s="250"/>
      <c r="C702" s="250"/>
      <c r="D702" s="252"/>
      <c r="E702" s="249"/>
      <c r="F702" s="249"/>
      <c r="G702" s="249"/>
      <c r="H702" s="249"/>
      <c r="I702" s="249"/>
      <c r="J702" s="369">
        <f>IF(G702=$J$1,(VLOOKUP(A702,'Extras -UL'!$A$6:$J$109,HLOOKUP('Exras Inflair Vs. Base'!G702,'Extras -UL'!$A$4:$J$5,2,FALSE),FALSE)-I702),0)</f>
        <v>0</v>
      </c>
      <c r="K702" s="369">
        <f>IF(G702=$K$1,(VLOOKUP(A702,'Extras -UL'!$A$6:$J$109,HLOOKUP('Exras Inflair Vs. Base'!G702,'Extras -UL'!$A$4:$J$5,2,FALSE),FALSE)-I702),0)</f>
        <v>0</v>
      </c>
      <c r="L702" s="369">
        <f>IF(G702=$L$1,(VLOOKUP(A702,'Extras -UL'!$A$6:$J$109,HLOOKUP('Exras Inflair Vs. Base'!G702,'Extras -UL'!$A$4:$J$5,2,FALSE),FALSE)-I702),0)</f>
        <v>0</v>
      </c>
      <c r="M702" s="369">
        <f>IF(G702=$M$1,(VLOOKUP(A702,'Extras -UL'!$A$6:$J$109,HLOOKUP('Exras Inflair Vs. Base'!G702,'Extras -UL'!$A$4:$J$5,2,FALSE),FALSE)-I702),0)</f>
        <v>0</v>
      </c>
      <c r="N702" s="369">
        <f>IF(G702=$N$1,(VLOOKUP(A702,'Extras -UL'!$A$6:$J$109,HLOOKUP('Exras Inflair Vs. Base'!G702,'Extras -UL'!$A$4:$J$5,2,FALSE),FALSE)-I702),0)</f>
        <v>0</v>
      </c>
      <c r="O702" s="369">
        <f>IF(G702=$O$1,(VLOOKUP(A702,'Extras -UL'!$A$6:$J$109,HLOOKUP('Exras Inflair Vs. Base'!G702,'Extras -UL'!$A$4:$J$5,2,FALSE),FALSE)-I702),0)</f>
        <v>0</v>
      </c>
      <c r="P702" s="369">
        <f>IF(G702=$P$1,(VLOOKUP(A702,'Extras -UL'!$A$6:$J$109,HLOOKUP('Exras Inflair Vs. Base'!G702,'Extras -UL'!$A$4:$J$5,2,FALSE),FALSE)-I702),0)</f>
        <v>0</v>
      </c>
      <c r="Q702" s="369">
        <f>IF(G702=$Q$1,(VLOOKUP(A702,'Extras -UL'!$A$6:$J$109,HLOOKUP('Exras Inflair Vs. Base'!G702,'Extras -UL'!$A$4:$J$5,2,FALSE),FALSE)-I702),0)</f>
        <v>0</v>
      </c>
      <c r="R702" s="369">
        <f>IF(G702=$R$1,(VLOOKUP(A702,'Extras -UL'!$A$6:$J$109,HLOOKUP('Exras Inflair Vs. Base'!G702,'Extras -UL'!$A$4:$J$5,2,FALSE),FALSE)-I702),0)</f>
        <v>0</v>
      </c>
      <c r="S702" s="248"/>
      <c r="T702" s="256" t="str">
        <f t="shared" si="31"/>
        <v/>
      </c>
      <c r="U702" s="248"/>
      <c r="V702" s="248"/>
      <c r="W702" s="248"/>
      <c r="X702" s="248"/>
      <c r="Y702" s="241"/>
      <c r="Z702" s="241" t="str">
        <f t="shared" si="32"/>
        <v/>
      </c>
      <c r="AA702" s="245">
        <f t="shared" si="33"/>
        <v>0</v>
      </c>
      <c r="AB702" s="242">
        <f>IF(G702=$J$1,(VLOOKUP(A702,'Extras -UL'!$A$6:$J$109,HLOOKUP('Exras Inflair Vs. Base'!G702,'Extras -UL'!$A$4:$J$5,2,FALSE),FALSE)),0)</f>
        <v>0</v>
      </c>
      <c r="AC702" s="242">
        <f>IF(G702=$K$1,(VLOOKUP(A702,'Extras -UL'!$A$6:$J$109,HLOOKUP('Exras Inflair Vs. Base'!G702,'Extras -UL'!$A$4:$J$5,2,FALSE),FALSE)),0)</f>
        <v>0</v>
      </c>
      <c r="AD702" s="242">
        <f>IF(G702=$L$1,(VLOOKUP(A702,'Extras -UL'!$A$6:$J$109,HLOOKUP('Exras Inflair Vs. Base'!G702,'Extras -UL'!$A$4:$J$5,2,FALSE),FALSE)),0)</f>
        <v>0</v>
      </c>
      <c r="AE702" s="242">
        <f>IF(G702=$M$1,(VLOOKUP(A702,'Extras -UL'!$A$6:$J$109,HLOOKUP('Exras Inflair Vs. Base'!G702,'Extras -UL'!$A$4:$J$5,2,FALSE),FALSE)),0)</f>
        <v>0</v>
      </c>
      <c r="AF702" s="242">
        <f>IF(G702=$N$1,(VLOOKUP(A702,'Extras -UL'!$A$6:$J$109,HLOOKUP('Exras Inflair Vs. Base'!G702,'Extras -UL'!$A$4:$J$5,2,FALSE),FALSE)-I702),0)</f>
        <v>0</v>
      </c>
      <c r="AG702" s="242">
        <f>IF(G702=$O$1,(VLOOKUP(A702,'Extras -UL'!$A$6:$J$109,HLOOKUP('Exras Inflair Vs. Base'!G702,'Extras -UL'!$A$4:$J$5,2,FALSE),FALSE)),0)</f>
        <v>0</v>
      </c>
      <c r="AH702" s="242">
        <f>IF(G702=$P$1,(VLOOKUP(A702,'Extras -UL'!$A$6:$J$109,HLOOKUP('Exras Inflair Vs. Base'!G702,'Extras -UL'!$A$4:$J$5,2,FALSE),FALSE)),0)</f>
        <v>0</v>
      </c>
      <c r="AI702" s="242">
        <f>IF(G702=$Q$1,(VLOOKUP(A702,'Extras -UL'!$A$6:$J$109,HLOOKUP('Exras Inflair Vs. Base'!G702,'Extras -UL'!$A$4:$J$5,2,FALSE),FALSE)),0)</f>
        <v>0</v>
      </c>
      <c r="AJ702" s="242">
        <f>IF(G702=$R$1,(VLOOKUP(A702,'Extras -UL'!$A$6:$J$109,HLOOKUP('Exras Inflair Vs. Base'!G702,'Extras -UL'!$A$4:$J$5,2,FALSE),FALSE)),0)</f>
        <v>0</v>
      </c>
    </row>
    <row r="703" spans="1:36" x14ac:dyDescent="0.25">
      <c r="A703" s="250"/>
      <c r="B703" s="250"/>
      <c r="C703" s="250"/>
      <c r="D703" s="252"/>
      <c r="E703" s="249"/>
      <c r="F703" s="249"/>
      <c r="G703" s="249"/>
      <c r="H703" s="249"/>
      <c r="I703" s="249"/>
      <c r="J703" s="369">
        <f>IF(G703=$J$1,(VLOOKUP(A703,'Extras -UL'!$A$6:$J$109,HLOOKUP('Exras Inflair Vs. Base'!G703,'Extras -UL'!$A$4:$J$5,2,FALSE),FALSE)-I703),0)</f>
        <v>0</v>
      </c>
      <c r="K703" s="369">
        <f>IF(G703=$K$1,(VLOOKUP(A703,'Extras -UL'!$A$6:$J$109,HLOOKUP('Exras Inflair Vs. Base'!G703,'Extras -UL'!$A$4:$J$5,2,FALSE),FALSE)-I703),0)</f>
        <v>0</v>
      </c>
      <c r="L703" s="369">
        <f>IF(G703=$L$1,(VLOOKUP(A703,'Extras -UL'!$A$6:$J$109,HLOOKUP('Exras Inflair Vs. Base'!G703,'Extras -UL'!$A$4:$J$5,2,FALSE),FALSE)-I703),0)</f>
        <v>0</v>
      </c>
      <c r="M703" s="369">
        <f>IF(G703=$M$1,(VLOOKUP(A703,'Extras -UL'!$A$6:$J$109,HLOOKUP('Exras Inflair Vs. Base'!G703,'Extras -UL'!$A$4:$J$5,2,FALSE),FALSE)-I703),0)</f>
        <v>0</v>
      </c>
      <c r="N703" s="369">
        <f>IF(G703=$N$1,(VLOOKUP(A703,'Extras -UL'!$A$6:$J$109,HLOOKUP('Exras Inflair Vs. Base'!G703,'Extras -UL'!$A$4:$J$5,2,FALSE),FALSE)-I703),0)</f>
        <v>0</v>
      </c>
      <c r="O703" s="369">
        <f>IF(G703=$O$1,(VLOOKUP(A703,'Extras -UL'!$A$6:$J$109,HLOOKUP('Exras Inflair Vs. Base'!G703,'Extras -UL'!$A$4:$J$5,2,FALSE),FALSE)-I703),0)</f>
        <v>0</v>
      </c>
      <c r="P703" s="369">
        <f>IF(G703=$P$1,(VLOOKUP(A703,'Extras -UL'!$A$6:$J$109,HLOOKUP('Exras Inflair Vs. Base'!G703,'Extras -UL'!$A$4:$J$5,2,FALSE),FALSE)-I703),0)</f>
        <v>0</v>
      </c>
      <c r="Q703" s="369">
        <f>IF(G703=$Q$1,(VLOOKUP(A703,'Extras -UL'!$A$6:$J$109,HLOOKUP('Exras Inflair Vs. Base'!G703,'Extras -UL'!$A$4:$J$5,2,FALSE),FALSE)-I703),0)</f>
        <v>0</v>
      </c>
      <c r="R703" s="369">
        <f>IF(G703=$R$1,(VLOOKUP(A703,'Extras -UL'!$A$6:$J$109,HLOOKUP('Exras Inflair Vs. Base'!G703,'Extras -UL'!$A$4:$J$5,2,FALSE),FALSE)-I703),0)</f>
        <v>0</v>
      </c>
      <c r="S703" s="248"/>
      <c r="T703" s="256" t="str">
        <f t="shared" si="31"/>
        <v/>
      </c>
      <c r="U703" s="248"/>
      <c r="V703" s="248"/>
      <c r="W703" s="248"/>
      <c r="X703" s="248"/>
      <c r="Y703" s="241"/>
      <c r="Z703" s="241" t="str">
        <f t="shared" si="32"/>
        <v/>
      </c>
      <c r="AA703" s="245">
        <f t="shared" si="33"/>
        <v>0</v>
      </c>
      <c r="AB703" s="242">
        <f>IF(G703=$J$1,(VLOOKUP(A703,'Extras -UL'!$A$6:$J$109,HLOOKUP('Exras Inflair Vs. Base'!G703,'Extras -UL'!$A$4:$J$5,2,FALSE),FALSE)),0)</f>
        <v>0</v>
      </c>
      <c r="AC703" s="242">
        <f>IF(G703=$K$1,(VLOOKUP(A703,'Extras -UL'!$A$6:$J$109,HLOOKUP('Exras Inflair Vs. Base'!G703,'Extras -UL'!$A$4:$J$5,2,FALSE),FALSE)),0)</f>
        <v>0</v>
      </c>
      <c r="AD703" s="242">
        <f>IF(G703=$L$1,(VLOOKUP(A703,'Extras -UL'!$A$6:$J$109,HLOOKUP('Exras Inflair Vs. Base'!G703,'Extras -UL'!$A$4:$J$5,2,FALSE),FALSE)),0)</f>
        <v>0</v>
      </c>
      <c r="AE703" s="242">
        <f>IF(G703=$M$1,(VLOOKUP(A703,'Extras -UL'!$A$6:$J$109,HLOOKUP('Exras Inflair Vs. Base'!G703,'Extras -UL'!$A$4:$J$5,2,FALSE),FALSE)),0)</f>
        <v>0</v>
      </c>
      <c r="AF703" s="242">
        <f>IF(G703=$N$1,(VLOOKUP(A703,'Extras -UL'!$A$6:$J$109,HLOOKUP('Exras Inflair Vs. Base'!G703,'Extras -UL'!$A$4:$J$5,2,FALSE),FALSE)-I703),0)</f>
        <v>0</v>
      </c>
      <c r="AG703" s="242">
        <f>IF(G703=$O$1,(VLOOKUP(A703,'Extras -UL'!$A$6:$J$109,HLOOKUP('Exras Inflair Vs. Base'!G703,'Extras -UL'!$A$4:$J$5,2,FALSE),FALSE)),0)</f>
        <v>0</v>
      </c>
      <c r="AH703" s="242">
        <f>IF(G703=$P$1,(VLOOKUP(A703,'Extras -UL'!$A$6:$J$109,HLOOKUP('Exras Inflair Vs. Base'!G703,'Extras -UL'!$A$4:$J$5,2,FALSE),FALSE)),0)</f>
        <v>0</v>
      </c>
      <c r="AI703" s="242">
        <f>IF(G703=$Q$1,(VLOOKUP(A703,'Extras -UL'!$A$6:$J$109,HLOOKUP('Exras Inflair Vs. Base'!G703,'Extras -UL'!$A$4:$J$5,2,FALSE),FALSE)),0)</f>
        <v>0</v>
      </c>
      <c r="AJ703" s="242">
        <f>IF(G703=$R$1,(VLOOKUP(A703,'Extras -UL'!$A$6:$J$109,HLOOKUP('Exras Inflair Vs. Base'!G703,'Extras -UL'!$A$4:$J$5,2,FALSE),FALSE)),0)</f>
        <v>0</v>
      </c>
    </row>
    <row r="704" spans="1:36" x14ac:dyDescent="0.25">
      <c r="A704" s="250"/>
      <c r="B704" s="250"/>
      <c r="C704" s="250"/>
      <c r="D704" s="252"/>
      <c r="E704" s="249"/>
      <c r="F704" s="249"/>
      <c r="G704" s="249"/>
      <c r="H704" s="249"/>
      <c r="I704" s="249"/>
      <c r="J704" s="369">
        <f>IF(G704=$J$1,(VLOOKUP(A704,'Extras -UL'!$A$6:$J$109,HLOOKUP('Exras Inflair Vs. Base'!G704,'Extras -UL'!$A$4:$J$5,2,FALSE),FALSE)-I704),0)</f>
        <v>0</v>
      </c>
      <c r="K704" s="369">
        <f>IF(G704=$K$1,(VLOOKUP(A704,'Extras -UL'!$A$6:$J$109,HLOOKUP('Exras Inflair Vs. Base'!G704,'Extras -UL'!$A$4:$J$5,2,FALSE),FALSE)-I704),0)</f>
        <v>0</v>
      </c>
      <c r="L704" s="369">
        <f>IF(G704=$L$1,(VLOOKUP(A704,'Extras -UL'!$A$6:$J$109,HLOOKUP('Exras Inflair Vs. Base'!G704,'Extras -UL'!$A$4:$J$5,2,FALSE),FALSE)-I704),0)</f>
        <v>0</v>
      </c>
      <c r="M704" s="369">
        <f>IF(G704=$M$1,(VLOOKUP(A704,'Extras -UL'!$A$6:$J$109,HLOOKUP('Exras Inflair Vs. Base'!G704,'Extras -UL'!$A$4:$J$5,2,FALSE),FALSE)-I704),0)</f>
        <v>0</v>
      </c>
      <c r="N704" s="369">
        <f>IF(G704=$N$1,(VLOOKUP(A704,'Extras -UL'!$A$6:$J$109,HLOOKUP('Exras Inflair Vs. Base'!G704,'Extras -UL'!$A$4:$J$5,2,FALSE),FALSE)-I704),0)</f>
        <v>0</v>
      </c>
      <c r="O704" s="369">
        <f>IF(G704=$O$1,(VLOOKUP(A704,'Extras -UL'!$A$6:$J$109,HLOOKUP('Exras Inflair Vs. Base'!G704,'Extras -UL'!$A$4:$J$5,2,FALSE),FALSE)-I704),0)</f>
        <v>0</v>
      </c>
      <c r="P704" s="369">
        <f>IF(G704=$P$1,(VLOOKUP(A704,'Extras -UL'!$A$6:$J$109,HLOOKUP('Exras Inflair Vs. Base'!G704,'Extras -UL'!$A$4:$J$5,2,FALSE),FALSE)-I704),0)</f>
        <v>0</v>
      </c>
      <c r="Q704" s="369">
        <f>IF(G704=$Q$1,(VLOOKUP(A704,'Extras -UL'!$A$6:$J$109,HLOOKUP('Exras Inflair Vs. Base'!G704,'Extras -UL'!$A$4:$J$5,2,FALSE),FALSE)-I704),0)</f>
        <v>0</v>
      </c>
      <c r="R704" s="369">
        <f>IF(G704=$R$1,(VLOOKUP(A704,'Extras -UL'!$A$6:$J$109,HLOOKUP('Exras Inflair Vs. Base'!G704,'Extras -UL'!$A$4:$J$5,2,FALSE),FALSE)-I704),0)</f>
        <v>0</v>
      </c>
      <c r="S704" s="248"/>
      <c r="T704" s="256" t="str">
        <f t="shared" si="31"/>
        <v/>
      </c>
      <c r="U704" s="248"/>
      <c r="V704" s="248"/>
      <c r="W704" s="248"/>
      <c r="X704" s="248"/>
      <c r="Y704" s="241"/>
      <c r="Z704" s="241" t="str">
        <f t="shared" si="32"/>
        <v/>
      </c>
      <c r="AA704" s="245">
        <f t="shared" si="33"/>
        <v>0</v>
      </c>
      <c r="AB704" s="242">
        <f>IF(G704=$J$1,(VLOOKUP(A704,'Extras -UL'!$A$6:$J$109,HLOOKUP('Exras Inflair Vs. Base'!G704,'Extras -UL'!$A$4:$J$5,2,FALSE),FALSE)),0)</f>
        <v>0</v>
      </c>
      <c r="AC704" s="242">
        <f>IF(G704=$K$1,(VLOOKUP(A704,'Extras -UL'!$A$6:$J$109,HLOOKUP('Exras Inflair Vs. Base'!G704,'Extras -UL'!$A$4:$J$5,2,FALSE),FALSE)),0)</f>
        <v>0</v>
      </c>
      <c r="AD704" s="242">
        <f>IF(G704=$L$1,(VLOOKUP(A704,'Extras -UL'!$A$6:$J$109,HLOOKUP('Exras Inflair Vs. Base'!G704,'Extras -UL'!$A$4:$J$5,2,FALSE),FALSE)),0)</f>
        <v>0</v>
      </c>
      <c r="AE704" s="242">
        <f>IF(G704=$M$1,(VLOOKUP(A704,'Extras -UL'!$A$6:$J$109,HLOOKUP('Exras Inflair Vs. Base'!G704,'Extras -UL'!$A$4:$J$5,2,FALSE),FALSE)),0)</f>
        <v>0</v>
      </c>
      <c r="AF704" s="242">
        <f>IF(G704=$N$1,(VLOOKUP(A704,'Extras -UL'!$A$6:$J$109,HLOOKUP('Exras Inflair Vs. Base'!G704,'Extras -UL'!$A$4:$J$5,2,FALSE),FALSE)-I704),0)</f>
        <v>0</v>
      </c>
      <c r="AG704" s="242">
        <f>IF(G704=$O$1,(VLOOKUP(A704,'Extras -UL'!$A$6:$J$109,HLOOKUP('Exras Inflair Vs. Base'!G704,'Extras -UL'!$A$4:$J$5,2,FALSE),FALSE)),0)</f>
        <v>0</v>
      </c>
      <c r="AH704" s="242">
        <f>IF(G704=$P$1,(VLOOKUP(A704,'Extras -UL'!$A$6:$J$109,HLOOKUP('Exras Inflair Vs. Base'!G704,'Extras -UL'!$A$4:$J$5,2,FALSE),FALSE)),0)</f>
        <v>0</v>
      </c>
      <c r="AI704" s="242">
        <f>IF(G704=$Q$1,(VLOOKUP(A704,'Extras -UL'!$A$6:$J$109,HLOOKUP('Exras Inflair Vs. Base'!G704,'Extras -UL'!$A$4:$J$5,2,FALSE),FALSE)),0)</f>
        <v>0</v>
      </c>
      <c r="AJ704" s="242">
        <f>IF(G704=$R$1,(VLOOKUP(A704,'Extras -UL'!$A$6:$J$109,HLOOKUP('Exras Inflair Vs. Base'!G704,'Extras -UL'!$A$4:$J$5,2,FALSE),FALSE)),0)</f>
        <v>0</v>
      </c>
    </row>
    <row r="705" spans="1:36" x14ac:dyDescent="0.25">
      <c r="A705" s="250"/>
      <c r="B705" s="250"/>
      <c r="C705" s="250"/>
      <c r="D705" s="252"/>
      <c r="E705" s="249"/>
      <c r="F705" s="249"/>
      <c r="G705" s="249"/>
      <c r="H705" s="249"/>
      <c r="I705" s="249"/>
      <c r="J705" s="369">
        <f>IF(G705=$J$1,(VLOOKUP(A705,'Extras -UL'!$A$6:$J$109,HLOOKUP('Exras Inflair Vs. Base'!G705,'Extras -UL'!$A$4:$J$5,2,FALSE),FALSE)-I705),0)</f>
        <v>0</v>
      </c>
      <c r="K705" s="369">
        <f>IF(G705=$K$1,(VLOOKUP(A705,'Extras -UL'!$A$6:$J$109,HLOOKUP('Exras Inflair Vs. Base'!G705,'Extras -UL'!$A$4:$J$5,2,FALSE),FALSE)-I705),0)</f>
        <v>0</v>
      </c>
      <c r="L705" s="369">
        <f>IF(G705=$L$1,(VLOOKUP(A705,'Extras -UL'!$A$6:$J$109,HLOOKUP('Exras Inflair Vs. Base'!G705,'Extras -UL'!$A$4:$J$5,2,FALSE),FALSE)-I705),0)</f>
        <v>0</v>
      </c>
      <c r="M705" s="369">
        <f>IF(G705=$M$1,(VLOOKUP(A705,'Extras -UL'!$A$6:$J$109,HLOOKUP('Exras Inflair Vs. Base'!G705,'Extras -UL'!$A$4:$J$5,2,FALSE),FALSE)-I705),0)</f>
        <v>0</v>
      </c>
      <c r="N705" s="369">
        <f>IF(G705=$N$1,(VLOOKUP(A705,'Extras -UL'!$A$6:$J$109,HLOOKUP('Exras Inflair Vs. Base'!G705,'Extras -UL'!$A$4:$J$5,2,FALSE),FALSE)-I705),0)</f>
        <v>0</v>
      </c>
      <c r="O705" s="369">
        <f>IF(G705=$O$1,(VLOOKUP(A705,'Extras -UL'!$A$6:$J$109,HLOOKUP('Exras Inflair Vs. Base'!G705,'Extras -UL'!$A$4:$J$5,2,FALSE),FALSE)-I705),0)</f>
        <v>0</v>
      </c>
      <c r="P705" s="369">
        <f>IF(G705=$P$1,(VLOOKUP(A705,'Extras -UL'!$A$6:$J$109,HLOOKUP('Exras Inflair Vs. Base'!G705,'Extras -UL'!$A$4:$J$5,2,FALSE),FALSE)-I705),0)</f>
        <v>0</v>
      </c>
      <c r="Q705" s="369">
        <f>IF(G705=$Q$1,(VLOOKUP(A705,'Extras -UL'!$A$6:$J$109,HLOOKUP('Exras Inflair Vs. Base'!G705,'Extras -UL'!$A$4:$J$5,2,FALSE),FALSE)-I705),0)</f>
        <v>0</v>
      </c>
      <c r="R705" s="369">
        <f>IF(G705=$R$1,(VLOOKUP(A705,'Extras -UL'!$A$6:$J$109,HLOOKUP('Exras Inflair Vs. Base'!G705,'Extras -UL'!$A$4:$J$5,2,FALSE),FALSE)-I705),0)</f>
        <v>0</v>
      </c>
      <c r="S705" s="248"/>
      <c r="T705" s="256" t="str">
        <f t="shared" si="31"/>
        <v/>
      </c>
      <c r="U705" s="248"/>
      <c r="V705" s="248"/>
      <c r="W705" s="248"/>
      <c r="X705" s="248"/>
      <c r="Y705" s="241"/>
      <c r="Z705" s="241" t="str">
        <f t="shared" si="32"/>
        <v/>
      </c>
      <c r="AA705" s="245">
        <f t="shared" si="33"/>
        <v>0</v>
      </c>
      <c r="AB705" s="242">
        <f>IF(G705=$J$1,(VLOOKUP(A705,'Extras -UL'!$A$6:$J$109,HLOOKUP('Exras Inflair Vs. Base'!G705,'Extras -UL'!$A$4:$J$5,2,FALSE),FALSE)),0)</f>
        <v>0</v>
      </c>
      <c r="AC705" s="242">
        <f>IF(G705=$K$1,(VLOOKUP(A705,'Extras -UL'!$A$6:$J$109,HLOOKUP('Exras Inflair Vs. Base'!G705,'Extras -UL'!$A$4:$J$5,2,FALSE),FALSE)),0)</f>
        <v>0</v>
      </c>
      <c r="AD705" s="242">
        <f>IF(G705=$L$1,(VLOOKUP(A705,'Extras -UL'!$A$6:$J$109,HLOOKUP('Exras Inflair Vs. Base'!G705,'Extras -UL'!$A$4:$J$5,2,FALSE),FALSE)),0)</f>
        <v>0</v>
      </c>
      <c r="AE705" s="242">
        <f>IF(G705=$M$1,(VLOOKUP(A705,'Extras -UL'!$A$6:$J$109,HLOOKUP('Exras Inflair Vs. Base'!G705,'Extras -UL'!$A$4:$J$5,2,FALSE),FALSE)),0)</f>
        <v>0</v>
      </c>
      <c r="AF705" s="242">
        <f>IF(G705=$N$1,(VLOOKUP(A705,'Extras -UL'!$A$6:$J$109,HLOOKUP('Exras Inflair Vs. Base'!G705,'Extras -UL'!$A$4:$J$5,2,FALSE),FALSE)-I705),0)</f>
        <v>0</v>
      </c>
      <c r="AG705" s="242">
        <f>IF(G705=$O$1,(VLOOKUP(A705,'Extras -UL'!$A$6:$J$109,HLOOKUP('Exras Inflair Vs. Base'!G705,'Extras -UL'!$A$4:$J$5,2,FALSE),FALSE)),0)</f>
        <v>0</v>
      </c>
      <c r="AH705" s="242">
        <f>IF(G705=$P$1,(VLOOKUP(A705,'Extras -UL'!$A$6:$J$109,HLOOKUP('Exras Inflair Vs. Base'!G705,'Extras -UL'!$A$4:$J$5,2,FALSE),FALSE)),0)</f>
        <v>0</v>
      </c>
      <c r="AI705" s="242">
        <f>IF(G705=$Q$1,(VLOOKUP(A705,'Extras -UL'!$A$6:$J$109,HLOOKUP('Exras Inflair Vs. Base'!G705,'Extras -UL'!$A$4:$J$5,2,FALSE),FALSE)),0)</f>
        <v>0</v>
      </c>
      <c r="AJ705" s="242">
        <f>IF(G705=$R$1,(VLOOKUP(A705,'Extras -UL'!$A$6:$J$109,HLOOKUP('Exras Inflair Vs. Base'!G705,'Extras -UL'!$A$4:$J$5,2,FALSE),FALSE)),0)</f>
        <v>0</v>
      </c>
    </row>
    <row r="706" spans="1:36" x14ac:dyDescent="0.25">
      <c r="A706" s="250"/>
      <c r="B706" s="250"/>
      <c r="C706" s="250"/>
      <c r="D706" s="252"/>
      <c r="E706" s="249"/>
      <c r="F706" s="249"/>
      <c r="G706" s="249"/>
      <c r="H706" s="249"/>
      <c r="I706" s="249"/>
      <c r="J706" s="369">
        <f>IF(G706=$J$1,(VLOOKUP(A706,'Extras -UL'!$A$6:$J$109,HLOOKUP('Exras Inflair Vs. Base'!G706,'Extras -UL'!$A$4:$J$5,2,FALSE),FALSE)-I706),0)</f>
        <v>0</v>
      </c>
      <c r="K706" s="369">
        <f>IF(G706=$K$1,(VLOOKUP(A706,'Extras -UL'!$A$6:$J$109,HLOOKUP('Exras Inflair Vs. Base'!G706,'Extras -UL'!$A$4:$J$5,2,FALSE),FALSE)-I706),0)</f>
        <v>0</v>
      </c>
      <c r="L706" s="369">
        <f>IF(G706=$L$1,(VLOOKUP(A706,'Extras -UL'!$A$6:$J$109,HLOOKUP('Exras Inflair Vs. Base'!G706,'Extras -UL'!$A$4:$J$5,2,FALSE),FALSE)-I706),0)</f>
        <v>0</v>
      </c>
      <c r="M706" s="369">
        <f>IF(G706=$M$1,(VLOOKUP(A706,'Extras -UL'!$A$6:$J$109,HLOOKUP('Exras Inflair Vs. Base'!G706,'Extras -UL'!$A$4:$J$5,2,FALSE),FALSE)-I706),0)</f>
        <v>0</v>
      </c>
      <c r="N706" s="369">
        <f>IF(G706=$N$1,(VLOOKUP(A706,'Extras -UL'!$A$6:$J$109,HLOOKUP('Exras Inflair Vs. Base'!G706,'Extras -UL'!$A$4:$J$5,2,FALSE),FALSE)-I706),0)</f>
        <v>0</v>
      </c>
      <c r="O706" s="369">
        <f>IF(G706=$O$1,(VLOOKUP(A706,'Extras -UL'!$A$6:$J$109,HLOOKUP('Exras Inflair Vs. Base'!G706,'Extras -UL'!$A$4:$J$5,2,FALSE),FALSE)-I706),0)</f>
        <v>0</v>
      </c>
      <c r="P706" s="369">
        <f>IF(G706=$P$1,(VLOOKUP(A706,'Extras -UL'!$A$6:$J$109,HLOOKUP('Exras Inflair Vs. Base'!G706,'Extras -UL'!$A$4:$J$5,2,FALSE),FALSE)-I706),0)</f>
        <v>0</v>
      </c>
      <c r="Q706" s="369">
        <f>IF(G706=$Q$1,(VLOOKUP(A706,'Extras -UL'!$A$6:$J$109,HLOOKUP('Exras Inflair Vs. Base'!G706,'Extras -UL'!$A$4:$J$5,2,FALSE),FALSE)-I706),0)</f>
        <v>0</v>
      </c>
      <c r="R706" s="369">
        <f>IF(G706=$R$1,(VLOOKUP(A706,'Extras -UL'!$A$6:$J$109,HLOOKUP('Exras Inflair Vs. Base'!G706,'Extras -UL'!$A$4:$J$5,2,FALSE),FALSE)-I706),0)</f>
        <v>0</v>
      </c>
      <c r="S706" s="248"/>
      <c r="T706" s="256" t="str">
        <f t="shared" si="31"/>
        <v/>
      </c>
      <c r="U706" s="248"/>
      <c r="V706" s="248"/>
      <c r="W706" s="248"/>
      <c r="X706" s="248"/>
      <c r="Y706" s="241"/>
      <c r="Z706" s="241" t="str">
        <f t="shared" si="32"/>
        <v/>
      </c>
      <c r="AA706" s="245">
        <f t="shared" si="33"/>
        <v>0</v>
      </c>
      <c r="AB706" s="242">
        <f>IF(G706=$J$1,(VLOOKUP(A706,'Extras -UL'!$A$6:$J$109,HLOOKUP('Exras Inflair Vs. Base'!G706,'Extras -UL'!$A$4:$J$5,2,FALSE),FALSE)),0)</f>
        <v>0</v>
      </c>
      <c r="AC706" s="242">
        <f>IF(G706=$K$1,(VLOOKUP(A706,'Extras -UL'!$A$6:$J$109,HLOOKUP('Exras Inflair Vs. Base'!G706,'Extras -UL'!$A$4:$J$5,2,FALSE),FALSE)),0)</f>
        <v>0</v>
      </c>
      <c r="AD706" s="242">
        <f>IF(G706=$L$1,(VLOOKUP(A706,'Extras -UL'!$A$6:$J$109,HLOOKUP('Exras Inflair Vs. Base'!G706,'Extras -UL'!$A$4:$J$5,2,FALSE),FALSE)),0)</f>
        <v>0</v>
      </c>
      <c r="AE706" s="242">
        <f>IF(G706=$M$1,(VLOOKUP(A706,'Extras -UL'!$A$6:$J$109,HLOOKUP('Exras Inflair Vs. Base'!G706,'Extras -UL'!$A$4:$J$5,2,FALSE),FALSE)),0)</f>
        <v>0</v>
      </c>
      <c r="AF706" s="242">
        <f>IF(G706=$N$1,(VLOOKUP(A706,'Extras -UL'!$A$6:$J$109,HLOOKUP('Exras Inflair Vs. Base'!G706,'Extras -UL'!$A$4:$J$5,2,FALSE),FALSE)-I706),0)</f>
        <v>0</v>
      </c>
      <c r="AG706" s="242">
        <f>IF(G706=$O$1,(VLOOKUP(A706,'Extras -UL'!$A$6:$J$109,HLOOKUP('Exras Inflair Vs. Base'!G706,'Extras -UL'!$A$4:$J$5,2,FALSE),FALSE)),0)</f>
        <v>0</v>
      </c>
      <c r="AH706" s="242">
        <f>IF(G706=$P$1,(VLOOKUP(A706,'Extras -UL'!$A$6:$J$109,HLOOKUP('Exras Inflair Vs. Base'!G706,'Extras -UL'!$A$4:$J$5,2,FALSE),FALSE)),0)</f>
        <v>0</v>
      </c>
      <c r="AI706" s="242">
        <f>IF(G706=$Q$1,(VLOOKUP(A706,'Extras -UL'!$A$6:$J$109,HLOOKUP('Exras Inflair Vs. Base'!G706,'Extras -UL'!$A$4:$J$5,2,FALSE),FALSE)),0)</f>
        <v>0</v>
      </c>
      <c r="AJ706" s="242">
        <f>IF(G706=$R$1,(VLOOKUP(A706,'Extras -UL'!$A$6:$J$109,HLOOKUP('Exras Inflair Vs. Base'!G706,'Extras -UL'!$A$4:$J$5,2,FALSE),FALSE)),0)</f>
        <v>0</v>
      </c>
    </row>
    <row r="707" spans="1:36" x14ac:dyDescent="0.25">
      <c r="A707" s="250"/>
      <c r="B707" s="250"/>
      <c r="C707" s="250"/>
      <c r="D707" s="252"/>
      <c r="E707" s="249"/>
      <c r="F707" s="249"/>
      <c r="G707" s="249"/>
      <c r="H707" s="249"/>
      <c r="I707" s="249"/>
      <c r="J707" s="369">
        <f>IF(G707=$J$1,(VLOOKUP(A707,'Extras -UL'!$A$6:$J$109,HLOOKUP('Exras Inflair Vs. Base'!G707,'Extras -UL'!$A$4:$J$5,2,FALSE),FALSE)-I707),0)</f>
        <v>0</v>
      </c>
      <c r="K707" s="369">
        <f>IF(G707=$K$1,(VLOOKUP(A707,'Extras -UL'!$A$6:$J$109,HLOOKUP('Exras Inflair Vs. Base'!G707,'Extras -UL'!$A$4:$J$5,2,FALSE),FALSE)-I707),0)</f>
        <v>0</v>
      </c>
      <c r="L707" s="369">
        <f>IF(G707=$L$1,(VLOOKUP(A707,'Extras -UL'!$A$6:$J$109,HLOOKUP('Exras Inflair Vs. Base'!G707,'Extras -UL'!$A$4:$J$5,2,FALSE),FALSE)-I707),0)</f>
        <v>0</v>
      </c>
      <c r="M707" s="369">
        <f>IF(G707=$M$1,(VLOOKUP(A707,'Extras -UL'!$A$6:$J$109,HLOOKUP('Exras Inflair Vs. Base'!G707,'Extras -UL'!$A$4:$J$5,2,FALSE),FALSE)-I707),0)</f>
        <v>0</v>
      </c>
      <c r="N707" s="369">
        <f>IF(G707=$N$1,(VLOOKUP(A707,'Extras -UL'!$A$6:$J$109,HLOOKUP('Exras Inflair Vs. Base'!G707,'Extras -UL'!$A$4:$J$5,2,FALSE),FALSE)-I707),0)</f>
        <v>0</v>
      </c>
      <c r="O707" s="369">
        <f>IF(G707=$O$1,(VLOOKUP(A707,'Extras -UL'!$A$6:$J$109,HLOOKUP('Exras Inflair Vs. Base'!G707,'Extras -UL'!$A$4:$J$5,2,FALSE),FALSE)-I707),0)</f>
        <v>0</v>
      </c>
      <c r="P707" s="369">
        <f>IF(G707=$P$1,(VLOOKUP(A707,'Extras -UL'!$A$6:$J$109,HLOOKUP('Exras Inflair Vs. Base'!G707,'Extras -UL'!$A$4:$J$5,2,FALSE),FALSE)-I707),0)</f>
        <v>0</v>
      </c>
      <c r="Q707" s="369">
        <f>IF(G707=$Q$1,(VLOOKUP(A707,'Extras -UL'!$A$6:$J$109,HLOOKUP('Exras Inflair Vs. Base'!G707,'Extras -UL'!$A$4:$J$5,2,FALSE),FALSE)-I707),0)</f>
        <v>0</v>
      </c>
      <c r="R707" s="369">
        <f>IF(G707=$R$1,(VLOOKUP(A707,'Extras -UL'!$A$6:$J$109,HLOOKUP('Exras Inflair Vs. Base'!G707,'Extras -UL'!$A$4:$J$5,2,FALSE),FALSE)-I707),0)</f>
        <v>0</v>
      </c>
      <c r="S707" s="248"/>
      <c r="T707" s="256" t="str">
        <f t="shared" si="31"/>
        <v/>
      </c>
      <c r="U707" s="248"/>
      <c r="V707" s="248"/>
      <c r="W707" s="248"/>
      <c r="X707" s="248"/>
      <c r="Y707" s="241"/>
      <c r="Z707" s="241" t="str">
        <f t="shared" si="32"/>
        <v/>
      </c>
      <c r="AA707" s="245">
        <f t="shared" si="33"/>
        <v>0</v>
      </c>
      <c r="AB707" s="242">
        <f>IF(G707=$J$1,(VLOOKUP(A707,'Extras -UL'!$A$6:$J$109,HLOOKUP('Exras Inflair Vs. Base'!G707,'Extras -UL'!$A$4:$J$5,2,FALSE),FALSE)),0)</f>
        <v>0</v>
      </c>
      <c r="AC707" s="242">
        <f>IF(G707=$K$1,(VLOOKUP(A707,'Extras -UL'!$A$6:$J$109,HLOOKUP('Exras Inflair Vs. Base'!G707,'Extras -UL'!$A$4:$J$5,2,FALSE),FALSE)),0)</f>
        <v>0</v>
      </c>
      <c r="AD707" s="242">
        <f>IF(G707=$L$1,(VLOOKUP(A707,'Extras -UL'!$A$6:$J$109,HLOOKUP('Exras Inflair Vs. Base'!G707,'Extras -UL'!$A$4:$J$5,2,FALSE),FALSE)),0)</f>
        <v>0</v>
      </c>
      <c r="AE707" s="242">
        <f>IF(G707=$M$1,(VLOOKUP(A707,'Extras -UL'!$A$6:$J$109,HLOOKUP('Exras Inflair Vs. Base'!G707,'Extras -UL'!$A$4:$J$5,2,FALSE),FALSE)),0)</f>
        <v>0</v>
      </c>
      <c r="AF707" s="242">
        <f>IF(G707=$N$1,(VLOOKUP(A707,'Extras -UL'!$A$6:$J$109,HLOOKUP('Exras Inflair Vs. Base'!G707,'Extras -UL'!$A$4:$J$5,2,FALSE),FALSE)-I707),0)</f>
        <v>0</v>
      </c>
      <c r="AG707" s="242">
        <f>IF(G707=$O$1,(VLOOKUP(A707,'Extras -UL'!$A$6:$J$109,HLOOKUP('Exras Inflair Vs. Base'!G707,'Extras -UL'!$A$4:$J$5,2,FALSE),FALSE)),0)</f>
        <v>0</v>
      </c>
      <c r="AH707" s="242">
        <f>IF(G707=$P$1,(VLOOKUP(A707,'Extras -UL'!$A$6:$J$109,HLOOKUP('Exras Inflair Vs. Base'!G707,'Extras -UL'!$A$4:$J$5,2,FALSE),FALSE)),0)</f>
        <v>0</v>
      </c>
      <c r="AI707" s="242">
        <f>IF(G707=$Q$1,(VLOOKUP(A707,'Extras -UL'!$A$6:$J$109,HLOOKUP('Exras Inflair Vs. Base'!G707,'Extras -UL'!$A$4:$J$5,2,FALSE),FALSE)),0)</f>
        <v>0</v>
      </c>
      <c r="AJ707" s="242">
        <f>IF(G707=$R$1,(VLOOKUP(A707,'Extras -UL'!$A$6:$J$109,HLOOKUP('Exras Inflair Vs. Base'!G707,'Extras -UL'!$A$4:$J$5,2,FALSE),FALSE)),0)</f>
        <v>0</v>
      </c>
    </row>
    <row r="708" spans="1:36" x14ac:dyDescent="0.25">
      <c r="A708" s="250"/>
      <c r="B708" s="250"/>
      <c r="C708" s="250"/>
      <c r="D708" s="252"/>
      <c r="E708" s="249"/>
      <c r="F708" s="249"/>
      <c r="G708" s="249"/>
      <c r="H708" s="249"/>
      <c r="I708" s="249"/>
      <c r="J708" s="369">
        <f>IF(G708=$J$1,(VLOOKUP(A708,'Extras -UL'!$A$6:$J$109,HLOOKUP('Exras Inflair Vs. Base'!G708,'Extras -UL'!$A$4:$J$5,2,FALSE),FALSE)-I708),0)</f>
        <v>0</v>
      </c>
      <c r="K708" s="369">
        <f>IF(G708=$K$1,(VLOOKUP(A708,'Extras -UL'!$A$6:$J$109,HLOOKUP('Exras Inflair Vs. Base'!G708,'Extras -UL'!$A$4:$J$5,2,FALSE),FALSE)-I708),0)</f>
        <v>0</v>
      </c>
      <c r="L708" s="369">
        <f>IF(G708=$L$1,(VLOOKUP(A708,'Extras -UL'!$A$6:$J$109,HLOOKUP('Exras Inflair Vs. Base'!G708,'Extras -UL'!$A$4:$J$5,2,FALSE),FALSE)-I708),0)</f>
        <v>0</v>
      </c>
      <c r="M708" s="369">
        <f>IF(G708=$M$1,(VLOOKUP(A708,'Extras -UL'!$A$6:$J$109,HLOOKUP('Exras Inflair Vs. Base'!G708,'Extras -UL'!$A$4:$J$5,2,FALSE),FALSE)-I708),0)</f>
        <v>0</v>
      </c>
      <c r="N708" s="369">
        <f>IF(G708=$N$1,(VLOOKUP(A708,'Extras -UL'!$A$6:$J$109,HLOOKUP('Exras Inflair Vs. Base'!G708,'Extras -UL'!$A$4:$J$5,2,FALSE),FALSE)-I708),0)</f>
        <v>0</v>
      </c>
      <c r="O708" s="369">
        <f>IF(G708=$O$1,(VLOOKUP(A708,'Extras -UL'!$A$6:$J$109,HLOOKUP('Exras Inflair Vs. Base'!G708,'Extras -UL'!$A$4:$J$5,2,FALSE),FALSE)-I708),0)</f>
        <v>0</v>
      </c>
      <c r="P708" s="369">
        <f>IF(G708=$P$1,(VLOOKUP(A708,'Extras -UL'!$A$6:$J$109,HLOOKUP('Exras Inflair Vs. Base'!G708,'Extras -UL'!$A$4:$J$5,2,FALSE),FALSE)-I708),0)</f>
        <v>0</v>
      </c>
      <c r="Q708" s="369">
        <f>IF(G708=$Q$1,(VLOOKUP(A708,'Extras -UL'!$A$6:$J$109,HLOOKUP('Exras Inflair Vs. Base'!G708,'Extras -UL'!$A$4:$J$5,2,FALSE),FALSE)-I708),0)</f>
        <v>0</v>
      </c>
      <c r="R708" s="369">
        <f>IF(G708=$R$1,(VLOOKUP(A708,'Extras -UL'!$A$6:$J$109,HLOOKUP('Exras Inflair Vs. Base'!G708,'Extras -UL'!$A$4:$J$5,2,FALSE),FALSE)-I708),0)</f>
        <v>0</v>
      </c>
      <c r="S708" s="248"/>
      <c r="T708" s="256" t="str">
        <f t="shared" si="31"/>
        <v/>
      </c>
      <c r="U708" s="248"/>
      <c r="V708" s="248"/>
      <c r="W708" s="248"/>
      <c r="X708" s="248"/>
      <c r="Y708" s="241"/>
      <c r="Z708" s="241" t="str">
        <f t="shared" si="32"/>
        <v/>
      </c>
      <c r="AA708" s="245">
        <f t="shared" si="33"/>
        <v>0</v>
      </c>
      <c r="AB708" s="242">
        <f>IF(G708=$J$1,(VLOOKUP(A708,'Extras -UL'!$A$6:$J$109,HLOOKUP('Exras Inflair Vs. Base'!G708,'Extras -UL'!$A$4:$J$5,2,FALSE),FALSE)),0)</f>
        <v>0</v>
      </c>
      <c r="AC708" s="242">
        <f>IF(G708=$K$1,(VLOOKUP(A708,'Extras -UL'!$A$6:$J$109,HLOOKUP('Exras Inflair Vs. Base'!G708,'Extras -UL'!$A$4:$J$5,2,FALSE),FALSE)),0)</f>
        <v>0</v>
      </c>
      <c r="AD708" s="242">
        <f>IF(G708=$L$1,(VLOOKUP(A708,'Extras -UL'!$A$6:$J$109,HLOOKUP('Exras Inflair Vs. Base'!G708,'Extras -UL'!$A$4:$J$5,2,FALSE),FALSE)),0)</f>
        <v>0</v>
      </c>
      <c r="AE708" s="242">
        <f>IF(G708=$M$1,(VLOOKUP(A708,'Extras -UL'!$A$6:$J$109,HLOOKUP('Exras Inflair Vs. Base'!G708,'Extras -UL'!$A$4:$J$5,2,FALSE),FALSE)),0)</f>
        <v>0</v>
      </c>
      <c r="AF708" s="242">
        <f>IF(G708=$N$1,(VLOOKUP(A708,'Extras -UL'!$A$6:$J$109,HLOOKUP('Exras Inflair Vs. Base'!G708,'Extras -UL'!$A$4:$J$5,2,FALSE),FALSE)-I708),0)</f>
        <v>0</v>
      </c>
      <c r="AG708" s="242">
        <f>IF(G708=$O$1,(VLOOKUP(A708,'Extras -UL'!$A$6:$J$109,HLOOKUP('Exras Inflair Vs. Base'!G708,'Extras -UL'!$A$4:$J$5,2,FALSE),FALSE)),0)</f>
        <v>0</v>
      </c>
      <c r="AH708" s="242">
        <f>IF(G708=$P$1,(VLOOKUP(A708,'Extras -UL'!$A$6:$J$109,HLOOKUP('Exras Inflair Vs. Base'!G708,'Extras -UL'!$A$4:$J$5,2,FALSE),FALSE)),0)</f>
        <v>0</v>
      </c>
      <c r="AI708" s="242">
        <f>IF(G708=$Q$1,(VLOOKUP(A708,'Extras -UL'!$A$6:$J$109,HLOOKUP('Exras Inflair Vs. Base'!G708,'Extras -UL'!$A$4:$J$5,2,FALSE),FALSE)),0)</f>
        <v>0</v>
      </c>
      <c r="AJ708" s="242">
        <f>IF(G708=$R$1,(VLOOKUP(A708,'Extras -UL'!$A$6:$J$109,HLOOKUP('Exras Inflair Vs. Base'!G708,'Extras -UL'!$A$4:$J$5,2,FALSE),FALSE)),0)</f>
        <v>0</v>
      </c>
    </row>
    <row r="709" spans="1:36" x14ac:dyDescent="0.25">
      <c r="A709" s="250"/>
      <c r="B709" s="250"/>
      <c r="C709" s="250"/>
      <c r="D709" s="252"/>
      <c r="E709" s="249"/>
      <c r="F709" s="249"/>
      <c r="G709" s="249"/>
      <c r="H709" s="249"/>
      <c r="I709" s="249"/>
      <c r="J709" s="369">
        <f>IF(G709=$J$1,(VLOOKUP(A709,'Extras -UL'!$A$6:$J$109,HLOOKUP('Exras Inflair Vs. Base'!G709,'Extras -UL'!$A$4:$J$5,2,FALSE),FALSE)-I709),0)</f>
        <v>0</v>
      </c>
      <c r="K709" s="369">
        <f>IF(G709=$K$1,(VLOOKUP(A709,'Extras -UL'!$A$6:$J$109,HLOOKUP('Exras Inflair Vs. Base'!G709,'Extras -UL'!$A$4:$J$5,2,FALSE),FALSE)-I709),0)</f>
        <v>0</v>
      </c>
      <c r="L709" s="369">
        <f>IF(G709=$L$1,(VLOOKUP(A709,'Extras -UL'!$A$6:$J$109,HLOOKUP('Exras Inflair Vs. Base'!G709,'Extras -UL'!$A$4:$J$5,2,FALSE),FALSE)-I709),0)</f>
        <v>0</v>
      </c>
      <c r="M709" s="369">
        <f>IF(G709=$M$1,(VLOOKUP(A709,'Extras -UL'!$A$6:$J$109,HLOOKUP('Exras Inflair Vs. Base'!G709,'Extras -UL'!$A$4:$J$5,2,FALSE),FALSE)-I709),0)</f>
        <v>0</v>
      </c>
      <c r="N709" s="369">
        <f>IF(G709=$N$1,(VLOOKUP(A709,'Extras -UL'!$A$6:$J$109,HLOOKUP('Exras Inflair Vs. Base'!G709,'Extras -UL'!$A$4:$J$5,2,FALSE),FALSE)-I709),0)</f>
        <v>0</v>
      </c>
      <c r="O709" s="369">
        <f>IF(G709=$O$1,(VLOOKUP(A709,'Extras -UL'!$A$6:$J$109,HLOOKUP('Exras Inflair Vs. Base'!G709,'Extras -UL'!$A$4:$J$5,2,FALSE),FALSE)-I709),0)</f>
        <v>0</v>
      </c>
      <c r="P709" s="369">
        <f>IF(G709=$P$1,(VLOOKUP(A709,'Extras -UL'!$A$6:$J$109,HLOOKUP('Exras Inflair Vs. Base'!G709,'Extras -UL'!$A$4:$J$5,2,FALSE),FALSE)-I709),0)</f>
        <v>0</v>
      </c>
      <c r="Q709" s="369">
        <f>IF(G709=$Q$1,(VLOOKUP(A709,'Extras -UL'!$A$6:$J$109,HLOOKUP('Exras Inflair Vs. Base'!G709,'Extras -UL'!$A$4:$J$5,2,FALSE),FALSE)-I709),0)</f>
        <v>0</v>
      </c>
      <c r="R709" s="369">
        <f>IF(G709=$R$1,(VLOOKUP(A709,'Extras -UL'!$A$6:$J$109,HLOOKUP('Exras Inflair Vs. Base'!G709,'Extras -UL'!$A$4:$J$5,2,FALSE),FALSE)-I709),0)</f>
        <v>0</v>
      </c>
      <c r="S709" s="248"/>
      <c r="T709" s="256" t="str">
        <f t="shared" si="31"/>
        <v/>
      </c>
      <c r="U709" s="248"/>
      <c r="V709" s="248"/>
      <c r="W709" s="248"/>
      <c r="X709" s="248"/>
      <c r="Y709" s="241"/>
      <c r="Z709" s="241" t="str">
        <f t="shared" si="32"/>
        <v/>
      </c>
      <c r="AA709" s="245">
        <f t="shared" si="33"/>
        <v>0</v>
      </c>
      <c r="AB709" s="242">
        <f>IF(G709=$J$1,(VLOOKUP(A709,'Extras -UL'!$A$6:$J$109,HLOOKUP('Exras Inflair Vs. Base'!G709,'Extras -UL'!$A$4:$J$5,2,FALSE),FALSE)),0)</f>
        <v>0</v>
      </c>
      <c r="AC709" s="242">
        <f>IF(G709=$K$1,(VLOOKUP(A709,'Extras -UL'!$A$6:$J$109,HLOOKUP('Exras Inflair Vs. Base'!G709,'Extras -UL'!$A$4:$J$5,2,FALSE),FALSE)),0)</f>
        <v>0</v>
      </c>
      <c r="AD709" s="242">
        <f>IF(G709=$L$1,(VLOOKUP(A709,'Extras -UL'!$A$6:$J$109,HLOOKUP('Exras Inflair Vs. Base'!G709,'Extras -UL'!$A$4:$J$5,2,FALSE),FALSE)),0)</f>
        <v>0</v>
      </c>
      <c r="AE709" s="242">
        <f>IF(G709=$M$1,(VLOOKUP(A709,'Extras -UL'!$A$6:$J$109,HLOOKUP('Exras Inflair Vs. Base'!G709,'Extras -UL'!$A$4:$J$5,2,FALSE),FALSE)),0)</f>
        <v>0</v>
      </c>
      <c r="AF709" s="242">
        <f>IF(G709=$N$1,(VLOOKUP(A709,'Extras -UL'!$A$6:$J$109,HLOOKUP('Exras Inflair Vs. Base'!G709,'Extras -UL'!$A$4:$J$5,2,FALSE),FALSE)-I709),0)</f>
        <v>0</v>
      </c>
      <c r="AG709" s="242">
        <f>IF(G709=$O$1,(VLOOKUP(A709,'Extras -UL'!$A$6:$J$109,HLOOKUP('Exras Inflair Vs. Base'!G709,'Extras -UL'!$A$4:$J$5,2,FALSE),FALSE)),0)</f>
        <v>0</v>
      </c>
      <c r="AH709" s="242">
        <f>IF(G709=$P$1,(VLOOKUP(A709,'Extras -UL'!$A$6:$J$109,HLOOKUP('Exras Inflair Vs. Base'!G709,'Extras -UL'!$A$4:$J$5,2,FALSE),FALSE)),0)</f>
        <v>0</v>
      </c>
      <c r="AI709" s="242">
        <f>IF(G709=$Q$1,(VLOOKUP(A709,'Extras -UL'!$A$6:$J$109,HLOOKUP('Exras Inflair Vs. Base'!G709,'Extras -UL'!$A$4:$J$5,2,FALSE),FALSE)),0)</f>
        <v>0</v>
      </c>
      <c r="AJ709" s="242">
        <f>IF(G709=$R$1,(VLOOKUP(A709,'Extras -UL'!$A$6:$J$109,HLOOKUP('Exras Inflair Vs. Base'!G709,'Extras -UL'!$A$4:$J$5,2,FALSE),FALSE)),0)</f>
        <v>0</v>
      </c>
    </row>
    <row r="710" spans="1:36" x14ac:dyDescent="0.25">
      <c r="A710" s="250"/>
      <c r="B710" s="250"/>
      <c r="C710" s="250"/>
      <c r="D710" s="252"/>
      <c r="E710" s="249"/>
      <c r="F710" s="249"/>
      <c r="G710" s="249"/>
      <c r="H710" s="249"/>
      <c r="I710" s="249"/>
      <c r="J710" s="369">
        <f>IF(G710=$J$1,(VLOOKUP(A710,'Extras -UL'!$A$6:$J$109,HLOOKUP('Exras Inflair Vs. Base'!G710,'Extras -UL'!$A$4:$J$5,2,FALSE),FALSE)-I710),0)</f>
        <v>0</v>
      </c>
      <c r="K710" s="369">
        <f>IF(G710=$K$1,(VLOOKUP(A710,'Extras -UL'!$A$6:$J$109,HLOOKUP('Exras Inflair Vs. Base'!G710,'Extras -UL'!$A$4:$J$5,2,FALSE),FALSE)-I710),0)</f>
        <v>0</v>
      </c>
      <c r="L710" s="369">
        <f>IF(G710=$L$1,(VLOOKUP(A710,'Extras -UL'!$A$6:$J$109,HLOOKUP('Exras Inflair Vs. Base'!G710,'Extras -UL'!$A$4:$J$5,2,FALSE),FALSE)-I710),0)</f>
        <v>0</v>
      </c>
      <c r="M710" s="369">
        <f>IF(G710=$M$1,(VLOOKUP(A710,'Extras -UL'!$A$6:$J$109,HLOOKUP('Exras Inflair Vs. Base'!G710,'Extras -UL'!$A$4:$J$5,2,FALSE),FALSE)-I710),0)</f>
        <v>0</v>
      </c>
      <c r="N710" s="369">
        <f>IF(G710=$N$1,(VLOOKUP(A710,'Extras -UL'!$A$6:$J$109,HLOOKUP('Exras Inflair Vs. Base'!G710,'Extras -UL'!$A$4:$J$5,2,FALSE),FALSE)-I710),0)</f>
        <v>0</v>
      </c>
      <c r="O710" s="369">
        <f>IF(G710=$O$1,(VLOOKUP(A710,'Extras -UL'!$A$6:$J$109,HLOOKUP('Exras Inflair Vs. Base'!G710,'Extras -UL'!$A$4:$J$5,2,FALSE),FALSE)-I710),0)</f>
        <v>0</v>
      </c>
      <c r="P710" s="369">
        <f>IF(G710=$P$1,(VLOOKUP(A710,'Extras -UL'!$A$6:$J$109,HLOOKUP('Exras Inflair Vs. Base'!G710,'Extras -UL'!$A$4:$J$5,2,FALSE),FALSE)-I710),0)</f>
        <v>0</v>
      </c>
      <c r="Q710" s="369">
        <f>IF(G710=$Q$1,(VLOOKUP(A710,'Extras -UL'!$A$6:$J$109,HLOOKUP('Exras Inflair Vs. Base'!G710,'Extras -UL'!$A$4:$J$5,2,FALSE),FALSE)-I710),0)</f>
        <v>0</v>
      </c>
      <c r="R710" s="369">
        <f>IF(G710=$R$1,(VLOOKUP(A710,'Extras -UL'!$A$6:$J$109,HLOOKUP('Exras Inflair Vs. Base'!G710,'Extras -UL'!$A$4:$J$5,2,FALSE),FALSE)-I710),0)</f>
        <v>0</v>
      </c>
      <c r="S710" s="248"/>
      <c r="T710" s="256" t="str">
        <f t="shared" si="31"/>
        <v/>
      </c>
      <c r="U710" s="248"/>
      <c r="V710" s="248"/>
      <c r="W710" s="248"/>
      <c r="X710" s="248"/>
      <c r="Y710" s="241"/>
      <c r="Z710" s="241" t="str">
        <f t="shared" si="32"/>
        <v/>
      </c>
      <c r="AA710" s="245">
        <f t="shared" si="33"/>
        <v>0</v>
      </c>
      <c r="AB710" s="242">
        <f>IF(G710=$J$1,(VLOOKUP(A710,'Extras -UL'!$A$6:$J$109,HLOOKUP('Exras Inflair Vs. Base'!G710,'Extras -UL'!$A$4:$J$5,2,FALSE),FALSE)),0)</f>
        <v>0</v>
      </c>
      <c r="AC710" s="242">
        <f>IF(G710=$K$1,(VLOOKUP(A710,'Extras -UL'!$A$6:$J$109,HLOOKUP('Exras Inflair Vs. Base'!G710,'Extras -UL'!$A$4:$J$5,2,FALSE),FALSE)),0)</f>
        <v>0</v>
      </c>
      <c r="AD710" s="242">
        <f>IF(G710=$L$1,(VLOOKUP(A710,'Extras -UL'!$A$6:$J$109,HLOOKUP('Exras Inflair Vs. Base'!G710,'Extras -UL'!$A$4:$J$5,2,FALSE),FALSE)),0)</f>
        <v>0</v>
      </c>
      <c r="AE710" s="242">
        <f>IF(G710=$M$1,(VLOOKUP(A710,'Extras -UL'!$A$6:$J$109,HLOOKUP('Exras Inflair Vs. Base'!G710,'Extras -UL'!$A$4:$J$5,2,FALSE),FALSE)),0)</f>
        <v>0</v>
      </c>
      <c r="AF710" s="242">
        <f>IF(G710=$N$1,(VLOOKUP(A710,'Extras -UL'!$A$6:$J$109,HLOOKUP('Exras Inflair Vs. Base'!G710,'Extras -UL'!$A$4:$J$5,2,FALSE),FALSE)-I710),0)</f>
        <v>0</v>
      </c>
      <c r="AG710" s="242">
        <f>IF(G710=$O$1,(VLOOKUP(A710,'Extras -UL'!$A$6:$J$109,HLOOKUP('Exras Inflair Vs. Base'!G710,'Extras -UL'!$A$4:$J$5,2,FALSE),FALSE)),0)</f>
        <v>0</v>
      </c>
      <c r="AH710" s="242">
        <f>IF(G710=$P$1,(VLOOKUP(A710,'Extras -UL'!$A$6:$J$109,HLOOKUP('Exras Inflair Vs. Base'!G710,'Extras -UL'!$A$4:$J$5,2,FALSE),FALSE)),0)</f>
        <v>0</v>
      </c>
      <c r="AI710" s="242">
        <f>IF(G710=$Q$1,(VLOOKUP(A710,'Extras -UL'!$A$6:$J$109,HLOOKUP('Exras Inflair Vs. Base'!G710,'Extras -UL'!$A$4:$J$5,2,FALSE),FALSE)),0)</f>
        <v>0</v>
      </c>
      <c r="AJ710" s="242">
        <f>IF(G710=$R$1,(VLOOKUP(A710,'Extras -UL'!$A$6:$J$109,HLOOKUP('Exras Inflair Vs. Base'!G710,'Extras -UL'!$A$4:$J$5,2,FALSE),FALSE)),0)</f>
        <v>0</v>
      </c>
    </row>
    <row r="711" spans="1:36" x14ac:dyDescent="0.25">
      <c r="A711" s="250"/>
      <c r="B711" s="250"/>
      <c r="C711" s="250"/>
      <c r="D711" s="252"/>
      <c r="E711" s="249"/>
      <c r="F711" s="249"/>
      <c r="G711" s="249"/>
      <c r="H711" s="249"/>
      <c r="I711" s="249"/>
      <c r="J711" s="369">
        <f>IF(G711=$J$1,(VLOOKUP(A711,'Extras -UL'!$A$6:$J$109,HLOOKUP('Exras Inflair Vs. Base'!G711,'Extras -UL'!$A$4:$J$5,2,FALSE),FALSE)-I711),0)</f>
        <v>0</v>
      </c>
      <c r="K711" s="369">
        <f>IF(G711=$K$1,(VLOOKUP(A711,'Extras -UL'!$A$6:$J$109,HLOOKUP('Exras Inflair Vs. Base'!G711,'Extras -UL'!$A$4:$J$5,2,FALSE),FALSE)-I711),0)</f>
        <v>0</v>
      </c>
      <c r="L711" s="369">
        <f>IF(G711=$L$1,(VLOOKUP(A711,'Extras -UL'!$A$6:$J$109,HLOOKUP('Exras Inflair Vs. Base'!G711,'Extras -UL'!$A$4:$J$5,2,FALSE),FALSE)-I711),0)</f>
        <v>0</v>
      </c>
      <c r="M711" s="369">
        <f>IF(G711=$M$1,(VLOOKUP(A711,'Extras -UL'!$A$6:$J$109,HLOOKUP('Exras Inflair Vs. Base'!G711,'Extras -UL'!$A$4:$J$5,2,FALSE),FALSE)-I711),0)</f>
        <v>0</v>
      </c>
      <c r="N711" s="369">
        <f>IF(G711=$N$1,(VLOOKUP(A711,'Extras -UL'!$A$6:$J$109,HLOOKUP('Exras Inflair Vs. Base'!G711,'Extras -UL'!$A$4:$J$5,2,FALSE),FALSE)-I711),0)</f>
        <v>0</v>
      </c>
      <c r="O711" s="369">
        <f>IF(G711=$O$1,(VLOOKUP(A711,'Extras -UL'!$A$6:$J$109,HLOOKUP('Exras Inflair Vs. Base'!G711,'Extras -UL'!$A$4:$J$5,2,FALSE),FALSE)-I711),0)</f>
        <v>0</v>
      </c>
      <c r="P711" s="369">
        <f>IF(G711=$P$1,(VLOOKUP(A711,'Extras -UL'!$A$6:$J$109,HLOOKUP('Exras Inflair Vs. Base'!G711,'Extras -UL'!$A$4:$J$5,2,FALSE),FALSE)-I711),0)</f>
        <v>0</v>
      </c>
      <c r="Q711" s="369">
        <f>IF(G711=$Q$1,(VLOOKUP(A711,'Extras -UL'!$A$6:$J$109,HLOOKUP('Exras Inflair Vs. Base'!G711,'Extras -UL'!$A$4:$J$5,2,FALSE),FALSE)-I711),0)</f>
        <v>0</v>
      </c>
      <c r="R711" s="369">
        <f>IF(G711=$R$1,(VLOOKUP(A711,'Extras -UL'!$A$6:$J$109,HLOOKUP('Exras Inflair Vs. Base'!G711,'Extras -UL'!$A$4:$J$5,2,FALSE),FALSE)-I711),0)</f>
        <v>0</v>
      </c>
      <c r="S711" s="248"/>
      <c r="T711" s="256" t="str">
        <f t="shared" si="31"/>
        <v/>
      </c>
      <c r="U711" s="248"/>
      <c r="V711" s="248"/>
      <c r="W711" s="248"/>
      <c r="X711" s="248"/>
      <c r="Y711" s="241"/>
      <c r="Z711" s="241" t="str">
        <f t="shared" si="32"/>
        <v/>
      </c>
      <c r="AA711" s="245">
        <f t="shared" si="33"/>
        <v>0</v>
      </c>
      <c r="AB711" s="242">
        <f>IF(G711=$J$1,(VLOOKUP(A711,'Extras -UL'!$A$6:$J$109,HLOOKUP('Exras Inflair Vs. Base'!G711,'Extras -UL'!$A$4:$J$5,2,FALSE),FALSE)),0)</f>
        <v>0</v>
      </c>
      <c r="AC711" s="242">
        <f>IF(G711=$K$1,(VLOOKUP(A711,'Extras -UL'!$A$6:$J$109,HLOOKUP('Exras Inflair Vs. Base'!G711,'Extras -UL'!$A$4:$J$5,2,FALSE),FALSE)),0)</f>
        <v>0</v>
      </c>
      <c r="AD711" s="242">
        <f>IF(G711=$L$1,(VLOOKUP(A711,'Extras -UL'!$A$6:$J$109,HLOOKUP('Exras Inflair Vs. Base'!G711,'Extras -UL'!$A$4:$J$5,2,FALSE),FALSE)),0)</f>
        <v>0</v>
      </c>
      <c r="AE711" s="242">
        <f>IF(G711=$M$1,(VLOOKUP(A711,'Extras -UL'!$A$6:$J$109,HLOOKUP('Exras Inflair Vs. Base'!G711,'Extras -UL'!$A$4:$J$5,2,FALSE),FALSE)),0)</f>
        <v>0</v>
      </c>
      <c r="AF711" s="242">
        <f>IF(G711=$N$1,(VLOOKUP(A711,'Extras -UL'!$A$6:$J$109,HLOOKUP('Exras Inflair Vs. Base'!G711,'Extras -UL'!$A$4:$J$5,2,FALSE),FALSE)-I711),0)</f>
        <v>0</v>
      </c>
      <c r="AG711" s="242">
        <f>IF(G711=$O$1,(VLOOKUP(A711,'Extras -UL'!$A$6:$J$109,HLOOKUP('Exras Inflair Vs. Base'!G711,'Extras -UL'!$A$4:$J$5,2,FALSE),FALSE)),0)</f>
        <v>0</v>
      </c>
      <c r="AH711" s="242">
        <f>IF(G711=$P$1,(VLOOKUP(A711,'Extras -UL'!$A$6:$J$109,HLOOKUP('Exras Inflair Vs. Base'!G711,'Extras -UL'!$A$4:$J$5,2,FALSE),FALSE)),0)</f>
        <v>0</v>
      </c>
      <c r="AI711" s="242">
        <f>IF(G711=$Q$1,(VLOOKUP(A711,'Extras -UL'!$A$6:$J$109,HLOOKUP('Exras Inflair Vs. Base'!G711,'Extras -UL'!$A$4:$J$5,2,FALSE),FALSE)),0)</f>
        <v>0</v>
      </c>
      <c r="AJ711" s="242">
        <f>IF(G711=$R$1,(VLOOKUP(A711,'Extras -UL'!$A$6:$J$109,HLOOKUP('Exras Inflair Vs. Base'!G711,'Extras -UL'!$A$4:$J$5,2,FALSE),FALSE)),0)</f>
        <v>0</v>
      </c>
    </row>
    <row r="712" spans="1:36" x14ac:dyDescent="0.25">
      <c r="A712" s="250"/>
      <c r="B712" s="250"/>
      <c r="C712" s="250"/>
      <c r="D712" s="252"/>
      <c r="E712" s="249"/>
      <c r="F712" s="249"/>
      <c r="G712" s="249"/>
      <c r="H712" s="249"/>
      <c r="I712" s="249"/>
      <c r="J712" s="369">
        <f>IF(G712=$J$1,(VLOOKUP(A712,'Extras -UL'!$A$6:$J$109,HLOOKUP('Exras Inflair Vs. Base'!G712,'Extras -UL'!$A$4:$J$5,2,FALSE),FALSE)-I712),0)</f>
        <v>0</v>
      </c>
      <c r="K712" s="369">
        <f>IF(G712=$K$1,(VLOOKUP(A712,'Extras -UL'!$A$6:$J$109,HLOOKUP('Exras Inflair Vs. Base'!G712,'Extras -UL'!$A$4:$J$5,2,FALSE),FALSE)-I712),0)</f>
        <v>0</v>
      </c>
      <c r="L712" s="369">
        <f>IF(G712=$L$1,(VLOOKUP(A712,'Extras -UL'!$A$6:$J$109,HLOOKUP('Exras Inflair Vs. Base'!G712,'Extras -UL'!$A$4:$J$5,2,FALSE),FALSE)-I712),0)</f>
        <v>0</v>
      </c>
      <c r="M712" s="369">
        <f>IF(G712=$M$1,(VLOOKUP(A712,'Extras -UL'!$A$6:$J$109,HLOOKUP('Exras Inflair Vs. Base'!G712,'Extras -UL'!$A$4:$J$5,2,FALSE),FALSE)-I712),0)</f>
        <v>0</v>
      </c>
      <c r="N712" s="369">
        <f>IF(G712=$N$1,(VLOOKUP(A712,'Extras -UL'!$A$6:$J$109,HLOOKUP('Exras Inflair Vs. Base'!G712,'Extras -UL'!$A$4:$J$5,2,FALSE),FALSE)-I712),0)</f>
        <v>0</v>
      </c>
      <c r="O712" s="369">
        <f>IF(G712=$O$1,(VLOOKUP(A712,'Extras -UL'!$A$6:$J$109,HLOOKUP('Exras Inflair Vs. Base'!G712,'Extras -UL'!$A$4:$J$5,2,FALSE),FALSE)-I712),0)</f>
        <v>0</v>
      </c>
      <c r="P712" s="369">
        <f>IF(G712=$P$1,(VLOOKUP(A712,'Extras -UL'!$A$6:$J$109,HLOOKUP('Exras Inflair Vs. Base'!G712,'Extras -UL'!$A$4:$J$5,2,FALSE),FALSE)-I712),0)</f>
        <v>0</v>
      </c>
      <c r="Q712" s="369">
        <f>IF(G712=$Q$1,(VLOOKUP(A712,'Extras -UL'!$A$6:$J$109,HLOOKUP('Exras Inflair Vs. Base'!G712,'Extras -UL'!$A$4:$J$5,2,FALSE),FALSE)-I712),0)</f>
        <v>0</v>
      </c>
      <c r="R712" s="369">
        <f>IF(G712=$R$1,(VLOOKUP(A712,'Extras -UL'!$A$6:$J$109,HLOOKUP('Exras Inflair Vs. Base'!G712,'Extras -UL'!$A$4:$J$5,2,FALSE),FALSE)-I712),0)</f>
        <v>0</v>
      </c>
      <c r="S712" s="248"/>
      <c r="T712" s="256" t="str">
        <f t="shared" si="31"/>
        <v/>
      </c>
      <c r="U712" s="248"/>
      <c r="V712" s="248"/>
      <c r="W712" s="248"/>
      <c r="X712" s="248"/>
      <c r="Y712" s="241"/>
      <c r="Z712" s="241" t="str">
        <f t="shared" si="32"/>
        <v/>
      </c>
      <c r="AA712" s="245">
        <f t="shared" si="33"/>
        <v>0</v>
      </c>
      <c r="AB712" s="242">
        <f>IF(G712=$J$1,(VLOOKUP(A712,'Extras -UL'!$A$6:$J$109,HLOOKUP('Exras Inflair Vs. Base'!G712,'Extras -UL'!$A$4:$J$5,2,FALSE),FALSE)),0)</f>
        <v>0</v>
      </c>
      <c r="AC712" s="242">
        <f>IF(G712=$K$1,(VLOOKUP(A712,'Extras -UL'!$A$6:$J$109,HLOOKUP('Exras Inflair Vs. Base'!G712,'Extras -UL'!$A$4:$J$5,2,FALSE),FALSE)),0)</f>
        <v>0</v>
      </c>
      <c r="AD712" s="242">
        <f>IF(G712=$L$1,(VLOOKUP(A712,'Extras -UL'!$A$6:$J$109,HLOOKUP('Exras Inflair Vs. Base'!G712,'Extras -UL'!$A$4:$J$5,2,FALSE),FALSE)),0)</f>
        <v>0</v>
      </c>
      <c r="AE712" s="242">
        <f>IF(G712=$M$1,(VLOOKUP(A712,'Extras -UL'!$A$6:$J$109,HLOOKUP('Exras Inflair Vs. Base'!G712,'Extras -UL'!$A$4:$J$5,2,FALSE),FALSE)),0)</f>
        <v>0</v>
      </c>
      <c r="AF712" s="242">
        <f>IF(G712=$N$1,(VLOOKUP(A712,'Extras -UL'!$A$6:$J$109,HLOOKUP('Exras Inflair Vs. Base'!G712,'Extras -UL'!$A$4:$J$5,2,FALSE),FALSE)-I712),0)</f>
        <v>0</v>
      </c>
      <c r="AG712" s="242">
        <f>IF(G712=$O$1,(VLOOKUP(A712,'Extras -UL'!$A$6:$J$109,HLOOKUP('Exras Inflair Vs. Base'!G712,'Extras -UL'!$A$4:$J$5,2,FALSE),FALSE)),0)</f>
        <v>0</v>
      </c>
      <c r="AH712" s="242">
        <f>IF(G712=$P$1,(VLOOKUP(A712,'Extras -UL'!$A$6:$J$109,HLOOKUP('Exras Inflair Vs. Base'!G712,'Extras -UL'!$A$4:$J$5,2,FALSE),FALSE)),0)</f>
        <v>0</v>
      </c>
      <c r="AI712" s="242">
        <f>IF(G712=$Q$1,(VLOOKUP(A712,'Extras -UL'!$A$6:$J$109,HLOOKUP('Exras Inflair Vs. Base'!G712,'Extras -UL'!$A$4:$J$5,2,FALSE),FALSE)),0)</f>
        <v>0</v>
      </c>
      <c r="AJ712" s="242">
        <f>IF(G712=$R$1,(VLOOKUP(A712,'Extras -UL'!$A$6:$J$109,HLOOKUP('Exras Inflair Vs. Base'!G712,'Extras -UL'!$A$4:$J$5,2,FALSE),FALSE)),0)</f>
        <v>0</v>
      </c>
    </row>
    <row r="713" spans="1:36" x14ac:dyDescent="0.25">
      <c r="A713" s="250"/>
      <c r="B713" s="250"/>
      <c r="C713" s="250"/>
      <c r="D713" s="252"/>
      <c r="E713" s="249"/>
      <c r="F713" s="249"/>
      <c r="G713" s="249"/>
      <c r="H713" s="249"/>
      <c r="I713" s="249"/>
      <c r="J713" s="369">
        <f>IF(G713=$J$1,(VLOOKUP(A713,'Extras -UL'!$A$6:$J$109,HLOOKUP('Exras Inflair Vs. Base'!G713,'Extras -UL'!$A$4:$J$5,2,FALSE),FALSE)-I713),0)</f>
        <v>0</v>
      </c>
      <c r="K713" s="369">
        <f>IF(G713=$K$1,(VLOOKUP(A713,'Extras -UL'!$A$6:$J$109,HLOOKUP('Exras Inflair Vs. Base'!G713,'Extras -UL'!$A$4:$J$5,2,FALSE),FALSE)-I713),0)</f>
        <v>0</v>
      </c>
      <c r="L713" s="369">
        <f>IF(G713=$L$1,(VLOOKUP(A713,'Extras -UL'!$A$6:$J$109,HLOOKUP('Exras Inflair Vs. Base'!G713,'Extras -UL'!$A$4:$J$5,2,FALSE),FALSE)-I713),0)</f>
        <v>0</v>
      </c>
      <c r="M713" s="369">
        <f>IF(G713=$M$1,(VLOOKUP(A713,'Extras -UL'!$A$6:$J$109,HLOOKUP('Exras Inflair Vs. Base'!G713,'Extras -UL'!$A$4:$J$5,2,FALSE),FALSE)-I713),0)</f>
        <v>0</v>
      </c>
      <c r="N713" s="369">
        <f>IF(G713=$N$1,(VLOOKUP(A713,'Extras -UL'!$A$6:$J$109,HLOOKUP('Exras Inflair Vs. Base'!G713,'Extras -UL'!$A$4:$J$5,2,FALSE),FALSE)-I713),0)</f>
        <v>0</v>
      </c>
      <c r="O713" s="369">
        <f>IF(G713=$O$1,(VLOOKUP(A713,'Extras -UL'!$A$6:$J$109,HLOOKUP('Exras Inflair Vs. Base'!G713,'Extras -UL'!$A$4:$J$5,2,FALSE),FALSE)-I713),0)</f>
        <v>0</v>
      </c>
      <c r="P713" s="369">
        <f>IF(G713=$P$1,(VLOOKUP(A713,'Extras -UL'!$A$6:$J$109,HLOOKUP('Exras Inflair Vs. Base'!G713,'Extras -UL'!$A$4:$J$5,2,FALSE),FALSE)-I713),0)</f>
        <v>0</v>
      </c>
      <c r="Q713" s="369">
        <f>IF(G713=$Q$1,(VLOOKUP(A713,'Extras -UL'!$A$6:$J$109,HLOOKUP('Exras Inflair Vs. Base'!G713,'Extras -UL'!$A$4:$J$5,2,FALSE),FALSE)-I713),0)</f>
        <v>0</v>
      </c>
      <c r="R713" s="369">
        <f>IF(G713=$R$1,(VLOOKUP(A713,'Extras -UL'!$A$6:$J$109,HLOOKUP('Exras Inflair Vs. Base'!G713,'Extras -UL'!$A$4:$J$5,2,FALSE),FALSE)-I713),0)</f>
        <v>0</v>
      </c>
      <c r="S713" s="248"/>
      <c r="T713" s="256" t="str">
        <f t="shared" ref="T713:T776" si="34">A713&amp;G713&amp;I713</f>
        <v/>
      </c>
      <c r="U713" s="248"/>
      <c r="V713" s="248"/>
      <c r="W713" s="248"/>
      <c r="X713" s="248"/>
      <c r="Y713" s="241"/>
      <c r="Z713" s="241" t="str">
        <f t="shared" ref="Z713:Z776" si="35">A713&amp;G713&amp;I713</f>
        <v/>
      </c>
      <c r="AA713" s="245">
        <f t="shared" si="33"/>
        <v>0</v>
      </c>
      <c r="AB713" s="242">
        <f>IF(G713=$J$1,(VLOOKUP(A713,'Extras -UL'!$A$6:$J$109,HLOOKUP('Exras Inflair Vs. Base'!G713,'Extras -UL'!$A$4:$J$5,2,FALSE),FALSE)),0)</f>
        <v>0</v>
      </c>
      <c r="AC713" s="242">
        <f>IF(G713=$K$1,(VLOOKUP(A713,'Extras -UL'!$A$6:$J$109,HLOOKUP('Exras Inflair Vs. Base'!G713,'Extras -UL'!$A$4:$J$5,2,FALSE),FALSE)),0)</f>
        <v>0</v>
      </c>
      <c r="AD713" s="242">
        <f>IF(G713=$L$1,(VLOOKUP(A713,'Extras -UL'!$A$6:$J$109,HLOOKUP('Exras Inflair Vs. Base'!G713,'Extras -UL'!$A$4:$J$5,2,FALSE),FALSE)),0)</f>
        <v>0</v>
      </c>
      <c r="AE713" s="242">
        <f>IF(G713=$M$1,(VLOOKUP(A713,'Extras -UL'!$A$6:$J$109,HLOOKUP('Exras Inflair Vs. Base'!G713,'Extras -UL'!$A$4:$J$5,2,FALSE),FALSE)),0)</f>
        <v>0</v>
      </c>
      <c r="AF713" s="242">
        <f>IF(G713=$N$1,(VLOOKUP(A713,'Extras -UL'!$A$6:$J$109,HLOOKUP('Exras Inflair Vs. Base'!G713,'Extras -UL'!$A$4:$J$5,2,FALSE),FALSE)-I713),0)</f>
        <v>0</v>
      </c>
      <c r="AG713" s="242">
        <f>IF(G713=$O$1,(VLOOKUP(A713,'Extras -UL'!$A$6:$J$109,HLOOKUP('Exras Inflair Vs. Base'!G713,'Extras -UL'!$A$4:$J$5,2,FALSE),FALSE)),0)</f>
        <v>0</v>
      </c>
      <c r="AH713" s="242">
        <f>IF(G713=$P$1,(VLOOKUP(A713,'Extras -UL'!$A$6:$J$109,HLOOKUP('Exras Inflair Vs. Base'!G713,'Extras -UL'!$A$4:$J$5,2,FALSE),FALSE)),0)</f>
        <v>0</v>
      </c>
      <c r="AI713" s="242">
        <f>IF(G713=$Q$1,(VLOOKUP(A713,'Extras -UL'!$A$6:$J$109,HLOOKUP('Exras Inflair Vs. Base'!G713,'Extras -UL'!$A$4:$J$5,2,FALSE),FALSE)),0)</f>
        <v>0</v>
      </c>
      <c r="AJ713" s="242">
        <f>IF(G713=$R$1,(VLOOKUP(A713,'Extras -UL'!$A$6:$J$109,HLOOKUP('Exras Inflair Vs. Base'!G713,'Extras -UL'!$A$4:$J$5,2,FALSE),FALSE)),0)</f>
        <v>0</v>
      </c>
    </row>
    <row r="714" spans="1:36" x14ac:dyDescent="0.25">
      <c r="A714" s="250"/>
      <c r="B714" s="250"/>
      <c r="C714" s="250"/>
      <c r="D714" s="252"/>
      <c r="E714" s="249"/>
      <c r="F714" s="249"/>
      <c r="G714" s="249"/>
      <c r="H714" s="249"/>
      <c r="I714" s="249"/>
      <c r="J714" s="369">
        <f>IF(G714=$J$1,(VLOOKUP(A714,'Extras -UL'!$A$6:$J$109,HLOOKUP('Exras Inflair Vs. Base'!G714,'Extras -UL'!$A$4:$J$5,2,FALSE),FALSE)-I714),0)</f>
        <v>0</v>
      </c>
      <c r="K714" s="369">
        <f>IF(G714=$K$1,(VLOOKUP(A714,'Extras -UL'!$A$6:$J$109,HLOOKUP('Exras Inflair Vs. Base'!G714,'Extras -UL'!$A$4:$J$5,2,FALSE),FALSE)-I714),0)</f>
        <v>0</v>
      </c>
      <c r="L714" s="369">
        <f>IF(G714=$L$1,(VLOOKUP(A714,'Extras -UL'!$A$6:$J$109,HLOOKUP('Exras Inflair Vs. Base'!G714,'Extras -UL'!$A$4:$J$5,2,FALSE),FALSE)-I714),0)</f>
        <v>0</v>
      </c>
      <c r="M714" s="369">
        <f>IF(G714=$M$1,(VLOOKUP(A714,'Extras -UL'!$A$6:$J$109,HLOOKUP('Exras Inflair Vs. Base'!G714,'Extras -UL'!$A$4:$J$5,2,FALSE),FALSE)-I714),0)</f>
        <v>0</v>
      </c>
      <c r="N714" s="369">
        <f>IF(G714=$N$1,(VLOOKUP(A714,'Extras -UL'!$A$6:$J$109,HLOOKUP('Exras Inflair Vs. Base'!G714,'Extras -UL'!$A$4:$J$5,2,FALSE),FALSE)-I714),0)</f>
        <v>0</v>
      </c>
      <c r="O714" s="369">
        <f>IF(G714=$O$1,(VLOOKUP(A714,'Extras -UL'!$A$6:$J$109,HLOOKUP('Exras Inflair Vs. Base'!G714,'Extras -UL'!$A$4:$J$5,2,FALSE),FALSE)-I714),0)</f>
        <v>0</v>
      </c>
      <c r="P714" s="369">
        <f>IF(G714=$P$1,(VLOOKUP(A714,'Extras -UL'!$A$6:$J$109,HLOOKUP('Exras Inflair Vs. Base'!G714,'Extras -UL'!$A$4:$J$5,2,FALSE),FALSE)-I714),0)</f>
        <v>0</v>
      </c>
      <c r="Q714" s="369">
        <f>IF(G714=$Q$1,(VLOOKUP(A714,'Extras -UL'!$A$6:$J$109,HLOOKUP('Exras Inflair Vs. Base'!G714,'Extras -UL'!$A$4:$J$5,2,FALSE),FALSE)-I714),0)</f>
        <v>0</v>
      </c>
      <c r="R714" s="369">
        <f>IF(G714=$R$1,(VLOOKUP(A714,'Extras -UL'!$A$6:$J$109,HLOOKUP('Exras Inflair Vs. Base'!G714,'Extras -UL'!$A$4:$J$5,2,FALSE),FALSE)-I714),0)</f>
        <v>0</v>
      </c>
      <c r="S714" s="248"/>
      <c r="T714" s="256" t="str">
        <f t="shared" si="34"/>
        <v/>
      </c>
      <c r="U714" s="248"/>
      <c r="V714" s="248"/>
      <c r="W714" s="248"/>
      <c r="X714" s="248"/>
      <c r="Y714" s="241"/>
      <c r="Z714" s="241" t="str">
        <f t="shared" si="35"/>
        <v/>
      </c>
      <c r="AA714" s="245">
        <f t="shared" si="33"/>
        <v>0</v>
      </c>
      <c r="AB714" s="242">
        <f>IF(G714=$J$1,(VLOOKUP(A714,'Extras -UL'!$A$6:$J$109,HLOOKUP('Exras Inflair Vs. Base'!G714,'Extras -UL'!$A$4:$J$5,2,FALSE),FALSE)),0)</f>
        <v>0</v>
      </c>
      <c r="AC714" s="242">
        <f>IF(G714=$K$1,(VLOOKUP(A714,'Extras -UL'!$A$6:$J$109,HLOOKUP('Exras Inflair Vs. Base'!G714,'Extras -UL'!$A$4:$J$5,2,FALSE),FALSE)),0)</f>
        <v>0</v>
      </c>
      <c r="AD714" s="242">
        <f>IF(G714=$L$1,(VLOOKUP(A714,'Extras -UL'!$A$6:$J$109,HLOOKUP('Exras Inflair Vs. Base'!G714,'Extras -UL'!$A$4:$J$5,2,FALSE),FALSE)),0)</f>
        <v>0</v>
      </c>
      <c r="AE714" s="242">
        <f>IF(G714=$M$1,(VLOOKUP(A714,'Extras -UL'!$A$6:$J$109,HLOOKUP('Exras Inflair Vs. Base'!G714,'Extras -UL'!$A$4:$J$5,2,FALSE),FALSE)),0)</f>
        <v>0</v>
      </c>
      <c r="AF714" s="242">
        <f>IF(G714=$N$1,(VLOOKUP(A714,'Extras -UL'!$A$6:$J$109,HLOOKUP('Exras Inflair Vs. Base'!G714,'Extras -UL'!$A$4:$J$5,2,FALSE),FALSE)-I714),0)</f>
        <v>0</v>
      </c>
      <c r="AG714" s="242">
        <f>IF(G714=$O$1,(VLOOKUP(A714,'Extras -UL'!$A$6:$J$109,HLOOKUP('Exras Inflair Vs. Base'!G714,'Extras -UL'!$A$4:$J$5,2,FALSE),FALSE)),0)</f>
        <v>0</v>
      </c>
      <c r="AH714" s="242">
        <f>IF(G714=$P$1,(VLOOKUP(A714,'Extras -UL'!$A$6:$J$109,HLOOKUP('Exras Inflair Vs. Base'!G714,'Extras -UL'!$A$4:$J$5,2,FALSE),FALSE)),0)</f>
        <v>0</v>
      </c>
      <c r="AI714" s="242">
        <f>IF(G714=$Q$1,(VLOOKUP(A714,'Extras -UL'!$A$6:$J$109,HLOOKUP('Exras Inflair Vs. Base'!G714,'Extras -UL'!$A$4:$J$5,2,FALSE),FALSE)),0)</f>
        <v>0</v>
      </c>
      <c r="AJ714" s="242">
        <f>IF(G714=$R$1,(VLOOKUP(A714,'Extras -UL'!$A$6:$J$109,HLOOKUP('Exras Inflair Vs. Base'!G714,'Extras -UL'!$A$4:$J$5,2,FALSE),FALSE)),0)</f>
        <v>0</v>
      </c>
    </row>
    <row r="715" spans="1:36" x14ac:dyDescent="0.25">
      <c r="A715" s="250"/>
      <c r="B715" s="250"/>
      <c r="C715" s="250"/>
      <c r="D715" s="252"/>
      <c r="E715" s="249"/>
      <c r="F715" s="249"/>
      <c r="G715" s="249"/>
      <c r="H715" s="249"/>
      <c r="I715" s="249"/>
      <c r="J715" s="369">
        <f>IF(G715=$J$1,(VLOOKUP(A715,'Extras -UL'!$A$6:$J$109,HLOOKUP('Exras Inflair Vs. Base'!G715,'Extras -UL'!$A$4:$J$5,2,FALSE),FALSE)-I715),0)</f>
        <v>0</v>
      </c>
      <c r="K715" s="369">
        <f>IF(G715=$K$1,(VLOOKUP(A715,'Extras -UL'!$A$6:$J$109,HLOOKUP('Exras Inflair Vs. Base'!G715,'Extras -UL'!$A$4:$J$5,2,FALSE),FALSE)-I715),0)</f>
        <v>0</v>
      </c>
      <c r="L715" s="369">
        <f>IF(G715=$L$1,(VLOOKUP(A715,'Extras -UL'!$A$6:$J$109,HLOOKUP('Exras Inflair Vs. Base'!G715,'Extras -UL'!$A$4:$J$5,2,FALSE),FALSE)-I715),0)</f>
        <v>0</v>
      </c>
      <c r="M715" s="369">
        <f>IF(G715=$M$1,(VLOOKUP(A715,'Extras -UL'!$A$6:$J$109,HLOOKUP('Exras Inflair Vs. Base'!G715,'Extras -UL'!$A$4:$J$5,2,FALSE),FALSE)-I715),0)</f>
        <v>0</v>
      </c>
      <c r="N715" s="369">
        <f>IF(G715=$N$1,(VLOOKUP(A715,'Extras -UL'!$A$6:$J$109,HLOOKUP('Exras Inflair Vs. Base'!G715,'Extras -UL'!$A$4:$J$5,2,FALSE),FALSE)-I715),0)</f>
        <v>0</v>
      </c>
      <c r="O715" s="369">
        <f>IF(G715=$O$1,(VLOOKUP(A715,'Extras -UL'!$A$6:$J$109,HLOOKUP('Exras Inflair Vs. Base'!G715,'Extras -UL'!$A$4:$J$5,2,FALSE),FALSE)-I715),0)</f>
        <v>0</v>
      </c>
      <c r="P715" s="369">
        <f>IF(G715=$P$1,(VLOOKUP(A715,'Extras -UL'!$A$6:$J$109,HLOOKUP('Exras Inflair Vs. Base'!G715,'Extras -UL'!$A$4:$J$5,2,FALSE),FALSE)-I715),0)</f>
        <v>0</v>
      </c>
      <c r="Q715" s="369">
        <f>IF(G715=$Q$1,(VLOOKUP(A715,'Extras -UL'!$A$6:$J$109,HLOOKUP('Exras Inflair Vs. Base'!G715,'Extras -UL'!$A$4:$J$5,2,FALSE),FALSE)-I715),0)</f>
        <v>0</v>
      </c>
      <c r="R715" s="369">
        <f>IF(G715=$R$1,(VLOOKUP(A715,'Extras -UL'!$A$6:$J$109,HLOOKUP('Exras Inflair Vs. Base'!G715,'Extras -UL'!$A$4:$J$5,2,FALSE),FALSE)-I715),0)</f>
        <v>0</v>
      </c>
      <c r="S715" s="248"/>
      <c r="T715" s="256" t="str">
        <f t="shared" si="34"/>
        <v/>
      </c>
      <c r="U715" s="248"/>
      <c r="V715" s="248"/>
      <c r="W715" s="248"/>
      <c r="X715" s="248"/>
      <c r="Y715" s="241"/>
      <c r="Z715" s="241" t="str">
        <f t="shared" si="35"/>
        <v/>
      </c>
      <c r="AA715" s="245">
        <f t="shared" si="33"/>
        <v>0</v>
      </c>
      <c r="AB715" s="242">
        <f>IF(G715=$J$1,(VLOOKUP(A715,'Extras -UL'!$A$6:$J$109,HLOOKUP('Exras Inflair Vs. Base'!G715,'Extras -UL'!$A$4:$J$5,2,FALSE),FALSE)),0)</f>
        <v>0</v>
      </c>
      <c r="AC715" s="242">
        <f>IF(G715=$K$1,(VLOOKUP(A715,'Extras -UL'!$A$6:$J$109,HLOOKUP('Exras Inflair Vs. Base'!G715,'Extras -UL'!$A$4:$J$5,2,FALSE),FALSE)),0)</f>
        <v>0</v>
      </c>
      <c r="AD715" s="242">
        <f>IF(G715=$L$1,(VLOOKUP(A715,'Extras -UL'!$A$6:$J$109,HLOOKUP('Exras Inflair Vs. Base'!G715,'Extras -UL'!$A$4:$J$5,2,FALSE),FALSE)),0)</f>
        <v>0</v>
      </c>
      <c r="AE715" s="242">
        <f>IF(G715=$M$1,(VLOOKUP(A715,'Extras -UL'!$A$6:$J$109,HLOOKUP('Exras Inflair Vs. Base'!G715,'Extras -UL'!$A$4:$J$5,2,FALSE),FALSE)),0)</f>
        <v>0</v>
      </c>
      <c r="AF715" s="242">
        <f>IF(G715=$N$1,(VLOOKUP(A715,'Extras -UL'!$A$6:$J$109,HLOOKUP('Exras Inflair Vs. Base'!G715,'Extras -UL'!$A$4:$J$5,2,FALSE),FALSE)-I715),0)</f>
        <v>0</v>
      </c>
      <c r="AG715" s="242">
        <f>IF(G715=$O$1,(VLOOKUP(A715,'Extras -UL'!$A$6:$J$109,HLOOKUP('Exras Inflair Vs. Base'!G715,'Extras -UL'!$A$4:$J$5,2,FALSE),FALSE)),0)</f>
        <v>0</v>
      </c>
      <c r="AH715" s="242">
        <f>IF(G715=$P$1,(VLOOKUP(A715,'Extras -UL'!$A$6:$J$109,HLOOKUP('Exras Inflair Vs. Base'!G715,'Extras -UL'!$A$4:$J$5,2,FALSE),FALSE)),0)</f>
        <v>0</v>
      </c>
      <c r="AI715" s="242">
        <f>IF(G715=$Q$1,(VLOOKUP(A715,'Extras -UL'!$A$6:$J$109,HLOOKUP('Exras Inflair Vs. Base'!G715,'Extras -UL'!$A$4:$J$5,2,FALSE),FALSE)),0)</f>
        <v>0</v>
      </c>
      <c r="AJ715" s="242">
        <f>IF(G715=$R$1,(VLOOKUP(A715,'Extras -UL'!$A$6:$J$109,HLOOKUP('Exras Inflair Vs. Base'!G715,'Extras -UL'!$A$4:$J$5,2,FALSE),FALSE)),0)</f>
        <v>0</v>
      </c>
    </row>
    <row r="716" spans="1:36" x14ac:dyDescent="0.25">
      <c r="A716" s="250"/>
      <c r="B716" s="250"/>
      <c r="C716" s="250"/>
      <c r="D716" s="252"/>
      <c r="E716" s="249"/>
      <c r="F716" s="249"/>
      <c r="G716" s="249"/>
      <c r="H716" s="249"/>
      <c r="I716" s="249"/>
      <c r="J716" s="369">
        <f>IF(G716=$J$1,(VLOOKUP(A716,'Extras -UL'!$A$6:$J$109,HLOOKUP('Exras Inflair Vs. Base'!G716,'Extras -UL'!$A$4:$J$5,2,FALSE),FALSE)-I716),0)</f>
        <v>0</v>
      </c>
      <c r="K716" s="369">
        <f>IF(G716=$K$1,(VLOOKUP(A716,'Extras -UL'!$A$6:$J$109,HLOOKUP('Exras Inflair Vs. Base'!G716,'Extras -UL'!$A$4:$J$5,2,FALSE),FALSE)-I716),0)</f>
        <v>0</v>
      </c>
      <c r="L716" s="369">
        <f>IF(G716=$L$1,(VLOOKUP(A716,'Extras -UL'!$A$6:$J$109,HLOOKUP('Exras Inflair Vs. Base'!G716,'Extras -UL'!$A$4:$J$5,2,FALSE),FALSE)-I716),0)</f>
        <v>0</v>
      </c>
      <c r="M716" s="369">
        <f>IF(G716=$M$1,(VLOOKUP(A716,'Extras -UL'!$A$6:$J$109,HLOOKUP('Exras Inflair Vs. Base'!G716,'Extras -UL'!$A$4:$J$5,2,FALSE),FALSE)-I716),0)</f>
        <v>0</v>
      </c>
      <c r="N716" s="369">
        <f>IF(G716=$N$1,(VLOOKUP(A716,'Extras -UL'!$A$6:$J$109,HLOOKUP('Exras Inflair Vs. Base'!G716,'Extras -UL'!$A$4:$J$5,2,FALSE),FALSE)-I716),0)</f>
        <v>0</v>
      </c>
      <c r="O716" s="369">
        <f>IF(G716=$O$1,(VLOOKUP(A716,'Extras -UL'!$A$6:$J$109,HLOOKUP('Exras Inflair Vs. Base'!G716,'Extras -UL'!$A$4:$J$5,2,FALSE),FALSE)-I716),0)</f>
        <v>0</v>
      </c>
      <c r="P716" s="369">
        <f>IF(G716=$P$1,(VLOOKUP(A716,'Extras -UL'!$A$6:$J$109,HLOOKUP('Exras Inflair Vs. Base'!G716,'Extras -UL'!$A$4:$J$5,2,FALSE),FALSE)-I716),0)</f>
        <v>0</v>
      </c>
      <c r="Q716" s="369">
        <f>IF(G716=$Q$1,(VLOOKUP(A716,'Extras -UL'!$A$6:$J$109,HLOOKUP('Exras Inflair Vs. Base'!G716,'Extras -UL'!$A$4:$J$5,2,FALSE),FALSE)-I716),0)</f>
        <v>0</v>
      </c>
      <c r="R716" s="369">
        <f>IF(G716=$R$1,(VLOOKUP(A716,'Extras -UL'!$A$6:$J$109,HLOOKUP('Exras Inflair Vs. Base'!G716,'Extras -UL'!$A$4:$J$5,2,FALSE),FALSE)-I716),0)</f>
        <v>0</v>
      </c>
      <c r="S716" s="248"/>
      <c r="T716" s="256" t="str">
        <f t="shared" si="34"/>
        <v/>
      </c>
      <c r="U716" s="248"/>
      <c r="V716" s="248"/>
      <c r="W716" s="248"/>
      <c r="X716" s="248"/>
      <c r="Y716" s="241"/>
      <c r="Z716" s="241" t="str">
        <f t="shared" si="35"/>
        <v/>
      </c>
      <c r="AA716" s="245">
        <f t="shared" si="33"/>
        <v>0</v>
      </c>
      <c r="AB716" s="242">
        <f>IF(G716=$J$1,(VLOOKUP(A716,'Extras -UL'!$A$6:$J$109,HLOOKUP('Exras Inflair Vs. Base'!G716,'Extras -UL'!$A$4:$J$5,2,FALSE),FALSE)),0)</f>
        <v>0</v>
      </c>
      <c r="AC716" s="242">
        <f>IF(G716=$K$1,(VLOOKUP(A716,'Extras -UL'!$A$6:$J$109,HLOOKUP('Exras Inflair Vs. Base'!G716,'Extras -UL'!$A$4:$J$5,2,FALSE),FALSE)),0)</f>
        <v>0</v>
      </c>
      <c r="AD716" s="242">
        <f>IF(G716=$L$1,(VLOOKUP(A716,'Extras -UL'!$A$6:$J$109,HLOOKUP('Exras Inflair Vs. Base'!G716,'Extras -UL'!$A$4:$J$5,2,FALSE),FALSE)),0)</f>
        <v>0</v>
      </c>
      <c r="AE716" s="242">
        <f>IF(G716=$M$1,(VLOOKUP(A716,'Extras -UL'!$A$6:$J$109,HLOOKUP('Exras Inflair Vs. Base'!G716,'Extras -UL'!$A$4:$J$5,2,FALSE),FALSE)),0)</f>
        <v>0</v>
      </c>
      <c r="AF716" s="242">
        <f>IF(G716=$N$1,(VLOOKUP(A716,'Extras -UL'!$A$6:$J$109,HLOOKUP('Exras Inflair Vs. Base'!G716,'Extras -UL'!$A$4:$J$5,2,FALSE),FALSE)-I716),0)</f>
        <v>0</v>
      </c>
      <c r="AG716" s="242">
        <f>IF(G716=$O$1,(VLOOKUP(A716,'Extras -UL'!$A$6:$J$109,HLOOKUP('Exras Inflair Vs. Base'!G716,'Extras -UL'!$A$4:$J$5,2,FALSE),FALSE)),0)</f>
        <v>0</v>
      </c>
      <c r="AH716" s="242">
        <f>IF(G716=$P$1,(VLOOKUP(A716,'Extras -UL'!$A$6:$J$109,HLOOKUP('Exras Inflair Vs. Base'!G716,'Extras -UL'!$A$4:$J$5,2,FALSE),FALSE)),0)</f>
        <v>0</v>
      </c>
      <c r="AI716" s="242">
        <f>IF(G716=$Q$1,(VLOOKUP(A716,'Extras -UL'!$A$6:$J$109,HLOOKUP('Exras Inflair Vs. Base'!G716,'Extras -UL'!$A$4:$J$5,2,FALSE),FALSE)),0)</f>
        <v>0</v>
      </c>
      <c r="AJ716" s="242">
        <f>IF(G716=$R$1,(VLOOKUP(A716,'Extras -UL'!$A$6:$J$109,HLOOKUP('Exras Inflair Vs. Base'!G716,'Extras -UL'!$A$4:$J$5,2,FALSE),FALSE)),0)</f>
        <v>0</v>
      </c>
    </row>
    <row r="717" spans="1:36" x14ac:dyDescent="0.25">
      <c r="A717" s="250"/>
      <c r="B717" s="250"/>
      <c r="C717" s="250"/>
      <c r="D717" s="252"/>
      <c r="E717" s="249"/>
      <c r="F717" s="249"/>
      <c r="G717" s="249"/>
      <c r="H717" s="249"/>
      <c r="I717" s="249"/>
      <c r="J717" s="369">
        <f>IF(G717=$J$1,(VLOOKUP(A717,'Extras -UL'!$A$6:$J$109,HLOOKUP('Exras Inflair Vs. Base'!G717,'Extras -UL'!$A$4:$J$5,2,FALSE),FALSE)-I717),0)</f>
        <v>0</v>
      </c>
      <c r="K717" s="369">
        <f>IF(G717=$K$1,(VLOOKUP(A717,'Extras -UL'!$A$6:$J$109,HLOOKUP('Exras Inflair Vs. Base'!G717,'Extras -UL'!$A$4:$J$5,2,FALSE),FALSE)-I717),0)</f>
        <v>0</v>
      </c>
      <c r="L717" s="369">
        <f>IF(G717=$L$1,(VLOOKUP(A717,'Extras -UL'!$A$6:$J$109,HLOOKUP('Exras Inflair Vs. Base'!G717,'Extras -UL'!$A$4:$J$5,2,FALSE),FALSE)-I717),0)</f>
        <v>0</v>
      </c>
      <c r="M717" s="369">
        <f>IF(G717=$M$1,(VLOOKUP(A717,'Extras -UL'!$A$6:$J$109,HLOOKUP('Exras Inflair Vs. Base'!G717,'Extras -UL'!$A$4:$J$5,2,FALSE),FALSE)-I717),0)</f>
        <v>0</v>
      </c>
      <c r="N717" s="369">
        <f>IF(G717=$N$1,(VLOOKUP(A717,'Extras -UL'!$A$6:$J$109,HLOOKUP('Exras Inflair Vs. Base'!G717,'Extras -UL'!$A$4:$J$5,2,FALSE),FALSE)-I717),0)</f>
        <v>0</v>
      </c>
      <c r="O717" s="369">
        <f>IF(G717=$O$1,(VLOOKUP(A717,'Extras -UL'!$A$6:$J$109,HLOOKUP('Exras Inflair Vs. Base'!G717,'Extras -UL'!$A$4:$J$5,2,FALSE),FALSE)-I717),0)</f>
        <v>0</v>
      </c>
      <c r="P717" s="369">
        <f>IF(G717=$P$1,(VLOOKUP(A717,'Extras -UL'!$A$6:$J$109,HLOOKUP('Exras Inflair Vs. Base'!G717,'Extras -UL'!$A$4:$J$5,2,FALSE),FALSE)-I717),0)</f>
        <v>0</v>
      </c>
      <c r="Q717" s="369">
        <f>IF(G717=$Q$1,(VLOOKUP(A717,'Extras -UL'!$A$6:$J$109,HLOOKUP('Exras Inflair Vs. Base'!G717,'Extras -UL'!$A$4:$J$5,2,FALSE),FALSE)-I717),0)</f>
        <v>0</v>
      </c>
      <c r="R717" s="369">
        <f>IF(G717=$R$1,(VLOOKUP(A717,'Extras -UL'!$A$6:$J$109,HLOOKUP('Exras Inflair Vs. Base'!G717,'Extras -UL'!$A$4:$J$5,2,FALSE),FALSE)-I717),0)</f>
        <v>0</v>
      </c>
      <c r="S717" s="248"/>
      <c r="T717" s="256" t="str">
        <f t="shared" si="34"/>
        <v/>
      </c>
      <c r="U717" s="248"/>
      <c r="V717" s="248"/>
      <c r="W717" s="248"/>
      <c r="X717" s="248"/>
      <c r="Y717" s="241"/>
      <c r="Z717" s="241" t="str">
        <f t="shared" si="35"/>
        <v/>
      </c>
      <c r="AA717" s="245">
        <f t="shared" si="33"/>
        <v>0</v>
      </c>
      <c r="AB717" s="242">
        <f>IF(G717=$J$1,(VLOOKUP(A717,'Extras -UL'!$A$6:$J$109,HLOOKUP('Exras Inflair Vs. Base'!G717,'Extras -UL'!$A$4:$J$5,2,FALSE),FALSE)),0)</f>
        <v>0</v>
      </c>
      <c r="AC717" s="242">
        <f>IF(G717=$K$1,(VLOOKUP(A717,'Extras -UL'!$A$6:$J$109,HLOOKUP('Exras Inflair Vs. Base'!G717,'Extras -UL'!$A$4:$J$5,2,FALSE),FALSE)),0)</f>
        <v>0</v>
      </c>
      <c r="AD717" s="242">
        <f>IF(G717=$L$1,(VLOOKUP(A717,'Extras -UL'!$A$6:$J$109,HLOOKUP('Exras Inflair Vs. Base'!G717,'Extras -UL'!$A$4:$J$5,2,FALSE),FALSE)),0)</f>
        <v>0</v>
      </c>
      <c r="AE717" s="242">
        <f>IF(G717=$M$1,(VLOOKUP(A717,'Extras -UL'!$A$6:$J$109,HLOOKUP('Exras Inflair Vs. Base'!G717,'Extras -UL'!$A$4:$J$5,2,FALSE),FALSE)),0)</f>
        <v>0</v>
      </c>
      <c r="AF717" s="242">
        <f>IF(G717=$N$1,(VLOOKUP(A717,'Extras -UL'!$A$6:$J$109,HLOOKUP('Exras Inflair Vs. Base'!G717,'Extras -UL'!$A$4:$J$5,2,FALSE),FALSE)-I717),0)</f>
        <v>0</v>
      </c>
      <c r="AG717" s="242">
        <f>IF(G717=$O$1,(VLOOKUP(A717,'Extras -UL'!$A$6:$J$109,HLOOKUP('Exras Inflair Vs. Base'!G717,'Extras -UL'!$A$4:$J$5,2,FALSE),FALSE)),0)</f>
        <v>0</v>
      </c>
      <c r="AH717" s="242">
        <f>IF(G717=$P$1,(VLOOKUP(A717,'Extras -UL'!$A$6:$J$109,HLOOKUP('Exras Inflair Vs. Base'!G717,'Extras -UL'!$A$4:$J$5,2,FALSE),FALSE)),0)</f>
        <v>0</v>
      </c>
      <c r="AI717" s="242">
        <f>IF(G717=$Q$1,(VLOOKUP(A717,'Extras -UL'!$A$6:$J$109,HLOOKUP('Exras Inflair Vs. Base'!G717,'Extras -UL'!$A$4:$J$5,2,FALSE),FALSE)),0)</f>
        <v>0</v>
      </c>
      <c r="AJ717" s="242">
        <f>IF(G717=$R$1,(VLOOKUP(A717,'Extras -UL'!$A$6:$J$109,HLOOKUP('Exras Inflair Vs. Base'!G717,'Extras -UL'!$A$4:$J$5,2,FALSE),FALSE)),0)</f>
        <v>0</v>
      </c>
    </row>
    <row r="718" spans="1:36" x14ac:dyDescent="0.25">
      <c r="A718" s="250"/>
      <c r="B718" s="250"/>
      <c r="C718" s="250"/>
      <c r="D718" s="252"/>
      <c r="E718" s="249"/>
      <c r="F718" s="249"/>
      <c r="G718" s="249"/>
      <c r="H718" s="249"/>
      <c r="I718" s="249"/>
      <c r="J718" s="369">
        <f>IF(G718=$J$1,(VLOOKUP(A718,'Extras -UL'!$A$6:$J$109,HLOOKUP('Exras Inflair Vs. Base'!G718,'Extras -UL'!$A$4:$J$5,2,FALSE),FALSE)-I718),0)</f>
        <v>0</v>
      </c>
      <c r="K718" s="369">
        <f>IF(G718=$K$1,(VLOOKUP(A718,'Extras -UL'!$A$6:$J$109,HLOOKUP('Exras Inflair Vs. Base'!G718,'Extras -UL'!$A$4:$J$5,2,FALSE),FALSE)-I718),0)</f>
        <v>0</v>
      </c>
      <c r="L718" s="369">
        <f>IF(G718=$L$1,(VLOOKUP(A718,'Extras -UL'!$A$6:$J$109,HLOOKUP('Exras Inflair Vs. Base'!G718,'Extras -UL'!$A$4:$J$5,2,FALSE),FALSE)-I718),0)</f>
        <v>0</v>
      </c>
      <c r="M718" s="369">
        <f>IF(G718=$M$1,(VLOOKUP(A718,'Extras -UL'!$A$6:$J$109,HLOOKUP('Exras Inflair Vs. Base'!G718,'Extras -UL'!$A$4:$J$5,2,FALSE),FALSE)-I718),0)</f>
        <v>0</v>
      </c>
      <c r="N718" s="369">
        <f>IF(G718=$N$1,(VLOOKUP(A718,'Extras -UL'!$A$6:$J$109,HLOOKUP('Exras Inflair Vs. Base'!G718,'Extras -UL'!$A$4:$J$5,2,FALSE),FALSE)-I718),0)</f>
        <v>0</v>
      </c>
      <c r="O718" s="369">
        <f>IF(G718=$O$1,(VLOOKUP(A718,'Extras -UL'!$A$6:$J$109,HLOOKUP('Exras Inflair Vs. Base'!G718,'Extras -UL'!$A$4:$J$5,2,FALSE),FALSE)-I718),0)</f>
        <v>0</v>
      </c>
      <c r="P718" s="369">
        <f>IF(G718=$P$1,(VLOOKUP(A718,'Extras -UL'!$A$6:$J$109,HLOOKUP('Exras Inflair Vs. Base'!G718,'Extras -UL'!$A$4:$J$5,2,FALSE),FALSE)-I718),0)</f>
        <v>0</v>
      </c>
      <c r="Q718" s="369">
        <f>IF(G718=$Q$1,(VLOOKUP(A718,'Extras -UL'!$A$6:$J$109,HLOOKUP('Exras Inflair Vs. Base'!G718,'Extras -UL'!$A$4:$J$5,2,FALSE),FALSE)-I718),0)</f>
        <v>0</v>
      </c>
      <c r="R718" s="369">
        <f>IF(G718=$R$1,(VLOOKUP(A718,'Extras -UL'!$A$6:$J$109,HLOOKUP('Exras Inflair Vs. Base'!G718,'Extras -UL'!$A$4:$J$5,2,FALSE),FALSE)-I718),0)</f>
        <v>0</v>
      </c>
      <c r="S718" s="248"/>
      <c r="T718" s="256" t="str">
        <f t="shared" si="34"/>
        <v/>
      </c>
      <c r="U718" s="248"/>
      <c r="V718" s="248"/>
      <c r="W718" s="248"/>
      <c r="X718" s="248"/>
      <c r="Y718" s="241"/>
      <c r="Z718" s="241" t="str">
        <f t="shared" si="35"/>
        <v/>
      </c>
      <c r="AA718" s="245">
        <f t="shared" si="33"/>
        <v>0</v>
      </c>
      <c r="AB718" s="242">
        <f>IF(G718=$J$1,(VLOOKUP(A718,'Extras -UL'!$A$6:$J$109,HLOOKUP('Exras Inflair Vs. Base'!G718,'Extras -UL'!$A$4:$J$5,2,FALSE),FALSE)),0)</f>
        <v>0</v>
      </c>
      <c r="AC718" s="242">
        <f>IF(G718=$K$1,(VLOOKUP(A718,'Extras -UL'!$A$6:$J$109,HLOOKUP('Exras Inflair Vs. Base'!G718,'Extras -UL'!$A$4:$J$5,2,FALSE),FALSE)),0)</f>
        <v>0</v>
      </c>
      <c r="AD718" s="242">
        <f>IF(G718=$L$1,(VLOOKUP(A718,'Extras -UL'!$A$6:$J$109,HLOOKUP('Exras Inflair Vs. Base'!G718,'Extras -UL'!$A$4:$J$5,2,FALSE),FALSE)),0)</f>
        <v>0</v>
      </c>
      <c r="AE718" s="242">
        <f>IF(G718=$M$1,(VLOOKUP(A718,'Extras -UL'!$A$6:$J$109,HLOOKUP('Exras Inflair Vs. Base'!G718,'Extras -UL'!$A$4:$J$5,2,FALSE),FALSE)),0)</f>
        <v>0</v>
      </c>
      <c r="AF718" s="242">
        <f>IF(G718=$N$1,(VLOOKUP(A718,'Extras -UL'!$A$6:$J$109,HLOOKUP('Exras Inflair Vs. Base'!G718,'Extras -UL'!$A$4:$J$5,2,FALSE),FALSE)-I718),0)</f>
        <v>0</v>
      </c>
      <c r="AG718" s="242">
        <f>IF(G718=$O$1,(VLOOKUP(A718,'Extras -UL'!$A$6:$J$109,HLOOKUP('Exras Inflair Vs. Base'!G718,'Extras -UL'!$A$4:$J$5,2,FALSE),FALSE)),0)</f>
        <v>0</v>
      </c>
      <c r="AH718" s="242">
        <f>IF(G718=$P$1,(VLOOKUP(A718,'Extras -UL'!$A$6:$J$109,HLOOKUP('Exras Inflair Vs. Base'!G718,'Extras -UL'!$A$4:$J$5,2,FALSE),FALSE)),0)</f>
        <v>0</v>
      </c>
      <c r="AI718" s="242">
        <f>IF(G718=$Q$1,(VLOOKUP(A718,'Extras -UL'!$A$6:$J$109,HLOOKUP('Exras Inflair Vs. Base'!G718,'Extras -UL'!$A$4:$J$5,2,FALSE),FALSE)),0)</f>
        <v>0</v>
      </c>
      <c r="AJ718" s="242">
        <f>IF(G718=$R$1,(VLOOKUP(A718,'Extras -UL'!$A$6:$J$109,HLOOKUP('Exras Inflair Vs. Base'!G718,'Extras -UL'!$A$4:$J$5,2,FALSE),FALSE)),0)</f>
        <v>0</v>
      </c>
    </row>
    <row r="719" spans="1:36" x14ac:dyDescent="0.25">
      <c r="A719" s="250"/>
      <c r="B719" s="250"/>
      <c r="C719" s="250"/>
      <c r="D719" s="252"/>
      <c r="E719" s="249"/>
      <c r="F719" s="249"/>
      <c r="G719" s="249"/>
      <c r="H719" s="249"/>
      <c r="I719" s="249"/>
      <c r="J719" s="369">
        <f>IF(G719=$J$1,(VLOOKUP(A719,'Extras -UL'!$A$6:$J$109,HLOOKUP('Exras Inflair Vs. Base'!G719,'Extras -UL'!$A$4:$J$5,2,FALSE),FALSE)-I719),0)</f>
        <v>0</v>
      </c>
      <c r="K719" s="369">
        <f>IF(G719=$K$1,(VLOOKUP(A719,'Extras -UL'!$A$6:$J$109,HLOOKUP('Exras Inflair Vs. Base'!G719,'Extras -UL'!$A$4:$J$5,2,FALSE),FALSE)-I719),0)</f>
        <v>0</v>
      </c>
      <c r="L719" s="369">
        <f>IF(G719=$L$1,(VLOOKUP(A719,'Extras -UL'!$A$6:$J$109,HLOOKUP('Exras Inflair Vs. Base'!G719,'Extras -UL'!$A$4:$J$5,2,FALSE),FALSE)-I719),0)</f>
        <v>0</v>
      </c>
      <c r="M719" s="369">
        <f>IF(G719=$M$1,(VLOOKUP(A719,'Extras -UL'!$A$6:$J$109,HLOOKUP('Exras Inflair Vs. Base'!G719,'Extras -UL'!$A$4:$J$5,2,FALSE),FALSE)-I719),0)</f>
        <v>0</v>
      </c>
      <c r="N719" s="369">
        <f>IF(G719=$N$1,(VLOOKUP(A719,'Extras -UL'!$A$6:$J$109,HLOOKUP('Exras Inflair Vs. Base'!G719,'Extras -UL'!$A$4:$J$5,2,FALSE),FALSE)-I719),0)</f>
        <v>0</v>
      </c>
      <c r="O719" s="369">
        <f>IF(G719=$O$1,(VLOOKUP(A719,'Extras -UL'!$A$6:$J$109,HLOOKUP('Exras Inflair Vs. Base'!G719,'Extras -UL'!$A$4:$J$5,2,FALSE),FALSE)-I719),0)</f>
        <v>0</v>
      </c>
      <c r="P719" s="369">
        <f>IF(G719=$P$1,(VLOOKUP(A719,'Extras -UL'!$A$6:$J$109,HLOOKUP('Exras Inflair Vs. Base'!G719,'Extras -UL'!$A$4:$J$5,2,FALSE),FALSE)-I719),0)</f>
        <v>0</v>
      </c>
      <c r="Q719" s="369">
        <f>IF(G719=$Q$1,(VLOOKUP(A719,'Extras -UL'!$A$6:$J$109,HLOOKUP('Exras Inflair Vs. Base'!G719,'Extras -UL'!$A$4:$J$5,2,FALSE),FALSE)-I719),0)</f>
        <v>0</v>
      </c>
      <c r="R719" s="369">
        <f>IF(G719=$R$1,(VLOOKUP(A719,'Extras -UL'!$A$6:$J$109,HLOOKUP('Exras Inflair Vs. Base'!G719,'Extras -UL'!$A$4:$J$5,2,FALSE),FALSE)-I719),0)</f>
        <v>0</v>
      </c>
      <c r="S719" s="248"/>
      <c r="T719" s="256" t="str">
        <f t="shared" si="34"/>
        <v/>
      </c>
      <c r="U719" s="248"/>
      <c r="V719" s="248"/>
      <c r="W719" s="248"/>
      <c r="X719" s="248"/>
      <c r="Y719" s="241"/>
      <c r="Z719" s="241" t="str">
        <f t="shared" si="35"/>
        <v/>
      </c>
      <c r="AA719" s="245">
        <f t="shared" si="33"/>
        <v>0</v>
      </c>
      <c r="AB719" s="242">
        <f>IF(G719=$J$1,(VLOOKUP(A719,'Extras -UL'!$A$6:$J$109,HLOOKUP('Exras Inflair Vs. Base'!G719,'Extras -UL'!$A$4:$J$5,2,FALSE),FALSE)),0)</f>
        <v>0</v>
      </c>
      <c r="AC719" s="242">
        <f>IF(G719=$K$1,(VLOOKUP(A719,'Extras -UL'!$A$6:$J$109,HLOOKUP('Exras Inflair Vs. Base'!G719,'Extras -UL'!$A$4:$J$5,2,FALSE),FALSE)),0)</f>
        <v>0</v>
      </c>
      <c r="AD719" s="242">
        <f>IF(G719=$L$1,(VLOOKUP(A719,'Extras -UL'!$A$6:$J$109,HLOOKUP('Exras Inflair Vs. Base'!G719,'Extras -UL'!$A$4:$J$5,2,FALSE),FALSE)),0)</f>
        <v>0</v>
      </c>
      <c r="AE719" s="242">
        <f>IF(G719=$M$1,(VLOOKUP(A719,'Extras -UL'!$A$6:$J$109,HLOOKUP('Exras Inflair Vs. Base'!G719,'Extras -UL'!$A$4:$J$5,2,FALSE),FALSE)),0)</f>
        <v>0</v>
      </c>
      <c r="AF719" s="242">
        <f>IF(G719=$N$1,(VLOOKUP(A719,'Extras -UL'!$A$6:$J$109,HLOOKUP('Exras Inflair Vs. Base'!G719,'Extras -UL'!$A$4:$J$5,2,FALSE),FALSE)-I719),0)</f>
        <v>0</v>
      </c>
      <c r="AG719" s="242">
        <f>IF(G719=$O$1,(VLOOKUP(A719,'Extras -UL'!$A$6:$J$109,HLOOKUP('Exras Inflair Vs. Base'!G719,'Extras -UL'!$A$4:$J$5,2,FALSE),FALSE)),0)</f>
        <v>0</v>
      </c>
      <c r="AH719" s="242">
        <f>IF(G719=$P$1,(VLOOKUP(A719,'Extras -UL'!$A$6:$J$109,HLOOKUP('Exras Inflair Vs. Base'!G719,'Extras -UL'!$A$4:$J$5,2,FALSE),FALSE)),0)</f>
        <v>0</v>
      </c>
      <c r="AI719" s="242">
        <f>IF(G719=$Q$1,(VLOOKUP(A719,'Extras -UL'!$A$6:$J$109,HLOOKUP('Exras Inflair Vs. Base'!G719,'Extras -UL'!$A$4:$J$5,2,FALSE),FALSE)),0)</f>
        <v>0</v>
      </c>
      <c r="AJ719" s="242">
        <f>IF(G719=$R$1,(VLOOKUP(A719,'Extras -UL'!$A$6:$J$109,HLOOKUP('Exras Inflair Vs. Base'!G719,'Extras -UL'!$A$4:$J$5,2,FALSE),FALSE)),0)</f>
        <v>0</v>
      </c>
    </row>
    <row r="720" spans="1:36" x14ac:dyDescent="0.25">
      <c r="A720" s="250"/>
      <c r="B720" s="250"/>
      <c r="C720" s="250"/>
      <c r="D720" s="252"/>
      <c r="E720" s="249"/>
      <c r="F720" s="249"/>
      <c r="G720" s="249"/>
      <c r="H720" s="249"/>
      <c r="I720" s="249"/>
      <c r="J720" s="369">
        <f>IF(G720=$J$1,(VLOOKUP(A720,'Extras -UL'!$A$6:$J$109,HLOOKUP('Exras Inflair Vs. Base'!G720,'Extras -UL'!$A$4:$J$5,2,FALSE),FALSE)-I720),0)</f>
        <v>0</v>
      </c>
      <c r="K720" s="369">
        <f>IF(G720=$K$1,(VLOOKUP(A720,'Extras -UL'!$A$6:$J$109,HLOOKUP('Exras Inflair Vs. Base'!G720,'Extras -UL'!$A$4:$J$5,2,FALSE),FALSE)-I720),0)</f>
        <v>0</v>
      </c>
      <c r="L720" s="369">
        <f>IF(G720=$L$1,(VLOOKUP(A720,'Extras -UL'!$A$6:$J$109,HLOOKUP('Exras Inflair Vs. Base'!G720,'Extras -UL'!$A$4:$J$5,2,FALSE),FALSE)-I720),0)</f>
        <v>0</v>
      </c>
      <c r="M720" s="369">
        <f>IF(G720=$M$1,(VLOOKUP(A720,'Extras -UL'!$A$6:$J$109,HLOOKUP('Exras Inflair Vs. Base'!G720,'Extras -UL'!$A$4:$J$5,2,FALSE),FALSE)-I720),0)</f>
        <v>0</v>
      </c>
      <c r="N720" s="369">
        <f>IF(G720=$N$1,(VLOOKUP(A720,'Extras -UL'!$A$6:$J$109,HLOOKUP('Exras Inflair Vs. Base'!G720,'Extras -UL'!$A$4:$J$5,2,FALSE),FALSE)-I720),0)</f>
        <v>0</v>
      </c>
      <c r="O720" s="369">
        <f>IF(G720=$O$1,(VLOOKUP(A720,'Extras -UL'!$A$6:$J$109,HLOOKUP('Exras Inflair Vs. Base'!G720,'Extras -UL'!$A$4:$J$5,2,FALSE),FALSE)-I720),0)</f>
        <v>0</v>
      </c>
      <c r="P720" s="369">
        <f>IF(G720=$P$1,(VLOOKUP(A720,'Extras -UL'!$A$6:$J$109,HLOOKUP('Exras Inflair Vs. Base'!G720,'Extras -UL'!$A$4:$J$5,2,FALSE),FALSE)-I720),0)</f>
        <v>0</v>
      </c>
      <c r="Q720" s="369">
        <f>IF(G720=$Q$1,(VLOOKUP(A720,'Extras -UL'!$A$6:$J$109,HLOOKUP('Exras Inflair Vs. Base'!G720,'Extras -UL'!$A$4:$J$5,2,FALSE),FALSE)-I720),0)</f>
        <v>0</v>
      </c>
      <c r="R720" s="369">
        <f>IF(G720=$R$1,(VLOOKUP(A720,'Extras -UL'!$A$6:$J$109,HLOOKUP('Exras Inflair Vs. Base'!G720,'Extras -UL'!$A$4:$J$5,2,FALSE),FALSE)-I720),0)</f>
        <v>0</v>
      </c>
      <c r="S720" s="248"/>
      <c r="T720" s="256" t="str">
        <f t="shared" si="34"/>
        <v/>
      </c>
      <c r="U720" s="248"/>
      <c r="V720" s="248"/>
      <c r="W720" s="248"/>
      <c r="X720" s="248"/>
      <c r="Y720" s="241"/>
      <c r="Z720" s="241" t="str">
        <f t="shared" si="35"/>
        <v/>
      </c>
      <c r="AA720" s="245">
        <f t="shared" si="33"/>
        <v>0</v>
      </c>
      <c r="AB720" s="242">
        <f>IF(G720=$J$1,(VLOOKUP(A720,'Extras -UL'!$A$6:$J$109,HLOOKUP('Exras Inflair Vs. Base'!G720,'Extras -UL'!$A$4:$J$5,2,FALSE),FALSE)),0)</f>
        <v>0</v>
      </c>
      <c r="AC720" s="242">
        <f>IF(G720=$K$1,(VLOOKUP(A720,'Extras -UL'!$A$6:$J$109,HLOOKUP('Exras Inflair Vs. Base'!G720,'Extras -UL'!$A$4:$J$5,2,FALSE),FALSE)),0)</f>
        <v>0</v>
      </c>
      <c r="AD720" s="242">
        <f>IF(G720=$L$1,(VLOOKUP(A720,'Extras -UL'!$A$6:$J$109,HLOOKUP('Exras Inflair Vs. Base'!G720,'Extras -UL'!$A$4:$J$5,2,FALSE),FALSE)),0)</f>
        <v>0</v>
      </c>
      <c r="AE720" s="242">
        <f>IF(G720=$M$1,(VLOOKUP(A720,'Extras -UL'!$A$6:$J$109,HLOOKUP('Exras Inflair Vs. Base'!G720,'Extras -UL'!$A$4:$J$5,2,FALSE),FALSE)),0)</f>
        <v>0</v>
      </c>
      <c r="AF720" s="242">
        <f>IF(G720=$N$1,(VLOOKUP(A720,'Extras -UL'!$A$6:$J$109,HLOOKUP('Exras Inflair Vs. Base'!G720,'Extras -UL'!$A$4:$J$5,2,FALSE),FALSE)-I720),0)</f>
        <v>0</v>
      </c>
      <c r="AG720" s="242">
        <f>IF(G720=$O$1,(VLOOKUP(A720,'Extras -UL'!$A$6:$J$109,HLOOKUP('Exras Inflair Vs. Base'!G720,'Extras -UL'!$A$4:$J$5,2,FALSE),FALSE)),0)</f>
        <v>0</v>
      </c>
      <c r="AH720" s="242">
        <f>IF(G720=$P$1,(VLOOKUP(A720,'Extras -UL'!$A$6:$J$109,HLOOKUP('Exras Inflair Vs. Base'!G720,'Extras -UL'!$A$4:$J$5,2,FALSE),FALSE)),0)</f>
        <v>0</v>
      </c>
      <c r="AI720" s="242">
        <f>IF(G720=$Q$1,(VLOOKUP(A720,'Extras -UL'!$A$6:$J$109,HLOOKUP('Exras Inflair Vs. Base'!G720,'Extras -UL'!$A$4:$J$5,2,FALSE),FALSE)),0)</f>
        <v>0</v>
      </c>
      <c r="AJ720" s="242">
        <f>IF(G720=$R$1,(VLOOKUP(A720,'Extras -UL'!$A$6:$J$109,HLOOKUP('Exras Inflair Vs. Base'!G720,'Extras -UL'!$A$4:$J$5,2,FALSE),FALSE)),0)</f>
        <v>0</v>
      </c>
    </row>
    <row r="721" spans="1:36" x14ac:dyDescent="0.25">
      <c r="A721" s="250"/>
      <c r="B721" s="250"/>
      <c r="C721" s="250"/>
      <c r="D721" s="252"/>
      <c r="E721" s="249"/>
      <c r="F721" s="249"/>
      <c r="G721" s="249"/>
      <c r="H721" s="249"/>
      <c r="I721" s="249"/>
      <c r="J721" s="369">
        <f>IF(G721=$J$1,(VLOOKUP(A721,'Extras -UL'!$A$6:$J$109,HLOOKUP('Exras Inflair Vs. Base'!G721,'Extras -UL'!$A$4:$J$5,2,FALSE),FALSE)-I721),0)</f>
        <v>0</v>
      </c>
      <c r="K721" s="369">
        <f>IF(G721=$K$1,(VLOOKUP(A721,'Extras -UL'!$A$6:$J$109,HLOOKUP('Exras Inflair Vs. Base'!G721,'Extras -UL'!$A$4:$J$5,2,FALSE),FALSE)-I721),0)</f>
        <v>0</v>
      </c>
      <c r="L721" s="369">
        <f>IF(G721=$L$1,(VLOOKUP(A721,'Extras -UL'!$A$6:$J$109,HLOOKUP('Exras Inflair Vs. Base'!G721,'Extras -UL'!$A$4:$J$5,2,FALSE),FALSE)-I721),0)</f>
        <v>0</v>
      </c>
      <c r="M721" s="369">
        <f>IF(G721=$M$1,(VLOOKUP(A721,'Extras -UL'!$A$6:$J$109,HLOOKUP('Exras Inflair Vs. Base'!G721,'Extras -UL'!$A$4:$J$5,2,FALSE),FALSE)-I721),0)</f>
        <v>0</v>
      </c>
      <c r="N721" s="369">
        <f>IF(G721=$N$1,(VLOOKUP(A721,'Extras -UL'!$A$6:$J$109,HLOOKUP('Exras Inflair Vs. Base'!G721,'Extras -UL'!$A$4:$J$5,2,FALSE),FALSE)-I721),0)</f>
        <v>0</v>
      </c>
      <c r="O721" s="369">
        <f>IF(G721=$O$1,(VLOOKUP(A721,'Extras -UL'!$A$6:$J$109,HLOOKUP('Exras Inflair Vs. Base'!G721,'Extras -UL'!$A$4:$J$5,2,FALSE),FALSE)-I721),0)</f>
        <v>0</v>
      </c>
      <c r="P721" s="369">
        <f>IF(G721=$P$1,(VLOOKUP(A721,'Extras -UL'!$A$6:$J$109,HLOOKUP('Exras Inflair Vs. Base'!G721,'Extras -UL'!$A$4:$J$5,2,FALSE),FALSE)-I721),0)</f>
        <v>0</v>
      </c>
      <c r="Q721" s="369">
        <f>IF(G721=$Q$1,(VLOOKUP(A721,'Extras -UL'!$A$6:$J$109,HLOOKUP('Exras Inflair Vs. Base'!G721,'Extras -UL'!$A$4:$J$5,2,FALSE),FALSE)-I721),0)</f>
        <v>0</v>
      </c>
      <c r="R721" s="369">
        <f>IF(G721=$R$1,(VLOOKUP(A721,'Extras -UL'!$A$6:$J$109,HLOOKUP('Exras Inflair Vs. Base'!G721,'Extras -UL'!$A$4:$J$5,2,FALSE),FALSE)-I721),0)</f>
        <v>0</v>
      </c>
      <c r="S721" s="248"/>
      <c r="T721" s="256" t="str">
        <f t="shared" si="34"/>
        <v/>
      </c>
      <c r="U721" s="248"/>
      <c r="V721" s="248"/>
      <c r="W721" s="248"/>
      <c r="X721" s="248"/>
      <c r="Y721" s="241"/>
      <c r="Z721" s="241" t="str">
        <f t="shared" si="35"/>
        <v/>
      </c>
      <c r="AA721" s="245">
        <f t="shared" si="33"/>
        <v>0</v>
      </c>
      <c r="AB721" s="242">
        <f>IF(G721=$J$1,(VLOOKUP(A721,'Extras -UL'!$A$6:$J$109,HLOOKUP('Exras Inflair Vs. Base'!G721,'Extras -UL'!$A$4:$J$5,2,FALSE),FALSE)),0)</f>
        <v>0</v>
      </c>
      <c r="AC721" s="242">
        <f>IF(G721=$K$1,(VLOOKUP(A721,'Extras -UL'!$A$6:$J$109,HLOOKUP('Exras Inflair Vs. Base'!G721,'Extras -UL'!$A$4:$J$5,2,FALSE),FALSE)),0)</f>
        <v>0</v>
      </c>
      <c r="AD721" s="242">
        <f>IF(G721=$L$1,(VLOOKUP(A721,'Extras -UL'!$A$6:$J$109,HLOOKUP('Exras Inflair Vs. Base'!G721,'Extras -UL'!$A$4:$J$5,2,FALSE),FALSE)),0)</f>
        <v>0</v>
      </c>
      <c r="AE721" s="242">
        <f>IF(G721=$M$1,(VLOOKUP(A721,'Extras -UL'!$A$6:$J$109,HLOOKUP('Exras Inflair Vs. Base'!G721,'Extras -UL'!$A$4:$J$5,2,FALSE),FALSE)),0)</f>
        <v>0</v>
      </c>
      <c r="AF721" s="242">
        <f>IF(G721=$N$1,(VLOOKUP(A721,'Extras -UL'!$A$6:$J$109,HLOOKUP('Exras Inflair Vs. Base'!G721,'Extras -UL'!$A$4:$J$5,2,FALSE),FALSE)-I721),0)</f>
        <v>0</v>
      </c>
      <c r="AG721" s="242">
        <f>IF(G721=$O$1,(VLOOKUP(A721,'Extras -UL'!$A$6:$J$109,HLOOKUP('Exras Inflair Vs. Base'!G721,'Extras -UL'!$A$4:$J$5,2,FALSE),FALSE)),0)</f>
        <v>0</v>
      </c>
      <c r="AH721" s="242">
        <f>IF(G721=$P$1,(VLOOKUP(A721,'Extras -UL'!$A$6:$J$109,HLOOKUP('Exras Inflair Vs. Base'!G721,'Extras -UL'!$A$4:$J$5,2,FALSE),FALSE)),0)</f>
        <v>0</v>
      </c>
      <c r="AI721" s="242">
        <f>IF(G721=$Q$1,(VLOOKUP(A721,'Extras -UL'!$A$6:$J$109,HLOOKUP('Exras Inflair Vs. Base'!G721,'Extras -UL'!$A$4:$J$5,2,FALSE),FALSE)),0)</f>
        <v>0</v>
      </c>
      <c r="AJ721" s="242">
        <f>IF(G721=$R$1,(VLOOKUP(A721,'Extras -UL'!$A$6:$J$109,HLOOKUP('Exras Inflair Vs. Base'!G721,'Extras -UL'!$A$4:$J$5,2,FALSE),FALSE)),0)</f>
        <v>0</v>
      </c>
    </row>
    <row r="722" spans="1:36" x14ac:dyDescent="0.25">
      <c r="A722" s="250"/>
      <c r="B722" s="250"/>
      <c r="C722" s="250"/>
      <c r="D722" s="252"/>
      <c r="E722" s="249"/>
      <c r="F722" s="249"/>
      <c r="G722" s="249"/>
      <c r="H722" s="249"/>
      <c r="I722" s="249"/>
      <c r="J722" s="369">
        <f>IF(G722=$J$1,(VLOOKUP(A722,'Extras -UL'!$A$6:$J$109,HLOOKUP('Exras Inflair Vs. Base'!G722,'Extras -UL'!$A$4:$J$5,2,FALSE),FALSE)-I722),0)</f>
        <v>0</v>
      </c>
      <c r="K722" s="369">
        <f>IF(G722=$K$1,(VLOOKUP(A722,'Extras -UL'!$A$6:$J$109,HLOOKUP('Exras Inflair Vs. Base'!G722,'Extras -UL'!$A$4:$J$5,2,FALSE),FALSE)-I722),0)</f>
        <v>0</v>
      </c>
      <c r="L722" s="369">
        <f>IF(G722=$L$1,(VLOOKUP(A722,'Extras -UL'!$A$6:$J$109,HLOOKUP('Exras Inflair Vs. Base'!G722,'Extras -UL'!$A$4:$J$5,2,FALSE),FALSE)-I722),0)</f>
        <v>0</v>
      </c>
      <c r="M722" s="369">
        <f>IF(G722=$M$1,(VLOOKUP(A722,'Extras -UL'!$A$6:$J$109,HLOOKUP('Exras Inflair Vs. Base'!G722,'Extras -UL'!$A$4:$J$5,2,FALSE),FALSE)-I722),0)</f>
        <v>0</v>
      </c>
      <c r="N722" s="369">
        <f>IF(G722=$N$1,(VLOOKUP(A722,'Extras -UL'!$A$6:$J$109,HLOOKUP('Exras Inflair Vs. Base'!G722,'Extras -UL'!$A$4:$J$5,2,FALSE),FALSE)-I722),0)</f>
        <v>0</v>
      </c>
      <c r="O722" s="369">
        <f>IF(G722=$O$1,(VLOOKUP(A722,'Extras -UL'!$A$6:$J$109,HLOOKUP('Exras Inflair Vs. Base'!G722,'Extras -UL'!$A$4:$J$5,2,FALSE),FALSE)-I722),0)</f>
        <v>0</v>
      </c>
      <c r="P722" s="369">
        <f>IF(G722=$P$1,(VLOOKUP(A722,'Extras -UL'!$A$6:$J$109,HLOOKUP('Exras Inflair Vs. Base'!G722,'Extras -UL'!$A$4:$J$5,2,FALSE),FALSE)-I722),0)</f>
        <v>0</v>
      </c>
      <c r="Q722" s="369">
        <f>IF(G722=$Q$1,(VLOOKUP(A722,'Extras -UL'!$A$6:$J$109,HLOOKUP('Exras Inflair Vs. Base'!G722,'Extras -UL'!$A$4:$J$5,2,FALSE),FALSE)-I722),0)</f>
        <v>0</v>
      </c>
      <c r="R722" s="369">
        <f>IF(G722=$R$1,(VLOOKUP(A722,'Extras -UL'!$A$6:$J$109,HLOOKUP('Exras Inflair Vs. Base'!G722,'Extras -UL'!$A$4:$J$5,2,FALSE),FALSE)-I722),0)</f>
        <v>0</v>
      </c>
      <c r="S722" s="248"/>
      <c r="T722" s="256" t="str">
        <f t="shared" si="34"/>
        <v/>
      </c>
      <c r="U722" s="248"/>
      <c r="V722" s="248"/>
      <c r="W722" s="248"/>
      <c r="X722" s="248"/>
      <c r="Y722" s="241"/>
      <c r="Z722" s="241" t="str">
        <f t="shared" si="35"/>
        <v/>
      </c>
      <c r="AA722" s="245">
        <f t="shared" si="33"/>
        <v>0</v>
      </c>
      <c r="AB722" s="242">
        <f>IF(G722=$J$1,(VLOOKUP(A722,'Extras -UL'!$A$6:$J$109,HLOOKUP('Exras Inflair Vs. Base'!G722,'Extras -UL'!$A$4:$J$5,2,FALSE),FALSE)),0)</f>
        <v>0</v>
      </c>
      <c r="AC722" s="242">
        <f>IF(G722=$K$1,(VLOOKUP(A722,'Extras -UL'!$A$6:$J$109,HLOOKUP('Exras Inflair Vs. Base'!G722,'Extras -UL'!$A$4:$J$5,2,FALSE),FALSE)),0)</f>
        <v>0</v>
      </c>
      <c r="AD722" s="242">
        <f>IF(G722=$L$1,(VLOOKUP(A722,'Extras -UL'!$A$6:$J$109,HLOOKUP('Exras Inflair Vs. Base'!G722,'Extras -UL'!$A$4:$J$5,2,FALSE),FALSE)),0)</f>
        <v>0</v>
      </c>
      <c r="AE722" s="242">
        <f>IF(G722=$M$1,(VLOOKUP(A722,'Extras -UL'!$A$6:$J$109,HLOOKUP('Exras Inflair Vs. Base'!G722,'Extras -UL'!$A$4:$J$5,2,FALSE),FALSE)),0)</f>
        <v>0</v>
      </c>
      <c r="AF722" s="242">
        <f>IF(G722=$N$1,(VLOOKUP(A722,'Extras -UL'!$A$6:$J$109,HLOOKUP('Exras Inflair Vs. Base'!G722,'Extras -UL'!$A$4:$J$5,2,FALSE),FALSE)-I722),0)</f>
        <v>0</v>
      </c>
      <c r="AG722" s="242">
        <f>IF(G722=$O$1,(VLOOKUP(A722,'Extras -UL'!$A$6:$J$109,HLOOKUP('Exras Inflair Vs. Base'!G722,'Extras -UL'!$A$4:$J$5,2,FALSE),FALSE)),0)</f>
        <v>0</v>
      </c>
      <c r="AH722" s="242">
        <f>IF(G722=$P$1,(VLOOKUP(A722,'Extras -UL'!$A$6:$J$109,HLOOKUP('Exras Inflair Vs. Base'!G722,'Extras -UL'!$A$4:$J$5,2,FALSE),FALSE)),0)</f>
        <v>0</v>
      </c>
      <c r="AI722" s="242">
        <f>IF(G722=$Q$1,(VLOOKUP(A722,'Extras -UL'!$A$6:$J$109,HLOOKUP('Exras Inflair Vs. Base'!G722,'Extras -UL'!$A$4:$J$5,2,FALSE),FALSE)),0)</f>
        <v>0</v>
      </c>
      <c r="AJ722" s="242">
        <f>IF(G722=$R$1,(VLOOKUP(A722,'Extras -UL'!$A$6:$J$109,HLOOKUP('Exras Inflair Vs. Base'!G722,'Extras -UL'!$A$4:$J$5,2,FALSE),FALSE)),0)</f>
        <v>0</v>
      </c>
    </row>
    <row r="723" spans="1:36" x14ac:dyDescent="0.25">
      <c r="A723" s="250"/>
      <c r="B723" s="250"/>
      <c r="C723" s="250"/>
      <c r="D723" s="252"/>
      <c r="E723" s="249"/>
      <c r="F723" s="249"/>
      <c r="G723" s="249"/>
      <c r="H723" s="249"/>
      <c r="I723" s="249"/>
      <c r="J723" s="369">
        <f>IF(G723=$J$1,(VLOOKUP(A723,'Extras -UL'!$A$6:$J$109,HLOOKUP('Exras Inflair Vs. Base'!G723,'Extras -UL'!$A$4:$J$5,2,FALSE),FALSE)-I723),0)</f>
        <v>0</v>
      </c>
      <c r="K723" s="369">
        <f>IF(G723=$K$1,(VLOOKUP(A723,'Extras -UL'!$A$6:$J$109,HLOOKUP('Exras Inflair Vs. Base'!G723,'Extras -UL'!$A$4:$J$5,2,FALSE),FALSE)-I723),0)</f>
        <v>0</v>
      </c>
      <c r="L723" s="369">
        <f>IF(G723=$L$1,(VLOOKUP(A723,'Extras -UL'!$A$6:$J$109,HLOOKUP('Exras Inflair Vs. Base'!G723,'Extras -UL'!$A$4:$J$5,2,FALSE),FALSE)-I723),0)</f>
        <v>0</v>
      </c>
      <c r="M723" s="369">
        <f>IF(G723=$M$1,(VLOOKUP(A723,'Extras -UL'!$A$6:$J$109,HLOOKUP('Exras Inflair Vs. Base'!G723,'Extras -UL'!$A$4:$J$5,2,FALSE),FALSE)-I723),0)</f>
        <v>0</v>
      </c>
      <c r="N723" s="369">
        <f>IF(G723=$N$1,(VLOOKUP(A723,'Extras -UL'!$A$6:$J$109,HLOOKUP('Exras Inflair Vs. Base'!G723,'Extras -UL'!$A$4:$J$5,2,FALSE),FALSE)-I723),0)</f>
        <v>0</v>
      </c>
      <c r="O723" s="369">
        <f>IF(G723=$O$1,(VLOOKUP(A723,'Extras -UL'!$A$6:$J$109,HLOOKUP('Exras Inflair Vs. Base'!G723,'Extras -UL'!$A$4:$J$5,2,FALSE),FALSE)-I723),0)</f>
        <v>0</v>
      </c>
      <c r="P723" s="369">
        <f>IF(G723=$P$1,(VLOOKUP(A723,'Extras -UL'!$A$6:$J$109,HLOOKUP('Exras Inflair Vs. Base'!G723,'Extras -UL'!$A$4:$J$5,2,FALSE),FALSE)-I723),0)</f>
        <v>0</v>
      </c>
      <c r="Q723" s="369">
        <f>IF(G723=$Q$1,(VLOOKUP(A723,'Extras -UL'!$A$6:$J$109,HLOOKUP('Exras Inflair Vs. Base'!G723,'Extras -UL'!$A$4:$J$5,2,FALSE),FALSE)-I723),0)</f>
        <v>0</v>
      </c>
      <c r="R723" s="369">
        <f>IF(G723=$R$1,(VLOOKUP(A723,'Extras -UL'!$A$6:$J$109,HLOOKUP('Exras Inflair Vs. Base'!G723,'Extras -UL'!$A$4:$J$5,2,FALSE),FALSE)-I723),0)</f>
        <v>0</v>
      </c>
      <c r="S723" s="248"/>
      <c r="T723" s="256" t="str">
        <f t="shared" si="34"/>
        <v/>
      </c>
      <c r="U723" s="248"/>
      <c r="V723" s="248"/>
      <c r="W723" s="248"/>
      <c r="X723" s="248"/>
      <c r="Y723" s="241"/>
      <c r="Z723" s="241" t="str">
        <f t="shared" si="35"/>
        <v/>
      </c>
      <c r="AA723" s="245">
        <f t="shared" ref="AA723:AA763" si="36">A723</f>
        <v>0</v>
      </c>
      <c r="AB723" s="242">
        <f>IF(G723=$J$1,(VLOOKUP(A723,'Extras -UL'!$A$6:$J$109,HLOOKUP('Exras Inflair Vs. Base'!G723,'Extras -UL'!$A$4:$J$5,2,FALSE),FALSE)),0)</f>
        <v>0</v>
      </c>
      <c r="AC723" s="242">
        <f>IF(G723=$K$1,(VLOOKUP(A723,'Extras -UL'!$A$6:$J$109,HLOOKUP('Exras Inflair Vs. Base'!G723,'Extras -UL'!$A$4:$J$5,2,FALSE),FALSE)),0)</f>
        <v>0</v>
      </c>
      <c r="AD723" s="242">
        <f>IF(G723=$L$1,(VLOOKUP(A723,'Extras -UL'!$A$6:$J$109,HLOOKUP('Exras Inflair Vs. Base'!G723,'Extras -UL'!$A$4:$J$5,2,FALSE),FALSE)),0)</f>
        <v>0</v>
      </c>
      <c r="AE723" s="242">
        <f>IF(G723=$M$1,(VLOOKUP(A723,'Extras -UL'!$A$6:$J$109,HLOOKUP('Exras Inflair Vs. Base'!G723,'Extras -UL'!$A$4:$J$5,2,FALSE),FALSE)),0)</f>
        <v>0</v>
      </c>
      <c r="AF723" s="242">
        <f>IF(G723=$N$1,(VLOOKUP(A723,'Extras -UL'!$A$6:$J$109,HLOOKUP('Exras Inflair Vs. Base'!G723,'Extras -UL'!$A$4:$J$5,2,FALSE),FALSE)-I723),0)</f>
        <v>0</v>
      </c>
      <c r="AG723" s="242">
        <f>IF(G723=$O$1,(VLOOKUP(A723,'Extras -UL'!$A$6:$J$109,HLOOKUP('Exras Inflair Vs. Base'!G723,'Extras -UL'!$A$4:$J$5,2,FALSE),FALSE)),0)</f>
        <v>0</v>
      </c>
      <c r="AH723" s="242">
        <f>IF(G723=$P$1,(VLOOKUP(A723,'Extras -UL'!$A$6:$J$109,HLOOKUP('Exras Inflair Vs. Base'!G723,'Extras -UL'!$A$4:$J$5,2,FALSE),FALSE)),0)</f>
        <v>0</v>
      </c>
      <c r="AI723" s="242">
        <f>IF(G723=$Q$1,(VLOOKUP(A723,'Extras -UL'!$A$6:$J$109,HLOOKUP('Exras Inflair Vs. Base'!G723,'Extras -UL'!$A$4:$J$5,2,FALSE),FALSE)),0)</f>
        <v>0</v>
      </c>
      <c r="AJ723" s="242">
        <f>IF(G723=$R$1,(VLOOKUP(A723,'Extras -UL'!$A$6:$J$109,HLOOKUP('Exras Inflair Vs. Base'!G723,'Extras -UL'!$A$4:$J$5,2,FALSE),FALSE)),0)</f>
        <v>0</v>
      </c>
    </row>
    <row r="724" spans="1:36" x14ac:dyDescent="0.25">
      <c r="A724" s="250"/>
      <c r="B724" s="250"/>
      <c r="C724" s="250"/>
      <c r="D724" s="252"/>
      <c r="E724" s="249"/>
      <c r="F724" s="249"/>
      <c r="G724" s="249"/>
      <c r="H724" s="249"/>
      <c r="I724" s="249"/>
      <c r="J724" s="369">
        <f>IF(G724=$J$1,(VLOOKUP(A724,'Extras -UL'!$A$6:$J$109,HLOOKUP('Exras Inflair Vs. Base'!G724,'Extras -UL'!$A$4:$J$5,2,FALSE),FALSE)-I724),0)</f>
        <v>0</v>
      </c>
      <c r="K724" s="369">
        <f>IF(G724=$K$1,(VLOOKUP(A724,'Extras -UL'!$A$6:$J$109,HLOOKUP('Exras Inflair Vs. Base'!G724,'Extras -UL'!$A$4:$J$5,2,FALSE),FALSE)-I724),0)</f>
        <v>0</v>
      </c>
      <c r="L724" s="369">
        <f>IF(G724=$L$1,(VLOOKUP(A724,'Extras -UL'!$A$6:$J$109,HLOOKUP('Exras Inflair Vs. Base'!G724,'Extras -UL'!$A$4:$J$5,2,FALSE),FALSE)-I724),0)</f>
        <v>0</v>
      </c>
      <c r="M724" s="369">
        <f>IF(G724=$M$1,(VLOOKUP(A724,'Extras -UL'!$A$6:$J$109,HLOOKUP('Exras Inflair Vs. Base'!G724,'Extras -UL'!$A$4:$J$5,2,FALSE),FALSE)-I724),0)</f>
        <v>0</v>
      </c>
      <c r="N724" s="369">
        <f>IF(G724=$N$1,(VLOOKUP(A724,'Extras -UL'!$A$6:$J$109,HLOOKUP('Exras Inflair Vs. Base'!G724,'Extras -UL'!$A$4:$J$5,2,FALSE),FALSE)-I724),0)</f>
        <v>0</v>
      </c>
      <c r="O724" s="369">
        <f>IF(G724=$O$1,(VLOOKUP(A724,'Extras -UL'!$A$6:$J$109,HLOOKUP('Exras Inflair Vs. Base'!G724,'Extras -UL'!$A$4:$J$5,2,FALSE),FALSE)-I724),0)</f>
        <v>0</v>
      </c>
      <c r="P724" s="369">
        <f>IF(G724=$P$1,(VLOOKUP(A724,'Extras -UL'!$A$6:$J$109,HLOOKUP('Exras Inflair Vs. Base'!G724,'Extras -UL'!$A$4:$J$5,2,FALSE),FALSE)-I724),0)</f>
        <v>0</v>
      </c>
      <c r="Q724" s="369">
        <f>IF(G724=$Q$1,(VLOOKUP(A724,'Extras -UL'!$A$6:$J$109,HLOOKUP('Exras Inflair Vs. Base'!G724,'Extras -UL'!$A$4:$J$5,2,FALSE),FALSE)-I724),0)</f>
        <v>0</v>
      </c>
      <c r="R724" s="369">
        <f>IF(G724=$R$1,(VLOOKUP(A724,'Extras -UL'!$A$6:$J$109,HLOOKUP('Exras Inflair Vs. Base'!G724,'Extras -UL'!$A$4:$J$5,2,FALSE),FALSE)-I724),0)</f>
        <v>0</v>
      </c>
      <c r="S724" s="248"/>
      <c r="T724" s="256" t="str">
        <f t="shared" si="34"/>
        <v/>
      </c>
      <c r="U724" s="248"/>
      <c r="V724" s="248"/>
      <c r="W724" s="248"/>
      <c r="X724" s="248"/>
      <c r="Y724" s="241"/>
      <c r="Z724" s="241" t="str">
        <f t="shared" si="35"/>
        <v/>
      </c>
      <c r="AA724" s="245">
        <f t="shared" si="36"/>
        <v>0</v>
      </c>
      <c r="AB724" s="242">
        <f>IF(G724=$J$1,(VLOOKUP(A724,'Extras -UL'!$A$6:$J$109,HLOOKUP('Exras Inflair Vs. Base'!G724,'Extras -UL'!$A$4:$J$5,2,FALSE),FALSE)),0)</f>
        <v>0</v>
      </c>
      <c r="AC724" s="242">
        <f>IF(G724=$K$1,(VLOOKUP(A724,'Extras -UL'!$A$6:$J$109,HLOOKUP('Exras Inflair Vs. Base'!G724,'Extras -UL'!$A$4:$J$5,2,FALSE),FALSE)),0)</f>
        <v>0</v>
      </c>
      <c r="AD724" s="242">
        <f>IF(G724=$L$1,(VLOOKUP(A724,'Extras -UL'!$A$6:$J$109,HLOOKUP('Exras Inflair Vs. Base'!G724,'Extras -UL'!$A$4:$J$5,2,FALSE),FALSE)),0)</f>
        <v>0</v>
      </c>
      <c r="AE724" s="242">
        <f>IF(G724=$M$1,(VLOOKUP(A724,'Extras -UL'!$A$6:$J$109,HLOOKUP('Exras Inflair Vs. Base'!G724,'Extras -UL'!$A$4:$J$5,2,FALSE),FALSE)),0)</f>
        <v>0</v>
      </c>
      <c r="AF724" s="242">
        <f>IF(G724=$N$1,(VLOOKUP(A724,'Extras -UL'!$A$6:$J$109,HLOOKUP('Exras Inflair Vs. Base'!G724,'Extras -UL'!$A$4:$J$5,2,FALSE),FALSE)-I724),0)</f>
        <v>0</v>
      </c>
      <c r="AG724" s="242">
        <f>IF(G724=$O$1,(VLOOKUP(A724,'Extras -UL'!$A$6:$J$109,HLOOKUP('Exras Inflair Vs. Base'!G724,'Extras -UL'!$A$4:$J$5,2,FALSE),FALSE)),0)</f>
        <v>0</v>
      </c>
      <c r="AH724" s="242">
        <f>IF(G724=$P$1,(VLOOKUP(A724,'Extras -UL'!$A$6:$J$109,HLOOKUP('Exras Inflair Vs. Base'!G724,'Extras -UL'!$A$4:$J$5,2,FALSE),FALSE)),0)</f>
        <v>0</v>
      </c>
      <c r="AI724" s="242">
        <f>IF(G724=$Q$1,(VLOOKUP(A724,'Extras -UL'!$A$6:$J$109,HLOOKUP('Exras Inflair Vs. Base'!G724,'Extras -UL'!$A$4:$J$5,2,FALSE),FALSE)),0)</f>
        <v>0</v>
      </c>
      <c r="AJ724" s="242">
        <f>IF(G724=$R$1,(VLOOKUP(A724,'Extras -UL'!$A$6:$J$109,HLOOKUP('Exras Inflair Vs. Base'!G724,'Extras -UL'!$A$4:$J$5,2,FALSE),FALSE)),0)</f>
        <v>0</v>
      </c>
    </row>
    <row r="725" spans="1:36" x14ac:dyDescent="0.25">
      <c r="A725" s="250"/>
      <c r="B725" s="250"/>
      <c r="C725" s="250"/>
      <c r="D725" s="252"/>
      <c r="E725" s="249"/>
      <c r="F725" s="249"/>
      <c r="G725" s="249"/>
      <c r="H725" s="249"/>
      <c r="I725" s="249"/>
      <c r="J725" s="369">
        <f>IF(G725=$J$1,(VLOOKUP(A725,'Extras -UL'!$A$6:$J$109,HLOOKUP('Exras Inflair Vs. Base'!G725,'Extras -UL'!$A$4:$J$5,2,FALSE),FALSE)-I725),0)</f>
        <v>0</v>
      </c>
      <c r="K725" s="369">
        <f>IF(G725=$K$1,(VLOOKUP(A725,'Extras -UL'!$A$6:$J$109,HLOOKUP('Exras Inflair Vs. Base'!G725,'Extras -UL'!$A$4:$J$5,2,FALSE),FALSE)-I725),0)</f>
        <v>0</v>
      </c>
      <c r="L725" s="369">
        <f>IF(G725=$L$1,(VLOOKUP(A725,'Extras -UL'!$A$6:$J$109,HLOOKUP('Exras Inflair Vs. Base'!G725,'Extras -UL'!$A$4:$J$5,2,FALSE),FALSE)-I725),0)</f>
        <v>0</v>
      </c>
      <c r="M725" s="369">
        <f>IF(G725=$M$1,(VLOOKUP(A725,'Extras -UL'!$A$6:$J$109,HLOOKUP('Exras Inflair Vs. Base'!G725,'Extras -UL'!$A$4:$J$5,2,FALSE),FALSE)-I725),0)</f>
        <v>0</v>
      </c>
      <c r="N725" s="369">
        <f>IF(G725=$N$1,(VLOOKUP(A725,'Extras -UL'!$A$6:$J$109,HLOOKUP('Exras Inflair Vs. Base'!G725,'Extras -UL'!$A$4:$J$5,2,FALSE),FALSE)-I725),0)</f>
        <v>0</v>
      </c>
      <c r="O725" s="369">
        <f>IF(G725=$O$1,(VLOOKUP(A725,'Extras -UL'!$A$6:$J$109,HLOOKUP('Exras Inflair Vs. Base'!G725,'Extras -UL'!$A$4:$J$5,2,FALSE),FALSE)-I725),0)</f>
        <v>0</v>
      </c>
      <c r="P725" s="369">
        <f>IF(G725=$P$1,(VLOOKUP(A725,'Extras -UL'!$A$6:$J$109,HLOOKUP('Exras Inflair Vs. Base'!G725,'Extras -UL'!$A$4:$J$5,2,FALSE),FALSE)-I725),0)</f>
        <v>0</v>
      </c>
      <c r="Q725" s="369">
        <f>IF(G725=$Q$1,(VLOOKUP(A725,'Extras -UL'!$A$6:$J$109,HLOOKUP('Exras Inflair Vs. Base'!G725,'Extras -UL'!$A$4:$J$5,2,FALSE),FALSE)-I725),0)</f>
        <v>0</v>
      </c>
      <c r="R725" s="369">
        <f>IF(G725=$R$1,(VLOOKUP(A725,'Extras -UL'!$A$6:$J$109,HLOOKUP('Exras Inflair Vs. Base'!G725,'Extras -UL'!$A$4:$J$5,2,FALSE),FALSE)-I725),0)</f>
        <v>0</v>
      </c>
      <c r="S725" s="248"/>
      <c r="T725" s="256" t="str">
        <f t="shared" si="34"/>
        <v/>
      </c>
      <c r="U725" s="248"/>
      <c r="V725" s="248"/>
      <c r="W725" s="248"/>
      <c r="X725" s="248"/>
      <c r="Y725" s="241"/>
      <c r="Z725" s="241" t="str">
        <f t="shared" si="35"/>
        <v/>
      </c>
      <c r="AA725" s="245">
        <f t="shared" si="36"/>
        <v>0</v>
      </c>
      <c r="AB725" s="242">
        <f>IF(G725=$J$1,(VLOOKUP(A725,'Extras -UL'!$A$6:$J$109,HLOOKUP('Exras Inflair Vs. Base'!G725,'Extras -UL'!$A$4:$J$5,2,FALSE),FALSE)),0)</f>
        <v>0</v>
      </c>
      <c r="AC725" s="242">
        <f>IF(G725=$K$1,(VLOOKUP(A725,'Extras -UL'!$A$6:$J$109,HLOOKUP('Exras Inflair Vs. Base'!G725,'Extras -UL'!$A$4:$J$5,2,FALSE),FALSE)),0)</f>
        <v>0</v>
      </c>
      <c r="AD725" s="242">
        <f>IF(G725=$L$1,(VLOOKUP(A725,'Extras -UL'!$A$6:$J$109,HLOOKUP('Exras Inflair Vs. Base'!G725,'Extras -UL'!$A$4:$J$5,2,FALSE),FALSE)),0)</f>
        <v>0</v>
      </c>
      <c r="AE725" s="242">
        <f>IF(G725=$M$1,(VLOOKUP(A725,'Extras -UL'!$A$6:$J$109,HLOOKUP('Exras Inflair Vs. Base'!G725,'Extras -UL'!$A$4:$J$5,2,FALSE),FALSE)),0)</f>
        <v>0</v>
      </c>
      <c r="AF725" s="242">
        <f>IF(G725=$N$1,(VLOOKUP(A725,'Extras -UL'!$A$6:$J$109,HLOOKUP('Exras Inflair Vs. Base'!G725,'Extras -UL'!$A$4:$J$5,2,FALSE),FALSE)-I725),0)</f>
        <v>0</v>
      </c>
      <c r="AG725" s="242">
        <f>IF(G725=$O$1,(VLOOKUP(A725,'Extras -UL'!$A$6:$J$109,HLOOKUP('Exras Inflair Vs. Base'!G725,'Extras -UL'!$A$4:$J$5,2,FALSE),FALSE)),0)</f>
        <v>0</v>
      </c>
      <c r="AH725" s="242">
        <f>IF(G725=$P$1,(VLOOKUP(A725,'Extras -UL'!$A$6:$J$109,HLOOKUP('Exras Inflair Vs. Base'!G725,'Extras -UL'!$A$4:$J$5,2,FALSE),FALSE)),0)</f>
        <v>0</v>
      </c>
      <c r="AI725" s="242">
        <f>IF(G725=$Q$1,(VLOOKUP(A725,'Extras -UL'!$A$6:$J$109,HLOOKUP('Exras Inflair Vs. Base'!G725,'Extras -UL'!$A$4:$J$5,2,FALSE),FALSE)),0)</f>
        <v>0</v>
      </c>
      <c r="AJ725" s="242">
        <f>IF(G725=$R$1,(VLOOKUP(A725,'Extras -UL'!$A$6:$J$109,HLOOKUP('Exras Inflair Vs. Base'!G725,'Extras -UL'!$A$4:$J$5,2,FALSE),FALSE)),0)</f>
        <v>0</v>
      </c>
    </row>
    <row r="726" spans="1:36" x14ac:dyDescent="0.25">
      <c r="A726" s="250"/>
      <c r="B726" s="250"/>
      <c r="C726" s="250"/>
      <c r="D726" s="252"/>
      <c r="E726" s="249"/>
      <c r="F726" s="249"/>
      <c r="G726" s="249"/>
      <c r="H726" s="249"/>
      <c r="I726" s="249"/>
      <c r="J726" s="369">
        <f>IF(G726=$J$1,(VLOOKUP(A726,'Extras -UL'!$A$6:$J$109,HLOOKUP('Exras Inflair Vs. Base'!G726,'Extras -UL'!$A$4:$J$5,2,FALSE),FALSE)-I726),0)</f>
        <v>0</v>
      </c>
      <c r="K726" s="369">
        <f>IF(G726=$K$1,(VLOOKUP(A726,'Extras -UL'!$A$6:$J$109,HLOOKUP('Exras Inflair Vs. Base'!G726,'Extras -UL'!$A$4:$J$5,2,FALSE),FALSE)-I726),0)</f>
        <v>0</v>
      </c>
      <c r="L726" s="369">
        <f>IF(G726=$L$1,(VLOOKUP(A726,'Extras -UL'!$A$6:$J$109,HLOOKUP('Exras Inflair Vs. Base'!G726,'Extras -UL'!$A$4:$J$5,2,FALSE),FALSE)-I726),0)</f>
        <v>0</v>
      </c>
      <c r="M726" s="369">
        <f>IF(G726=$M$1,(VLOOKUP(A726,'Extras -UL'!$A$6:$J$109,HLOOKUP('Exras Inflair Vs. Base'!G726,'Extras -UL'!$A$4:$J$5,2,FALSE),FALSE)-I726),0)</f>
        <v>0</v>
      </c>
      <c r="N726" s="369">
        <f>IF(G726=$N$1,(VLOOKUP(A726,'Extras -UL'!$A$6:$J$109,HLOOKUP('Exras Inflair Vs. Base'!G726,'Extras -UL'!$A$4:$J$5,2,FALSE),FALSE)-I726),0)</f>
        <v>0</v>
      </c>
      <c r="O726" s="369">
        <f>IF(G726=$O$1,(VLOOKUP(A726,'Extras -UL'!$A$6:$J$109,HLOOKUP('Exras Inflair Vs. Base'!G726,'Extras -UL'!$A$4:$J$5,2,FALSE),FALSE)-I726),0)</f>
        <v>0</v>
      </c>
      <c r="P726" s="369">
        <f>IF(G726=$P$1,(VLOOKUP(A726,'Extras -UL'!$A$6:$J$109,HLOOKUP('Exras Inflair Vs. Base'!G726,'Extras -UL'!$A$4:$J$5,2,FALSE),FALSE)-I726),0)</f>
        <v>0</v>
      </c>
      <c r="Q726" s="369">
        <f>IF(G726=$Q$1,(VLOOKUP(A726,'Extras -UL'!$A$6:$J$109,HLOOKUP('Exras Inflair Vs. Base'!G726,'Extras -UL'!$A$4:$J$5,2,FALSE),FALSE)-I726),0)</f>
        <v>0</v>
      </c>
      <c r="R726" s="369">
        <f>IF(G726=$R$1,(VLOOKUP(A726,'Extras -UL'!$A$6:$J$109,HLOOKUP('Exras Inflair Vs. Base'!G726,'Extras -UL'!$A$4:$J$5,2,FALSE),FALSE)-I726),0)</f>
        <v>0</v>
      </c>
      <c r="S726" s="248"/>
      <c r="T726" s="256" t="str">
        <f t="shared" si="34"/>
        <v/>
      </c>
      <c r="U726" s="248"/>
      <c r="V726" s="248"/>
      <c r="W726" s="248"/>
      <c r="X726" s="248"/>
      <c r="Y726" s="241"/>
      <c r="Z726" s="241" t="str">
        <f t="shared" si="35"/>
        <v/>
      </c>
      <c r="AA726" s="245">
        <f t="shared" si="36"/>
        <v>0</v>
      </c>
      <c r="AB726" s="242">
        <f>IF(G726=$J$1,(VLOOKUP(A726,'Extras -UL'!$A$6:$J$109,HLOOKUP('Exras Inflair Vs. Base'!G726,'Extras -UL'!$A$4:$J$5,2,FALSE),FALSE)),0)</f>
        <v>0</v>
      </c>
      <c r="AC726" s="242">
        <f>IF(G726=$K$1,(VLOOKUP(A726,'Extras -UL'!$A$6:$J$109,HLOOKUP('Exras Inflair Vs. Base'!G726,'Extras -UL'!$A$4:$J$5,2,FALSE),FALSE)),0)</f>
        <v>0</v>
      </c>
      <c r="AD726" s="242">
        <f>IF(G726=$L$1,(VLOOKUP(A726,'Extras -UL'!$A$6:$J$109,HLOOKUP('Exras Inflair Vs. Base'!G726,'Extras -UL'!$A$4:$J$5,2,FALSE),FALSE)),0)</f>
        <v>0</v>
      </c>
      <c r="AE726" s="242">
        <f>IF(G726=$M$1,(VLOOKUP(A726,'Extras -UL'!$A$6:$J$109,HLOOKUP('Exras Inflair Vs. Base'!G726,'Extras -UL'!$A$4:$J$5,2,FALSE),FALSE)),0)</f>
        <v>0</v>
      </c>
      <c r="AF726" s="242">
        <f>IF(G726=$N$1,(VLOOKUP(A726,'Extras -UL'!$A$6:$J$109,HLOOKUP('Exras Inflair Vs. Base'!G726,'Extras -UL'!$A$4:$J$5,2,FALSE),FALSE)-I726),0)</f>
        <v>0</v>
      </c>
      <c r="AG726" s="242">
        <f>IF(G726=$O$1,(VLOOKUP(A726,'Extras -UL'!$A$6:$J$109,HLOOKUP('Exras Inflair Vs. Base'!G726,'Extras -UL'!$A$4:$J$5,2,FALSE),FALSE)),0)</f>
        <v>0</v>
      </c>
      <c r="AH726" s="242">
        <f>IF(G726=$P$1,(VLOOKUP(A726,'Extras -UL'!$A$6:$J$109,HLOOKUP('Exras Inflair Vs. Base'!G726,'Extras -UL'!$A$4:$J$5,2,FALSE),FALSE)),0)</f>
        <v>0</v>
      </c>
      <c r="AI726" s="242">
        <f>IF(G726=$Q$1,(VLOOKUP(A726,'Extras -UL'!$A$6:$J$109,HLOOKUP('Exras Inflair Vs. Base'!G726,'Extras -UL'!$A$4:$J$5,2,FALSE),FALSE)),0)</f>
        <v>0</v>
      </c>
      <c r="AJ726" s="242">
        <f>IF(G726=$R$1,(VLOOKUP(A726,'Extras -UL'!$A$6:$J$109,HLOOKUP('Exras Inflair Vs. Base'!G726,'Extras -UL'!$A$4:$J$5,2,FALSE),FALSE)),0)</f>
        <v>0</v>
      </c>
    </row>
    <row r="727" spans="1:36" x14ac:dyDescent="0.25">
      <c r="A727" s="250"/>
      <c r="B727" s="250"/>
      <c r="C727" s="250"/>
      <c r="D727" s="252"/>
      <c r="E727" s="249"/>
      <c r="F727" s="249"/>
      <c r="G727" s="249"/>
      <c r="H727" s="249"/>
      <c r="I727" s="249"/>
      <c r="J727" s="369">
        <f>IF(G727=$J$1,(VLOOKUP(A727,'Extras -UL'!$A$6:$J$109,HLOOKUP('Exras Inflair Vs. Base'!G727,'Extras -UL'!$A$4:$J$5,2,FALSE),FALSE)-I727),0)</f>
        <v>0</v>
      </c>
      <c r="K727" s="369">
        <f>IF(G727=$K$1,(VLOOKUP(A727,'Extras -UL'!$A$6:$J$109,HLOOKUP('Exras Inflair Vs. Base'!G727,'Extras -UL'!$A$4:$J$5,2,FALSE),FALSE)-I727),0)</f>
        <v>0</v>
      </c>
      <c r="L727" s="369">
        <f>IF(G727=$L$1,(VLOOKUP(A727,'Extras -UL'!$A$6:$J$109,HLOOKUP('Exras Inflair Vs. Base'!G727,'Extras -UL'!$A$4:$J$5,2,FALSE),FALSE)-I727),0)</f>
        <v>0</v>
      </c>
      <c r="M727" s="369">
        <f>IF(G727=$M$1,(VLOOKUP(A727,'Extras -UL'!$A$6:$J$109,HLOOKUP('Exras Inflair Vs. Base'!G727,'Extras -UL'!$A$4:$J$5,2,FALSE),FALSE)-I727),0)</f>
        <v>0</v>
      </c>
      <c r="N727" s="369">
        <f>IF(G727=$N$1,(VLOOKUP(A727,'Extras -UL'!$A$6:$J$109,HLOOKUP('Exras Inflair Vs. Base'!G727,'Extras -UL'!$A$4:$J$5,2,FALSE),FALSE)-I727),0)</f>
        <v>0</v>
      </c>
      <c r="O727" s="369">
        <f>IF(G727=$O$1,(VLOOKUP(A727,'Extras -UL'!$A$6:$J$109,HLOOKUP('Exras Inflair Vs. Base'!G727,'Extras -UL'!$A$4:$J$5,2,FALSE),FALSE)-I727),0)</f>
        <v>0</v>
      </c>
      <c r="P727" s="369">
        <f>IF(G727=$P$1,(VLOOKUP(A727,'Extras -UL'!$A$6:$J$109,HLOOKUP('Exras Inflair Vs. Base'!G727,'Extras -UL'!$A$4:$J$5,2,FALSE),FALSE)-I727),0)</f>
        <v>0</v>
      </c>
      <c r="Q727" s="369">
        <f>IF(G727=$Q$1,(VLOOKUP(A727,'Extras -UL'!$A$6:$J$109,HLOOKUP('Exras Inflair Vs. Base'!G727,'Extras -UL'!$A$4:$J$5,2,FALSE),FALSE)-I727),0)</f>
        <v>0</v>
      </c>
      <c r="R727" s="369">
        <f>IF(G727=$R$1,(VLOOKUP(A727,'Extras -UL'!$A$6:$J$109,HLOOKUP('Exras Inflair Vs. Base'!G727,'Extras -UL'!$A$4:$J$5,2,FALSE),FALSE)-I727),0)</f>
        <v>0</v>
      </c>
      <c r="S727" s="248"/>
      <c r="T727" s="256" t="str">
        <f t="shared" si="34"/>
        <v/>
      </c>
      <c r="U727" s="248"/>
      <c r="V727" s="248"/>
      <c r="W727" s="248"/>
      <c r="X727" s="248"/>
      <c r="Y727" s="241"/>
      <c r="Z727" s="241" t="str">
        <f t="shared" si="35"/>
        <v/>
      </c>
      <c r="AA727" s="245">
        <f t="shared" si="36"/>
        <v>0</v>
      </c>
      <c r="AB727" s="242">
        <f>IF(G727=$J$1,(VLOOKUP(A727,'Extras -UL'!$A$6:$J$109,HLOOKUP('Exras Inflair Vs. Base'!G727,'Extras -UL'!$A$4:$J$5,2,FALSE),FALSE)),0)</f>
        <v>0</v>
      </c>
      <c r="AC727" s="242">
        <f>IF(G727=$K$1,(VLOOKUP(A727,'Extras -UL'!$A$6:$J$109,HLOOKUP('Exras Inflair Vs. Base'!G727,'Extras -UL'!$A$4:$J$5,2,FALSE),FALSE)),0)</f>
        <v>0</v>
      </c>
      <c r="AD727" s="242">
        <f>IF(G727=$L$1,(VLOOKUP(A727,'Extras -UL'!$A$6:$J$109,HLOOKUP('Exras Inflair Vs. Base'!G727,'Extras -UL'!$A$4:$J$5,2,FALSE),FALSE)),0)</f>
        <v>0</v>
      </c>
      <c r="AE727" s="242">
        <f>IF(G727=$M$1,(VLOOKUP(A727,'Extras -UL'!$A$6:$J$109,HLOOKUP('Exras Inflair Vs. Base'!G727,'Extras -UL'!$A$4:$J$5,2,FALSE),FALSE)),0)</f>
        <v>0</v>
      </c>
      <c r="AF727" s="242">
        <f>IF(G727=$N$1,(VLOOKUP(A727,'Extras -UL'!$A$6:$J$109,HLOOKUP('Exras Inflair Vs. Base'!G727,'Extras -UL'!$A$4:$J$5,2,FALSE),FALSE)-I727),0)</f>
        <v>0</v>
      </c>
      <c r="AG727" s="242">
        <f>IF(G727=$O$1,(VLOOKUP(A727,'Extras -UL'!$A$6:$J$109,HLOOKUP('Exras Inflair Vs. Base'!G727,'Extras -UL'!$A$4:$J$5,2,FALSE),FALSE)),0)</f>
        <v>0</v>
      </c>
      <c r="AH727" s="242">
        <f>IF(G727=$P$1,(VLOOKUP(A727,'Extras -UL'!$A$6:$J$109,HLOOKUP('Exras Inflair Vs. Base'!G727,'Extras -UL'!$A$4:$J$5,2,FALSE),FALSE)),0)</f>
        <v>0</v>
      </c>
      <c r="AI727" s="242">
        <f>IF(G727=$Q$1,(VLOOKUP(A727,'Extras -UL'!$A$6:$J$109,HLOOKUP('Exras Inflair Vs. Base'!G727,'Extras -UL'!$A$4:$J$5,2,FALSE),FALSE)),0)</f>
        <v>0</v>
      </c>
      <c r="AJ727" s="242">
        <f>IF(G727=$R$1,(VLOOKUP(A727,'Extras -UL'!$A$6:$J$109,HLOOKUP('Exras Inflair Vs. Base'!G727,'Extras -UL'!$A$4:$J$5,2,FALSE),FALSE)),0)</f>
        <v>0</v>
      </c>
    </row>
    <row r="728" spans="1:36" x14ac:dyDescent="0.25">
      <c r="A728" s="250"/>
      <c r="B728" s="250"/>
      <c r="C728" s="250"/>
      <c r="D728" s="252"/>
      <c r="E728" s="249"/>
      <c r="F728" s="249"/>
      <c r="G728" s="249"/>
      <c r="H728" s="249"/>
      <c r="I728" s="249"/>
      <c r="J728" s="369">
        <f>IF(G728=$J$1,(VLOOKUP(A728,'Extras -UL'!$A$6:$J$109,HLOOKUP('Exras Inflair Vs. Base'!G728,'Extras -UL'!$A$4:$J$5,2,FALSE),FALSE)-I728),0)</f>
        <v>0</v>
      </c>
      <c r="K728" s="369">
        <f>IF(G728=$K$1,(VLOOKUP(A728,'Extras -UL'!$A$6:$J$109,HLOOKUP('Exras Inflair Vs. Base'!G728,'Extras -UL'!$A$4:$J$5,2,FALSE),FALSE)-I728),0)</f>
        <v>0</v>
      </c>
      <c r="L728" s="369">
        <f>IF(G728=$L$1,(VLOOKUP(A728,'Extras -UL'!$A$6:$J$109,HLOOKUP('Exras Inflair Vs. Base'!G728,'Extras -UL'!$A$4:$J$5,2,FALSE),FALSE)-I728),0)</f>
        <v>0</v>
      </c>
      <c r="M728" s="369">
        <f>IF(G728=$M$1,(VLOOKUP(A728,'Extras -UL'!$A$6:$J$109,HLOOKUP('Exras Inflair Vs. Base'!G728,'Extras -UL'!$A$4:$J$5,2,FALSE),FALSE)-I728),0)</f>
        <v>0</v>
      </c>
      <c r="N728" s="369">
        <f>IF(G728=$N$1,(VLOOKUP(A728,'Extras -UL'!$A$6:$J$109,HLOOKUP('Exras Inflair Vs. Base'!G728,'Extras -UL'!$A$4:$J$5,2,FALSE),FALSE)-I728),0)</f>
        <v>0</v>
      </c>
      <c r="O728" s="369">
        <f>IF(G728=$O$1,(VLOOKUP(A728,'Extras -UL'!$A$6:$J$109,HLOOKUP('Exras Inflair Vs. Base'!G728,'Extras -UL'!$A$4:$J$5,2,FALSE),FALSE)-I728),0)</f>
        <v>0</v>
      </c>
      <c r="P728" s="369">
        <f>IF(G728=$P$1,(VLOOKUP(A728,'Extras -UL'!$A$6:$J$109,HLOOKUP('Exras Inflair Vs. Base'!G728,'Extras -UL'!$A$4:$J$5,2,FALSE),FALSE)-I728),0)</f>
        <v>0</v>
      </c>
      <c r="Q728" s="369">
        <f>IF(G728=$Q$1,(VLOOKUP(A728,'Extras -UL'!$A$6:$J$109,HLOOKUP('Exras Inflair Vs. Base'!G728,'Extras -UL'!$A$4:$J$5,2,FALSE),FALSE)-I728),0)</f>
        <v>0</v>
      </c>
      <c r="R728" s="369">
        <f>IF(G728=$R$1,(VLOOKUP(A728,'Extras -UL'!$A$6:$J$109,HLOOKUP('Exras Inflair Vs. Base'!G728,'Extras -UL'!$A$4:$J$5,2,FALSE),FALSE)-I728),0)</f>
        <v>0</v>
      </c>
      <c r="S728" s="248"/>
      <c r="T728" s="256" t="str">
        <f t="shared" si="34"/>
        <v/>
      </c>
      <c r="U728" s="248"/>
      <c r="V728" s="248"/>
      <c r="W728" s="248"/>
      <c r="X728" s="248"/>
      <c r="Y728" s="241"/>
      <c r="Z728" s="241" t="str">
        <f t="shared" si="35"/>
        <v/>
      </c>
      <c r="AA728" s="245">
        <f t="shared" si="36"/>
        <v>0</v>
      </c>
      <c r="AB728" s="242">
        <f>IF(G728=$J$1,(VLOOKUP(A728,'Extras -UL'!$A$6:$J$109,HLOOKUP('Exras Inflair Vs. Base'!G728,'Extras -UL'!$A$4:$J$5,2,FALSE),FALSE)),0)</f>
        <v>0</v>
      </c>
      <c r="AC728" s="242">
        <f>IF(G728=$K$1,(VLOOKUP(A728,'Extras -UL'!$A$6:$J$109,HLOOKUP('Exras Inflair Vs. Base'!G728,'Extras -UL'!$A$4:$J$5,2,FALSE),FALSE)),0)</f>
        <v>0</v>
      </c>
      <c r="AD728" s="242">
        <f>IF(G728=$L$1,(VLOOKUP(A728,'Extras -UL'!$A$6:$J$109,HLOOKUP('Exras Inflair Vs. Base'!G728,'Extras -UL'!$A$4:$J$5,2,FALSE),FALSE)),0)</f>
        <v>0</v>
      </c>
      <c r="AE728" s="242">
        <f>IF(G728=$M$1,(VLOOKUP(A728,'Extras -UL'!$A$6:$J$109,HLOOKUP('Exras Inflair Vs. Base'!G728,'Extras -UL'!$A$4:$J$5,2,FALSE),FALSE)),0)</f>
        <v>0</v>
      </c>
      <c r="AF728" s="242">
        <f>IF(G728=$N$1,(VLOOKUP(A728,'Extras -UL'!$A$6:$J$109,HLOOKUP('Exras Inflair Vs. Base'!G728,'Extras -UL'!$A$4:$J$5,2,FALSE),FALSE)-I728),0)</f>
        <v>0</v>
      </c>
      <c r="AG728" s="242">
        <f>IF(G728=$O$1,(VLOOKUP(A728,'Extras -UL'!$A$6:$J$109,HLOOKUP('Exras Inflair Vs. Base'!G728,'Extras -UL'!$A$4:$J$5,2,FALSE),FALSE)),0)</f>
        <v>0</v>
      </c>
      <c r="AH728" s="242">
        <f>IF(G728=$P$1,(VLOOKUP(A728,'Extras -UL'!$A$6:$J$109,HLOOKUP('Exras Inflair Vs. Base'!G728,'Extras -UL'!$A$4:$J$5,2,FALSE),FALSE)),0)</f>
        <v>0</v>
      </c>
      <c r="AI728" s="242">
        <f>IF(G728=$Q$1,(VLOOKUP(A728,'Extras -UL'!$A$6:$J$109,HLOOKUP('Exras Inflair Vs. Base'!G728,'Extras -UL'!$A$4:$J$5,2,FALSE),FALSE)),0)</f>
        <v>0</v>
      </c>
      <c r="AJ728" s="242">
        <f>IF(G728=$R$1,(VLOOKUP(A728,'Extras -UL'!$A$6:$J$109,HLOOKUP('Exras Inflair Vs. Base'!G728,'Extras -UL'!$A$4:$J$5,2,FALSE),FALSE)),0)</f>
        <v>0</v>
      </c>
    </row>
    <row r="729" spans="1:36" x14ac:dyDescent="0.25">
      <c r="A729" s="250"/>
      <c r="B729" s="250"/>
      <c r="C729" s="250"/>
      <c r="D729" s="252"/>
      <c r="E729" s="249"/>
      <c r="F729" s="249"/>
      <c r="G729" s="249"/>
      <c r="H729" s="249"/>
      <c r="I729" s="249"/>
      <c r="J729" s="369">
        <f>IF(G729=$J$1,(VLOOKUP(A729,'Extras -UL'!$A$6:$J$109,HLOOKUP('Exras Inflair Vs. Base'!G729,'Extras -UL'!$A$4:$J$5,2,FALSE),FALSE)-I729),0)</f>
        <v>0</v>
      </c>
      <c r="K729" s="369">
        <f>IF(G729=$K$1,(VLOOKUP(A729,'Extras -UL'!$A$6:$J$109,HLOOKUP('Exras Inflair Vs. Base'!G729,'Extras -UL'!$A$4:$J$5,2,FALSE),FALSE)-I729),0)</f>
        <v>0</v>
      </c>
      <c r="L729" s="369">
        <f>IF(G729=$L$1,(VLOOKUP(A729,'Extras -UL'!$A$6:$J$109,HLOOKUP('Exras Inflair Vs. Base'!G729,'Extras -UL'!$A$4:$J$5,2,FALSE),FALSE)-I729),0)</f>
        <v>0</v>
      </c>
      <c r="M729" s="369">
        <f>IF(G729=$M$1,(VLOOKUP(A729,'Extras -UL'!$A$6:$J$109,HLOOKUP('Exras Inflair Vs. Base'!G729,'Extras -UL'!$A$4:$J$5,2,FALSE),FALSE)-I729),0)</f>
        <v>0</v>
      </c>
      <c r="N729" s="369">
        <f>IF(G729=$N$1,(VLOOKUP(A729,'Extras -UL'!$A$6:$J$109,HLOOKUP('Exras Inflair Vs. Base'!G729,'Extras -UL'!$A$4:$J$5,2,FALSE),FALSE)-I729),0)</f>
        <v>0</v>
      </c>
      <c r="O729" s="369">
        <f>IF(G729=$O$1,(VLOOKUP(A729,'Extras -UL'!$A$6:$J$109,HLOOKUP('Exras Inflair Vs. Base'!G729,'Extras -UL'!$A$4:$J$5,2,FALSE),FALSE)-I729),0)</f>
        <v>0</v>
      </c>
      <c r="P729" s="369">
        <f>IF(G729=$P$1,(VLOOKUP(A729,'Extras -UL'!$A$6:$J$109,HLOOKUP('Exras Inflair Vs. Base'!G729,'Extras -UL'!$A$4:$J$5,2,FALSE),FALSE)-I729),0)</f>
        <v>0</v>
      </c>
      <c r="Q729" s="369">
        <f>IF(G729=$Q$1,(VLOOKUP(A729,'Extras -UL'!$A$6:$J$109,HLOOKUP('Exras Inflair Vs. Base'!G729,'Extras -UL'!$A$4:$J$5,2,FALSE),FALSE)-I729),0)</f>
        <v>0</v>
      </c>
      <c r="R729" s="369">
        <f>IF(G729=$R$1,(VLOOKUP(A729,'Extras -UL'!$A$6:$J$109,HLOOKUP('Exras Inflair Vs. Base'!G729,'Extras -UL'!$A$4:$J$5,2,FALSE),FALSE)-I729),0)</f>
        <v>0</v>
      </c>
      <c r="S729" s="248"/>
      <c r="T729" s="256" t="str">
        <f t="shared" si="34"/>
        <v/>
      </c>
      <c r="U729" s="248"/>
      <c r="V729" s="248"/>
      <c r="W729" s="248"/>
      <c r="X729" s="248"/>
      <c r="Y729" s="241"/>
      <c r="Z729" s="241" t="str">
        <f t="shared" si="35"/>
        <v/>
      </c>
      <c r="AA729" s="245">
        <f t="shared" si="36"/>
        <v>0</v>
      </c>
      <c r="AB729" s="242">
        <f>IF(G729=$J$1,(VLOOKUP(A729,'Extras -UL'!$A$6:$J$109,HLOOKUP('Exras Inflair Vs. Base'!G729,'Extras -UL'!$A$4:$J$5,2,FALSE),FALSE)),0)</f>
        <v>0</v>
      </c>
      <c r="AC729" s="242">
        <f>IF(G729=$K$1,(VLOOKUP(A729,'Extras -UL'!$A$6:$J$109,HLOOKUP('Exras Inflair Vs. Base'!G729,'Extras -UL'!$A$4:$J$5,2,FALSE),FALSE)),0)</f>
        <v>0</v>
      </c>
      <c r="AD729" s="242">
        <f>IF(G729=$L$1,(VLOOKUP(A729,'Extras -UL'!$A$6:$J$109,HLOOKUP('Exras Inflair Vs. Base'!G729,'Extras -UL'!$A$4:$J$5,2,FALSE),FALSE)),0)</f>
        <v>0</v>
      </c>
      <c r="AE729" s="242">
        <f>IF(G729=$M$1,(VLOOKUP(A729,'Extras -UL'!$A$6:$J$109,HLOOKUP('Exras Inflair Vs. Base'!G729,'Extras -UL'!$A$4:$J$5,2,FALSE),FALSE)),0)</f>
        <v>0</v>
      </c>
      <c r="AF729" s="242">
        <f>IF(G729=$N$1,(VLOOKUP(A729,'Extras -UL'!$A$6:$J$109,HLOOKUP('Exras Inflair Vs. Base'!G729,'Extras -UL'!$A$4:$J$5,2,FALSE),FALSE)-I729),0)</f>
        <v>0</v>
      </c>
      <c r="AG729" s="242">
        <f>IF(G729=$O$1,(VLOOKUP(A729,'Extras -UL'!$A$6:$J$109,HLOOKUP('Exras Inflair Vs. Base'!G729,'Extras -UL'!$A$4:$J$5,2,FALSE),FALSE)),0)</f>
        <v>0</v>
      </c>
      <c r="AH729" s="242">
        <f>IF(G729=$P$1,(VLOOKUP(A729,'Extras -UL'!$A$6:$J$109,HLOOKUP('Exras Inflair Vs. Base'!G729,'Extras -UL'!$A$4:$J$5,2,FALSE),FALSE)),0)</f>
        <v>0</v>
      </c>
      <c r="AI729" s="242">
        <f>IF(G729=$Q$1,(VLOOKUP(A729,'Extras -UL'!$A$6:$J$109,HLOOKUP('Exras Inflair Vs. Base'!G729,'Extras -UL'!$A$4:$J$5,2,FALSE),FALSE)),0)</f>
        <v>0</v>
      </c>
      <c r="AJ729" s="242">
        <f>IF(G729=$R$1,(VLOOKUP(A729,'Extras -UL'!$A$6:$J$109,HLOOKUP('Exras Inflair Vs. Base'!G729,'Extras -UL'!$A$4:$J$5,2,FALSE),FALSE)),0)</f>
        <v>0</v>
      </c>
    </row>
    <row r="730" spans="1:36" x14ac:dyDescent="0.25">
      <c r="A730" s="250"/>
      <c r="B730" s="250"/>
      <c r="C730" s="250"/>
      <c r="D730" s="252"/>
      <c r="E730" s="249"/>
      <c r="F730" s="249"/>
      <c r="G730" s="249"/>
      <c r="H730" s="249"/>
      <c r="I730" s="249"/>
      <c r="J730" s="369">
        <f>IF(G730=$J$1,(VLOOKUP(A730,'Extras -UL'!$A$6:$J$109,HLOOKUP('Exras Inflair Vs. Base'!G730,'Extras -UL'!$A$4:$J$5,2,FALSE),FALSE)-I730),0)</f>
        <v>0</v>
      </c>
      <c r="K730" s="369">
        <f>IF(G730=$K$1,(VLOOKUP(A730,'Extras -UL'!$A$6:$J$109,HLOOKUP('Exras Inflair Vs. Base'!G730,'Extras -UL'!$A$4:$J$5,2,FALSE),FALSE)-I730),0)</f>
        <v>0</v>
      </c>
      <c r="L730" s="369">
        <f>IF(G730=$L$1,(VLOOKUP(A730,'Extras -UL'!$A$6:$J$109,HLOOKUP('Exras Inflair Vs. Base'!G730,'Extras -UL'!$A$4:$J$5,2,FALSE),FALSE)-I730),0)</f>
        <v>0</v>
      </c>
      <c r="M730" s="369">
        <f>IF(G730=$M$1,(VLOOKUP(A730,'Extras -UL'!$A$6:$J$109,HLOOKUP('Exras Inflair Vs. Base'!G730,'Extras -UL'!$A$4:$J$5,2,FALSE),FALSE)-I730),0)</f>
        <v>0</v>
      </c>
      <c r="N730" s="369">
        <f>IF(G730=$N$1,(VLOOKUP(A730,'Extras -UL'!$A$6:$J$109,HLOOKUP('Exras Inflair Vs. Base'!G730,'Extras -UL'!$A$4:$J$5,2,FALSE),FALSE)-I730),0)</f>
        <v>0</v>
      </c>
      <c r="O730" s="369">
        <f>IF(G730=$O$1,(VLOOKUP(A730,'Extras -UL'!$A$6:$J$109,HLOOKUP('Exras Inflair Vs. Base'!G730,'Extras -UL'!$A$4:$J$5,2,FALSE),FALSE)-I730),0)</f>
        <v>0</v>
      </c>
      <c r="P730" s="369">
        <f>IF(G730=$P$1,(VLOOKUP(A730,'Extras -UL'!$A$6:$J$109,HLOOKUP('Exras Inflair Vs. Base'!G730,'Extras -UL'!$A$4:$J$5,2,FALSE),FALSE)-I730),0)</f>
        <v>0</v>
      </c>
      <c r="Q730" s="369">
        <f>IF(G730=$Q$1,(VLOOKUP(A730,'Extras -UL'!$A$6:$J$109,HLOOKUP('Exras Inflair Vs. Base'!G730,'Extras -UL'!$A$4:$J$5,2,FALSE),FALSE)-I730),0)</f>
        <v>0</v>
      </c>
      <c r="R730" s="369">
        <f>IF(G730=$R$1,(VLOOKUP(A730,'Extras -UL'!$A$6:$J$109,HLOOKUP('Exras Inflair Vs. Base'!G730,'Extras -UL'!$A$4:$J$5,2,FALSE),FALSE)-I730),0)</f>
        <v>0</v>
      </c>
      <c r="S730" s="248"/>
      <c r="T730" s="256" t="str">
        <f t="shared" si="34"/>
        <v/>
      </c>
      <c r="U730" s="248"/>
      <c r="V730" s="248"/>
      <c r="W730" s="248"/>
      <c r="X730" s="248"/>
      <c r="Y730" s="241"/>
      <c r="Z730" s="241" t="str">
        <f t="shared" si="35"/>
        <v/>
      </c>
      <c r="AA730" s="245">
        <f t="shared" si="36"/>
        <v>0</v>
      </c>
      <c r="AB730" s="242">
        <f>IF(G730=$J$1,(VLOOKUP(A730,'Extras -UL'!$A$6:$J$109,HLOOKUP('Exras Inflair Vs. Base'!G730,'Extras -UL'!$A$4:$J$5,2,FALSE),FALSE)),0)</f>
        <v>0</v>
      </c>
      <c r="AC730" s="242">
        <f>IF(G730=$K$1,(VLOOKUP(A730,'Extras -UL'!$A$6:$J$109,HLOOKUP('Exras Inflair Vs. Base'!G730,'Extras -UL'!$A$4:$J$5,2,FALSE),FALSE)),0)</f>
        <v>0</v>
      </c>
      <c r="AD730" s="242">
        <f>IF(G730=$L$1,(VLOOKUP(A730,'Extras -UL'!$A$6:$J$109,HLOOKUP('Exras Inflair Vs. Base'!G730,'Extras -UL'!$A$4:$J$5,2,FALSE),FALSE)),0)</f>
        <v>0</v>
      </c>
      <c r="AE730" s="242">
        <f>IF(G730=$M$1,(VLOOKUP(A730,'Extras -UL'!$A$6:$J$109,HLOOKUP('Exras Inflair Vs. Base'!G730,'Extras -UL'!$A$4:$J$5,2,FALSE),FALSE)),0)</f>
        <v>0</v>
      </c>
      <c r="AF730" s="242">
        <f>IF(G730=$N$1,(VLOOKUP(A730,'Extras -UL'!$A$6:$J$109,HLOOKUP('Exras Inflair Vs. Base'!G730,'Extras -UL'!$A$4:$J$5,2,FALSE),FALSE)-I730),0)</f>
        <v>0</v>
      </c>
      <c r="AG730" s="242">
        <f>IF(G730=$O$1,(VLOOKUP(A730,'Extras -UL'!$A$6:$J$109,HLOOKUP('Exras Inflair Vs. Base'!G730,'Extras -UL'!$A$4:$J$5,2,FALSE),FALSE)),0)</f>
        <v>0</v>
      </c>
      <c r="AH730" s="242">
        <f>IF(G730=$P$1,(VLOOKUP(A730,'Extras -UL'!$A$6:$J$109,HLOOKUP('Exras Inflair Vs. Base'!G730,'Extras -UL'!$A$4:$J$5,2,FALSE),FALSE)),0)</f>
        <v>0</v>
      </c>
      <c r="AI730" s="242">
        <f>IF(G730=$Q$1,(VLOOKUP(A730,'Extras -UL'!$A$6:$J$109,HLOOKUP('Exras Inflair Vs. Base'!G730,'Extras -UL'!$A$4:$J$5,2,FALSE),FALSE)),0)</f>
        <v>0</v>
      </c>
      <c r="AJ730" s="242">
        <f>IF(G730=$R$1,(VLOOKUP(A730,'Extras -UL'!$A$6:$J$109,HLOOKUP('Exras Inflair Vs. Base'!G730,'Extras -UL'!$A$4:$J$5,2,FALSE),FALSE)),0)</f>
        <v>0</v>
      </c>
    </row>
    <row r="731" spans="1:36" x14ac:dyDescent="0.25">
      <c r="A731" s="250"/>
      <c r="B731" s="250"/>
      <c r="C731" s="250"/>
      <c r="D731" s="252"/>
      <c r="E731" s="249"/>
      <c r="F731" s="249"/>
      <c r="G731" s="249"/>
      <c r="H731" s="249"/>
      <c r="I731" s="249"/>
      <c r="J731" s="369">
        <f>IF(G731=$J$1,(VLOOKUP(A731,'Extras -UL'!$A$6:$J$109,HLOOKUP('Exras Inflair Vs. Base'!G731,'Extras -UL'!$A$4:$J$5,2,FALSE),FALSE)-I731),0)</f>
        <v>0</v>
      </c>
      <c r="K731" s="369">
        <f>IF(G731=$K$1,(VLOOKUP(A731,'Extras -UL'!$A$6:$J$109,HLOOKUP('Exras Inflair Vs. Base'!G731,'Extras -UL'!$A$4:$J$5,2,FALSE),FALSE)-I731),0)</f>
        <v>0</v>
      </c>
      <c r="L731" s="369">
        <f>IF(G731=$L$1,(VLOOKUP(A731,'Extras -UL'!$A$6:$J$109,HLOOKUP('Exras Inflair Vs. Base'!G731,'Extras -UL'!$A$4:$J$5,2,FALSE),FALSE)-I731),0)</f>
        <v>0</v>
      </c>
      <c r="M731" s="369">
        <f>IF(G731=$M$1,(VLOOKUP(A731,'Extras -UL'!$A$6:$J$109,HLOOKUP('Exras Inflair Vs. Base'!G731,'Extras -UL'!$A$4:$J$5,2,FALSE),FALSE)-I731),0)</f>
        <v>0</v>
      </c>
      <c r="N731" s="369">
        <f>IF(G731=$N$1,(VLOOKUP(A731,'Extras -UL'!$A$6:$J$109,HLOOKUP('Exras Inflair Vs. Base'!G731,'Extras -UL'!$A$4:$J$5,2,FALSE),FALSE)-I731),0)</f>
        <v>0</v>
      </c>
      <c r="O731" s="369">
        <f>IF(G731=$O$1,(VLOOKUP(A731,'Extras -UL'!$A$6:$J$109,HLOOKUP('Exras Inflair Vs. Base'!G731,'Extras -UL'!$A$4:$J$5,2,FALSE),FALSE)-I731),0)</f>
        <v>0</v>
      </c>
      <c r="P731" s="369">
        <f>IF(G731=$P$1,(VLOOKUP(A731,'Extras -UL'!$A$6:$J$109,HLOOKUP('Exras Inflair Vs. Base'!G731,'Extras -UL'!$A$4:$J$5,2,FALSE),FALSE)-I731),0)</f>
        <v>0</v>
      </c>
      <c r="Q731" s="369">
        <f>IF(G731=$Q$1,(VLOOKUP(A731,'Extras -UL'!$A$6:$J$109,HLOOKUP('Exras Inflair Vs. Base'!G731,'Extras -UL'!$A$4:$J$5,2,FALSE),FALSE)-I731),0)</f>
        <v>0</v>
      </c>
      <c r="R731" s="369">
        <f>IF(G731=$R$1,(VLOOKUP(A731,'Extras -UL'!$A$6:$J$109,HLOOKUP('Exras Inflair Vs. Base'!G731,'Extras -UL'!$A$4:$J$5,2,FALSE),FALSE)-I731),0)</f>
        <v>0</v>
      </c>
      <c r="S731" s="248"/>
      <c r="T731" s="256" t="str">
        <f t="shared" si="34"/>
        <v/>
      </c>
      <c r="U731" s="248"/>
      <c r="V731" s="248"/>
      <c r="W731" s="248"/>
      <c r="X731" s="248"/>
      <c r="Y731" s="241"/>
      <c r="Z731" s="241" t="str">
        <f t="shared" si="35"/>
        <v/>
      </c>
      <c r="AA731" s="245">
        <f t="shared" si="36"/>
        <v>0</v>
      </c>
      <c r="AB731" s="242">
        <f>IF(G731=$J$1,(VLOOKUP(A731,'Extras -UL'!$A$6:$J$109,HLOOKUP('Exras Inflair Vs. Base'!G731,'Extras -UL'!$A$4:$J$5,2,FALSE),FALSE)),0)</f>
        <v>0</v>
      </c>
      <c r="AC731" s="242">
        <f>IF(G731=$K$1,(VLOOKUP(A731,'Extras -UL'!$A$6:$J$109,HLOOKUP('Exras Inflair Vs. Base'!G731,'Extras -UL'!$A$4:$J$5,2,FALSE),FALSE)),0)</f>
        <v>0</v>
      </c>
      <c r="AD731" s="242">
        <f>IF(G731=$L$1,(VLOOKUP(A731,'Extras -UL'!$A$6:$J$109,HLOOKUP('Exras Inflair Vs. Base'!G731,'Extras -UL'!$A$4:$J$5,2,FALSE),FALSE)),0)</f>
        <v>0</v>
      </c>
      <c r="AE731" s="242">
        <f>IF(G731=$M$1,(VLOOKUP(A731,'Extras -UL'!$A$6:$J$109,HLOOKUP('Exras Inflair Vs. Base'!G731,'Extras -UL'!$A$4:$J$5,2,FALSE),FALSE)),0)</f>
        <v>0</v>
      </c>
      <c r="AF731" s="242">
        <f>IF(G731=$N$1,(VLOOKUP(A731,'Extras -UL'!$A$6:$J$109,HLOOKUP('Exras Inflair Vs. Base'!G731,'Extras -UL'!$A$4:$J$5,2,FALSE),FALSE)-I731),0)</f>
        <v>0</v>
      </c>
      <c r="AG731" s="242">
        <f>IF(G731=$O$1,(VLOOKUP(A731,'Extras -UL'!$A$6:$J$109,HLOOKUP('Exras Inflair Vs. Base'!G731,'Extras -UL'!$A$4:$J$5,2,FALSE),FALSE)),0)</f>
        <v>0</v>
      </c>
      <c r="AH731" s="242">
        <f>IF(G731=$P$1,(VLOOKUP(A731,'Extras -UL'!$A$6:$J$109,HLOOKUP('Exras Inflair Vs. Base'!G731,'Extras -UL'!$A$4:$J$5,2,FALSE),FALSE)),0)</f>
        <v>0</v>
      </c>
      <c r="AI731" s="242">
        <f>IF(G731=$Q$1,(VLOOKUP(A731,'Extras -UL'!$A$6:$J$109,HLOOKUP('Exras Inflair Vs. Base'!G731,'Extras -UL'!$A$4:$J$5,2,FALSE),FALSE)),0)</f>
        <v>0</v>
      </c>
      <c r="AJ731" s="242">
        <f>IF(G731=$R$1,(VLOOKUP(A731,'Extras -UL'!$A$6:$J$109,HLOOKUP('Exras Inflair Vs. Base'!G731,'Extras -UL'!$A$4:$J$5,2,FALSE),FALSE)),0)</f>
        <v>0</v>
      </c>
    </row>
    <row r="732" spans="1:36" x14ac:dyDescent="0.25">
      <c r="A732" s="250"/>
      <c r="B732" s="250"/>
      <c r="C732" s="250"/>
      <c r="D732" s="252"/>
      <c r="E732" s="249"/>
      <c r="F732" s="249"/>
      <c r="G732" s="249"/>
      <c r="H732" s="249"/>
      <c r="I732" s="249"/>
      <c r="J732" s="369">
        <f>IF(G732=$J$1,(VLOOKUP(A732,'Extras -UL'!$A$6:$J$109,HLOOKUP('Exras Inflair Vs. Base'!G732,'Extras -UL'!$A$4:$J$5,2,FALSE),FALSE)-I732),0)</f>
        <v>0</v>
      </c>
      <c r="K732" s="369">
        <f>IF(G732=$K$1,(VLOOKUP(A732,'Extras -UL'!$A$6:$J$109,HLOOKUP('Exras Inflair Vs. Base'!G732,'Extras -UL'!$A$4:$J$5,2,FALSE),FALSE)-I732),0)</f>
        <v>0</v>
      </c>
      <c r="L732" s="369">
        <f>IF(G732=$L$1,(VLOOKUP(A732,'Extras -UL'!$A$6:$J$109,HLOOKUP('Exras Inflair Vs. Base'!G732,'Extras -UL'!$A$4:$J$5,2,FALSE),FALSE)-I732),0)</f>
        <v>0</v>
      </c>
      <c r="M732" s="369">
        <f>IF(G732=$M$1,(VLOOKUP(A732,'Extras -UL'!$A$6:$J$109,HLOOKUP('Exras Inflair Vs. Base'!G732,'Extras -UL'!$A$4:$J$5,2,FALSE),FALSE)-I732),0)</f>
        <v>0</v>
      </c>
      <c r="N732" s="369">
        <f>IF(G732=$N$1,(VLOOKUP(A732,'Extras -UL'!$A$6:$J$109,HLOOKUP('Exras Inflair Vs. Base'!G732,'Extras -UL'!$A$4:$J$5,2,FALSE),FALSE)-I732),0)</f>
        <v>0</v>
      </c>
      <c r="O732" s="369">
        <f>IF(G732=$O$1,(VLOOKUP(A732,'Extras -UL'!$A$6:$J$109,HLOOKUP('Exras Inflair Vs. Base'!G732,'Extras -UL'!$A$4:$J$5,2,FALSE),FALSE)-I732),0)</f>
        <v>0</v>
      </c>
      <c r="P732" s="369">
        <f>IF(G732=$P$1,(VLOOKUP(A732,'Extras -UL'!$A$6:$J$109,HLOOKUP('Exras Inflair Vs. Base'!G732,'Extras -UL'!$A$4:$J$5,2,FALSE),FALSE)-I732),0)</f>
        <v>0</v>
      </c>
      <c r="Q732" s="369">
        <f>IF(G732=$Q$1,(VLOOKUP(A732,'Extras -UL'!$A$6:$J$109,HLOOKUP('Exras Inflair Vs. Base'!G732,'Extras -UL'!$A$4:$J$5,2,FALSE),FALSE)-I732),0)</f>
        <v>0</v>
      </c>
      <c r="R732" s="369">
        <f>IF(G732=$R$1,(VLOOKUP(A732,'Extras -UL'!$A$6:$J$109,HLOOKUP('Exras Inflair Vs. Base'!G732,'Extras -UL'!$A$4:$J$5,2,FALSE),FALSE)-I732),0)</f>
        <v>0</v>
      </c>
      <c r="S732" s="248"/>
      <c r="T732" s="256" t="str">
        <f t="shared" si="34"/>
        <v/>
      </c>
      <c r="U732" s="248"/>
      <c r="V732" s="248"/>
      <c r="W732" s="248"/>
      <c r="X732" s="248"/>
      <c r="Y732" s="241"/>
      <c r="Z732" s="241" t="str">
        <f t="shared" si="35"/>
        <v/>
      </c>
      <c r="AA732" s="245">
        <f t="shared" si="36"/>
        <v>0</v>
      </c>
      <c r="AB732" s="242">
        <f>IF(G732=$J$1,(VLOOKUP(A732,'Extras -UL'!$A$6:$J$109,HLOOKUP('Exras Inflair Vs. Base'!G732,'Extras -UL'!$A$4:$J$5,2,FALSE),FALSE)),0)</f>
        <v>0</v>
      </c>
      <c r="AC732" s="242">
        <f>IF(G732=$K$1,(VLOOKUP(A732,'Extras -UL'!$A$6:$J$109,HLOOKUP('Exras Inflair Vs. Base'!G732,'Extras -UL'!$A$4:$J$5,2,FALSE),FALSE)),0)</f>
        <v>0</v>
      </c>
      <c r="AD732" s="242">
        <f>IF(G732=$L$1,(VLOOKUP(A732,'Extras -UL'!$A$6:$J$109,HLOOKUP('Exras Inflair Vs. Base'!G732,'Extras -UL'!$A$4:$J$5,2,FALSE),FALSE)),0)</f>
        <v>0</v>
      </c>
      <c r="AE732" s="242">
        <f>IF(G732=$M$1,(VLOOKUP(A732,'Extras -UL'!$A$6:$J$109,HLOOKUP('Exras Inflair Vs. Base'!G732,'Extras -UL'!$A$4:$J$5,2,FALSE),FALSE)),0)</f>
        <v>0</v>
      </c>
      <c r="AF732" s="242">
        <f>IF(G732=$N$1,(VLOOKUP(A732,'Extras -UL'!$A$6:$J$109,HLOOKUP('Exras Inflair Vs. Base'!G732,'Extras -UL'!$A$4:$J$5,2,FALSE),FALSE)-I732),0)</f>
        <v>0</v>
      </c>
      <c r="AG732" s="242">
        <f>IF(G732=$O$1,(VLOOKUP(A732,'Extras -UL'!$A$6:$J$109,HLOOKUP('Exras Inflair Vs. Base'!G732,'Extras -UL'!$A$4:$J$5,2,FALSE),FALSE)),0)</f>
        <v>0</v>
      </c>
      <c r="AH732" s="242">
        <f>IF(G732=$P$1,(VLOOKUP(A732,'Extras -UL'!$A$6:$J$109,HLOOKUP('Exras Inflair Vs. Base'!G732,'Extras -UL'!$A$4:$J$5,2,FALSE),FALSE)),0)</f>
        <v>0</v>
      </c>
      <c r="AI732" s="242">
        <f>IF(G732=$Q$1,(VLOOKUP(A732,'Extras -UL'!$A$6:$J$109,HLOOKUP('Exras Inflair Vs. Base'!G732,'Extras -UL'!$A$4:$J$5,2,FALSE),FALSE)),0)</f>
        <v>0</v>
      </c>
      <c r="AJ732" s="242">
        <f>IF(G732=$R$1,(VLOOKUP(A732,'Extras -UL'!$A$6:$J$109,HLOOKUP('Exras Inflair Vs. Base'!G732,'Extras -UL'!$A$4:$J$5,2,FALSE),FALSE)),0)</f>
        <v>0</v>
      </c>
    </row>
    <row r="733" spans="1:36" x14ac:dyDescent="0.25">
      <c r="A733" s="250"/>
      <c r="B733" s="250"/>
      <c r="C733" s="250"/>
      <c r="D733" s="252"/>
      <c r="E733" s="249"/>
      <c r="F733" s="249"/>
      <c r="G733" s="249"/>
      <c r="H733" s="249"/>
      <c r="I733" s="249"/>
      <c r="J733" s="369">
        <f>IF(G733=$J$1,(VLOOKUP(A733,'Extras -UL'!$A$6:$J$109,HLOOKUP('Exras Inflair Vs. Base'!G733,'Extras -UL'!$A$4:$J$5,2,FALSE),FALSE)-I733),0)</f>
        <v>0</v>
      </c>
      <c r="K733" s="369">
        <f>IF(G733=$K$1,(VLOOKUP(A733,'Extras -UL'!$A$6:$J$109,HLOOKUP('Exras Inflair Vs. Base'!G733,'Extras -UL'!$A$4:$J$5,2,FALSE),FALSE)-I733),0)</f>
        <v>0</v>
      </c>
      <c r="L733" s="369">
        <f>IF(G733=$L$1,(VLOOKUP(A733,'Extras -UL'!$A$6:$J$109,HLOOKUP('Exras Inflair Vs. Base'!G733,'Extras -UL'!$A$4:$J$5,2,FALSE),FALSE)-I733),0)</f>
        <v>0</v>
      </c>
      <c r="M733" s="369">
        <f>IF(G733=$M$1,(VLOOKUP(A733,'Extras -UL'!$A$6:$J$109,HLOOKUP('Exras Inflair Vs. Base'!G733,'Extras -UL'!$A$4:$J$5,2,FALSE),FALSE)-I733),0)</f>
        <v>0</v>
      </c>
      <c r="N733" s="369">
        <f>IF(G733=$N$1,(VLOOKUP(A733,'Extras -UL'!$A$6:$J$109,HLOOKUP('Exras Inflair Vs. Base'!G733,'Extras -UL'!$A$4:$J$5,2,FALSE),FALSE)-I733),0)</f>
        <v>0</v>
      </c>
      <c r="O733" s="369">
        <f>IF(G733=$O$1,(VLOOKUP(A733,'Extras -UL'!$A$6:$J$109,HLOOKUP('Exras Inflair Vs. Base'!G733,'Extras -UL'!$A$4:$J$5,2,FALSE),FALSE)-I733),0)</f>
        <v>0</v>
      </c>
      <c r="P733" s="369">
        <f>IF(G733=$P$1,(VLOOKUP(A733,'Extras -UL'!$A$6:$J$109,HLOOKUP('Exras Inflair Vs. Base'!G733,'Extras -UL'!$A$4:$J$5,2,FALSE),FALSE)-I733),0)</f>
        <v>0</v>
      </c>
      <c r="Q733" s="369">
        <f>IF(G733=$Q$1,(VLOOKUP(A733,'Extras -UL'!$A$6:$J$109,HLOOKUP('Exras Inflair Vs. Base'!G733,'Extras -UL'!$A$4:$J$5,2,FALSE),FALSE)-I733),0)</f>
        <v>0</v>
      </c>
      <c r="R733" s="369">
        <f>IF(G733=$R$1,(VLOOKUP(A733,'Extras -UL'!$A$6:$J$109,HLOOKUP('Exras Inflair Vs. Base'!G733,'Extras -UL'!$A$4:$J$5,2,FALSE),FALSE)-I733),0)</f>
        <v>0</v>
      </c>
      <c r="S733" s="248"/>
      <c r="T733" s="256" t="str">
        <f t="shared" si="34"/>
        <v/>
      </c>
      <c r="U733" s="248"/>
      <c r="V733" s="248"/>
      <c r="W733" s="248"/>
      <c r="X733" s="248"/>
      <c r="Y733" s="241"/>
      <c r="Z733" s="241" t="str">
        <f t="shared" si="35"/>
        <v/>
      </c>
      <c r="AA733" s="245">
        <f t="shared" si="36"/>
        <v>0</v>
      </c>
      <c r="AB733" s="242">
        <f>IF(G733=$J$1,(VLOOKUP(A733,'Extras -UL'!$A$6:$J$109,HLOOKUP('Exras Inflair Vs. Base'!G733,'Extras -UL'!$A$4:$J$5,2,FALSE),FALSE)),0)</f>
        <v>0</v>
      </c>
      <c r="AC733" s="242">
        <f>IF(G733=$K$1,(VLOOKUP(A733,'Extras -UL'!$A$6:$J$109,HLOOKUP('Exras Inflair Vs. Base'!G733,'Extras -UL'!$A$4:$J$5,2,FALSE),FALSE)),0)</f>
        <v>0</v>
      </c>
      <c r="AD733" s="242">
        <f>IF(G733=$L$1,(VLOOKUP(A733,'Extras -UL'!$A$6:$J$109,HLOOKUP('Exras Inflair Vs. Base'!G733,'Extras -UL'!$A$4:$J$5,2,FALSE),FALSE)),0)</f>
        <v>0</v>
      </c>
      <c r="AE733" s="242">
        <f>IF(G733=$M$1,(VLOOKUP(A733,'Extras -UL'!$A$6:$J$109,HLOOKUP('Exras Inflair Vs. Base'!G733,'Extras -UL'!$A$4:$J$5,2,FALSE),FALSE)),0)</f>
        <v>0</v>
      </c>
      <c r="AF733" s="242">
        <f>IF(G733=$N$1,(VLOOKUP(A733,'Extras -UL'!$A$6:$J$109,HLOOKUP('Exras Inflair Vs. Base'!G733,'Extras -UL'!$A$4:$J$5,2,FALSE),FALSE)-I733),0)</f>
        <v>0</v>
      </c>
      <c r="AG733" s="242">
        <f>IF(G733=$O$1,(VLOOKUP(A733,'Extras -UL'!$A$6:$J$109,HLOOKUP('Exras Inflair Vs. Base'!G733,'Extras -UL'!$A$4:$J$5,2,FALSE),FALSE)),0)</f>
        <v>0</v>
      </c>
      <c r="AH733" s="242">
        <f>IF(G733=$P$1,(VLOOKUP(A733,'Extras -UL'!$A$6:$J$109,HLOOKUP('Exras Inflair Vs. Base'!G733,'Extras -UL'!$A$4:$J$5,2,FALSE),FALSE)),0)</f>
        <v>0</v>
      </c>
      <c r="AI733" s="242">
        <f>IF(G733=$Q$1,(VLOOKUP(A733,'Extras -UL'!$A$6:$J$109,HLOOKUP('Exras Inflair Vs. Base'!G733,'Extras -UL'!$A$4:$J$5,2,FALSE),FALSE)),0)</f>
        <v>0</v>
      </c>
      <c r="AJ733" s="242">
        <f>IF(G733=$R$1,(VLOOKUP(A733,'Extras -UL'!$A$6:$J$109,HLOOKUP('Exras Inflair Vs. Base'!G733,'Extras -UL'!$A$4:$J$5,2,FALSE),FALSE)),0)</f>
        <v>0</v>
      </c>
    </row>
    <row r="734" spans="1:36" x14ac:dyDescent="0.25">
      <c r="A734" s="250"/>
      <c r="B734" s="250"/>
      <c r="C734" s="250"/>
      <c r="D734" s="252"/>
      <c r="E734" s="249"/>
      <c r="F734" s="249"/>
      <c r="G734" s="249"/>
      <c r="H734" s="249"/>
      <c r="I734" s="249"/>
      <c r="J734" s="369">
        <f>IF(G734=$J$1,(VLOOKUP(A734,'Extras -UL'!$A$6:$J$109,HLOOKUP('Exras Inflair Vs. Base'!G734,'Extras -UL'!$A$4:$J$5,2,FALSE),FALSE)-I734),0)</f>
        <v>0</v>
      </c>
      <c r="K734" s="369">
        <f>IF(G734=$K$1,(VLOOKUP(A734,'Extras -UL'!$A$6:$J$109,HLOOKUP('Exras Inflair Vs. Base'!G734,'Extras -UL'!$A$4:$J$5,2,FALSE),FALSE)-I734),0)</f>
        <v>0</v>
      </c>
      <c r="L734" s="369">
        <f>IF(G734=$L$1,(VLOOKUP(A734,'Extras -UL'!$A$6:$J$109,HLOOKUP('Exras Inflair Vs. Base'!G734,'Extras -UL'!$A$4:$J$5,2,FALSE),FALSE)-I734),0)</f>
        <v>0</v>
      </c>
      <c r="M734" s="369">
        <f>IF(G734=$M$1,(VLOOKUP(A734,'Extras -UL'!$A$6:$J$109,HLOOKUP('Exras Inflair Vs. Base'!G734,'Extras -UL'!$A$4:$J$5,2,FALSE),FALSE)-I734),0)</f>
        <v>0</v>
      </c>
      <c r="N734" s="369">
        <f>IF(G734=$N$1,(VLOOKUP(A734,'Extras -UL'!$A$6:$J$109,HLOOKUP('Exras Inflair Vs. Base'!G734,'Extras -UL'!$A$4:$J$5,2,FALSE),FALSE)-I734),0)</f>
        <v>0</v>
      </c>
      <c r="O734" s="369">
        <f>IF(G734=$O$1,(VLOOKUP(A734,'Extras -UL'!$A$6:$J$109,HLOOKUP('Exras Inflair Vs. Base'!G734,'Extras -UL'!$A$4:$J$5,2,FALSE),FALSE)-I734),0)</f>
        <v>0</v>
      </c>
      <c r="P734" s="369">
        <f>IF(G734=$P$1,(VLOOKUP(A734,'Extras -UL'!$A$6:$J$109,HLOOKUP('Exras Inflair Vs. Base'!G734,'Extras -UL'!$A$4:$J$5,2,FALSE),FALSE)-I734),0)</f>
        <v>0</v>
      </c>
      <c r="Q734" s="369">
        <f>IF(G734=$Q$1,(VLOOKUP(A734,'Extras -UL'!$A$6:$J$109,HLOOKUP('Exras Inflair Vs. Base'!G734,'Extras -UL'!$A$4:$J$5,2,FALSE),FALSE)-I734),0)</f>
        <v>0</v>
      </c>
      <c r="R734" s="369">
        <f>IF(G734=$R$1,(VLOOKUP(A734,'Extras -UL'!$A$6:$J$109,HLOOKUP('Exras Inflair Vs. Base'!G734,'Extras -UL'!$A$4:$J$5,2,FALSE),FALSE)-I734),0)</f>
        <v>0</v>
      </c>
      <c r="S734" s="248"/>
      <c r="T734" s="256" t="str">
        <f t="shared" si="34"/>
        <v/>
      </c>
      <c r="U734" s="248"/>
      <c r="V734" s="248"/>
      <c r="W734" s="248"/>
      <c r="X734" s="248"/>
      <c r="Y734" s="241"/>
      <c r="Z734" s="241" t="str">
        <f t="shared" si="35"/>
        <v/>
      </c>
      <c r="AA734" s="245">
        <f t="shared" si="36"/>
        <v>0</v>
      </c>
      <c r="AB734" s="242">
        <f>IF(G734=$J$1,(VLOOKUP(A734,'Extras -UL'!$A$6:$J$109,HLOOKUP('Exras Inflair Vs. Base'!G734,'Extras -UL'!$A$4:$J$5,2,FALSE),FALSE)),0)</f>
        <v>0</v>
      </c>
      <c r="AC734" s="242">
        <f>IF(G734=$K$1,(VLOOKUP(A734,'Extras -UL'!$A$6:$J$109,HLOOKUP('Exras Inflair Vs. Base'!G734,'Extras -UL'!$A$4:$J$5,2,FALSE),FALSE)),0)</f>
        <v>0</v>
      </c>
      <c r="AD734" s="242">
        <f>IF(G734=$L$1,(VLOOKUP(A734,'Extras -UL'!$A$6:$J$109,HLOOKUP('Exras Inflair Vs. Base'!G734,'Extras -UL'!$A$4:$J$5,2,FALSE),FALSE)),0)</f>
        <v>0</v>
      </c>
      <c r="AE734" s="242">
        <f>IF(G734=$M$1,(VLOOKUP(A734,'Extras -UL'!$A$6:$J$109,HLOOKUP('Exras Inflair Vs. Base'!G734,'Extras -UL'!$A$4:$J$5,2,FALSE),FALSE)),0)</f>
        <v>0</v>
      </c>
      <c r="AF734" s="242">
        <f>IF(G734=$N$1,(VLOOKUP(A734,'Extras -UL'!$A$6:$J$109,HLOOKUP('Exras Inflair Vs. Base'!G734,'Extras -UL'!$A$4:$J$5,2,FALSE),FALSE)-I734),0)</f>
        <v>0</v>
      </c>
      <c r="AG734" s="242">
        <f>IF(G734=$O$1,(VLOOKUP(A734,'Extras -UL'!$A$6:$J$109,HLOOKUP('Exras Inflair Vs. Base'!G734,'Extras -UL'!$A$4:$J$5,2,FALSE),FALSE)),0)</f>
        <v>0</v>
      </c>
      <c r="AH734" s="242">
        <f>IF(G734=$P$1,(VLOOKUP(A734,'Extras -UL'!$A$6:$J$109,HLOOKUP('Exras Inflair Vs. Base'!G734,'Extras -UL'!$A$4:$J$5,2,FALSE),FALSE)),0)</f>
        <v>0</v>
      </c>
      <c r="AI734" s="242">
        <f>IF(G734=$Q$1,(VLOOKUP(A734,'Extras -UL'!$A$6:$J$109,HLOOKUP('Exras Inflair Vs. Base'!G734,'Extras -UL'!$A$4:$J$5,2,FALSE),FALSE)),0)</f>
        <v>0</v>
      </c>
      <c r="AJ734" s="242">
        <f>IF(G734=$R$1,(VLOOKUP(A734,'Extras -UL'!$A$6:$J$109,HLOOKUP('Exras Inflair Vs. Base'!G734,'Extras -UL'!$A$4:$J$5,2,FALSE),FALSE)),0)</f>
        <v>0</v>
      </c>
    </row>
    <row r="735" spans="1:36" x14ac:dyDescent="0.25">
      <c r="A735" s="250"/>
      <c r="B735" s="250"/>
      <c r="C735" s="250"/>
      <c r="D735" s="252"/>
      <c r="E735" s="249"/>
      <c r="F735" s="249"/>
      <c r="G735" s="249"/>
      <c r="H735" s="249"/>
      <c r="I735" s="249"/>
      <c r="J735" s="369">
        <f>IF(G735=$J$1,(VLOOKUP(A735,'Extras -UL'!$A$6:$J$109,HLOOKUP('Exras Inflair Vs. Base'!G735,'Extras -UL'!$A$4:$J$5,2,FALSE),FALSE)-I735),0)</f>
        <v>0</v>
      </c>
      <c r="K735" s="369">
        <f>IF(G735=$K$1,(VLOOKUP(A735,'Extras -UL'!$A$6:$J$109,HLOOKUP('Exras Inflair Vs. Base'!G735,'Extras -UL'!$A$4:$J$5,2,FALSE),FALSE)-I735),0)</f>
        <v>0</v>
      </c>
      <c r="L735" s="369">
        <f>IF(G735=$L$1,(VLOOKUP(A735,'Extras -UL'!$A$6:$J$109,HLOOKUP('Exras Inflair Vs. Base'!G735,'Extras -UL'!$A$4:$J$5,2,FALSE),FALSE)-I735),0)</f>
        <v>0</v>
      </c>
      <c r="M735" s="369">
        <f>IF(G735=$M$1,(VLOOKUP(A735,'Extras -UL'!$A$6:$J$109,HLOOKUP('Exras Inflair Vs. Base'!G735,'Extras -UL'!$A$4:$J$5,2,FALSE),FALSE)-I735),0)</f>
        <v>0</v>
      </c>
      <c r="N735" s="369">
        <f>IF(G735=$N$1,(VLOOKUP(A735,'Extras -UL'!$A$6:$J$109,HLOOKUP('Exras Inflair Vs. Base'!G735,'Extras -UL'!$A$4:$J$5,2,FALSE),FALSE)-I735),0)</f>
        <v>0</v>
      </c>
      <c r="O735" s="369">
        <f>IF(G735=$O$1,(VLOOKUP(A735,'Extras -UL'!$A$6:$J$109,HLOOKUP('Exras Inflair Vs. Base'!G735,'Extras -UL'!$A$4:$J$5,2,FALSE),FALSE)-I735),0)</f>
        <v>0</v>
      </c>
      <c r="P735" s="369">
        <f>IF(G735=$P$1,(VLOOKUP(A735,'Extras -UL'!$A$6:$J$109,HLOOKUP('Exras Inflair Vs. Base'!G735,'Extras -UL'!$A$4:$J$5,2,FALSE),FALSE)-I735),0)</f>
        <v>0</v>
      </c>
      <c r="Q735" s="369">
        <f>IF(G735=$Q$1,(VLOOKUP(A735,'Extras -UL'!$A$6:$J$109,HLOOKUP('Exras Inflair Vs. Base'!G735,'Extras -UL'!$A$4:$J$5,2,FALSE),FALSE)-I735),0)</f>
        <v>0</v>
      </c>
      <c r="R735" s="369">
        <f>IF(G735=$R$1,(VLOOKUP(A735,'Extras -UL'!$A$6:$J$109,HLOOKUP('Exras Inflair Vs. Base'!G735,'Extras -UL'!$A$4:$J$5,2,FALSE),FALSE)-I735),0)</f>
        <v>0</v>
      </c>
      <c r="S735" s="248"/>
      <c r="T735" s="256" t="str">
        <f t="shared" si="34"/>
        <v/>
      </c>
      <c r="U735" s="248"/>
      <c r="V735" s="248"/>
      <c r="W735" s="248"/>
      <c r="X735" s="248"/>
      <c r="Y735" s="241"/>
      <c r="Z735" s="241" t="str">
        <f t="shared" si="35"/>
        <v/>
      </c>
      <c r="AA735" s="245">
        <f t="shared" si="36"/>
        <v>0</v>
      </c>
      <c r="AB735" s="242">
        <f>IF(G735=$J$1,(VLOOKUP(A735,'Extras -UL'!$A$6:$J$109,HLOOKUP('Exras Inflair Vs. Base'!G735,'Extras -UL'!$A$4:$J$5,2,FALSE),FALSE)),0)</f>
        <v>0</v>
      </c>
      <c r="AC735" s="242">
        <f>IF(G735=$K$1,(VLOOKUP(A735,'Extras -UL'!$A$6:$J$109,HLOOKUP('Exras Inflair Vs. Base'!G735,'Extras -UL'!$A$4:$J$5,2,FALSE),FALSE)),0)</f>
        <v>0</v>
      </c>
      <c r="AD735" s="242">
        <f>IF(G735=$L$1,(VLOOKUP(A735,'Extras -UL'!$A$6:$J$109,HLOOKUP('Exras Inflair Vs. Base'!G735,'Extras -UL'!$A$4:$J$5,2,FALSE),FALSE)),0)</f>
        <v>0</v>
      </c>
      <c r="AE735" s="242">
        <f>IF(G735=$M$1,(VLOOKUP(A735,'Extras -UL'!$A$6:$J$109,HLOOKUP('Exras Inflair Vs. Base'!G735,'Extras -UL'!$A$4:$J$5,2,FALSE),FALSE)),0)</f>
        <v>0</v>
      </c>
      <c r="AF735" s="242">
        <f>IF(G735=$N$1,(VLOOKUP(A735,'Extras -UL'!$A$6:$J$109,HLOOKUP('Exras Inflair Vs. Base'!G735,'Extras -UL'!$A$4:$J$5,2,FALSE),FALSE)-I735),0)</f>
        <v>0</v>
      </c>
      <c r="AG735" s="242">
        <f>IF(G735=$O$1,(VLOOKUP(A735,'Extras -UL'!$A$6:$J$109,HLOOKUP('Exras Inflair Vs. Base'!G735,'Extras -UL'!$A$4:$J$5,2,FALSE),FALSE)),0)</f>
        <v>0</v>
      </c>
      <c r="AH735" s="242">
        <f>IF(G735=$P$1,(VLOOKUP(A735,'Extras -UL'!$A$6:$J$109,HLOOKUP('Exras Inflair Vs. Base'!G735,'Extras -UL'!$A$4:$J$5,2,FALSE),FALSE)),0)</f>
        <v>0</v>
      </c>
      <c r="AI735" s="242">
        <f>IF(G735=$Q$1,(VLOOKUP(A735,'Extras -UL'!$A$6:$J$109,HLOOKUP('Exras Inflair Vs. Base'!G735,'Extras -UL'!$A$4:$J$5,2,FALSE),FALSE)),0)</f>
        <v>0</v>
      </c>
      <c r="AJ735" s="242">
        <f>IF(G735=$R$1,(VLOOKUP(A735,'Extras -UL'!$A$6:$J$109,HLOOKUP('Exras Inflair Vs. Base'!G735,'Extras -UL'!$A$4:$J$5,2,FALSE),FALSE)),0)</f>
        <v>0</v>
      </c>
    </row>
    <row r="736" spans="1:36" x14ac:dyDescent="0.25">
      <c r="A736" s="250"/>
      <c r="B736" s="250"/>
      <c r="C736" s="250"/>
      <c r="D736" s="252"/>
      <c r="E736" s="249"/>
      <c r="F736" s="249"/>
      <c r="G736" s="249"/>
      <c r="H736" s="249"/>
      <c r="I736" s="249"/>
      <c r="J736" s="369">
        <f>IF(G736=$J$1,(VLOOKUP(A736,'Extras -UL'!$A$6:$J$109,HLOOKUP('Exras Inflair Vs. Base'!G736,'Extras -UL'!$A$4:$J$5,2,FALSE),FALSE)-I736),0)</f>
        <v>0</v>
      </c>
      <c r="K736" s="369">
        <f>IF(G736=$K$1,(VLOOKUP(A736,'Extras -UL'!$A$6:$J$109,HLOOKUP('Exras Inflair Vs. Base'!G736,'Extras -UL'!$A$4:$J$5,2,FALSE),FALSE)-I736),0)</f>
        <v>0</v>
      </c>
      <c r="L736" s="369">
        <f>IF(G736=$L$1,(VLOOKUP(A736,'Extras -UL'!$A$6:$J$109,HLOOKUP('Exras Inflair Vs. Base'!G736,'Extras -UL'!$A$4:$J$5,2,FALSE),FALSE)-I736),0)</f>
        <v>0</v>
      </c>
      <c r="M736" s="369">
        <f>IF(G736=$M$1,(VLOOKUP(A736,'Extras -UL'!$A$6:$J$109,HLOOKUP('Exras Inflair Vs. Base'!G736,'Extras -UL'!$A$4:$J$5,2,FALSE),FALSE)-I736),0)</f>
        <v>0</v>
      </c>
      <c r="N736" s="369">
        <f>IF(G736=$N$1,(VLOOKUP(A736,'Extras -UL'!$A$6:$J$109,HLOOKUP('Exras Inflair Vs. Base'!G736,'Extras -UL'!$A$4:$J$5,2,FALSE),FALSE)-I736),0)</f>
        <v>0</v>
      </c>
      <c r="O736" s="369">
        <f>IF(G736=$O$1,(VLOOKUP(A736,'Extras -UL'!$A$6:$J$109,HLOOKUP('Exras Inflair Vs. Base'!G736,'Extras -UL'!$A$4:$J$5,2,FALSE),FALSE)-I736),0)</f>
        <v>0</v>
      </c>
      <c r="P736" s="369">
        <f>IF(G736=$P$1,(VLOOKUP(A736,'Extras -UL'!$A$6:$J$109,HLOOKUP('Exras Inflair Vs. Base'!G736,'Extras -UL'!$A$4:$J$5,2,FALSE),FALSE)-I736),0)</f>
        <v>0</v>
      </c>
      <c r="Q736" s="369">
        <f>IF(G736=$Q$1,(VLOOKUP(A736,'Extras -UL'!$A$6:$J$109,HLOOKUP('Exras Inflair Vs. Base'!G736,'Extras -UL'!$A$4:$J$5,2,FALSE),FALSE)-I736),0)</f>
        <v>0</v>
      </c>
      <c r="R736" s="369">
        <f>IF(G736=$R$1,(VLOOKUP(A736,'Extras -UL'!$A$6:$J$109,HLOOKUP('Exras Inflair Vs. Base'!G736,'Extras -UL'!$A$4:$J$5,2,FALSE),FALSE)-I736),0)</f>
        <v>0</v>
      </c>
      <c r="S736" s="248"/>
      <c r="T736" s="256" t="str">
        <f t="shared" si="34"/>
        <v/>
      </c>
      <c r="U736" s="248"/>
      <c r="V736" s="248"/>
      <c r="W736" s="248"/>
      <c r="X736" s="248"/>
      <c r="Y736" s="241"/>
      <c r="Z736" s="241" t="str">
        <f t="shared" si="35"/>
        <v/>
      </c>
      <c r="AA736" s="245">
        <f t="shared" si="36"/>
        <v>0</v>
      </c>
      <c r="AB736" s="242">
        <f>IF(G736=$J$1,(VLOOKUP(A736,'Extras -UL'!$A$6:$J$109,HLOOKUP('Exras Inflair Vs. Base'!G736,'Extras -UL'!$A$4:$J$5,2,FALSE),FALSE)),0)</f>
        <v>0</v>
      </c>
      <c r="AC736" s="242">
        <f>IF(G736=$K$1,(VLOOKUP(A736,'Extras -UL'!$A$6:$J$109,HLOOKUP('Exras Inflair Vs. Base'!G736,'Extras -UL'!$A$4:$J$5,2,FALSE),FALSE)),0)</f>
        <v>0</v>
      </c>
      <c r="AD736" s="242">
        <f>IF(G736=$L$1,(VLOOKUP(A736,'Extras -UL'!$A$6:$J$109,HLOOKUP('Exras Inflair Vs. Base'!G736,'Extras -UL'!$A$4:$J$5,2,FALSE),FALSE)),0)</f>
        <v>0</v>
      </c>
      <c r="AE736" s="242">
        <f>IF(G736=$M$1,(VLOOKUP(A736,'Extras -UL'!$A$6:$J$109,HLOOKUP('Exras Inflair Vs. Base'!G736,'Extras -UL'!$A$4:$J$5,2,FALSE),FALSE)),0)</f>
        <v>0</v>
      </c>
      <c r="AF736" s="242">
        <f>IF(G736=$N$1,(VLOOKUP(A736,'Extras -UL'!$A$6:$J$109,HLOOKUP('Exras Inflair Vs. Base'!G736,'Extras -UL'!$A$4:$J$5,2,FALSE),FALSE)-I736),0)</f>
        <v>0</v>
      </c>
      <c r="AG736" s="242">
        <f>IF(G736=$O$1,(VLOOKUP(A736,'Extras -UL'!$A$6:$J$109,HLOOKUP('Exras Inflair Vs. Base'!G736,'Extras -UL'!$A$4:$J$5,2,FALSE),FALSE)),0)</f>
        <v>0</v>
      </c>
      <c r="AH736" s="242">
        <f>IF(G736=$P$1,(VLOOKUP(A736,'Extras -UL'!$A$6:$J$109,HLOOKUP('Exras Inflair Vs. Base'!G736,'Extras -UL'!$A$4:$J$5,2,FALSE),FALSE)),0)</f>
        <v>0</v>
      </c>
      <c r="AI736" s="242">
        <f>IF(G736=$Q$1,(VLOOKUP(A736,'Extras -UL'!$A$6:$J$109,HLOOKUP('Exras Inflair Vs. Base'!G736,'Extras -UL'!$A$4:$J$5,2,FALSE),FALSE)),0)</f>
        <v>0</v>
      </c>
      <c r="AJ736" s="242">
        <f>IF(G736=$R$1,(VLOOKUP(A736,'Extras -UL'!$A$6:$J$109,HLOOKUP('Exras Inflair Vs. Base'!G736,'Extras -UL'!$A$4:$J$5,2,FALSE),FALSE)),0)</f>
        <v>0</v>
      </c>
    </row>
    <row r="737" spans="1:36" x14ac:dyDescent="0.25">
      <c r="A737" s="250"/>
      <c r="B737" s="250"/>
      <c r="C737" s="250"/>
      <c r="D737" s="252"/>
      <c r="E737" s="249"/>
      <c r="F737" s="249"/>
      <c r="G737" s="249"/>
      <c r="H737" s="249"/>
      <c r="I737" s="249"/>
      <c r="J737" s="369">
        <f>IF(G737=$J$1,(VLOOKUP(A737,'Extras -UL'!$A$6:$J$109,HLOOKUP('Exras Inflair Vs. Base'!G737,'Extras -UL'!$A$4:$J$5,2,FALSE),FALSE)-I737),0)</f>
        <v>0</v>
      </c>
      <c r="K737" s="369">
        <f>IF(G737=$K$1,(VLOOKUP(A737,'Extras -UL'!$A$6:$J$109,HLOOKUP('Exras Inflair Vs. Base'!G737,'Extras -UL'!$A$4:$J$5,2,FALSE),FALSE)-I737),0)</f>
        <v>0</v>
      </c>
      <c r="L737" s="369">
        <f>IF(G737=$L$1,(VLOOKUP(A737,'Extras -UL'!$A$6:$J$109,HLOOKUP('Exras Inflair Vs. Base'!G737,'Extras -UL'!$A$4:$J$5,2,FALSE),FALSE)-I737),0)</f>
        <v>0</v>
      </c>
      <c r="M737" s="369">
        <f>IF(G737=$M$1,(VLOOKUP(A737,'Extras -UL'!$A$6:$J$109,HLOOKUP('Exras Inflair Vs. Base'!G737,'Extras -UL'!$A$4:$J$5,2,FALSE),FALSE)-I737),0)</f>
        <v>0</v>
      </c>
      <c r="N737" s="369">
        <f>IF(G737=$N$1,(VLOOKUP(A737,'Extras -UL'!$A$6:$J$109,HLOOKUP('Exras Inflair Vs. Base'!G737,'Extras -UL'!$A$4:$J$5,2,FALSE),FALSE)-I737),0)</f>
        <v>0</v>
      </c>
      <c r="O737" s="369">
        <f>IF(G737=$O$1,(VLOOKUP(A737,'Extras -UL'!$A$6:$J$109,HLOOKUP('Exras Inflair Vs. Base'!G737,'Extras -UL'!$A$4:$J$5,2,FALSE),FALSE)-I737),0)</f>
        <v>0</v>
      </c>
      <c r="P737" s="369">
        <f>IF(G737=$P$1,(VLOOKUP(A737,'Extras -UL'!$A$6:$J$109,HLOOKUP('Exras Inflair Vs. Base'!G737,'Extras -UL'!$A$4:$J$5,2,FALSE),FALSE)-I737),0)</f>
        <v>0</v>
      </c>
      <c r="Q737" s="369">
        <f>IF(G737=$Q$1,(VLOOKUP(A737,'Extras -UL'!$A$6:$J$109,HLOOKUP('Exras Inflair Vs. Base'!G737,'Extras -UL'!$A$4:$J$5,2,FALSE),FALSE)-I737),0)</f>
        <v>0</v>
      </c>
      <c r="R737" s="369">
        <f>IF(G737=$R$1,(VLOOKUP(A737,'Extras -UL'!$A$6:$J$109,HLOOKUP('Exras Inflair Vs. Base'!G737,'Extras -UL'!$A$4:$J$5,2,FALSE),FALSE)-I737),0)</f>
        <v>0</v>
      </c>
      <c r="S737" s="248"/>
      <c r="T737" s="256" t="str">
        <f t="shared" si="34"/>
        <v/>
      </c>
      <c r="U737" s="248"/>
      <c r="V737" s="248"/>
      <c r="W737" s="248"/>
      <c r="X737" s="248"/>
      <c r="Y737" s="241"/>
      <c r="Z737" s="241" t="str">
        <f t="shared" si="35"/>
        <v/>
      </c>
      <c r="AA737" s="245">
        <f t="shared" si="36"/>
        <v>0</v>
      </c>
      <c r="AB737" s="242">
        <f>IF(G737=$J$1,(VLOOKUP(A737,'Extras -UL'!$A$6:$J$109,HLOOKUP('Exras Inflair Vs. Base'!G737,'Extras -UL'!$A$4:$J$5,2,FALSE),FALSE)),0)</f>
        <v>0</v>
      </c>
      <c r="AC737" s="242">
        <f>IF(G737=$K$1,(VLOOKUP(A737,'Extras -UL'!$A$6:$J$109,HLOOKUP('Exras Inflair Vs. Base'!G737,'Extras -UL'!$A$4:$J$5,2,FALSE),FALSE)),0)</f>
        <v>0</v>
      </c>
      <c r="AD737" s="242">
        <f>IF(G737=$L$1,(VLOOKUP(A737,'Extras -UL'!$A$6:$J$109,HLOOKUP('Exras Inflair Vs. Base'!G737,'Extras -UL'!$A$4:$J$5,2,FALSE),FALSE)),0)</f>
        <v>0</v>
      </c>
      <c r="AE737" s="242">
        <f>IF(G737=$M$1,(VLOOKUP(A737,'Extras -UL'!$A$6:$J$109,HLOOKUP('Exras Inflair Vs. Base'!G737,'Extras -UL'!$A$4:$J$5,2,FALSE),FALSE)),0)</f>
        <v>0</v>
      </c>
      <c r="AF737" s="242">
        <f>IF(G737=$N$1,(VLOOKUP(A737,'Extras -UL'!$A$6:$J$109,HLOOKUP('Exras Inflair Vs. Base'!G737,'Extras -UL'!$A$4:$J$5,2,FALSE),FALSE)-I737),0)</f>
        <v>0</v>
      </c>
      <c r="AG737" s="242">
        <f>IF(G737=$O$1,(VLOOKUP(A737,'Extras -UL'!$A$6:$J$109,HLOOKUP('Exras Inflair Vs. Base'!G737,'Extras -UL'!$A$4:$J$5,2,FALSE),FALSE)),0)</f>
        <v>0</v>
      </c>
      <c r="AH737" s="242">
        <f>IF(G737=$P$1,(VLOOKUP(A737,'Extras -UL'!$A$6:$J$109,HLOOKUP('Exras Inflair Vs. Base'!G737,'Extras -UL'!$A$4:$J$5,2,FALSE),FALSE)),0)</f>
        <v>0</v>
      </c>
      <c r="AI737" s="242">
        <f>IF(G737=$Q$1,(VLOOKUP(A737,'Extras -UL'!$A$6:$J$109,HLOOKUP('Exras Inflair Vs. Base'!G737,'Extras -UL'!$A$4:$J$5,2,FALSE),FALSE)),0)</f>
        <v>0</v>
      </c>
      <c r="AJ737" s="242">
        <f>IF(G737=$R$1,(VLOOKUP(A737,'Extras -UL'!$A$6:$J$109,HLOOKUP('Exras Inflair Vs. Base'!G737,'Extras -UL'!$A$4:$J$5,2,FALSE),FALSE)),0)</f>
        <v>0</v>
      </c>
    </row>
    <row r="738" spans="1:36" x14ac:dyDescent="0.25">
      <c r="A738" s="250"/>
      <c r="B738" s="250"/>
      <c r="C738" s="250"/>
      <c r="D738" s="252"/>
      <c r="E738" s="249"/>
      <c r="F738" s="249"/>
      <c r="G738" s="249"/>
      <c r="H738" s="249"/>
      <c r="I738" s="249"/>
      <c r="J738" s="369">
        <f>IF(G738=$J$1,(VLOOKUP(A738,'Extras -UL'!$A$6:$J$109,HLOOKUP('Exras Inflair Vs. Base'!G738,'Extras -UL'!$A$4:$J$5,2,FALSE),FALSE)-I738),0)</f>
        <v>0</v>
      </c>
      <c r="K738" s="369">
        <f>IF(G738=$K$1,(VLOOKUP(A738,'Extras -UL'!$A$6:$J$109,HLOOKUP('Exras Inflair Vs. Base'!G738,'Extras -UL'!$A$4:$J$5,2,FALSE),FALSE)-I738),0)</f>
        <v>0</v>
      </c>
      <c r="L738" s="369">
        <f>IF(G738=$L$1,(VLOOKUP(A738,'Extras -UL'!$A$6:$J$109,HLOOKUP('Exras Inflair Vs. Base'!G738,'Extras -UL'!$A$4:$J$5,2,FALSE),FALSE)-I738),0)</f>
        <v>0</v>
      </c>
      <c r="M738" s="369">
        <f>IF(G738=$M$1,(VLOOKUP(A738,'Extras -UL'!$A$6:$J$109,HLOOKUP('Exras Inflair Vs. Base'!G738,'Extras -UL'!$A$4:$J$5,2,FALSE),FALSE)-I738),0)</f>
        <v>0</v>
      </c>
      <c r="N738" s="369">
        <f>IF(G738=$N$1,(VLOOKUP(A738,'Extras -UL'!$A$6:$J$109,HLOOKUP('Exras Inflair Vs. Base'!G738,'Extras -UL'!$A$4:$J$5,2,FALSE),FALSE)-I738),0)</f>
        <v>0</v>
      </c>
      <c r="O738" s="369">
        <f>IF(G738=$O$1,(VLOOKUP(A738,'Extras -UL'!$A$6:$J$109,HLOOKUP('Exras Inflair Vs. Base'!G738,'Extras -UL'!$A$4:$J$5,2,FALSE),FALSE)-I738),0)</f>
        <v>0</v>
      </c>
      <c r="P738" s="369">
        <f>IF(G738=$P$1,(VLOOKUP(A738,'Extras -UL'!$A$6:$J$109,HLOOKUP('Exras Inflair Vs. Base'!G738,'Extras -UL'!$A$4:$J$5,2,FALSE),FALSE)-I738),0)</f>
        <v>0</v>
      </c>
      <c r="Q738" s="369">
        <f>IF(G738=$Q$1,(VLOOKUP(A738,'Extras -UL'!$A$6:$J$109,HLOOKUP('Exras Inflair Vs. Base'!G738,'Extras -UL'!$A$4:$J$5,2,FALSE),FALSE)-I738),0)</f>
        <v>0</v>
      </c>
      <c r="R738" s="369">
        <f>IF(G738=$R$1,(VLOOKUP(A738,'Extras -UL'!$A$6:$J$109,HLOOKUP('Exras Inflair Vs. Base'!G738,'Extras -UL'!$A$4:$J$5,2,FALSE),FALSE)-I738),0)</f>
        <v>0</v>
      </c>
      <c r="S738" s="248"/>
      <c r="T738" s="256" t="str">
        <f t="shared" si="34"/>
        <v/>
      </c>
      <c r="U738" s="248"/>
      <c r="V738" s="248"/>
      <c r="W738" s="248"/>
      <c r="X738" s="248"/>
      <c r="Y738" s="241"/>
      <c r="Z738" s="241" t="str">
        <f t="shared" si="35"/>
        <v/>
      </c>
      <c r="AA738" s="245">
        <f t="shared" si="36"/>
        <v>0</v>
      </c>
      <c r="AB738" s="242">
        <f>IF(G738=$J$1,(VLOOKUP(A738,'Extras -UL'!$A$6:$J$109,HLOOKUP('Exras Inflair Vs. Base'!G738,'Extras -UL'!$A$4:$J$5,2,FALSE),FALSE)),0)</f>
        <v>0</v>
      </c>
      <c r="AC738" s="242">
        <f>IF(G738=$K$1,(VLOOKUP(A738,'Extras -UL'!$A$6:$J$109,HLOOKUP('Exras Inflair Vs. Base'!G738,'Extras -UL'!$A$4:$J$5,2,FALSE),FALSE)),0)</f>
        <v>0</v>
      </c>
      <c r="AD738" s="242">
        <f>IF(G738=$L$1,(VLOOKUP(A738,'Extras -UL'!$A$6:$J$109,HLOOKUP('Exras Inflair Vs. Base'!G738,'Extras -UL'!$A$4:$J$5,2,FALSE),FALSE)),0)</f>
        <v>0</v>
      </c>
      <c r="AE738" s="242">
        <f>IF(G738=$M$1,(VLOOKUP(A738,'Extras -UL'!$A$6:$J$109,HLOOKUP('Exras Inflair Vs. Base'!G738,'Extras -UL'!$A$4:$J$5,2,FALSE),FALSE)),0)</f>
        <v>0</v>
      </c>
      <c r="AF738" s="242">
        <f>IF(G738=$N$1,(VLOOKUP(A738,'Extras -UL'!$A$6:$J$109,HLOOKUP('Exras Inflair Vs. Base'!G738,'Extras -UL'!$A$4:$J$5,2,FALSE),FALSE)-I738),0)</f>
        <v>0</v>
      </c>
      <c r="AG738" s="242">
        <f>IF(G738=$O$1,(VLOOKUP(A738,'Extras -UL'!$A$6:$J$109,HLOOKUP('Exras Inflair Vs. Base'!G738,'Extras -UL'!$A$4:$J$5,2,FALSE),FALSE)),0)</f>
        <v>0</v>
      </c>
      <c r="AH738" s="242">
        <f>IF(G738=$P$1,(VLOOKUP(A738,'Extras -UL'!$A$6:$J$109,HLOOKUP('Exras Inflair Vs. Base'!G738,'Extras -UL'!$A$4:$J$5,2,FALSE),FALSE)),0)</f>
        <v>0</v>
      </c>
      <c r="AI738" s="242">
        <f>IF(G738=$Q$1,(VLOOKUP(A738,'Extras -UL'!$A$6:$J$109,HLOOKUP('Exras Inflair Vs. Base'!G738,'Extras -UL'!$A$4:$J$5,2,FALSE),FALSE)),0)</f>
        <v>0</v>
      </c>
      <c r="AJ738" s="242">
        <f>IF(G738=$R$1,(VLOOKUP(A738,'Extras -UL'!$A$6:$J$109,HLOOKUP('Exras Inflair Vs. Base'!G738,'Extras -UL'!$A$4:$J$5,2,FALSE),FALSE)),0)</f>
        <v>0</v>
      </c>
    </row>
    <row r="739" spans="1:36" x14ac:dyDescent="0.25">
      <c r="A739" s="250"/>
      <c r="B739" s="250"/>
      <c r="C739" s="250"/>
      <c r="D739" s="252"/>
      <c r="E739" s="249"/>
      <c r="F739" s="249"/>
      <c r="G739" s="249"/>
      <c r="H739" s="249"/>
      <c r="I739" s="249"/>
      <c r="J739" s="369">
        <f>IF(G739=$J$1,(VLOOKUP(A739,'Extras -UL'!$A$6:$J$109,HLOOKUP('Exras Inflair Vs. Base'!G739,'Extras -UL'!$A$4:$J$5,2,FALSE),FALSE)-I739),0)</f>
        <v>0</v>
      </c>
      <c r="K739" s="369">
        <f>IF(G739=$K$1,(VLOOKUP(A739,'Extras -UL'!$A$6:$J$109,HLOOKUP('Exras Inflair Vs. Base'!G739,'Extras -UL'!$A$4:$J$5,2,FALSE),FALSE)-I739),0)</f>
        <v>0</v>
      </c>
      <c r="L739" s="369">
        <f>IF(G739=$L$1,(VLOOKUP(A739,'Extras -UL'!$A$6:$J$109,HLOOKUP('Exras Inflair Vs. Base'!G739,'Extras -UL'!$A$4:$J$5,2,FALSE),FALSE)-I739),0)</f>
        <v>0</v>
      </c>
      <c r="M739" s="369">
        <f>IF(G739=$M$1,(VLOOKUP(A739,'Extras -UL'!$A$6:$J$109,HLOOKUP('Exras Inflair Vs. Base'!G739,'Extras -UL'!$A$4:$J$5,2,FALSE),FALSE)-I739),0)</f>
        <v>0</v>
      </c>
      <c r="N739" s="369">
        <f>IF(G739=$N$1,(VLOOKUP(A739,'Extras -UL'!$A$6:$J$109,HLOOKUP('Exras Inflair Vs. Base'!G739,'Extras -UL'!$A$4:$J$5,2,FALSE),FALSE)-I739),0)</f>
        <v>0</v>
      </c>
      <c r="O739" s="369">
        <f>IF(G739=$O$1,(VLOOKUP(A739,'Extras -UL'!$A$6:$J$109,HLOOKUP('Exras Inflair Vs. Base'!G739,'Extras -UL'!$A$4:$J$5,2,FALSE),FALSE)-I739),0)</f>
        <v>0</v>
      </c>
      <c r="P739" s="369">
        <f>IF(G739=$P$1,(VLOOKUP(A739,'Extras -UL'!$A$6:$J$109,HLOOKUP('Exras Inflair Vs. Base'!G739,'Extras -UL'!$A$4:$J$5,2,FALSE),FALSE)-I739),0)</f>
        <v>0</v>
      </c>
      <c r="Q739" s="369">
        <f>IF(G739=$Q$1,(VLOOKUP(A739,'Extras -UL'!$A$6:$J$109,HLOOKUP('Exras Inflair Vs. Base'!G739,'Extras -UL'!$A$4:$J$5,2,FALSE),FALSE)-I739),0)</f>
        <v>0</v>
      </c>
      <c r="R739" s="369">
        <f>IF(G739=$R$1,(VLOOKUP(A739,'Extras -UL'!$A$6:$J$109,HLOOKUP('Exras Inflair Vs. Base'!G739,'Extras -UL'!$A$4:$J$5,2,FALSE),FALSE)-I739),0)</f>
        <v>0</v>
      </c>
      <c r="S739" s="248"/>
      <c r="T739" s="256" t="str">
        <f t="shared" si="34"/>
        <v/>
      </c>
      <c r="U739" s="248"/>
      <c r="V739" s="248"/>
      <c r="W739" s="248"/>
      <c r="X739" s="248"/>
      <c r="Y739" s="241"/>
      <c r="Z739" s="241" t="str">
        <f t="shared" si="35"/>
        <v/>
      </c>
      <c r="AA739" s="245">
        <f t="shared" si="36"/>
        <v>0</v>
      </c>
      <c r="AB739" s="242">
        <f>IF(G739=$J$1,(VLOOKUP(A739,'Extras -UL'!$A$6:$J$109,HLOOKUP('Exras Inflair Vs. Base'!G739,'Extras -UL'!$A$4:$J$5,2,FALSE),FALSE)),0)</f>
        <v>0</v>
      </c>
      <c r="AC739" s="242">
        <f>IF(G739=$K$1,(VLOOKUP(A739,'Extras -UL'!$A$6:$J$109,HLOOKUP('Exras Inflair Vs. Base'!G739,'Extras -UL'!$A$4:$J$5,2,FALSE),FALSE)),0)</f>
        <v>0</v>
      </c>
      <c r="AD739" s="242">
        <f>IF(G739=$L$1,(VLOOKUP(A739,'Extras -UL'!$A$6:$J$109,HLOOKUP('Exras Inflair Vs. Base'!G739,'Extras -UL'!$A$4:$J$5,2,FALSE),FALSE)),0)</f>
        <v>0</v>
      </c>
      <c r="AE739" s="242">
        <f>IF(G739=$M$1,(VLOOKUP(A739,'Extras -UL'!$A$6:$J$109,HLOOKUP('Exras Inflair Vs. Base'!G739,'Extras -UL'!$A$4:$J$5,2,FALSE),FALSE)),0)</f>
        <v>0</v>
      </c>
      <c r="AF739" s="242">
        <f>IF(G739=$N$1,(VLOOKUP(A739,'Extras -UL'!$A$6:$J$109,HLOOKUP('Exras Inflair Vs. Base'!G739,'Extras -UL'!$A$4:$J$5,2,FALSE),FALSE)-I739),0)</f>
        <v>0</v>
      </c>
      <c r="AG739" s="242">
        <f>IF(G739=$O$1,(VLOOKUP(A739,'Extras -UL'!$A$6:$J$109,HLOOKUP('Exras Inflair Vs. Base'!G739,'Extras -UL'!$A$4:$J$5,2,FALSE),FALSE)),0)</f>
        <v>0</v>
      </c>
      <c r="AH739" s="242">
        <f>IF(G739=$P$1,(VLOOKUP(A739,'Extras -UL'!$A$6:$J$109,HLOOKUP('Exras Inflair Vs. Base'!G739,'Extras -UL'!$A$4:$J$5,2,FALSE),FALSE)),0)</f>
        <v>0</v>
      </c>
      <c r="AI739" s="242">
        <f>IF(G739=$Q$1,(VLOOKUP(A739,'Extras -UL'!$A$6:$J$109,HLOOKUP('Exras Inflair Vs. Base'!G739,'Extras -UL'!$A$4:$J$5,2,FALSE),FALSE)),0)</f>
        <v>0</v>
      </c>
      <c r="AJ739" s="242">
        <f>IF(G739=$R$1,(VLOOKUP(A739,'Extras -UL'!$A$6:$J$109,HLOOKUP('Exras Inflair Vs. Base'!G739,'Extras -UL'!$A$4:$J$5,2,FALSE),FALSE)),0)</f>
        <v>0</v>
      </c>
    </row>
    <row r="740" spans="1:36" x14ac:dyDescent="0.25">
      <c r="A740" s="250"/>
      <c r="B740" s="250"/>
      <c r="C740" s="250"/>
      <c r="D740" s="252"/>
      <c r="E740" s="249"/>
      <c r="F740" s="249"/>
      <c r="G740" s="249"/>
      <c r="H740" s="249"/>
      <c r="I740" s="249"/>
      <c r="J740" s="369">
        <f>IF(G740=$J$1,(VLOOKUP(A740,'Extras -UL'!$A$6:$J$109,HLOOKUP('Exras Inflair Vs. Base'!G740,'Extras -UL'!$A$4:$J$5,2,FALSE),FALSE)-I740),0)</f>
        <v>0</v>
      </c>
      <c r="K740" s="369">
        <f>IF(G740=$K$1,(VLOOKUP(A740,'Extras -UL'!$A$6:$J$109,HLOOKUP('Exras Inflair Vs. Base'!G740,'Extras -UL'!$A$4:$J$5,2,FALSE),FALSE)-I740),0)</f>
        <v>0</v>
      </c>
      <c r="L740" s="369">
        <f>IF(G740=$L$1,(VLOOKUP(A740,'Extras -UL'!$A$6:$J$109,HLOOKUP('Exras Inflair Vs. Base'!G740,'Extras -UL'!$A$4:$J$5,2,FALSE),FALSE)-I740),0)</f>
        <v>0</v>
      </c>
      <c r="M740" s="369">
        <f>IF(G740=$M$1,(VLOOKUP(A740,'Extras -UL'!$A$6:$J$109,HLOOKUP('Exras Inflair Vs. Base'!G740,'Extras -UL'!$A$4:$J$5,2,FALSE),FALSE)-I740),0)</f>
        <v>0</v>
      </c>
      <c r="N740" s="369">
        <f>IF(G740=$N$1,(VLOOKUP(A740,'Extras -UL'!$A$6:$J$109,HLOOKUP('Exras Inflair Vs. Base'!G740,'Extras -UL'!$A$4:$J$5,2,FALSE),FALSE)-I740),0)</f>
        <v>0</v>
      </c>
      <c r="O740" s="369">
        <f>IF(G740=$O$1,(VLOOKUP(A740,'Extras -UL'!$A$6:$J$109,HLOOKUP('Exras Inflair Vs. Base'!G740,'Extras -UL'!$A$4:$J$5,2,FALSE),FALSE)-I740),0)</f>
        <v>0</v>
      </c>
      <c r="P740" s="369">
        <f>IF(G740=$P$1,(VLOOKUP(A740,'Extras -UL'!$A$6:$J$109,HLOOKUP('Exras Inflair Vs. Base'!G740,'Extras -UL'!$A$4:$J$5,2,FALSE),FALSE)-I740),0)</f>
        <v>0</v>
      </c>
      <c r="Q740" s="369">
        <f>IF(G740=$Q$1,(VLOOKUP(A740,'Extras -UL'!$A$6:$J$109,HLOOKUP('Exras Inflair Vs. Base'!G740,'Extras -UL'!$A$4:$J$5,2,FALSE),FALSE)-I740),0)</f>
        <v>0</v>
      </c>
      <c r="R740" s="369">
        <f>IF(G740=$R$1,(VLOOKUP(A740,'Extras -UL'!$A$6:$J$109,HLOOKUP('Exras Inflair Vs. Base'!G740,'Extras -UL'!$A$4:$J$5,2,FALSE),FALSE)-I740),0)</f>
        <v>0</v>
      </c>
      <c r="S740" s="248"/>
      <c r="T740" s="256" t="str">
        <f t="shared" si="34"/>
        <v/>
      </c>
      <c r="U740" s="248"/>
      <c r="V740" s="248"/>
      <c r="W740" s="248"/>
      <c r="X740" s="248"/>
      <c r="Y740" s="241"/>
      <c r="Z740" s="241" t="str">
        <f t="shared" si="35"/>
        <v/>
      </c>
      <c r="AA740" s="245">
        <f t="shared" si="36"/>
        <v>0</v>
      </c>
      <c r="AB740" s="242">
        <f>IF(G740=$J$1,(VLOOKUP(A740,'Extras -UL'!$A$6:$J$109,HLOOKUP('Exras Inflair Vs. Base'!G740,'Extras -UL'!$A$4:$J$5,2,FALSE),FALSE)),0)</f>
        <v>0</v>
      </c>
      <c r="AC740" s="242">
        <f>IF(G740=$K$1,(VLOOKUP(A740,'Extras -UL'!$A$6:$J$109,HLOOKUP('Exras Inflair Vs. Base'!G740,'Extras -UL'!$A$4:$J$5,2,FALSE),FALSE)),0)</f>
        <v>0</v>
      </c>
      <c r="AD740" s="242">
        <f>IF(G740=$L$1,(VLOOKUP(A740,'Extras -UL'!$A$6:$J$109,HLOOKUP('Exras Inflair Vs. Base'!G740,'Extras -UL'!$A$4:$J$5,2,FALSE),FALSE)),0)</f>
        <v>0</v>
      </c>
      <c r="AE740" s="242">
        <f>IF(G740=$M$1,(VLOOKUP(A740,'Extras -UL'!$A$6:$J$109,HLOOKUP('Exras Inflair Vs. Base'!G740,'Extras -UL'!$A$4:$J$5,2,FALSE),FALSE)),0)</f>
        <v>0</v>
      </c>
      <c r="AF740" s="242">
        <f>IF(G740=$N$1,(VLOOKUP(A740,'Extras -UL'!$A$6:$J$109,HLOOKUP('Exras Inflair Vs. Base'!G740,'Extras -UL'!$A$4:$J$5,2,FALSE),FALSE)-I740),0)</f>
        <v>0</v>
      </c>
      <c r="AG740" s="242">
        <f>IF(G740=$O$1,(VLOOKUP(A740,'Extras -UL'!$A$6:$J$109,HLOOKUP('Exras Inflair Vs. Base'!G740,'Extras -UL'!$A$4:$J$5,2,FALSE),FALSE)),0)</f>
        <v>0</v>
      </c>
      <c r="AH740" s="242">
        <f>IF(G740=$P$1,(VLOOKUP(A740,'Extras -UL'!$A$6:$J$109,HLOOKUP('Exras Inflair Vs. Base'!G740,'Extras -UL'!$A$4:$J$5,2,FALSE),FALSE)),0)</f>
        <v>0</v>
      </c>
      <c r="AI740" s="242">
        <f>IF(G740=$Q$1,(VLOOKUP(A740,'Extras -UL'!$A$6:$J$109,HLOOKUP('Exras Inflair Vs. Base'!G740,'Extras -UL'!$A$4:$J$5,2,FALSE),FALSE)),0)</f>
        <v>0</v>
      </c>
      <c r="AJ740" s="242">
        <f>IF(G740=$R$1,(VLOOKUP(A740,'Extras -UL'!$A$6:$J$109,HLOOKUP('Exras Inflair Vs. Base'!G740,'Extras -UL'!$A$4:$J$5,2,FALSE),FALSE)),0)</f>
        <v>0</v>
      </c>
    </row>
    <row r="741" spans="1:36" x14ac:dyDescent="0.25">
      <c r="A741" s="250"/>
      <c r="B741" s="250"/>
      <c r="C741" s="250"/>
      <c r="D741" s="252"/>
      <c r="E741" s="249"/>
      <c r="F741" s="249"/>
      <c r="G741" s="249"/>
      <c r="H741" s="249"/>
      <c r="I741" s="249"/>
      <c r="J741" s="369">
        <f>IF(G741=$J$1,(VLOOKUP(A741,'Extras -UL'!$A$6:$J$109,HLOOKUP('Exras Inflair Vs. Base'!G741,'Extras -UL'!$A$4:$J$5,2,FALSE),FALSE)-I741),0)</f>
        <v>0</v>
      </c>
      <c r="K741" s="369">
        <f>IF(G741=$K$1,(VLOOKUP(A741,'Extras -UL'!$A$6:$J$109,HLOOKUP('Exras Inflair Vs. Base'!G741,'Extras -UL'!$A$4:$J$5,2,FALSE),FALSE)-I741),0)</f>
        <v>0</v>
      </c>
      <c r="L741" s="369">
        <f>IF(G741=$L$1,(VLOOKUP(A741,'Extras -UL'!$A$6:$J$109,HLOOKUP('Exras Inflair Vs. Base'!G741,'Extras -UL'!$A$4:$J$5,2,FALSE),FALSE)-I741),0)</f>
        <v>0</v>
      </c>
      <c r="M741" s="369">
        <f>IF(G741=$M$1,(VLOOKUP(A741,'Extras -UL'!$A$6:$J$109,HLOOKUP('Exras Inflair Vs. Base'!G741,'Extras -UL'!$A$4:$J$5,2,FALSE),FALSE)-I741),0)</f>
        <v>0</v>
      </c>
      <c r="N741" s="369">
        <f>IF(G741=$N$1,(VLOOKUP(A741,'Extras -UL'!$A$6:$J$109,HLOOKUP('Exras Inflair Vs. Base'!G741,'Extras -UL'!$A$4:$J$5,2,FALSE),FALSE)-I741),0)</f>
        <v>0</v>
      </c>
      <c r="O741" s="369">
        <f>IF(G741=$O$1,(VLOOKUP(A741,'Extras -UL'!$A$6:$J$109,HLOOKUP('Exras Inflair Vs. Base'!G741,'Extras -UL'!$A$4:$J$5,2,FALSE),FALSE)-I741),0)</f>
        <v>0</v>
      </c>
      <c r="P741" s="369">
        <f>IF(G741=$P$1,(VLOOKUP(A741,'Extras -UL'!$A$6:$J$109,HLOOKUP('Exras Inflair Vs. Base'!G741,'Extras -UL'!$A$4:$J$5,2,FALSE),FALSE)-I741),0)</f>
        <v>0</v>
      </c>
      <c r="Q741" s="369">
        <f>IF(G741=$Q$1,(VLOOKUP(A741,'Extras -UL'!$A$6:$J$109,HLOOKUP('Exras Inflair Vs. Base'!G741,'Extras -UL'!$A$4:$J$5,2,FALSE),FALSE)-I741),0)</f>
        <v>0</v>
      </c>
      <c r="R741" s="369">
        <f>IF(G741=$R$1,(VLOOKUP(A741,'Extras -UL'!$A$6:$J$109,HLOOKUP('Exras Inflair Vs. Base'!G741,'Extras -UL'!$A$4:$J$5,2,FALSE),FALSE)-I741),0)</f>
        <v>0</v>
      </c>
      <c r="S741" s="248"/>
      <c r="T741" s="256" t="str">
        <f t="shared" si="34"/>
        <v/>
      </c>
      <c r="U741" s="248"/>
      <c r="V741" s="248"/>
      <c r="W741" s="248"/>
      <c r="X741" s="248"/>
      <c r="Y741" s="241"/>
      <c r="Z741" s="241" t="str">
        <f t="shared" si="35"/>
        <v/>
      </c>
      <c r="AA741" s="245">
        <f t="shared" si="36"/>
        <v>0</v>
      </c>
      <c r="AB741" s="242">
        <f>IF(G741=$J$1,(VLOOKUP(A741,'Extras -UL'!$A$6:$J$109,HLOOKUP('Exras Inflair Vs. Base'!G741,'Extras -UL'!$A$4:$J$5,2,FALSE),FALSE)),0)</f>
        <v>0</v>
      </c>
      <c r="AC741" s="242">
        <f>IF(G741=$K$1,(VLOOKUP(A741,'Extras -UL'!$A$6:$J$109,HLOOKUP('Exras Inflair Vs. Base'!G741,'Extras -UL'!$A$4:$J$5,2,FALSE),FALSE)),0)</f>
        <v>0</v>
      </c>
      <c r="AD741" s="242">
        <f>IF(G741=$L$1,(VLOOKUP(A741,'Extras -UL'!$A$6:$J$109,HLOOKUP('Exras Inflair Vs. Base'!G741,'Extras -UL'!$A$4:$J$5,2,FALSE),FALSE)),0)</f>
        <v>0</v>
      </c>
      <c r="AE741" s="242">
        <f>IF(G741=$M$1,(VLOOKUP(A741,'Extras -UL'!$A$6:$J$109,HLOOKUP('Exras Inflair Vs. Base'!G741,'Extras -UL'!$A$4:$J$5,2,FALSE),FALSE)),0)</f>
        <v>0</v>
      </c>
      <c r="AF741" s="242">
        <f>IF(G741=$N$1,(VLOOKUP(A741,'Extras -UL'!$A$6:$J$109,HLOOKUP('Exras Inflair Vs. Base'!G741,'Extras -UL'!$A$4:$J$5,2,FALSE),FALSE)-I741),0)</f>
        <v>0</v>
      </c>
      <c r="AG741" s="242">
        <f>IF(G741=$O$1,(VLOOKUP(A741,'Extras -UL'!$A$6:$J$109,HLOOKUP('Exras Inflair Vs. Base'!G741,'Extras -UL'!$A$4:$J$5,2,FALSE),FALSE)),0)</f>
        <v>0</v>
      </c>
      <c r="AH741" s="242">
        <f>IF(G741=$P$1,(VLOOKUP(A741,'Extras -UL'!$A$6:$J$109,HLOOKUP('Exras Inflair Vs. Base'!G741,'Extras -UL'!$A$4:$J$5,2,FALSE),FALSE)),0)</f>
        <v>0</v>
      </c>
      <c r="AI741" s="242">
        <f>IF(G741=$Q$1,(VLOOKUP(A741,'Extras -UL'!$A$6:$J$109,HLOOKUP('Exras Inflair Vs. Base'!G741,'Extras -UL'!$A$4:$J$5,2,FALSE),FALSE)),0)</f>
        <v>0</v>
      </c>
      <c r="AJ741" s="242">
        <f>IF(G741=$R$1,(VLOOKUP(A741,'Extras -UL'!$A$6:$J$109,HLOOKUP('Exras Inflair Vs. Base'!G741,'Extras -UL'!$A$4:$J$5,2,FALSE),FALSE)),0)</f>
        <v>0</v>
      </c>
    </row>
    <row r="742" spans="1:36" x14ac:dyDescent="0.25">
      <c r="A742" s="250"/>
      <c r="B742" s="250"/>
      <c r="C742" s="250"/>
      <c r="D742" s="252"/>
      <c r="E742" s="249"/>
      <c r="F742" s="249"/>
      <c r="G742" s="249"/>
      <c r="H742" s="249"/>
      <c r="I742" s="249"/>
      <c r="J742" s="369">
        <f>IF(G742=$J$1,(VLOOKUP(A742,'Extras -UL'!$A$6:$J$109,HLOOKUP('Exras Inflair Vs. Base'!G742,'Extras -UL'!$A$4:$J$5,2,FALSE),FALSE)-I742),0)</f>
        <v>0</v>
      </c>
      <c r="K742" s="369">
        <f>IF(G742=$K$1,(VLOOKUP(A742,'Extras -UL'!$A$6:$J$109,HLOOKUP('Exras Inflair Vs. Base'!G742,'Extras -UL'!$A$4:$J$5,2,FALSE),FALSE)-I742),0)</f>
        <v>0</v>
      </c>
      <c r="L742" s="369">
        <f>IF(G742=$L$1,(VLOOKUP(A742,'Extras -UL'!$A$6:$J$109,HLOOKUP('Exras Inflair Vs. Base'!G742,'Extras -UL'!$A$4:$J$5,2,FALSE),FALSE)-I742),0)</f>
        <v>0</v>
      </c>
      <c r="M742" s="369">
        <f>IF(G742=$M$1,(VLOOKUP(A742,'Extras -UL'!$A$6:$J$109,HLOOKUP('Exras Inflair Vs. Base'!G742,'Extras -UL'!$A$4:$J$5,2,FALSE),FALSE)-I742),0)</f>
        <v>0</v>
      </c>
      <c r="N742" s="369">
        <f>IF(G742=$N$1,(VLOOKUP(A742,'Extras -UL'!$A$6:$J$109,HLOOKUP('Exras Inflair Vs. Base'!G742,'Extras -UL'!$A$4:$J$5,2,FALSE),FALSE)-I742),0)</f>
        <v>0</v>
      </c>
      <c r="O742" s="369">
        <f>IF(G742=$O$1,(VLOOKUP(A742,'Extras -UL'!$A$6:$J$109,HLOOKUP('Exras Inflair Vs. Base'!G742,'Extras -UL'!$A$4:$J$5,2,FALSE),FALSE)-I742),0)</f>
        <v>0</v>
      </c>
      <c r="P742" s="369">
        <f>IF(G742=$P$1,(VLOOKUP(A742,'Extras -UL'!$A$6:$J$109,HLOOKUP('Exras Inflair Vs. Base'!G742,'Extras -UL'!$A$4:$J$5,2,FALSE),FALSE)-I742),0)</f>
        <v>0</v>
      </c>
      <c r="Q742" s="369">
        <f>IF(G742=$Q$1,(VLOOKUP(A742,'Extras -UL'!$A$6:$J$109,HLOOKUP('Exras Inflair Vs. Base'!G742,'Extras -UL'!$A$4:$J$5,2,FALSE),FALSE)-I742),0)</f>
        <v>0</v>
      </c>
      <c r="R742" s="369">
        <f>IF(G742=$R$1,(VLOOKUP(A742,'Extras -UL'!$A$6:$J$109,HLOOKUP('Exras Inflair Vs. Base'!G742,'Extras -UL'!$A$4:$J$5,2,FALSE),FALSE)-I742),0)</f>
        <v>0</v>
      </c>
      <c r="S742" s="248"/>
      <c r="T742" s="256" t="str">
        <f t="shared" si="34"/>
        <v/>
      </c>
      <c r="U742" s="248"/>
      <c r="V742" s="248"/>
      <c r="W742" s="248"/>
      <c r="X742" s="248"/>
      <c r="Y742" s="241"/>
      <c r="Z742" s="241" t="str">
        <f t="shared" si="35"/>
        <v/>
      </c>
      <c r="AA742" s="245">
        <f t="shared" si="36"/>
        <v>0</v>
      </c>
      <c r="AB742" s="242">
        <f>IF(G742=$J$1,(VLOOKUP(A742,'Extras -UL'!$A$6:$J$109,HLOOKUP('Exras Inflair Vs. Base'!G742,'Extras -UL'!$A$4:$J$5,2,FALSE),FALSE)),0)</f>
        <v>0</v>
      </c>
      <c r="AC742" s="242">
        <f>IF(G742=$K$1,(VLOOKUP(A742,'Extras -UL'!$A$6:$J$109,HLOOKUP('Exras Inflair Vs. Base'!G742,'Extras -UL'!$A$4:$J$5,2,FALSE),FALSE)),0)</f>
        <v>0</v>
      </c>
      <c r="AD742" s="242">
        <f>IF(G742=$L$1,(VLOOKUP(A742,'Extras -UL'!$A$6:$J$109,HLOOKUP('Exras Inflair Vs. Base'!G742,'Extras -UL'!$A$4:$J$5,2,FALSE),FALSE)),0)</f>
        <v>0</v>
      </c>
      <c r="AE742" s="242">
        <f>IF(G742=$M$1,(VLOOKUP(A742,'Extras -UL'!$A$6:$J$109,HLOOKUP('Exras Inflair Vs. Base'!G742,'Extras -UL'!$A$4:$J$5,2,FALSE),FALSE)),0)</f>
        <v>0</v>
      </c>
      <c r="AF742" s="242">
        <f>IF(G742=$N$1,(VLOOKUP(A742,'Extras -UL'!$A$6:$J$109,HLOOKUP('Exras Inflair Vs. Base'!G742,'Extras -UL'!$A$4:$J$5,2,FALSE),FALSE)-I742),0)</f>
        <v>0</v>
      </c>
      <c r="AG742" s="242">
        <f>IF(G742=$O$1,(VLOOKUP(A742,'Extras -UL'!$A$6:$J$109,HLOOKUP('Exras Inflair Vs. Base'!G742,'Extras -UL'!$A$4:$J$5,2,FALSE),FALSE)),0)</f>
        <v>0</v>
      </c>
      <c r="AH742" s="242">
        <f>IF(G742=$P$1,(VLOOKUP(A742,'Extras -UL'!$A$6:$J$109,HLOOKUP('Exras Inflair Vs. Base'!G742,'Extras -UL'!$A$4:$J$5,2,FALSE),FALSE)),0)</f>
        <v>0</v>
      </c>
      <c r="AI742" s="242">
        <f>IF(G742=$Q$1,(VLOOKUP(A742,'Extras -UL'!$A$6:$J$109,HLOOKUP('Exras Inflair Vs. Base'!G742,'Extras -UL'!$A$4:$J$5,2,FALSE),FALSE)),0)</f>
        <v>0</v>
      </c>
      <c r="AJ742" s="242">
        <f>IF(G742=$R$1,(VLOOKUP(A742,'Extras -UL'!$A$6:$J$109,HLOOKUP('Exras Inflair Vs. Base'!G742,'Extras -UL'!$A$4:$J$5,2,FALSE),FALSE)),0)</f>
        <v>0</v>
      </c>
    </row>
    <row r="743" spans="1:36" x14ac:dyDescent="0.25">
      <c r="A743" s="250"/>
      <c r="B743" s="250"/>
      <c r="C743" s="250"/>
      <c r="D743" s="252"/>
      <c r="E743" s="249"/>
      <c r="F743" s="249"/>
      <c r="G743" s="249"/>
      <c r="H743" s="249"/>
      <c r="I743" s="249"/>
      <c r="J743" s="369">
        <f>IF(G743=$J$1,(VLOOKUP(A743,'Extras -UL'!$A$6:$J$109,HLOOKUP('Exras Inflair Vs. Base'!G743,'Extras -UL'!$A$4:$J$5,2,FALSE),FALSE)-I743),0)</f>
        <v>0</v>
      </c>
      <c r="K743" s="369">
        <f>IF(G743=$K$1,(VLOOKUP(A743,'Extras -UL'!$A$6:$J$109,HLOOKUP('Exras Inflair Vs. Base'!G743,'Extras -UL'!$A$4:$J$5,2,FALSE),FALSE)-I743),0)</f>
        <v>0</v>
      </c>
      <c r="L743" s="369">
        <f>IF(G743=$L$1,(VLOOKUP(A743,'Extras -UL'!$A$6:$J$109,HLOOKUP('Exras Inflair Vs. Base'!G743,'Extras -UL'!$A$4:$J$5,2,FALSE),FALSE)-I743),0)</f>
        <v>0</v>
      </c>
      <c r="M743" s="369">
        <f>IF(G743=$M$1,(VLOOKUP(A743,'Extras -UL'!$A$6:$J$109,HLOOKUP('Exras Inflair Vs. Base'!G743,'Extras -UL'!$A$4:$J$5,2,FALSE),FALSE)-I743),0)</f>
        <v>0</v>
      </c>
      <c r="N743" s="369">
        <f>IF(G743=$N$1,(VLOOKUP(A743,'Extras -UL'!$A$6:$J$109,HLOOKUP('Exras Inflair Vs. Base'!G743,'Extras -UL'!$A$4:$J$5,2,FALSE),FALSE)-I743),0)</f>
        <v>0</v>
      </c>
      <c r="O743" s="369">
        <f>IF(G743=$O$1,(VLOOKUP(A743,'Extras -UL'!$A$6:$J$109,HLOOKUP('Exras Inflair Vs. Base'!G743,'Extras -UL'!$A$4:$J$5,2,FALSE),FALSE)-I743),0)</f>
        <v>0</v>
      </c>
      <c r="P743" s="369">
        <f>IF(G743=$P$1,(VLOOKUP(A743,'Extras -UL'!$A$6:$J$109,HLOOKUP('Exras Inflair Vs. Base'!G743,'Extras -UL'!$A$4:$J$5,2,FALSE),FALSE)-I743),0)</f>
        <v>0</v>
      </c>
      <c r="Q743" s="369">
        <f>IF(G743=$Q$1,(VLOOKUP(A743,'Extras -UL'!$A$6:$J$109,HLOOKUP('Exras Inflair Vs. Base'!G743,'Extras -UL'!$A$4:$J$5,2,FALSE),FALSE)-I743),0)</f>
        <v>0</v>
      </c>
      <c r="R743" s="369">
        <f>IF(G743=$R$1,(VLOOKUP(A743,'Extras -UL'!$A$6:$J$109,HLOOKUP('Exras Inflair Vs. Base'!G743,'Extras -UL'!$A$4:$J$5,2,FALSE),FALSE)-I743),0)</f>
        <v>0</v>
      </c>
      <c r="S743" s="248"/>
      <c r="T743" s="256" t="str">
        <f t="shared" si="34"/>
        <v/>
      </c>
      <c r="U743" s="248"/>
      <c r="V743" s="248"/>
      <c r="W743" s="248"/>
      <c r="X743" s="248"/>
      <c r="Y743" s="241"/>
      <c r="Z743" s="241" t="str">
        <f t="shared" si="35"/>
        <v/>
      </c>
      <c r="AA743" s="245">
        <f t="shared" si="36"/>
        <v>0</v>
      </c>
      <c r="AB743" s="242">
        <f>IF(G743=$J$1,(VLOOKUP(A743,'Extras -UL'!$A$6:$J$109,HLOOKUP('Exras Inflair Vs. Base'!G743,'Extras -UL'!$A$4:$J$5,2,FALSE),FALSE)),0)</f>
        <v>0</v>
      </c>
      <c r="AC743" s="242">
        <f>IF(G743=$K$1,(VLOOKUP(A743,'Extras -UL'!$A$6:$J$109,HLOOKUP('Exras Inflair Vs. Base'!G743,'Extras -UL'!$A$4:$J$5,2,FALSE),FALSE)),0)</f>
        <v>0</v>
      </c>
      <c r="AD743" s="242">
        <f>IF(G743=$L$1,(VLOOKUP(A743,'Extras -UL'!$A$6:$J$109,HLOOKUP('Exras Inflair Vs. Base'!G743,'Extras -UL'!$A$4:$J$5,2,FALSE),FALSE)),0)</f>
        <v>0</v>
      </c>
      <c r="AE743" s="242">
        <f>IF(G743=$M$1,(VLOOKUP(A743,'Extras -UL'!$A$6:$J$109,HLOOKUP('Exras Inflair Vs. Base'!G743,'Extras -UL'!$A$4:$J$5,2,FALSE),FALSE)),0)</f>
        <v>0</v>
      </c>
      <c r="AF743" s="242">
        <f>IF(G743=$N$1,(VLOOKUP(A743,'Extras -UL'!$A$6:$J$109,HLOOKUP('Exras Inflair Vs. Base'!G743,'Extras -UL'!$A$4:$J$5,2,FALSE),FALSE)-I743),0)</f>
        <v>0</v>
      </c>
      <c r="AG743" s="242">
        <f>IF(G743=$O$1,(VLOOKUP(A743,'Extras -UL'!$A$6:$J$109,HLOOKUP('Exras Inflair Vs. Base'!G743,'Extras -UL'!$A$4:$J$5,2,FALSE),FALSE)),0)</f>
        <v>0</v>
      </c>
      <c r="AH743" s="242">
        <f>IF(G743=$P$1,(VLOOKUP(A743,'Extras -UL'!$A$6:$J$109,HLOOKUP('Exras Inflair Vs. Base'!G743,'Extras -UL'!$A$4:$J$5,2,FALSE),FALSE)),0)</f>
        <v>0</v>
      </c>
      <c r="AI743" s="242">
        <f>IF(G743=$Q$1,(VLOOKUP(A743,'Extras -UL'!$A$6:$J$109,HLOOKUP('Exras Inflair Vs. Base'!G743,'Extras -UL'!$A$4:$J$5,2,FALSE),FALSE)),0)</f>
        <v>0</v>
      </c>
      <c r="AJ743" s="242">
        <f>IF(G743=$R$1,(VLOOKUP(A743,'Extras -UL'!$A$6:$J$109,HLOOKUP('Exras Inflair Vs. Base'!G743,'Extras -UL'!$A$4:$J$5,2,FALSE),FALSE)),0)</f>
        <v>0</v>
      </c>
    </row>
    <row r="744" spans="1:36" x14ac:dyDescent="0.25">
      <c r="A744" s="250"/>
      <c r="B744" s="250"/>
      <c r="C744" s="250"/>
      <c r="D744" s="252"/>
      <c r="E744" s="249"/>
      <c r="F744" s="249"/>
      <c r="G744" s="249"/>
      <c r="H744" s="249"/>
      <c r="I744" s="249"/>
      <c r="J744" s="369">
        <f>IF(G744=$J$1,(VLOOKUP(A744,'Extras -UL'!$A$6:$J$109,HLOOKUP('Exras Inflair Vs. Base'!G744,'Extras -UL'!$A$4:$J$5,2,FALSE),FALSE)-I744),0)</f>
        <v>0</v>
      </c>
      <c r="K744" s="369">
        <f>IF(G744=$K$1,(VLOOKUP(A744,'Extras -UL'!$A$6:$J$109,HLOOKUP('Exras Inflair Vs. Base'!G744,'Extras -UL'!$A$4:$J$5,2,FALSE),FALSE)-I744),0)</f>
        <v>0</v>
      </c>
      <c r="L744" s="369">
        <f>IF(G744=$L$1,(VLOOKUP(A744,'Extras -UL'!$A$6:$J$109,HLOOKUP('Exras Inflair Vs. Base'!G744,'Extras -UL'!$A$4:$J$5,2,FALSE),FALSE)-I744),0)</f>
        <v>0</v>
      </c>
      <c r="M744" s="369">
        <f>IF(G744=$M$1,(VLOOKUP(A744,'Extras -UL'!$A$6:$J$109,HLOOKUP('Exras Inflair Vs. Base'!G744,'Extras -UL'!$A$4:$J$5,2,FALSE),FALSE)-I744),0)</f>
        <v>0</v>
      </c>
      <c r="N744" s="369">
        <f>IF(G744=$N$1,(VLOOKUP(A744,'Extras -UL'!$A$6:$J$109,HLOOKUP('Exras Inflair Vs. Base'!G744,'Extras -UL'!$A$4:$J$5,2,FALSE),FALSE)-I744),0)</f>
        <v>0</v>
      </c>
      <c r="O744" s="369">
        <f>IF(G744=$O$1,(VLOOKUP(A744,'Extras -UL'!$A$6:$J$109,HLOOKUP('Exras Inflair Vs. Base'!G744,'Extras -UL'!$A$4:$J$5,2,FALSE),FALSE)-I744),0)</f>
        <v>0</v>
      </c>
      <c r="P744" s="369">
        <f>IF(G744=$P$1,(VLOOKUP(A744,'Extras -UL'!$A$6:$J$109,HLOOKUP('Exras Inflair Vs. Base'!G744,'Extras -UL'!$A$4:$J$5,2,FALSE),FALSE)-I744),0)</f>
        <v>0</v>
      </c>
      <c r="Q744" s="369">
        <f>IF(G744=$Q$1,(VLOOKUP(A744,'Extras -UL'!$A$6:$J$109,HLOOKUP('Exras Inflair Vs. Base'!G744,'Extras -UL'!$A$4:$J$5,2,FALSE),FALSE)-I744),0)</f>
        <v>0</v>
      </c>
      <c r="R744" s="369">
        <f>IF(G744=$R$1,(VLOOKUP(A744,'Extras -UL'!$A$6:$J$109,HLOOKUP('Exras Inflair Vs. Base'!G744,'Extras -UL'!$A$4:$J$5,2,FALSE),FALSE)-I744),0)</f>
        <v>0</v>
      </c>
      <c r="S744" s="248"/>
      <c r="T744" s="256" t="str">
        <f t="shared" si="34"/>
        <v/>
      </c>
      <c r="U744" s="248"/>
      <c r="V744" s="248"/>
      <c r="W744" s="248"/>
      <c r="X744" s="248"/>
      <c r="Y744" s="241"/>
      <c r="Z744" s="241" t="str">
        <f t="shared" si="35"/>
        <v/>
      </c>
      <c r="AA744" s="245">
        <f t="shared" si="36"/>
        <v>0</v>
      </c>
      <c r="AB744" s="242">
        <f>IF(G744=$J$1,(VLOOKUP(A744,'Extras -UL'!$A$6:$J$109,HLOOKUP('Exras Inflair Vs. Base'!G744,'Extras -UL'!$A$4:$J$5,2,FALSE),FALSE)),0)</f>
        <v>0</v>
      </c>
      <c r="AC744" s="242">
        <f>IF(G744=$K$1,(VLOOKUP(A744,'Extras -UL'!$A$6:$J$109,HLOOKUP('Exras Inflair Vs. Base'!G744,'Extras -UL'!$A$4:$J$5,2,FALSE),FALSE)),0)</f>
        <v>0</v>
      </c>
      <c r="AD744" s="242">
        <f>IF(G744=$L$1,(VLOOKUP(A744,'Extras -UL'!$A$6:$J$109,HLOOKUP('Exras Inflair Vs. Base'!G744,'Extras -UL'!$A$4:$J$5,2,FALSE),FALSE)),0)</f>
        <v>0</v>
      </c>
      <c r="AE744" s="242">
        <f>IF(G744=$M$1,(VLOOKUP(A744,'Extras -UL'!$A$6:$J$109,HLOOKUP('Exras Inflair Vs. Base'!G744,'Extras -UL'!$A$4:$J$5,2,FALSE),FALSE)),0)</f>
        <v>0</v>
      </c>
      <c r="AF744" s="242">
        <f>IF(G744=$N$1,(VLOOKUP(A744,'Extras -UL'!$A$6:$J$109,HLOOKUP('Exras Inflair Vs. Base'!G744,'Extras -UL'!$A$4:$J$5,2,FALSE),FALSE)-I744),0)</f>
        <v>0</v>
      </c>
      <c r="AG744" s="242">
        <f>IF(G744=$O$1,(VLOOKUP(A744,'Extras -UL'!$A$6:$J$109,HLOOKUP('Exras Inflair Vs. Base'!G744,'Extras -UL'!$A$4:$J$5,2,FALSE),FALSE)),0)</f>
        <v>0</v>
      </c>
      <c r="AH744" s="242">
        <f>IF(G744=$P$1,(VLOOKUP(A744,'Extras -UL'!$A$6:$J$109,HLOOKUP('Exras Inflair Vs. Base'!G744,'Extras -UL'!$A$4:$J$5,2,FALSE),FALSE)),0)</f>
        <v>0</v>
      </c>
      <c r="AI744" s="242">
        <f>IF(G744=$Q$1,(VLOOKUP(A744,'Extras -UL'!$A$6:$J$109,HLOOKUP('Exras Inflair Vs. Base'!G744,'Extras -UL'!$A$4:$J$5,2,FALSE),FALSE)),0)</f>
        <v>0</v>
      </c>
      <c r="AJ744" s="242">
        <f>IF(G744=$R$1,(VLOOKUP(A744,'Extras -UL'!$A$6:$J$109,HLOOKUP('Exras Inflair Vs. Base'!G744,'Extras -UL'!$A$4:$J$5,2,FALSE),FALSE)),0)</f>
        <v>0</v>
      </c>
    </row>
    <row r="745" spans="1:36" x14ac:dyDescent="0.25">
      <c r="A745" s="250"/>
      <c r="B745" s="250"/>
      <c r="C745" s="250"/>
      <c r="D745" s="252"/>
      <c r="E745" s="249"/>
      <c r="F745" s="249"/>
      <c r="G745" s="249"/>
      <c r="H745" s="249"/>
      <c r="I745" s="249"/>
      <c r="J745" s="369">
        <f>IF(G745=$J$1,(VLOOKUP(A745,'Extras -UL'!$A$6:$J$109,HLOOKUP('Exras Inflair Vs. Base'!G745,'Extras -UL'!$A$4:$J$5,2,FALSE),FALSE)-I745),0)</f>
        <v>0</v>
      </c>
      <c r="K745" s="369">
        <f>IF(G745=$K$1,(VLOOKUP(A745,'Extras -UL'!$A$6:$J$109,HLOOKUP('Exras Inflair Vs. Base'!G745,'Extras -UL'!$A$4:$J$5,2,FALSE),FALSE)-I745),0)</f>
        <v>0</v>
      </c>
      <c r="L745" s="369">
        <f>IF(G745=$L$1,(VLOOKUP(A745,'Extras -UL'!$A$6:$J$109,HLOOKUP('Exras Inflair Vs. Base'!G745,'Extras -UL'!$A$4:$J$5,2,FALSE),FALSE)-I745),0)</f>
        <v>0</v>
      </c>
      <c r="M745" s="369">
        <f>IF(G745=$M$1,(VLOOKUP(A745,'Extras -UL'!$A$6:$J$109,HLOOKUP('Exras Inflair Vs. Base'!G745,'Extras -UL'!$A$4:$J$5,2,FALSE),FALSE)-I745),0)</f>
        <v>0</v>
      </c>
      <c r="N745" s="369">
        <f>IF(G745=$N$1,(VLOOKUP(A745,'Extras -UL'!$A$6:$J$109,HLOOKUP('Exras Inflair Vs. Base'!G745,'Extras -UL'!$A$4:$J$5,2,FALSE),FALSE)-I745),0)</f>
        <v>0</v>
      </c>
      <c r="O745" s="369">
        <f>IF(G745=$O$1,(VLOOKUP(A745,'Extras -UL'!$A$6:$J$109,HLOOKUP('Exras Inflair Vs. Base'!G745,'Extras -UL'!$A$4:$J$5,2,FALSE),FALSE)-I745),0)</f>
        <v>0</v>
      </c>
      <c r="P745" s="369">
        <f>IF(G745=$P$1,(VLOOKUP(A745,'Extras -UL'!$A$6:$J$109,HLOOKUP('Exras Inflair Vs. Base'!G745,'Extras -UL'!$A$4:$J$5,2,FALSE),FALSE)-I745),0)</f>
        <v>0</v>
      </c>
      <c r="Q745" s="369">
        <f>IF(G745=$Q$1,(VLOOKUP(A745,'Extras -UL'!$A$6:$J$109,HLOOKUP('Exras Inflair Vs. Base'!G745,'Extras -UL'!$A$4:$J$5,2,FALSE),FALSE)-I745),0)</f>
        <v>0</v>
      </c>
      <c r="R745" s="369">
        <f>IF(G745=$R$1,(VLOOKUP(A745,'Extras -UL'!$A$6:$J$109,HLOOKUP('Exras Inflair Vs. Base'!G745,'Extras -UL'!$A$4:$J$5,2,FALSE),FALSE)-I745),0)</f>
        <v>0</v>
      </c>
      <c r="S745" s="248"/>
      <c r="T745" s="256" t="str">
        <f t="shared" si="34"/>
        <v/>
      </c>
      <c r="U745" s="248"/>
      <c r="V745" s="248"/>
      <c r="W745" s="248"/>
      <c r="X745" s="248"/>
      <c r="Y745" s="241"/>
      <c r="Z745" s="241" t="str">
        <f t="shared" si="35"/>
        <v/>
      </c>
      <c r="AA745" s="245">
        <f t="shared" si="36"/>
        <v>0</v>
      </c>
      <c r="AB745" s="242">
        <f>IF(G745=$J$1,(VLOOKUP(A745,'Extras -UL'!$A$6:$J$109,HLOOKUP('Exras Inflair Vs. Base'!G745,'Extras -UL'!$A$4:$J$5,2,FALSE),FALSE)),0)</f>
        <v>0</v>
      </c>
      <c r="AC745" s="242">
        <f>IF(G745=$K$1,(VLOOKUP(A745,'Extras -UL'!$A$6:$J$109,HLOOKUP('Exras Inflair Vs. Base'!G745,'Extras -UL'!$A$4:$J$5,2,FALSE),FALSE)),0)</f>
        <v>0</v>
      </c>
      <c r="AD745" s="242">
        <f>IF(G745=$L$1,(VLOOKUP(A745,'Extras -UL'!$A$6:$J$109,HLOOKUP('Exras Inflair Vs. Base'!G745,'Extras -UL'!$A$4:$J$5,2,FALSE),FALSE)),0)</f>
        <v>0</v>
      </c>
      <c r="AE745" s="242">
        <f>IF(G745=$M$1,(VLOOKUP(A745,'Extras -UL'!$A$6:$J$109,HLOOKUP('Exras Inflair Vs. Base'!G745,'Extras -UL'!$A$4:$J$5,2,FALSE),FALSE)),0)</f>
        <v>0</v>
      </c>
      <c r="AF745" s="242">
        <f>IF(G745=$N$1,(VLOOKUP(A745,'Extras -UL'!$A$6:$J$109,HLOOKUP('Exras Inflair Vs. Base'!G745,'Extras -UL'!$A$4:$J$5,2,FALSE),FALSE)-I745),0)</f>
        <v>0</v>
      </c>
      <c r="AG745" s="242">
        <f>IF(G745=$O$1,(VLOOKUP(A745,'Extras -UL'!$A$6:$J$109,HLOOKUP('Exras Inflair Vs. Base'!G745,'Extras -UL'!$A$4:$J$5,2,FALSE),FALSE)),0)</f>
        <v>0</v>
      </c>
      <c r="AH745" s="242">
        <f>IF(G745=$P$1,(VLOOKUP(A745,'Extras -UL'!$A$6:$J$109,HLOOKUP('Exras Inflair Vs. Base'!G745,'Extras -UL'!$A$4:$J$5,2,FALSE),FALSE)),0)</f>
        <v>0</v>
      </c>
      <c r="AI745" s="242">
        <f>IF(G745=$Q$1,(VLOOKUP(A745,'Extras -UL'!$A$6:$J$109,HLOOKUP('Exras Inflair Vs. Base'!G745,'Extras -UL'!$A$4:$J$5,2,FALSE),FALSE)),0)</f>
        <v>0</v>
      </c>
      <c r="AJ745" s="242">
        <f>IF(G745=$R$1,(VLOOKUP(A745,'Extras -UL'!$A$6:$J$109,HLOOKUP('Exras Inflair Vs. Base'!G745,'Extras -UL'!$A$4:$J$5,2,FALSE),FALSE)),0)</f>
        <v>0</v>
      </c>
    </row>
    <row r="746" spans="1:36" x14ac:dyDescent="0.25">
      <c r="A746" s="250"/>
      <c r="B746" s="250"/>
      <c r="C746" s="250"/>
      <c r="D746" s="252"/>
      <c r="E746" s="249"/>
      <c r="F746" s="249"/>
      <c r="G746" s="249"/>
      <c r="H746" s="249"/>
      <c r="I746" s="249"/>
      <c r="J746" s="369">
        <f>IF(G746=$J$1,(VLOOKUP(A746,'Extras -UL'!$A$6:$J$109,HLOOKUP('Exras Inflair Vs. Base'!G746,'Extras -UL'!$A$4:$J$5,2,FALSE),FALSE)-I746),0)</f>
        <v>0</v>
      </c>
      <c r="K746" s="369">
        <f>IF(G746=$K$1,(VLOOKUP(A746,'Extras -UL'!$A$6:$J$109,HLOOKUP('Exras Inflair Vs. Base'!G746,'Extras -UL'!$A$4:$J$5,2,FALSE),FALSE)-I746),0)</f>
        <v>0</v>
      </c>
      <c r="L746" s="369">
        <f>IF(G746=$L$1,(VLOOKUP(A746,'Extras -UL'!$A$6:$J$109,HLOOKUP('Exras Inflair Vs. Base'!G746,'Extras -UL'!$A$4:$J$5,2,FALSE),FALSE)-I746),0)</f>
        <v>0</v>
      </c>
      <c r="M746" s="369">
        <f>IF(G746=$M$1,(VLOOKUP(A746,'Extras -UL'!$A$6:$J$109,HLOOKUP('Exras Inflair Vs. Base'!G746,'Extras -UL'!$A$4:$J$5,2,FALSE),FALSE)-I746),0)</f>
        <v>0</v>
      </c>
      <c r="N746" s="369">
        <f>IF(G746=$N$1,(VLOOKUP(A746,'Extras -UL'!$A$6:$J$109,HLOOKUP('Exras Inflair Vs. Base'!G746,'Extras -UL'!$A$4:$J$5,2,FALSE),FALSE)-I746),0)</f>
        <v>0</v>
      </c>
      <c r="O746" s="369">
        <f>IF(G746=$O$1,(VLOOKUP(A746,'Extras -UL'!$A$6:$J$109,HLOOKUP('Exras Inflair Vs. Base'!G746,'Extras -UL'!$A$4:$J$5,2,FALSE),FALSE)-I746),0)</f>
        <v>0</v>
      </c>
      <c r="P746" s="369">
        <f>IF(G746=$P$1,(VLOOKUP(A746,'Extras -UL'!$A$6:$J$109,HLOOKUP('Exras Inflair Vs. Base'!G746,'Extras -UL'!$A$4:$J$5,2,FALSE),FALSE)-I746),0)</f>
        <v>0</v>
      </c>
      <c r="Q746" s="369">
        <f>IF(G746=$Q$1,(VLOOKUP(A746,'Extras -UL'!$A$6:$J$109,HLOOKUP('Exras Inflair Vs. Base'!G746,'Extras -UL'!$A$4:$J$5,2,FALSE),FALSE)-I746),0)</f>
        <v>0</v>
      </c>
      <c r="R746" s="369">
        <f>IF(G746=$R$1,(VLOOKUP(A746,'Extras -UL'!$A$6:$J$109,HLOOKUP('Exras Inflair Vs. Base'!G746,'Extras -UL'!$A$4:$J$5,2,FALSE),FALSE)-I746),0)</f>
        <v>0</v>
      </c>
      <c r="S746" s="248"/>
      <c r="T746" s="256" t="str">
        <f t="shared" si="34"/>
        <v/>
      </c>
      <c r="U746" s="248"/>
      <c r="V746" s="248"/>
      <c r="W746" s="248"/>
      <c r="X746" s="248"/>
      <c r="Y746" s="241"/>
      <c r="Z746" s="241" t="str">
        <f t="shared" si="35"/>
        <v/>
      </c>
      <c r="AA746" s="245">
        <f t="shared" si="36"/>
        <v>0</v>
      </c>
      <c r="AB746" s="242">
        <f>IF(G746=$J$1,(VLOOKUP(A746,'Extras -UL'!$A$6:$J$109,HLOOKUP('Exras Inflair Vs. Base'!G746,'Extras -UL'!$A$4:$J$5,2,FALSE),FALSE)),0)</f>
        <v>0</v>
      </c>
      <c r="AC746" s="242">
        <f>IF(G746=$K$1,(VLOOKUP(A746,'Extras -UL'!$A$6:$J$109,HLOOKUP('Exras Inflair Vs. Base'!G746,'Extras -UL'!$A$4:$J$5,2,FALSE),FALSE)),0)</f>
        <v>0</v>
      </c>
      <c r="AD746" s="242">
        <f>IF(G746=$L$1,(VLOOKUP(A746,'Extras -UL'!$A$6:$J$109,HLOOKUP('Exras Inflair Vs. Base'!G746,'Extras -UL'!$A$4:$J$5,2,FALSE),FALSE)),0)</f>
        <v>0</v>
      </c>
      <c r="AE746" s="242">
        <f>IF(G746=$M$1,(VLOOKUP(A746,'Extras -UL'!$A$6:$J$109,HLOOKUP('Exras Inflair Vs. Base'!G746,'Extras -UL'!$A$4:$J$5,2,FALSE),FALSE)),0)</f>
        <v>0</v>
      </c>
      <c r="AF746" s="242">
        <f>IF(G746=$N$1,(VLOOKUP(A746,'Extras -UL'!$A$6:$J$109,HLOOKUP('Exras Inflair Vs. Base'!G746,'Extras -UL'!$A$4:$J$5,2,FALSE),FALSE)-I746),0)</f>
        <v>0</v>
      </c>
      <c r="AG746" s="242">
        <f>IF(G746=$O$1,(VLOOKUP(A746,'Extras -UL'!$A$6:$J$109,HLOOKUP('Exras Inflair Vs. Base'!G746,'Extras -UL'!$A$4:$J$5,2,FALSE),FALSE)),0)</f>
        <v>0</v>
      </c>
      <c r="AH746" s="242">
        <f>IF(G746=$P$1,(VLOOKUP(A746,'Extras -UL'!$A$6:$J$109,HLOOKUP('Exras Inflair Vs. Base'!G746,'Extras -UL'!$A$4:$J$5,2,FALSE),FALSE)),0)</f>
        <v>0</v>
      </c>
      <c r="AI746" s="242">
        <f>IF(G746=$Q$1,(VLOOKUP(A746,'Extras -UL'!$A$6:$J$109,HLOOKUP('Exras Inflair Vs. Base'!G746,'Extras -UL'!$A$4:$J$5,2,FALSE),FALSE)),0)</f>
        <v>0</v>
      </c>
      <c r="AJ746" s="242">
        <f>IF(G746=$R$1,(VLOOKUP(A746,'Extras -UL'!$A$6:$J$109,HLOOKUP('Exras Inflair Vs. Base'!G746,'Extras -UL'!$A$4:$J$5,2,FALSE),FALSE)),0)</f>
        <v>0</v>
      </c>
    </row>
    <row r="747" spans="1:36" x14ac:dyDescent="0.25">
      <c r="A747" s="250"/>
      <c r="B747" s="250"/>
      <c r="C747" s="250"/>
      <c r="D747" s="252"/>
      <c r="E747" s="249"/>
      <c r="F747" s="249"/>
      <c r="G747" s="249"/>
      <c r="H747" s="249"/>
      <c r="I747" s="249"/>
      <c r="J747" s="369">
        <f>IF(G747=$J$1,(VLOOKUP(A747,'Extras -UL'!$A$6:$J$109,HLOOKUP('Exras Inflair Vs. Base'!G747,'Extras -UL'!$A$4:$J$5,2,FALSE),FALSE)-I747),0)</f>
        <v>0</v>
      </c>
      <c r="K747" s="369">
        <f>IF(G747=$K$1,(VLOOKUP(A747,'Extras -UL'!$A$6:$J$109,HLOOKUP('Exras Inflair Vs. Base'!G747,'Extras -UL'!$A$4:$J$5,2,FALSE),FALSE)-I747),0)</f>
        <v>0</v>
      </c>
      <c r="L747" s="369">
        <f>IF(G747=$L$1,(VLOOKUP(A747,'Extras -UL'!$A$6:$J$109,HLOOKUP('Exras Inflair Vs. Base'!G747,'Extras -UL'!$A$4:$J$5,2,FALSE),FALSE)-I747),0)</f>
        <v>0</v>
      </c>
      <c r="M747" s="369">
        <f>IF(G747=$M$1,(VLOOKUP(A747,'Extras -UL'!$A$6:$J$109,HLOOKUP('Exras Inflair Vs. Base'!G747,'Extras -UL'!$A$4:$J$5,2,FALSE),FALSE)-I747),0)</f>
        <v>0</v>
      </c>
      <c r="N747" s="369">
        <f>IF(G747=$N$1,(VLOOKUP(A747,'Extras -UL'!$A$6:$J$109,HLOOKUP('Exras Inflair Vs. Base'!G747,'Extras -UL'!$A$4:$J$5,2,FALSE),FALSE)-I747),0)</f>
        <v>0</v>
      </c>
      <c r="O747" s="369">
        <f>IF(G747=$O$1,(VLOOKUP(A747,'Extras -UL'!$A$6:$J$109,HLOOKUP('Exras Inflair Vs. Base'!G747,'Extras -UL'!$A$4:$J$5,2,FALSE),FALSE)-I747),0)</f>
        <v>0</v>
      </c>
      <c r="P747" s="369">
        <f>IF(G747=$P$1,(VLOOKUP(A747,'Extras -UL'!$A$6:$J$109,HLOOKUP('Exras Inflair Vs. Base'!G747,'Extras -UL'!$A$4:$J$5,2,FALSE),FALSE)-I747),0)</f>
        <v>0</v>
      </c>
      <c r="Q747" s="369">
        <f>IF(G747=$Q$1,(VLOOKUP(A747,'Extras -UL'!$A$6:$J$109,HLOOKUP('Exras Inflair Vs. Base'!G747,'Extras -UL'!$A$4:$J$5,2,FALSE),FALSE)-I747),0)</f>
        <v>0</v>
      </c>
      <c r="R747" s="369">
        <f>IF(G747=$R$1,(VLOOKUP(A747,'Extras -UL'!$A$6:$J$109,HLOOKUP('Exras Inflair Vs. Base'!G747,'Extras -UL'!$A$4:$J$5,2,FALSE),FALSE)-I747),0)</f>
        <v>0</v>
      </c>
      <c r="S747" s="248"/>
      <c r="T747" s="256" t="str">
        <f t="shared" si="34"/>
        <v/>
      </c>
      <c r="U747" s="248"/>
      <c r="V747" s="248"/>
      <c r="W747" s="248"/>
      <c r="X747" s="248"/>
      <c r="Y747" s="241"/>
      <c r="Z747" s="241" t="str">
        <f t="shared" si="35"/>
        <v/>
      </c>
      <c r="AA747" s="245">
        <f t="shared" si="36"/>
        <v>0</v>
      </c>
      <c r="AB747" s="242">
        <f>IF(G747=$J$1,(VLOOKUP(A747,'Extras -UL'!$A$6:$J$109,HLOOKUP('Exras Inflair Vs. Base'!G747,'Extras -UL'!$A$4:$J$5,2,FALSE),FALSE)),0)</f>
        <v>0</v>
      </c>
      <c r="AC747" s="242">
        <f>IF(G747=$K$1,(VLOOKUP(A747,'Extras -UL'!$A$6:$J$109,HLOOKUP('Exras Inflair Vs. Base'!G747,'Extras -UL'!$A$4:$J$5,2,FALSE),FALSE)),0)</f>
        <v>0</v>
      </c>
      <c r="AD747" s="242">
        <f>IF(G747=$L$1,(VLOOKUP(A747,'Extras -UL'!$A$6:$J$109,HLOOKUP('Exras Inflair Vs. Base'!G747,'Extras -UL'!$A$4:$J$5,2,FALSE),FALSE)),0)</f>
        <v>0</v>
      </c>
      <c r="AE747" s="242">
        <f>IF(G747=$M$1,(VLOOKUP(A747,'Extras -UL'!$A$6:$J$109,HLOOKUP('Exras Inflair Vs. Base'!G747,'Extras -UL'!$A$4:$J$5,2,FALSE),FALSE)),0)</f>
        <v>0</v>
      </c>
      <c r="AF747" s="242">
        <f>IF(G747=$N$1,(VLOOKUP(A747,'Extras -UL'!$A$6:$J$109,HLOOKUP('Exras Inflair Vs. Base'!G747,'Extras -UL'!$A$4:$J$5,2,FALSE),FALSE)-I747),0)</f>
        <v>0</v>
      </c>
      <c r="AG747" s="242">
        <f>IF(G747=$O$1,(VLOOKUP(A747,'Extras -UL'!$A$6:$J$109,HLOOKUP('Exras Inflair Vs. Base'!G747,'Extras -UL'!$A$4:$J$5,2,FALSE),FALSE)),0)</f>
        <v>0</v>
      </c>
      <c r="AH747" s="242">
        <f>IF(G747=$P$1,(VLOOKUP(A747,'Extras -UL'!$A$6:$J$109,HLOOKUP('Exras Inflair Vs. Base'!G747,'Extras -UL'!$A$4:$J$5,2,FALSE),FALSE)),0)</f>
        <v>0</v>
      </c>
      <c r="AI747" s="242">
        <f>IF(G747=$Q$1,(VLOOKUP(A747,'Extras -UL'!$A$6:$J$109,HLOOKUP('Exras Inflair Vs. Base'!G747,'Extras -UL'!$A$4:$J$5,2,FALSE),FALSE)),0)</f>
        <v>0</v>
      </c>
      <c r="AJ747" s="242">
        <f>IF(G747=$R$1,(VLOOKUP(A747,'Extras -UL'!$A$6:$J$109,HLOOKUP('Exras Inflair Vs. Base'!G747,'Extras -UL'!$A$4:$J$5,2,FALSE),FALSE)),0)</f>
        <v>0</v>
      </c>
    </row>
    <row r="748" spans="1:36" x14ac:dyDescent="0.25">
      <c r="A748" s="250"/>
      <c r="B748" s="250"/>
      <c r="C748" s="250"/>
      <c r="D748" s="252"/>
      <c r="E748" s="249"/>
      <c r="F748" s="249"/>
      <c r="G748" s="249"/>
      <c r="H748" s="249"/>
      <c r="I748" s="249"/>
      <c r="J748" s="369">
        <f>IF(G748=$J$1,(VLOOKUP(A748,'Extras -UL'!$A$6:$J$109,HLOOKUP('Exras Inflair Vs. Base'!G748,'Extras -UL'!$A$4:$J$5,2,FALSE),FALSE)-I748),0)</f>
        <v>0</v>
      </c>
      <c r="K748" s="369">
        <f>IF(G748=$K$1,(VLOOKUP(A748,'Extras -UL'!$A$6:$J$109,HLOOKUP('Exras Inflair Vs. Base'!G748,'Extras -UL'!$A$4:$J$5,2,FALSE),FALSE)-I748),0)</f>
        <v>0</v>
      </c>
      <c r="L748" s="369">
        <f>IF(G748=$L$1,(VLOOKUP(A748,'Extras -UL'!$A$6:$J$109,HLOOKUP('Exras Inflair Vs. Base'!G748,'Extras -UL'!$A$4:$J$5,2,FALSE),FALSE)-I748),0)</f>
        <v>0</v>
      </c>
      <c r="M748" s="369">
        <f>IF(G748=$M$1,(VLOOKUP(A748,'Extras -UL'!$A$6:$J$109,HLOOKUP('Exras Inflair Vs. Base'!G748,'Extras -UL'!$A$4:$J$5,2,FALSE),FALSE)-I748),0)</f>
        <v>0</v>
      </c>
      <c r="N748" s="369">
        <f>IF(G748=$N$1,(VLOOKUP(A748,'Extras -UL'!$A$6:$J$109,HLOOKUP('Exras Inflair Vs. Base'!G748,'Extras -UL'!$A$4:$J$5,2,FALSE),FALSE)-I748),0)</f>
        <v>0</v>
      </c>
      <c r="O748" s="369">
        <f>IF(G748=$O$1,(VLOOKUP(A748,'Extras -UL'!$A$6:$J$109,HLOOKUP('Exras Inflair Vs. Base'!G748,'Extras -UL'!$A$4:$J$5,2,FALSE),FALSE)-I748),0)</f>
        <v>0</v>
      </c>
      <c r="P748" s="369">
        <f>IF(G748=$P$1,(VLOOKUP(A748,'Extras -UL'!$A$6:$J$109,HLOOKUP('Exras Inflair Vs. Base'!G748,'Extras -UL'!$A$4:$J$5,2,FALSE),FALSE)-I748),0)</f>
        <v>0</v>
      </c>
      <c r="Q748" s="369">
        <f>IF(G748=$Q$1,(VLOOKUP(A748,'Extras -UL'!$A$6:$J$109,HLOOKUP('Exras Inflair Vs. Base'!G748,'Extras -UL'!$A$4:$J$5,2,FALSE),FALSE)-I748),0)</f>
        <v>0</v>
      </c>
      <c r="R748" s="369">
        <f>IF(G748=$R$1,(VLOOKUP(A748,'Extras -UL'!$A$6:$J$109,HLOOKUP('Exras Inflair Vs. Base'!G748,'Extras -UL'!$A$4:$J$5,2,FALSE),FALSE)-I748),0)</f>
        <v>0</v>
      </c>
      <c r="S748" s="248"/>
      <c r="T748" s="256" t="str">
        <f t="shared" si="34"/>
        <v/>
      </c>
      <c r="U748" s="248"/>
      <c r="V748" s="248"/>
      <c r="W748" s="248"/>
      <c r="X748" s="248"/>
      <c r="Y748" s="241"/>
      <c r="Z748" s="241" t="str">
        <f t="shared" si="35"/>
        <v/>
      </c>
      <c r="AA748" s="245">
        <f t="shared" si="36"/>
        <v>0</v>
      </c>
      <c r="AB748" s="242">
        <f>IF(G748=$J$1,(VLOOKUP(A748,'Extras -UL'!$A$6:$J$109,HLOOKUP('Exras Inflair Vs. Base'!G748,'Extras -UL'!$A$4:$J$5,2,FALSE),FALSE)),0)</f>
        <v>0</v>
      </c>
      <c r="AC748" s="242">
        <f>IF(G748=$K$1,(VLOOKUP(A748,'Extras -UL'!$A$6:$J$109,HLOOKUP('Exras Inflair Vs. Base'!G748,'Extras -UL'!$A$4:$J$5,2,FALSE),FALSE)),0)</f>
        <v>0</v>
      </c>
      <c r="AD748" s="242">
        <f>IF(G748=$L$1,(VLOOKUP(A748,'Extras -UL'!$A$6:$J$109,HLOOKUP('Exras Inflair Vs. Base'!G748,'Extras -UL'!$A$4:$J$5,2,FALSE),FALSE)),0)</f>
        <v>0</v>
      </c>
      <c r="AE748" s="242">
        <f>IF(G748=$M$1,(VLOOKUP(A748,'Extras -UL'!$A$6:$J$109,HLOOKUP('Exras Inflair Vs. Base'!G748,'Extras -UL'!$A$4:$J$5,2,FALSE),FALSE)),0)</f>
        <v>0</v>
      </c>
      <c r="AF748" s="242">
        <f>IF(G748=$N$1,(VLOOKUP(A748,'Extras -UL'!$A$6:$J$109,HLOOKUP('Exras Inflair Vs. Base'!G748,'Extras -UL'!$A$4:$J$5,2,FALSE),FALSE)-I748),0)</f>
        <v>0</v>
      </c>
      <c r="AG748" s="242">
        <f>IF(G748=$O$1,(VLOOKUP(A748,'Extras -UL'!$A$6:$J$109,HLOOKUP('Exras Inflair Vs. Base'!G748,'Extras -UL'!$A$4:$J$5,2,FALSE),FALSE)),0)</f>
        <v>0</v>
      </c>
      <c r="AH748" s="242">
        <f>IF(G748=$P$1,(VLOOKUP(A748,'Extras -UL'!$A$6:$J$109,HLOOKUP('Exras Inflair Vs. Base'!G748,'Extras -UL'!$A$4:$J$5,2,FALSE),FALSE)),0)</f>
        <v>0</v>
      </c>
      <c r="AI748" s="242">
        <f>IF(G748=$Q$1,(VLOOKUP(A748,'Extras -UL'!$A$6:$J$109,HLOOKUP('Exras Inflair Vs. Base'!G748,'Extras -UL'!$A$4:$J$5,2,FALSE),FALSE)),0)</f>
        <v>0</v>
      </c>
      <c r="AJ748" s="242">
        <f>IF(G748=$R$1,(VLOOKUP(A748,'Extras -UL'!$A$6:$J$109,HLOOKUP('Exras Inflair Vs. Base'!G748,'Extras -UL'!$A$4:$J$5,2,FALSE),FALSE)),0)</f>
        <v>0</v>
      </c>
    </row>
    <row r="749" spans="1:36" x14ac:dyDescent="0.25">
      <c r="A749" s="250"/>
      <c r="B749" s="250"/>
      <c r="C749" s="250"/>
      <c r="D749" s="252"/>
      <c r="E749" s="249"/>
      <c r="F749" s="249"/>
      <c r="G749" s="249"/>
      <c r="H749" s="249"/>
      <c r="I749" s="249"/>
      <c r="J749" s="369">
        <f>IF(G749=$J$1,(VLOOKUP(A749,'Extras -UL'!$A$6:$J$109,HLOOKUP('Exras Inflair Vs. Base'!G749,'Extras -UL'!$A$4:$J$5,2,FALSE),FALSE)-I749),0)</f>
        <v>0</v>
      </c>
      <c r="K749" s="369">
        <f>IF(G749=$K$1,(VLOOKUP(A749,'Extras -UL'!$A$6:$J$109,HLOOKUP('Exras Inflair Vs. Base'!G749,'Extras -UL'!$A$4:$J$5,2,FALSE),FALSE)-I749),0)</f>
        <v>0</v>
      </c>
      <c r="L749" s="369">
        <f>IF(G749=$L$1,(VLOOKUP(A749,'Extras -UL'!$A$6:$J$109,HLOOKUP('Exras Inflair Vs. Base'!G749,'Extras -UL'!$A$4:$J$5,2,FALSE),FALSE)-I749),0)</f>
        <v>0</v>
      </c>
      <c r="M749" s="369">
        <f>IF(G749=$M$1,(VLOOKUP(A749,'Extras -UL'!$A$6:$J$109,HLOOKUP('Exras Inflair Vs. Base'!G749,'Extras -UL'!$A$4:$J$5,2,FALSE),FALSE)-I749),0)</f>
        <v>0</v>
      </c>
      <c r="N749" s="369">
        <f>IF(G749=$N$1,(VLOOKUP(A749,'Extras -UL'!$A$6:$J$109,HLOOKUP('Exras Inflair Vs. Base'!G749,'Extras -UL'!$A$4:$J$5,2,FALSE),FALSE)-I749),0)</f>
        <v>0</v>
      </c>
      <c r="O749" s="369">
        <f>IF(G749=$O$1,(VLOOKUP(A749,'Extras -UL'!$A$6:$J$109,HLOOKUP('Exras Inflair Vs. Base'!G749,'Extras -UL'!$A$4:$J$5,2,FALSE),FALSE)-I749),0)</f>
        <v>0</v>
      </c>
      <c r="P749" s="369">
        <f>IF(G749=$P$1,(VLOOKUP(A749,'Extras -UL'!$A$6:$J$109,HLOOKUP('Exras Inflair Vs. Base'!G749,'Extras -UL'!$A$4:$J$5,2,FALSE),FALSE)-I749),0)</f>
        <v>0</v>
      </c>
      <c r="Q749" s="369">
        <f>IF(G749=$Q$1,(VLOOKUP(A749,'Extras -UL'!$A$6:$J$109,HLOOKUP('Exras Inflair Vs. Base'!G749,'Extras -UL'!$A$4:$J$5,2,FALSE),FALSE)-I749),0)</f>
        <v>0</v>
      </c>
      <c r="R749" s="369">
        <f>IF(G749=$R$1,(VLOOKUP(A749,'Extras -UL'!$A$6:$J$109,HLOOKUP('Exras Inflair Vs. Base'!G749,'Extras -UL'!$A$4:$J$5,2,FALSE),FALSE)-I749),0)</f>
        <v>0</v>
      </c>
      <c r="S749" s="248"/>
      <c r="T749" s="256" t="str">
        <f t="shared" si="34"/>
        <v/>
      </c>
      <c r="U749" s="248"/>
      <c r="V749" s="248"/>
      <c r="W749" s="248"/>
      <c r="X749" s="248"/>
      <c r="Y749" s="241"/>
      <c r="Z749" s="241" t="str">
        <f t="shared" si="35"/>
        <v/>
      </c>
      <c r="AA749" s="245">
        <f t="shared" si="36"/>
        <v>0</v>
      </c>
      <c r="AB749" s="242">
        <f>IF(G749=$J$1,(VLOOKUP(A749,'Extras -UL'!$A$6:$J$109,HLOOKUP('Exras Inflair Vs. Base'!G749,'Extras -UL'!$A$4:$J$5,2,FALSE),FALSE)),0)</f>
        <v>0</v>
      </c>
      <c r="AC749" s="242">
        <f>IF(G749=$K$1,(VLOOKUP(A749,'Extras -UL'!$A$6:$J$109,HLOOKUP('Exras Inflair Vs. Base'!G749,'Extras -UL'!$A$4:$J$5,2,FALSE),FALSE)),0)</f>
        <v>0</v>
      </c>
      <c r="AD749" s="242">
        <f>IF(G749=$L$1,(VLOOKUP(A749,'Extras -UL'!$A$6:$J$109,HLOOKUP('Exras Inflair Vs. Base'!G749,'Extras -UL'!$A$4:$J$5,2,FALSE),FALSE)),0)</f>
        <v>0</v>
      </c>
      <c r="AE749" s="242">
        <f>IF(G749=$M$1,(VLOOKUP(A749,'Extras -UL'!$A$6:$J$109,HLOOKUP('Exras Inflair Vs. Base'!G749,'Extras -UL'!$A$4:$J$5,2,FALSE),FALSE)),0)</f>
        <v>0</v>
      </c>
      <c r="AF749" s="242">
        <f>IF(G749=$N$1,(VLOOKUP(A749,'Extras -UL'!$A$6:$J$109,HLOOKUP('Exras Inflair Vs. Base'!G749,'Extras -UL'!$A$4:$J$5,2,FALSE),FALSE)-I749),0)</f>
        <v>0</v>
      </c>
      <c r="AG749" s="242">
        <f>IF(G749=$O$1,(VLOOKUP(A749,'Extras -UL'!$A$6:$J$109,HLOOKUP('Exras Inflair Vs. Base'!G749,'Extras -UL'!$A$4:$J$5,2,FALSE),FALSE)),0)</f>
        <v>0</v>
      </c>
      <c r="AH749" s="242">
        <f>IF(G749=$P$1,(VLOOKUP(A749,'Extras -UL'!$A$6:$J$109,HLOOKUP('Exras Inflair Vs. Base'!G749,'Extras -UL'!$A$4:$J$5,2,FALSE),FALSE)),0)</f>
        <v>0</v>
      </c>
      <c r="AI749" s="242">
        <f>IF(G749=$Q$1,(VLOOKUP(A749,'Extras -UL'!$A$6:$J$109,HLOOKUP('Exras Inflair Vs. Base'!G749,'Extras -UL'!$A$4:$J$5,2,FALSE),FALSE)),0)</f>
        <v>0</v>
      </c>
      <c r="AJ749" s="242">
        <f>IF(G749=$R$1,(VLOOKUP(A749,'Extras -UL'!$A$6:$J$109,HLOOKUP('Exras Inflair Vs. Base'!G749,'Extras -UL'!$A$4:$J$5,2,FALSE),FALSE)),0)</f>
        <v>0</v>
      </c>
    </row>
    <row r="750" spans="1:36" x14ac:dyDescent="0.25">
      <c r="A750" s="250"/>
      <c r="B750" s="250"/>
      <c r="C750" s="250"/>
      <c r="D750" s="252"/>
      <c r="E750" s="249"/>
      <c r="F750" s="249"/>
      <c r="G750" s="249"/>
      <c r="H750" s="249"/>
      <c r="I750" s="249"/>
      <c r="J750" s="369">
        <f>IF(G750=$J$1,(VLOOKUP(A750,'Extras -UL'!$A$6:$J$109,HLOOKUP('Exras Inflair Vs. Base'!G750,'Extras -UL'!$A$4:$J$5,2,FALSE),FALSE)-I750),0)</f>
        <v>0</v>
      </c>
      <c r="K750" s="369">
        <f>IF(G750=$K$1,(VLOOKUP(A750,'Extras -UL'!$A$6:$J$109,HLOOKUP('Exras Inflair Vs. Base'!G750,'Extras -UL'!$A$4:$J$5,2,FALSE),FALSE)-I750),0)</f>
        <v>0</v>
      </c>
      <c r="L750" s="369">
        <f>IF(G750=$L$1,(VLOOKUP(A750,'Extras -UL'!$A$6:$J$109,HLOOKUP('Exras Inflair Vs. Base'!G750,'Extras -UL'!$A$4:$J$5,2,FALSE),FALSE)-I750),0)</f>
        <v>0</v>
      </c>
      <c r="M750" s="369">
        <f>IF(G750=$M$1,(VLOOKUP(A750,'Extras -UL'!$A$6:$J$109,HLOOKUP('Exras Inflair Vs. Base'!G750,'Extras -UL'!$A$4:$J$5,2,FALSE),FALSE)-I750),0)</f>
        <v>0</v>
      </c>
      <c r="N750" s="369">
        <f>IF(G750=$N$1,(VLOOKUP(A750,'Extras -UL'!$A$6:$J$109,HLOOKUP('Exras Inflair Vs. Base'!G750,'Extras -UL'!$A$4:$J$5,2,FALSE),FALSE)-I750),0)</f>
        <v>0</v>
      </c>
      <c r="O750" s="369">
        <f>IF(G750=$O$1,(VLOOKUP(A750,'Extras -UL'!$A$6:$J$109,HLOOKUP('Exras Inflair Vs. Base'!G750,'Extras -UL'!$A$4:$J$5,2,FALSE),FALSE)-I750),0)</f>
        <v>0</v>
      </c>
      <c r="P750" s="369">
        <f>IF(G750=$P$1,(VLOOKUP(A750,'Extras -UL'!$A$6:$J$109,HLOOKUP('Exras Inflair Vs. Base'!G750,'Extras -UL'!$A$4:$J$5,2,FALSE),FALSE)-I750),0)</f>
        <v>0</v>
      </c>
      <c r="Q750" s="369">
        <f>IF(G750=$Q$1,(VLOOKUP(A750,'Extras -UL'!$A$6:$J$109,HLOOKUP('Exras Inflair Vs. Base'!G750,'Extras -UL'!$A$4:$J$5,2,FALSE),FALSE)-I750),0)</f>
        <v>0</v>
      </c>
      <c r="R750" s="369">
        <f>IF(G750=$R$1,(VLOOKUP(A750,'Extras -UL'!$A$6:$J$109,HLOOKUP('Exras Inflair Vs. Base'!G750,'Extras -UL'!$A$4:$J$5,2,FALSE),FALSE)-I750),0)</f>
        <v>0</v>
      </c>
      <c r="S750" s="248"/>
      <c r="T750" s="256" t="str">
        <f t="shared" si="34"/>
        <v/>
      </c>
      <c r="U750" s="248"/>
      <c r="V750" s="248"/>
      <c r="W750" s="248"/>
      <c r="X750" s="248"/>
      <c r="Y750" s="241"/>
      <c r="Z750" s="241" t="str">
        <f t="shared" si="35"/>
        <v/>
      </c>
      <c r="AA750" s="245">
        <f t="shared" si="36"/>
        <v>0</v>
      </c>
      <c r="AB750" s="242">
        <f>IF(G750=$J$1,(VLOOKUP(A750,'Extras -UL'!$A$6:$J$109,HLOOKUP('Exras Inflair Vs. Base'!G750,'Extras -UL'!$A$4:$J$5,2,FALSE),FALSE)),0)</f>
        <v>0</v>
      </c>
      <c r="AC750" s="242">
        <f>IF(G750=$K$1,(VLOOKUP(A750,'Extras -UL'!$A$6:$J$109,HLOOKUP('Exras Inflair Vs. Base'!G750,'Extras -UL'!$A$4:$J$5,2,FALSE),FALSE)),0)</f>
        <v>0</v>
      </c>
      <c r="AD750" s="242">
        <f>IF(G750=$L$1,(VLOOKUP(A750,'Extras -UL'!$A$6:$J$109,HLOOKUP('Exras Inflair Vs. Base'!G750,'Extras -UL'!$A$4:$J$5,2,FALSE),FALSE)),0)</f>
        <v>0</v>
      </c>
      <c r="AE750" s="242">
        <f>IF(G750=$M$1,(VLOOKUP(A750,'Extras -UL'!$A$6:$J$109,HLOOKUP('Exras Inflair Vs. Base'!G750,'Extras -UL'!$A$4:$J$5,2,FALSE),FALSE)),0)</f>
        <v>0</v>
      </c>
      <c r="AF750" s="242">
        <f>IF(G750=$N$1,(VLOOKUP(A750,'Extras -UL'!$A$6:$J$109,HLOOKUP('Exras Inflair Vs. Base'!G750,'Extras -UL'!$A$4:$J$5,2,FALSE),FALSE)-I750),0)</f>
        <v>0</v>
      </c>
      <c r="AG750" s="242">
        <f>IF(G750=$O$1,(VLOOKUP(A750,'Extras -UL'!$A$6:$J$109,HLOOKUP('Exras Inflair Vs. Base'!G750,'Extras -UL'!$A$4:$J$5,2,FALSE),FALSE)),0)</f>
        <v>0</v>
      </c>
      <c r="AH750" s="242">
        <f>IF(G750=$P$1,(VLOOKUP(A750,'Extras -UL'!$A$6:$J$109,HLOOKUP('Exras Inflair Vs. Base'!G750,'Extras -UL'!$A$4:$J$5,2,FALSE),FALSE)),0)</f>
        <v>0</v>
      </c>
      <c r="AI750" s="242">
        <f>IF(G750=$Q$1,(VLOOKUP(A750,'Extras -UL'!$A$6:$J$109,HLOOKUP('Exras Inflair Vs. Base'!G750,'Extras -UL'!$A$4:$J$5,2,FALSE),FALSE)),0)</f>
        <v>0</v>
      </c>
      <c r="AJ750" s="242">
        <f>IF(G750=$R$1,(VLOOKUP(A750,'Extras -UL'!$A$6:$J$109,HLOOKUP('Exras Inflair Vs. Base'!G750,'Extras -UL'!$A$4:$J$5,2,FALSE),FALSE)),0)</f>
        <v>0</v>
      </c>
    </row>
    <row r="751" spans="1:36" x14ac:dyDescent="0.25">
      <c r="A751" s="250"/>
      <c r="B751" s="250"/>
      <c r="C751" s="250"/>
      <c r="D751" s="252"/>
      <c r="E751" s="249"/>
      <c r="F751" s="249"/>
      <c r="G751" s="249"/>
      <c r="H751" s="249"/>
      <c r="I751" s="249"/>
      <c r="J751" s="369">
        <f>IF(G751=$J$1,(VLOOKUP(A751,'Extras -UL'!$A$6:$J$109,HLOOKUP('Exras Inflair Vs. Base'!G751,'Extras -UL'!$A$4:$J$5,2,FALSE),FALSE)-I751),0)</f>
        <v>0</v>
      </c>
      <c r="K751" s="369">
        <f>IF(G751=$K$1,(VLOOKUP(A751,'Extras -UL'!$A$6:$J$109,HLOOKUP('Exras Inflair Vs. Base'!G751,'Extras -UL'!$A$4:$J$5,2,FALSE),FALSE)-I751),0)</f>
        <v>0</v>
      </c>
      <c r="L751" s="369">
        <f>IF(G751=$L$1,(VLOOKUP(A751,'Extras -UL'!$A$6:$J$109,HLOOKUP('Exras Inflair Vs. Base'!G751,'Extras -UL'!$A$4:$J$5,2,FALSE),FALSE)-I751),0)</f>
        <v>0</v>
      </c>
      <c r="M751" s="369">
        <f>IF(G751=$M$1,(VLOOKUP(A751,'Extras -UL'!$A$6:$J$109,HLOOKUP('Exras Inflair Vs. Base'!G751,'Extras -UL'!$A$4:$J$5,2,FALSE),FALSE)-I751),0)</f>
        <v>0</v>
      </c>
      <c r="N751" s="369">
        <f>IF(G751=$N$1,(VLOOKUP(A751,'Extras -UL'!$A$6:$J$109,HLOOKUP('Exras Inflair Vs. Base'!G751,'Extras -UL'!$A$4:$J$5,2,FALSE),FALSE)-I751),0)</f>
        <v>0</v>
      </c>
      <c r="O751" s="369">
        <f>IF(G751=$O$1,(VLOOKUP(A751,'Extras -UL'!$A$6:$J$109,HLOOKUP('Exras Inflair Vs. Base'!G751,'Extras -UL'!$A$4:$J$5,2,FALSE),FALSE)-I751),0)</f>
        <v>0</v>
      </c>
      <c r="P751" s="369">
        <f>IF(G751=$P$1,(VLOOKUP(A751,'Extras -UL'!$A$6:$J$109,HLOOKUP('Exras Inflair Vs. Base'!G751,'Extras -UL'!$A$4:$J$5,2,FALSE),FALSE)-I751),0)</f>
        <v>0</v>
      </c>
      <c r="Q751" s="369">
        <f>IF(G751=$Q$1,(VLOOKUP(A751,'Extras -UL'!$A$6:$J$109,HLOOKUP('Exras Inflair Vs. Base'!G751,'Extras -UL'!$A$4:$J$5,2,FALSE),FALSE)-I751),0)</f>
        <v>0</v>
      </c>
      <c r="R751" s="369">
        <f>IF(G751=$R$1,(VLOOKUP(A751,'Extras -UL'!$A$6:$J$109,HLOOKUP('Exras Inflair Vs. Base'!G751,'Extras -UL'!$A$4:$J$5,2,FALSE),FALSE)-I751),0)</f>
        <v>0</v>
      </c>
      <c r="S751" s="248"/>
      <c r="T751" s="256" t="str">
        <f t="shared" si="34"/>
        <v/>
      </c>
      <c r="U751" s="248"/>
      <c r="V751" s="248"/>
      <c r="W751" s="248"/>
      <c r="X751" s="248"/>
      <c r="Y751" s="241"/>
      <c r="Z751" s="241" t="str">
        <f t="shared" si="35"/>
        <v/>
      </c>
      <c r="AA751" s="245">
        <f t="shared" si="36"/>
        <v>0</v>
      </c>
      <c r="AB751" s="242">
        <f>IF(G751=$J$1,(VLOOKUP(A751,'Extras -UL'!$A$6:$J$109,HLOOKUP('Exras Inflair Vs. Base'!G751,'Extras -UL'!$A$4:$J$5,2,FALSE),FALSE)),0)</f>
        <v>0</v>
      </c>
      <c r="AC751" s="242">
        <f>IF(G751=$K$1,(VLOOKUP(A751,'Extras -UL'!$A$6:$J$109,HLOOKUP('Exras Inflair Vs. Base'!G751,'Extras -UL'!$A$4:$J$5,2,FALSE),FALSE)),0)</f>
        <v>0</v>
      </c>
      <c r="AD751" s="242">
        <f>IF(G751=$L$1,(VLOOKUP(A751,'Extras -UL'!$A$6:$J$109,HLOOKUP('Exras Inflair Vs. Base'!G751,'Extras -UL'!$A$4:$J$5,2,FALSE),FALSE)),0)</f>
        <v>0</v>
      </c>
      <c r="AE751" s="242">
        <f>IF(G751=$M$1,(VLOOKUP(A751,'Extras -UL'!$A$6:$J$109,HLOOKUP('Exras Inflair Vs. Base'!G751,'Extras -UL'!$A$4:$J$5,2,FALSE),FALSE)),0)</f>
        <v>0</v>
      </c>
      <c r="AF751" s="242">
        <f>IF(G751=$N$1,(VLOOKUP(A751,'Extras -UL'!$A$6:$J$109,HLOOKUP('Exras Inflair Vs. Base'!G751,'Extras -UL'!$A$4:$J$5,2,FALSE),FALSE)-I751),0)</f>
        <v>0</v>
      </c>
      <c r="AG751" s="242">
        <f>IF(G751=$O$1,(VLOOKUP(A751,'Extras -UL'!$A$6:$J$109,HLOOKUP('Exras Inflair Vs. Base'!G751,'Extras -UL'!$A$4:$J$5,2,FALSE),FALSE)),0)</f>
        <v>0</v>
      </c>
      <c r="AH751" s="242">
        <f>IF(G751=$P$1,(VLOOKUP(A751,'Extras -UL'!$A$6:$J$109,HLOOKUP('Exras Inflair Vs. Base'!G751,'Extras -UL'!$A$4:$J$5,2,FALSE),FALSE)),0)</f>
        <v>0</v>
      </c>
      <c r="AI751" s="242">
        <f>IF(G751=$Q$1,(VLOOKUP(A751,'Extras -UL'!$A$6:$J$109,HLOOKUP('Exras Inflair Vs. Base'!G751,'Extras -UL'!$A$4:$J$5,2,FALSE),FALSE)),0)</f>
        <v>0</v>
      </c>
      <c r="AJ751" s="242">
        <f>IF(G751=$R$1,(VLOOKUP(A751,'Extras -UL'!$A$6:$J$109,HLOOKUP('Exras Inflair Vs. Base'!G751,'Extras -UL'!$A$4:$J$5,2,FALSE),FALSE)),0)</f>
        <v>0</v>
      </c>
    </row>
    <row r="752" spans="1:36" x14ac:dyDescent="0.25">
      <c r="A752" s="250"/>
      <c r="B752" s="250"/>
      <c r="C752" s="250"/>
      <c r="D752" s="252"/>
      <c r="E752" s="249"/>
      <c r="F752" s="249"/>
      <c r="G752" s="249"/>
      <c r="H752" s="249"/>
      <c r="I752" s="249"/>
      <c r="J752" s="369">
        <f>IF(G752=$J$1,(VLOOKUP(A752,'Extras -UL'!$A$6:$J$109,HLOOKUP('Exras Inflair Vs. Base'!G752,'Extras -UL'!$A$4:$J$5,2,FALSE),FALSE)-I752),0)</f>
        <v>0</v>
      </c>
      <c r="K752" s="369">
        <f>IF(G752=$K$1,(VLOOKUP(A752,'Extras -UL'!$A$6:$J$109,HLOOKUP('Exras Inflair Vs. Base'!G752,'Extras -UL'!$A$4:$J$5,2,FALSE),FALSE)-I752),0)</f>
        <v>0</v>
      </c>
      <c r="L752" s="369">
        <f>IF(G752=$L$1,(VLOOKUP(A752,'Extras -UL'!$A$6:$J$109,HLOOKUP('Exras Inflair Vs. Base'!G752,'Extras -UL'!$A$4:$J$5,2,FALSE),FALSE)-I752),0)</f>
        <v>0</v>
      </c>
      <c r="M752" s="369">
        <f>IF(G752=$M$1,(VLOOKUP(A752,'Extras -UL'!$A$6:$J$109,HLOOKUP('Exras Inflair Vs. Base'!G752,'Extras -UL'!$A$4:$J$5,2,FALSE),FALSE)-I752),0)</f>
        <v>0</v>
      </c>
      <c r="N752" s="369">
        <f>IF(G752=$N$1,(VLOOKUP(A752,'Extras -UL'!$A$6:$J$109,HLOOKUP('Exras Inflair Vs. Base'!G752,'Extras -UL'!$A$4:$J$5,2,FALSE),FALSE)-I752),0)</f>
        <v>0</v>
      </c>
      <c r="O752" s="369">
        <f>IF(G752=$O$1,(VLOOKUP(A752,'Extras -UL'!$A$6:$J$109,HLOOKUP('Exras Inflair Vs. Base'!G752,'Extras -UL'!$A$4:$J$5,2,FALSE),FALSE)-I752),0)</f>
        <v>0</v>
      </c>
      <c r="P752" s="369">
        <f>IF(G752=$P$1,(VLOOKUP(A752,'Extras -UL'!$A$6:$J$109,HLOOKUP('Exras Inflair Vs. Base'!G752,'Extras -UL'!$A$4:$J$5,2,FALSE),FALSE)-I752),0)</f>
        <v>0</v>
      </c>
      <c r="Q752" s="369">
        <f>IF(G752=$Q$1,(VLOOKUP(A752,'Extras -UL'!$A$6:$J$109,HLOOKUP('Exras Inflair Vs. Base'!G752,'Extras -UL'!$A$4:$J$5,2,FALSE),FALSE)-I752),0)</f>
        <v>0</v>
      </c>
      <c r="R752" s="369">
        <f>IF(G752=$R$1,(VLOOKUP(A752,'Extras -UL'!$A$6:$J$109,HLOOKUP('Exras Inflair Vs. Base'!G752,'Extras -UL'!$A$4:$J$5,2,FALSE),FALSE)-I752),0)</f>
        <v>0</v>
      </c>
      <c r="S752" s="248"/>
      <c r="T752" s="256" t="str">
        <f t="shared" si="34"/>
        <v/>
      </c>
      <c r="U752" s="248"/>
      <c r="V752" s="248"/>
      <c r="W752" s="248"/>
      <c r="X752" s="248"/>
      <c r="Y752" s="241"/>
      <c r="Z752" s="241" t="str">
        <f t="shared" si="35"/>
        <v/>
      </c>
      <c r="AA752" s="245">
        <f t="shared" si="36"/>
        <v>0</v>
      </c>
      <c r="AB752" s="242">
        <f>IF(G752=$J$1,(VLOOKUP(A752,'Extras -UL'!$A$6:$J$109,HLOOKUP('Exras Inflair Vs. Base'!G752,'Extras -UL'!$A$4:$J$5,2,FALSE),FALSE)),0)</f>
        <v>0</v>
      </c>
      <c r="AC752" s="242">
        <f>IF(G752=$K$1,(VLOOKUP(A752,'Extras -UL'!$A$6:$J$109,HLOOKUP('Exras Inflair Vs. Base'!G752,'Extras -UL'!$A$4:$J$5,2,FALSE),FALSE)),0)</f>
        <v>0</v>
      </c>
      <c r="AD752" s="242">
        <f>IF(G752=$L$1,(VLOOKUP(A752,'Extras -UL'!$A$6:$J$109,HLOOKUP('Exras Inflair Vs. Base'!G752,'Extras -UL'!$A$4:$J$5,2,FALSE),FALSE)),0)</f>
        <v>0</v>
      </c>
      <c r="AE752" s="242">
        <f>IF(G752=$M$1,(VLOOKUP(A752,'Extras -UL'!$A$6:$J$109,HLOOKUP('Exras Inflair Vs. Base'!G752,'Extras -UL'!$A$4:$J$5,2,FALSE),FALSE)),0)</f>
        <v>0</v>
      </c>
      <c r="AF752" s="242">
        <f>IF(G752=$N$1,(VLOOKUP(A752,'Extras -UL'!$A$6:$J$109,HLOOKUP('Exras Inflair Vs. Base'!G752,'Extras -UL'!$A$4:$J$5,2,FALSE),FALSE)-I752),0)</f>
        <v>0</v>
      </c>
      <c r="AG752" s="242">
        <f>IF(G752=$O$1,(VLOOKUP(A752,'Extras -UL'!$A$6:$J$109,HLOOKUP('Exras Inflair Vs. Base'!G752,'Extras -UL'!$A$4:$J$5,2,FALSE),FALSE)),0)</f>
        <v>0</v>
      </c>
      <c r="AH752" s="242">
        <f>IF(G752=$P$1,(VLOOKUP(A752,'Extras -UL'!$A$6:$J$109,HLOOKUP('Exras Inflair Vs. Base'!G752,'Extras -UL'!$A$4:$J$5,2,FALSE),FALSE)),0)</f>
        <v>0</v>
      </c>
      <c r="AI752" s="242">
        <f>IF(G752=$Q$1,(VLOOKUP(A752,'Extras -UL'!$A$6:$J$109,HLOOKUP('Exras Inflair Vs. Base'!G752,'Extras -UL'!$A$4:$J$5,2,FALSE),FALSE)),0)</f>
        <v>0</v>
      </c>
      <c r="AJ752" s="242">
        <f>IF(G752=$R$1,(VLOOKUP(A752,'Extras -UL'!$A$6:$J$109,HLOOKUP('Exras Inflair Vs. Base'!G752,'Extras -UL'!$A$4:$J$5,2,FALSE),FALSE)),0)</f>
        <v>0</v>
      </c>
    </row>
    <row r="753" spans="1:36" x14ac:dyDescent="0.25">
      <c r="A753" s="250"/>
      <c r="B753" s="250"/>
      <c r="C753" s="250"/>
      <c r="D753" s="252"/>
      <c r="E753" s="249"/>
      <c r="F753" s="249"/>
      <c r="G753" s="249"/>
      <c r="H753" s="249"/>
      <c r="I753" s="249"/>
      <c r="J753" s="369">
        <f>IF(G753=$J$1,(VLOOKUP(A753,'Extras -UL'!$A$6:$J$109,HLOOKUP('Exras Inflair Vs. Base'!G753,'Extras -UL'!$A$4:$J$5,2,FALSE),FALSE)-I753),0)</f>
        <v>0</v>
      </c>
      <c r="K753" s="369">
        <f>IF(G753=$K$1,(VLOOKUP(A753,'Extras -UL'!$A$6:$J$109,HLOOKUP('Exras Inflair Vs. Base'!G753,'Extras -UL'!$A$4:$J$5,2,FALSE),FALSE)-I753),0)</f>
        <v>0</v>
      </c>
      <c r="L753" s="369">
        <f>IF(G753=$L$1,(VLOOKUP(A753,'Extras -UL'!$A$6:$J$109,HLOOKUP('Exras Inflair Vs. Base'!G753,'Extras -UL'!$A$4:$J$5,2,FALSE),FALSE)-I753),0)</f>
        <v>0</v>
      </c>
      <c r="M753" s="369">
        <f>IF(G753=$M$1,(VLOOKUP(A753,'Extras -UL'!$A$6:$J$109,HLOOKUP('Exras Inflair Vs. Base'!G753,'Extras -UL'!$A$4:$J$5,2,FALSE),FALSE)-I753),0)</f>
        <v>0</v>
      </c>
      <c r="N753" s="369">
        <f>IF(G753=$N$1,(VLOOKUP(A753,'Extras -UL'!$A$6:$J$109,HLOOKUP('Exras Inflair Vs. Base'!G753,'Extras -UL'!$A$4:$J$5,2,FALSE),FALSE)-I753),0)</f>
        <v>0</v>
      </c>
      <c r="O753" s="369">
        <f>IF(G753=$O$1,(VLOOKUP(A753,'Extras -UL'!$A$6:$J$109,HLOOKUP('Exras Inflair Vs. Base'!G753,'Extras -UL'!$A$4:$J$5,2,FALSE),FALSE)-I753),0)</f>
        <v>0</v>
      </c>
      <c r="P753" s="369">
        <f>IF(G753=$P$1,(VLOOKUP(A753,'Extras -UL'!$A$6:$J$109,HLOOKUP('Exras Inflair Vs. Base'!G753,'Extras -UL'!$A$4:$J$5,2,FALSE),FALSE)-I753),0)</f>
        <v>0</v>
      </c>
      <c r="Q753" s="369">
        <f>IF(G753=$Q$1,(VLOOKUP(A753,'Extras -UL'!$A$6:$J$109,HLOOKUP('Exras Inflair Vs. Base'!G753,'Extras -UL'!$A$4:$J$5,2,FALSE),FALSE)-I753),0)</f>
        <v>0</v>
      </c>
      <c r="R753" s="369">
        <f>IF(G753=$R$1,(VLOOKUP(A753,'Extras -UL'!$A$6:$J$109,HLOOKUP('Exras Inflair Vs. Base'!G753,'Extras -UL'!$A$4:$J$5,2,FALSE),FALSE)-I753),0)</f>
        <v>0</v>
      </c>
      <c r="S753" s="248"/>
      <c r="T753" s="256" t="str">
        <f t="shared" si="34"/>
        <v/>
      </c>
      <c r="U753" s="248"/>
      <c r="V753" s="248"/>
      <c r="W753" s="248"/>
      <c r="X753" s="248"/>
      <c r="Y753" s="241"/>
      <c r="Z753" s="241" t="str">
        <f t="shared" si="35"/>
        <v/>
      </c>
      <c r="AA753" s="245">
        <f t="shared" si="36"/>
        <v>0</v>
      </c>
      <c r="AB753" s="242">
        <f>IF(G753=$J$1,(VLOOKUP(A753,'Extras -UL'!$A$6:$J$109,HLOOKUP('Exras Inflair Vs. Base'!G753,'Extras -UL'!$A$4:$J$5,2,FALSE),FALSE)),0)</f>
        <v>0</v>
      </c>
      <c r="AC753" s="242">
        <f>IF(G753=$K$1,(VLOOKUP(A753,'Extras -UL'!$A$6:$J$109,HLOOKUP('Exras Inflair Vs. Base'!G753,'Extras -UL'!$A$4:$J$5,2,FALSE),FALSE)),0)</f>
        <v>0</v>
      </c>
      <c r="AD753" s="242">
        <f>IF(G753=$L$1,(VLOOKUP(A753,'Extras -UL'!$A$6:$J$109,HLOOKUP('Exras Inflair Vs. Base'!G753,'Extras -UL'!$A$4:$J$5,2,FALSE),FALSE)),0)</f>
        <v>0</v>
      </c>
      <c r="AE753" s="242">
        <f>IF(G753=$M$1,(VLOOKUP(A753,'Extras -UL'!$A$6:$J$109,HLOOKUP('Exras Inflair Vs. Base'!G753,'Extras -UL'!$A$4:$J$5,2,FALSE),FALSE)),0)</f>
        <v>0</v>
      </c>
      <c r="AF753" s="242">
        <f>IF(G753=$N$1,(VLOOKUP(A753,'Extras -UL'!$A$6:$J$109,HLOOKUP('Exras Inflair Vs. Base'!G753,'Extras -UL'!$A$4:$J$5,2,FALSE),FALSE)-I753),0)</f>
        <v>0</v>
      </c>
      <c r="AG753" s="242">
        <f>IF(G753=$O$1,(VLOOKUP(A753,'Extras -UL'!$A$6:$J$109,HLOOKUP('Exras Inflair Vs. Base'!G753,'Extras -UL'!$A$4:$J$5,2,FALSE),FALSE)),0)</f>
        <v>0</v>
      </c>
      <c r="AH753" s="242">
        <f>IF(G753=$P$1,(VLOOKUP(A753,'Extras -UL'!$A$6:$J$109,HLOOKUP('Exras Inflair Vs. Base'!G753,'Extras -UL'!$A$4:$J$5,2,FALSE),FALSE)),0)</f>
        <v>0</v>
      </c>
      <c r="AI753" s="242">
        <f>IF(G753=$Q$1,(VLOOKUP(A753,'Extras -UL'!$A$6:$J$109,HLOOKUP('Exras Inflair Vs. Base'!G753,'Extras -UL'!$A$4:$J$5,2,FALSE),FALSE)),0)</f>
        <v>0</v>
      </c>
      <c r="AJ753" s="242">
        <f>IF(G753=$R$1,(VLOOKUP(A753,'Extras -UL'!$A$6:$J$109,HLOOKUP('Exras Inflair Vs. Base'!G753,'Extras -UL'!$A$4:$J$5,2,FALSE),FALSE)),0)</f>
        <v>0</v>
      </c>
    </row>
    <row r="754" spans="1:36" x14ac:dyDescent="0.25">
      <c r="A754" s="250"/>
      <c r="B754" s="250"/>
      <c r="C754" s="250"/>
      <c r="D754" s="252"/>
      <c r="E754" s="249"/>
      <c r="F754" s="249"/>
      <c r="G754" s="249"/>
      <c r="H754" s="249"/>
      <c r="I754" s="249"/>
      <c r="J754" s="369">
        <f>IF(G754=$J$1,(VLOOKUP(A754,'Extras -UL'!$A$6:$J$109,HLOOKUP('Exras Inflair Vs. Base'!G754,'Extras -UL'!$A$4:$J$5,2,FALSE),FALSE)-I754),0)</f>
        <v>0</v>
      </c>
      <c r="K754" s="369">
        <f>IF(G754=$K$1,(VLOOKUP(A754,'Extras -UL'!$A$6:$J$109,HLOOKUP('Exras Inflair Vs. Base'!G754,'Extras -UL'!$A$4:$J$5,2,FALSE),FALSE)-I754),0)</f>
        <v>0</v>
      </c>
      <c r="L754" s="369">
        <f>IF(G754=$L$1,(VLOOKUP(A754,'Extras -UL'!$A$6:$J$109,HLOOKUP('Exras Inflair Vs. Base'!G754,'Extras -UL'!$A$4:$J$5,2,FALSE),FALSE)-I754),0)</f>
        <v>0</v>
      </c>
      <c r="M754" s="369">
        <f>IF(G754=$M$1,(VLOOKUP(A754,'Extras -UL'!$A$6:$J$109,HLOOKUP('Exras Inflair Vs. Base'!G754,'Extras -UL'!$A$4:$J$5,2,FALSE),FALSE)-I754),0)</f>
        <v>0</v>
      </c>
      <c r="N754" s="369">
        <f>IF(G754=$N$1,(VLOOKUP(A754,'Extras -UL'!$A$6:$J$109,HLOOKUP('Exras Inflair Vs. Base'!G754,'Extras -UL'!$A$4:$J$5,2,FALSE),FALSE)-I754),0)</f>
        <v>0</v>
      </c>
      <c r="O754" s="369">
        <f>IF(G754=$O$1,(VLOOKUP(A754,'Extras -UL'!$A$6:$J$109,HLOOKUP('Exras Inflair Vs. Base'!G754,'Extras -UL'!$A$4:$J$5,2,FALSE),FALSE)-I754),0)</f>
        <v>0</v>
      </c>
      <c r="P754" s="369">
        <f>IF(G754=$P$1,(VLOOKUP(A754,'Extras -UL'!$A$6:$J$109,HLOOKUP('Exras Inflair Vs. Base'!G754,'Extras -UL'!$A$4:$J$5,2,FALSE),FALSE)-I754),0)</f>
        <v>0</v>
      </c>
      <c r="Q754" s="369">
        <f>IF(G754=$Q$1,(VLOOKUP(A754,'Extras -UL'!$A$6:$J$109,HLOOKUP('Exras Inflair Vs. Base'!G754,'Extras -UL'!$A$4:$J$5,2,FALSE),FALSE)-I754),0)</f>
        <v>0</v>
      </c>
      <c r="R754" s="369">
        <f>IF(G754=$R$1,(VLOOKUP(A754,'Extras -UL'!$A$6:$J$109,HLOOKUP('Exras Inflair Vs. Base'!G754,'Extras -UL'!$A$4:$J$5,2,FALSE),FALSE)-I754),0)</f>
        <v>0</v>
      </c>
      <c r="S754" s="248"/>
      <c r="T754" s="256" t="str">
        <f t="shared" si="34"/>
        <v/>
      </c>
      <c r="U754" s="248"/>
      <c r="V754" s="248"/>
      <c r="W754" s="248"/>
      <c r="X754" s="248"/>
      <c r="Y754" s="241"/>
      <c r="Z754" s="241" t="str">
        <f t="shared" si="35"/>
        <v/>
      </c>
      <c r="AA754" s="245">
        <f t="shared" si="36"/>
        <v>0</v>
      </c>
      <c r="AB754" s="242">
        <f>IF(G754=$J$1,(VLOOKUP(A754,'Extras -UL'!$A$6:$J$109,HLOOKUP('Exras Inflair Vs. Base'!G754,'Extras -UL'!$A$4:$J$5,2,FALSE),FALSE)),0)</f>
        <v>0</v>
      </c>
      <c r="AC754" s="242">
        <f>IF(G754=$K$1,(VLOOKUP(A754,'Extras -UL'!$A$6:$J$109,HLOOKUP('Exras Inflair Vs. Base'!G754,'Extras -UL'!$A$4:$J$5,2,FALSE),FALSE)),0)</f>
        <v>0</v>
      </c>
      <c r="AD754" s="242">
        <f>IF(G754=$L$1,(VLOOKUP(A754,'Extras -UL'!$A$6:$J$109,HLOOKUP('Exras Inflair Vs. Base'!G754,'Extras -UL'!$A$4:$J$5,2,FALSE),FALSE)),0)</f>
        <v>0</v>
      </c>
      <c r="AE754" s="242">
        <f>IF(G754=$M$1,(VLOOKUP(A754,'Extras -UL'!$A$6:$J$109,HLOOKUP('Exras Inflair Vs. Base'!G754,'Extras -UL'!$A$4:$J$5,2,FALSE),FALSE)),0)</f>
        <v>0</v>
      </c>
      <c r="AF754" s="242">
        <f>IF(G754=$N$1,(VLOOKUP(A754,'Extras -UL'!$A$6:$J$109,HLOOKUP('Exras Inflair Vs. Base'!G754,'Extras -UL'!$A$4:$J$5,2,FALSE),FALSE)-I754),0)</f>
        <v>0</v>
      </c>
      <c r="AG754" s="242">
        <f>IF(G754=$O$1,(VLOOKUP(A754,'Extras -UL'!$A$6:$J$109,HLOOKUP('Exras Inflair Vs. Base'!G754,'Extras -UL'!$A$4:$J$5,2,FALSE),FALSE)),0)</f>
        <v>0</v>
      </c>
      <c r="AH754" s="242">
        <f>IF(G754=$P$1,(VLOOKUP(A754,'Extras -UL'!$A$6:$J$109,HLOOKUP('Exras Inflair Vs. Base'!G754,'Extras -UL'!$A$4:$J$5,2,FALSE),FALSE)),0)</f>
        <v>0</v>
      </c>
      <c r="AI754" s="242">
        <f>IF(G754=$Q$1,(VLOOKUP(A754,'Extras -UL'!$A$6:$J$109,HLOOKUP('Exras Inflair Vs. Base'!G754,'Extras -UL'!$A$4:$J$5,2,FALSE),FALSE)),0)</f>
        <v>0</v>
      </c>
      <c r="AJ754" s="242">
        <f>IF(G754=$R$1,(VLOOKUP(A754,'Extras -UL'!$A$6:$J$109,HLOOKUP('Exras Inflair Vs. Base'!G754,'Extras -UL'!$A$4:$J$5,2,FALSE),FALSE)),0)</f>
        <v>0</v>
      </c>
    </row>
    <row r="755" spans="1:36" x14ac:dyDescent="0.25">
      <c r="A755" s="250"/>
      <c r="B755" s="250"/>
      <c r="C755" s="250"/>
      <c r="D755" s="252"/>
      <c r="E755" s="249"/>
      <c r="F755" s="249"/>
      <c r="G755" s="249"/>
      <c r="H755" s="249"/>
      <c r="I755" s="249"/>
      <c r="J755" s="369">
        <f>IF(G755=$J$1,(VLOOKUP(A755,'Extras -UL'!$A$6:$J$109,HLOOKUP('Exras Inflair Vs. Base'!G755,'Extras -UL'!$A$4:$J$5,2,FALSE),FALSE)-I755),0)</f>
        <v>0</v>
      </c>
      <c r="K755" s="369">
        <f>IF(G755=$K$1,(VLOOKUP(A755,'Extras -UL'!$A$6:$J$109,HLOOKUP('Exras Inflair Vs. Base'!G755,'Extras -UL'!$A$4:$J$5,2,FALSE),FALSE)-I755),0)</f>
        <v>0</v>
      </c>
      <c r="L755" s="369">
        <f>IF(G755=$L$1,(VLOOKUP(A755,'Extras -UL'!$A$6:$J$109,HLOOKUP('Exras Inflair Vs. Base'!G755,'Extras -UL'!$A$4:$J$5,2,FALSE),FALSE)-I755),0)</f>
        <v>0</v>
      </c>
      <c r="M755" s="369">
        <f>IF(G755=$M$1,(VLOOKUP(A755,'Extras -UL'!$A$6:$J$109,HLOOKUP('Exras Inflair Vs. Base'!G755,'Extras -UL'!$A$4:$J$5,2,FALSE),FALSE)-I755),0)</f>
        <v>0</v>
      </c>
      <c r="N755" s="369">
        <f>IF(G755=$N$1,(VLOOKUP(A755,'Extras -UL'!$A$6:$J$109,HLOOKUP('Exras Inflair Vs. Base'!G755,'Extras -UL'!$A$4:$J$5,2,FALSE),FALSE)-I755),0)</f>
        <v>0</v>
      </c>
      <c r="O755" s="369">
        <f>IF(G755=$O$1,(VLOOKUP(A755,'Extras -UL'!$A$6:$J$109,HLOOKUP('Exras Inflair Vs. Base'!G755,'Extras -UL'!$A$4:$J$5,2,FALSE),FALSE)-I755),0)</f>
        <v>0</v>
      </c>
      <c r="P755" s="369">
        <f>IF(G755=$P$1,(VLOOKUP(A755,'Extras -UL'!$A$6:$J$109,HLOOKUP('Exras Inflair Vs. Base'!G755,'Extras -UL'!$A$4:$J$5,2,FALSE),FALSE)-I755),0)</f>
        <v>0</v>
      </c>
      <c r="Q755" s="369">
        <f>IF(G755=$Q$1,(VLOOKUP(A755,'Extras -UL'!$A$6:$J$109,HLOOKUP('Exras Inflair Vs. Base'!G755,'Extras -UL'!$A$4:$J$5,2,FALSE),FALSE)-I755),0)</f>
        <v>0</v>
      </c>
      <c r="R755" s="369">
        <f>IF(G755=$R$1,(VLOOKUP(A755,'Extras -UL'!$A$6:$J$109,HLOOKUP('Exras Inflair Vs. Base'!G755,'Extras -UL'!$A$4:$J$5,2,FALSE),FALSE)-I755),0)</f>
        <v>0</v>
      </c>
      <c r="S755" s="248"/>
      <c r="T755" s="256" t="str">
        <f t="shared" si="34"/>
        <v/>
      </c>
      <c r="U755" s="248"/>
      <c r="V755" s="248"/>
      <c r="W755" s="248"/>
      <c r="X755" s="248"/>
      <c r="Y755" s="241"/>
      <c r="Z755" s="241" t="str">
        <f t="shared" si="35"/>
        <v/>
      </c>
      <c r="AA755" s="245">
        <f t="shared" si="36"/>
        <v>0</v>
      </c>
      <c r="AB755" s="242">
        <f>IF(G755=$J$1,(VLOOKUP(A755,'Extras -UL'!$A$6:$J$109,HLOOKUP('Exras Inflair Vs. Base'!G755,'Extras -UL'!$A$4:$J$5,2,FALSE),FALSE)),0)</f>
        <v>0</v>
      </c>
      <c r="AC755" s="242">
        <f>IF(G755=$K$1,(VLOOKUP(A755,'Extras -UL'!$A$6:$J$109,HLOOKUP('Exras Inflair Vs. Base'!G755,'Extras -UL'!$A$4:$J$5,2,FALSE),FALSE)),0)</f>
        <v>0</v>
      </c>
      <c r="AD755" s="242">
        <f>IF(G755=$L$1,(VLOOKUP(A755,'Extras -UL'!$A$6:$J$109,HLOOKUP('Exras Inflair Vs. Base'!G755,'Extras -UL'!$A$4:$J$5,2,FALSE),FALSE)),0)</f>
        <v>0</v>
      </c>
      <c r="AE755" s="242">
        <f>IF(G755=$M$1,(VLOOKUP(A755,'Extras -UL'!$A$6:$J$109,HLOOKUP('Exras Inflair Vs. Base'!G755,'Extras -UL'!$A$4:$J$5,2,FALSE),FALSE)),0)</f>
        <v>0</v>
      </c>
      <c r="AF755" s="242">
        <f>IF(G755=$N$1,(VLOOKUP(A755,'Extras -UL'!$A$6:$J$109,HLOOKUP('Exras Inflair Vs. Base'!G755,'Extras -UL'!$A$4:$J$5,2,FALSE),FALSE)-I755),0)</f>
        <v>0</v>
      </c>
      <c r="AG755" s="242">
        <f>IF(G755=$O$1,(VLOOKUP(A755,'Extras -UL'!$A$6:$J$109,HLOOKUP('Exras Inflair Vs. Base'!G755,'Extras -UL'!$A$4:$J$5,2,FALSE),FALSE)),0)</f>
        <v>0</v>
      </c>
      <c r="AH755" s="242">
        <f>IF(G755=$P$1,(VLOOKUP(A755,'Extras -UL'!$A$6:$J$109,HLOOKUP('Exras Inflair Vs. Base'!G755,'Extras -UL'!$A$4:$J$5,2,FALSE),FALSE)),0)</f>
        <v>0</v>
      </c>
      <c r="AI755" s="242">
        <f>IF(G755=$Q$1,(VLOOKUP(A755,'Extras -UL'!$A$6:$J$109,HLOOKUP('Exras Inflair Vs. Base'!G755,'Extras -UL'!$A$4:$J$5,2,FALSE),FALSE)),0)</f>
        <v>0</v>
      </c>
      <c r="AJ755" s="242">
        <f>IF(G755=$R$1,(VLOOKUP(A755,'Extras -UL'!$A$6:$J$109,HLOOKUP('Exras Inflair Vs. Base'!G755,'Extras -UL'!$A$4:$J$5,2,FALSE),FALSE)),0)</f>
        <v>0</v>
      </c>
    </row>
    <row r="756" spans="1:36" x14ac:dyDescent="0.25">
      <c r="A756" s="250"/>
      <c r="B756" s="250"/>
      <c r="C756" s="250"/>
      <c r="D756" s="252"/>
      <c r="E756" s="249"/>
      <c r="F756" s="249"/>
      <c r="G756" s="249"/>
      <c r="H756" s="249"/>
      <c r="I756" s="249"/>
      <c r="J756" s="369">
        <f>IF(G756=$J$1,(VLOOKUP(A756,'Extras -UL'!$A$6:$J$109,HLOOKUP('Exras Inflair Vs. Base'!G756,'Extras -UL'!$A$4:$J$5,2,FALSE),FALSE)-I756),0)</f>
        <v>0</v>
      </c>
      <c r="K756" s="369">
        <f>IF(G756=$K$1,(VLOOKUP(A756,'Extras -UL'!$A$6:$J$109,HLOOKUP('Exras Inflair Vs. Base'!G756,'Extras -UL'!$A$4:$J$5,2,FALSE),FALSE)-I756),0)</f>
        <v>0</v>
      </c>
      <c r="L756" s="369">
        <f>IF(G756=$L$1,(VLOOKUP(A756,'Extras -UL'!$A$6:$J$109,HLOOKUP('Exras Inflair Vs. Base'!G756,'Extras -UL'!$A$4:$J$5,2,FALSE),FALSE)-I756),0)</f>
        <v>0</v>
      </c>
      <c r="M756" s="369">
        <f>IF(G756=$M$1,(VLOOKUP(A756,'Extras -UL'!$A$6:$J$109,HLOOKUP('Exras Inflair Vs. Base'!G756,'Extras -UL'!$A$4:$J$5,2,FALSE),FALSE)-I756),0)</f>
        <v>0</v>
      </c>
      <c r="N756" s="369">
        <f>IF(G756=$N$1,(VLOOKUP(A756,'Extras -UL'!$A$6:$J$109,HLOOKUP('Exras Inflair Vs. Base'!G756,'Extras -UL'!$A$4:$J$5,2,FALSE),FALSE)-I756),0)</f>
        <v>0</v>
      </c>
      <c r="O756" s="369">
        <f>IF(G756=$O$1,(VLOOKUP(A756,'Extras -UL'!$A$6:$J$109,HLOOKUP('Exras Inflair Vs. Base'!G756,'Extras -UL'!$A$4:$J$5,2,FALSE),FALSE)-I756),0)</f>
        <v>0</v>
      </c>
      <c r="P756" s="369">
        <f>IF(G756=$P$1,(VLOOKUP(A756,'Extras -UL'!$A$6:$J$109,HLOOKUP('Exras Inflair Vs. Base'!G756,'Extras -UL'!$A$4:$J$5,2,FALSE),FALSE)-I756),0)</f>
        <v>0</v>
      </c>
      <c r="Q756" s="369">
        <f>IF(G756=$Q$1,(VLOOKUP(A756,'Extras -UL'!$A$6:$J$109,HLOOKUP('Exras Inflair Vs. Base'!G756,'Extras -UL'!$A$4:$J$5,2,FALSE),FALSE)-I756),0)</f>
        <v>0</v>
      </c>
      <c r="R756" s="369">
        <f>IF(G756=$R$1,(VLOOKUP(A756,'Extras -UL'!$A$6:$J$109,HLOOKUP('Exras Inflair Vs. Base'!G756,'Extras -UL'!$A$4:$J$5,2,FALSE),FALSE)-I756),0)</f>
        <v>0</v>
      </c>
      <c r="S756" s="248"/>
      <c r="T756" s="256" t="str">
        <f t="shared" si="34"/>
        <v/>
      </c>
      <c r="U756" s="248"/>
      <c r="V756" s="248"/>
      <c r="W756" s="248"/>
      <c r="X756" s="248"/>
      <c r="Y756" s="241"/>
      <c r="Z756" s="241" t="str">
        <f t="shared" si="35"/>
        <v/>
      </c>
      <c r="AA756" s="245">
        <f t="shared" si="36"/>
        <v>0</v>
      </c>
      <c r="AB756" s="242">
        <f>IF(G756=$J$1,(VLOOKUP(A756,'Extras -UL'!$A$6:$J$109,HLOOKUP('Exras Inflair Vs. Base'!G756,'Extras -UL'!$A$4:$J$5,2,FALSE),FALSE)),0)</f>
        <v>0</v>
      </c>
      <c r="AC756" s="242">
        <f>IF(G756=$K$1,(VLOOKUP(A756,'Extras -UL'!$A$6:$J$109,HLOOKUP('Exras Inflair Vs. Base'!G756,'Extras -UL'!$A$4:$J$5,2,FALSE),FALSE)),0)</f>
        <v>0</v>
      </c>
      <c r="AD756" s="242">
        <f>IF(G756=$L$1,(VLOOKUP(A756,'Extras -UL'!$A$6:$J$109,HLOOKUP('Exras Inflair Vs. Base'!G756,'Extras -UL'!$A$4:$J$5,2,FALSE),FALSE)),0)</f>
        <v>0</v>
      </c>
      <c r="AE756" s="242">
        <f>IF(G756=$M$1,(VLOOKUP(A756,'Extras -UL'!$A$6:$J$109,HLOOKUP('Exras Inflair Vs. Base'!G756,'Extras -UL'!$A$4:$J$5,2,FALSE),FALSE)),0)</f>
        <v>0</v>
      </c>
      <c r="AF756" s="242">
        <f>IF(G756=$N$1,(VLOOKUP(A756,'Extras -UL'!$A$6:$J$109,HLOOKUP('Exras Inflair Vs. Base'!G756,'Extras -UL'!$A$4:$J$5,2,FALSE),FALSE)-I756),0)</f>
        <v>0</v>
      </c>
      <c r="AG756" s="242">
        <f>IF(G756=$O$1,(VLOOKUP(A756,'Extras -UL'!$A$6:$J$109,HLOOKUP('Exras Inflair Vs. Base'!G756,'Extras -UL'!$A$4:$J$5,2,FALSE),FALSE)),0)</f>
        <v>0</v>
      </c>
      <c r="AH756" s="242">
        <f>IF(G756=$P$1,(VLOOKUP(A756,'Extras -UL'!$A$6:$J$109,HLOOKUP('Exras Inflair Vs. Base'!G756,'Extras -UL'!$A$4:$J$5,2,FALSE),FALSE)),0)</f>
        <v>0</v>
      </c>
      <c r="AI756" s="242">
        <f>IF(G756=$Q$1,(VLOOKUP(A756,'Extras -UL'!$A$6:$J$109,HLOOKUP('Exras Inflair Vs. Base'!G756,'Extras -UL'!$A$4:$J$5,2,FALSE),FALSE)),0)</f>
        <v>0</v>
      </c>
      <c r="AJ756" s="242">
        <f>IF(G756=$R$1,(VLOOKUP(A756,'Extras -UL'!$A$6:$J$109,HLOOKUP('Exras Inflair Vs. Base'!G756,'Extras -UL'!$A$4:$J$5,2,FALSE),FALSE)),0)</f>
        <v>0</v>
      </c>
    </row>
    <row r="757" spans="1:36" x14ac:dyDescent="0.25">
      <c r="A757" s="250"/>
      <c r="B757" s="250"/>
      <c r="C757" s="250"/>
      <c r="D757" s="252"/>
      <c r="E757" s="249"/>
      <c r="F757" s="249"/>
      <c r="G757" s="249"/>
      <c r="H757" s="249"/>
      <c r="I757" s="249"/>
      <c r="J757" s="369">
        <f>IF(G757=$J$1,(VLOOKUP(A757,'Extras -UL'!$A$6:$J$109,HLOOKUP('Exras Inflair Vs. Base'!G757,'Extras -UL'!$A$4:$J$5,2,FALSE),FALSE)-I757),0)</f>
        <v>0</v>
      </c>
      <c r="K757" s="369">
        <f>IF(G757=$K$1,(VLOOKUP(A757,'Extras -UL'!$A$6:$J$109,HLOOKUP('Exras Inflair Vs. Base'!G757,'Extras -UL'!$A$4:$J$5,2,FALSE),FALSE)-I757),0)</f>
        <v>0</v>
      </c>
      <c r="L757" s="369">
        <f>IF(G757=$L$1,(VLOOKUP(A757,'Extras -UL'!$A$6:$J$109,HLOOKUP('Exras Inflair Vs. Base'!G757,'Extras -UL'!$A$4:$J$5,2,FALSE),FALSE)-I757),0)</f>
        <v>0</v>
      </c>
      <c r="M757" s="369">
        <f>IF(G757=$M$1,(VLOOKUP(A757,'Extras -UL'!$A$6:$J$109,HLOOKUP('Exras Inflair Vs. Base'!G757,'Extras -UL'!$A$4:$J$5,2,FALSE),FALSE)-I757),0)</f>
        <v>0</v>
      </c>
      <c r="N757" s="369">
        <f>IF(G757=$N$1,(VLOOKUP(A757,'Extras -UL'!$A$6:$J$109,HLOOKUP('Exras Inflair Vs. Base'!G757,'Extras -UL'!$A$4:$J$5,2,FALSE),FALSE)-I757),0)</f>
        <v>0</v>
      </c>
      <c r="O757" s="369">
        <f>IF(G757=$O$1,(VLOOKUP(A757,'Extras -UL'!$A$6:$J$109,HLOOKUP('Exras Inflair Vs. Base'!G757,'Extras -UL'!$A$4:$J$5,2,FALSE),FALSE)-I757),0)</f>
        <v>0</v>
      </c>
      <c r="P757" s="369">
        <f>IF(G757=$P$1,(VLOOKUP(A757,'Extras -UL'!$A$6:$J$109,HLOOKUP('Exras Inflair Vs. Base'!G757,'Extras -UL'!$A$4:$J$5,2,FALSE),FALSE)-I757),0)</f>
        <v>0</v>
      </c>
      <c r="Q757" s="369">
        <f>IF(G757=$Q$1,(VLOOKUP(A757,'Extras -UL'!$A$6:$J$109,HLOOKUP('Exras Inflair Vs. Base'!G757,'Extras -UL'!$A$4:$J$5,2,FALSE),FALSE)-I757),0)</f>
        <v>0</v>
      </c>
      <c r="R757" s="369">
        <f>IF(G757=$R$1,(VLOOKUP(A757,'Extras -UL'!$A$6:$J$109,HLOOKUP('Exras Inflair Vs. Base'!G757,'Extras -UL'!$A$4:$J$5,2,FALSE),FALSE)-I757),0)</f>
        <v>0</v>
      </c>
      <c r="S757" s="248"/>
      <c r="T757" s="256" t="str">
        <f t="shared" si="34"/>
        <v/>
      </c>
      <c r="U757" s="248"/>
      <c r="V757" s="248"/>
      <c r="W757" s="248"/>
      <c r="X757" s="248"/>
      <c r="Y757" s="241"/>
      <c r="Z757" s="241" t="str">
        <f t="shared" si="35"/>
        <v/>
      </c>
      <c r="AA757" s="245">
        <f t="shared" si="36"/>
        <v>0</v>
      </c>
      <c r="AB757" s="242">
        <f>IF(G757=$J$1,(VLOOKUP(A757,'Extras -UL'!$A$6:$J$109,HLOOKUP('Exras Inflair Vs. Base'!G757,'Extras -UL'!$A$4:$J$5,2,FALSE),FALSE)),0)</f>
        <v>0</v>
      </c>
      <c r="AC757" s="242">
        <f>IF(G757=$K$1,(VLOOKUP(A757,'Extras -UL'!$A$6:$J$109,HLOOKUP('Exras Inflair Vs. Base'!G757,'Extras -UL'!$A$4:$J$5,2,FALSE),FALSE)),0)</f>
        <v>0</v>
      </c>
      <c r="AD757" s="242">
        <f>IF(G757=$L$1,(VLOOKUP(A757,'Extras -UL'!$A$6:$J$109,HLOOKUP('Exras Inflair Vs. Base'!G757,'Extras -UL'!$A$4:$J$5,2,FALSE),FALSE)),0)</f>
        <v>0</v>
      </c>
      <c r="AE757" s="242">
        <f>IF(G757=$M$1,(VLOOKUP(A757,'Extras -UL'!$A$6:$J$109,HLOOKUP('Exras Inflair Vs. Base'!G757,'Extras -UL'!$A$4:$J$5,2,FALSE),FALSE)),0)</f>
        <v>0</v>
      </c>
      <c r="AF757" s="242">
        <f>IF(G757=$N$1,(VLOOKUP(A757,'Extras -UL'!$A$6:$J$109,HLOOKUP('Exras Inflair Vs. Base'!G757,'Extras -UL'!$A$4:$J$5,2,FALSE),FALSE)-I757),0)</f>
        <v>0</v>
      </c>
      <c r="AG757" s="242">
        <f>IF(G757=$O$1,(VLOOKUP(A757,'Extras -UL'!$A$6:$J$109,HLOOKUP('Exras Inflair Vs. Base'!G757,'Extras -UL'!$A$4:$J$5,2,FALSE),FALSE)),0)</f>
        <v>0</v>
      </c>
      <c r="AH757" s="242">
        <f>IF(G757=$P$1,(VLOOKUP(A757,'Extras -UL'!$A$6:$J$109,HLOOKUP('Exras Inflair Vs. Base'!G757,'Extras -UL'!$A$4:$J$5,2,FALSE),FALSE)),0)</f>
        <v>0</v>
      </c>
      <c r="AI757" s="242">
        <f>IF(G757=$Q$1,(VLOOKUP(A757,'Extras -UL'!$A$6:$J$109,HLOOKUP('Exras Inflair Vs. Base'!G757,'Extras -UL'!$A$4:$J$5,2,FALSE),FALSE)),0)</f>
        <v>0</v>
      </c>
      <c r="AJ757" s="242">
        <f>IF(G757=$R$1,(VLOOKUP(A757,'Extras -UL'!$A$6:$J$109,HLOOKUP('Exras Inflair Vs. Base'!G757,'Extras -UL'!$A$4:$J$5,2,FALSE),FALSE)),0)</f>
        <v>0</v>
      </c>
    </row>
    <row r="758" spans="1:36" x14ac:dyDescent="0.25">
      <c r="A758" s="250"/>
      <c r="B758" s="250"/>
      <c r="C758" s="250"/>
      <c r="D758" s="252"/>
      <c r="E758" s="249"/>
      <c r="F758" s="249"/>
      <c r="G758" s="249"/>
      <c r="H758" s="249"/>
      <c r="I758" s="249"/>
      <c r="J758" s="369">
        <f>IF(G758=$J$1,(VLOOKUP(A758,'Extras -UL'!$A$6:$J$109,HLOOKUP('Exras Inflair Vs. Base'!G758,'Extras -UL'!$A$4:$J$5,2,FALSE),FALSE)-I758),0)</f>
        <v>0</v>
      </c>
      <c r="K758" s="369">
        <f>IF(G758=$K$1,(VLOOKUP(A758,'Extras -UL'!$A$6:$J$109,HLOOKUP('Exras Inflair Vs. Base'!G758,'Extras -UL'!$A$4:$J$5,2,FALSE),FALSE)-I758),0)</f>
        <v>0</v>
      </c>
      <c r="L758" s="369">
        <f>IF(G758=$L$1,(VLOOKUP(A758,'Extras -UL'!$A$6:$J$109,HLOOKUP('Exras Inflair Vs. Base'!G758,'Extras -UL'!$A$4:$J$5,2,FALSE),FALSE)-I758),0)</f>
        <v>0</v>
      </c>
      <c r="M758" s="369">
        <f>IF(G758=$M$1,(VLOOKUP(A758,'Extras -UL'!$A$6:$J$109,HLOOKUP('Exras Inflair Vs. Base'!G758,'Extras -UL'!$A$4:$J$5,2,FALSE),FALSE)-I758),0)</f>
        <v>0</v>
      </c>
      <c r="N758" s="369">
        <f>IF(G758=$N$1,(VLOOKUP(A758,'Extras -UL'!$A$6:$J$109,HLOOKUP('Exras Inflair Vs. Base'!G758,'Extras -UL'!$A$4:$J$5,2,FALSE),FALSE)-I758),0)</f>
        <v>0</v>
      </c>
      <c r="O758" s="369">
        <f>IF(G758=$O$1,(VLOOKUP(A758,'Extras -UL'!$A$6:$J$109,HLOOKUP('Exras Inflair Vs. Base'!G758,'Extras -UL'!$A$4:$J$5,2,FALSE),FALSE)-I758),0)</f>
        <v>0</v>
      </c>
      <c r="P758" s="369">
        <f>IF(G758=$P$1,(VLOOKUP(A758,'Extras -UL'!$A$6:$J$109,HLOOKUP('Exras Inflair Vs. Base'!G758,'Extras -UL'!$A$4:$J$5,2,FALSE),FALSE)-I758),0)</f>
        <v>0</v>
      </c>
      <c r="Q758" s="369">
        <f>IF(G758=$Q$1,(VLOOKUP(A758,'Extras -UL'!$A$6:$J$109,HLOOKUP('Exras Inflair Vs. Base'!G758,'Extras -UL'!$A$4:$J$5,2,FALSE),FALSE)-I758),0)</f>
        <v>0</v>
      </c>
      <c r="R758" s="369">
        <f>IF(G758=$R$1,(VLOOKUP(A758,'Extras -UL'!$A$6:$J$109,HLOOKUP('Exras Inflair Vs. Base'!G758,'Extras -UL'!$A$4:$J$5,2,FALSE),FALSE)-I758),0)</f>
        <v>0</v>
      </c>
      <c r="S758" s="248"/>
      <c r="T758" s="256" t="str">
        <f t="shared" si="34"/>
        <v/>
      </c>
      <c r="U758" s="248"/>
      <c r="V758" s="248"/>
      <c r="W758" s="248"/>
      <c r="X758" s="248"/>
      <c r="Y758" s="241"/>
      <c r="Z758" s="241" t="str">
        <f t="shared" si="35"/>
        <v/>
      </c>
      <c r="AA758" s="245">
        <f t="shared" si="36"/>
        <v>0</v>
      </c>
      <c r="AB758" s="242">
        <f>IF(G758=$J$1,(VLOOKUP(A758,'Extras -UL'!$A$6:$J$109,HLOOKUP('Exras Inflair Vs. Base'!G758,'Extras -UL'!$A$4:$J$5,2,FALSE),FALSE)),0)</f>
        <v>0</v>
      </c>
      <c r="AC758" s="242">
        <f>IF(G758=$K$1,(VLOOKUP(A758,'Extras -UL'!$A$6:$J$109,HLOOKUP('Exras Inflair Vs. Base'!G758,'Extras -UL'!$A$4:$J$5,2,FALSE),FALSE)),0)</f>
        <v>0</v>
      </c>
      <c r="AD758" s="242">
        <f>IF(G758=$L$1,(VLOOKUP(A758,'Extras -UL'!$A$6:$J$109,HLOOKUP('Exras Inflair Vs. Base'!G758,'Extras -UL'!$A$4:$J$5,2,FALSE),FALSE)),0)</f>
        <v>0</v>
      </c>
      <c r="AE758" s="242">
        <f>IF(G758=$M$1,(VLOOKUP(A758,'Extras -UL'!$A$6:$J$109,HLOOKUP('Exras Inflair Vs. Base'!G758,'Extras -UL'!$A$4:$J$5,2,FALSE),FALSE)),0)</f>
        <v>0</v>
      </c>
      <c r="AF758" s="242">
        <f>IF(G758=$N$1,(VLOOKUP(A758,'Extras -UL'!$A$6:$J$109,HLOOKUP('Exras Inflair Vs. Base'!G758,'Extras -UL'!$A$4:$J$5,2,FALSE),FALSE)-I758),0)</f>
        <v>0</v>
      </c>
      <c r="AG758" s="242">
        <f>IF(G758=$O$1,(VLOOKUP(A758,'Extras -UL'!$A$6:$J$109,HLOOKUP('Exras Inflair Vs. Base'!G758,'Extras -UL'!$A$4:$J$5,2,FALSE),FALSE)),0)</f>
        <v>0</v>
      </c>
      <c r="AH758" s="242">
        <f>IF(G758=$P$1,(VLOOKUP(A758,'Extras -UL'!$A$6:$J$109,HLOOKUP('Exras Inflair Vs. Base'!G758,'Extras -UL'!$A$4:$J$5,2,FALSE),FALSE)),0)</f>
        <v>0</v>
      </c>
      <c r="AI758" s="242">
        <f>IF(G758=$Q$1,(VLOOKUP(A758,'Extras -UL'!$A$6:$J$109,HLOOKUP('Exras Inflair Vs. Base'!G758,'Extras -UL'!$A$4:$J$5,2,FALSE),FALSE)),0)</f>
        <v>0</v>
      </c>
      <c r="AJ758" s="242">
        <f>IF(G758=$R$1,(VLOOKUP(A758,'Extras -UL'!$A$6:$J$109,HLOOKUP('Exras Inflair Vs. Base'!G758,'Extras -UL'!$A$4:$J$5,2,FALSE),FALSE)),0)</f>
        <v>0</v>
      </c>
    </row>
    <row r="759" spans="1:36" x14ac:dyDescent="0.25">
      <c r="A759" s="250"/>
      <c r="B759" s="250"/>
      <c r="C759" s="250"/>
      <c r="D759" s="252"/>
      <c r="E759" s="249"/>
      <c r="F759" s="249"/>
      <c r="G759" s="249"/>
      <c r="H759" s="249"/>
      <c r="I759" s="249"/>
      <c r="J759" s="369">
        <f>IF(G759=$J$1,(VLOOKUP(A759,'Extras -UL'!$A$6:$J$109,HLOOKUP('Exras Inflair Vs. Base'!G759,'Extras -UL'!$A$4:$J$5,2,FALSE),FALSE)-I759),0)</f>
        <v>0</v>
      </c>
      <c r="K759" s="369">
        <f>IF(G759=$K$1,(VLOOKUP(A759,'Extras -UL'!$A$6:$J$109,HLOOKUP('Exras Inflair Vs. Base'!G759,'Extras -UL'!$A$4:$J$5,2,FALSE),FALSE)-I759),0)</f>
        <v>0</v>
      </c>
      <c r="L759" s="369">
        <f>IF(G759=$L$1,(VLOOKUP(A759,'Extras -UL'!$A$6:$J$109,HLOOKUP('Exras Inflair Vs. Base'!G759,'Extras -UL'!$A$4:$J$5,2,FALSE),FALSE)-I759),0)</f>
        <v>0</v>
      </c>
      <c r="M759" s="369">
        <f>IF(G759=$M$1,(VLOOKUP(A759,'Extras -UL'!$A$6:$J$109,HLOOKUP('Exras Inflair Vs. Base'!G759,'Extras -UL'!$A$4:$J$5,2,FALSE),FALSE)-I759),0)</f>
        <v>0</v>
      </c>
      <c r="N759" s="369">
        <f>IF(G759=$N$1,(VLOOKUP(A759,'Extras -UL'!$A$6:$J$109,HLOOKUP('Exras Inflair Vs. Base'!G759,'Extras -UL'!$A$4:$J$5,2,FALSE),FALSE)-I759),0)</f>
        <v>0</v>
      </c>
      <c r="O759" s="369">
        <f>IF(G759=$O$1,(VLOOKUP(A759,'Extras -UL'!$A$6:$J$109,HLOOKUP('Exras Inflair Vs. Base'!G759,'Extras -UL'!$A$4:$J$5,2,FALSE),FALSE)-I759),0)</f>
        <v>0</v>
      </c>
      <c r="P759" s="369">
        <f>IF(G759=$P$1,(VLOOKUP(A759,'Extras -UL'!$A$6:$J$109,HLOOKUP('Exras Inflair Vs. Base'!G759,'Extras -UL'!$A$4:$J$5,2,FALSE),FALSE)-I759),0)</f>
        <v>0</v>
      </c>
      <c r="Q759" s="369">
        <f>IF(G759=$Q$1,(VLOOKUP(A759,'Extras -UL'!$A$6:$J$109,HLOOKUP('Exras Inflair Vs. Base'!G759,'Extras -UL'!$A$4:$J$5,2,FALSE),FALSE)-I759),0)</f>
        <v>0</v>
      </c>
      <c r="R759" s="369">
        <f>IF(G759=$R$1,(VLOOKUP(A759,'Extras -UL'!$A$6:$J$109,HLOOKUP('Exras Inflair Vs. Base'!G759,'Extras -UL'!$A$4:$J$5,2,FALSE),FALSE)-I759),0)</f>
        <v>0</v>
      </c>
      <c r="S759" s="248"/>
      <c r="T759" s="256" t="str">
        <f t="shared" si="34"/>
        <v/>
      </c>
      <c r="U759" s="248"/>
      <c r="V759" s="248"/>
      <c r="W759" s="248"/>
      <c r="X759" s="248"/>
      <c r="Y759" s="241"/>
      <c r="Z759" s="241" t="str">
        <f t="shared" si="35"/>
        <v/>
      </c>
      <c r="AA759" s="245">
        <f t="shared" si="36"/>
        <v>0</v>
      </c>
      <c r="AB759" s="242">
        <f>IF(G759=$J$1,(VLOOKUP(A759,'Extras -UL'!$A$6:$J$109,HLOOKUP('Exras Inflair Vs. Base'!G759,'Extras -UL'!$A$4:$J$5,2,FALSE),FALSE)),0)</f>
        <v>0</v>
      </c>
      <c r="AC759" s="242">
        <f>IF(G759=$K$1,(VLOOKUP(A759,'Extras -UL'!$A$6:$J$109,HLOOKUP('Exras Inflair Vs. Base'!G759,'Extras -UL'!$A$4:$J$5,2,FALSE),FALSE)),0)</f>
        <v>0</v>
      </c>
      <c r="AD759" s="242">
        <f>IF(G759=$L$1,(VLOOKUP(A759,'Extras -UL'!$A$6:$J$109,HLOOKUP('Exras Inflair Vs. Base'!G759,'Extras -UL'!$A$4:$J$5,2,FALSE),FALSE)),0)</f>
        <v>0</v>
      </c>
      <c r="AE759" s="242">
        <f>IF(G759=$M$1,(VLOOKUP(A759,'Extras -UL'!$A$6:$J$109,HLOOKUP('Exras Inflair Vs. Base'!G759,'Extras -UL'!$A$4:$J$5,2,FALSE),FALSE)),0)</f>
        <v>0</v>
      </c>
      <c r="AF759" s="242">
        <f>IF(G759=$N$1,(VLOOKUP(A759,'Extras -UL'!$A$6:$J$109,HLOOKUP('Exras Inflair Vs. Base'!G759,'Extras -UL'!$A$4:$J$5,2,FALSE),FALSE)-I759),0)</f>
        <v>0</v>
      </c>
      <c r="AG759" s="242">
        <f>IF(G759=$O$1,(VLOOKUP(A759,'Extras -UL'!$A$6:$J$109,HLOOKUP('Exras Inflair Vs. Base'!G759,'Extras -UL'!$A$4:$J$5,2,FALSE),FALSE)),0)</f>
        <v>0</v>
      </c>
      <c r="AH759" s="242">
        <f>IF(G759=$P$1,(VLOOKUP(A759,'Extras -UL'!$A$6:$J$109,HLOOKUP('Exras Inflair Vs. Base'!G759,'Extras -UL'!$A$4:$J$5,2,FALSE),FALSE)),0)</f>
        <v>0</v>
      </c>
      <c r="AI759" s="242">
        <f>IF(G759=$Q$1,(VLOOKUP(A759,'Extras -UL'!$A$6:$J$109,HLOOKUP('Exras Inflair Vs. Base'!G759,'Extras -UL'!$A$4:$J$5,2,FALSE),FALSE)),0)</f>
        <v>0</v>
      </c>
      <c r="AJ759" s="242">
        <f>IF(G759=$R$1,(VLOOKUP(A759,'Extras -UL'!$A$6:$J$109,HLOOKUP('Exras Inflair Vs. Base'!G759,'Extras -UL'!$A$4:$J$5,2,FALSE),FALSE)),0)</f>
        <v>0</v>
      </c>
    </row>
    <row r="760" spans="1:36" x14ac:dyDescent="0.25">
      <c r="A760" s="250"/>
      <c r="B760" s="250"/>
      <c r="C760" s="250"/>
      <c r="D760" s="252"/>
      <c r="E760" s="249"/>
      <c r="F760" s="249"/>
      <c r="G760" s="249"/>
      <c r="H760" s="249"/>
      <c r="I760" s="249"/>
      <c r="J760" s="369">
        <f>IF(G760=$J$1,(VLOOKUP(A760,'Extras -UL'!$A$6:$J$109,HLOOKUP('Exras Inflair Vs. Base'!G760,'Extras -UL'!$A$4:$J$5,2,FALSE),FALSE)-I760),0)</f>
        <v>0</v>
      </c>
      <c r="K760" s="369">
        <f>IF(G760=$K$1,(VLOOKUP(A760,'Extras -UL'!$A$6:$J$109,HLOOKUP('Exras Inflair Vs. Base'!G760,'Extras -UL'!$A$4:$J$5,2,FALSE),FALSE)-I760),0)</f>
        <v>0</v>
      </c>
      <c r="L760" s="369">
        <f>IF(G760=$L$1,(VLOOKUP(A760,'Extras -UL'!$A$6:$J$109,HLOOKUP('Exras Inflair Vs. Base'!G760,'Extras -UL'!$A$4:$J$5,2,FALSE),FALSE)-I760),0)</f>
        <v>0</v>
      </c>
      <c r="M760" s="369">
        <f>IF(G760=$M$1,(VLOOKUP(A760,'Extras -UL'!$A$6:$J$109,HLOOKUP('Exras Inflair Vs. Base'!G760,'Extras -UL'!$A$4:$J$5,2,FALSE),FALSE)-I760),0)</f>
        <v>0</v>
      </c>
      <c r="N760" s="369">
        <f>IF(G760=$N$1,(VLOOKUP(A760,'Extras -UL'!$A$6:$J$109,HLOOKUP('Exras Inflair Vs. Base'!G760,'Extras -UL'!$A$4:$J$5,2,FALSE),FALSE)-I760),0)</f>
        <v>0</v>
      </c>
      <c r="O760" s="369">
        <f>IF(G760=$O$1,(VLOOKUP(A760,'Extras -UL'!$A$6:$J$109,HLOOKUP('Exras Inflair Vs. Base'!G760,'Extras -UL'!$A$4:$J$5,2,FALSE),FALSE)-I760),0)</f>
        <v>0</v>
      </c>
      <c r="P760" s="369">
        <f>IF(G760=$P$1,(VLOOKUP(A760,'Extras -UL'!$A$6:$J$109,HLOOKUP('Exras Inflair Vs. Base'!G760,'Extras -UL'!$A$4:$J$5,2,FALSE),FALSE)-I760),0)</f>
        <v>0</v>
      </c>
      <c r="Q760" s="369">
        <f>IF(G760=$Q$1,(VLOOKUP(A760,'Extras -UL'!$A$6:$J$109,HLOOKUP('Exras Inflair Vs. Base'!G760,'Extras -UL'!$A$4:$J$5,2,FALSE),FALSE)-I760),0)</f>
        <v>0</v>
      </c>
      <c r="R760" s="369">
        <f>IF(G760=$R$1,(VLOOKUP(A760,'Extras -UL'!$A$6:$J$109,HLOOKUP('Exras Inflair Vs. Base'!G760,'Extras -UL'!$A$4:$J$5,2,FALSE),FALSE)-I760),0)</f>
        <v>0</v>
      </c>
      <c r="S760" s="248"/>
      <c r="T760" s="256" t="str">
        <f t="shared" si="34"/>
        <v/>
      </c>
      <c r="U760" s="248"/>
      <c r="V760" s="248"/>
      <c r="W760" s="248"/>
      <c r="X760" s="248"/>
      <c r="Y760" s="241"/>
      <c r="Z760" s="241" t="str">
        <f t="shared" si="35"/>
        <v/>
      </c>
      <c r="AA760" s="245">
        <f t="shared" si="36"/>
        <v>0</v>
      </c>
      <c r="AB760" s="242">
        <f>IF(G760=$J$1,(VLOOKUP(A760,'Extras -UL'!$A$6:$J$109,HLOOKUP('Exras Inflair Vs. Base'!G760,'Extras -UL'!$A$4:$J$5,2,FALSE),FALSE)),0)</f>
        <v>0</v>
      </c>
      <c r="AC760" s="242">
        <f>IF(G760=$K$1,(VLOOKUP(A760,'Extras -UL'!$A$6:$J$109,HLOOKUP('Exras Inflair Vs. Base'!G760,'Extras -UL'!$A$4:$J$5,2,FALSE),FALSE)),0)</f>
        <v>0</v>
      </c>
      <c r="AD760" s="242">
        <f>IF(G760=$L$1,(VLOOKUP(A760,'Extras -UL'!$A$6:$J$109,HLOOKUP('Exras Inflair Vs. Base'!G760,'Extras -UL'!$A$4:$J$5,2,FALSE),FALSE)),0)</f>
        <v>0</v>
      </c>
      <c r="AE760" s="242">
        <f>IF(G760=$M$1,(VLOOKUP(A760,'Extras -UL'!$A$6:$J$109,HLOOKUP('Exras Inflair Vs. Base'!G760,'Extras -UL'!$A$4:$J$5,2,FALSE),FALSE)),0)</f>
        <v>0</v>
      </c>
      <c r="AF760" s="242">
        <f>IF(G760=$N$1,(VLOOKUP(A760,'Extras -UL'!$A$6:$J$109,HLOOKUP('Exras Inflair Vs. Base'!G760,'Extras -UL'!$A$4:$J$5,2,FALSE),FALSE)-I760),0)</f>
        <v>0</v>
      </c>
      <c r="AG760" s="242">
        <f>IF(G760=$O$1,(VLOOKUP(A760,'Extras -UL'!$A$6:$J$109,HLOOKUP('Exras Inflair Vs. Base'!G760,'Extras -UL'!$A$4:$J$5,2,FALSE),FALSE)),0)</f>
        <v>0</v>
      </c>
      <c r="AH760" s="242">
        <f>IF(G760=$P$1,(VLOOKUP(A760,'Extras -UL'!$A$6:$J$109,HLOOKUP('Exras Inflair Vs. Base'!G760,'Extras -UL'!$A$4:$J$5,2,FALSE),FALSE)),0)</f>
        <v>0</v>
      </c>
      <c r="AI760" s="242">
        <f>IF(G760=$Q$1,(VLOOKUP(A760,'Extras -UL'!$A$6:$J$109,HLOOKUP('Exras Inflair Vs. Base'!G760,'Extras -UL'!$A$4:$J$5,2,FALSE),FALSE)),0)</f>
        <v>0</v>
      </c>
      <c r="AJ760" s="242">
        <f>IF(G760=$R$1,(VLOOKUP(A760,'Extras -UL'!$A$6:$J$109,HLOOKUP('Exras Inflair Vs. Base'!G760,'Extras -UL'!$A$4:$J$5,2,FALSE),FALSE)),0)</f>
        <v>0</v>
      </c>
    </row>
    <row r="761" spans="1:36" x14ac:dyDescent="0.25">
      <c r="A761" s="250"/>
      <c r="B761" s="250"/>
      <c r="C761" s="250"/>
      <c r="D761" s="252"/>
      <c r="E761" s="249"/>
      <c r="F761" s="249"/>
      <c r="G761" s="249"/>
      <c r="H761" s="249"/>
      <c r="I761" s="249"/>
      <c r="J761" s="369">
        <f>IF(G761=$J$1,(VLOOKUP(A761,'Extras -UL'!$A$6:$J$109,HLOOKUP('Exras Inflair Vs. Base'!G761,'Extras -UL'!$A$4:$J$5,2,FALSE),FALSE)-I761),0)</f>
        <v>0</v>
      </c>
      <c r="K761" s="369">
        <f>IF(G761=$K$1,(VLOOKUP(A761,'Extras -UL'!$A$6:$J$109,HLOOKUP('Exras Inflair Vs. Base'!G761,'Extras -UL'!$A$4:$J$5,2,FALSE),FALSE)-I761),0)</f>
        <v>0</v>
      </c>
      <c r="L761" s="369">
        <f>IF(G761=$L$1,(VLOOKUP(A761,'Extras -UL'!$A$6:$J$109,HLOOKUP('Exras Inflair Vs. Base'!G761,'Extras -UL'!$A$4:$J$5,2,FALSE),FALSE)-I761),0)</f>
        <v>0</v>
      </c>
      <c r="M761" s="369">
        <f>IF(G761=$M$1,(VLOOKUP(A761,'Extras -UL'!$A$6:$J$109,HLOOKUP('Exras Inflair Vs. Base'!G761,'Extras -UL'!$A$4:$J$5,2,FALSE),FALSE)-I761),0)</f>
        <v>0</v>
      </c>
      <c r="N761" s="369">
        <f>IF(G761=$N$1,(VLOOKUP(A761,'Extras -UL'!$A$6:$J$109,HLOOKUP('Exras Inflair Vs. Base'!G761,'Extras -UL'!$A$4:$J$5,2,FALSE),FALSE)-I761),0)</f>
        <v>0</v>
      </c>
      <c r="O761" s="369">
        <f>IF(G761=$O$1,(VLOOKUP(A761,'Extras -UL'!$A$6:$J$109,HLOOKUP('Exras Inflair Vs. Base'!G761,'Extras -UL'!$A$4:$J$5,2,FALSE),FALSE)-I761),0)</f>
        <v>0</v>
      </c>
      <c r="P761" s="369">
        <f>IF(G761=$P$1,(VLOOKUP(A761,'Extras -UL'!$A$6:$J$109,HLOOKUP('Exras Inflair Vs. Base'!G761,'Extras -UL'!$A$4:$J$5,2,FALSE),FALSE)-I761),0)</f>
        <v>0</v>
      </c>
      <c r="Q761" s="369">
        <f>IF(G761=$Q$1,(VLOOKUP(A761,'Extras -UL'!$A$6:$J$109,HLOOKUP('Exras Inflair Vs. Base'!G761,'Extras -UL'!$A$4:$J$5,2,FALSE),FALSE)-I761),0)</f>
        <v>0</v>
      </c>
      <c r="R761" s="369">
        <f>IF(G761=$R$1,(VLOOKUP(A761,'Extras -UL'!$A$6:$J$109,HLOOKUP('Exras Inflair Vs. Base'!G761,'Extras -UL'!$A$4:$J$5,2,FALSE),FALSE)-I761),0)</f>
        <v>0</v>
      </c>
      <c r="S761" s="248"/>
      <c r="T761" s="256" t="str">
        <f t="shared" si="34"/>
        <v/>
      </c>
      <c r="U761" s="248"/>
      <c r="V761" s="248"/>
      <c r="W761" s="248"/>
      <c r="X761" s="248"/>
      <c r="Y761" s="241"/>
      <c r="Z761" s="241" t="str">
        <f t="shared" si="35"/>
        <v/>
      </c>
      <c r="AA761" s="245">
        <f t="shared" si="36"/>
        <v>0</v>
      </c>
      <c r="AB761" s="242">
        <f>IF(G761=$J$1,(VLOOKUP(A761,'Extras -UL'!$A$6:$J$109,HLOOKUP('Exras Inflair Vs. Base'!G761,'Extras -UL'!$A$4:$J$5,2,FALSE),FALSE)),0)</f>
        <v>0</v>
      </c>
      <c r="AC761" s="242">
        <f>IF(G761=$K$1,(VLOOKUP(A761,'Extras -UL'!$A$6:$J$109,HLOOKUP('Exras Inflair Vs. Base'!G761,'Extras -UL'!$A$4:$J$5,2,FALSE),FALSE)),0)</f>
        <v>0</v>
      </c>
      <c r="AD761" s="242">
        <f>IF(G761=$L$1,(VLOOKUP(A761,'Extras -UL'!$A$6:$J$109,HLOOKUP('Exras Inflair Vs. Base'!G761,'Extras -UL'!$A$4:$J$5,2,FALSE),FALSE)),0)</f>
        <v>0</v>
      </c>
      <c r="AE761" s="242">
        <f>IF(G761=$M$1,(VLOOKUP(A761,'Extras -UL'!$A$6:$J$109,HLOOKUP('Exras Inflair Vs. Base'!G761,'Extras -UL'!$A$4:$J$5,2,FALSE),FALSE)),0)</f>
        <v>0</v>
      </c>
      <c r="AF761" s="242">
        <f>IF(G761=$N$1,(VLOOKUP(A761,'Extras -UL'!$A$6:$J$109,HLOOKUP('Exras Inflair Vs. Base'!G761,'Extras -UL'!$A$4:$J$5,2,FALSE),FALSE)-I761),0)</f>
        <v>0</v>
      </c>
      <c r="AG761" s="242">
        <f>IF(G761=$O$1,(VLOOKUP(A761,'Extras -UL'!$A$6:$J$109,HLOOKUP('Exras Inflair Vs. Base'!G761,'Extras -UL'!$A$4:$J$5,2,FALSE),FALSE)),0)</f>
        <v>0</v>
      </c>
      <c r="AH761" s="242">
        <f>IF(G761=$P$1,(VLOOKUP(A761,'Extras -UL'!$A$6:$J$109,HLOOKUP('Exras Inflair Vs. Base'!G761,'Extras -UL'!$A$4:$J$5,2,FALSE),FALSE)),0)</f>
        <v>0</v>
      </c>
      <c r="AI761" s="242">
        <f>IF(G761=$Q$1,(VLOOKUP(A761,'Extras -UL'!$A$6:$J$109,HLOOKUP('Exras Inflair Vs. Base'!G761,'Extras -UL'!$A$4:$J$5,2,FALSE),FALSE)),0)</f>
        <v>0</v>
      </c>
      <c r="AJ761" s="242">
        <f>IF(G761=$R$1,(VLOOKUP(A761,'Extras -UL'!$A$6:$J$109,HLOOKUP('Exras Inflair Vs. Base'!G761,'Extras -UL'!$A$4:$J$5,2,FALSE),FALSE)),0)</f>
        <v>0</v>
      </c>
    </row>
    <row r="762" spans="1:36" x14ac:dyDescent="0.25">
      <c r="A762" s="250"/>
      <c r="B762" s="250"/>
      <c r="C762" s="250"/>
      <c r="D762" s="252"/>
      <c r="E762" s="249"/>
      <c r="F762" s="249"/>
      <c r="G762" s="249"/>
      <c r="H762" s="249"/>
      <c r="I762" s="249"/>
      <c r="J762" s="369">
        <f>IF(G762=$J$1,(VLOOKUP(A762,'Extras -UL'!$A$6:$J$109,HLOOKUP('Exras Inflair Vs. Base'!G762,'Extras -UL'!$A$4:$J$5,2,FALSE),FALSE)-I762),0)</f>
        <v>0</v>
      </c>
      <c r="K762" s="369">
        <f>IF(G762=$K$1,(VLOOKUP(A762,'Extras -UL'!$A$6:$J$109,HLOOKUP('Exras Inflair Vs. Base'!G762,'Extras -UL'!$A$4:$J$5,2,FALSE),FALSE)-I762),0)</f>
        <v>0</v>
      </c>
      <c r="L762" s="369">
        <f>IF(G762=$L$1,(VLOOKUP(A762,'Extras -UL'!$A$6:$J$109,HLOOKUP('Exras Inflair Vs. Base'!G762,'Extras -UL'!$A$4:$J$5,2,FALSE),FALSE)-I762),0)</f>
        <v>0</v>
      </c>
      <c r="M762" s="369">
        <f>IF(G762=$M$1,(VLOOKUP(A762,'Extras -UL'!$A$6:$J$109,HLOOKUP('Exras Inflair Vs. Base'!G762,'Extras -UL'!$A$4:$J$5,2,FALSE),FALSE)-I762),0)</f>
        <v>0</v>
      </c>
      <c r="N762" s="369">
        <f>IF(G762=$N$1,(VLOOKUP(A762,'Extras -UL'!$A$6:$J$109,HLOOKUP('Exras Inflair Vs. Base'!G762,'Extras -UL'!$A$4:$J$5,2,FALSE),FALSE)-I762),0)</f>
        <v>0</v>
      </c>
      <c r="O762" s="369">
        <f>IF(G762=$O$1,(VLOOKUP(A762,'Extras -UL'!$A$6:$J$109,HLOOKUP('Exras Inflair Vs. Base'!G762,'Extras -UL'!$A$4:$J$5,2,FALSE),FALSE)-I762),0)</f>
        <v>0</v>
      </c>
      <c r="P762" s="369">
        <f>IF(G762=$P$1,(VLOOKUP(A762,'Extras -UL'!$A$6:$J$109,HLOOKUP('Exras Inflair Vs. Base'!G762,'Extras -UL'!$A$4:$J$5,2,FALSE),FALSE)-I762),0)</f>
        <v>0</v>
      </c>
      <c r="Q762" s="369">
        <f>IF(G762=$Q$1,(VLOOKUP(A762,'Extras -UL'!$A$6:$J$109,HLOOKUP('Exras Inflair Vs. Base'!G762,'Extras -UL'!$A$4:$J$5,2,FALSE),FALSE)-I762),0)</f>
        <v>0</v>
      </c>
      <c r="R762" s="369">
        <f>IF(G762=$R$1,(VLOOKUP(A762,'Extras -UL'!$A$6:$J$109,HLOOKUP('Exras Inflair Vs. Base'!G762,'Extras -UL'!$A$4:$J$5,2,FALSE),FALSE)-I762),0)</f>
        <v>0</v>
      </c>
      <c r="S762" s="248"/>
      <c r="T762" s="256" t="str">
        <f t="shared" si="34"/>
        <v/>
      </c>
      <c r="U762" s="248"/>
      <c r="V762" s="248"/>
      <c r="W762" s="248"/>
      <c r="X762" s="248"/>
      <c r="Y762" s="241"/>
      <c r="Z762" s="241" t="str">
        <f t="shared" si="35"/>
        <v/>
      </c>
      <c r="AA762" s="245">
        <f t="shared" si="36"/>
        <v>0</v>
      </c>
      <c r="AB762" s="242">
        <f>IF(G762=$J$1,(VLOOKUP(A762,'Extras -UL'!$A$6:$J$109,HLOOKUP('Exras Inflair Vs. Base'!G762,'Extras -UL'!$A$4:$J$5,2,FALSE),FALSE)),0)</f>
        <v>0</v>
      </c>
      <c r="AC762" s="242">
        <f>IF(G762=$K$1,(VLOOKUP(A762,'Extras -UL'!$A$6:$J$109,HLOOKUP('Exras Inflair Vs. Base'!G762,'Extras -UL'!$A$4:$J$5,2,FALSE),FALSE)),0)</f>
        <v>0</v>
      </c>
      <c r="AD762" s="242">
        <f>IF(G762=$L$1,(VLOOKUP(A762,'Extras -UL'!$A$6:$J$109,HLOOKUP('Exras Inflair Vs. Base'!G762,'Extras -UL'!$A$4:$J$5,2,FALSE),FALSE)),0)</f>
        <v>0</v>
      </c>
      <c r="AE762" s="242">
        <f>IF(G762=$M$1,(VLOOKUP(A762,'Extras -UL'!$A$6:$J$109,HLOOKUP('Exras Inflair Vs. Base'!G762,'Extras -UL'!$A$4:$J$5,2,FALSE),FALSE)),0)</f>
        <v>0</v>
      </c>
      <c r="AF762" s="242">
        <f>IF(G762=$N$1,(VLOOKUP(A762,'Extras -UL'!$A$6:$J$109,HLOOKUP('Exras Inflair Vs. Base'!G762,'Extras -UL'!$A$4:$J$5,2,FALSE),FALSE)-I762),0)</f>
        <v>0</v>
      </c>
      <c r="AG762" s="242">
        <f>IF(G762=$O$1,(VLOOKUP(A762,'Extras -UL'!$A$6:$J$109,HLOOKUP('Exras Inflair Vs. Base'!G762,'Extras -UL'!$A$4:$J$5,2,FALSE),FALSE)),0)</f>
        <v>0</v>
      </c>
      <c r="AH762" s="242">
        <f>IF(G762=$P$1,(VLOOKUP(A762,'Extras -UL'!$A$6:$J$109,HLOOKUP('Exras Inflair Vs. Base'!G762,'Extras -UL'!$A$4:$J$5,2,FALSE),FALSE)),0)</f>
        <v>0</v>
      </c>
      <c r="AI762" s="242">
        <f>IF(G762=$Q$1,(VLOOKUP(A762,'Extras -UL'!$A$6:$J$109,HLOOKUP('Exras Inflair Vs. Base'!G762,'Extras -UL'!$A$4:$J$5,2,FALSE),FALSE)),0)</f>
        <v>0</v>
      </c>
      <c r="AJ762" s="242">
        <f>IF(G762=$R$1,(VLOOKUP(A762,'Extras -UL'!$A$6:$J$109,HLOOKUP('Exras Inflair Vs. Base'!G762,'Extras -UL'!$A$4:$J$5,2,FALSE),FALSE)),0)</f>
        <v>0</v>
      </c>
    </row>
    <row r="763" spans="1:36" x14ac:dyDescent="0.25">
      <c r="A763" s="250"/>
      <c r="B763" s="250"/>
      <c r="C763" s="250"/>
      <c r="D763" s="252"/>
      <c r="E763" s="249"/>
      <c r="F763" s="249"/>
      <c r="G763" s="249"/>
      <c r="H763" s="249"/>
      <c r="I763" s="249"/>
      <c r="J763" s="369">
        <f>IF(G763=$J$1,(VLOOKUP(A763,'Extras -UL'!$A$6:$J$109,HLOOKUP('Exras Inflair Vs. Base'!G763,'Extras -UL'!$A$4:$J$5,2,FALSE),FALSE)-I763),0)</f>
        <v>0</v>
      </c>
      <c r="K763" s="369">
        <f>IF(G763=$K$1,(VLOOKUP(A763,'Extras -UL'!$A$6:$J$109,HLOOKUP('Exras Inflair Vs. Base'!G763,'Extras -UL'!$A$4:$J$5,2,FALSE),FALSE)-I763),0)</f>
        <v>0</v>
      </c>
      <c r="L763" s="369">
        <f>IF(G763=$L$1,(VLOOKUP(A763,'Extras -UL'!$A$6:$J$109,HLOOKUP('Exras Inflair Vs. Base'!G763,'Extras -UL'!$A$4:$J$5,2,FALSE),FALSE)-I763),0)</f>
        <v>0</v>
      </c>
      <c r="M763" s="369">
        <f>IF(G763=$M$1,(VLOOKUP(A763,'Extras -UL'!$A$6:$J$109,HLOOKUP('Exras Inflair Vs. Base'!G763,'Extras -UL'!$A$4:$J$5,2,FALSE),FALSE)-I763),0)</f>
        <v>0</v>
      </c>
      <c r="N763" s="369">
        <f>IF(G763=$N$1,(VLOOKUP(A763,'Extras -UL'!$A$6:$J$109,HLOOKUP('Exras Inflair Vs. Base'!G763,'Extras -UL'!$A$4:$J$5,2,FALSE),FALSE)-I763),0)</f>
        <v>0</v>
      </c>
      <c r="O763" s="369">
        <f>IF(G763=$O$1,(VLOOKUP(A763,'Extras -UL'!$A$6:$J$109,HLOOKUP('Exras Inflair Vs. Base'!G763,'Extras -UL'!$A$4:$J$5,2,FALSE),FALSE)-I763),0)</f>
        <v>0</v>
      </c>
      <c r="P763" s="369">
        <f>IF(G763=$P$1,(VLOOKUP(A763,'Extras -UL'!$A$6:$J$109,HLOOKUP('Exras Inflair Vs. Base'!G763,'Extras -UL'!$A$4:$J$5,2,FALSE),FALSE)-I763),0)</f>
        <v>0</v>
      </c>
      <c r="Q763" s="369">
        <f>IF(G763=$Q$1,(VLOOKUP(A763,'Extras -UL'!$A$6:$J$109,HLOOKUP('Exras Inflair Vs. Base'!G763,'Extras -UL'!$A$4:$J$5,2,FALSE),FALSE)-I763),0)</f>
        <v>0</v>
      </c>
      <c r="R763" s="369">
        <f>IF(G763=$R$1,(VLOOKUP(A763,'Extras -UL'!$A$6:$J$109,HLOOKUP('Exras Inflair Vs. Base'!G763,'Extras -UL'!$A$4:$J$5,2,FALSE),FALSE)-I763),0)</f>
        <v>0</v>
      </c>
      <c r="S763" s="248"/>
      <c r="T763" s="256" t="str">
        <f t="shared" si="34"/>
        <v/>
      </c>
      <c r="U763" s="248"/>
      <c r="V763" s="248"/>
      <c r="W763" s="248"/>
      <c r="X763" s="248"/>
      <c r="Y763" s="241"/>
      <c r="Z763" s="241" t="str">
        <f t="shared" si="35"/>
        <v/>
      </c>
      <c r="AA763" s="245">
        <f t="shared" si="36"/>
        <v>0</v>
      </c>
      <c r="AB763" s="242">
        <f>IF(G763=$J$1,(VLOOKUP(A763,'Extras -UL'!$A$6:$J$109,HLOOKUP('Exras Inflair Vs. Base'!G763,'Extras -UL'!$A$4:$J$5,2,FALSE),FALSE)),0)</f>
        <v>0</v>
      </c>
      <c r="AC763" s="242">
        <f>IF(G763=$K$1,(VLOOKUP(A763,'Extras -UL'!$A$6:$J$109,HLOOKUP('Exras Inflair Vs. Base'!G763,'Extras -UL'!$A$4:$J$5,2,FALSE),FALSE)),0)</f>
        <v>0</v>
      </c>
      <c r="AD763" s="242">
        <f>IF(G763=$L$1,(VLOOKUP(A763,'Extras -UL'!$A$6:$J$109,HLOOKUP('Exras Inflair Vs. Base'!G763,'Extras -UL'!$A$4:$J$5,2,FALSE),FALSE)),0)</f>
        <v>0</v>
      </c>
      <c r="AE763" s="242">
        <f>IF(G763=$M$1,(VLOOKUP(A763,'Extras -UL'!$A$6:$J$109,HLOOKUP('Exras Inflair Vs. Base'!G763,'Extras -UL'!$A$4:$J$5,2,FALSE),FALSE)),0)</f>
        <v>0</v>
      </c>
      <c r="AF763" s="242">
        <f>IF(G763=$N$1,(VLOOKUP(A763,'Extras -UL'!$A$6:$J$109,HLOOKUP('Exras Inflair Vs. Base'!G763,'Extras -UL'!$A$4:$J$5,2,FALSE),FALSE)-I763),0)</f>
        <v>0</v>
      </c>
      <c r="AG763" s="242">
        <f>IF(G763=$O$1,(VLOOKUP(A763,'Extras -UL'!$A$6:$J$109,HLOOKUP('Exras Inflair Vs. Base'!G763,'Extras -UL'!$A$4:$J$5,2,FALSE),FALSE)),0)</f>
        <v>0</v>
      </c>
      <c r="AH763" s="242">
        <f>IF(G763=$P$1,(VLOOKUP(A763,'Extras -UL'!$A$6:$J$109,HLOOKUP('Exras Inflair Vs. Base'!G763,'Extras -UL'!$A$4:$J$5,2,FALSE),FALSE)),0)</f>
        <v>0</v>
      </c>
      <c r="AI763" s="242">
        <f>IF(G763=$Q$1,(VLOOKUP(A763,'Extras -UL'!$A$6:$J$109,HLOOKUP('Exras Inflair Vs. Base'!G763,'Extras -UL'!$A$4:$J$5,2,FALSE),FALSE)),0)</f>
        <v>0</v>
      </c>
      <c r="AJ763" s="242">
        <f>IF(G763=$R$1,(VLOOKUP(A763,'Extras -UL'!$A$6:$J$109,HLOOKUP('Exras Inflair Vs. Base'!G763,'Extras -UL'!$A$4:$J$5,2,FALSE),FALSE)),0)</f>
        <v>0</v>
      </c>
    </row>
    <row r="764" spans="1:36" x14ac:dyDescent="0.25">
      <c r="A764" s="250"/>
      <c r="B764" s="250"/>
      <c r="C764" s="250"/>
      <c r="D764" s="252"/>
      <c r="E764" s="249"/>
      <c r="F764" s="249"/>
      <c r="G764" s="249"/>
      <c r="H764" s="249"/>
      <c r="I764" s="249"/>
      <c r="J764" s="369">
        <f>IF(G764=$J$1,(VLOOKUP(A764,'Extras -UL'!$A$6:$J$109,HLOOKUP('Exras Inflair Vs. Base'!G764,'Extras -UL'!$A$4:$J$5,2,FALSE),FALSE)-I764),0)</f>
        <v>0</v>
      </c>
      <c r="K764" s="369">
        <f>IF(G764=$K$1,(VLOOKUP(A764,'Extras -UL'!$A$6:$J$109,HLOOKUP('Exras Inflair Vs. Base'!G764,'Extras -UL'!$A$4:$J$5,2,FALSE),FALSE)-I764),0)</f>
        <v>0</v>
      </c>
      <c r="L764" s="369">
        <f>IF(G764=$L$1,(VLOOKUP(A764,'Extras -UL'!$A$6:$J$109,HLOOKUP('Exras Inflair Vs. Base'!G764,'Extras -UL'!$A$4:$J$5,2,FALSE),FALSE)-I764),0)</f>
        <v>0</v>
      </c>
      <c r="M764" s="369">
        <f>IF(G764=$M$1,(VLOOKUP(A764,'Extras -UL'!$A$6:$J$109,HLOOKUP('Exras Inflair Vs. Base'!G764,'Extras -UL'!$A$4:$J$5,2,FALSE),FALSE)-I764),0)</f>
        <v>0</v>
      </c>
      <c r="N764" s="369">
        <f>IF(G764=$N$1,(VLOOKUP(A764,'Extras -UL'!$A$6:$J$109,HLOOKUP('Exras Inflair Vs. Base'!G764,'Extras -UL'!$A$4:$J$5,2,FALSE),FALSE)-I764),0)</f>
        <v>0</v>
      </c>
      <c r="O764" s="369">
        <f>IF(G764=$O$1,(VLOOKUP(A764,'Extras -UL'!$A$6:$J$109,HLOOKUP('Exras Inflair Vs. Base'!G764,'Extras -UL'!$A$4:$J$5,2,FALSE),FALSE)-I764),0)</f>
        <v>0</v>
      </c>
      <c r="P764" s="369">
        <f>IF(G764=$P$1,(VLOOKUP(A764,'Extras -UL'!$A$6:$J$109,HLOOKUP('Exras Inflair Vs. Base'!G764,'Extras -UL'!$A$4:$J$5,2,FALSE),FALSE)-I764),0)</f>
        <v>0</v>
      </c>
      <c r="Q764" s="369">
        <f>IF(G764=$Q$1,(VLOOKUP(A764,'Extras -UL'!$A$6:$J$109,HLOOKUP('Exras Inflair Vs. Base'!G764,'Extras -UL'!$A$4:$J$5,2,FALSE),FALSE)-I764),0)</f>
        <v>0</v>
      </c>
      <c r="R764" s="369">
        <f>IF(G764=$R$1,(VLOOKUP(A764,'Extras -UL'!$A$6:$J$109,HLOOKUP('Exras Inflair Vs. Base'!G764,'Extras -UL'!$A$4:$J$5,2,FALSE),FALSE)-I764),0)</f>
        <v>0</v>
      </c>
      <c r="S764" s="248"/>
      <c r="T764" s="256" t="str">
        <f t="shared" si="34"/>
        <v/>
      </c>
      <c r="U764" s="248"/>
      <c r="V764" s="248"/>
      <c r="W764" s="248"/>
      <c r="X764" s="248"/>
      <c r="Y764" s="241"/>
      <c r="Z764" s="241" t="str">
        <f t="shared" si="35"/>
        <v/>
      </c>
      <c r="AA764" s="245"/>
      <c r="AB764" s="242"/>
      <c r="AC764" s="242"/>
      <c r="AD764" s="242"/>
      <c r="AE764" s="242"/>
      <c r="AF764" s="242"/>
      <c r="AG764" s="242"/>
      <c r="AH764" s="242"/>
      <c r="AI764" s="242"/>
      <c r="AJ764" s="242"/>
    </row>
    <row r="765" spans="1:36" x14ac:dyDescent="0.25">
      <c r="A765" s="250"/>
      <c r="B765" s="250"/>
      <c r="C765" s="250"/>
      <c r="D765" s="252"/>
      <c r="E765" s="249"/>
      <c r="F765" s="249"/>
      <c r="G765" s="249"/>
      <c r="H765" s="249"/>
      <c r="I765" s="249"/>
      <c r="J765" s="369">
        <f>IF(G765=$J$1,(VLOOKUP(A765,'Extras -UL'!$A$6:$J$109,HLOOKUP('Exras Inflair Vs. Base'!G765,'Extras -UL'!$A$4:$J$5,2,FALSE),FALSE)-I765),0)</f>
        <v>0</v>
      </c>
      <c r="K765" s="369">
        <f>IF(G765=$K$1,(VLOOKUP(A765,'Extras -UL'!$A$6:$J$109,HLOOKUP('Exras Inflair Vs. Base'!G765,'Extras -UL'!$A$4:$J$5,2,FALSE),FALSE)-I765),0)</f>
        <v>0</v>
      </c>
      <c r="L765" s="369">
        <f>IF(G765=$L$1,(VLOOKUP(A765,'Extras -UL'!$A$6:$J$109,HLOOKUP('Exras Inflair Vs. Base'!G765,'Extras -UL'!$A$4:$J$5,2,FALSE),FALSE)-I765),0)</f>
        <v>0</v>
      </c>
      <c r="M765" s="369">
        <f>IF(G765=$M$1,(VLOOKUP(A765,'Extras -UL'!$A$6:$J$109,HLOOKUP('Exras Inflair Vs. Base'!G765,'Extras -UL'!$A$4:$J$5,2,FALSE),FALSE)-I765),0)</f>
        <v>0</v>
      </c>
      <c r="N765" s="369">
        <f>IF(G765=$N$1,(VLOOKUP(A765,'Extras -UL'!$A$6:$J$109,HLOOKUP('Exras Inflair Vs. Base'!G765,'Extras -UL'!$A$4:$J$5,2,FALSE),FALSE)-I765),0)</f>
        <v>0</v>
      </c>
      <c r="O765" s="369">
        <f>IF(G765=$O$1,(VLOOKUP(A765,'Extras -UL'!$A$6:$J$109,HLOOKUP('Exras Inflair Vs. Base'!G765,'Extras -UL'!$A$4:$J$5,2,FALSE),FALSE)-I765),0)</f>
        <v>0</v>
      </c>
      <c r="P765" s="369">
        <f>IF(G765=$P$1,(VLOOKUP(A765,'Extras -UL'!$A$6:$J$109,HLOOKUP('Exras Inflair Vs. Base'!G765,'Extras -UL'!$A$4:$J$5,2,FALSE),FALSE)-I765),0)</f>
        <v>0</v>
      </c>
      <c r="Q765" s="369">
        <f>IF(G765=$Q$1,(VLOOKUP(A765,'Extras -UL'!$A$6:$J$109,HLOOKUP('Exras Inflair Vs. Base'!G765,'Extras -UL'!$A$4:$J$5,2,FALSE),FALSE)-I765),0)</f>
        <v>0</v>
      </c>
      <c r="R765" s="369">
        <f>IF(G765=$R$1,(VLOOKUP(A765,'Extras -UL'!$A$6:$J$109,HLOOKUP('Exras Inflair Vs. Base'!G765,'Extras -UL'!$A$4:$J$5,2,FALSE),FALSE)-I765),0)</f>
        <v>0</v>
      </c>
      <c r="S765" s="248"/>
      <c r="T765" s="256" t="str">
        <f t="shared" si="34"/>
        <v/>
      </c>
      <c r="U765" s="248"/>
      <c r="V765" s="248"/>
      <c r="W765" s="248"/>
      <c r="X765" s="248"/>
      <c r="Y765" s="241"/>
      <c r="Z765" s="241" t="str">
        <f t="shared" si="35"/>
        <v/>
      </c>
      <c r="AA765" s="245"/>
      <c r="AB765" s="242"/>
      <c r="AC765" s="242"/>
      <c r="AD765" s="242"/>
      <c r="AE765" s="242"/>
      <c r="AF765" s="242"/>
      <c r="AG765" s="242"/>
      <c r="AH765" s="242"/>
      <c r="AI765" s="242"/>
      <c r="AJ765" s="242"/>
    </row>
    <row r="766" spans="1:36" x14ac:dyDescent="0.25">
      <c r="A766" s="250"/>
      <c r="B766" s="250"/>
      <c r="C766" s="250"/>
      <c r="D766" s="252"/>
      <c r="E766" s="249"/>
      <c r="F766" s="249"/>
      <c r="G766" s="249"/>
      <c r="H766" s="249"/>
      <c r="I766" s="249"/>
      <c r="J766" s="369">
        <f>IF(G766=$J$1,(VLOOKUP(A766,'Extras -UL'!$A$6:$J$109,HLOOKUP('Exras Inflair Vs. Base'!G766,'Extras -UL'!$A$4:$J$5,2,FALSE),FALSE)-I766),0)</f>
        <v>0</v>
      </c>
      <c r="K766" s="369">
        <f>IF(G766=$K$1,(VLOOKUP(A766,'Extras -UL'!$A$6:$J$109,HLOOKUP('Exras Inflair Vs. Base'!G766,'Extras -UL'!$A$4:$J$5,2,FALSE),FALSE)-I766),0)</f>
        <v>0</v>
      </c>
      <c r="L766" s="369">
        <f>IF(G766=$L$1,(VLOOKUP(A766,'Extras -UL'!$A$6:$J$109,HLOOKUP('Exras Inflair Vs. Base'!G766,'Extras -UL'!$A$4:$J$5,2,FALSE),FALSE)-I766),0)</f>
        <v>0</v>
      </c>
      <c r="M766" s="369">
        <f>IF(G766=$M$1,(VLOOKUP(A766,'Extras -UL'!$A$6:$J$109,HLOOKUP('Exras Inflair Vs. Base'!G766,'Extras -UL'!$A$4:$J$5,2,FALSE),FALSE)-I766),0)</f>
        <v>0</v>
      </c>
      <c r="N766" s="369">
        <f>IF(G766=$N$1,(VLOOKUP(A766,'Extras -UL'!$A$6:$J$109,HLOOKUP('Exras Inflair Vs. Base'!G766,'Extras -UL'!$A$4:$J$5,2,FALSE),FALSE)-I766),0)</f>
        <v>0</v>
      </c>
      <c r="O766" s="369">
        <f>IF(G766=$O$1,(VLOOKUP(A766,'Extras -UL'!$A$6:$J$109,HLOOKUP('Exras Inflair Vs. Base'!G766,'Extras -UL'!$A$4:$J$5,2,FALSE),FALSE)-I766),0)</f>
        <v>0</v>
      </c>
      <c r="P766" s="369">
        <f>IF(G766=$P$1,(VLOOKUP(A766,'Extras -UL'!$A$6:$J$109,HLOOKUP('Exras Inflair Vs. Base'!G766,'Extras -UL'!$A$4:$J$5,2,FALSE),FALSE)-I766),0)</f>
        <v>0</v>
      </c>
      <c r="Q766" s="369">
        <f>IF(G766=$Q$1,(VLOOKUP(A766,'Extras -UL'!$A$6:$J$109,HLOOKUP('Exras Inflair Vs. Base'!G766,'Extras -UL'!$A$4:$J$5,2,FALSE),FALSE)-I766),0)</f>
        <v>0</v>
      </c>
      <c r="R766" s="369">
        <f>IF(G766=$R$1,(VLOOKUP(A766,'Extras -UL'!$A$6:$J$109,HLOOKUP('Exras Inflair Vs. Base'!G766,'Extras -UL'!$A$4:$J$5,2,FALSE),FALSE)-I766),0)</f>
        <v>0</v>
      </c>
      <c r="S766" s="248"/>
      <c r="T766" s="256" t="str">
        <f t="shared" si="34"/>
        <v/>
      </c>
      <c r="U766" s="248"/>
      <c r="V766" s="248"/>
      <c r="W766" s="248"/>
      <c r="X766" s="248"/>
      <c r="Y766" s="241"/>
      <c r="Z766" s="241" t="str">
        <f t="shared" si="35"/>
        <v/>
      </c>
      <c r="AA766" s="245"/>
      <c r="AB766" s="242"/>
      <c r="AC766" s="242"/>
      <c r="AD766" s="242"/>
      <c r="AE766" s="242"/>
      <c r="AF766" s="242"/>
      <c r="AG766" s="242"/>
      <c r="AH766" s="242"/>
      <c r="AI766" s="242"/>
      <c r="AJ766" s="242"/>
    </row>
    <row r="767" spans="1:36" x14ac:dyDescent="0.25">
      <c r="A767" s="250"/>
      <c r="B767" s="250"/>
      <c r="C767" s="250"/>
      <c r="D767" s="252"/>
      <c r="E767" s="249"/>
      <c r="F767" s="249"/>
      <c r="G767" s="249"/>
      <c r="H767" s="249"/>
      <c r="I767" s="249"/>
      <c r="J767" s="369">
        <f>IF(G767=$J$1,(VLOOKUP(A767,'Extras -UL'!$A$6:$J$109,HLOOKUP('Exras Inflair Vs. Base'!G767,'Extras -UL'!$A$4:$J$5,2,FALSE),FALSE)-I767),0)</f>
        <v>0</v>
      </c>
      <c r="K767" s="369">
        <f>IF(G767=$K$1,(VLOOKUP(A767,'Extras -UL'!$A$6:$J$109,HLOOKUP('Exras Inflair Vs. Base'!G767,'Extras -UL'!$A$4:$J$5,2,FALSE),FALSE)-I767),0)</f>
        <v>0</v>
      </c>
      <c r="L767" s="369">
        <f>IF(G767=$L$1,(VLOOKUP(A767,'Extras -UL'!$A$6:$J$109,HLOOKUP('Exras Inflair Vs. Base'!G767,'Extras -UL'!$A$4:$J$5,2,FALSE),FALSE)-I767),0)</f>
        <v>0</v>
      </c>
      <c r="M767" s="369">
        <f>IF(G767=$M$1,(VLOOKUP(A767,'Extras -UL'!$A$6:$J$109,HLOOKUP('Exras Inflair Vs. Base'!G767,'Extras -UL'!$A$4:$J$5,2,FALSE),FALSE)-I767),0)</f>
        <v>0</v>
      </c>
      <c r="N767" s="369">
        <f>IF(G767=$N$1,(VLOOKUP(A767,'Extras -UL'!$A$6:$J$109,HLOOKUP('Exras Inflair Vs. Base'!G767,'Extras -UL'!$A$4:$J$5,2,FALSE),FALSE)-I767),0)</f>
        <v>0</v>
      </c>
      <c r="O767" s="369">
        <f>IF(G767=$O$1,(VLOOKUP(A767,'Extras -UL'!$A$6:$J$109,HLOOKUP('Exras Inflair Vs. Base'!G767,'Extras -UL'!$A$4:$J$5,2,FALSE),FALSE)-I767),0)</f>
        <v>0</v>
      </c>
      <c r="P767" s="369">
        <f>IF(G767=$P$1,(VLOOKUP(A767,'Extras -UL'!$A$6:$J$109,HLOOKUP('Exras Inflair Vs. Base'!G767,'Extras -UL'!$A$4:$J$5,2,FALSE),FALSE)-I767),0)</f>
        <v>0</v>
      </c>
      <c r="Q767" s="369">
        <f>IF(G767=$Q$1,(VLOOKUP(A767,'Extras -UL'!$A$6:$J$109,HLOOKUP('Exras Inflair Vs. Base'!G767,'Extras -UL'!$A$4:$J$5,2,FALSE),FALSE)-I767),0)</f>
        <v>0</v>
      </c>
      <c r="R767" s="369">
        <f>IF(G767=$R$1,(VLOOKUP(A767,'Extras -UL'!$A$6:$J$109,HLOOKUP('Exras Inflair Vs. Base'!G767,'Extras -UL'!$A$4:$J$5,2,FALSE),FALSE)-I767),0)</f>
        <v>0</v>
      </c>
      <c r="S767" s="248"/>
      <c r="T767" s="256" t="str">
        <f t="shared" si="34"/>
        <v/>
      </c>
      <c r="U767" s="248"/>
      <c r="V767" s="248"/>
      <c r="W767" s="248"/>
      <c r="X767" s="248"/>
      <c r="Y767" s="241"/>
      <c r="Z767" s="241" t="str">
        <f t="shared" si="35"/>
        <v/>
      </c>
      <c r="AA767" s="245"/>
      <c r="AB767" s="242"/>
      <c r="AC767" s="242"/>
      <c r="AD767" s="242"/>
      <c r="AE767" s="242"/>
      <c r="AF767" s="242"/>
      <c r="AG767" s="242"/>
      <c r="AH767" s="242"/>
      <c r="AI767" s="242"/>
      <c r="AJ767" s="242"/>
    </row>
    <row r="768" spans="1:36" x14ac:dyDescent="0.25">
      <c r="A768" s="250"/>
      <c r="B768" s="250"/>
      <c r="C768" s="250"/>
      <c r="D768" s="252"/>
      <c r="E768" s="249"/>
      <c r="F768" s="249"/>
      <c r="G768" s="249"/>
      <c r="H768" s="249"/>
      <c r="I768" s="249"/>
      <c r="J768" s="369">
        <f>IF(G768=$J$1,(VLOOKUP(A768,'Extras -UL'!$A$6:$J$109,HLOOKUP('Exras Inflair Vs. Base'!G768,'Extras -UL'!$A$4:$J$5,2,FALSE),FALSE)-I768),0)</f>
        <v>0</v>
      </c>
      <c r="K768" s="369">
        <f>IF(G768=$K$1,(VLOOKUP(A768,'Extras -UL'!$A$6:$J$109,HLOOKUP('Exras Inflair Vs. Base'!G768,'Extras -UL'!$A$4:$J$5,2,FALSE),FALSE)-I768),0)</f>
        <v>0</v>
      </c>
      <c r="L768" s="369">
        <f>IF(G768=$L$1,(VLOOKUP(A768,'Extras -UL'!$A$6:$J$109,HLOOKUP('Exras Inflair Vs. Base'!G768,'Extras -UL'!$A$4:$J$5,2,FALSE),FALSE)-I768),0)</f>
        <v>0</v>
      </c>
      <c r="M768" s="369">
        <f>IF(G768=$M$1,(VLOOKUP(A768,'Extras -UL'!$A$6:$J$109,HLOOKUP('Exras Inflair Vs. Base'!G768,'Extras -UL'!$A$4:$J$5,2,FALSE),FALSE)-I768),0)</f>
        <v>0</v>
      </c>
      <c r="N768" s="369">
        <f>IF(G768=$N$1,(VLOOKUP(A768,'Extras -UL'!$A$6:$J$109,HLOOKUP('Exras Inflair Vs. Base'!G768,'Extras -UL'!$A$4:$J$5,2,FALSE),FALSE)-I768),0)</f>
        <v>0</v>
      </c>
      <c r="O768" s="369">
        <f>IF(G768=$O$1,(VLOOKUP(A768,'Extras -UL'!$A$6:$J$109,HLOOKUP('Exras Inflair Vs. Base'!G768,'Extras -UL'!$A$4:$J$5,2,FALSE),FALSE)-I768),0)</f>
        <v>0</v>
      </c>
      <c r="P768" s="369">
        <f>IF(G768=$P$1,(VLOOKUP(A768,'Extras -UL'!$A$6:$J$109,HLOOKUP('Exras Inflair Vs. Base'!G768,'Extras -UL'!$A$4:$J$5,2,FALSE),FALSE)-I768),0)</f>
        <v>0</v>
      </c>
      <c r="Q768" s="369">
        <f>IF(G768=$Q$1,(VLOOKUP(A768,'Extras -UL'!$A$6:$J$109,HLOOKUP('Exras Inflair Vs. Base'!G768,'Extras -UL'!$A$4:$J$5,2,FALSE),FALSE)-I768),0)</f>
        <v>0</v>
      </c>
      <c r="R768" s="369">
        <f>IF(G768=$R$1,(VLOOKUP(A768,'Extras -UL'!$A$6:$J$109,HLOOKUP('Exras Inflair Vs. Base'!G768,'Extras -UL'!$A$4:$J$5,2,FALSE),FALSE)-I768),0)</f>
        <v>0</v>
      </c>
      <c r="S768" s="248"/>
      <c r="T768" s="256" t="str">
        <f t="shared" si="34"/>
        <v/>
      </c>
      <c r="U768" s="248"/>
      <c r="V768" s="248"/>
      <c r="W768" s="248"/>
      <c r="X768" s="248"/>
      <c r="Y768" s="241"/>
      <c r="Z768" s="241" t="str">
        <f t="shared" si="35"/>
        <v/>
      </c>
      <c r="AA768" s="245"/>
      <c r="AB768" s="242"/>
      <c r="AC768" s="242"/>
      <c r="AD768" s="242"/>
      <c r="AE768" s="242"/>
      <c r="AF768" s="242"/>
      <c r="AG768" s="242"/>
      <c r="AH768" s="242"/>
      <c r="AI768" s="242"/>
      <c r="AJ768" s="242"/>
    </row>
    <row r="769" spans="1:36" x14ac:dyDescent="0.25">
      <c r="A769" s="250"/>
      <c r="B769" s="250"/>
      <c r="C769" s="250"/>
      <c r="D769" s="252"/>
      <c r="E769" s="249"/>
      <c r="F769" s="249"/>
      <c r="G769" s="249"/>
      <c r="H769" s="249"/>
      <c r="I769" s="249"/>
      <c r="J769" s="369">
        <f>IF(G769=$J$1,(VLOOKUP(A769,'Extras -UL'!$A$6:$J$109,HLOOKUP('Exras Inflair Vs. Base'!G769,'Extras -UL'!$A$4:$J$5,2,FALSE),FALSE)-I769),0)</f>
        <v>0</v>
      </c>
      <c r="K769" s="369">
        <f>IF(G769=$K$1,(VLOOKUP(A769,'Extras -UL'!$A$6:$J$109,HLOOKUP('Exras Inflair Vs. Base'!G769,'Extras -UL'!$A$4:$J$5,2,FALSE),FALSE)-I769),0)</f>
        <v>0</v>
      </c>
      <c r="L769" s="369">
        <f>IF(G769=$L$1,(VLOOKUP(A769,'Extras -UL'!$A$6:$J$109,HLOOKUP('Exras Inflair Vs. Base'!G769,'Extras -UL'!$A$4:$J$5,2,FALSE),FALSE)-I769),0)</f>
        <v>0</v>
      </c>
      <c r="M769" s="369">
        <f>IF(G769=$M$1,(VLOOKUP(A769,'Extras -UL'!$A$6:$J$109,HLOOKUP('Exras Inflair Vs. Base'!G769,'Extras -UL'!$A$4:$J$5,2,FALSE),FALSE)-I769),0)</f>
        <v>0</v>
      </c>
      <c r="N769" s="369">
        <f>IF(G769=$N$1,(VLOOKUP(A769,'Extras -UL'!$A$6:$J$109,HLOOKUP('Exras Inflair Vs. Base'!G769,'Extras -UL'!$A$4:$J$5,2,FALSE),FALSE)-I769),0)</f>
        <v>0</v>
      </c>
      <c r="O769" s="369">
        <f>IF(G769=$O$1,(VLOOKUP(A769,'Extras -UL'!$A$6:$J$109,HLOOKUP('Exras Inflair Vs. Base'!G769,'Extras -UL'!$A$4:$J$5,2,FALSE),FALSE)-I769),0)</f>
        <v>0</v>
      </c>
      <c r="P769" s="369">
        <f>IF(G769=$P$1,(VLOOKUP(A769,'Extras -UL'!$A$6:$J$109,HLOOKUP('Exras Inflair Vs. Base'!G769,'Extras -UL'!$A$4:$J$5,2,FALSE),FALSE)-I769),0)</f>
        <v>0</v>
      </c>
      <c r="Q769" s="369">
        <f>IF(G769=$Q$1,(VLOOKUP(A769,'Extras -UL'!$A$6:$J$109,HLOOKUP('Exras Inflair Vs. Base'!G769,'Extras -UL'!$A$4:$J$5,2,FALSE),FALSE)-I769),0)</f>
        <v>0</v>
      </c>
      <c r="R769" s="369">
        <f>IF(G769=$R$1,(VLOOKUP(A769,'Extras -UL'!$A$6:$J$109,HLOOKUP('Exras Inflair Vs. Base'!G769,'Extras -UL'!$A$4:$J$5,2,FALSE),FALSE)-I769),0)</f>
        <v>0</v>
      </c>
      <c r="S769" s="248"/>
      <c r="T769" s="256" t="str">
        <f t="shared" si="34"/>
        <v/>
      </c>
      <c r="U769" s="248"/>
      <c r="V769" s="248"/>
      <c r="W769" s="248"/>
      <c r="X769" s="248"/>
      <c r="Y769" s="241"/>
      <c r="Z769" s="241" t="str">
        <f t="shared" si="35"/>
        <v/>
      </c>
      <c r="AA769" s="245"/>
      <c r="AB769" s="242"/>
      <c r="AC769" s="242"/>
      <c r="AD769" s="242"/>
      <c r="AE769" s="242"/>
      <c r="AF769" s="242"/>
      <c r="AG769" s="242"/>
      <c r="AH769" s="242"/>
      <c r="AI769" s="242"/>
      <c r="AJ769" s="242"/>
    </row>
    <row r="770" spans="1:36" x14ac:dyDescent="0.25">
      <c r="A770" s="250"/>
      <c r="B770" s="250"/>
      <c r="C770" s="250"/>
      <c r="D770" s="252"/>
      <c r="E770" s="249"/>
      <c r="F770" s="249"/>
      <c r="G770" s="249"/>
      <c r="H770" s="249"/>
      <c r="I770" s="249"/>
      <c r="J770" s="369">
        <f>IF(G770=$J$1,(VLOOKUP(A770,'Extras -UL'!$A$6:$J$109,HLOOKUP('Exras Inflair Vs. Base'!G770,'Extras -UL'!$A$4:$J$5,2,FALSE),FALSE)-I770),0)</f>
        <v>0</v>
      </c>
      <c r="K770" s="369">
        <f>IF(G770=$K$1,(VLOOKUP(A770,'Extras -UL'!$A$6:$J$109,HLOOKUP('Exras Inflair Vs. Base'!G770,'Extras -UL'!$A$4:$J$5,2,FALSE),FALSE)-I770),0)</f>
        <v>0</v>
      </c>
      <c r="L770" s="369">
        <f>IF(G770=$L$1,(VLOOKUP(A770,'Extras -UL'!$A$6:$J$109,HLOOKUP('Exras Inflair Vs. Base'!G770,'Extras -UL'!$A$4:$J$5,2,FALSE),FALSE)-I770),0)</f>
        <v>0</v>
      </c>
      <c r="M770" s="369">
        <f>IF(G770=$M$1,(VLOOKUP(A770,'Extras -UL'!$A$6:$J$109,HLOOKUP('Exras Inflair Vs. Base'!G770,'Extras -UL'!$A$4:$J$5,2,FALSE),FALSE)-I770),0)</f>
        <v>0</v>
      </c>
      <c r="N770" s="369">
        <f>IF(G770=$N$1,(VLOOKUP(A770,'Extras -UL'!$A$6:$J$109,HLOOKUP('Exras Inflair Vs. Base'!G770,'Extras -UL'!$A$4:$J$5,2,FALSE),FALSE)-I770),0)</f>
        <v>0</v>
      </c>
      <c r="O770" s="369">
        <f>IF(G770=$O$1,(VLOOKUP(A770,'Extras -UL'!$A$6:$J$109,HLOOKUP('Exras Inflair Vs. Base'!G770,'Extras -UL'!$A$4:$J$5,2,FALSE),FALSE)-I770),0)</f>
        <v>0</v>
      </c>
      <c r="P770" s="369">
        <f>IF(G770=$P$1,(VLOOKUP(A770,'Extras -UL'!$A$6:$J$109,HLOOKUP('Exras Inflair Vs. Base'!G770,'Extras -UL'!$A$4:$J$5,2,FALSE),FALSE)-I770),0)</f>
        <v>0</v>
      </c>
      <c r="Q770" s="369">
        <f>IF(G770=$Q$1,(VLOOKUP(A770,'Extras -UL'!$A$6:$J$109,HLOOKUP('Exras Inflair Vs. Base'!G770,'Extras -UL'!$A$4:$J$5,2,FALSE),FALSE)-I770),0)</f>
        <v>0</v>
      </c>
      <c r="R770" s="369">
        <f>IF(G770=$R$1,(VLOOKUP(A770,'Extras -UL'!$A$6:$J$109,HLOOKUP('Exras Inflair Vs. Base'!G770,'Extras -UL'!$A$4:$J$5,2,FALSE),FALSE)-I770),0)</f>
        <v>0</v>
      </c>
      <c r="S770" s="248"/>
      <c r="T770" s="256" t="str">
        <f t="shared" si="34"/>
        <v/>
      </c>
      <c r="U770" s="248"/>
      <c r="V770" s="248"/>
      <c r="W770" s="248"/>
      <c r="X770" s="248"/>
      <c r="Y770" s="241"/>
      <c r="Z770" s="241" t="str">
        <f t="shared" si="35"/>
        <v/>
      </c>
      <c r="AA770" s="245"/>
      <c r="AB770" s="242"/>
      <c r="AC770" s="242"/>
      <c r="AD770" s="242"/>
      <c r="AE770" s="242"/>
      <c r="AF770" s="242"/>
      <c r="AG770" s="242"/>
      <c r="AH770" s="242"/>
      <c r="AI770" s="242"/>
      <c r="AJ770" s="242"/>
    </row>
    <row r="771" spans="1:36" x14ac:dyDescent="0.25">
      <c r="A771" s="250"/>
      <c r="B771" s="250"/>
      <c r="C771" s="250"/>
      <c r="D771" s="252"/>
      <c r="E771" s="249"/>
      <c r="F771" s="249"/>
      <c r="G771" s="249"/>
      <c r="H771" s="249"/>
      <c r="I771" s="249"/>
      <c r="J771" s="369">
        <f>IF(G771=$J$1,(VLOOKUP(A771,'Extras -UL'!$A$6:$J$109,HLOOKUP('Exras Inflair Vs. Base'!G771,'Extras -UL'!$A$4:$J$5,2,FALSE),FALSE)-I771),0)</f>
        <v>0</v>
      </c>
      <c r="K771" s="369">
        <f>IF(G771=$K$1,(VLOOKUP(A771,'Extras -UL'!$A$6:$J$109,HLOOKUP('Exras Inflair Vs. Base'!G771,'Extras -UL'!$A$4:$J$5,2,FALSE),FALSE)-I771),0)</f>
        <v>0</v>
      </c>
      <c r="L771" s="369">
        <f>IF(G771=$L$1,(VLOOKUP(A771,'Extras -UL'!$A$6:$J$109,HLOOKUP('Exras Inflair Vs. Base'!G771,'Extras -UL'!$A$4:$J$5,2,FALSE),FALSE)-I771),0)</f>
        <v>0</v>
      </c>
      <c r="M771" s="369">
        <f>IF(G771=$M$1,(VLOOKUP(A771,'Extras -UL'!$A$6:$J$109,HLOOKUP('Exras Inflair Vs. Base'!G771,'Extras -UL'!$A$4:$J$5,2,FALSE),FALSE)-I771),0)</f>
        <v>0</v>
      </c>
      <c r="N771" s="369">
        <f>IF(G771=$N$1,(VLOOKUP(A771,'Extras -UL'!$A$6:$J$109,HLOOKUP('Exras Inflair Vs. Base'!G771,'Extras -UL'!$A$4:$J$5,2,FALSE),FALSE)-I771),0)</f>
        <v>0</v>
      </c>
      <c r="O771" s="369">
        <f>IF(G771=$O$1,(VLOOKUP(A771,'Extras -UL'!$A$6:$J$109,HLOOKUP('Exras Inflair Vs. Base'!G771,'Extras -UL'!$A$4:$J$5,2,FALSE),FALSE)-I771),0)</f>
        <v>0</v>
      </c>
      <c r="P771" s="369">
        <f>IF(G771=$P$1,(VLOOKUP(A771,'Extras -UL'!$A$6:$J$109,HLOOKUP('Exras Inflair Vs. Base'!G771,'Extras -UL'!$A$4:$J$5,2,FALSE),FALSE)-I771),0)</f>
        <v>0</v>
      </c>
      <c r="Q771" s="369">
        <f>IF(G771=$Q$1,(VLOOKUP(A771,'Extras -UL'!$A$6:$J$109,HLOOKUP('Exras Inflair Vs. Base'!G771,'Extras -UL'!$A$4:$J$5,2,FALSE),FALSE)-I771),0)</f>
        <v>0</v>
      </c>
      <c r="R771" s="369">
        <f>IF(G771=$R$1,(VLOOKUP(A771,'Extras -UL'!$A$6:$J$109,HLOOKUP('Exras Inflair Vs. Base'!G771,'Extras -UL'!$A$4:$J$5,2,FALSE),FALSE)-I771),0)</f>
        <v>0</v>
      </c>
      <c r="S771" s="248"/>
      <c r="T771" s="256" t="str">
        <f t="shared" si="34"/>
        <v/>
      </c>
      <c r="U771" s="248"/>
      <c r="V771" s="248"/>
      <c r="W771" s="248"/>
      <c r="X771" s="248"/>
      <c r="Y771" s="241"/>
      <c r="Z771" s="241" t="str">
        <f t="shared" si="35"/>
        <v/>
      </c>
      <c r="AA771" s="245"/>
      <c r="AB771" s="242"/>
      <c r="AC771" s="242"/>
      <c r="AD771" s="242"/>
      <c r="AE771" s="242"/>
      <c r="AF771" s="242"/>
      <c r="AG771" s="242"/>
      <c r="AH771" s="242"/>
      <c r="AI771" s="242"/>
      <c r="AJ771" s="242"/>
    </row>
    <row r="772" spans="1:36" x14ac:dyDescent="0.25">
      <c r="A772" s="250"/>
      <c r="B772" s="250"/>
      <c r="C772" s="250"/>
      <c r="D772" s="252"/>
      <c r="E772" s="249"/>
      <c r="F772" s="249"/>
      <c r="G772" s="249"/>
      <c r="H772" s="249"/>
      <c r="I772" s="249"/>
      <c r="J772" s="369">
        <f>IF(G772=$J$1,(VLOOKUP(A772,'Extras -UL'!$A$6:$J$109,HLOOKUP('Exras Inflair Vs. Base'!G772,'Extras -UL'!$A$4:$J$5,2,FALSE),FALSE)-I772),0)</f>
        <v>0</v>
      </c>
      <c r="K772" s="369">
        <f>IF(G772=$K$1,(VLOOKUP(A772,'Extras -UL'!$A$6:$J$109,HLOOKUP('Exras Inflair Vs. Base'!G772,'Extras -UL'!$A$4:$J$5,2,FALSE),FALSE)-I772),0)</f>
        <v>0</v>
      </c>
      <c r="L772" s="369">
        <f>IF(G772=$L$1,(VLOOKUP(A772,'Extras -UL'!$A$6:$J$109,HLOOKUP('Exras Inflair Vs. Base'!G772,'Extras -UL'!$A$4:$J$5,2,FALSE),FALSE)-I772),0)</f>
        <v>0</v>
      </c>
      <c r="M772" s="369">
        <f>IF(G772=$M$1,(VLOOKUP(A772,'Extras -UL'!$A$6:$J$109,HLOOKUP('Exras Inflair Vs. Base'!G772,'Extras -UL'!$A$4:$J$5,2,FALSE),FALSE)-I772),0)</f>
        <v>0</v>
      </c>
      <c r="N772" s="369">
        <f>IF(G772=$N$1,(VLOOKUP(A772,'Extras -UL'!$A$6:$J$109,HLOOKUP('Exras Inflair Vs. Base'!G772,'Extras -UL'!$A$4:$J$5,2,FALSE),FALSE)-I772),0)</f>
        <v>0</v>
      </c>
      <c r="O772" s="369">
        <f>IF(G772=$O$1,(VLOOKUP(A772,'Extras -UL'!$A$6:$J$109,HLOOKUP('Exras Inflair Vs. Base'!G772,'Extras -UL'!$A$4:$J$5,2,FALSE),FALSE)-I772),0)</f>
        <v>0</v>
      </c>
      <c r="P772" s="369">
        <f>IF(G772=$P$1,(VLOOKUP(A772,'Extras -UL'!$A$6:$J$109,HLOOKUP('Exras Inflair Vs. Base'!G772,'Extras -UL'!$A$4:$J$5,2,FALSE),FALSE)-I772),0)</f>
        <v>0</v>
      </c>
      <c r="Q772" s="369">
        <f>IF(G772=$Q$1,(VLOOKUP(A772,'Extras -UL'!$A$6:$J$109,HLOOKUP('Exras Inflair Vs. Base'!G772,'Extras -UL'!$A$4:$J$5,2,FALSE),FALSE)-I772),0)</f>
        <v>0</v>
      </c>
      <c r="R772" s="369">
        <f>IF(G772=$R$1,(VLOOKUP(A772,'Extras -UL'!$A$6:$J$109,HLOOKUP('Exras Inflair Vs. Base'!G772,'Extras -UL'!$A$4:$J$5,2,FALSE),FALSE)-I772),0)</f>
        <v>0</v>
      </c>
      <c r="S772" s="248"/>
      <c r="T772" s="256" t="str">
        <f t="shared" si="34"/>
        <v/>
      </c>
      <c r="U772" s="248"/>
      <c r="V772" s="248"/>
      <c r="W772" s="248"/>
      <c r="X772" s="248"/>
      <c r="Y772" s="241"/>
      <c r="Z772" s="241" t="str">
        <f t="shared" si="35"/>
        <v/>
      </c>
      <c r="AA772" s="245"/>
      <c r="AB772" s="242"/>
      <c r="AC772" s="242"/>
      <c r="AD772" s="242"/>
      <c r="AE772" s="242"/>
      <c r="AF772" s="242"/>
      <c r="AG772" s="242"/>
      <c r="AH772" s="242"/>
      <c r="AI772" s="242"/>
      <c r="AJ772" s="242"/>
    </row>
    <row r="773" spans="1:36" x14ac:dyDescent="0.25">
      <c r="A773" s="250"/>
      <c r="B773" s="250"/>
      <c r="C773" s="250"/>
      <c r="D773" s="252"/>
      <c r="E773" s="249"/>
      <c r="F773" s="249"/>
      <c r="G773" s="249"/>
      <c r="H773" s="249"/>
      <c r="I773" s="249"/>
      <c r="J773" s="369">
        <f>IF(G773=$J$1,(VLOOKUP(A773,'Extras -UL'!$A$6:$J$109,HLOOKUP('Exras Inflair Vs. Base'!G773,'Extras -UL'!$A$4:$J$5,2,FALSE),FALSE)-I773),0)</f>
        <v>0</v>
      </c>
      <c r="K773" s="369">
        <f>IF(G773=$K$1,(VLOOKUP(A773,'Extras -UL'!$A$6:$J$109,HLOOKUP('Exras Inflair Vs. Base'!G773,'Extras -UL'!$A$4:$J$5,2,FALSE),FALSE)-I773),0)</f>
        <v>0</v>
      </c>
      <c r="L773" s="369">
        <f>IF(G773=$L$1,(VLOOKUP(A773,'Extras -UL'!$A$6:$J$109,HLOOKUP('Exras Inflair Vs. Base'!G773,'Extras -UL'!$A$4:$J$5,2,FALSE),FALSE)-I773),0)</f>
        <v>0</v>
      </c>
      <c r="M773" s="369">
        <f>IF(G773=$M$1,(VLOOKUP(A773,'Extras -UL'!$A$6:$J$109,HLOOKUP('Exras Inflair Vs. Base'!G773,'Extras -UL'!$A$4:$J$5,2,FALSE),FALSE)-I773),0)</f>
        <v>0</v>
      </c>
      <c r="N773" s="369">
        <f>IF(G773=$N$1,(VLOOKUP(A773,'Extras -UL'!$A$6:$J$109,HLOOKUP('Exras Inflair Vs. Base'!G773,'Extras -UL'!$A$4:$J$5,2,FALSE),FALSE)-I773),0)</f>
        <v>0</v>
      </c>
      <c r="O773" s="369">
        <f>IF(G773=$O$1,(VLOOKUP(A773,'Extras -UL'!$A$6:$J$109,HLOOKUP('Exras Inflair Vs. Base'!G773,'Extras -UL'!$A$4:$J$5,2,FALSE),FALSE)-I773),0)</f>
        <v>0</v>
      </c>
      <c r="P773" s="369">
        <f>IF(G773=$P$1,(VLOOKUP(A773,'Extras -UL'!$A$6:$J$109,HLOOKUP('Exras Inflair Vs. Base'!G773,'Extras -UL'!$A$4:$J$5,2,FALSE),FALSE)-I773),0)</f>
        <v>0</v>
      </c>
      <c r="Q773" s="369">
        <f>IF(G773=$Q$1,(VLOOKUP(A773,'Extras -UL'!$A$6:$J$109,HLOOKUP('Exras Inflair Vs. Base'!G773,'Extras -UL'!$A$4:$J$5,2,FALSE),FALSE)-I773),0)</f>
        <v>0</v>
      </c>
      <c r="R773" s="369">
        <f>IF(G773=$R$1,(VLOOKUP(A773,'Extras -UL'!$A$6:$J$109,HLOOKUP('Exras Inflair Vs. Base'!G773,'Extras -UL'!$A$4:$J$5,2,FALSE),FALSE)-I773),0)</f>
        <v>0</v>
      </c>
      <c r="S773" s="248"/>
      <c r="T773" s="256" t="str">
        <f t="shared" si="34"/>
        <v/>
      </c>
      <c r="U773" s="248"/>
      <c r="V773" s="248"/>
      <c r="W773" s="248"/>
      <c r="X773" s="248"/>
      <c r="Y773" s="241"/>
      <c r="Z773" s="241" t="str">
        <f t="shared" si="35"/>
        <v/>
      </c>
      <c r="AA773" s="245"/>
      <c r="AB773" s="242"/>
      <c r="AC773" s="242"/>
      <c r="AD773" s="242"/>
      <c r="AE773" s="242"/>
      <c r="AF773" s="242"/>
      <c r="AG773" s="242"/>
      <c r="AH773" s="242"/>
      <c r="AI773" s="242"/>
      <c r="AJ773" s="242"/>
    </row>
    <row r="774" spans="1:36" x14ac:dyDescent="0.25">
      <c r="A774" s="250"/>
      <c r="B774" s="250"/>
      <c r="C774" s="250"/>
      <c r="D774" s="252"/>
      <c r="E774" s="249"/>
      <c r="F774" s="249"/>
      <c r="G774" s="249"/>
      <c r="H774" s="249"/>
      <c r="I774" s="249"/>
      <c r="J774" s="369">
        <f>IF(G774=$J$1,(VLOOKUP(A774,'Extras -UL'!$A$6:$J$109,HLOOKUP('Exras Inflair Vs. Base'!G774,'Extras -UL'!$A$4:$J$5,2,FALSE),FALSE)-I774),0)</f>
        <v>0</v>
      </c>
      <c r="K774" s="369">
        <f>IF(G774=$K$1,(VLOOKUP(A774,'Extras -UL'!$A$6:$J$109,HLOOKUP('Exras Inflair Vs. Base'!G774,'Extras -UL'!$A$4:$J$5,2,FALSE),FALSE)-I774),0)</f>
        <v>0</v>
      </c>
      <c r="L774" s="369">
        <f>IF(G774=$L$1,(VLOOKUP(A774,'Extras -UL'!$A$6:$J$109,HLOOKUP('Exras Inflair Vs. Base'!G774,'Extras -UL'!$A$4:$J$5,2,FALSE),FALSE)-I774),0)</f>
        <v>0</v>
      </c>
      <c r="M774" s="369">
        <f>IF(G774=$M$1,(VLOOKUP(A774,'Extras -UL'!$A$6:$J$109,HLOOKUP('Exras Inflair Vs. Base'!G774,'Extras -UL'!$A$4:$J$5,2,FALSE),FALSE)-I774),0)</f>
        <v>0</v>
      </c>
      <c r="N774" s="369">
        <f>IF(G774=$N$1,(VLOOKUP(A774,'Extras -UL'!$A$6:$J$109,HLOOKUP('Exras Inflair Vs. Base'!G774,'Extras -UL'!$A$4:$J$5,2,FALSE),FALSE)-I774),0)</f>
        <v>0</v>
      </c>
      <c r="O774" s="369">
        <f>IF(G774=$O$1,(VLOOKUP(A774,'Extras -UL'!$A$6:$J$109,HLOOKUP('Exras Inflair Vs. Base'!G774,'Extras -UL'!$A$4:$J$5,2,FALSE),FALSE)-I774),0)</f>
        <v>0</v>
      </c>
      <c r="P774" s="369">
        <f>IF(G774=$P$1,(VLOOKUP(A774,'Extras -UL'!$A$6:$J$109,HLOOKUP('Exras Inflair Vs. Base'!G774,'Extras -UL'!$A$4:$J$5,2,FALSE),FALSE)-I774),0)</f>
        <v>0</v>
      </c>
      <c r="Q774" s="369">
        <f>IF(G774=$Q$1,(VLOOKUP(A774,'Extras -UL'!$A$6:$J$109,HLOOKUP('Exras Inflair Vs. Base'!G774,'Extras -UL'!$A$4:$J$5,2,FALSE),FALSE)-I774),0)</f>
        <v>0</v>
      </c>
      <c r="R774" s="369">
        <f>IF(G774=$R$1,(VLOOKUP(A774,'Extras -UL'!$A$6:$J$109,HLOOKUP('Exras Inflair Vs. Base'!G774,'Extras -UL'!$A$4:$J$5,2,FALSE),FALSE)-I774),0)</f>
        <v>0</v>
      </c>
      <c r="S774" s="248"/>
      <c r="T774" s="256" t="str">
        <f t="shared" si="34"/>
        <v/>
      </c>
      <c r="U774" s="248"/>
      <c r="V774" s="248"/>
      <c r="W774" s="248"/>
      <c r="X774" s="248"/>
      <c r="Y774" s="241"/>
      <c r="Z774" s="241" t="str">
        <f t="shared" si="35"/>
        <v/>
      </c>
      <c r="AA774" s="245"/>
      <c r="AB774" s="242"/>
      <c r="AC774" s="242"/>
      <c r="AD774" s="242"/>
      <c r="AE774" s="242"/>
      <c r="AF774" s="242"/>
      <c r="AG774" s="242"/>
      <c r="AH774" s="242"/>
      <c r="AI774" s="242"/>
      <c r="AJ774" s="242"/>
    </row>
    <row r="775" spans="1:36" x14ac:dyDescent="0.25">
      <c r="A775" s="250"/>
      <c r="B775" s="250"/>
      <c r="C775" s="250"/>
      <c r="D775" s="252"/>
      <c r="E775" s="249"/>
      <c r="F775" s="249"/>
      <c r="G775" s="249"/>
      <c r="H775" s="249"/>
      <c r="I775" s="249"/>
      <c r="J775" s="369">
        <f>IF(G775=$J$1,(VLOOKUP(A775,'Extras -UL'!$A$6:$J$109,HLOOKUP('Exras Inflair Vs. Base'!G775,'Extras -UL'!$A$4:$J$5,2,FALSE),FALSE)-I775),0)</f>
        <v>0</v>
      </c>
      <c r="K775" s="369">
        <f>IF(G775=$K$1,(VLOOKUP(A775,'Extras -UL'!$A$6:$J$109,HLOOKUP('Exras Inflair Vs. Base'!G775,'Extras -UL'!$A$4:$J$5,2,FALSE),FALSE)-I775),0)</f>
        <v>0</v>
      </c>
      <c r="L775" s="369">
        <f>IF(G775=$L$1,(VLOOKUP(A775,'Extras -UL'!$A$6:$J$109,HLOOKUP('Exras Inflair Vs. Base'!G775,'Extras -UL'!$A$4:$J$5,2,FALSE),FALSE)-I775),0)</f>
        <v>0</v>
      </c>
      <c r="M775" s="369">
        <f>IF(G775=$M$1,(VLOOKUP(A775,'Extras -UL'!$A$6:$J$109,HLOOKUP('Exras Inflair Vs. Base'!G775,'Extras -UL'!$A$4:$J$5,2,FALSE),FALSE)-I775),0)</f>
        <v>0</v>
      </c>
      <c r="N775" s="369">
        <f>IF(G775=$N$1,(VLOOKUP(A775,'Extras -UL'!$A$6:$J$109,HLOOKUP('Exras Inflair Vs. Base'!G775,'Extras -UL'!$A$4:$J$5,2,FALSE),FALSE)-I775),0)</f>
        <v>0</v>
      </c>
      <c r="O775" s="369">
        <f>IF(G775=$O$1,(VLOOKUP(A775,'Extras -UL'!$A$6:$J$109,HLOOKUP('Exras Inflair Vs. Base'!G775,'Extras -UL'!$A$4:$J$5,2,FALSE),FALSE)-I775),0)</f>
        <v>0</v>
      </c>
      <c r="P775" s="369">
        <f>IF(G775=$P$1,(VLOOKUP(A775,'Extras -UL'!$A$6:$J$109,HLOOKUP('Exras Inflair Vs. Base'!G775,'Extras -UL'!$A$4:$J$5,2,FALSE),FALSE)-I775),0)</f>
        <v>0</v>
      </c>
      <c r="Q775" s="369">
        <f>IF(G775=$Q$1,(VLOOKUP(A775,'Extras -UL'!$A$6:$J$109,HLOOKUP('Exras Inflair Vs. Base'!G775,'Extras -UL'!$A$4:$J$5,2,FALSE),FALSE)-I775),0)</f>
        <v>0</v>
      </c>
      <c r="R775" s="369">
        <f>IF(G775=$R$1,(VLOOKUP(A775,'Extras -UL'!$A$6:$J$109,HLOOKUP('Exras Inflair Vs. Base'!G775,'Extras -UL'!$A$4:$J$5,2,FALSE),FALSE)-I775),0)</f>
        <v>0</v>
      </c>
      <c r="S775" s="248"/>
      <c r="T775" s="256" t="str">
        <f t="shared" si="34"/>
        <v/>
      </c>
      <c r="U775" s="248"/>
      <c r="V775" s="248"/>
      <c r="W775" s="248"/>
      <c r="X775" s="248"/>
      <c r="Y775" s="241"/>
      <c r="Z775" s="241" t="str">
        <f t="shared" si="35"/>
        <v/>
      </c>
      <c r="AA775" s="245"/>
      <c r="AB775" s="242"/>
      <c r="AC775" s="242"/>
      <c r="AD775" s="242"/>
      <c r="AE775" s="242"/>
      <c r="AF775" s="242"/>
      <c r="AG775" s="242"/>
      <c r="AH775" s="242"/>
      <c r="AI775" s="242"/>
      <c r="AJ775" s="242"/>
    </row>
    <row r="776" spans="1:36" x14ac:dyDescent="0.25">
      <c r="A776" s="250"/>
      <c r="B776" s="250"/>
      <c r="C776" s="250"/>
      <c r="D776" s="252"/>
      <c r="E776" s="249"/>
      <c r="F776" s="249"/>
      <c r="G776" s="249"/>
      <c r="H776" s="249"/>
      <c r="I776" s="249"/>
      <c r="J776" s="369">
        <f>IF(G776=$J$1,(VLOOKUP(A776,'Extras -UL'!$A$6:$J$109,HLOOKUP('Exras Inflair Vs. Base'!G776,'Extras -UL'!$A$4:$J$5,2,FALSE),FALSE)-I776),0)</f>
        <v>0</v>
      </c>
      <c r="K776" s="369">
        <f>IF(G776=$K$1,(VLOOKUP(A776,'Extras -UL'!$A$6:$J$109,HLOOKUP('Exras Inflair Vs. Base'!G776,'Extras -UL'!$A$4:$J$5,2,FALSE),FALSE)-I776),0)</f>
        <v>0</v>
      </c>
      <c r="L776" s="369">
        <f>IF(G776=$L$1,(VLOOKUP(A776,'Extras -UL'!$A$6:$J$109,HLOOKUP('Exras Inflair Vs. Base'!G776,'Extras -UL'!$A$4:$J$5,2,FALSE),FALSE)-I776),0)</f>
        <v>0</v>
      </c>
      <c r="M776" s="369">
        <f>IF(G776=$M$1,(VLOOKUP(A776,'Extras -UL'!$A$6:$J$109,HLOOKUP('Exras Inflair Vs. Base'!G776,'Extras -UL'!$A$4:$J$5,2,FALSE),FALSE)-I776),0)</f>
        <v>0</v>
      </c>
      <c r="N776" s="369">
        <f>IF(G776=$N$1,(VLOOKUP(A776,'Extras -UL'!$A$6:$J$109,HLOOKUP('Exras Inflair Vs. Base'!G776,'Extras -UL'!$A$4:$J$5,2,FALSE),FALSE)-I776),0)</f>
        <v>0</v>
      </c>
      <c r="O776" s="369">
        <f>IF(G776=$O$1,(VLOOKUP(A776,'Extras -UL'!$A$6:$J$109,HLOOKUP('Exras Inflair Vs. Base'!G776,'Extras -UL'!$A$4:$J$5,2,FALSE),FALSE)-I776),0)</f>
        <v>0</v>
      </c>
      <c r="P776" s="369">
        <f>IF(G776=$P$1,(VLOOKUP(A776,'Extras -UL'!$A$6:$J$109,HLOOKUP('Exras Inflair Vs. Base'!G776,'Extras -UL'!$A$4:$J$5,2,FALSE),FALSE)-I776),0)</f>
        <v>0</v>
      </c>
      <c r="Q776" s="369">
        <f>IF(G776=$Q$1,(VLOOKUP(A776,'Extras -UL'!$A$6:$J$109,HLOOKUP('Exras Inflair Vs. Base'!G776,'Extras -UL'!$A$4:$J$5,2,FALSE),FALSE)-I776),0)</f>
        <v>0</v>
      </c>
      <c r="R776" s="369">
        <f>IF(G776=$R$1,(VLOOKUP(A776,'Extras -UL'!$A$6:$J$109,HLOOKUP('Exras Inflair Vs. Base'!G776,'Extras -UL'!$A$4:$J$5,2,FALSE),FALSE)-I776),0)</f>
        <v>0</v>
      </c>
      <c r="S776" s="248"/>
      <c r="T776" s="256" t="str">
        <f t="shared" si="34"/>
        <v/>
      </c>
      <c r="U776" s="248"/>
      <c r="V776" s="248"/>
      <c r="W776" s="248"/>
      <c r="X776" s="248"/>
      <c r="Y776" s="241"/>
      <c r="Z776" s="241" t="str">
        <f t="shared" si="35"/>
        <v/>
      </c>
      <c r="AA776" s="245"/>
      <c r="AB776" s="242"/>
      <c r="AC776" s="242"/>
      <c r="AD776" s="242"/>
      <c r="AE776" s="242"/>
      <c r="AF776" s="242"/>
      <c r="AG776" s="242"/>
      <c r="AH776" s="242"/>
      <c r="AI776" s="242"/>
      <c r="AJ776" s="242"/>
    </row>
    <row r="777" spans="1:36" x14ac:dyDescent="0.25">
      <c r="A777" s="250"/>
      <c r="B777" s="250"/>
      <c r="C777" s="250"/>
      <c r="D777" s="252"/>
      <c r="E777" s="249"/>
      <c r="F777" s="249"/>
      <c r="G777" s="249"/>
      <c r="H777" s="249"/>
      <c r="I777" s="249"/>
      <c r="J777" s="369">
        <f>IF(G777=$J$1,(VLOOKUP(A777,'Extras -UL'!$A$6:$J$109,HLOOKUP('Exras Inflair Vs. Base'!G777,'Extras -UL'!$A$4:$J$5,2,FALSE),FALSE)-I777),0)</f>
        <v>0</v>
      </c>
      <c r="K777" s="369">
        <f>IF(G777=$K$1,(VLOOKUP(A777,'Extras -UL'!$A$6:$J$109,HLOOKUP('Exras Inflair Vs. Base'!G777,'Extras -UL'!$A$4:$J$5,2,FALSE),FALSE)-I777),0)</f>
        <v>0</v>
      </c>
      <c r="L777" s="369">
        <f>IF(G777=$L$1,(VLOOKUP(A777,'Extras -UL'!$A$6:$J$109,HLOOKUP('Exras Inflair Vs. Base'!G777,'Extras -UL'!$A$4:$J$5,2,FALSE),FALSE)-I777),0)</f>
        <v>0</v>
      </c>
      <c r="M777" s="369">
        <f>IF(G777=$M$1,(VLOOKUP(A777,'Extras -UL'!$A$6:$J$109,HLOOKUP('Exras Inflair Vs. Base'!G777,'Extras -UL'!$A$4:$J$5,2,FALSE),FALSE)-I777),0)</f>
        <v>0</v>
      </c>
      <c r="N777" s="369">
        <f>IF(G777=$N$1,(VLOOKUP(A777,'Extras -UL'!$A$6:$J$109,HLOOKUP('Exras Inflair Vs. Base'!G777,'Extras -UL'!$A$4:$J$5,2,FALSE),FALSE)-I777),0)</f>
        <v>0</v>
      </c>
      <c r="O777" s="369">
        <f>IF(G777=$O$1,(VLOOKUP(A777,'Extras -UL'!$A$6:$J$109,HLOOKUP('Exras Inflair Vs. Base'!G777,'Extras -UL'!$A$4:$J$5,2,FALSE),FALSE)-I777),0)</f>
        <v>0</v>
      </c>
      <c r="P777" s="369">
        <f>IF(G777=$P$1,(VLOOKUP(A777,'Extras -UL'!$A$6:$J$109,HLOOKUP('Exras Inflair Vs. Base'!G777,'Extras -UL'!$A$4:$J$5,2,FALSE),FALSE)-I777),0)</f>
        <v>0</v>
      </c>
      <c r="Q777" s="369">
        <f>IF(G777=$Q$1,(VLOOKUP(A777,'Extras -UL'!$A$6:$J$109,HLOOKUP('Exras Inflair Vs. Base'!G777,'Extras -UL'!$A$4:$J$5,2,FALSE),FALSE)-I777),0)</f>
        <v>0</v>
      </c>
      <c r="R777" s="369">
        <f>IF(G777=$R$1,(VLOOKUP(A777,'Extras -UL'!$A$6:$J$109,HLOOKUP('Exras Inflair Vs. Base'!G777,'Extras -UL'!$A$4:$J$5,2,FALSE),FALSE)-I777),0)</f>
        <v>0</v>
      </c>
      <c r="S777" s="248"/>
      <c r="T777" s="256" t="str">
        <f t="shared" ref="T777:T840" si="37">A777&amp;G777&amp;I777</f>
        <v/>
      </c>
      <c r="U777" s="248"/>
      <c r="V777" s="248"/>
      <c r="W777" s="248"/>
      <c r="X777" s="248"/>
      <c r="Y777" s="241"/>
      <c r="Z777" s="241" t="str">
        <f t="shared" ref="Z777:Z832" si="38">A777&amp;G777&amp;I777</f>
        <v/>
      </c>
      <c r="AA777" s="245"/>
      <c r="AB777" s="242"/>
      <c r="AC777" s="242"/>
      <c r="AD777" s="242"/>
      <c r="AE777" s="242"/>
      <c r="AF777" s="242"/>
      <c r="AG777" s="242"/>
      <c r="AH777" s="242"/>
      <c r="AI777" s="242"/>
      <c r="AJ777" s="242"/>
    </row>
    <row r="778" spans="1:36" x14ac:dyDescent="0.25">
      <c r="A778" s="250"/>
      <c r="B778" s="250"/>
      <c r="C778" s="250"/>
      <c r="D778" s="252"/>
      <c r="E778" s="249"/>
      <c r="F778" s="249"/>
      <c r="G778" s="249"/>
      <c r="H778" s="249"/>
      <c r="I778" s="249"/>
      <c r="J778" s="369">
        <f>IF(G778=$J$1,(VLOOKUP(A778,'Extras -UL'!$A$6:$J$109,HLOOKUP('Exras Inflair Vs. Base'!G778,'Extras -UL'!$A$4:$J$5,2,FALSE),FALSE)-I778),0)</f>
        <v>0</v>
      </c>
      <c r="K778" s="369">
        <f>IF(G778=$K$1,(VLOOKUP(A778,'Extras -UL'!$A$6:$J$109,HLOOKUP('Exras Inflair Vs. Base'!G778,'Extras -UL'!$A$4:$J$5,2,FALSE),FALSE)-I778),0)</f>
        <v>0</v>
      </c>
      <c r="L778" s="369">
        <f>IF(G778=$L$1,(VLOOKUP(A778,'Extras -UL'!$A$6:$J$109,HLOOKUP('Exras Inflair Vs. Base'!G778,'Extras -UL'!$A$4:$J$5,2,FALSE),FALSE)-I778),0)</f>
        <v>0</v>
      </c>
      <c r="M778" s="369">
        <f>IF(G778=$M$1,(VLOOKUP(A778,'Extras -UL'!$A$6:$J$109,HLOOKUP('Exras Inflair Vs. Base'!G778,'Extras -UL'!$A$4:$J$5,2,FALSE),FALSE)-I778),0)</f>
        <v>0</v>
      </c>
      <c r="N778" s="369">
        <f>IF(G778=$N$1,(VLOOKUP(A778,'Extras -UL'!$A$6:$J$109,HLOOKUP('Exras Inflair Vs. Base'!G778,'Extras -UL'!$A$4:$J$5,2,FALSE),FALSE)-I778),0)</f>
        <v>0</v>
      </c>
      <c r="O778" s="369">
        <f>IF(G778=$O$1,(VLOOKUP(A778,'Extras -UL'!$A$6:$J$109,HLOOKUP('Exras Inflair Vs. Base'!G778,'Extras -UL'!$A$4:$J$5,2,FALSE),FALSE)-I778),0)</f>
        <v>0</v>
      </c>
      <c r="P778" s="369">
        <f>IF(G778=$P$1,(VLOOKUP(A778,'Extras -UL'!$A$6:$J$109,HLOOKUP('Exras Inflair Vs. Base'!G778,'Extras -UL'!$A$4:$J$5,2,FALSE),FALSE)-I778),0)</f>
        <v>0</v>
      </c>
      <c r="Q778" s="369">
        <f>IF(G778=$Q$1,(VLOOKUP(A778,'Extras -UL'!$A$6:$J$109,HLOOKUP('Exras Inflair Vs. Base'!G778,'Extras -UL'!$A$4:$J$5,2,FALSE),FALSE)-I778),0)</f>
        <v>0</v>
      </c>
      <c r="R778" s="369">
        <f>IF(G778=$R$1,(VLOOKUP(A778,'Extras -UL'!$A$6:$J$109,HLOOKUP('Exras Inflair Vs. Base'!G778,'Extras -UL'!$A$4:$J$5,2,FALSE),FALSE)-I778),0)</f>
        <v>0</v>
      </c>
      <c r="S778" s="248"/>
      <c r="T778" s="256" t="str">
        <f t="shared" si="37"/>
        <v/>
      </c>
      <c r="U778" s="248"/>
      <c r="V778" s="248"/>
      <c r="W778" s="248"/>
      <c r="X778" s="248"/>
      <c r="Y778" s="241"/>
      <c r="Z778" s="241" t="str">
        <f t="shared" si="38"/>
        <v/>
      </c>
      <c r="AA778" s="245"/>
      <c r="AB778" s="242"/>
      <c r="AC778" s="242"/>
      <c r="AD778" s="242"/>
      <c r="AE778" s="242"/>
      <c r="AF778" s="242"/>
      <c r="AG778" s="242"/>
      <c r="AH778" s="242"/>
      <c r="AI778" s="242"/>
      <c r="AJ778" s="242"/>
    </row>
    <row r="779" spans="1:36" x14ac:dyDescent="0.25">
      <c r="A779" s="250"/>
      <c r="B779" s="250"/>
      <c r="C779" s="250"/>
      <c r="D779" s="252"/>
      <c r="E779" s="249"/>
      <c r="F779" s="249"/>
      <c r="G779" s="249"/>
      <c r="H779" s="249"/>
      <c r="I779" s="249"/>
      <c r="J779" s="369">
        <f>IF(G779=$J$1,(VLOOKUP(A779,'Extras -UL'!$A$6:$J$109,HLOOKUP('Exras Inflair Vs. Base'!G779,'Extras -UL'!$A$4:$J$5,2,FALSE),FALSE)-I779),0)</f>
        <v>0</v>
      </c>
      <c r="K779" s="369">
        <f>IF(G779=$K$1,(VLOOKUP(A779,'Extras -UL'!$A$6:$J$109,HLOOKUP('Exras Inflair Vs. Base'!G779,'Extras -UL'!$A$4:$J$5,2,FALSE),FALSE)-I779),0)</f>
        <v>0</v>
      </c>
      <c r="L779" s="369">
        <f>IF(G779=$L$1,(VLOOKUP(A779,'Extras -UL'!$A$6:$J$109,HLOOKUP('Exras Inflair Vs. Base'!G779,'Extras -UL'!$A$4:$J$5,2,FALSE),FALSE)-I779),0)</f>
        <v>0</v>
      </c>
      <c r="M779" s="369">
        <f>IF(G779=$M$1,(VLOOKUP(A779,'Extras -UL'!$A$6:$J$109,HLOOKUP('Exras Inflair Vs. Base'!G779,'Extras -UL'!$A$4:$J$5,2,FALSE),FALSE)-I779),0)</f>
        <v>0</v>
      </c>
      <c r="N779" s="369">
        <f>IF(G779=$N$1,(VLOOKUP(A779,'Extras -UL'!$A$6:$J$109,HLOOKUP('Exras Inflair Vs. Base'!G779,'Extras -UL'!$A$4:$J$5,2,FALSE),FALSE)-I779),0)</f>
        <v>0</v>
      </c>
      <c r="O779" s="369">
        <f>IF(G779=$O$1,(VLOOKUP(A779,'Extras -UL'!$A$6:$J$109,HLOOKUP('Exras Inflair Vs. Base'!G779,'Extras -UL'!$A$4:$J$5,2,FALSE),FALSE)-I779),0)</f>
        <v>0</v>
      </c>
      <c r="P779" s="369">
        <f>IF(G779=$P$1,(VLOOKUP(A779,'Extras -UL'!$A$6:$J$109,HLOOKUP('Exras Inflair Vs. Base'!G779,'Extras -UL'!$A$4:$J$5,2,FALSE),FALSE)-I779),0)</f>
        <v>0</v>
      </c>
      <c r="Q779" s="369">
        <f>IF(G779=$Q$1,(VLOOKUP(A779,'Extras -UL'!$A$6:$J$109,HLOOKUP('Exras Inflair Vs. Base'!G779,'Extras -UL'!$A$4:$J$5,2,FALSE),FALSE)-I779),0)</f>
        <v>0</v>
      </c>
      <c r="R779" s="369">
        <f>IF(G779=$R$1,(VLOOKUP(A779,'Extras -UL'!$A$6:$J$109,HLOOKUP('Exras Inflair Vs. Base'!G779,'Extras -UL'!$A$4:$J$5,2,FALSE),FALSE)-I779),0)</f>
        <v>0</v>
      </c>
      <c r="S779" s="248"/>
      <c r="T779" s="256" t="str">
        <f t="shared" si="37"/>
        <v/>
      </c>
      <c r="U779" s="248"/>
      <c r="V779" s="248"/>
      <c r="W779" s="248"/>
      <c r="X779" s="248"/>
      <c r="Y779" s="241"/>
      <c r="Z779" s="241" t="str">
        <f t="shared" si="38"/>
        <v/>
      </c>
      <c r="AA779" s="245"/>
      <c r="AB779" s="242"/>
      <c r="AC779" s="242"/>
      <c r="AD779" s="242"/>
      <c r="AE779" s="242"/>
      <c r="AF779" s="242"/>
      <c r="AG779" s="242"/>
      <c r="AH779" s="242"/>
      <c r="AI779" s="242"/>
      <c r="AJ779" s="242"/>
    </row>
    <row r="780" spans="1:36" x14ac:dyDescent="0.25">
      <c r="A780" s="250"/>
      <c r="B780" s="250"/>
      <c r="C780" s="250"/>
      <c r="D780" s="252"/>
      <c r="E780" s="249"/>
      <c r="F780" s="249"/>
      <c r="G780" s="249"/>
      <c r="H780" s="249"/>
      <c r="I780" s="249"/>
      <c r="J780" s="369">
        <f>IF(G780=$J$1,(VLOOKUP(A780,'Extras -UL'!$A$6:$J$109,HLOOKUP('Exras Inflair Vs. Base'!G780,'Extras -UL'!$A$4:$J$5,2,FALSE),FALSE)-I780),0)</f>
        <v>0</v>
      </c>
      <c r="K780" s="369">
        <f>IF(G780=$K$1,(VLOOKUP(A780,'Extras -UL'!$A$6:$J$109,HLOOKUP('Exras Inflair Vs. Base'!G780,'Extras -UL'!$A$4:$J$5,2,FALSE),FALSE)-I780),0)</f>
        <v>0</v>
      </c>
      <c r="L780" s="369">
        <f>IF(G780=$L$1,(VLOOKUP(A780,'Extras -UL'!$A$6:$J$109,HLOOKUP('Exras Inflair Vs. Base'!G780,'Extras -UL'!$A$4:$J$5,2,FALSE),FALSE)-I780),0)</f>
        <v>0</v>
      </c>
      <c r="M780" s="369">
        <f>IF(G780=$M$1,(VLOOKUP(A780,'Extras -UL'!$A$6:$J$109,HLOOKUP('Exras Inflair Vs. Base'!G780,'Extras -UL'!$A$4:$J$5,2,FALSE),FALSE)-I780),0)</f>
        <v>0</v>
      </c>
      <c r="N780" s="369">
        <f>IF(G780=$N$1,(VLOOKUP(A780,'Extras -UL'!$A$6:$J$109,HLOOKUP('Exras Inflair Vs. Base'!G780,'Extras -UL'!$A$4:$J$5,2,FALSE),FALSE)-I780),0)</f>
        <v>0</v>
      </c>
      <c r="O780" s="369">
        <f>IF(G780=$O$1,(VLOOKUP(A780,'Extras -UL'!$A$6:$J$109,HLOOKUP('Exras Inflair Vs. Base'!G780,'Extras -UL'!$A$4:$J$5,2,FALSE),FALSE)-I780),0)</f>
        <v>0</v>
      </c>
      <c r="P780" s="369">
        <f>IF(G780=$P$1,(VLOOKUP(A780,'Extras -UL'!$A$6:$J$109,HLOOKUP('Exras Inflair Vs. Base'!G780,'Extras -UL'!$A$4:$J$5,2,FALSE),FALSE)-I780),0)</f>
        <v>0</v>
      </c>
      <c r="Q780" s="369">
        <f>IF(G780=$Q$1,(VLOOKUP(A780,'Extras -UL'!$A$6:$J$109,HLOOKUP('Exras Inflair Vs. Base'!G780,'Extras -UL'!$A$4:$J$5,2,FALSE),FALSE)-I780),0)</f>
        <v>0</v>
      </c>
      <c r="R780" s="369">
        <f>IF(G780=$R$1,(VLOOKUP(A780,'Extras -UL'!$A$6:$J$109,HLOOKUP('Exras Inflair Vs. Base'!G780,'Extras -UL'!$A$4:$J$5,2,FALSE),FALSE)-I780),0)</f>
        <v>0</v>
      </c>
      <c r="S780" s="248"/>
      <c r="T780" s="256" t="str">
        <f t="shared" si="37"/>
        <v/>
      </c>
      <c r="U780" s="248"/>
      <c r="V780" s="248"/>
      <c r="W780" s="248"/>
      <c r="X780" s="248"/>
      <c r="Y780" s="241"/>
      <c r="Z780" s="241" t="str">
        <f t="shared" si="38"/>
        <v/>
      </c>
      <c r="AA780" s="245"/>
      <c r="AB780" s="242"/>
      <c r="AC780" s="242"/>
      <c r="AD780" s="242"/>
      <c r="AE780" s="242"/>
      <c r="AF780" s="242"/>
      <c r="AG780" s="242"/>
      <c r="AH780" s="242"/>
      <c r="AI780" s="242"/>
      <c r="AJ780" s="242"/>
    </row>
    <row r="781" spans="1:36" x14ac:dyDescent="0.25">
      <c r="A781" s="250"/>
      <c r="B781" s="250"/>
      <c r="C781" s="250"/>
      <c r="D781" s="252"/>
      <c r="E781" s="249"/>
      <c r="F781" s="249"/>
      <c r="G781" s="249"/>
      <c r="H781" s="249"/>
      <c r="I781" s="249"/>
      <c r="J781" s="369">
        <f>IF(G781=$J$1,(VLOOKUP(A781,'Extras -UL'!$A$6:$J$109,HLOOKUP('Exras Inflair Vs. Base'!G781,'Extras -UL'!$A$4:$J$5,2,FALSE),FALSE)-I781),0)</f>
        <v>0</v>
      </c>
      <c r="K781" s="369">
        <f>IF(G781=$K$1,(VLOOKUP(A781,'Extras -UL'!$A$6:$J$109,HLOOKUP('Exras Inflair Vs. Base'!G781,'Extras -UL'!$A$4:$J$5,2,FALSE),FALSE)-I781),0)</f>
        <v>0</v>
      </c>
      <c r="L781" s="369">
        <f>IF(G781=$L$1,(VLOOKUP(A781,'Extras -UL'!$A$6:$J$109,HLOOKUP('Exras Inflair Vs. Base'!G781,'Extras -UL'!$A$4:$J$5,2,FALSE),FALSE)-I781),0)</f>
        <v>0</v>
      </c>
      <c r="M781" s="369">
        <f>IF(G781=$M$1,(VLOOKUP(A781,'Extras -UL'!$A$6:$J$109,HLOOKUP('Exras Inflair Vs. Base'!G781,'Extras -UL'!$A$4:$J$5,2,FALSE),FALSE)-I781),0)</f>
        <v>0</v>
      </c>
      <c r="N781" s="369">
        <f>IF(G781=$N$1,(VLOOKUP(A781,'Extras -UL'!$A$6:$J$109,HLOOKUP('Exras Inflair Vs. Base'!G781,'Extras -UL'!$A$4:$J$5,2,FALSE),FALSE)-I781),0)</f>
        <v>0</v>
      </c>
      <c r="O781" s="369">
        <f>IF(G781=$O$1,(VLOOKUP(A781,'Extras -UL'!$A$6:$J$109,HLOOKUP('Exras Inflair Vs. Base'!G781,'Extras -UL'!$A$4:$J$5,2,FALSE),FALSE)-I781),0)</f>
        <v>0</v>
      </c>
      <c r="P781" s="369">
        <f>IF(G781=$P$1,(VLOOKUP(A781,'Extras -UL'!$A$6:$J$109,HLOOKUP('Exras Inflair Vs. Base'!G781,'Extras -UL'!$A$4:$J$5,2,FALSE),FALSE)-I781),0)</f>
        <v>0</v>
      </c>
      <c r="Q781" s="369">
        <f>IF(G781=$Q$1,(VLOOKUP(A781,'Extras -UL'!$A$6:$J$109,HLOOKUP('Exras Inflair Vs. Base'!G781,'Extras -UL'!$A$4:$J$5,2,FALSE),FALSE)-I781),0)</f>
        <v>0</v>
      </c>
      <c r="R781" s="369">
        <f>IF(G781=$R$1,(VLOOKUP(A781,'Extras -UL'!$A$6:$J$109,HLOOKUP('Exras Inflair Vs. Base'!G781,'Extras -UL'!$A$4:$J$5,2,FALSE),FALSE)-I781),0)</f>
        <v>0</v>
      </c>
      <c r="S781" s="248"/>
      <c r="T781" s="256" t="str">
        <f t="shared" si="37"/>
        <v/>
      </c>
      <c r="U781" s="248"/>
      <c r="V781" s="248"/>
      <c r="W781" s="248"/>
      <c r="X781" s="248"/>
      <c r="Y781" s="241"/>
      <c r="Z781" s="241" t="str">
        <f t="shared" si="38"/>
        <v/>
      </c>
      <c r="AA781" s="245"/>
      <c r="AB781" s="242"/>
      <c r="AC781" s="242"/>
      <c r="AD781" s="242"/>
      <c r="AE781" s="242"/>
      <c r="AF781" s="242"/>
      <c r="AG781" s="242"/>
      <c r="AH781" s="242"/>
      <c r="AI781" s="242"/>
      <c r="AJ781" s="242"/>
    </row>
    <row r="782" spans="1:36" x14ac:dyDescent="0.25">
      <c r="A782" s="250"/>
      <c r="B782" s="250"/>
      <c r="C782" s="250"/>
      <c r="D782" s="252"/>
      <c r="E782" s="249"/>
      <c r="F782" s="249"/>
      <c r="G782" s="249"/>
      <c r="H782" s="249"/>
      <c r="I782" s="249"/>
      <c r="J782" s="369">
        <f>IF(G782=$J$1,(VLOOKUP(A782,'Extras -UL'!$A$6:$J$109,HLOOKUP('Exras Inflair Vs. Base'!G782,'Extras -UL'!$A$4:$J$5,2,FALSE),FALSE)-I782),0)</f>
        <v>0</v>
      </c>
      <c r="K782" s="369">
        <f>IF(G782=$K$1,(VLOOKUP(A782,'Extras -UL'!$A$6:$J$109,HLOOKUP('Exras Inflair Vs. Base'!G782,'Extras -UL'!$A$4:$J$5,2,FALSE),FALSE)-I782),0)</f>
        <v>0</v>
      </c>
      <c r="L782" s="369">
        <f>IF(G782=$L$1,(VLOOKUP(A782,'Extras -UL'!$A$6:$J$109,HLOOKUP('Exras Inflair Vs. Base'!G782,'Extras -UL'!$A$4:$J$5,2,FALSE),FALSE)-I782),0)</f>
        <v>0</v>
      </c>
      <c r="M782" s="369">
        <f>IF(G782=$M$1,(VLOOKUP(A782,'Extras -UL'!$A$6:$J$109,HLOOKUP('Exras Inflair Vs. Base'!G782,'Extras -UL'!$A$4:$J$5,2,FALSE),FALSE)-I782),0)</f>
        <v>0</v>
      </c>
      <c r="N782" s="369">
        <f>IF(G782=$N$1,(VLOOKUP(A782,'Extras -UL'!$A$6:$J$109,HLOOKUP('Exras Inflair Vs. Base'!G782,'Extras -UL'!$A$4:$J$5,2,FALSE),FALSE)-I782),0)</f>
        <v>0</v>
      </c>
      <c r="O782" s="369">
        <f>IF(G782=$O$1,(VLOOKUP(A782,'Extras -UL'!$A$6:$J$109,HLOOKUP('Exras Inflair Vs. Base'!G782,'Extras -UL'!$A$4:$J$5,2,FALSE),FALSE)-I782),0)</f>
        <v>0</v>
      </c>
      <c r="P782" s="369">
        <f>IF(G782=$P$1,(VLOOKUP(A782,'Extras -UL'!$A$6:$J$109,HLOOKUP('Exras Inflair Vs. Base'!G782,'Extras -UL'!$A$4:$J$5,2,FALSE),FALSE)-I782),0)</f>
        <v>0</v>
      </c>
      <c r="Q782" s="369">
        <f>IF(G782=$Q$1,(VLOOKUP(A782,'Extras -UL'!$A$6:$J$109,HLOOKUP('Exras Inflair Vs. Base'!G782,'Extras -UL'!$A$4:$J$5,2,FALSE),FALSE)-I782),0)</f>
        <v>0</v>
      </c>
      <c r="R782" s="369">
        <f>IF(G782=$R$1,(VLOOKUP(A782,'Extras -UL'!$A$6:$J$109,HLOOKUP('Exras Inflair Vs. Base'!G782,'Extras -UL'!$A$4:$J$5,2,FALSE),FALSE)-I782),0)</f>
        <v>0</v>
      </c>
      <c r="S782" s="248"/>
      <c r="T782" s="256" t="str">
        <f t="shared" si="37"/>
        <v/>
      </c>
      <c r="U782" s="248"/>
      <c r="V782" s="248"/>
      <c r="W782" s="248"/>
      <c r="X782" s="248"/>
      <c r="Y782" s="241"/>
      <c r="Z782" s="241" t="str">
        <f t="shared" si="38"/>
        <v/>
      </c>
      <c r="AA782" s="245"/>
      <c r="AB782" s="242"/>
      <c r="AC782" s="242"/>
      <c r="AD782" s="242"/>
      <c r="AE782" s="242"/>
      <c r="AF782" s="242"/>
      <c r="AG782" s="242"/>
      <c r="AH782" s="242"/>
      <c r="AI782" s="242"/>
      <c r="AJ782" s="242"/>
    </row>
    <row r="783" spans="1:36" x14ac:dyDescent="0.25">
      <c r="A783" s="250"/>
      <c r="B783" s="250"/>
      <c r="C783" s="250"/>
      <c r="D783" s="252"/>
      <c r="E783" s="249"/>
      <c r="F783" s="249"/>
      <c r="G783" s="249"/>
      <c r="H783" s="249"/>
      <c r="I783" s="249"/>
      <c r="J783" s="369">
        <f>IF(G783=$J$1,(VLOOKUP(A783,'Extras -UL'!$A$6:$J$109,HLOOKUP('Exras Inflair Vs. Base'!G783,'Extras -UL'!$A$4:$J$5,2,FALSE),FALSE)-I783),0)</f>
        <v>0</v>
      </c>
      <c r="K783" s="369">
        <f>IF(G783=$K$1,(VLOOKUP(A783,'Extras -UL'!$A$6:$J$109,HLOOKUP('Exras Inflair Vs. Base'!G783,'Extras -UL'!$A$4:$J$5,2,FALSE),FALSE)-I783),0)</f>
        <v>0</v>
      </c>
      <c r="L783" s="369">
        <f>IF(G783=$L$1,(VLOOKUP(A783,'Extras -UL'!$A$6:$J$109,HLOOKUP('Exras Inflair Vs. Base'!G783,'Extras -UL'!$A$4:$J$5,2,FALSE),FALSE)-I783),0)</f>
        <v>0</v>
      </c>
      <c r="M783" s="369">
        <f>IF(G783=$M$1,(VLOOKUP(A783,'Extras -UL'!$A$6:$J$109,HLOOKUP('Exras Inflair Vs. Base'!G783,'Extras -UL'!$A$4:$J$5,2,FALSE),FALSE)-I783),0)</f>
        <v>0</v>
      </c>
      <c r="N783" s="369">
        <f>IF(G783=$N$1,(VLOOKUP(A783,'Extras -UL'!$A$6:$J$109,HLOOKUP('Exras Inflair Vs. Base'!G783,'Extras -UL'!$A$4:$J$5,2,FALSE),FALSE)-I783),0)</f>
        <v>0</v>
      </c>
      <c r="O783" s="369">
        <f>IF(G783=$O$1,(VLOOKUP(A783,'Extras -UL'!$A$6:$J$109,HLOOKUP('Exras Inflair Vs. Base'!G783,'Extras -UL'!$A$4:$J$5,2,FALSE),FALSE)-I783),0)</f>
        <v>0</v>
      </c>
      <c r="P783" s="369">
        <f>IF(G783=$P$1,(VLOOKUP(A783,'Extras -UL'!$A$6:$J$109,HLOOKUP('Exras Inflair Vs. Base'!G783,'Extras -UL'!$A$4:$J$5,2,FALSE),FALSE)-I783),0)</f>
        <v>0</v>
      </c>
      <c r="Q783" s="369">
        <f>IF(G783=$Q$1,(VLOOKUP(A783,'Extras -UL'!$A$6:$J$109,HLOOKUP('Exras Inflair Vs. Base'!G783,'Extras -UL'!$A$4:$J$5,2,FALSE),FALSE)-I783),0)</f>
        <v>0</v>
      </c>
      <c r="R783" s="369">
        <f>IF(G783=$R$1,(VLOOKUP(A783,'Extras -UL'!$A$6:$J$109,HLOOKUP('Exras Inflair Vs. Base'!G783,'Extras -UL'!$A$4:$J$5,2,FALSE),FALSE)-I783),0)</f>
        <v>0</v>
      </c>
      <c r="S783" s="248"/>
      <c r="T783" s="256" t="str">
        <f t="shared" si="37"/>
        <v/>
      </c>
      <c r="U783" s="248"/>
      <c r="V783" s="248"/>
      <c r="W783" s="248"/>
      <c r="X783" s="248"/>
      <c r="Y783" s="241"/>
      <c r="Z783" s="241" t="str">
        <f t="shared" si="38"/>
        <v/>
      </c>
      <c r="AA783" s="245"/>
      <c r="AB783" s="242"/>
      <c r="AC783" s="242"/>
      <c r="AD783" s="242"/>
      <c r="AE783" s="242"/>
      <c r="AF783" s="242"/>
      <c r="AG783" s="242"/>
      <c r="AH783" s="242"/>
      <c r="AI783" s="242"/>
      <c r="AJ783" s="242"/>
    </row>
    <row r="784" spans="1:36" x14ac:dyDescent="0.25">
      <c r="A784" s="250"/>
      <c r="B784" s="250"/>
      <c r="C784" s="250"/>
      <c r="D784" s="252"/>
      <c r="E784" s="249"/>
      <c r="F784" s="249"/>
      <c r="G784" s="249"/>
      <c r="H784" s="249"/>
      <c r="I784" s="249"/>
      <c r="J784" s="369">
        <f>IF(G784=$J$1,(VLOOKUP(A784,'Extras -UL'!$A$6:$J$109,HLOOKUP('Exras Inflair Vs. Base'!G784,'Extras -UL'!$A$4:$J$5,2,FALSE),FALSE)-I784),0)</f>
        <v>0</v>
      </c>
      <c r="K784" s="369">
        <f>IF(G784=$K$1,(VLOOKUP(A784,'Extras -UL'!$A$6:$J$109,HLOOKUP('Exras Inflair Vs. Base'!G784,'Extras -UL'!$A$4:$J$5,2,FALSE),FALSE)-I784),0)</f>
        <v>0</v>
      </c>
      <c r="L784" s="369">
        <f>IF(G784=$L$1,(VLOOKUP(A784,'Extras -UL'!$A$6:$J$109,HLOOKUP('Exras Inflair Vs. Base'!G784,'Extras -UL'!$A$4:$J$5,2,FALSE),FALSE)-I784),0)</f>
        <v>0</v>
      </c>
      <c r="M784" s="369">
        <f>IF(G784=$M$1,(VLOOKUP(A784,'Extras -UL'!$A$6:$J$109,HLOOKUP('Exras Inflair Vs. Base'!G784,'Extras -UL'!$A$4:$J$5,2,FALSE),FALSE)-I784),0)</f>
        <v>0</v>
      </c>
      <c r="N784" s="369">
        <f>IF(G784=$N$1,(VLOOKUP(A784,'Extras -UL'!$A$6:$J$109,HLOOKUP('Exras Inflair Vs. Base'!G784,'Extras -UL'!$A$4:$J$5,2,FALSE),FALSE)-I784),0)</f>
        <v>0</v>
      </c>
      <c r="O784" s="369">
        <f>IF(G784=$O$1,(VLOOKUP(A784,'Extras -UL'!$A$6:$J$109,HLOOKUP('Exras Inflair Vs. Base'!G784,'Extras -UL'!$A$4:$J$5,2,FALSE),FALSE)-I784),0)</f>
        <v>0</v>
      </c>
      <c r="P784" s="369">
        <f>IF(G784=$P$1,(VLOOKUP(A784,'Extras -UL'!$A$6:$J$109,HLOOKUP('Exras Inflair Vs. Base'!G784,'Extras -UL'!$A$4:$J$5,2,FALSE),FALSE)-I784),0)</f>
        <v>0</v>
      </c>
      <c r="Q784" s="369">
        <f>IF(G784=$Q$1,(VLOOKUP(A784,'Extras -UL'!$A$6:$J$109,HLOOKUP('Exras Inflair Vs. Base'!G784,'Extras -UL'!$A$4:$J$5,2,FALSE),FALSE)-I784),0)</f>
        <v>0</v>
      </c>
      <c r="R784" s="369">
        <f>IF(G784=$R$1,(VLOOKUP(A784,'Extras -UL'!$A$6:$J$109,HLOOKUP('Exras Inflair Vs. Base'!G784,'Extras -UL'!$A$4:$J$5,2,FALSE),FALSE)-I784),0)</f>
        <v>0</v>
      </c>
      <c r="S784" s="248"/>
      <c r="T784" s="256" t="str">
        <f t="shared" si="37"/>
        <v/>
      </c>
      <c r="U784" s="248"/>
      <c r="V784" s="248"/>
      <c r="W784" s="248"/>
      <c r="X784" s="248"/>
      <c r="Y784" s="241"/>
      <c r="Z784" s="241" t="str">
        <f t="shared" si="38"/>
        <v/>
      </c>
      <c r="AA784" s="245"/>
      <c r="AB784" s="242"/>
      <c r="AC784" s="242"/>
      <c r="AD784" s="242"/>
      <c r="AE784" s="242"/>
      <c r="AF784" s="242"/>
      <c r="AG784" s="242"/>
      <c r="AH784" s="242"/>
      <c r="AI784" s="242"/>
      <c r="AJ784" s="242"/>
    </row>
    <row r="785" spans="1:36" x14ac:dyDescent="0.25">
      <c r="A785" s="250"/>
      <c r="B785" s="250"/>
      <c r="C785" s="250"/>
      <c r="D785" s="252"/>
      <c r="E785" s="249"/>
      <c r="F785" s="249"/>
      <c r="G785" s="249"/>
      <c r="H785" s="249"/>
      <c r="I785" s="249"/>
      <c r="J785" s="369">
        <f>IF(G785=$J$1,(VLOOKUP(A785,'Extras -UL'!$A$6:$J$109,HLOOKUP('Exras Inflair Vs. Base'!G785,'Extras -UL'!$A$4:$J$5,2,FALSE),FALSE)-I785),0)</f>
        <v>0</v>
      </c>
      <c r="K785" s="369">
        <f>IF(G785=$K$1,(VLOOKUP(A785,'Extras -UL'!$A$6:$J$109,HLOOKUP('Exras Inflair Vs. Base'!G785,'Extras -UL'!$A$4:$J$5,2,FALSE),FALSE)-I785),0)</f>
        <v>0</v>
      </c>
      <c r="L785" s="369">
        <f>IF(G785=$L$1,(VLOOKUP(A785,'Extras -UL'!$A$6:$J$109,HLOOKUP('Exras Inflair Vs. Base'!G785,'Extras -UL'!$A$4:$J$5,2,FALSE),FALSE)-I785),0)</f>
        <v>0</v>
      </c>
      <c r="M785" s="369">
        <f>IF(G785=$M$1,(VLOOKUP(A785,'Extras -UL'!$A$6:$J$109,HLOOKUP('Exras Inflair Vs. Base'!G785,'Extras -UL'!$A$4:$J$5,2,FALSE),FALSE)-I785),0)</f>
        <v>0</v>
      </c>
      <c r="N785" s="369">
        <f>IF(G785=$N$1,(VLOOKUP(A785,'Extras -UL'!$A$6:$J$109,HLOOKUP('Exras Inflair Vs. Base'!G785,'Extras -UL'!$A$4:$J$5,2,FALSE),FALSE)-I785),0)</f>
        <v>0</v>
      </c>
      <c r="O785" s="369">
        <f>IF(G785=$O$1,(VLOOKUP(A785,'Extras -UL'!$A$6:$J$109,HLOOKUP('Exras Inflair Vs. Base'!G785,'Extras -UL'!$A$4:$J$5,2,FALSE),FALSE)-I785),0)</f>
        <v>0</v>
      </c>
      <c r="P785" s="369">
        <f>IF(G785=$P$1,(VLOOKUP(A785,'Extras -UL'!$A$6:$J$109,HLOOKUP('Exras Inflair Vs. Base'!G785,'Extras -UL'!$A$4:$J$5,2,FALSE),FALSE)-I785),0)</f>
        <v>0</v>
      </c>
      <c r="Q785" s="369">
        <f>IF(G785=$Q$1,(VLOOKUP(A785,'Extras -UL'!$A$6:$J$109,HLOOKUP('Exras Inflair Vs. Base'!G785,'Extras -UL'!$A$4:$J$5,2,FALSE),FALSE)-I785),0)</f>
        <v>0</v>
      </c>
      <c r="R785" s="369">
        <f>IF(G785=$R$1,(VLOOKUP(A785,'Extras -UL'!$A$6:$J$109,HLOOKUP('Exras Inflair Vs. Base'!G785,'Extras -UL'!$A$4:$J$5,2,FALSE),FALSE)-I785),0)</f>
        <v>0</v>
      </c>
      <c r="S785" s="248"/>
      <c r="T785" s="256" t="str">
        <f t="shared" si="37"/>
        <v/>
      </c>
      <c r="U785" s="248"/>
      <c r="V785" s="248"/>
      <c r="W785" s="248"/>
      <c r="X785" s="248"/>
      <c r="Y785" s="241"/>
      <c r="Z785" s="241" t="str">
        <f t="shared" si="38"/>
        <v/>
      </c>
      <c r="AA785" s="245"/>
      <c r="AB785" s="242"/>
      <c r="AC785" s="242"/>
      <c r="AD785" s="242"/>
      <c r="AE785" s="242"/>
      <c r="AF785" s="242"/>
      <c r="AG785" s="242"/>
      <c r="AH785" s="242"/>
      <c r="AI785" s="242"/>
      <c r="AJ785" s="242"/>
    </row>
    <row r="786" spans="1:36" x14ac:dyDescent="0.25">
      <c r="A786" s="250"/>
      <c r="B786" s="250"/>
      <c r="C786" s="250"/>
      <c r="D786" s="252"/>
      <c r="E786" s="249"/>
      <c r="F786" s="249"/>
      <c r="G786" s="249"/>
      <c r="H786" s="249"/>
      <c r="I786" s="249"/>
      <c r="J786" s="369">
        <f>IF(G786=$J$1,(VLOOKUP(A786,'Extras -UL'!$A$6:$J$109,HLOOKUP('Exras Inflair Vs. Base'!G786,'Extras -UL'!$A$4:$J$5,2,FALSE),FALSE)-I786),0)</f>
        <v>0</v>
      </c>
      <c r="K786" s="369">
        <f>IF(G786=$K$1,(VLOOKUP(A786,'Extras -UL'!$A$6:$J$109,HLOOKUP('Exras Inflair Vs. Base'!G786,'Extras -UL'!$A$4:$J$5,2,FALSE),FALSE)-I786),0)</f>
        <v>0</v>
      </c>
      <c r="L786" s="369">
        <f>IF(G786=$L$1,(VLOOKUP(A786,'Extras -UL'!$A$6:$J$109,HLOOKUP('Exras Inflair Vs. Base'!G786,'Extras -UL'!$A$4:$J$5,2,FALSE),FALSE)-I786),0)</f>
        <v>0</v>
      </c>
      <c r="M786" s="369">
        <f>IF(G786=$M$1,(VLOOKUP(A786,'Extras -UL'!$A$6:$J$109,HLOOKUP('Exras Inflair Vs. Base'!G786,'Extras -UL'!$A$4:$J$5,2,FALSE),FALSE)-I786),0)</f>
        <v>0</v>
      </c>
      <c r="N786" s="369">
        <f>IF(G786=$N$1,(VLOOKUP(A786,'Extras -UL'!$A$6:$J$109,HLOOKUP('Exras Inflair Vs. Base'!G786,'Extras -UL'!$A$4:$J$5,2,FALSE),FALSE)-I786),0)</f>
        <v>0</v>
      </c>
      <c r="O786" s="369">
        <f>IF(G786=$O$1,(VLOOKUP(A786,'Extras -UL'!$A$6:$J$109,HLOOKUP('Exras Inflair Vs. Base'!G786,'Extras -UL'!$A$4:$J$5,2,FALSE),FALSE)-I786),0)</f>
        <v>0</v>
      </c>
      <c r="P786" s="369">
        <f>IF(G786=$P$1,(VLOOKUP(A786,'Extras -UL'!$A$6:$J$109,HLOOKUP('Exras Inflair Vs. Base'!G786,'Extras -UL'!$A$4:$J$5,2,FALSE),FALSE)-I786),0)</f>
        <v>0</v>
      </c>
      <c r="Q786" s="369">
        <f>IF(G786=$Q$1,(VLOOKUP(A786,'Extras -UL'!$A$6:$J$109,HLOOKUP('Exras Inflair Vs. Base'!G786,'Extras -UL'!$A$4:$J$5,2,FALSE),FALSE)-I786),0)</f>
        <v>0</v>
      </c>
      <c r="R786" s="369">
        <f>IF(G786=$R$1,(VLOOKUP(A786,'Extras -UL'!$A$6:$J$109,HLOOKUP('Exras Inflair Vs. Base'!G786,'Extras -UL'!$A$4:$J$5,2,FALSE),FALSE)-I786),0)</f>
        <v>0</v>
      </c>
      <c r="S786" s="248"/>
      <c r="T786" s="256" t="str">
        <f t="shared" si="37"/>
        <v/>
      </c>
      <c r="U786" s="248"/>
      <c r="V786" s="248"/>
      <c r="W786" s="248"/>
      <c r="X786" s="248"/>
      <c r="Y786" s="241"/>
      <c r="Z786" s="241" t="str">
        <f t="shared" si="38"/>
        <v/>
      </c>
      <c r="AA786" s="245"/>
      <c r="AB786" s="242"/>
      <c r="AC786" s="242"/>
      <c r="AD786" s="242"/>
      <c r="AE786" s="242"/>
      <c r="AF786" s="242"/>
      <c r="AG786" s="242"/>
      <c r="AH786" s="242"/>
      <c r="AI786" s="242"/>
      <c r="AJ786" s="242"/>
    </row>
    <row r="787" spans="1:36" x14ac:dyDescent="0.25">
      <c r="A787" s="250"/>
      <c r="B787" s="250"/>
      <c r="C787" s="250"/>
      <c r="D787" s="252"/>
      <c r="E787" s="249"/>
      <c r="F787" s="249"/>
      <c r="G787" s="249"/>
      <c r="H787" s="249"/>
      <c r="I787" s="249"/>
      <c r="J787" s="369">
        <f>IF(G787=$J$1,(VLOOKUP(A787,'Extras -UL'!$A$6:$J$109,HLOOKUP('Exras Inflair Vs. Base'!G787,'Extras -UL'!$A$4:$J$5,2,FALSE),FALSE)-I787),0)</f>
        <v>0</v>
      </c>
      <c r="K787" s="369">
        <f>IF(G787=$K$1,(VLOOKUP(A787,'Extras -UL'!$A$6:$J$109,HLOOKUP('Exras Inflair Vs. Base'!G787,'Extras -UL'!$A$4:$J$5,2,FALSE),FALSE)-I787),0)</f>
        <v>0</v>
      </c>
      <c r="L787" s="369">
        <f>IF(G787=$L$1,(VLOOKUP(A787,'Extras -UL'!$A$6:$J$109,HLOOKUP('Exras Inflair Vs. Base'!G787,'Extras -UL'!$A$4:$J$5,2,FALSE),FALSE)-I787),0)</f>
        <v>0</v>
      </c>
      <c r="M787" s="369">
        <f>IF(G787=$M$1,(VLOOKUP(A787,'Extras -UL'!$A$6:$J$109,HLOOKUP('Exras Inflair Vs. Base'!G787,'Extras -UL'!$A$4:$J$5,2,FALSE),FALSE)-I787),0)</f>
        <v>0</v>
      </c>
      <c r="N787" s="369">
        <f>IF(G787=$N$1,(VLOOKUP(A787,'Extras -UL'!$A$6:$J$109,HLOOKUP('Exras Inflair Vs. Base'!G787,'Extras -UL'!$A$4:$J$5,2,FALSE),FALSE)-I787),0)</f>
        <v>0</v>
      </c>
      <c r="O787" s="369">
        <f>IF(G787=$O$1,(VLOOKUP(A787,'Extras -UL'!$A$6:$J$109,HLOOKUP('Exras Inflair Vs. Base'!G787,'Extras -UL'!$A$4:$J$5,2,FALSE),FALSE)-I787),0)</f>
        <v>0</v>
      </c>
      <c r="P787" s="369">
        <f>IF(G787=$P$1,(VLOOKUP(A787,'Extras -UL'!$A$6:$J$109,HLOOKUP('Exras Inflair Vs. Base'!G787,'Extras -UL'!$A$4:$J$5,2,FALSE),FALSE)-I787),0)</f>
        <v>0</v>
      </c>
      <c r="Q787" s="369">
        <f>IF(G787=$Q$1,(VLOOKUP(A787,'Extras -UL'!$A$6:$J$109,HLOOKUP('Exras Inflair Vs. Base'!G787,'Extras -UL'!$A$4:$J$5,2,FALSE),FALSE)-I787),0)</f>
        <v>0</v>
      </c>
      <c r="R787" s="369">
        <f>IF(G787=$R$1,(VLOOKUP(A787,'Extras -UL'!$A$6:$J$109,HLOOKUP('Exras Inflair Vs. Base'!G787,'Extras -UL'!$A$4:$J$5,2,FALSE),FALSE)-I787),0)</f>
        <v>0</v>
      </c>
      <c r="S787" s="248"/>
      <c r="T787" s="256" t="str">
        <f t="shared" si="37"/>
        <v/>
      </c>
      <c r="U787" s="248"/>
      <c r="V787" s="248"/>
      <c r="W787" s="248"/>
      <c r="X787" s="248"/>
      <c r="Y787" s="241"/>
      <c r="Z787" s="241" t="str">
        <f t="shared" si="38"/>
        <v/>
      </c>
      <c r="AA787" s="245"/>
      <c r="AB787" s="242"/>
      <c r="AC787" s="242"/>
      <c r="AD787" s="242"/>
      <c r="AE787" s="242"/>
      <c r="AF787" s="242"/>
      <c r="AG787" s="242"/>
      <c r="AH787" s="242"/>
      <c r="AI787" s="242"/>
      <c r="AJ787" s="242"/>
    </row>
    <row r="788" spans="1:36" x14ac:dyDescent="0.25">
      <c r="A788" s="250"/>
      <c r="B788" s="250"/>
      <c r="C788" s="250"/>
      <c r="D788" s="252"/>
      <c r="E788" s="249"/>
      <c r="F788" s="249"/>
      <c r="G788" s="249"/>
      <c r="H788" s="249"/>
      <c r="I788" s="249"/>
      <c r="J788" s="369">
        <f>IF(G788=$J$1,(VLOOKUP(A788,'Extras -UL'!$A$6:$J$109,HLOOKUP('Exras Inflair Vs. Base'!G788,'Extras -UL'!$A$4:$J$5,2,FALSE),FALSE)-I788),0)</f>
        <v>0</v>
      </c>
      <c r="K788" s="369">
        <f>IF(G788=$K$1,(VLOOKUP(A788,'Extras -UL'!$A$6:$J$109,HLOOKUP('Exras Inflair Vs. Base'!G788,'Extras -UL'!$A$4:$J$5,2,FALSE),FALSE)-I788),0)</f>
        <v>0</v>
      </c>
      <c r="L788" s="369">
        <f>IF(G788=$L$1,(VLOOKUP(A788,'Extras -UL'!$A$6:$J$109,HLOOKUP('Exras Inflair Vs. Base'!G788,'Extras -UL'!$A$4:$J$5,2,FALSE),FALSE)-I788),0)</f>
        <v>0</v>
      </c>
      <c r="M788" s="369">
        <f>IF(G788=$M$1,(VLOOKUP(A788,'Extras -UL'!$A$6:$J$109,HLOOKUP('Exras Inflair Vs. Base'!G788,'Extras -UL'!$A$4:$J$5,2,FALSE),FALSE)-I788),0)</f>
        <v>0</v>
      </c>
      <c r="N788" s="369">
        <f>IF(G788=$N$1,(VLOOKUP(A788,'Extras -UL'!$A$6:$J$109,HLOOKUP('Exras Inflair Vs. Base'!G788,'Extras -UL'!$A$4:$J$5,2,FALSE),FALSE)-I788),0)</f>
        <v>0</v>
      </c>
      <c r="O788" s="369">
        <f>IF(G788=$O$1,(VLOOKUP(A788,'Extras -UL'!$A$6:$J$109,HLOOKUP('Exras Inflair Vs. Base'!G788,'Extras -UL'!$A$4:$J$5,2,FALSE),FALSE)-I788),0)</f>
        <v>0</v>
      </c>
      <c r="P788" s="369">
        <f>IF(G788=$P$1,(VLOOKUP(A788,'Extras -UL'!$A$6:$J$109,HLOOKUP('Exras Inflair Vs. Base'!G788,'Extras -UL'!$A$4:$J$5,2,FALSE),FALSE)-I788),0)</f>
        <v>0</v>
      </c>
      <c r="Q788" s="369">
        <f>IF(G788=$Q$1,(VLOOKUP(A788,'Extras -UL'!$A$6:$J$109,HLOOKUP('Exras Inflair Vs. Base'!G788,'Extras -UL'!$A$4:$J$5,2,FALSE),FALSE)-I788),0)</f>
        <v>0</v>
      </c>
      <c r="R788" s="369">
        <f>IF(G788=$R$1,(VLOOKUP(A788,'Extras -UL'!$A$6:$J$109,HLOOKUP('Exras Inflair Vs. Base'!G788,'Extras -UL'!$A$4:$J$5,2,FALSE),FALSE)-I788),0)</f>
        <v>0</v>
      </c>
      <c r="S788" s="248"/>
      <c r="T788" s="256" t="str">
        <f t="shared" si="37"/>
        <v/>
      </c>
      <c r="U788" s="248"/>
      <c r="V788" s="248"/>
      <c r="W788" s="248"/>
      <c r="X788" s="248"/>
      <c r="Y788" s="241"/>
      <c r="Z788" s="241" t="str">
        <f t="shared" si="38"/>
        <v/>
      </c>
      <c r="AA788" s="245"/>
      <c r="AB788" s="242"/>
      <c r="AC788" s="242"/>
      <c r="AD788" s="242"/>
      <c r="AE788" s="242"/>
      <c r="AF788" s="242"/>
      <c r="AG788" s="242"/>
      <c r="AH788" s="242"/>
      <c r="AI788" s="242"/>
      <c r="AJ788" s="242"/>
    </row>
    <row r="789" spans="1:36" x14ac:dyDescent="0.25">
      <c r="A789" s="250"/>
      <c r="B789" s="250"/>
      <c r="C789" s="250"/>
      <c r="D789" s="252"/>
      <c r="E789" s="249"/>
      <c r="F789" s="249"/>
      <c r="G789" s="249"/>
      <c r="H789" s="249"/>
      <c r="I789" s="249"/>
      <c r="J789" s="369">
        <f>IF(G789=$J$1,(VLOOKUP(A789,'Extras -UL'!$A$6:$J$109,HLOOKUP('Exras Inflair Vs. Base'!G789,'Extras -UL'!$A$4:$J$5,2,FALSE),FALSE)-I789),0)</f>
        <v>0</v>
      </c>
      <c r="K789" s="369">
        <f>IF(G789=$K$1,(VLOOKUP(A789,'Extras -UL'!$A$6:$J$109,HLOOKUP('Exras Inflair Vs. Base'!G789,'Extras -UL'!$A$4:$J$5,2,FALSE),FALSE)-I789),0)</f>
        <v>0</v>
      </c>
      <c r="L789" s="369">
        <f>IF(G789=$L$1,(VLOOKUP(A789,'Extras -UL'!$A$6:$J$109,HLOOKUP('Exras Inflair Vs. Base'!G789,'Extras -UL'!$A$4:$J$5,2,FALSE),FALSE)-I789),0)</f>
        <v>0</v>
      </c>
      <c r="M789" s="369">
        <f>IF(G789=$M$1,(VLOOKUP(A789,'Extras -UL'!$A$6:$J$109,HLOOKUP('Exras Inflair Vs. Base'!G789,'Extras -UL'!$A$4:$J$5,2,FALSE),FALSE)-I789),0)</f>
        <v>0</v>
      </c>
      <c r="N789" s="369">
        <f>IF(G789=$N$1,(VLOOKUP(A789,'Extras -UL'!$A$6:$J$109,HLOOKUP('Exras Inflair Vs. Base'!G789,'Extras -UL'!$A$4:$J$5,2,FALSE),FALSE)-I789),0)</f>
        <v>0</v>
      </c>
      <c r="O789" s="369">
        <f>IF(G789=$O$1,(VLOOKUP(A789,'Extras -UL'!$A$6:$J$109,HLOOKUP('Exras Inflair Vs. Base'!G789,'Extras -UL'!$A$4:$J$5,2,FALSE),FALSE)-I789),0)</f>
        <v>0</v>
      </c>
      <c r="P789" s="369">
        <f>IF(G789=$P$1,(VLOOKUP(A789,'Extras -UL'!$A$6:$J$109,HLOOKUP('Exras Inflair Vs. Base'!G789,'Extras -UL'!$A$4:$J$5,2,FALSE),FALSE)-I789),0)</f>
        <v>0</v>
      </c>
      <c r="Q789" s="369">
        <f>IF(G789=$Q$1,(VLOOKUP(A789,'Extras -UL'!$A$6:$J$109,HLOOKUP('Exras Inflair Vs. Base'!G789,'Extras -UL'!$A$4:$J$5,2,FALSE),FALSE)-I789),0)</f>
        <v>0</v>
      </c>
      <c r="R789" s="369">
        <f>IF(G789=$R$1,(VLOOKUP(A789,'Extras -UL'!$A$6:$J$109,HLOOKUP('Exras Inflair Vs. Base'!G789,'Extras -UL'!$A$4:$J$5,2,FALSE),FALSE)-I789),0)</f>
        <v>0</v>
      </c>
      <c r="S789" s="248"/>
      <c r="T789" s="256" t="str">
        <f t="shared" si="37"/>
        <v/>
      </c>
      <c r="U789" s="248"/>
      <c r="V789" s="248"/>
      <c r="W789" s="248"/>
      <c r="X789" s="248"/>
      <c r="Y789" s="241"/>
      <c r="Z789" s="241" t="str">
        <f t="shared" si="38"/>
        <v/>
      </c>
      <c r="AA789" s="245"/>
      <c r="AB789" s="242"/>
      <c r="AC789" s="242"/>
      <c r="AD789" s="242"/>
      <c r="AE789" s="242"/>
      <c r="AF789" s="242"/>
      <c r="AG789" s="242"/>
      <c r="AH789" s="242"/>
      <c r="AI789" s="242"/>
      <c r="AJ789" s="242"/>
    </row>
    <row r="790" spans="1:36" x14ac:dyDescent="0.25">
      <c r="A790" s="250"/>
      <c r="B790" s="250"/>
      <c r="C790" s="250"/>
      <c r="D790" s="252"/>
      <c r="E790" s="249"/>
      <c r="F790" s="249"/>
      <c r="G790" s="249"/>
      <c r="H790" s="249"/>
      <c r="I790" s="249"/>
      <c r="J790" s="369">
        <f>IF(G790=$J$1,(VLOOKUP(A790,'Extras -UL'!$A$6:$J$109,HLOOKUP('Exras Inflair Vs. Base'!G790,'Extras -UL'!$A$4:$J$5,2,FALSE),FALSE)-I790),0)</f>
        <v>0</v>
      </c>
      <c r="K790" s="369">
        <f>IF(G790=$K$1,(VLOOKUP(A790,'Extras -UL'!$A$6:$J$109,HLOOKUP('Exras Inflair Vs. Base'!G790,'Extras -UL'!$A$4:$J$5,2,FALSE),FALSE)-I790),0)</f>
        <v>0</v>
      </c>
      <c r="L790" s="369">
        <f>IF(G790=$L$1,(VLOOKUP(A790,'Extras -UL'!$A$6:$J$109,HLOOKUP('Exras Inflair Vs. Base'!G790,'Extras -UL'!$A$4:$J$5,2,FALSE),FALSE)-I790),0)</f>
        <v>0</v>
      </c>
      <c r="M790" s="369">
        <f>IF(G790=$M$1,(VLOOKUP(A790,'Extras -UL'!$A$6:$J$109,HLOOKUP('Exras Inflair Vs. Base'!G790,'Extras -UL'!$A$4:$J$5,2,FALSE),FALSE)-I790),0)</f>
        <v>0</v>
      </c>
      <c r="N790" s="369">
        <f>IF(G790=$N$1,(VLOOKUP(A790,'Extras -UL'!$A$6:$J$109,HLOOKUP('Exras Inflair Vs. Base'!G790,'Extras -UL'!$A$4:$J$5,2,FALSE),FALSE)-I790),0)</f>
        <v>0</v>
      </c>
      <c r="O790" s="369">
        <f>IF(G790=$O$1,(VLOOKUP(A790,'Extras -UL'!$A$6:$J$109,HLOOKUP('Exras Inflair Vs. Base'!G790,'Extras -UL'!$A$4:$J$5,2,FALSE),FALSE)-I790),0)</f>
        <v>0</v>
      </c>
      <c r="P790" s="369">
        <f>IF(G790=$P$1,(VLOOKUP(A790,'Extras -UL'!$A$6:$J$109,HLOOKUP('Exras Inflair Vs. Base'!G790,'Extras -UL'!$A$4:$J$5,2,FALSE),FALSE)-I790),0)</f>
        <v>0</v>
      </c>
      <c r="Q790" s="369">
        <f>IF(G790=$Q$1,(VLOOKUP(A790,'Extras -UL'!$A$6:$J$109,HLOOKUP('Exras Inflair Vs. Base'!G790,'Extras -UL'!$A$4:$J$5,2,FALSE),FALSE)-I790),0)</f>
        <v>0</v>
      </c>
      <c r="R790" s="369">
        <f>IF(G790=$R$1,(VLOOKUP(A790,'Extras -UL'!$A$6:$J$109,HLOOKUP('Exras Inflair Vs. Base'!G790,'Extras -UL'!$A$4:$J$5,2,FALSE),FALSE)-I790),0)</f>
        <v>0</v>
      </c>
      <c r="S790" s="248"/>
      <c r="T790" s="256" t="str">
        <f t="shared" si="37"/>
        <v/>
      </c>
      <c r="U790" s="248"/>
      <c r="V790" s="248"/>
      <c r="W790" s="248"/>
      <c r="X790" s="248"/>
      <c r="Y790" s="241"/>
      <c r="Z790" s="241" t="str">
        <f t="shared" si="38"/>
        <v/>
      </c>
      <c r="AA790" s="245"/>
      <c r="AB790" s="242"/>
      <c r="AC790" s="242"/>
      <c r="AD790" s="242"/>
      <c r="AE790" s="242"/>
      <c r="AF790" s="242"/>
      <c r="AG790" s="242"/>
      <c r="AH790" s="242"/>
      <c r="AI790" s="242"/>
      <c r="AJ790" s="242"/>
    </row>
    <row r="791" spans="1:36" x14ac:dyDescent="0.25">
      <c r="A791" s="250"/>
      <c r="B791" s="250"/>
      <c r="C791" s="250"/>
      <c r="D791" s="252"/>
      <c r="E791" s="249"/>
      <c r="F791" s="249"/>
      <c r="G791" s="249"/>
      <c r="H791" s="249"/>
      <c r="I791" s="249"/>
      <c r="J791" s="369">
        <f>IF(G791=$J$1,(VLOOKUP(A791,'Extras -UL'!$A$6:$J$109,HLOOKUP('Exras Inflair Vs. Base'!G791,'Extras -UL'!$A$4:$J$5,2,FALSE),FALSE)-I791),0)</f>
        <v>0</v>
      </c>
      <c r="K791" s="369">
        <f>IF(G791=$K$1,(VLOOKUP(A791,'Extras -UL'!$A$6:$J$109,HLOOKUP('Exras Inflair Vs. Base'!G791,'Extras -UL'!$A$4:$J$5,2,FALSE),FALSE)-I791),0)</f>
        <v>0</v>
      </c>
      <c r="L791" s="369">
        <f>IF(G791=$L$1,(VLOOKUP(A791,'Extras -UL'!$A$6:$J$109,HLOOKUP('Exras Inflair Vs. Base'!G791,'Extras -UL'!$A$4:$J$5,2,FALSE),FALSE)-I791),0)</f>
        <v>0</v>
      </c>
      <c r="M791" s="369">
        <f>IF(G791=$M$1,(VLOOKUP(A791,'Extras -UL'!$A$6:$J$109,HLOOKUP('Exras Inflair Vs. Base'!G791,'Extras -UL'!$A$4:$J$5,2,FALSE),FALSE)-I791),0)</f>
        <v>0</v>
      </c>
      <c r="N791" s="369">
        <f>IF(G791=$N$1,(VLOOKUP(A791,'Extras -UL'!$A$6:$J$109,HLOOKUP('Exras Inflair Vs. Base'!G791,'Extras -UL'!$A$4:$J$5,2,FALSE),FALSE)-I791),0)</f>
        <v>0</v>
      </c>
      <c r="O791" s="369">
        <f>IF(G791=$O$1,(VLOOKUP(A791,'Extras -UL'!$A$6:$J$109,HLOOKUP('Exras Inflair Vs. Base'!G791,'Extras -UL'!$A$4:$J$5,2,FALSE),FALSE)-I791),0)</f>
        <v>0</v>
      </c>
      <c r="P791" s="369">
        <f>IF(G791=$P$1,(VLOOKUP(A791,'Extras -UL'!$A$6:$J$109,HLOOKUP('Exras Inflair Vs. Base'!G791,'Extras -UL'!$A$4:$J$5,2,FALSE),FALSE)-I791),0)</f>
        <v>0</v>
      </c>
      <c r="Q791" s="369">
        <f>IF(G791=$Q$1,(VLOOKUP(A791,'Extras -UL'!$A$6:$J$109,HLOOKUP('Exras Inflair Vs. Base'!G791,'Extras -UL'!$A$4:$J$5,2,FALSE),FALSE)-I791),0)</f>
        <v>0</v>
      </c>
      <c r="R791" s="369">
        <f>IF(G791=$R$1,(VLOOKUP(A791,'Extras -UL'!$A$6:$J$109,HLOOKUP('Exras Inflair Vs. Base'!G791,'Extras -UL'!$A$4:$J$5,2,FALSE),FALSE)-I791),0)</f>
        <v>0</v>
      </c>
      <c r="S791" s="248"/>
      <c r="T791" s="256" t="str">
        <f t="shared" si="37"/>
        <v/>
      </c>
      <c r="U791" s="248"/>
      <c r="V791" s="248"/>
      <c r="W791" s="248"/>
      <c r="X791" s="248"/>
      <c r="Y791" s="241"/>
      <c r="Z791" s="241" t="str">
        <f t="shared" si="38"/>
        <v/>
      </c>
      <c r="AA791" s="245"/>
      <c r="AB791" s="242"/>
      <c r="AC791" s="242"/>
      <c r="AD791" s="242"/>
      <c r="AE791" s="242"/>
      <c r="AF791" s="242"/>
      <c r="AG791" s="242"/>
      <c r="AH791" s="242"/>
      <c r="AI791" s="242"/>
      <c r="AJ791" s="242"/>
    </row>
    <row r="792" spans="1:36" x14ac:dyDescent="0.25">
      <c r="A792" s="250"/>
      <c r="B792" s="250"/>
      <c r="C792" s="250"/>
      <c r="D792" s="252"/>
      <c r="E792" s="249"/>
      <c r="F792" s="249"/>
      <c r="G792" s="249"/>
      <c r="H792" s="249"/>
      <c r="I792" s="249"/>
      <c r="J792" s="369">
        <f>IF(G792=$J$1,(VLOOKUP(A792,'Extras -UL'!$A$6:$J$109,HLOOKUP('Exras Inflair Vs. Base'!G792,'Extras -UL'!$A$4:$J$5,2,FALSE),FALSE)-I792),0)</f>
        <v>0</v>
      </c>
      <c r="K792" s="369">
        <f>IF(G792=$K$1,(VLOOKUP(A792,'Extras -UL'!$A$6:$J$109,HLOOKUP('Exras Inflair Vs. Base'!G792,'Extras -UL'!$A$4:$J$5,2,FALSE),FALSE)-I792),0)</f>
        <v>0</v>
      </c>
      <c r="L792" s="369">
        <f>IF(G792=$L$1,(VLOOKUP(A792,'Extras -UL'!$A$6:$J$109,HLOOKUP('Exras Inflair Vs. Base'!G792,'Extras -UL'!$A$4:$J$5,2,FALSE),FALSE)-I792),0)</f>
        <v>0</v>
      </c>
      <c r="M792" s="369">
        <f>IF(G792=$M$1,(VLOOKUP(A792,'Extras -UL'!$A$6:$J$109,HLOOKUP('Exras Inflair Vs. Base'!G792,'Extras -UL'!$A$4:$J$5,2,FALSE),FALSE)-I792),0)</f>
        <v>0</v>
      </c>
      <c r="N792" s="369">
        <f>IF(G792=$N$1,(VLOOKUP(A792,'Extras -UL'!$A$6:$J$109,HLOOKUP('Exras Inflair Vs. Base'!G792,'Extras -UL'!$A$4:$J$5,2,FALSE),FALSE)-I792),0)</f>
        <v>0</v>
      </c>
      <c r="O792" s="369">
        <f>IF(G792=$O$1,(VLOOKUP(A792,'Extras -UL'!$A$6:$J$109,HLOOKUP('Exras Inflair Vs. Base'!G792,'Extras -UL'!$A$4:$J$5,2,FALSE),FALSE)-I792),0)</f>
        <v>0</v>
      </c>
      <c r="P792" s="369">
        <f>IF(G792=$P$1,(VLOOKUP(A792,'Extras -UL'!$A$6:$J$109,HLOOKUP('Exras Inflair Vs. Base'!G792,'Extras -UL'!$A$4:$J$5,2,FALSE),FALSE)-I792),0)</f>
        <v>0</v>
      </c>
      <c r="Q792" s="369">
        <f>IF(G792=$Q$1,(VLOOKUP(A792,'Extras -UL'!$A$6:$J$109,HLOOKUP('Exras Inflair Vs. Base'!G792,'Extras -UL'!$A$4:$J$5,2,FALSE),FALSE)-I792),0)</f>
        <v>0</v>
      </c>
      <c r="R792" s="369">
        <f>IF(G792=$R$1,(VLOOKUP(A792,'Extras -UL'!$A$6:$J$109,HLOOKUP('Exras Inflair Vs. Base'!G792,'Extras -UL'!$A$4:$J$5,2,FALSE),FALSE)-I792),0)</f>
        <v>0</v>
      </c>
      <c r="S792" s="248"/>
      <c r="T792" s="256" t="str">
        <f t="shared" si="37"/>
        <v/>
      </c>
      <c r="U792" s="248"/>
      <c r="V792" s="248"/>
      <c r="W792" s="248"/>
      <c r="X792" s="248"/>
      <c r="Y792" s="241"/>
      <c r="Z792" s="241" t="str">
        <f t="shared" si="38"/>
        <v/>
      </c>
      <c r="AA792" s="245"/>
      <c r="AB792" s="242"/>
      <c r="AC792" s="242"/>
      <c r="AD792" s="242"/>
      <c r="AE792" s="242"/>
      <c r="AF792" s="242"/>
      <c r="AG792" s="242"/>
      <c r="AH792" s="242"/>
      <c r="AI792" s="242"/>
      <c r="AJ792" s="242"/>
    </row>
    <row r="793" spans="1:36" x14ac:dyDescent="0.25">
      <c r="A793" s="250"/>
      <c r="B793" s="250"/>
      <c r="C793" s="250"/>
      <c r="D793" s="252"/>
      <c r="E793" s="249"/>
      <c r="F793" s="249"/>
      <c r="G793" s="249"/>
      <c r="H793" s="249"/>
      <c r="I793" s="249"/>
      <c r="J793" s="369">
        <f>IF(G793=$J$1,(VLOOKUP(A793,'Extras -UL'!$A$6:$J$109,HLOOKUP('Exras Inflair Vs. Base'!G793,'Extras -UL'!$A$4:$J$5,2,FALSE),FALSE)-I793),0)</f>
        <v>0</v>
      </c>
      <c r="K793" s="369">
        <f>IF(G793=$K$1,(VLOOKUP(A793,'Extras -UL'!$A$6:$J$109,HLOOKUP('Exras Inflair Vs. Base'!G793,'Extras -UL'!$A$4:$J$5,2,FALSE),FALSE)-I793),0)</f>
        <v>0</v>
      </c>
      <c r="L793" s="369">
        <f>IF(G793=$L$1,(VLOOKUP(A793,'Extras -UL'!$A$6:$J$109,HLOOKUP('Exras Inflair Vs. Base'!G793,'Extras -UL'!$A$4:$J$5,2,FALSE),FALSE)-I793),0)</f>
        <v>0</v>
      </c>
      <c r="M793" s="369">
        <f>IF(G793=$M$1,(VLOOKUP(A793,'Extras -UL'!$A$6:$J$109,HLOOKUP('Exras Inflair Vs. Base'!G793,'Extras -UL'!$A$4:$J$5,2,FALSE),FALSE)-I793),0)</f>
        <v>0</v>
      </c>
      <c r="N793" s="369">
        <f>IF(G793=$N$1,(VLOOKUP(A793,'Extras -UL'!$A$6:$J$109,HLOOKUP('Exras Inflair Vs. Base'!G793,'Extras -UL'!$A$4:$J$5,2,FALSE),FALSE)-I793),0)</f>
        <v>0</v>
      </c>
      <c r="O793" s="369">
        <f>IF(G793=$O$1,(VLOOKUP(A793,'Extras -UL'!$A$6:$J$109,HLOOKUP('Exras Inflair Vs. Base'!G793,'Extras -UL'!$A$4:$J$5,2,FALSE),FALSE)-I793),0)</f>
        <v>0</v>
      </c>
      <c r="P793" s="369">
        <f>IF(G793=$P$1,(VLOOKUP(A793,'Extras -UL'!$A$6:$J$109,HLOOKUP('Exras Inflair Vs. Base'!G793,'Extras -UL'!$A$4:$J$5,2,FALSE),FALSE)-I793),0)</f>
        <v>0</v>
      </c>
      <c r="Q793" s="369">
        <f>IF(G793=$Q$1,(VLOOKUP(A793,'Extras -UL'!$A$6:$J$109,HLOOKUP('Exras Inflair Vs. Base'!G793,'Extras -UL'!$A$4:$J$5,2,FALSE),FALSE)-I793),0)</f>
        <v>0</v>
      </c>
      <c r="R793" s="369">
        <f>IF(G793=$R$1,(VLOOKUP(A793,'Extras -UL'!$A$6:$J$109,HLOOKUP('Exras Inflair Vs. Base'!G793,'Extras -UL'!$A$4:$J$5,2,FALSE),FALSE)-I793),0)</f>
        <v>0</v>
      </c>
      <c r="S793" s="248"/>
      <c r="T793" s="256" t="str">
        <f t="shared" si="37"/>
        <v/>
      </c>
      <c r="U793" s="248"/>
      <c r="V793" s="248"/>
      <c r="W793" s="248"/>
      <c r="X793" s="248"/>
      <c r="Y793" s="241"/>
      <c r="Z793" s="241" t="str">
        <f t="shared" si="38"/>
        <v/>
      </c>
      <c r="AA793" s="245"/>
      <c r="AB793" s="242"/>
      <c r="AC793" s="242"/>
      <c r="AD793" s="242"/>
      <c r="AE793" s="242"/>
      <c r="AF793" s="242"/>
      <c r="AG793" s="242"/>
      <c r="AH793" s="242"/>
      <c r="AI793" s="242"/>
      <c r="AJ793" s="242"/>
    </row>
    <row r="794" spans="1:36" x14ac:dyDescent="0.25">
      <c r="A794" s="250"/>
      <c r="B794" s="250"/>
      <c r="C794" s="250"/>
      <c r="D794" s="252"/>
      <c r="E794" s="249"/>
      <c r="F794" s="249"/>
      <c r="G794" s="249"/>
      <c r="H794" s="249"/>
      <c r="I794" s="249"/>
      <c r="J794" s="369">
        <f>IF(G794=$J$1,(VLOOKUP(A794,'Extras -UL'!$A$6:$J$109,HLOOKUP('Exras Inflair Vs. Base'!G794,'Extras -UL'!$A$4:$J$5,2,FALSE),FALSE)-I794),0)</f>
        <v>0</v>
      </c>
      <c r="K794" s="369">
        <f>IF(G794=$K$1,(VLOOKUP(A794,'Extras -UL'!$A$6:$J$109,HLOOKUP('Exras Inflair Vs. Base'!G794,'Extras -UL'!$A$4:$J$5,2,FALSE),FALSE)-I794),0)</f>
        <v>0</v>
      </c>
      <c r="L794" s="369">
        <f>IF(G794=$L$1,(VLOOKUP(A794,'Extras -UL'!$A$6:$J$109,HLOOKUP('Exras Inflair Vs. Base'!G794,'Extras -UL'!$A$4:$J$5,2,FALSE),FALSE)-I794),0)</f>
        <v>0</v>
      </c>
      <c r="M794" s="369">
        <f>IF(G794=$M$1,(VLOOKUP(A794,'Extras -UL'!$A$6:$J$109,HLOOKUP('Exras Inflair Vs. Base'!G794,'Extras -UL'!$A$4:$J$5,2,FALSE),FALSE)-I794),0)</f>
        <v>0</v>
      </c>
      <c r="N794" s="369">
        <f>IF(G794=$N$1,(VLOOKUP(A794,'Extras -UL'!$A$6:$J$109,HLOOKUP('Exras Inflair Vs. Base'!G794,'Extras -UL'!$A$4:$J$5,2,FALSE),FALSE)-I794),0)</f>
        <v>0</v>
      </c>
      <c r="O794" s="369">
        <f>IF(G794=$O$1,(VLOOKUP(A794,'Extras -UL'!$A$6:$J$109,HLOOKUP('Exras Inflair Vs. Base'!G794,'Extras -UL'!$A$4:$J$5,2,FALSE),FALSE)-I794),0)</f>
        <v>0</v>
      </c>
      <c r="P794" s="369">
        <f>IF(G794=$P$1,(VLOOKUP(A794,'Extras -UL'!$A$6:$J$109,HLOOKUP('Exras Inflair Vs. Base'!G794,'Extras -UL'!$A$4:$J$5,2,FALSE),FALSE)-I794),0)</f>
        <v>0</v>
      </c>
      <c r="Q794" s="369">
        <f>IF(G794=$Q$1,(VLOOKUP(A794,'Extras -UL'!$A$6:$J$109,HLOOKUP('Exras Inflair Vs. Base'!G794,'Extras -UL'!$A$4:$J$5,2,FALSE),FALSE)-I794),0)</f>
        <v>0</v>
      </c>
      <c r="R794" s="369">
        <f>IF(G794=$R$1,(VLOOKUP(A794,'Extras -UL'!$A$6:$J$109,HLOOKUP('Exras Inflair Vs. Base'!G794,'Extras -UL'!$A$4:$J$5,2,FALSE),FALSE)-I794),0)</f>
        <v>0</v>
      </c>
      <c r="S794" s="248"/>
      <c r="T794" s="256" t="str">
        <f t="shared" si="37"/>
        <v/>
      </c>
      <c r="U794" s="248"/>
      <c r="V794" s="248"/>
      <c r="W794" s="248"/>
      <c r="X794" s="248"/>
      <c r="Y794" s="241"/>
      <c r="Z794" s="241" t="str">
        <f t="shared" si="38"/>
        <v/>
      </c>
      <c r="AA794" s="245"/>
      <c r="AB794" s="242"/>
      <c r="AC794" s="242"/>
      <c r="AD794" s="242"/>
      <c r="AE794" s="242"/>
      <c r="AF794" s="242"/>
      <c r="AG794" s="242"/>
      <c r="AH794" s="242"/>
      <c r="AI794" s="242"/>
      <c r="AJ794" s="242"/>
    </row>
    <row r="795" spans="1:36" x14ac:dyDescent="0.25">
      <c r="A795" s="250"/>
      <c r="B795" s="250"/>
      <c r="C795" s="250"/>
      <c r="D795" s="252"/>
      <c r="E795" s="249"/>
      <c r="F795" s="249"/>
      <c r="G795" s="249"/>
      <c r="H795" s="249"/>
      <c r="I795" s="249"/>
      <c r="J795" s="369">
        <f>IF(G795=$J$1,(VLOOKUP(A795,'Extras -UL'!$A$6:$J$109,HLOOKUP('Exras Inflair Vs. Base'!G795,'Extras -UL'!$A$4:$J$5,2,FALSE),FALSE)-I795),0)</f>
        <v>0</v>
      </c>
      <c r="K795" s="369">
        <f>IF(G795=$K$1,(VLOOKUP(A795,'Extras -UL'!$A$6:$J$109,HLOOKUP('Exras Inflair Vs. Base'!G795,'Extras -UL'!$A$4:$J$5,2,FALSE),FALSE)-I795),0)</f>
        <v>0</v>
      </c>
      <c r="L795" s="369">
        <f>IF(G795=$L$1,(VLOOKUP(A795,'Extras -UL'!$A$6:$J$109,HLOOKUP('Exras Inflair Vs. Base'!G795,'Extras -UL'!$A$4:$J$5,2,FALSE),FALSE)-I795),0)</f>
        <v>0</v>
      </c>
      <c r="M795" s="369">
        <f>IF(G795=$M$1,(VLOOKUP(A795,'Extras -UL'!$A$6:$J$109,HLOOKUP('Exras Inflair Vs. Base'!G795,'Extras -UL'!$A$4:$J$5,2,FALSE),FALSE)-I795),0)</f>
        <v>0</v>
      </c>
      <c r="N795" s="369">
        <f>IF(G795=$N$1,(VLOOKUP(A795,'Extras -UL'!$A$6:$J$109,HLOOKUP('Exras Inflair Vs. Base'!G795,'Extras -UL'!$A$4:$J$5,2,FALSE),FALSE)-I795),0)</f>
        <v>0</v>
      </c>
      <c r="O795" s="369">
        <f>IF(G795=$O$1,(VLOOKUP(A795,'Extras -UL'!$A$6:$J$109,HLOOKUP('Exras Inflair Vs. Base'!G795,'Extras -UL'!$A$4:$J$5,2,FALSE),FALSE)-I795),0)</f>
        <v>0</v>
      </c>
      <c r="P795" s="369">
        <f>IF(G795=$P$1,(VLOOKUP(A795,'Extras -UL'!$A$6:$J$109,HLOOKUP('Exras Inflair Vs. Base'!G795,'Extras -UL'!$A$4:$J$5,2,FALSE),FALSE)-I795),0)</f>
        <v>0</v>
      </c>
      <c r="Q795" s="369">
        <f>IF(G795=$Q$1,(VLOOKUP(A795,'Extras -UL'!$A$6:$J$109,HLOOKUP('Exras Inflair Vs. Base'!G795,'Extras -UL'!$A$4:$J$5,2,FALSE),FALSE)-I795),0)</f>
        <v>0</v>
      </c>
      <c r="R795" s="369">
        <f>IF(G795=$R$1,(VLOOKUP(A795,'Extras -UL'!$A$6:$J$109,HLOOKUP('Exras Inflair Vs. Base'!G795,'Extras -UL'!$A$4:$J$5,2,FALSE),FALSE)-I795),0)</f>
        <v>0</v>
      </c>
      <c r="S795" s="248"/>
      <c r="T795" s="256" t="str">
        <f t="shared" si="37"/>
        <v/>
      </c>
      <c r="U795" s="248"/>
      <c r="V795" s="248"/>
      <c r="W795" s="248"/>
      <c r="X795" s="248"/>
      <c r="Y795" s="241"/>
      <c r="Z795" s="241" t="str">
        <f t="shared" si="38"/>
        <v/>
      </c>
      <c r="AA795" s="245"/>
      <c r="AB795" s="242"/>
      <c r="AC795" s="242"/>
      <c r="AD795" s="242"/>
      <c r="AE795" s="242"/>
      <c r="AF795" s="242"/>
      <c r="AG795" s="242"/>
      <c r="AH795" s="242"/>
      <c r="AI795" s="242"/>
      <c r="AJ795" s="242"/>
    </row>
    <row r="796" spans="1:36" x14ac:dyDescent="0.25">
      <c r="A796" s="250"/>
      <c r="B796" s="250"/>
      <c r="C796" s="250"/>
      <c r="D796" s="252"/>
      <c r="E796" s="249"/>
      <c r="F796" s="249"/>
      <c r="G796" s="249"/>
      <c r="H796" s="249"/>
      <c r="I796" s="249"/>
      <c r="J796" s="369">
        <f>IF(G796=$J$1,(VLOOKUP(A796,'Extras -UL'!$A$6:$J$109,HLOOKUP('Exras Inflair Vs. Base'!G796,'Extras -UL'!$A$4:$J$5,2,FALSE),FALSE)-I796),0)</f>
        <v>0</v>
      </c>
      <c r="K796" s="369">
        <f>IF(G796=$K$1,(VLOOKUP(A796,'Extras -UL'!$A$6:$J$109,HLOOKUP('Exras Inflair Vs. Base'!G796,'Extras -UL'!$A$4:$J$5,2,FALSE),FALSE)-I796),0)</f>
        <v>0</v>
      </c>
      <c r="L796" s="369">
        <f>IF(G796=$L$1,(VLOOKUP(A796,'Extras -UL'!$A$6:$J$109,HLOOKUP('Exras Inflair Vs. Base'!G796,'Extras -UL'!$A$4:$J$5,2,FALSE),FALSE)-I796),0)</f>
        <v>0</v>
      </c>
      <c r="M796" s="369">
        <f>IF(G796=$M$1,(VLOOKUP(A796,'Extras -UL'!$A$6:$J$109,HLOOKUP('Exras Inflair Vs. Base'!G796,'Extras -UL'!$A$4:$J$5,2,FALSE),FALSE)-I796),0)</f>
        <v>0</v>
      </c>
      <c r="N796" s="369">
        <f>IF(G796=$N$1,(VLOOKUP(A796,'Extras -UL'!$A$6:$J$109,HLOOKUP('Exras Inflair Vs. Base'!G796,'Extras -UL'!$A$4:$J$5,2,FALSE),FALSE)-I796),0)</f>
        <v>0</v>
      </c>
      <c r="O796" s="369">
        <f>IF(G796=$O$1,(VLOOKUP(A796,'Extras -UL'!$A$6:$J$109,HLOOKUP('Exras Inflair Vs. Base'!G796,'Extras -UL'!$A$4:$J$5,2,FALSE),FALSE)-I796),0)</f>
        <v>0</v>
      </c>
      <c r="P796" s="369">
        <f>IF(G796=$P$1,(VLOOKUP(A796,'Extras -UL'!$A$6:$J$109,HLOOKUP('Exras Inflair Vs. Base'!G796,'Extras -UL'!$A$4:$J$5,2,FALSE),FALSE)-I796),0)</f>
        <v>0</v>
      </c>
      <c r="Q796" s="369">
        <f>IF(G796=$Q$1,(VLOOKUP(A796,'Extras -UL'!$A$6:$J$109,HLOOKUP('Exras Inflair Vs. Base'!G796,'Extras -UL'!$A$4:$J$5,2,FALSE),FALSE)-I796),0)</f>
        <v>0</v>
      </c>
      <c r="R796" s="369">
        <f>IF(G796=$R$1,(VLOOKUP(A796,'Extras -UL'!$A$6:$J$109,HLOOKUP('Exras Inflair Vs. Base'!G796,'Extras -UL'!$A$4:$J$5,2,FALSE),FALSE)-I796),0)</f>
        <v>0</v>
      </c>
      <c r="S796" s="248"/>
      <c r="T796" s="256" t="str">
        <f t="shared" si="37"/>
        <v/>
      </c>
      <c r="U796" s="248"/>
      <c r="V796" s="248"/>
      <c r="W796" s="248"/>
      <c r="X796" s="248"/>
      <c r="Y796" s="241"/>
      <c r="Z796" s="241" t="str">
        <f t="shared" si="38"/>
        <v/>
      </c>
      <c r="AA796" s="245"/>
      <c r="AB796" s="242"/>
      <c r="AC796" s="242"/>
      <c r="AD796" s="242"/>
      <c r="AE796" s="242"/>
      <c r="AF796" s="242"/>
      <c r="AG796" s="242"/>
      <c r="AH796" s="242"/>
      <c r="AI796" s="242"/>
      <c r="AJ796" s="242"/>
    </row>
    <row r="797" spans="1:36" x14ac:dyDescent="0.25">
      <c r="A797" s="250"/>
      <c r="B797" s="250"/>
      <c r="C797" s="250"/>
      <c r="D797" s="252"/>
      <c r="E797" s="249"/>
      <c r="F797" s="249"/>
      <c r="G797" s="249"/>
      <c r="H797" s="249"/>
      <c r="I797" s="249"/>
      <c r="J797" s="369">
        <f>IF(G797=$J$1,(VLOOKUP(A797,'Extras -UL'!$A$6:$J$109,HLOOKUP('Exras Inflair Vs. Base'!G797,'Extras -UL'!$A$4:$J$5,2,FALSE),FALSE)-I797),0)</f>
        <v>0</v>
      </c>
      <c r="K797" s="369">
        <f>IF(G797=$K$1,(VLOOKUP(A797,'Extras -UL'!$A$6:$J$109,HLOOKUP('Exras Inflair Vs. Base'!G797,'Extras -UL'!$A$4:$J$5,2,FALSE),FALSE)-I797),0)</f>
        <v>0</v>
      </c>
      <c r="L797" s="369">
        <f>IF(G797=$L$1,(VLOOKUP(A797,'Extras -UL'!$A$6:$J$109,HLOOKUP('Exras Inflair Vs. Base'!G797,'Extras -UL'!$A$4:$J$5,2,FALSE),FALSE)-I797),0)</f>
        <v>0</v>
      </c>
      <c r="M797" s="369">
        <f>IF(G797=$M$1,(VLOOKUP(A797,'Extras -UL'!$A$6:$J$109,HLOOKUP('Exras Inflair Vs. Base'!G797,'Extras -UL'!$A$4:$J$5,2,FALSE),FALSE)-I797),0)</f>
        <v>0</v>
      </c>
      <c r="N797" s="369">
        <f>IF(G797=$N$1,(VLOOKUP(A797,'Extras -UL'!$A$6:$J$109,HLOOKUP('Exras Inflair Vs. Base'!G797,'Extras -UL'!$A$4:$J$5,2,FALSE),FALSE)-I797),0)</f>
        <v>0</v>
      </c>
      <c r="O797" s="369">
        <f>IF(G797=$O$1,(VLOOKUP(A797,'Extras -UL'!$A$6:$J$109,HLOOKUP('Exras Inflair Vs. Base'!G797,'Extras -UL'!$A$4:$J$5,2,FALSE),FALSE)-I797),0)</f>
        <v>0</v>
      </c>
      <c r="P797" s="369">
        <f>IF(G797=$P$1,(VLOOKUP(A797,'Extras -UL'!$A$6:$J$109,HLOOKUP('Exras Inflair Vs. Base'!G797,'Extras -UL'!$A$4:$J$5,2,FALSE),FALSE)-I797),0)</f>
        <v>0</v>
      </c>
      <c r="Q797" s="369">
        <f>IF(G797=$Q$1,(VLOOKUP(A797,'Extras -UL'!$A$6:$J$109,HLOOKUP('Exras Inflair Vs. Base'!G797,'Extras -UL'!$A$4:$J$5,2,FALSE),FALSE)-I797),0)</f>
        <v>0</v>
      </c>
      <c r="R797" s="369">
        <f>IF(G797=$R$1,(VLOOKUP(A797,'Extras -UL'!$A$6:$J$109,HLOOKUP('Exras Inflair Vs. Base'!G797,'Extras -UL'!$A$4:$J$5,2,FALSE),FALSE)-I797),0)</f>
        <v>0</v>
      </c>
      <c r="S797" s="248"/>
      <c r="T797" s="256" t="str">
        <f t="shared" si="37"/>
        <v/>
      </c>
      <c r="U797" s="248"/>
      <c r="V797" s="248"/>
      <c r="W797" s="248"/>
      <c r="X797" s="248"/>
      <c r="Y797" s="241"/>
      <c r="Z797" s="241" t="str">
        <f t="shared" si="38"/>
        <v/>
      </c>
      <c r="AA797" s="245"/>
      <c r="AB797" s="242"/>
      <c r="AC797" s="242"/>
      <c r="AD797" s="242"/>
      <c r="AE797" s="242"/>
      <c r="AF797" s="242"/>
      <c r="AG797" s="242"/>
      <c r="AH797" s="242"/>
      <c r="AI797" s="242"/>
      <c r="AJ797" s="242"/>
    </row>
    <row r="798" spans="1:36" x14ac:dyDescent="0.25">
      <c r="A798" s="250"/>
      <c r="B798" s="250"/>
      <c r="C798" s="250"/>
      <c r="D798" s="252"/>
      <c r="E798" s="249"/>
      <c r="F798" s="249"/>
      <c r="G798" s="249"/>
      <c r="H798" s="249"/>
      <c r="I798" s="249"/>
      <c r="J798" s="369">
        <f>IF(G798=$J$1,(VLOOKUP(A798,'Extras -UL'!$A$6:$J$109,HLOOKUP('Exras Inflair Vs. Base'!G798,'Extras -UL'!$A$4:$J$5,2,FALSE),FALSE)-I798),0)</f>
        <v>0</v>
      </c>
      <c r="K798" s="369">
        <f>IF(G798=$K$1,(VLOOKUP(A798,'Extras -UL'!$A$6:$J$109,HLOOKUP('Exras Inflair Vs. Base'!G798,'Extras -UL'!$A$4:$J$5,2,FALSE),FALSE)-I798),0)</f>
        <v>0</v>
      </c>
      <c r="L798" s="369">
        <f>IF(G798=$L$1,(VLOOKUP(A798,'Extras -UL'!$A$6:$J$109,HLOOKUP('Exras Inflair Vs. Base'!G798,'Extras -UL'!$A$4:$J$5,2,FALSE),FALSE)-I798),0)</f>
        <v>0</v>
      </c>
      <c r="M798" s="369">
        <f>IF(G798=$M$1,(VLOOKUP(A798,'Extras -UL'!$A$6:$J$109,HLOOKUP('Exras Inflair Vs. Base'!G798,'Extras -UL'!$A$4:$J$5,2,FALSE),FALSE)-I798),0)</f>
        <v>0</v>
      </c>
      <c r="N798" s="369">
        <f>IF(G798=$N$1,(VLOOKUP(A798,'Extras -UL'!$A$6:$J$109,HLOOKUP('Exras Inflair Vs. Base'!G798,'Extras -UL'!$A$4:$J$5,2,FALSE),FALSE)-I798),0)</f>
        <v>0</v>
      </c>
      <c r="O798" s="369">
        <f>IF(G798=$O$1,(VLOOKUP(A798,'Extras -UL'!$A$6:$J$109,HLOOKUP('Exras Inflair Vs. Base'!G798,'Extras -UL'!$A$4:$J$5,2,FALSE),FALSE)-I798),0)</f>
        <v>0</v>
      </c>
      <c r="P798" s="369">
        <f>IF(G798=$P$1,(VLOOKUP(A798,'Extras -UL'!$A$6:$J$109,HLOOKUP('Exras Inflair Vs. Base'!G798,'Extras -UL'!$A$4:$J$5,2,FALSE),FALSE)-I798),0)</f>
        <v>0</v>
      </c>
      <c r="Q798" s="369">
        <f>IF(G798=$Q$1,(VLOOKUP(A798,'Extras -UL'!$A$6:$J$109,HLOOKUP('Exras Inflair Vs. Base'!G798,'Extras -UL'!$A$4:$J$5,2,FALSE),FALSE)-I798),0)</f>
        <v>0</v>
      </c>
      <c r="R798" s="369">
        <f>IF(G798=$R$1,(VLOOKUP(A798,'Extras -UL'!$A$6:$J$109,HLOOKUP('Exras Inflair Vs. Base'!G798,'Extras -UL'!$A$4:$J$5,2,FALSE),FALSE)-I798),0)</f>
        <v>0</v>
      </c>
      <c r="S798" s="248"/>
      <c r="T798" s="256" t="str">
        <f t="shared" si="37"/>
        <v/>
      </c>
      <c r="U798" s="248"/>
      <c r="V798" s="248"/>
      <c r="W798" s="248"/>
      <c r="X798" s="248"/>
      <c r="Y798" s="241"/>
      <c r="Z798" s="241" t="str">
        <f t="shared" si="38"/>
        <v/>
      </c>
      <c r="AA798" s="245"/>
      <c r="AB798" s="242"/>
      <c r="AC798" s="242"/>
      <c r="AD798" s="242"/>
      <c r="AE798" s="242"/>
      <c r="AF798" s="242"/>
      <c r="AG798" s="242"/>
      <c r="AH798" s="242"/>
      <c r="AI798" s="242"/>
      <c r="AJ798" s="242"/>
    </row>
    <row r="799" spans="1:36" x14ac:dyDescent="0.25">
      <c r="A799" s="250"/>
      <c r="B799" s="250"/>
      <c r="C799" s="250"/>
      <c r="D799" s="252"/>
      <c r="E799" s="249"/>
      <c r="F799" s="249"/>
      <c r="G799" s="249"/>
      <c r="H799" s="249"/>
      <c r="I799" s="249"/>
      <c r="J799" s="369">
        <f>IF(G799=$J$1,(VLOOKUP(A799,'Extras -UL'!$A$6:$J$109,HLOOKUP('Exras Inflair Vs. Base'!G799,'Extras -UL'!$A$4:$J$5,2,FALSE),FALSE)-I799),0)</f>
        <v>0</v>
      </c>
      <c r="K799" s="369">
        <f>IF(G799=$K$1,(VLOOKUP(A799,'Extras -UL'!$A$6:$J$109,HLOOKUP('Exras Inflair Vs. Base'!G799,'Extras -UL'!$A$4:$J$5,2,FALSE),FALSE)-I799),0)</f>
        <v>0</v>
      </c>
      <c r="L799" s="369">
        <f>IF(G799=$L$1,(VLOOKUP(A799,'Extras -UL'!$A$6:$J$109,HLOOKUP('Exras Inflair Vs. Base'!G799,'Extras -UL'!$A$4:$J$5,2,FALSE),FALSE)-I799),0)</f>
        <v>0</v>
      </c>
      <c r="M799" s="369">
        <f>IF(G799=$M$1,(VLOOKUP(A799,'Extras -UL'!$A$6:$J$109,HLOOKUP('Exras Inflair Vs. Base'!G799,'Extras -UL'!$A$4:$J$5,2,FALSE),FALSE)-I799),0)</f>
        <v>0</v>
      </c>
      <c r="N799" s="369">
        <f>IF(G799=$N$1,(VLOOKUP(A799,'Extras -UL'!$A$6:$J$109,HLOOKUP('Exras Inflair Vs. Base'!G799,'Extras -UL'!$A$4:$J$5,2,FALSE),FALSE)-I799),0)</f>
        <v>0</v>
      </c>
      <c r="O799" s="369">
        <f>IF(G799=$O$1,(VLOOKUP(A799,'Extras -UL'!$A$6:$J$109,HLOOKUP('Exras Inflair Vs. Base'!G799,'Extras -UL'!$A$4:$J$5,2,FALSE),FALSE)-I799),0)</f>
        <v>0</v>
      </c>
      <c r="P799" s="369">
        <f>IF(G799=$P$1,(VLOOKUP(A799,'Extras -UL'!$A$6:$J$109,HLOOKUP('Exras Inflair Vs. Base'!G799,'Extras -UL'!$A$4:$J$5,2,FALSE),FALSE)-I799),0)</f>
        <v>0</v>
      </c>
      <c r="Q799" s="369">
        <f>IF(G799=$Q$1,(VLOOKUP(A799,'Extras -UL'!$A$6:$J$109,HLOOKUP('Exras Inflair Vs. Base'!G799,'Extras -UL'!$A$4:$J$5,2,FALSE),FALSE)-I799),0)</f>
        <v>0</v>
      </c>
      <c r="R799" s="369">
        <f>IF(G799=$R$1,(VLOOKUP(A799,'Extras -UL'!$A$6:$J$109,HLOOKUP('Exras Inflair Vs. Base'!G799,'Extras -UL'!$A$4:$J$5,2,FALSE),FALSE)-I799),0)</f>
        <v>0</v>
      </c>
      <c r="S799" s="248"/>
      <c r="T799" s="256" t="str">
        <f t="shared" si="37"/>
        <v/>
      </c>
      <c r="U799" s="248"/>
      <c r="V799" s="248"/>
      <c r="W799" s="248"/>
      <c r="X799" s="248"/>
      <c r="Y799" s="241"/>
      <c r="Z799" s="241" t="str">
        <f t="shared" si="38"/>
        <v/>
      </c>
      <c r="AA799" s="245"/>
      <c r="AB799" s="242"/>
      <c r="AC799" s="242"/>
      <c r="AD799" s="242"/>
      <c r="AE799" s="242"/>
      <c r="AF799" s="242"/>
      <c r="AG799" s="242"/>
      <c r="AH799" s="242"/>
      <c r="AI799" s="242"/>
      <c r="AJ799" s="242"/>
    </row>
    <row r="800" spans="1:36" x14ac:dyDescent="0.25">
      <c r="A800" s="250"/>
      <c r="B800" s="250"/>
      <c r="C800" s="250"/>
      <c r="D800" s="252"/>
      <c r="E800" s="249"/>
      <c r="F800" s="249"/>
      <c r="G800" s="249"/>
      <c r="H800" s="249"/>
      <c r="I800" s="249"/>
      <c r="J800" s="369">
        <f>IF(G800=$J$1,(VLOOKUP(A800,'Extras -UL'!$A$6:$J$109,HLOOKUP('Exras Inflair Vs. Base'!G800,'Extras -UL'!$A$4:$J$5,2,FALSE),FALSE)-I800),0)</f>
        <v>0</v>
      </c>
      <c r="K800" s="369">
        <f>IF(G800=$K$1,(VLOOKUP(A800,'Extras -UL'!$A$6:$J$109,HLOOKUP('Exras Inflair Vs. Base'!G800,'Extras -UL'!$A$4:$J$5,2,FALSE),FALSE)-I800),0)</f>
        <v>0</v>
      </c>
      <c r="L800" s="369">
        <f>IF(G800=$L$1,(VLOOKUP(A800,'Extras -UL'!$A$6:$J$109,HLOOKUP('Exras Inflair Vs. Base'!G800,'Extras -UL'!$A$4:$J$5,2,FALSE),FALSE)-I800),0)</f>
        <v>0</v>
      </c>
      <c r="M800" s="369">
        <f>IF(G800=$M$1,(VLOOKUP(A800,'Extras -UL'!$A$6:$J$109,HLOOKUP('Exras Inflair Vs. Base'!G800,'Extras -UL'!$A$4:$J$5,2,FALSE),FALSE)-I800),0)</f>
        <v>0</v>
      </c>
      <c r="N800" s="369">
        <f>IF(G800=$N$1,(VLOOKUP(A800,'Extras -UL'!$A$6:$J$109,HLOOKUP('Exras Inflair Vs. Base'!G800,'Extras -UL'!$A$4:$J$5,2,FALSE),FALSE)-I800),0)</f>
        <v>0</v>
      </c>
      <c r="O800" s="369">
        <f>IF(G800=$O$1,(VLOOKUP(A800,'Extras -UL'!$A$6:$J$109,HLOOKUP('Exras Inflair Vs. Base'!G800,'Extras -UL'!$A$4:$J$5,2,FALSE),FALSE)-I800),0)</f>
        <v>0</v>
      </c>
      <c r="P800" s="369">
        <f>IF(G800=$P$1,(VLOOKUP(A800,'Extras -UL'!$A$6:$J$109,HLOOKUP('Exras Inflair Vs. Base'!G800,'Extras -UL'!$A$4:$J$5,2,FALSE),FALSE)-I800),0)</f>
        <v>0</v>
      </c>
      <c r="Q800" s="369">
        <f>IF(G800=$Q$1,(VLOOKUP(A800,'Extras -UL'!$A$6:$J$109,HLOOKUP('Exras Inflair Vs. Base'!G800,'Extras -UL'!$A$4:$J$5,2,FALSE),FALSE)-I800),0)</f>
        <v>0</v>
      </c>
      <c r="R800" s="369">
        <f>IF(G800=$R$1,(VLOOKUP(A800,'Extras -UL'!$A$6:$J$109,HLOOKUP('Exras Inflair Vs. Base'!G800,'Extras -UL'!$A$4:$J$5,2,FALSE),FALSE)-I800),0)</f>
        <v>0</v>
      </c>
      <c r="S800" s="248"/>
      <c r="T800" s="256" t="str">
        <f t="shared" si="37"/>
        <v/>
      </c>
      <c r="U800" s="248"/>
      <c r="V800" s="248"/>
      <c r="W800" s="248"/>
      <c r="X800" s="248"/>
      <c r="Y800" s="241"/>
      <c r="Z800" s="241" t="str">
        <f t="shared" si="38"/>
        <v/>
      </c>
      <c r="AA800" s="245"/>
      <c r="AB800" s="242"/>
      <c r="AC800" s="242"/>
      <c r="AD800" s="242"/>
      <c r="AE800" s="242"/>
      <c r="AF800" s="242"/>
      <c r="AG800" s="242"/>
      <c r="AH800" s="242"/>
      <c r="AI800" s="242"/>
      <c r="AJ800" s="242"/>
    </row>
    <row r="801" spans="1:36" x14ac:dyDescent="0.25">
      <c r="A801" s="250"/>
      <c r="B801" s="250"/>
      <c r="C801" s="250"/>
      <c r="D801" s="252"/>
      <c r="E801" s="249"/>
      <c r="F801" s="249"/>
      <c r="G801" s="249"/>
      <c r="H801" s="249"/>
      <c r="I801" s="249"/>
      <c r="J801" s="369">
        <f>IF(G801=$J$1,(VLOOKUP(A801,'Extras -UL'!$A$6:$J$109,HLOOKUP('Exras Inflair Vs. Base'!G801,'Extras -UL'!$A$4:$J$5,2,FALSE),FALSE)-I801),0)</f>
        <v>0</v>
      </c>
      <c r="K801" s="369">
        <f>IF(G801=$K$1,(VLOOKUP(A801,'Extras -UL'!$A$6:$J$109,HLOOKUP('Exras Inflair Vs. Base'!G801,'Extras -UL'!$A$4:$J$5,2,FALSE),FALSE)-I801),0)</f>
        <v>0</v>
      </c>
      <c r="L801" s="369">
        <f>IF(G801=$L$1,(VLOOKUP(A801,'Extras -UL'!$A$6:$J$109,HLOOKUP('Exras Inflair Vs. Base'!G801,'Extras -UL'!$A$4:$J$5,2,FALSE),FALSE)-I801),0)</f>
        <v>0</v>
      </c>
      <c r="M801" s="369">
        <f>IF(G801=$M$1,(VLOOKUP(A801,'Extras -UL'!$A$6:$J$109,HLOOKUP('Exras Inflair Vs. Base'!G801,'Extras -UL'!$A$4:$J$5,2,FALSE),FALSE)-I801),0)</f>
        <v>0</v>
      </c>
      <c r="N801" s="369">
        <f>IF(G801=$N$1,(VLOOKUP(A801,'Extras -UL'!$A$6:$J$109,HLOOKUP('Exras Inflair Vs. Base'!G801,'Extras -UL'!$A$4:$J$5,2,FALSE),FALSE)-I801),0)</f>
        <v>0</v>
      </c>
      <c r="O801" s="369">
        <f>IF(G801=$O$1,(VLOOKUP(A801,'Extras -UL'!$A$6:$J$109,HLOOKUP('Exras Inflair Vs. Base'!G801,'Extras -UL'!$A$4:$J$5,2,FALSE),FALSE)-I801),0)</f>
        <v>0</v>
      </c>
      <c r="P801" s="369">
        <f>IF(G801=$P$1,(VLOOKUP(A801,'Extras -UL'!$A$6:$J$109,HLOOKUP('Exras Inflair Vs. Base'!G801,'Extras -UL'!$A$4:$J$5,2,FALSE),FALSE)-I801),0)</f>
        <v>0</v>
      </c>
      <c r="Q801" s="369">
        <f>IF(G801=$Q$1,(VLOOKUP(A801,'Extras -UL'!$A$6:$J$109,HLOOKUP('Exras Inflair Vs. Base'!G801,'Extras -UL'!$A$4:$J$5,2,FALSE),FALSE)-I801),0)</f>
        <v>0</v>
      </c>
      <c r="R801" s="369">
        <f>IF(G801=$R$1,(VLOOKUP(A801,'Extras -UL'!$A$6:$J$109,HLOOKUP('Exras Inflair Vs. Base'!G801,'Extras -UL'!$A$4:$J$5,2,FALSE),FALSE)-I801),0)</f>
        <v>0</v>
      </c>
      <c r="S801" s="248"/>
      <c r="T801" s="256" t="str">
        <f t="shared" si="37"/>
        <v/>
      </c>
      <c r="U801" s="248"/>
      <c r="V801" s="248"/>
      <c r="W801" s="248"/>
      <c r="X801" s="248"/>
      <c r="Y801" s="241"/>
      <c r="Z801" s="241" t="str">
        <f t="shared" si="38"/>
        <v/>
      </c>
      <c r="AA801" s="245"/>
      <c r="AB801" s="242"/>
      <c r="AC801" s="242"/>
      <c r="AD801" s="242"/>
      <c r="AE801" s="242"/>
      <c r="AF801" s="242"/>
      <c r="AG801" s="242"/>
      <c r="AH801" s="242"/>
      <c r="AI801" s="242"/>
      <c r="AJ801" s="242"/>
    </row>
    <row r="802" spans="1:36" x14ac:dyDescent="0.25">
      <c r="A802" s="250"/>
      <c r="B802" s="250"/>
      <c r="C802" s="250"/>
      <c r="D802" s="252"/>
      <c r="E802" s="249"/>
      <c r="F802" s="249"/>
      <c r="G802" s="249"/>
      <c r="H802" s="249"/>
      <c r="I802" s="249"/>
      <c r="J802" s="369">
        <f>IF(G802=$J$1,(VLOOKUP(A802,'Extras -UL'!$A$6:$J$109,HLOOKUP('Exras Inflair Vs. Base'!G802,'Extras -UL'!$A$4:$J$5,2,FALSE),FALSE)-I802),0)</f>
        <v>0</v>
      </c>
      <c r="K802" s="369">
        <f>IF(G802=$K$1,(VLOOKUP(A802,'Extras -UL'!$A$6:$J$109,HLOOKUP('Exras Inflair Vs. Base'!G802,'Extras -UL'!$A$4:$J$5,2,FALSE),FALSE)-I802),0)</f>
        <v>0</v>
      </c>
      <c r="L802" s="369">
        <f>IF(G802=$L$1,(VLOOKUP(A802,'Extras -UL'!$A$6:$J$109,HLOOKUP('Exras Inflair Vs. Base'!G802,'Extras -UL'!$A$4:$J$5,2,FALSE),FALSE)-I802),0)</f>
        <v>0</v>
      </c>
      <c r="M802" s="369">
        <f>IF(G802=$M$1,(VLOOKUP(A802,'Extras -UL'!$A$6:$J$109,HLOOKUP('Exras Inflair Vs. Base'!G802,'Extras -UL'!$A$4:$J$5,2,FALSE),FALSE)-I802),0)</f>
        <v>0</v>
      </c>
      <c r="N802" s="369">
        <f>IF(G802=$N$1,(VLOOKUP(A802,'Extras -UL'!$A$6:$J$109,HLOOKUP('Exras Inflair Vs. Base'!G802,'Extras -UL'!$A$4:$J$5,2,FALSE),FALSE)-I802),0)</f>
        <v>0</v>
      </c>
      <c r="O802" s="369">
        <f>IF(G802=$O$1,(VLOOKUP(A802,'Extras -UL'!$A$6:$J$109,HLOOKUP('Exras Inflair Vs. Base'!G802,'Extras -UL'!$A$4:$J$5,2,FALSE),FALSE)-I802),0)</f>
        <v>0</v>
      </c>
      <c r="P802" s="369">
        <f>IF(G802=$P$1,(VLOOKUP(A802,'Extras -UL'!$A$6:$J$109,HLOOKUP('Exras Inflair Vs. Base'!G802,'Extras -UL'!$A$4:$J$5,2,FALSE),FALSE)-I802),0)</f>
        <v>0</v>
      </c>
      <c r="Q802" s="369">
        <f>IF(G802=$Q$1,(VLOOKUP(A802,'Extras -UL'!$A$6:$J$109,HLOOKUP('Exras Inflair Vs. Base'!G802,'Extras -UL'!$A$4:$J$5,2,FALSE),FALSE)-I802),0)</f>
        <v>0</v>
      </c>
      <c r="R802" s="369">
        <f>IF(G802=$R$1,(VLOOKUP(A802,'Extras -UL'!$A$6:$J$109,HLOOKUP('Exras Inflair Vs. Base'!G802,'Extras -UL'!$A$4:$J$5,2,FALSE),FALSE)-I802),0)</f>
        <v>0</v>
      </c>
      <c r="S802" s="248"/>
      <c r="T802" s="256" t="str">
        <f t="shared" si="37"/>
        <v/>
      </c>
      <c r="U802" s="248"/>
      <c r="V802" s="248"/>
      <c r="W802" s="248"/>
      <c r="X802" s="248"/>
      <c r="Y802" s="241"/>
      <c r="Z802" s="241" t="str">
        <f t="shared" si="38"/>
        <v/>
      </c>
      <c r="AA802" s="245"/>
      <c r="AB802" s="242"/>
      <c r="AC802" s="242"/>
      <c r="AD802" s="242"/>
      <c r="AE802" s="242"/>
      <c r="AF802" s="242"/>
      <c r="AG802" s="242"/>
      <c r="AH802" s="242"/>
      <c r="AI802" s="242"/>
      <c r="AJ802" s="242"/>
    </row>
    <row r="803" spans="1:36" x14ac:dyDescent="0.25">
      <c r="A803" s="250"/>
      <c r="B803" s="250"/>
      <c r="C803" s="250"/>
      <c r="D803" s="252"/>
      <c r="E803" s="249"/>
      <c r="F803" s="249"/>
      <c r="G803" s="249"/>
      <c r="H803" s="249"/>
      <c r="I803" s="249"/>
      <c r="J803" s="369">
        <f>IF(G803=$J$1,(VLOOKUP(A803,'Extras -UL'!$A$6:$J$109,HLOOKUP('Exras Inflair Vs. Base'!G803,'Extras -UL'!$A$4:$J$5,2,FALSE),FALSE)-I803),0)</f>
        <v>0</v>
      </c>
      <c r="K803" s="369">
        <f>IF(G803=$K$1,(VLOOKUP(A803,'Extras -UL'!$A$6:$J$109,HLOOKUP('Exras Inflair Vs. Base'!G803,'Extras -UL'!$A$4:$J$5,2,FALSE),FALSE)-I803),0)</f>
        <v>0</v>
      </c>
      <c r="L803" s="369">
        <f>IF(G803=$L$1,(VLOOKUP(A803,'Extras -UL'!$A$6:$J$109,HLOOKUP('Exras Inflair Vs. Base'!G803,'Extras -UL'!$A$4:$J$5,2,FALSE),FALSE)-I803),0)</f>
        <v>0</v>
      </c>
      <c r="M803" s="369">
        <f>IF(G803=$M$1,(VLOOKUP(A803,'Extras -UL'!$A$6:$J$109,HLOOKUP('Exras Inflair Vs. Base'!G803,'Extras -UL'!$A$4:$J$5,2,FALSE),FALSE)-I803),0)</f>
        <v>0</v>
      </c>
      <c r="N803" s="369">
        <f>IF(G803=$N$1,(VLOOKUP(A803,'Extras -UL'!$A$6:$J$109,HLOOKUP('Exras Inflair Vs. Base'!G803,'Extras -UL'!$A$4:$J$5,2,FALSE),FALSE)-I803),0)</f>
        <v>0</v>
      </c>
      <c r="O803" s="369">
        <f>IF(G803=$O$1,(VLOOKUP(A803,'Extras -UL'!$A$6:$J$109,HLOOKUP('Exras Inflair Vs. Base'!G803,'Extras -UL'!$A$4:$J$5,2,FALSE),FALSE)-I803),0)</f>
        <v>0</v>
      </c>
      <c r="P803" s="369">
        <f>IF(G803=$P$1,(VLOOKUP(A803,'Extras -UL'!$A$6:$J$109,HLOOKUP('Exras Inflair Vs. Base'!G803,'Extras -UL'!$A$4:$J$5,2,FALSE),FALSE)-I803),0)</f>
        <v>0</v>
      </c>
      <c r="Q803" s="369">
        <f>IF(G803=$Q$1,(VLOOKUP(A803,'Extras -UL'!$A$6:$J$109,HLOOKUP('Exras Inflair Vs. Base'!G803,'Extras -UL'!$A$4:$J$5,2,FALSE),FALSE)-I803),0)</f>
        <v>0</v>
      </c>
      <c r="R803" s="369">
        <f>IF(G803=$R$1,(VLOOKUP(A803,'Extras -UL'!$A$6:$J$109,HLOOKUP('Exras Inflair Vs. Base'!G803,'Extras -UL'!$A$4:$J$5,2,FALSE),FALSE)-I803),0)</f>
        <v>0</v>
      </c>
      <c r="S803" s="248"/>
      <c r="T803" s="256" t="str">
        <f t="shared" si="37"/>
        <v/>
      </c>
      <c r="U803" s="248"/>
      <c r="V803" s="248"/>
      <c r="W803" s="248"/>
      <c r="X803" s="248"/>
      <c r="Y803" s="241"/>
      <c r="Z803" s="241" t="str">
        <f t="shared" si="38"/>
        <v/>
      </c>
      <c r="AA803" s="245"/>
      <c r="AB803" s="242"/>
      <c r="AC803" s="242"/>
      <c r="AD803" s="242"/>
      <c r="AE803" s="242"/>
      <c r="AF803" s="242"/>
      <c r="AG803" s="242"/>
      <c r="AH803" s="242"/>
      <c r="AI803" s="242"/>
      <c r="AJ803" s="242"/>
    </row>
    <row r="804" spans="1:36" x14ac:dyDescent="0.25">
      <c r="A804" s="250"/>
      <c r="B804" s="250"/>
      <c r="C804" s="250"/>
      <c r="D804" s="252"/>
      <c r="E804" s="249"/>
      <c r="F804" s="249"/>
      <c r="G804" s="249"/>
      <c r="H804" s="249"/>
      <c r="I804" s="249"/>
      <c r="J804" s="369">
        <f>IF(G804=$J$1,(VLOOKUP(A804,'Extras -UL'!$A$6:$J$109,HLOOKUP('Exras Inflair Vs. Base'!G804,'Extras -UL'!$A$4:$J$5,2,FALSE),FALSE)-I804),0)</f>
        <v>0</v>
      </c>
      <c r="K804" s="369">
        <f>IF(G804=$K$1,(VLOOKUP(A804,'Extras -UL'!$A$6:$J$109,HLOOKUP('Exras Inflair Vs. Base'!G804,'Extras -UL'!$A$4:$J$5,2,FALSE),FALSE)-I804),0)</f>
        <v>0</v>
      </c>
      <c r="L804" s="369">
        <f>IF(G804=$L$1,(VLOOKUP(A804,'Extras -UL'!$A$6:$J$109,HLOOKUP('Exras Inflair Vs. Base'!G804,'Extras -UL'!$A$4:$J$5,2,FALSE),FALSE)-I804),0)</f>
        <v>0</v>
      </c>
      <c r="M804" s="369">
        <f>IF(G804=$M$1,(VLOOKUP(A804,'Extras -UL'!$A$6:$J$109,HLOOKUP('Exras Inflair Vs. Base'!G804,'Extras -UL'!$A$4:$J$5,2,FALSE),FALSE)-I804),0)</f>
        <v>0</v>
      </c>
      <c r="N804" s="369">
        <f>IF(G804=$N$1,(VLOOKUP(A804,'Extras -UL'!$A$6:$J$109,HLOOKUP('Exras Inflair Vs. Base'!G804,'Extras -UL'!$A$4:$J$5,2,FALSE),FALSE)-I804),0)</f>
        <v>0</v>
      </c>
      <c r="O804" s="369">
        <f>IF(G804=$O$1,(VLOOKUP(A804,'Extras -UL'!$A$6:$J$109,HLOOKUP('Exras Inflair Vs. Base'!G804,'Extras -UL'!$A$4:$J$5,2,FALSE),FALSE)-I804),0)</f>
        <v>0</v>
      </c>
      <c r="P804" s="369">
        <f>IF(G804=$P$1,(VLOOKUP(A804,'Extras -UL'!$A$6:$J$109,HLOOKUP('Exras Inflair Vs. Base'!G804,'Extras -UL'!$A$4:$J$5,2,FALSE),FALSE)-I804),0)</f>
        <v>0</v>
      </c>
      <c r="Q804" s="369">
        <f>IF(G804=$Q$1,(VLOOKUP(A804,'Extras -UL'!$A$6:$J$109,HLOOKUP('Exras Inflair Vs. Base'!G804,'Extras -UL'!$A$4:$J$5,2,FALSE),FALSE)-I804),0)</f>
        <v>0</v>
      </c>
      <c r="R804" s="369">
        <f>IF(G804=$R$1,(VLOOKUP(A804,'Extras -UL'!$A$6:$J$109,HLOOKUP('Exras Inflair Vs. Base'!G804,'Extras -UL'!$A$4:$J$5,2,FALSE),FALSE)-I804),0)</f>
        <v>0</v>
      </c>
      <c r="S804" s="248"/>
      <c r="T804" s="256" t="str">
        <f t="shared" si="37"/>
        <v/>
      </c>
      <c r="U804" s="248"/>
      <c r="V804" s="248"/>
      <c r="W804" s="248"/>
      <c r="X804" s="248"/>
      <c r="Y804" s="241"/>
      <c r="Z804" s="241" t="str">
        <f t="shared" si="38"/>
        <v/>
      </c>
      <c r="AA804" s="245"/>
      <c r="AB804" s="242"/>
      <c r="AC804" s="242"/>
      <c r="AD804" s="242"/>
      <c r="AE804" s="242"/>
      <c r="AF804" s="242"/>
      <c r="AG804" s="242"/>
      <c r="AH804" s="242"/>
      <c r="AI804" s="242"/>
      <c r="AJ804" s="242"/>
    </row>
    <row r="805" spans="1:36" x14ac:dyDescent="0.25">
      <c r="A805" s="250"/>
      <c r="B805" s="250"/>
      <c r="C805" s="250"/>
      <c r="D805" s="252"/>
      <c r="E805" s="249"/>
      <c r="F805" s="249"/>
      <c r="G805" s="249"/>
      <c r="H805" s="249"/>
      <c r="I805" s="249"/>
      <c r="J805" s="369">
        <f>IF(G805=$J$1,(VLOOKUP(A805,'Extras -UL'!$A$6:$J$109,HLOOKUP('Exras Inflair Vs. Base'!G805,'Extras -UL'!$A$4:$J$5,2,FALSE),FALSE)-I805),0)</f>
        <v>0</v>
      </c>
      <c r="K805" s="369">
        <f>IF(G805=$K$1,(VLOOKUP(A805,'Extras -UL'!$A$6:$J$109,HLOOKUP('Exras Inflair Vs. Base'!G805,'Extras -UL'!$A$4:$J$5,2,FALSE),FALSE)-I805),0)</f>
        <v>0</v>
      </c>
      <c r="L805" s="369">
        <f>IF(G805=$L$1,(VLOOKUP(A805,'Extras -UL'!$A$6:$J$109,HLOOKUP('Exras Inflair Vs. Base'!G805,'Extras -UL'!$A$4:$J$5,2,FALSE),FALSE)-I805),0)</f>
        <v>0</v>
      </c>
      <c r="M805" s="369">
        <f>IF(G805=$M$1,(VLOOKUP(A805,'Extras -UL'!$A$6:$J$109,HLOOKUP('Exras Inflair Vs. Base'!G805,'Extras -UL'!$A$4:$J$5,2,FALSE),FALSE)-I805),0)</f>
        <v>0</v>
      </c>
      <c r="N805" s="369">
        <f>IF(G805=$N$1,(VLOOKUP(A805,'Extras -UL'!$A$6:$J$109,HLOOKUP('Exras Inflair Vs. Base'!G805,'Extras -UL'!$A$4:$J$5,2,FALSE),FALSE)-I805),0)</f>
        <v>0</v>
      </c>
      <c r="O805" s="369">
        <f>IF(G805=$O$1,(VLOOKUP(A805,'Extras -UL'!$A$6:$J$109,HLOOKUP('Exras Inflair Vs. Base'!G805,'Extras -UL'!$A$4:$J$5,2,FALSE),FALSE)-I805),0)</f>
        <v>0</v>
      </c>
      <c r="P805" s="369">
        <f>IF(G805=$P$1,(VLOOKUP(A805,'Extras -UL'!$A$6:$J$109,HLOOKUP('Exras Inflair Vs. Base'!G805,'Extras -UL'!$A$4:$J$5,2,FALSE),FALSE)-I805),0)</f>
        <v>0</v>
      </c>
      <c r="Q805" s="369">
        <f>IF(G805=$Q$1,(VLOOKUP(A805,'Extras -UL'!$A$6:$J$109,HLOOKUP('Exras Inflair Vs. Base'!G805,'Extras -UL'!$A$4:$J$5,2,FALSE),FALSE)-I805),0)</f>
        <v>0</v>
      </c>
      <c r="R805" s="369">
        <f>IF(G805=$R$1,(VLOOKUP(A805,'Extras -UL'!$A$6:$J$109,HLOOKUP('Exras Inflair Vs. Base'!G805,'Extras -UL'!$A$4:$J$5,2,FALSE),FALSE)-I805),0)</f>
        <v>0</v>
      </c>
      <c r="S805" s="248"/>
      <c r="T805" s="256" t="str">
        <f t="shared" si="37"/>
        <v/>
      </c>
      <c r="U805" s="248"/>
      <c r="V805" s="248"/>
      <c r="W805" s="248"/>
      <c r="X805" s="248"/>
      <c r="Y805" s="241"/>
      <c r="Z805" s="241" t="str">
        <f t="shared" si="38"/>
        <v/>
      </c>
      <c r="AA805" s="245"/>
      <c r="AB805" s="242"/>
      <c r="AC805" s="242"/>
      <c r="AD805" s="242"/>
      <c r="AE805" s="242"/>
      <c r="AF805" s="242"/>
      <c r="AG805" s="242"/>
      <c r="AH805" s="242"/>
      <c r="AI805" s="242"/>
      <c r="AJ805" s="242"/>
    </row>
    <row r="806" spans="1:36" x14ac:dyDescent="0.25">
      <c r="A806" s="250"/>
      <c r="B806" s="250"/>
      <c r="C806" s="250"/>
      <c r="D806" s="252"/>
      <c r="E806" s="249"/>
      <c r="F806" s="249"/>
      <c r="G806" s="249"/>
      <c r="H806" s="249"/>
      <c r="I806" s="249"/>
      <c r="J806" s="369">
        <f>IF(G806=$J$1,(VLOOKUP(A806,'Extras -UL'!$A$6:$J$109,HLOOKUP('Exras Inflair Vs. Base'!G806,'Extras -UL'!$A$4:$J$5,2,FALSE),FALSE)-I806),0)</f>
        <v>0</v>
      </c>
      <c r="K806" s="369">
        <f>IF(G806=$K$1,(VLOOKUP(A806,'Extras -UL'!$A$6:$J$109,HLOOKUP('Exras Inflair Vs. Base'!G806,'Extras -UL'!$A$4:$J$5,2,FALSE),FALSE)-I806),0)</f>
        <v>0</v>
      </c>
      <c r="L806" s="369">
        <f>IF(G806=$L$1,(VLOOKUP(A806,'Extras -UL'!$A$6:$J$109,HLOOKUP('Exras Inflair Vs. Base'!G806,'Extras -UL'!$A$4:$J$5,2,FALSE),FALSE)-I806),0)</f>
        <v>0</v>
      </c>
      <c r="M806" s="369">
        <f>IF(G806=$M$1,(VLOOKUP(A806,'Extras -UL'!$A$6:$J$109,HLOOKUP('Exras Inflair Vs. Base'!G806,'Extras -UL'!$A$4:$J$5,2,FALSE),FALSE)-I806),0)</f>
        <v>0</v>
      </c>
      <c r="N806" s="369">
        <f>IF(G806=$N$1,(VLOOKUP(A806,'Extras -UL'!$A$6:$J$109,HLOOKUP('Exras Inflair Vs. Base'!G806,'Extras -UL'!$A$4:$J$5,2,FALSE),FALSE)-I806),0)</f>
        <v>0</v>
      </c>
      <c r="O806" s="369">
        <f>IF(G806=$O$1,(VLOOKUP(A806,'Extras -UL'!$A$6:$J$109,HLOOKUP('Exras Inflair Vs. Base'!G806,'Extras -UL'!$A$4:$J$5,2,FALSE),FALSE)-I806),0)</f>
        <v>0</v>
      </c>
      <c r="P806" s="369">
        <f>IF(G806=$P$1,(VLOOKUP(A806,'Extras -UL'!$A$6:$J$109,HLOOKUP('Exras Inflair Vs. Base'!G806,'Extras -UL'!$A$4:$J$5,2,FALSE),FALSE)-I806),0)</f>
        <v>0</v>
      </c>
      <c r="Q806" s="369">
        <f>IF(G806=$Q$1,(VLOOKUP(A806,'Extras -UL'!$A$6:$J$109,HLOOKUP('Exras Inflair Vs. Base'!G806,'Extras -UL'!$A$4:$J$5,2,FALSE),FALSE)-I806),0)</f>
        <v>0</v>
      </c>
      <c r="R806" s="369">
        <f>IF(G806=$R$1,(VLOOKUP(A806,'Extras -UL'!$A$6:$J$109,HLOOKUP('Exras Inflair Vs. Base'!G806,'Extras -UL'!$A$4:$J$5,2,FALSE),FALSE)-I806),0)</f>
        <v>0</v>
      </c>
      <c r="S806" s="248"/>
      <c r="T806" s="256" t="str">
        <f t="shared" si="37"/>
        <v/>
      </c>
      <c r="U806" s="248"/>
      <c r="V806" s="248"/>
      <c r="W806" s="248"/>
      <c r="X806" s="248"/>
      <c r="Y806" s="241"/>
      <c r="Z806" s="241" t="str">
        <f t="shared" si="38"/>
        <v/>
      </c>
      <c r="AA806" s="245"/>
      <c r="AB806" s="242"/>
      <c r="AC806" s="242"/>
      <c r="AD806" s="242"/>
      <c r="AE806" s="242"/>
      <c r="AF806" s="242"/>
      <c r="AG806" s="242"/>
      <c r="AH806" s="242"/>
      <c r="AI806" s="242"/>
      <c r="AJ806" s="242"/>
    </row>
    <row r="807" spans="1:36" x14ac:dyDescent="0.25">
      <c r="A807" s="250"/>
      <c r="B807" s="250"/>
      <c r="C807" s="250"/>
      <c r="D807" s="252"/>
      <c r="E807" s="249"/>
      <c r="F807" s="249"/>
      <c r="G807" s="249"/>
      <c r="H807" s="249"/>
      <c r="I807" s="249"/>
      <c r="J807" s="369">
        <f>IF(G807=$J$1,(VLOOKUP(A807,'Extras -UL'!$A$6:$J$109,HLOOKUP('Exras Inflair Vs. Base'!G807,'Extras -UL'!$A$4:$J$5,2,FALSE),FALSE)-I807),0)</f>
        <v>0</v>
      </c>
      <c r="K807" s="369">
        <f>IF(G807=$K$1,(VLOOKUP(A807,'Extras -UL'!$A$6:$J$109,HLOOKUP('Exras Inflair Vs. Base'!G807,'Extras -UL'!$A$4:$J$5,2,FALSE),FALSE)-I807),0)</f>
        <v>0</v>
      </c>
      <c r="L807" s="369">
        <f>IF(G807=$L$1,(VLOOKUP(A807,'Extras -UL'!$A$6:$J$109,HLOOKUP('Exras Inflair Vs. Base'!G807,'Extras -UL'!$A$4:$J$5,2,FALSE),FALSE)-I807),0)</f>
        <v>0</v>
      </c>
      <c r="M807" s="369">
        <f>IF(G807=$M$1,(VLOOKUP(A807,'Extras -UL'!$A$6:$J$109,HLOOKUP('Exras Inflair Vs. Base'!G807,'Extras -UL'!$A$4:$J$5,2,FALSE),FALSE)-I807),0)</f>
        <v>0</v>
      </c>
      <c r="N807" s="369">
        <f>IF(G807=$N$1,(VLOOKUP(A807,'Extras -UL'!$A$6:$J$109,HLOOKUP('Exras Inflair Vs. Base'!G807,'Extras -UL'!$A$4:$J$5,2,FALSE),FALSE)-I807),0)</f>
        <v>0</v>
      </c>
      <c r="O807" s="369">
        <f>IF(G807=$O$1,(VLOOKUP(A807,'Extras -UL'!$A$6:$J$109,HLOOKUP('Exras Inflair Vs. Base'!G807,'Extras -UL'!$A$4:$J$5,2,FALSE),FALSE)-I807),0)</f>
        <v>0</v>
      </c>
      <c r="P807" s="369">
        <f>IF(G807=$P$1,(VLOOKUP(A807,'Extras -UL'!$A$6:$J$109,HLOOKUP('Exras Inflair Vs. Base'!G807,'Extras -UL'!$A$4:$J$5,2,FALSE),FALSE)-I807),0)</f>
        <v>0</v>
      </c>
      <c r="Q807" s="369">
        <f>IF(G807=$Q$1,(VLOOKUP(A807,'Extras -UL'!$A$6:$J$109,HLOOKUP('Exras Inflair Vs. Base'!G807,'Extras -UL'!$A$4:$J$5,2,FALSE),FALSE)-I807),0)</f>
        <v>0</v>
      </c>
      <c r="R807" s="369">
        <f>IF(G807=$R$1,(VLOOKUP(A807,'Extras -UL'!$A$6:$J$109,HLOOKUP('Exras Inflair Vs. Base'!G807,'Extras -UL'!$A$4:$J$5,2,FALSE),FALSE)-I807),0)</f>
        <v>0</v>
      </c>
      <c r="S807" s="248"/>
      <c r="T807" s="256" t="str">
        <f t="shared" si="37"/>
        <v/>
      </c>
      <c r="U807" s="248"/>
      <c r="V807" s="248"/>
      <c r="W807" s="248"/>
      <c r="X807" s="248"/>
      <c r="Y807" s="241"/>
      <c r="Z807" s="241" t="str">
        <f t="shared" si="38"/>
        <v/>
      </c>
      <c r="AA807" s="245"/>
      <c r="AB807" s="242"/>
      <c r="AC807" s="242"/>
      <c r="AD807" s="242"/>
      <c r="AE807" s="242"/>
      <c r="AF807" s="242"/>
      <c r="AG807" s="242"/>
      <c r="AH807" s="242"/>
      <c r="AI807" s="242"/>
      <c r="AJ807" s="242"/>
    </row>
    <row r="808" spans="1:36" x14ac:dyDescent="0.25">
      <c r="A808" s="250"/>
      <c r="B808" s="250"/>
      <c r="C808" s="250"/>
      <c r="D808" s="252"/>
      <c r="E808" s="249"/>
      <c r="F808" s="249"/>
      <c r="G808" s="249"/>
      <c r="H808" s="249"/>
      <c r="I808" s="249"/>
      <c r="J808" s="369">
        <f>IF(G808=$J$1,(VLOOKUP(A808,'Extras -UL'!$A$6:$J$109,HLOOKUP('Exras Inflair Vs. Base'!G808,'Extras -UL'!$A$4:$J$5,2,FALSE),FALSE)-I808),0)</f>
        <v>0</v>
      </c>
      <c r="K808" s="369">
        <f>IF(G808=$K$1,(VLOOKUP(A808,'Extras -UL'!$A$6:$J$109,HLOOKUP('Exras Inflair Vs. Base'!G808,'Extras -UL'!$A$4:$J$5,2,FALSE),FALSE)-I808),0)</f>
        <v>0</v>
      </c>
      <c r="L808" s="369">
        <f>IF(G808=$L$1,(VLOOKUP(A808,'Extras -UL'!$A$6:$J$109,HLOOKUP('Exras Inflair Vs. Base'!G808,'Extras -UL'!$A$4:$J$5,2,FALSE),FALSE)-I808),0)</f>
        <v>0</v>
      </c>
      <c r="M808" s="369">
        <f>IF(G808=$M$1,(VLOOKUP(A808,'Extras -UL'!$A$6:$J$109,HLOOKUP('Exras Inflair Vs. Base'!G808,'Extras -UL'!$A$4:$J$5,2,FALSE),FALSE)-I808),0)</f>
        <v>0</v>
      </c>
      <c r="N808" s="369">
        <f>IF(G808=$N$1,(VLOOKUP(A808,'Extras -UL'!$A$6:$J$109,HLOOKUP('Exras Inflair Vs. Base'!G808,'Extras -UL'!$A$4:$J$5,2,FALSE),FALSE)-I808),0)</f>
        <v>0</v>
      </c>
      <c r="O808" s="369">
        <f>IF(G808=$O$1,(VLOOKUP(A808,'Extras -UL'!$A$6:$J$109,HLOOKUP('Exras Inflair Vs. Base'!G808,'Extras -UL'!$A$4:$J$5,2,FALSE),FALSE)-I808),0)</f>
        <v>0</v>
      </c>
      <c r="P808" s="369">
        <f>IF(G808=$P$1,(VLOOKUP(A808,'Extras -UL'!$A$6:$J$109,HLOOKUP('Exras Inflair Vs. Base'!G808,'Extras -UL'!$A$4:$J$5,2,FALSE),FALSE)-I808),0)</f>
        <v>0</v>
      </c>
      <c r="Q808" s="369">
        <f>IF(G808=$Q$1,(VLOOKUP(A808,'Extras -UL'!$A$6:$J$109,HLOOKUP('Exras Inflair Vs. Base'!G808,'Extras -UL'!$A$4:$J$5,2,FALSE),FALSE)-I808),0)</f>
        <v>0</v>
      </c>
      <c r="R808" s="369">
        <f>IF(G808=$R$1,(VLOOKUP(A808,'Extras -UL'!$A$6:$J$109,HLOOKUP('Exras Inflair Vs. Base'!G808,'Extras -UL'!$A$4:$J$5,2,FALSE),FALSE)-I808),0)</f>
        <v>0</v>
      </c>
      <c r="S808" s="248"/>
      <c r="T808" s="256" t="str">
        <f t="shared" si="37"/>
        <v/>
      </c>
      <c r="U808" s="248"/>
      <c r="V808" s="248"/>
      <c r="W808" s="248"/>
      <c r="X808" s="248"/>
      <c r="Y808" s="241"/>
      <c r="Z808" s="241" t="str">
        <f t="shared" si="38"/>
        <v/>
      </c>
      <c r="AA808" s="245"/>
      <c r="AB808" s="242"/>
      <c r="AC808" s="242"/>
      <c r="AD808" s="242"/>
      <c r="AE808" s="242"/>
      <c r="AF808" s="242"/>
      <c r="AG808" s="242"/>
      <c r="AH808" s="242"/>
      <c r="AI808" s="242"/>
      <c r="AJ808" s="242"/>
    </row>
    <row r="809" spans="1:36" x14ac:dyDescent="0.25">
      <c r="A809" s="250"/>
      <c r="B809" s="250"/>
      <c r="C809" s="250"/>
      <c r="D809" s="252"/>
      <c r="E809" s="249"/>
      <c r="F809" s="249"/>
      <c r="G809" s="249"/>
      <c r="H809" s="249"/>
      <c r="I809" s="249"/>
      <c r="J809" s="369">
        <f>IF(G809=$J$1,(VLOOKUP(A809,'Extras -UL'!$A$6:$J$109,HLOOKUP('Exras Inflair Vs. Base'!G809,'Extras -UL'!$A$4:$J$5,2,FALSE),FALSE)-I809),0)</f>
        <v>0</v>
      </c>
      <c r="K809" s="369">
        <f>IF(G809=$K$1,(VLOOKUP(A809,'Extras -UL'!$A$6:$J$109,HLOOKUP('Exras Inflair Vs. Base'!G809,'Extras -UL'!$A$4:$J$5,2,FALSE),FALSE)-I809),0)</f>
        <v>0</v>
      </c>
      <c r="L809" s="369">
        <f>IF(G809=$L$1,(VLOOKUP(A809,'Extras -UL'!$A$6:$J$109,HLOOKUP('Exras Inflair Vs. Base'!G809,'Extras -UL'!$A$4:$J$5,2,FALSE),FALSE)-I809),0)</f>
        <v>0</v>
      </c>
      <c r="M809" s="369">
        <f>IF(G809=$M$1,(VLOOKUP(A809,'Extras -UL'!$A$6:$J$109,HLOOKUP('Exras Inflair Vs. Base'!G809,'Extras -UL'!$A$4:$J$5,2,FALSE),FALSE)-I809),0)</f>
        <v>0</v>
      </c>
      <c r="N809" s="369">
        <f>IF(G809=$N$1,(VLOOKUP(A809,'Extras -UL'!$A$6:$J$109,HLOOKUP('Exras Inflair Vs. Base'!G809,'Extras -UL'!$A$4:$J$5,2,FALSE),FALSE)-I809),0)</f>
        <v>0</v>
      </c>
      <c r="O809" s="369">
        <f>IF(G809=$O$1,(VLOOKUP(A809,'Extras -UL'!$A$6:$J$109,HLOOKUP('Exras Inflair Vs. Base'!G809,'Extras -UL'!$A$4:$J$5,2,FALSE),FALSE)-I809),0)</f>
        <v>0</v>
      </c>
      <c r="P809" s="369">
        <f>IF(G809=$P$1,(VLOOKUP(A809,'Extras -UL'!$A$6:$J$109,HLOOKUP('Exras Inflair Vs. Base'!G809,'Extras -UL'!$A$4:$J$5,2,FALSE),FALSE)-I809),0)</f>
        <v>0</v>
      </c>
      <c r="Q809" s="369">
        <f>IF(G809=$Q$1,(VLOOKUP(A809,'Extras -UL'!$A$6:$J$109,HLOOKUP('Exras Inflair Vs. Base'!G809,'Extras -UL'!$A$4:$J$5,2,FALSE),FALSE)-I809),0)</f>
        <v>0</v>
      </c>
      <c r="R809" s="369">
        <f>IF(G809=$R$1,(VLOOKUP(A809,'Extras -UL'!$A$6:$J$109,HLOOKUP('Exras Inflair Vs. Base'!G809,'Extras -UL'!$A$4:$J$5,2,FALSE),FALSE)-I809),0)</f>
        <v>0</v>
      </c>
      <c r="S809" s="248"/>
      <c r="T809" s="256" t="str">
        <f t="shared" si="37"/>
        <v/>
      </c>
      <c r="U809" s="248"/>
      <c r="V809" s="248"/>
      <c r="W809" s="248"/>
      <c r="X809" s="248"/>
      <c r="Y809" s="241"/>
      <c r="Z809" s="241" t="str">
        <f t="shared" si="38"/>
        <v/>
      </c>
      <c r="AA809" s="245"/>
      <c r="AB809" s="242"/>
      <c r="AC809" s="242"/>
      <c r="AD809" s="242"/>
      <c r="AE809" s="242"/>
      <c r="AF809" s="242"/>
      <c r="AG809" s="242"/>
      <c r="AH809" s="242"/>
      <c r="AI809" s="242"/>
      <c r="AJ809" s="242"/>
    </row>
    <row r="810" spans="1:36" x14ac:dyDescent="0.25">
      <c r="A810" s="250"/>
      <c r="B810" s="250"/>
      <c r="C810" s="250"/>
      <c r="D810" s="252"/>
      <c r="E810" s="249"/>
      <c r="F810" s="249"/>
      <c r="G810" s="249"/>
      <c r="H810" s="249"/>
      <c r="I810" s="249"/>
      <c r="J810" s="369">
        <f>IF(G810=$J$1,(VLOOKUP(A810,'Extras -UL'!$A$6:$J$109,HLOOKUP('Exras Inflair Vs. Base'!G810,'Extras -UL'!$A$4:$J$5,2,FALSE),FALSE)-I810),0)</f>
        <v>0</v>
      </c>
      <c r="K810" s="369">
        <f>IF(G810=$K$1,(VLOOKUP(A810,'Extras -UL'!$A$6:$J$109,HLOOKUP('Exras Inflair Vs. Base'!G810,'Extras -UL'!$A$4:$J$5,2,FALSE),FALSE)-I810),0)</f>
        <v>0</v>
      </c>
      <c r="L810" s="369">
        <f>IF(G810=$L$1,(VLOOKUP(A810,'Extras -UL'!$A$6:$J$109,HLOOKUP('Exras Inflair Vs. Base'!G810,'Extras -UL'!$A$4:$J$5,2,FALSE),FALSE)-I810),0)</f>
        <v>0</v>
      </c>
      <c r="M810" s="369">
        <f>IF(G810=$M$1,(VLOOKUP(A810,'Extras -UL'!$A$6:$J$109,HLOOKUP('Exras Inflair Vs. Base'!G810,'Extras -UL'!$A$4:$J$5,2,FALSE),FALSE)-I810),0)</f>
        <v>0</v>
      </c>
      <c r="N810" s="369">
        <f>IF(G810=$N$1,(VLOOKUP(A810,'Extras -UL'!$A$6:$J$109,HLOOKUP('Exras Inflair Vs. Base'!G810,'Extras -UL'!$A$4:$J$5,2,FALSE),FALSE)-I810),0)</f>
        <v>0</v>
      </c>
      <c r="O810" s="369">
        <f>IF(G810=$O$1,(VLOOKUP(A810,'Extras -UL'!$A$6:$J$109,HLOOKUP('Exras Inflair Vs. Base'!G810,'Extras -UL'!$A$4:$J$5,2,FALSE),FALSE)-I810),0)</f>
        <v>0</v>
      </c>
      <c r="P810" s="369">
        <f>IF(G810=$P$1,(VLOOKUP(A810,'Extras -UL'!$A$6:$J$109,HLOOKUP('Exras Inflair Vs. Base'!G810,'Extras -UL'!$A$4:$J$5,2,FALSE),FALSE)-I810),0)</f>
        <v>0</v>
      </c>
      <c r="Q810" s="369">
        <f>IF(G810=$Q$1,(VLOOKUP(A810,'Extras -UL'!$A$6:$J$109,HLOOKUP('Exras Inflair Vs. Base'!G810,'Extras -UL'!$A$4:$J$5,2,FALSE),FALSE)-I810),0)</f>
        <v>0</v>
      </c>
      <c r="R810" s="369">
        <f>IF(G810=$R$1,(VLOOKUP(A810,'Extras -UL'!$A$6:$J$109,HLOOKUP('Exras Inflair Vs. Base'!G810,'Extras -UL'!$A$4:$J$5,2,FALSE),FALSE)-I810),0)</f>
        <v>0</v>
      </c>
      <c r="S810" s="248"/>
      <c r="T810" s="256" t="str">
        <f t="shared" si="37"/>
        <v/>
      </c>
      <c r="U810" s="248"/>
      <c r="V810" s="248"/>
      <c r="W810" s="248"/>
      <c r="X810" s="248"/>
      <c r="Y810" s="241"/>
      <c r="Z810" s="241" t="str">
        <f t="shared" si="38"/>
        <v/>
      </c>
      <c r="AA810" s="245"/>
      <c r="AB810" s="242"/>
      <c r="AC810" s="242"/>
      <c r="AD810" s="242"/>
      <c r="AE810" s="242"/>
      <c r="AF810" s="242"/>
      <c r="AG810" s="242"/>
      <c r="AH810" s="242"/>
      <c r="AI810" s="242"/>
      <c r="AJ810" s="242"/>
    </row>
    <row r="811" spans="1:36" x14ac:dyDescent="0.25">
      <c r="A811" s="250"/>
      <c r="B811" s="250"/>
      <c r="C811" s="250"/>
      <c r="D811" s="252"/>
      <c r="E811" s="249"/>
      <c r="F811" s="249"/>
      <c r="G811" s="249"/>
      <c r="H811" s="249"/>
      <c r="I811" s="249"/>
      <c r="J811" s="369">
        <f>IF(G811=$J$1,(VLOOKUP(A811,'Extras -UL'!$A$6:$J$109,HLOOKUP('Exras Inflair Vs. Base'!G811,'Extras -UL'!$A$4:$J$5,2,FALSE),FALSE)-I811),0)</f>
        <v>0</v>
      </c>
      <c r="K811" s="369">
        <f>IF(G811=$K$1,(VLOOKUP(A811,'Extras -UL'!$A$6:$J$109,HLOOKUP('Exras Inflair Vs. Base'!G811,'Extras -UL'!$A$4:$J$5,2,FALSE),FALSE)-I811),0)</f>
        <v>0</v>
      </c>
      <c r="L811" s="369">
        <f>IF(G811=$L$1,(VLOOKUP(A811,'Extras -UL'!$A$6:$J$109,HLOOKUP('Exras Inflair Vs. Base'!G811,'Extras -UL'!$A$4:$J$5,2,FALSE),FALSE)-I811),0)</f>
        <v>0</v>
      </c>
      <c r="M811" s="369">
        <f>IF(G811=$M$1,(VLOOKUP(A811,'Extras -UL'!$A$6:$J$109,HLOOKUP('Exras Inflair Vs. Base'!G811,'Extras -UL'!$A$4:$J$5,2,FALSE),FALSE)-I811),0)</f>
        <v>0</v>
      </c>
      <c r="N811" s="369">
        <f>IF(G811=$N$1,(VLOOKUP(A811,'Extras -UL'!$A$6:$J$109,HLOOKUP('Exras Inflair Vs. Base'!G811,'Extras -UL'!$A$4:$J$5,2,FALSE),FALSE)-I811),0)</f>
        <v>0</v>
      </c>
      <c r="O811" s="369">
        <f>IF(G811=$O$1,(VLOOKUP(A811,'Extras -UL'!$A$6:$J$109,HLOOKUP('Exras Inflair Vs. Base'!G811,'Extras -UL'!$A$4:$J$5,2,FALSE),FALSE)-I811),0)</f>
        <v>0</v>
      </c>
      <c r="P811" s="369">
        <f>IF(G811=$P$1,(VLOOKUP(A811,'Extras -UL'!$A$6:$J$109,HLOOKUP('Exras Inflair Vs. Base'!G811,'Extras -UL'!$A$4:$J$5,2,FALSE),FALSE)-I811),0)</f>
        <v>0</v>
      </c>
      <c r="Q811" s="369">
        <f>IF(G811=$Q$1,(VLOOKUP(A811,'Extras -UL'!$A$6:$J$109,HLOOKUP('Exras Inflair Vs. Base'!G811,'Extras -UL'!$A$4:$J$5,2,FALSE),FALSE)-I811),0)</f>
        <v>0</v>
      </c>
      <c r="R811" s="369">
        <f>IF(G811=$R$1,(VLOOKUP(A811,'Extras -UL'!$A$6:$J$109,HLOOKUP('Exras Inflair Vs. Base'!G811,'Extras -UL'!$A$4:$J$5,2,FALSE),FALSE)-I811),0)</f>
        <v>0</v>
      </c>
      <c r="S811" s="248"/>
      <c r="T811" s="256" t="str">
        <f t="shared" si="37"/>
        <v/>
      </c>
      <c r="U811" s="248"/>
      <c r="V811" s="248"/>
      <c r="W811" s="248"/>
      <c r="X811" s="248"/>
      <c r="Y811" s="241"/>
      <c r="Z811" s="241" t="str">
        <f t="shared" si="38"/>
        <v/>
      </c>
      <c r="AA811" s="245"/>
      <c r="AB811" s="242"/>
      <c r="AC811" s="242"/>
      <c r="AD811" s="242"/>
      <c r="AE811" s="242"/>
      <c r="AF811" s="242"/>
      <c r="AG811" s="242"/>
      <c r="AH811" s="242"/>
      <c r="AI811" s="242"/>
      <c r="AJ811" s="242"/>
    </row>
    <row r="812" spans="1:36" x14ac:dyDescent="0.25">
      <c r="A812" s="250"/>
      <c r="B812" s="250"/>
      <c r="C812" s="250"/>
      <c r="D812" s="252"/>
      <c r="E812" s="249"/>
      <c r="F812" s="249"/>
      <c r="G812" s="249"/>
      <c r="H812" s="249"/>
      <c r="I812" s="249"/>
      <c r="J812" s="369">
        <f>IF(G812=$J$1,(VLOOKUP(A812,'Extras -UL'!$A$6:$J$109,HLOOKUP('Exras Inflair Vs. Base'!G812,'Extras -UL'!$A$4:$J$5,2,FALSE),FALSE)-I812),0)</f>
        <v>0</v>
      </c>
      <c r="K812" s="369">
        <f>IF(G812=$K$1,(VLOOKUP(A812,'Extras -UL'!$A$6:$J$109,HLOOKUP('Exras Inflair Vs. Base'!G812,'Extras -UL'!$A$4:$J$5,2,FALSE),FALSE)-I812),0)</f>
        <v>0</v>
      </c>
      <c r="L812" s="369">
        <f>IF(G812=$L$1,(VLOOKUP(A812,'Extras -UL'!$A$6:$J$109,HLOOKUP('Exras Inflair Vs. Base'!G812,'Extras -UL'!$A$4:$J$5,2,FALSE),FALSE)-I812),0)</f>
        <v>0</v>
      </c>
      <c r="M812" s="369">
        <f>IF(G812=$M$1,(VLOOKUP(A812,'Extras -UL'!$A$6:$J$109,HLOOKUP('Exras Inflair Vs. Base'!G812,'Extras -UL'!$A$4:$J$5,2,FALSE),FALSE)-I812),0)</f>
        <v>0</v>
      </c>
      <c r="N812" s="369">
        <f>IF(G812=$N$1,(VLOOKUP(A812,'Extras -UL'!$A$6:$J$109,HLOOKUP('Exras Inflair Vs. Base'!G812,'Extras -UL'!$A$4:$J$5,2,FALSE),FALSE)-I812),0)</f>
        <v>0</v>
      </c>
      <c r="O812" s="369">
        <f>IF(G812=$O$1,(VLOOKUP(A812,'Extras -UL'!$A$6:$J$109,HLOOKUP('Exras Inflair Vs. Base'!G812,'Extras -UL'!$A$4:$J$5,2,FALSE),FALSE)-I812),0)</f>
        <v>0</v>
      </c>
      <c r="P812" s="369">
        <f>IF(G812=$P$1,(VLOOKUP(A812,'Extras -UL'!$A$6:$J$109,HLOOKUP('Exras Inflair Vs. Base'!G812,'Extras -UL'!$A$4:$J$5,2,FALSE),FALSE)-I812),0)</f>
        <v>0</v>
      </c>
      <c r="Q812" s="369">
        <f>IF(G812=$Q$1,(VLOOKUP(A812,'Extras -UL'!$A$6:$J$109,HLOOKUP('Exras Inflair Vs. Base'!G812,'Extras -UL'!$A$4:$J$5,2,FALSE),FALSE)-I812),0)</f>
        <v>0</v>
      </c>
      <c r="R812" s="369">
        <f>IF(G812=$R$1,(VLOOKUP(A812,'Extras -UL'!$A$6:$J$109,HLOOKUP('Exras Inflair Vs. Base'!G812,'Extras -UL'!$A$4:$J$5,2,FALSE),FALSE)-I812),0)</f>
        <v>0</v>
      </c>
      <c r="S812" s="248"/>
      <c r="T812" s="256" t="str">
        <f t="shared" si="37"/>
        <v/>
      </c>
      <c r="U812" s="248"/>
      <c r="V812" s="248"/>
      <c r="W812" s="248"/>
      <c r="X812" s="248"/>
      <c r="Y812" s="241"/>
      <c r="Z812" s="241" t="str">
        <f t="shared" si="38"/>
        <v/>
      </c>
      <c r="AA812" s="245"/>
      <c r="AB812" s="242"/>
      <c r="AC812" s="242"/>
      <c r="AD812" s="242"/>
      <c r="AE812" s="242"/>
      <c r="AF812" s="242"/>
      <c r="AG812" s="242"/>
      <c r="AH812" s="242"/>
      <c r="AI812" s="242"/>
      <c r="AJ812" s="242"/>
    </row>
    <row r="813" spans="1:36" x14ac:dyDescent="0.25">
      <c r="A813" s="250"/>
      <c r="B813" s="250"/>
      <c r="C813" s="250"/>
      <c r="D813" s="252"/>
      <c r="E813" s="249"/>
      <c r="F813" s="249"/>
      <c r="G813" s="249"/>
      <c r="H813" s="249"/>
      <c r="I813" s="249"/>
      <c r="J813" s="369">
        <f>IF(G813=$J$1,(VLOOKUP(A813,'Extras -UL'!$A$6:$J$109,HLOOKUP('Exras Inflair Vs. Base'!G813,'Extras -UL'!$A$4:$J$5,2,FALSE),FALSE)-I813),0)</f>
        <v>0</v>
      </c>
      <c r="K813" s="369">
        <f>IF(G813=$K$1,(VLOOKUP(A813,'Extras -UL'!$A$6:$J$109,HLOOKUP('Exras Inflair Vs. Base'!G813,'Extras -UL'!$A$4:$J$5,2,FALSE),FALSE)-I813),0)</f>
        <v>0</v>
      </c>
      <c r="L813" s="369">
        <f>IF(G813=$L$1,(VLOOKUP(A813,'Extras -UL'!$A$6:$J$109,HLOOKUP('Exras Inflair Vs. Base'!G813,'Extras -UL'!$A$4:$J$5,2,FALSE),FALSE)-I813),0)</f>
        <v>0</v>
      </c>
      <c r="M813" s="369">
        <f>IF(G813=$M$1,(VLOOKUP(A813,'Extras -UL'!$A$6:$J$109,HLOOKUP('Exras Inflair Vs. Base'!G813,'Extras -UL'!$A$4:$J$5,2,FALSE),FALSE)-I813),0)</f>
        <v>0</v>
      </c>
      <c r="N813" s="369">
        <f>IF(G813=$N$1,(VLOOKUP(A813,'Extras -UL'!$A$6:$J$109,HLOOKUP('Exras Inflair Vs. Base'!G813,'Extras -UL'!$A$4:$J$5,2,FALSE),FALSE)-I813),0)</f>
        <v>0</v>
      </c>
      <c r="O813" s="369">
        <f>IF(G813=$O$1,(VLOOKUP(A813,'Extras -UL'!$A$6:$J$109,HLOOKUP('Exras Inflair Vs. Base'!G813,'Extras -UL'!$A$4:$J$5,2,FALSE),FALSE)-I813),0)</f>
        <v>0</v>
      </c>
      <c r="P813" s="369">
        <f>IF(G813=$P$1,(VLOOKUP(A813,'Extras -UL'!$A$6:$J$109,HLOOKUP('Exras Inflair Vs. Base'!G813,'Extras -UL'!$A$4:$J$5,2,FALSE),FALSE)-I813),0)</f>
        <v>0</v>
      </c>
      <c r="Q813" s="369">
        <f>IF(G813=$Q$1,(VLOOKUP(A813,'Extras -UL'!$A$6:$J$109,HLOOKUP('Exras Inflair Vs. Base'!G813,'Extras -UL'!$A$4:$J$5,2,FALSE),FALSE)-I813),0)</f>
        <v>0</v>
      </c>
      <c r="R813" s="369">
        <f>IF(G813=$R$1,(VLOOKUP(A813,'Extras -UL'!$A$6:$J$109,HLOOKUP('Exras Inflair Vs. Base'!G813,'Extras -UL'!$A$4:$J$5,2,FALSE),FALSE)-I813),0)</f>
        <v>0</v>
      </c>
      <c r="S813" s="248"/>
      <c r="T813" s="256" t="str">
        <f t="shared" si="37"/>
        <v/>
      </c>
      <c r="U813" s="248"/>
      <c r="V813" s="248"/>
      <c r="W813" s="248"/>
      <c r="X813" s="248"/>
      <c r="Y813" s="241"/>
      <c r="Z813" s="241" t="str">
        <f t="shared" si="38"/>
        <v/>
      </c>
      <c r="AA813" s="245"/>
      <c r="AB813" s="242"/>
      <c r="AC813" s="242"/>
      <c r="AD813" s="242"/>
      <c r="AE813" s="242"/>
      <c r="AF813" s="242"/>
      <c r="AG813" s="242"/>
      <c r="AH813" s="242"/>
      <c r="AI813" s="242"/>
      <c r="AJ813" s="242"/>
    </row>
    <row r="814" spans="1:36" x14ac:dyDescent="0.25">
      <c r="A814" s="250"/>
      <c r="B814" s="250"/>
      <c r="C814" s="250"/>
      <c r="D814" s="252"/>
      <c r="E814" s="249"/>
      <c r="F814" s="249"/>
      <c r="G814" s="249"/>
      <c r="H814" s="249"/>
      <c r="I814" s="249"/>
      <c r="J814" s="369">
        <f>IF(G814=$J$1,(VLOOKUP(A814,'Extras -UL'!$A$6:$J$109,HLOOKUP('Exras Inflair Vs. Base'!G814,'Extras -UL'!$A$4:$J$5,2,FALSE),FALSE)-I814),0)</f>
        <v>0</v>
      </c>
      <c r="K814" s="369">
        <f>IF(G814=$K$1,(VLOOKUP(A814,'Extras -UL'!$A$6:$J$109,HLOOKUP('Exras Inflair Vs. Base'!G814,'Extras -UL'!$A$4:$J$5,2,FALSE),FALSE)-I814),0)</f>
        <v>0</v>
      </c>
      <c r="L814" s="369">
        <f>IF(G814=$L$1,(VLOOKUP(A814,'Extras -UL'!$A$6:$J$109,HLOOKUP('Exras Inflair Vs. Base'!G814,'Extras -UL'!$A$4:$J$5,2,FALSE),FALSE)-I814),0)</f>
        <v>0</v>
      </c>
      <c r="M814" s="369">
        <f>IF(G814=$M$1,(VLOOKUP(A814,'Extras -UL'!$A$6:$J$109,HLOOKUP('Exras Inflair Vs. Base'!G814,'Extras -UL'!$A$4:$J$5,2,FALSE),FALSE)-I814),0)</f>
        <v>0</v>
      </c>
      <c r="N814" s="369">
        <f>IF(G814=$N$1,(VLOOKUP(A814,'Extras -UL'!$A$6:$J$109,HLOOKUP('Exras Inflair Vs. Base'!G814,'Extras -UL'!$A$4:$J$5,2,FALSE),FALSE)-I814),0)</f>
        <v>0</v>
      </c>
      <c r="O814" s="369">
        <f>IF(G814=$O$1,(VLOOKUP(A814,'Extras -UL'!$A$6:$J$109,HLOOKUP('Exras Inflair Vs. Base'!G814,'Extras -UL'!$A$4:$J$5,2,FALSE),FALSE)-I814),0)</f>
        <v>0</v>
      </c>
      <c r="P814" s="369">
        <f>IF(G814=$P$1,(VLOOKUP(A814,'Extras -UL'!$A$6:$J$109,HLOOKUP('Exras Inflair Vs. Base'!G814,'Extras -UL'!$A$4:$J$5,2,FALSE),FALSE)-I814),0)</f>
        <v>0</v>
      </c>
      <c r="Q814" s="369">
        <f>IF(G814=$Q$1,(VLOOKUP(A814,'Extras -UL'!$A$6:$J$109,HLOOKUP('Exras Inflair Vs. Base'!G814,'Extras -UL'!$A$4:$J$5,2,FALSE),FALSE)-I814),0)</f>
        <v>0</v>
      </c>
      <c r="R814" s="369">
        <f>IF(G814=$R$1,(VLOOKUP(A814,'Extras -UL'!$A$6:$J$109,HLOOKUP('Exras Inflair Vs. Base'!G814,'Extras -UL'!$A$4:$J$5,2,FALSE),FALSE)-I814),0)</f>
        <v>0</v>
      </c>
      <c r="S814" s="248"/>
      <c r="T814" s="256" t="str">
        <f t="shared" si="37"/>
        <v/>
      </c>
      <c r="U814" s="248"/>
      <c r="V814" s="248"/>
      <c r="W814" s="248"/>
      <c r="X814" s="248"/>
      <c r="Y814" s="241"/>
      <c r="Z814" s="241" t="str">
        <f t="shared" si="38"/>
        <v/>
      </c>
      <c r="AA814" s="245"/>
      <c r="AB814" s="242"/>
      <c r="AC814" s="242"/>
      <c r="AD814" s="242"/>
      <c r="AE814" s="242"/>
      <c r="AF814" s="242"/>
      <c r="AG814" s="242"/>
      <c r="AH814" s="242"/>
      <c r="AI814" s="242"/>
      <c r="AJ814" s="242"/>
    </row>
    <row r="815" spans="1:36" x14ac:dyDescent="0.25">
      <c r="A815" s="250"/>
      <c r="B815" s="250"/>
      <c r="C815" s="250"/>
      <c r="D815" s="252"/>
      <c r="E815" s="249"/>
      <c r="F815" s="249"/>
      <c r="G815" s="249"/>
      <c r="H815" s="249"/>
      <c r="I815" s="249"/>
      <c r="J815" s="369">
        <f>IF(G815=$J$1,(VLOOKUP(A815,'Extras -UL'!$A$6:$J$109,HLOOKUP('Exras Inflair Vs. Base'!G815,'Extras -UL'!$A$4:$J$5,2,FALSE),FALSE)-I815),0)</f>
        <v>0</v>
      </c>
      <c r="K815" s="369">
        <f>IF(G815=$K$1,(VLOOKUP(A815,'Extras -UL'!$A$6:$J$109,HLOOKUP('Exras Inflair Vs. Base'!G815,'Extras -UL'!$A$4:$J$5,2,FALSE),FALSE)-I815),0)</f>
        <v>0</v>
      </c>
      <c r="L815" s="369">
        <f>IF(G815=$L$1,(VLOOKUP(A815,'Extras -UL'!$A$6:$J$109,HLOOKUP('Exras Inflair Vs. Base'!G815,'Extras -UL'!$A$4:$J$5,2,FALSE),FALSE)-I815),0)</f>
        <v>0</v>
      </c>
      <c r="M815" s="369">
        <f>IF(G815=$M$1,(VLOOKUP(A815,'Extras -UL'!$A$6:$J$109,HLOOKUP('Exras Inflair Vs. Base'!G815,'Extras -UL'!$A$4:$J$5,2,FALSE),FALSE)-I815),0)</f>
        <v>0</v>
      </c>
      <c r="N815" s="369">
        <f>IF(G815=$N$1,(VLOOKUP(A815,'Extras -UL'!$A$6:$J$109,HLOOKUP('Exras Inflair Vs. Base'!G815,'Extras -UL'!$A$4:$J$5,2,FALSE),FALSE)-I815),0)</f>
        <v>0</v>
      </c>
      <c r="O815" s="369">
        <f>IF(G815=$O$1,(VLOOKUP(A815,'Extras -UL'!$A$6:$J$109,HLOOKUP('Exras Inflair Vs. Base'!G815,'Extras -UL'!$A$4:$J$5,2,FALSE),FALSE)-I815),0)</f>
        <v>0</v>
      </c>
      <c r="P815" s="369">
        <f>IF(G815=$P$1,(VLOOKUP(A815,'Extras -UL'!$A$6:$J$109,HLOOKUP('Exras Inflair Vs. Base'!G815,'Extras -UL'!$A$4:$J$5,2,FALSE),FALSE)-I815),0)</f>
        <v>0</v>
      </c>
      <c r="Q815" s="369">
        <f>IF(G815=$Q$1,(VLOOKUP(A815,'Extras -UL'!$A$6:$J$109,HLOOKUP('Exras Inflair Vs. Base'!G815,'Extras -UL'!$A$4:$J$5,2,FALSE),FALSE)-I815),0)</f>
        <v>0</v>
      </c>
      <c r="R815" s="369">
        <f>IF(G815=$R$1,(VLOOKUP(A815,'Extras -UL'!$A$6:$J$109,HLOOKUP('Exras Inflair Vs. Base'!G815,'Extras -UL'!$A$4:$J$5,2,FALSE),FALSE)-I815),0)</f>
        <v>0</v>
      </c>
      <c r="S815" s="248"/>
      <c r="T815" s="256" t="str">
        <f t="shared" si="37"/>
        <v/>
      </c>
      <c r="U815" s="248"/>
      <c r="V815" s="248"/>
      <c r="W815" s="248"/>
      <c r="X815" s="248"/>
      <c r="Y815" s="241"/>
      <c r="Z815" s="241" t="str">
        <f t="shared" si="38"/>
        <v/>
      </c>
      <c r="AA815" s="245"/>
      <c r="AB815" s="242"/>
      <c r="AC815" s="242"/>
      <c r="AD815" s="242"/>
      <c r="AE815" s="242"/>
      <c r="AF815" s="242"/>
      <c r="AG815" s="242"/>
      <c r="AH815" s="242"/>
      <c r="AI815" s="242"/>
      <c r="AJ815" s="242"/>
    </row>
    <row r="816" spans="1:36" x14ac:dyDescent="0.25">
      <c r="A816" s="250"/>
      <c r="B816" s="250"/>
      <c r="C816" s="250"/>
      <c r="D816" s="252"/>
      <c r="E816" s="249"/>
      <c r="F816" s="249"/>
      <c r="G816" s="249"/>
      <c r="H816" s="249"/>
      <c r="I816" s="249"/>
      <c r="J816" s="369">
        <f>IF(G816=$J$1,(VLOOKUP(A816,'Extras -UL'!$A$6:$J$109,HLOOKUP('Exras Inflair Vs. Base'!G816,'Extras -UL'!$A$4:$J$5,2,FALSE),FALSE)-I816),0)</f>
        <v>0</v>
      </c>
      <c r="K816" s="369">
        <f>IF(G816=$K$1,(VLOOKUP(A816,'Extras -UL'!$A$6:$J$109,HLOOKUP('Exras Inflair Vs. Base'!G816,'Extras -UL'!$A$4:$J$5,2,FALSE),FALSE)-I816),0)</f>
        <v>0</v>
      </c>
      <c r="L816" s="369">
        <f>IF(G816=$L$1,(VLOOKUP(A816,'Extras -UL'!$A$6:$J$109,HLOOKUP('Exras Inflair Vs. Base'!G816,'Extras -UL'!$A$4:$J$5,2,FALSE),FALSE)-I816),0)</f>
        <v>0</v>
      </c>
      <c r="M816" s="369">
        <f>IF(G816=$M$1,(VLOOKUP(A816,'Extras -UL'!$A$6:$J$109,HLOOKUP('Exras Inflair Vs. Base'!G816,'Extras -UL'!$A$4:$J$5,2,FALSE),FALSE)-I816),0)</f>
        <v>0</v>
      </c>
      <c r="N816" s="369">
        <f>IF(G816=$N$1,(VLOOKUP(A816,'Extras -UL'!$A$6:$J$109,HLOOKUP('Exras Inflair Vs. Base'!G816,'Extras -UL'!$A$4:$J$5,2,FALSE),FALSE)-I816),0)</f>
        <v>0</v>
      </c>
      <c r="O816" s="369">
        <f>IF(G816=$O$1,(VLOOKUP(A816,'Extras -UL'!$A$6:$J$109,HLOOKUP('Exras Inflair Vs. Base'!G816,'Extras -UL'!$A$4:$J$5,2,FALSE),FALSE)-I816),0)</f>
        <v>0</v>
      </c>
      <c r="P816" s="369">
        <f>IF(G816=$P$1,(VLOOKUP(A816,'Extras -UL'!$A$6:$J$109,HLOOKUP('Exras Inflair Vs. Base'!G816,'Extras -UL'!$A$4:$J$5,2,FALSE),FALSE)-I816),0)</f>
        <v>0</v>
      </c>
      <c r="Q816" s="369">
        <f>IF(G816=$Q$1,(VLOOKUP(A816,'Extras -UL'!$A$6:$J$109,HLOOKUP('Exras Inflair Vs. Base'!G816,'Extras -UL'!$A$4:$J$5,2,FALSE),FALSE)-I816),0)</f>
        <v>0</v>
      </c>
      <c r="R816" s="369">
        <f>IF(G816=$R$1,(VLOOKUP(A816,'Extras -UL'!$A$6:$J$109,HLOOKUP('Exras Inflair Vs. Base'!G816,'Extras -UL'!$A$4:$J$5,2,FALSE),FALSE)-I816),0)</f>
        <v>0</v>
      </c>
      <c r="S816" s="248"/>
      <c r="T816" s="256" t="str">
        <f t="shared" si="37"/>
        <v/>
      </c>
      <c r="U816" s="248"/>
      <c r="V816" s="248"/>
      <c r="W816" s="248"/>
      <c r="X816" s="248"/>
      <c r="Y816" s="241"/>
      <c r="Z816" s="241" t="str">
        <f t="shared" si="38"/>
        <v/>
      </c>
      <c r="AA816" s="245"/>
      <c r="AB816" s="242"/>
      <c r="AC816" s="242"/>
      <c r="AD816" s="242"/>
      <c r="AE816" s="242"/>
      <c r="AF816" s="242"/>
      <c r="AG816" s="242"/>
      <c r="AH816" s="242"/>
      <c r="AI816" s="242"/>
      <c r="AJ816" s="242"/>
    </row>
    <row r="817" spans="1:36" x14ac:dyDescent="0.25">
      <c r="A817" s="250"/>
      <c r="B817" s="250"/>
      <c r="C817" s="250"/>
      <c r="D817" s="252"/>
      <c r="E817" s="249"/>
      <c r="F817" s="249"/>
      <c r="G817" s="249"/>
      <c r="H817" s="249"/>
      <c r="I817" s="249"/>
      <c r="J817" s="369">
        <f>IF(G817=$J$1,(VLOOKUP(A817,'Extras -UL'!$A$6:$J$109,HLOOKUP('Exras Inflair Vs. Base'!G817,'Extras -UL'!$A$4:$J$5,2,FALSE),FALSE)-I817),0)</f>
        <v>0</v>
      </c>
      <c r="K817" s="369">
        <f>IF(G817=$K$1,(VLOOKUP(A817,'Extras -UL'!$A$6:$J$109,HLOOKUP('Exras Inflair Vs. Base'!G817,'Extras -UL'!$A$4:$J$5,2,FALSE),FALSE)-I817),0)</f>
        <v>0</v>
      </c>
      <c r="L817" s="369">
        <f>IF(G817=$L$1,(VLOOKUP(A817,'Extras -UL'!$A$6:$J$109,HLOOKUP('Exras Inflair Vs. Base'!G817,'Extras -UL'!$A$4:$J$5,2,FALSE),FALSE)-I817),0)</f>
        <v>0</v>
      </c>
      <c r="M817" s="369">
        <f>IF(G817=$M$1,(VLOOKUP(A817,'Extras -UL'!$A$6:$J$109,HLOOKUP('Exras Inflair Vs. Base'!G817,'Extras -UL'!$A$4:$J$5,2,FALSE),FALSE)-I817),0)</f>
        <v>0</v>
      </c>
      <c r="N817" s="369">
        <f>IF(G817=$N$1,(VLOOKUP(A817,'Extras -UL'!$A$6:$J$109,HLOOKUP('Exras Inflair Vs. Base'!G817,'Extras -UL'!$A$4:$J$5,2,FALSE),FALSE)-I817),0)</f>
        <v>0</v>
      </c>
      <c r="O817" s="369">
        <f>IF(G817=$O$1,(VLOOKUP(A817,'Extras -UL'!$A$6:$J$109,HLOOKUP('Exras Inflair Vs. Base'!G817,'Extras -UL'!$A$4:$J$5,2,FALSE),FALSE)-I817),0)</f>
        <v>0</v>
      </c>
      <c r="P817" s="369">
        <f>IF(G817=$P$1,(VLOOKUP(A817,'Extras -UL'!$A$6:$J$109,HLOOKUP('Exras Inflair Vs. Base'!G817,'Extras -UL'!$A$4:$J$5,2,FALSE),FALSE)-I817),0)</f>
        <v>0</v>
      </c>
      <c r="Q817" s="369">
        <f>IF(G817=$Q$1,(VLOOKUP(A817,'Extras -UL'!$A$6:$J$109,HLOOKUP('Exras Inflair Vs. Base'!G817,'Extras -UL'!$A$4:$J$5,2,FALSE),FALSE)-I817),0)</f>
        <v>0</v>
      </c>
      <c r="R817" s="369">
        <f>IF(G817=$R$1,(VLOOKUP(A817,'Extras -UL'!$A$6:$J$109,HLOOKUP('Exras Inflair Vs. Base'!G817,'Extras -UL'!$A$4:$J$5,2,FALSE),FALSE)-I817),0)</f>
        <v>0</v>
      </c>
      <c r="S817" s="248"/>
      <c r="T817" s="256" t="str">
        <f t="shared" si="37"/>
        <v/>
      </c>
      <c r="U817" s="248"/>
      <c r="V817" s="248"/>
      <c r="W817" s="248"/>
      <c r="X817" s="248"/>
      <c r="Y817" s="241"/>
      <c r="Z817" s="241" t="str">
        <f t="shared" si="38"/>
        <v/>
      </c>
      <c r="AA817" s="245"/>
      <c r="AB817" s="242"/>
      <c r="AC817" s="242"/>
      <c r="AD817" s="242"/>
      <c r="AE817" s="242"/>
      <c r="AF817" s="242"/>
      <c r="AG817" s="242"/>
      <c r="AH817" s="242"/>
      <c r="AI817" s="242"/>
      <c r="AJ817" s="242"/>
    </row>
    <row r="818" spans="1:36" x14ac:dyDescent="0.25">
      <c r="A818" s="250"/>
      <c r="B818" s="250"/>
      <c r="C818" s="250"/>
      <c r="D818" s="252"/>
      <c r="E818" s="249"/>
      <c r="F818" s="249"/>
      <c r="G818" s="249"/>
      <c r="H818" s="249"/>
      <c r="I818" s="249"/>
      <c r="J818" s="369">
        <f>IF(G818=$J$1,(VLOOKUP(A818,'Extras -UL'!$A$6:$J$109,HLOOKUP('Exras Inflair Vs. Base'!G818,'Extras -UL'!$A$4:$J$5,2,FALSE),FALSE)-I818),0)</f>
        <v>0</v>
      </c>
      <c r="K818" s="369">
        <f>IF(G818=$K$1,(VLOOKUP(A818,'Extras -UL'!$A$6:$J$109,HLOOKUP('Exras Inflair Vs. Base'!G818,'Extras -UL'!$A$4:$J$5,2,FALSE),FALSE)-I818),0)</f>
        <v>0</v>
      </c>
      <c r="L818" s="369">
        <f>IF(G818=$L$1,(VLOOKUP(A818,'Extras -UL'!$A$6:$J$109,HLOOKUP('Exras Inflair Vs. Base'!G818,'Extras -UL'!$A$4:$J$5,2,FALSE),FALSE)-I818),0)</f>
        <v>0</v>
      </c>
      <c r="M818" s="369">
        <f>IF(G818=$M$1,(VLOOKUP(A818,'Extras -UL'!$A$6:$J$109,HLOOKUP('Exras Inflair Vs. Base'!G818,'Extras -UL'!$A$4:$J$5,2,FALSE),FALSE)-I818),0)</f>
        <v>0</v>
      </c>
      <c r="N818" s="369">
        <f>IF(G818=$N$1,(VLOOKUP(A818,'Extras -UL'!$A$6:$J$109,HLOOKUP('Exras Inflair Vs. Base'!G818,'Extras -UL'!$A$4:$J$5,2,FALSE),FALSE)-I818),0)</f>
        <v>0</v>
      </c>
      <c r="O818" s="369">
        <f>IF(G818=$O$1,(VLOOKUP(A818,'Extras -UL'!$A$6:$J$109,HLOOKUP('Exras Inflair Vs. Base'!G818,'Extras -UL'!$A$4:$J$5,2,FALSE),FALSE)-I818),0)</f>
        <v>0</v>
      </c>
      <c r="P818" s="369">
        <f>IF(G818=$P$1,(VLOOKUP(A818,'Extras -UL'!$A$6:$J$109,HLOOKUP('Exras Inflair Vs. Base'!G818,'Extras -UL'!$A$4:$J$5,2,FALSE),FALSE)-I818),0)</f>
        <v>0</v>
      </c>
      <c r="Q818" s="369">
        <f>IF(G818=$Q$1,(VLOOKUP(A818,'Extras -UL'!$A$6:$J$109,HLOOKUP('Exras Inflair Vs. Base'!G818,'Extras -UL'!$A$4:$J$5,2,FALSE),FALSE)-I818),0)</f>
        <v>0</v>
      </c>
      <c r="R818" s="369">
        <f>IF(G818=$R$1,(VLOOKUP(A818,'Extras -UL'!$A$6:$J$109,HLOOKUP('Exras Inflair Vs. Base'!G818,'Extras -UL'!$A$4:$J$5,2,FALSE),FALSE)-I818),0)</f>
        <v>0</v>
      </c>
      <c r="S818" s="248"/>
      <c r="T818" s="256" t="str">
        <f t="shared" si="37"/>
        <v/>
      </c>
      <c r="U818" s="248"/>
      <c r="V818" s="248"/>
      <c r="W818" s="248"/>
      <c r="X818" s="248"/>
      <c r="Y818" s="241"/>
      <c r="Z818" s="241" t="str">
        <f t="shared" si="38"/>
        <v/>
      </c>
      <c r="AA818" s="245"/>
      <c r="AB818" s="242"/>
      <c r="AC818" s="242"/>
      <c r="AD818" s="242"/>
      <c r="AE818" s="242"/>
      <c r="AF818" s="242"/>
      <c r="AG818" s="242"/>
      <c r="AH818" s="242"/>
      <c r="AI818" s="242"/>
      <c r="AJ818" s="242"/>
    </row>
    <row r="819" spans="1:36" x14ac:dyDescent="0.25">
      <c r="A819" s="250"/>
      <c r="B819" s="250"/>
      <c r="C819" s="250"/>
      <c r="D819" s="252"/>
      <c r="E819" s="249"/>
      <c r="F819" s="249"/>
      <c r="G819" s="249"/>
      <c r="H819" s="249"/>
      <c r="I819" s="249"/>
      <c r="J819" s="369">
        <f>IF(G819=$J$1,(VLOOKUP(A819,'Extras -UL'!$A$6:$J$109,HLOOKUP('Exras Inflair Vs. Base'!G819,'Extras -UL'!$A$4:$J$5,2,FALSE),FALSE)-I819),0)</f>
        <v>0</v>
      </c>
      <c r="K819" s="369">
        <f>IF(G819=$K$1,(VLOOKUP(A819,'Extras -UL'!$A$6:$J$109,HLOOKUP('Exras Inflair Vs. Base'!G819,'Extras -UL'!$A$4:$J$5,2,FALSE),FALSE)-I819),0)</f>
        <v>0</v>
      </c>
      <c r="L819" s="369">
        <f>IF(G819=$L$1,(VLOOKUP(A819,'Extras -UL'!$A$6:$J$109,HLOOKUP('Exras Inflair Vs. Base'!G819,'Extras -UL'!$A$4:$J$5,2,FALSE),FALSE)-I819),0)</f>
        <v>0</v>
      </c>
      <c r="M819" s="369">
        <f>IF(G819=$M$1,(VLOOKUP(A819,'Extras -UL'!$A$6:$J$109,HLOOKUP('Exras Inflair Vs. Base'!G819,'Extras -UL'!$A$4:$J$5,2,FALSE),FALSE)-I819),0)</f>
        <v>0</v>
      </c>
      <c r="N819" s="369">
        <f>IF(G819=$N$1,(VLOOKUP(A819,'Extras -UL'!$A$6:$J$109,HLOOKUP('Exras Inflair Vs. Base'!G819,'Extras -UL'!$A$4:$J$5,2,FALSE),FALSE)-I819),0)</f>
        <v>0</v>
      </c>
      <c r="O819" s="369">
        <f>IF(G819=$O$1,(VLOOKUP(A819,'Extras -UL'!$A$6:$J$109,HLOOKUP('Exras Inflair Vs. Base'!G819,'Extras -UL'!$A$4:$J$5,2,FALSE),FALSE)-I819),0)</f>
        <v>0</v>
      </c>
      <c r="P819" s="369">
        <f>IF(G819=$P$1,(VLOOKUP(A819,'Extras -UL'!$A$6:$J$109,HLOOKUP('Exras Inflair Vs. Base'!G819,'Extras -UL'!$A$4:$J$5,2,FALSE),FALSE)-I819),0)</f>
        <v>0</v>
      </c>
      <c r="Q819" s="369">
        <f>IF(G819=$Q$1,(VLOOKUP(A819,'Extras -UL'!$A$6:$J$109,HLOOKUP('Exras Inflair Vs. Base'!G819,'Extras -UL'!$A$4:$J$5,2,FALSE),FALSE)-I819),0)</f>
        <v>0</v>
      </c>
      <c r="R819" s="369">
        <f>IF(G819=$R$1,(VLOOKUP(A819,'Extras -UL'!$A$6:$J$109,HLOOKUP('Exras Inflair Vs. Base'!G819,'Extras -UL'!$A$4:$J$5,2,FALSE),FALSE)-I819),0)</f>
        <v>0</v>
      </c>
      <c r="S819" s="248"/>
      <c r="T819" s="256" t="str">
        <f t="shared" si="37"/>
        <v/>
      </c>
      <c r="U819" s="248"/>
      <c r="V819" s="248"/>
      <c r="W819" s="248"/>
      <c r="X819" s="248"/>
      <c r="Y819" s="241"/>
      <c r="Z819" s="241" t="str">
        <f t="shared" si="38"/>
        <v/>
      </c>
      <c r="AA819" s="245"/>
      <c r="AB819" s="242"/>
      <c r="AC819" s="242"/>
      <c r="AD819" s="242"/>
      <c r="AE819" s="242"/>
      <c r="AF819" s="242"/>
      <c r="AG819" s="242"/>
      <c r="AH819" s="242"/>
      <c r="AI819" s="242"/>
      <c r="AJ819" s="242"/>
    </row>
    <row r="820" spans="1:36" x14ac:dyDescent="0.25">
      <c r="A820" s="250"/>
      <c r="B820" s="250"/>
      <c r="C820" s="250"/>
      <c r="D820" s="252"/>
      <c r="E820" s="249"/>
      <c r="F820" s="249"/>
      <c r="G820" s="249"/>
      <c r="H820" s="249"/>
      <c r="I820" s="249"/>
      <c r="J820" s="369">
        <f>IF(G820=$J$1,(VLOOKUP(A820,'Extras -UL'!$A$6:$J$109,HLOOKUP('Exras Inflair Vs. Base'!G820,'Extras -UL'!$A$4:$J$5,2,FALSE),FALSE)-I820),0)</f>
        <v>0</v>
      </c>
      <c r="K820" s="369">
        <f>IF(G820=$K$1,(VLOOKUP(A820,'Extras -UL'!$A$6:$J$109,HLOOKUP('Exras Inflair Vs. Base'!G820,'Extras -UL'!$A$4:$J$5,2,FALSE),FALSE)-I820),0)</f>
        <v>0</v>
      </c>
      <c r="L820" s="369">
        <f>IF(G820=$L$1,(VLOOKUP(A820,'Extras -UL'!$A$6:$J$109,HLOOKUP('Exras Inflair Vs. Base'!G820,'Extras -UL'!$A$4:$J$5,2,FALSE),FALSE)-I820),0)</f>
        <v>0</v>
      </c>
      <c r="M820" s="369">
        <f>IF(G820=$M$1,(VLOOKUP(A820,'Extras -UL'!$A$6:$J$109,HLOOKUP('Exras Inflair Vs. Base'!G820,'Extras -UL'!$A$4:$J$5,2,FALSE),FALSE)-I820),0)</f>
        <v>0</v>
      </c>
      <c r="N820" s="369">
        <f>IF(G820=$N$1,(VLOOKUP(A820,'Extras -UL'!$A$6:$J$109,HLOOKUP('Exras Inflair Vs. Base'!G820,'Extras -UL'!$A$4:$J$5,2,FALSE),FALSE)-I820),0)</f>
        <v>0</v>
      </c>
      <c r="O820" s="369">
        <f>IF(G820=$O$1,(VLOOKUP(A820,'Extras -UL'!$A$6:$J$109,HLOOKUP('Exras Inflair Vs. Base'!G820,'Extras -UL'!$A$4:$J$5,2,FALSE),FALSE)-I820),0)</f>
        <v>0</v>
      </c>
      <c r="P820" s="369">
        <f>IF(G820=$P$1,(VLOOKUP(A820,'Extras -UL'!$A$6:$J$109,HLOOKUP('Exras Inflair Vs. Base'!G820,'Extras -UL'!$A$4:$J$5,2,FALSE),FALSE)-I820),0)</f>
        <v>0</v>
      </c>
      <c r="Q820" s="369">
        <f>IF(G820=$Q$1,(VLOOKUP(A820,'Extras -UL'!$A$6:$J$109,HLOOKUP('Exras Inflair Vs. Base'!G820,'Extras -UL'!$A$4:$J$5,2,FALSE),FALSE)-I820),0)</f>
        <v>0</v>
      </c>
      <c r="R820" s="369">
        <f>IF(G820=$R$1,(VLOOKUP(A820,'Extras -UL'!$A$6:$J$109,HLOOKUP('Exras Inflair Vs. Base'!G820,'Extras -UL'!$A$4:$J$5,2,FALSE),FALSE)-I820),0)</f>
        <v>0</v>
      </c>
      <c r="S820" s="248"/>
      <c r="T820" s="256" t="str">
        <f t="shared" si="37"/>
        <v/>
      </c>
      <c r="U820" s="248"/>
      <c r="V820" s="248"/>
      <c r="W820" s="248"/>
      <c r="X820" s="248"/>
      <c r="Y820" s="241"/>
      <c r="Z820" s="241" t="str">
        <f t="shared" si="38"/>
        <v/>
      </c>
      <c r="AA820" s="245"/>
      <c r="AB820" s="242"/>
      <c r="AC820" s="242"/>
      <c r="AD820" s="242"/>
      <c r="AE820" s="242"/>
      <c r="AF820" s="242"/>
      <c r="AG820" s="242"/>
      <c r="AH820" s="242"/>
      <c r="AI820" s="242"/>
      <c r="AJ820" s="242"/>
    </row>
    <row r="821" spans="1:36" x14ac:dyDescent="0.25">
      <c r="A821" s="250"/>
      <c r="B821" s="250"/>
      <c r="C821" s="250"/>
      <c r="D821" s="252"/>
      <c r="E821" s="249"/>
      <c r="F821" s="249"/>
      <c r="G821" s="249"/>
      <c r="H821" s="249"/>
      <c r="I821" s="249"/>
      <c r="J821" s="369">
        <f>IF(G821=$J$1,(VLOOKUP(A821,'Extras -UL'!$A$6:$J$109,HLOOKUP('Exras Inflair Vs. Base'!G821,'Extras -UL'!$A$4:$J$5,2,FALSE),FALSE)-I821),0)</f>
        <v>0</v>
      </c>
      <c r="K821" s="369">
        <f>IF(G821=$K$1,(VLOOKUP(A821,'Extras -UL'!$A$6:$J$109,HLOOKUP('Exras Inflair Vs. Base'!G821,'Extras -UL'!$A$4:$J$5,2,FALSE),FALSE)-I821),0)</f>
        <v>0</v>
      </c>
      <c r="L821" s="369">
        <f>IF(G821=$L$1,(VLOOKUP(A821,'Extras -UL'!$A$6:$J$109,HLOOKUP('Exras Inflair Vs. Base'!G821,'Extras -UL'!$A$4:$J$5,2,FALSE),FALSE)-I821),0)</f>
        <v>0</v>
      </c>
      <c r="M821" s="369">
        <f>IF(G821=$M$1,(VLOOKUP(A821,'Extras -UL'!$A$6:$J$109,HLOOKUP('Exras Inflair Vs. Base'!G821,'Extras -UL'!$A$4:$J$5,2,FALSE),FALSE)-I821),0)</f>
        <v>0</v>
      </c>
      <c r="N821" s="369">
        <f>IF(G821=$N$1,(VLOOKUP(A821,'Extras -UL'!$A$6:$J$109,HLOOKUP('Exras Inflair Vs. Base'!G821,'Extras -UL'!$A$4:$J$5,2,FALSE),FALSE)-I821),0)</f>
        <v>0</v>
      </c>
      <c r="O821" s="369">
        <f>IF(G821=$O$1,(VLOOKUP(A821,'Extras -UL'!$A$6:$J$109,HLOOKUP('Exras Inflair Vs. Base'!G821,'Extras -UL'!$A$4:$J$5,2,FALSE),FALSE)-I821),0)</f>
        <v>0</v>
      </c>
      <c r="P821" s="369">
        <f>IF(G821=$P$1,(VLOOKUP(A821,'Extras -UL'!$A$6:$J$109,HLOOKUP('Exras Inflair Vs. Base'!G821,'Extras -UL'!$A$4:$J$5,2,FALSE),FALSE)-I821),0)</f>
        <v>0</v>
      </c>
      <c r="Q821" s="369">
        <f>IF(G821=$Q$1,(VLOOKUP(A821,'Extras -UL'!$A$6:$J$109,HLOOKUP('Exras Inflair Vs. Base'!G821,'Extras -UL'!$A$4:$J$5,2,FALSE),FALSE)-I821),0)</f>
        <v>0</v>
      </c>
      <c r="R821" s="369">
        <f>IF(G821=$R$1,(VLOOKUP(A821,'Extras -UL'!$A$6:$J$109,HLOOKUP('Exras Inflair Vs. Base'!G821,'Extras -UL'!$A$4:$J$5,2,FALSE),FALSE)-I821),0)</f>
        <v>0</v>
      </c>
      <c r="S821" s="248"/>
      <c r="T821" s="256" t="str">
        <f t="shared" si="37"/>
        <v/>
      </c>
      <c r="U821" s="248"/>
      <c r="V821" s="248"/>
      <c r="W821" s="248"/>
      <c r="X821" s="248"/>
      <c r="Y821" s="241"/>
      <c r="Z821" s="241" t="str">
        <f t="shared" si="38"/>
        <v/>
      </c>
      <c r="AA821" s="245"/>
      <c r="AB821" s="242"/>
      <c r="AC821" s="242"/>
      <c r="AD821" s="242"/>
      <c r="AE821" s="242"/>
      <c r="AF821" s="242"/>
      <c r="AG821" s="242"/>
      <c r="AH821" s="242"/>
      <c r="AI821" s="242"/>
      <c r="AJ821" s="242"/>
    </row>
    <row r="822" spans="1:36" x14ac:dyDescent="0.25">
      <c r="A822" s="250"/>
      <c r="B822" s="250"/>
      <c r="C822" s="250"/>
      <c r="D822" s="252"/>
      <c r="E822" s="249"/>
      <c r="F822" s="249"/>
      <c r="G822" s="249"/>
      <c r="H822" s="249"/>
      <c r="I822" s="249"/>
      <c r="J822" s="369">
        <f>IF(G822=$J$1,(VLOOKUP(A822,'Extras -UL'!$A$6:$J$109,HLOOKUP('Exras Inflair Vs. Base'!G822,'Extras -UL'!$A$4:$J$5,2,FALSE),FALSE)-I822),0)</f>
        <v>0</v>
      </c>
      <c r="K822" s="369">
        <f>IF(G822=$K$1,(VLOOKUP(A822,'Extras -UL'!$A$6:$J$109,HLOOKUP('Exras Inflair Vs. Base'!G822,'Extras -UL'!$A$4:$J$5,2,FALSE),FALSE)-I822),0)</f>
        <v>0</v>
      </c>
      <c r="L822" s="369">
        <f>IF(G822=$L$1,(VLOOKUP(A822,'Extras -UL'!$A$6:$J$109,HLOOKUP('Exras Inflair Vs. Base'!G822,'Extras -UL'!$A$4:$J$5,2,FALSE),FALSE)-I822),0)</f>
        <v>0</v>
      </c>
      <c r="M822" s="369">
        <f>IF(G822=$M$1,(VLOOKUP(A822,'Extras -UL'!$A$6:$J$109,HLOOKUP('Exras Inflair Vs. Base'!G822,'Extras -UL'!$A$4:$J$5,2,FALSE),FALSE)-I822),0)</f>
        <v>0</v>
      </c>
      <c r="N822" s="369">
        <f>IF(G822=$N$1,(VLOOKUP(A822,'Extras -UL'!$A$6:$J$109,HLOOKUP('Exras Inflair Vs. Base'!G822,'Extras -UL'!$A$4:$J$5,2,FALSE),FALSE)-I822),0)</f>
        <v>0</v>
      </c>
      <c r="O822" s="369">
        <f>IF(G822=$O$1,(VLOOKUP(A822,'Extras -UL'!$A$6:$J$109,HLOOKUP('Exras Inflair Vs. Base'!G822,'Extras -UL'!$A$4:$J$5,2,FALSE),FALSE)-I822),0)</f>
        <v>0</v>
      </c>
      <c r="P822" s="369">
        <f>IF(G822=$P$1,(VLOOKUP(A822,'Extras -UL'!$A$6:$J$109,HLOOKUP('Exras Inflair Vs. Base'!G822,'Extras -UL'!$A$4:$J$5,2,FALSE),FALSE)-I822),0)</f>
        <v>0</v>
      </c>
      <c r="Q822" s="369">
        <f>IF(G822=$Q$1,(VLOOKUP(A822,'Extras -UL'!$A$6:$J$109,HLOOKUP('Exras Inflair Vs. Base'!G822,'Extras -UL'!$A$4:$J$5,2,FALSE),FALSE)-I822),0)</f>
        <v>0</v>
      </c>
      <c r="R822" s="369">
        <f>IF(G822=$R$1,(VLOOKUP(A822,'Extras -UL'!$A$6:$J$109,HLOOKUP('Exras Inflair Vs. Base'!G822,'Extras -UL'!$A$4:$J$5,2,FALSE),FALSE)-I822),0)</f>
        <v>0</v>
      </c>
      <c r="S822" s="248"/>
      <c r="T822" s="256" t="str">
        <f t="shared" si="37"/>
        <v/>
      </c>
      <c r="U822" s="248"/>
      <c r="V822" s="248"/>
      <c r="W822" s="248"/>
      <c r="X822" s="248"/>
      <c r="Y822" s="241"/>
      <c r="Z822" s="241" t="str">
        <f t="shared" si="38"/>
        <v/>
      </c>
      <c r="AA822" s="245"/>
      <c r="AB822" s="242"/>
      <c r="AC822" s="242"/>
      <c r="AD822" s="242"/>
      <c r="AE822" s="242"/>
      <c r="AF822" s="242"/>
      <c r="AG822" s="242"/>
      <c r="AH822" s="242"/>
      <c r="AI822" s="242"/>
      <c r="AJ822" s="242"/>
    </row>
    <row r="823" spans="1:36" x14ac:dyDescent="0.25">
      <c r="A823" s="250"/>
      <c r="B823" s="250"/>
      <c r="C823" s="250"/>
      <c r="D823" s="252"/>
      <c r="E823" s="249"/>
      <c r="F823" s="249"/>
      <c r="G823" s="249"/>
      <c r="H823" s="249"/>
      <c r="I823" s="249"/>
      <c r="J823" s="369">
        <f>IF(G823=$J$1,(VLOOKUP(A823,'Extras -UL'!$A$6:$J$109,HLOOKUP('Exras Inflair Vs. Base'!G823,'Extras -UL'!$A$4:$J$5,2,FALSE),FALSE)-I823),0)</f>
        <v>0</v>
      </c>
      <c r="K823" s="369">
        <f>IF(G823=$K$1,(VLOOKUP(A823,'Extras -UL'!$A$6:$J$109,HLOOKUP('Exras Inflair Vs. Base'!G823,'Extras -UL'!$A$4:$J$5,2,FALSE),FALSE)-I823),0)</f>
        <v>0</v>
      </c>
      <c r="L823" s="369">
        <f>IF(G823=$L$1,(VLOOKUP(A823,'Extras -UL'!$A$6:$J$109,HLOOKUP('Exras Inflair Vs. Base'!G823,'Extras -UL'!$A$4:$J$5,2,FALSE),FALSE)-I823),0)</f>
        <v>0</v>
      </c>
      <c r="M823" s="369">
        <f>IF(G823=$M$1,(VLOOKUP(A823,'Extras -UL'!$A$6:$J$109,HLOOKUP('Exras Inflair Vs. Base'!G823,'Extras -UL'!$A$4:$J$5,2,FALSE),FALSE)-I823),0)</f>
        <v>0</v>
      </c>
      <c r="N823" s="369">
        <f>IF(G823=$N$1,(VLOOKUP(A823,'Extras -UL'!$A$6:$J$109,HLOOKUP('Exras Inflair Vs. Base'!G823,'Extras -UL'!$A$4:$J$5,2,FALSE),FALSE)-I823),0)</f>
        <v>0</v>
      </c>
      <c r="O823" s="369">
        <f>IF(G823=$O$1,(VLOOKUP(A823,'Extras -UL'!$A$6:$J$109,HLOOKUP('Exras Inflair Vs. Base'!G823,'Extras -UL'!$A$4:$J$5,2,FALSE),FALSE)-I823),0)</f>
        <v>0</v>
      </c>
      <c r="P823" s="369">
        <f>IF(G823=$P$1,(VLOOKUP(A823,'Extras -UL'!$A$6:$J$109,HLOOKUP('Exras Inflair Vs. Base'!G823,'Extras -UL'!$A$4:$J$5,2,FALSE),FALSE)-I823),0)</f>
        <v>0</v>
      </c>
      <c r="Q823" s="369">
        <f>IF(G823=$Q$1,(VLOOKUP(A823,'Extras -UL'!$A$6:$J$109,HLOOKUP('Exras Inflair Vs. Base'!G823,'Extras -UL'!$A$4:$J$5,2,FALSE),FALSE)-I823),0)</f>
        <v>0</v>
      </c>
      <c r="R823" s="369">
        <f>IF(G823=$R$1,(VLOOKUP(A823,'Extras -UL'!$A$6:$J$109,HLOOKUP('Exras Inflair Vs. Base'!G823,'Extras -UL'!$A$4:$J$5,2,FALSE),FALSE)-I823),0)</f>
        <v>0</v>
      </c>
      <c r="S823" s="248"/>
      <c r="T823" s="256" t="str">
        <f t="shared" si="37"/>
        <v/>
      </c>
      <c r="U823" s="248"/>
      <c r="V823" s="248"/>
      <c r="W823" s="248"/>
      <c r="X823" s="248"/>
      <c r="Y823" s="241"/>
      <c r="Z823" s="241" t="str">
        <f t="shared" si="38"/>
        <v/>
      </c>
      <c r="AA823" s="245"/>
      <c r="AB823" s="242"/>
      <c r="AC823" s="242"/>
      <c r="AD823" s="242"/>
      <c r="AE823" s="242"/>
      <c r="AF823" s="242"/>
      <c r="AG823" s="242"/>
      <c r="AH823" s="242"/>
      <c r="AI823" s="242"/>
      <c r="AJ823" s="242"/>
    </row>
    <row r="824" spans="1:36" x14ac:dyDescent="0.25">
      <c r="A824" s="250"/>
      <c r="B824" s="250"/>
      <c r="C824" s="250"/>
      <c r="D824" s="252"/>
      <c r="E824" s="249"/>
      <c r="F824" s="249"/>
      <c r="G824" s="249"/>
      <c r="H824" s="249"/>
      <c r="I824" s="249"/>
      <c r="J824" s="369">
        <f>IF(G824=$J$1,(VLOOKUP(A824,'Extras -UL'!$A$6:$J$109,HLOOKUP('Exras Inflair Vs. Base'!G824,'Extras -UL'!$A$4:$J$5,2,FALSE),FALSE)-I824),0)</f>
        <v>0</v>
      </c>
      <c r="K824" s="369">
        <f>IF(G824=$K$1,(VLOOKUP(A824,'Extras -UL'!$A$6:$J$109,HLOOKUP('Exras Inflair Vs. Base'!G824,'Extras -UL'!$A$4:$J$5,2,FALSE),FALSE)-I824),0)</f>
        <v>0</v>
      </c>
      <c r="L824" s="369">
        <f>IF(G824=$L$1,(VLOOKUP(A824,'Extras -UL'!$A$6:$J$109,HLOOKUP('Exras Inflair Vs. Base'!G824,'Extras -UL'!$A$4:$J$5,2,FALSE),FALSE)-I824),0)</f>
        <v>0</v>
      </c>
      <c r="M824" s="369">
        <f>IF(G824=$M$1,(VLOOKUP(A824,'Extras -UL'!$A$6:$J$109,HLOOKUP('Exras Inflair Vs. Base'!G824,'Extras -UL'!$A$4:$J$5,2,FALSE),FALSE)-I824),0)</f>
        <v>0</v>
      </c>
      <c r="N824" s="369">
        <f>IF(G824=$N$1,(VLOOKUP(A824,'Extras -UL'!$A$6:$J$109,HLOOKUP('Exras Inflair Vs. Base'!G824,'Extras -UL'!$A$4:$J$5,2,FALSE),FALSE)-I824),0)</f>
        <v>0</v>
      </c>
      <c r="O824" s="369">
        <f>IF(G824=$O$1,(VLOOKUP(A824,'Extras -UL'!$A$6:$J$109,HLOOKUP('Exras Inflair Vs. Base'!G824,'Extras -UL'!$A$4:$J$5,2,FALSE),FALSE)-I824),0)</f>
        <v>0</v>
      </c>
      <c r="P824" s="369">
        <f>IF(G824=$P$1,(VLOOKUP(A824,'Extras -UL'!$A$6:$J$109,HLOOKUP('Exras Inflair Vs. Base'!G824,'Extras -UL'!$A$4:$J$5,2,FALSE),FALSE)-I824),0)</f>
        <v>0</v>
      </c>
      <c r="Q824" s="369">
        <f>IF(G824=$Q$1,(VLOOKUP(A824,'Extras -UL'!$A$6:$J$109,HLOOKUP('Exras Inflair Vs. Base'!G824,'Extras -UL'!$A$4:$J$5,2,FALSE),FALSE)-I824),0)</f>
        <v>0</v>
      </c>
      <c r="R824" s="369">
        <f>IF(G824=$R$1,(VLOOKUP(A824,'Extras -UL'!$A$6:$J$109,HLOOKUP('Exras Inflair Vs. Base'!G824,'Extras -UL'!$A$4:$J$5,2,FALSE),FALSE)-I824),0)</f>
        <v>0</v>
      </c>
      <c r="S824" s="248"/>
      <c r="T824" s="256" t="str">
        <f t="shared" si="37"/>
        <v/>
      </c>
      <c r="U824" s="248"/>
      <c r="V824" s="248"/>
      <c r="W824" s="248"/>
      <c r="X824" s="248"/>
      <c r="Y824" s="241"/>
      <c r="Z824" s="241" t="str">
        <f t="shared" si="38"/>
        <v/>
      </c>
      <c r="AA824" s="245"/>
      <c r="AB824" s="242"/>
      <c r="AC824" s="242"/>
      <c r="AD824" s="242"/>
      <c r="AE824" s="242"/>
      <c r="AF824" s="242"/>
      <c r="AG824" s="242"/>
      <c r="AH824" s="242"/>
      <c r="AI824" s="242"/>
      <c r="AJ824" s="242"/>
    </row>
    <row r="825" spans="1:36" x14ac:dyDescent="0.25">
      <c r="A825" s="250"/>
      <c r="B825" s="250"/>
      <c r="C825" s="250"/>
      <c r="D825" s="252"/>
      <c r="E825" s="249"/>
      <c r="F825" s="249"/>
      <c r="G825" s="249"/>
      <c r="H825" s="249"/>
      <c r="I825" s="249"/>
      <c r="J825" s="369">
        <f>IF(G825=$J$1,(VLOOKUP(A825,'Extras -UL'!$A$6:$J$109,HLOOKUP('Exras Inflair Vs. Base'!G825,'Extras -UL'!$A$4:$J$5,2,FALSE),FALSE)-I825),0)</f>
        <v>0</v>
      </c>
      <c r="K825" s="369">
        <f>IF(G825=$K$1,(VLOOKUP(A825,'Extras -UL'!$A$6:$J$109,HLOOKUP('Exras Inflair Vs. Base'!G825,'Extras -UL'!$A$4:$J$5,2,FALSE),FALSE)-I825),0)</f>
        <v>0</v>
      </c>
      <c r="L825" s="369">
        <f>IF(G825=$L$1,(VLOOKUP(A825,'Extras -UL'!$A$6:$J$109,HLOOKUP('Exras Inflair Vs. Base'!G825,'Extras -UL'!$A$4:$J$5,2,FALSE),FALSE)-I825),0)</f>
        <v>0</v>
      </c>
      <c r="M825" s="369">
        <f>IF(G825=$M$1,(VLOOKUP(A825,'Extras -UL'!$A$6:$J$109,HLOOKUP('Exras Inflair Vs. Base'!G825,'Extras -UL'!$A$4:$J$5,2,FALSE),FALSE)-I825),0)</f>
        <v>0</v>
      </c>
      <c r="N825" s="369">
        <f>IF(G825=$N$1,(VLOOKUP(A825,'Extras -UL'!$A$6:$J$109,HLOOKUP('Exras Inflair Vs. Base'!G825,'Extras -UL'!$A$4:$J$5,2,FALSE),FALSE)-I825),0)</f>
        <v>0</v>
      </c>
      <c r="O825" s="369">
        <f>IF(G825=$O$1,(VLOOKUP(A825,'Extras -UL'!$A$6:$J$109,HLOOKUP('Exras Inflair Vs. Base'!G825,'Extras -UL'!$A$4:$J$5,2,FALSE),FALSE)-I825),0)</f>
        <v>0</v>
      </c>
      <c r="P825" s="369">
        <f>IF(G825=$P$1,(VLOOKUP(A825,'Extras -UL'!$A$6:$J$109,HLOOKUP('Exras Inflair Vs. Base'!G825,'Extras -UL'!$A$4:$J$5,2,FALSE),FALSE)-I825),0)</f>
        <v>0</v>
      </c>
      <c r="Q825" s="369">
        <f>IF(G825=$Q$1,(VLOOKUP(A825,'Extras -UL'!$A$6:$J$109,HLOOKUP('Exras Inflair Vs. Base'!G825,'Extras -UL'!$A$4:$J$5,2,FALSE),FALSE)-I825),0)</f>
        <v>0</v>
      </c>
      <c r="R825" s="369">
        <f>IF(G825=$R$1,(VLOOKUP(A825,'Extras -UL'!$A$6:$J$109,HLOOKUP('Exras Inflair Vs. Base'!G825,'Extras -UL'!$A$4:$J$5,2,FALSE),FALSE)-I825),0)</f>
        <v>0</v>
      </c>
      <c r="S825" s="248"/>
      <c r="T825" s="256" t="str">
        <f t="shared" si="37"/>
        <v/>
      </c>
      <c r="U825" s="248"/>
      <c r="V825" s="248"/>
      <c r="W825" s="248"/>
      <c r="X825" s="248"/>
      <c r="Y825" s="241"/>
      <c r="Z825" s="241" t="str">
        <f t="shared" si="38"/>
        <v/>
      </c>
      <c r="AA825" s="245"/>
      <c r="AB825" s="242"/>
      <c r="AC825" s="242"/>
      <c r="AD825" s="242"/>
      <c r="AE825" s="242"/>
      <c r="AF825" s="242"/>
      <c r="AG825" s="242"/>
      <c r="AH825" s="242"/>
      <c r="AI825" s="242"/>
      <c r="AJ825" s="242"/>
    </row>
    <row r="826" spans="1:36" x14ac:dyDescent="0.25">
      <c r="A826" s="250"/>
      <c r="B826" s="250"/>
      <c r="C826" s="250"/>
      <c r="D826" s="252"/>
      <c r="E826" s="249"/>
      <c r="F826" s="249"/>
      <c r="G826" s="249"/>
      <c r="H826" s="249"/>
      <c r="I826" s="249"/>
      <c r="J826" s="369">
        <f>IF(G826=$J$1,(VLOOKUP(A826,'Extras -UL'!$A$6:$J$109,HLOOKUP('Exras Inflair Vs. Base'!G826,'Extras -UL'!$A$4:$J$5,2,FALSE),FALSE)-I826),0)</f>
        <v>0</v>
      </c>
      <c r="K826" s="369">
        <f>IF(G826=$K$1,(VLOOKUP(A826,'Extras -UL'!$A$6:$J$109,HLOOKUP('Exras Inflair Vs. Base'!G826,'Extras -UL'!$A$4:$J$5,2,FALSE),FALSE)-I826),0)</f>
        <v>0</v>
      </c>
      <c r="L826" s="369">
        <f>IF(G826=$L$1,(VLOOKUP(A826,'Extras -UL'!$A$6:$J$109,HLOOKUP('Exras Inflair Vs. Base'!G826,'Extras -UL'!$A$4:$J$5,2,FALSE),FALSE)-I826),0)</f>
        <v>0</v>
      </c>
      <c r="M826" s="369">
        <f>IF(G826=$M$1,(VLOOKUP(A826,'Extras -UL'!$A$6:$J$109,HLOOKUP('Exras Inflair Vs. Base'!G826,'Extras -UL'!$A$4:$J$5,2,FALSE),FALSE)-I826),0)</f>
        <v>0</v>
      </c>
      <c r="N826" s="369">
        <f>IF(G826=$N$1,(VLOOKUP(A826,'Extras -UL'!$A$6:$J$109,HLOOKUP('Exras Inflair Vs. Base'!G826,'Extras -UL'!$A$4:$J$5,2,FALSE),FALSE)-I826),0)</f>
        <v>0</v>
      </c>
      <c r="O826" s="369">
        <f>IF(G826=$O$1,(VLOOKUP(A826,'Extras -UL'!$A$6:$J$109,HLOOKUP('Exras Inflair Vs. Base'!G826,'Extras -UL'!$A$4:$J$5,2,FALSE),FALSE)-I826),0)</f>
        <v>0</v>
      </c>
      <c r="P826" s="369">
        <f>IF(G826=$P$1,(VLOOKUP(A826,'Extras -UL'!$A$6:$J$109,HLOOKUP('Exras Inflair Vs. Base'!G826,'Extras -UL'!$A$4:$J$5,2,FALSE),FALSE)-I826),0)</f>
        <v>0</v>
      </c>
      <c r="Q826" s="369">
        <f>IF(G826=$Q$1,(VLOOKUP(A826,'Extras -UL'!$A$6:$J$109,HLOOKUP('Exras Inflair Vs. Base'!G826,'Extras -UL'!$A$4:$J$5,2,FALSE),FALSE)-I826),0)</f>
        <v>0</v>
      </c>
      <c r="R826" s="369">
        <f>IF(G826=$R$1,(VLOOKUP(A826,'Extras -UL'!$A$6:$J$109,HLOOKUP('Exras Inflair Vs. Base'!G826,'Extras -UL'!$A$4:$J$5,2,FALSE),FALSE)-I826),0)</f>
        <v>0</v>
      </c>
      <c r="S826" s="248"/>
      <c r="T826" s="256" t="str">
        <f t="shared" si="37"/>
        <v/>
      </c>
      <c r="U826" s="248"/>
      <c r="V826" s="248"/>
      <c r="W826" s="248"/>
      <c r="X826" s="248"/>
      <c r="Y826" s="241"/>
      <c r="Z826" s="241" t="str">
        <f t="shared" si="38"/>
        <v/>
      </c>
      <c r="AA826" s="245"/>
      <c r="AB826" s="242"/>
      <c r="AC826" s="242"/>
      <c r="AD826" s="242"/>
      <c r="AE826" s="242"/>
      <c r="AF826" s="242"/>
      <c r="AG826" s="242"/>
      <c r="AH826" s="242"/>
      <c r="AI826" s="242"/>
      <c r="AJ826" s="242"/>
    </row>
    <row r="827" spans="1:36" x14ac:dyDescent="0.25">
      <c r="A827" s="250"/>
      <c r="B827" s="250"/>
      <c r="C827" s="250"/>
      <c r="D827" s="252"/>
      <c r="E827" s="249"/>
      <c r="F827" s="249"/>
      <c r="G827" s="249"/>
      <c r="H827" s="249"/>
      <c r="I827" s="249"/>
      <c r="J827" s="369">
        <f>IF(G827=$J$1,(VLOOKUP(A827,'Extras -UL'!$A$6:$J$109,HLOOKUP('Exras Inflair Vs. Base'!G827,'Extras -UL'!$A$4:$J$5,2,FALSE),FALSE)-I827),0)</f>
        <v>0</v>
      </c>
      <c r="K827" s="369">
        <f>IF(G827=$K$1,(VLOOKUP(A827,'Extras -UL'!$A$6:$J$109,HLOOKUP('Exras Inflair Vs. Base'!G827,'Extras -UL'!$A$4:$J$5,2,FALSE),FALSE)-I827),0)</f>
        <v>0</v>
      </c>
      <c r="L827" s="369">
        <f>IF(G827=$L$1,(VLOOKUP(A827,'Extras -UL'!$A$6:$J$109,HLOOKUP('Exras Inflair Vs. Base'!G827,'Extras -UL'!$A$4:$J$5,2,FALSE),FALSE)-I827),0)</f>
        <v>0</v>
      </c>
      <c r="M827" s="369">
        <f>IF(G827=$M$1,(VLOOKUP(A827,'Extras -UL'!$A$6:$J$109,HLOOKUP('Exras Inflair Vs. Base'!G827,'Extras -UL'!$A$4:$J$5,2,FALSE),FALSE)-I827),0)</f>
        <v>0</v>
      </c>
      <c r="N827" s="369">
        <f>IF(G827=$N$1,(VLOOKUP(A827,'Extras -UL'!$A$6:$J$109,HLOOKUP('Exras Inflair Vs. Base'!G827,'Extras -UL'!$A$4:$J$5,2,FALSE),FALSE)-I827),0)</f>
        <v>0</v>
      </c>
      <c r="O827" s="369">
        <f>IF(G827=$O$1,(VLOOKUP(A827,'Extras -UL'!$A$6:$J$109,HLOOKUP('Exras Inflair Vs. Base'!G827,'Extras -UL'!$A$4:$J$5,2,FALSE),FALSE)-I827),0)</f>
        <v>0</v>
      </c>
      <c r="P827" s="369">
        <f>IF(G827=$P$1,(VLOOKUP(A827,'Extras -UL'!$A$6:$J$109,HLOOKUP('Exras Inflair Vs. Base'!G827,'Extras -UL'!$A$4:$J$5,2,FALSE),FALSE)-I827),0)</f>
        <v>0</v>
      </c>
      <c r="Q827" s="369">
        <f>IF(G827=$Q$1,(VLOOKUP(A827,'Extras -UL'!$A$6:$J$109,HLOOKUP('Exras Inflair Vs. Base'!G827,'Extras -UL'!$A$4:$J$5,2,FALSE),FALSE)-I827),0)</f>
        <v>0</v>
      </c>
      <c r="R827" s="369">
        <f>IF(G827=$R$1,(VLOOKUP(A827,'Extras -UL'!$A$6:$J$109,HLOOKUP('Exras Inflair Vs. Base'!G827,'Extras -UL'!$A$4:$J$5,2,FALSE),FALSE)-I827),0)</f>
        <v>0</v>
      </c>
      <c r="S827" s="248"/>
      <c r="T827" s="256" t="str">
        <f t="shared" si="37"/>
        <v/>
      </c>
      <c r="U827" s="248"/>
      <c r="V827" s="248"/>
      <c r="W827" s="248"/>
      <c r="X827" s="248"/>
      <c r="Y827" s="241"/>
      <c r="Z827" s="241" t="str">
        <f t="shared" si="38"/>
        <v/>
      </c>
      <c r="AA827" s="245"/>
      <c r="AB827" s="242"/>
      <c r="AC827" s="242"/>
      <c r="AD827" s="242"/>
      <c r="AE827" s="242"/>
      <c r="AF827" s="242"/>
      <c r="AG827" s="242"/>
      <c r="AH827" s="242"/>
      <c r="AI827" s="242"/>
      <c r="AJ827" s="242"/>
    </row>
    <row r="828" spans="1:36" x14ac:dyDescent="0.25">
      <c r="A828" s="250"/>
      <c r="B828" s="250"/>
      <c r="C828" s="250"/>
      <c r="D828" s="252"/>
      <c r="E828" s="249"/>
      <c r="F828" s="249"/>
      <c r="G828" s="249"/>
      <c r="H828" s="249"/>
      <c r="I828" s="249"/>
      <c r="J828" s="369">
        <f>IF(G828=$J$1,(VLOOKUP(A828,'Extras -UL'!$A$6:$J$109,HLOOKUP('Exras Inflair Vs. Base'!G828,'Extras -UL'!$A$4:$J$5,2,FALSE),FALSE)-I828),0)</f>
        <v>0</v>
      </c>
      <c r="K828" s="369">
        <f>IF(G828=$K$1,(VLOOKUP(A828,'Extras -UL'!$A$6:$J$109,HLOOKUP('Exras Inflair Vs. Base'!G828,'Extras -UL'!$A$4:$J$5,2,FALSE),FALSE)-I828),0)</f>
        <v>0</v>
      </c>
      <c r="L828" s="369">
        <f>IF(G828=$L$1,(VLOOKUP(A828,'Extras -UL'!$A$6:$J$109,HLOOKUP('Exras Inflair Vs. Base'!G828,'Extras -UL'!$A$4:$J$5,2,FALSE),FALSE)-I828),0)</f>
        <v>0</v>
      </c>
      <c r="M828" s="369">
        <f>IF(G828=$M$1,(VLOOKUP(A828,'Extras -UL'!$A$6:$J$109,HLOOKUP('Exras Inflair Vs. Base'!G828,'Extras -UL'!$A$4:$J$5,2,FALSE),FALSE)-I828),0)</f>
        <v>0</v>
      </c>
      <c r="N828" s="369">
        <f>IF(G828=$N$1,(VLOOKUP(A828,'Extras -UL'!$A$6:$J$109,HLOOKUP('Exras Inflair Vs. Base'!G828,'Extras -UL'!$A$4:$J$5,2,FALSE),FALSE)-I828),0)</f>
        <v>0</v>
      </c>
      <c r="O828" s="369">
        <f>IF(G828=$O$1,(VLOOKUP(A828,'Extras -UL'!$A$6:$J$109,HLOOKUP('Exras Inflair Vs. Base'!G828,'Extras -UL'!$A$4:$J$5,2,FALSE),FALSE)-I828),0)</f>
        <v>0</v>
      </c>
      <c r="P828" s="369">
        <f>IF(G828=$P$1,(VLOOKUP(A828,'Extras -UL'!$A$6:$J$109,HLOOKUP('Exras Inflair Vs. Base'!G828,'Extras -UL'!$A$4:$J$5,2,FALSE),FALSE)-I828),0)</f>
        <v>0</v>
      </c>
      <c r="Q828" s="369">
        <f>IF(G828=$Q$1,(VLOOKUP(A828,'Extras -UL'!$A$6:$J$109,HLOOKUP('Exras Inflair Vs. Base'!G828,'Extras -UL'!$A$4:$J$5,2,FALSE),FALSE)-I828),0)</f>
        <v>0</v>
      </c>
      <c r="R828" s="369">
        <f>IF(G828=$R$1,(VLOOKUP(A828,'Extras -UL'!$A$6:$J$109,HLOOKUP('Exras Inflair Vs. Base'!G828,'Extras -UL'!$A$4:$J$5,2,FALSE),FALSE)-I828),0)</f>
        <v>0</v>
      </c>
      <c r="S828" s="248"/>
      <c r="T828" s="256" t="str">
        <f t="shared" si="37"/>
        <v/>
      </c>
      <c r="U828" s="248"/>
      <c r="V828" s="248"/>
      <c r="W828" s="248"/>
      <c r="X828" s="248"/>
      <c r="Y828" s="241"/>
      <c r="Z828" s="241" t="str">
        <f t="shared" si="38"/>
        <v/>
      </c>
      <c r="AA828" s="245"/>
      <c r="AB828" s="242"/>
      <c r="AC828" s="242"/>
      <c r="AD828" s="242"/>
      <c r="AE828" s="242"/>
      <c r="AF828" s="242"/>
      <c r="AG828" s="242"/>
      <c r="AH828" s="242"/>
      <c r="AI828" s="242"/>
      <c r="AJ828" s="242"/>
    </row>
    <row r="829" spans="1:36" x14ac:dyDescent="0.25">
      <c r="A829" s="250"/>
      <c r="B829" s="250"/>
      <c r="C829" s="250"/>
      <c r="D829" s="252"/>
      <c r="E829" s="249"/>
      <c r="F829" s="249"/>
      <c r="G829" s="249"/>
      <c r="H829" s="249"/>
      <c r="I829" s="249"/>
      <c r="J829" s="369">
        <f>IF(G829=$J$1,(VLOOKUP(A829,'Extras -UL'!$A$6:$J$109,HLOOKUP('Exras Inflair Vs. Base'!G829,'Extras -UL'!$A$4:$J$5,2,FALSE),FALSE)-I829),0)</f>
        <v>0</v>
      </c>
      <c r="K829" s="369">
        <f>IF(G829=$K$1,(VLOOKUP(A829,'Extras -UL'!$A$6:$J$109,HLOOKUP('Exras Inflair Vs. Base'!G829,'Extras -UL'!$A$4:$J$5,2,FALSE),FALSE)-I829),0)</f>
        <v>0</v>
      </c>
      <c r="L829" s="369">
        <f>IF(G829=$L$1,(VLOOKUP(A829,'Extras -UL'!$A$6:$J$109,HLOOKUP('Exras Inflair Vs. Base'!G829,'Extras -UL'!$A$4:$J$5,2,FALSE),FALSE)-I829),0)</f>
        <v>0</v>
      </c>
      <c r="M829" s="369">
        <f>IF(G829=$M$1,(VLOOKUP(A829,'Extras -UL'!$A$6:$J$109,HLOOKUP('Exras Inflair Vs. Base'!G829,'Extras -UL'!$A$4:$J$5,2,FALSE),FALSE)-I829),0)</f>
        <v>0</v>
      </c>
      <c r="N829" s="369">
        <f>IF(G829=$N$1,(VLOOKUP(A829,'Extras -UL'!$A$6:$J$109,HLOOKUP('Exras Inflair Vs. Base'!G829,'Extras -UL'!$A$4:$J$5,2,FALSE),FALSE)-I829),0)</f>
        <v>0</v>
      </c>
      <c r="O829" s="369">
        <f>IF(G829=$O$1,(VLOOKUP(A829,'Extras -UL'!$A$6:$J$109,HLOOKUP('Exras Inflair Vs. Base'!G829,'Extras -UL'!$A$4:$J$5,2,FALSE),FALSE)-I829),0)</f>
        <v>0</v>
      </c>
      <c r="P829" s="369">
        <f>IF(G829=$P$1,(VLOOKUP(A829,'Extras -UL'!$A$6:$J$109,HLOOKUP('Exras Inflair Vs. Base'!G829,'Extras -UL'!$A$4:$J$5,2,FALSE),FALSE)-I829),0)</f>
        <v>0</v>
      </c>
      <c r="Q829" s="369">
        <f>IF(G829=$Q$1,(VLOOKUP(A829,'Extras -UL'!$A$6:$J$109,HLOOKUP('Exras Inflair Vs. Base'!G829,'Extras -UL'!$A$4:$J$5,2,FALSE),FALSE)-I829),0)</f>
        <v>0</v>
      </c>
      <c r="R829" s="369">
        <f>IF(G829=$R$1,(VLOOKUP(A829,'Extras -UL'!$A$6:$J$109,HLOOKUP('Exras Inflair Vs. Base'!G829,'Extras -UL'!$A$4:$J$5,2,FALSE),FALSE)-I829),0)</f>
        <v>0</v>
      </c>
      <c r="S829" s="248"/>
      <c r="T829" s="256" t="str">
        <f t="shared" si="37"/>
        <v/>
      </c>
      <c r="U829" s="248"/>
      <c r="V829" s="248"/>
      <c r="W829" s="248"/>
      <c r="X829" s="248"/>
      <c r="Y829" s="241"/>
      <c r="Z829" s="241" t="str">
        <f t="shared" si="38"/>
        <v/>
      </c>
      <c r="AA829" s="245"/>
      <c r="AB829" s="242"/>
      <c r="AC829" s="242"/>
      <c r="AD829" s="242"/>
      <c r="AE829" s="242"/>
      <c r="AF829" s="242"/>
      <c r="AG829" s="242"/>
      <c r="AH829" s="242"/>
      <c r="AI829" s="242"/>
      <c r="AJ829" s="242"/>
    </row>
    <row r="830" spans="1:36" x14ac:dyDescent="0.25">
      <c r="A830" s="250"/>
      <c r="B830" s="250"/>
      <c r="C830" s="250"/>
      <c r="D830" s="252"/>
      <c r="E830" s="249"/>
      <c r="F830" s="249"/>
      <c r="G830" s="249"/>
      <c r="H830" s="249"/>
      <c r="I830" s="249"/>
      <c r="J830" s="369">
        <f>IF(G830=$J$1,(VLOOKUP(A830,'Extras -UL'!$A$6:$J$109,HLOOKUP('Exras Inflair Vs. Base'!G830,'Extras -UL'!$A$4:$J$5,2,FALSE),FALSE)-I830),0)</f>
        <v>0</v>
      </c>
      <c r="K830" s="369">
        <f>IF(G830=$K$1,(VLOOKUP(A830,'Extras -UL'!$A$6:$J$109,HLOOKUP('Exras Inflair Vs. Base'!G830,'Extras -UL'!$A$4:$J$5,2,FALSE),FALSE)-I830),0)</f>
        <v>0</v>
      </c>
      <c r="L830" s="369">
        <f>IF(G830=$L$1,(VLOOKUP(A830,'Extras -UL'!$A$6:$J$109,HLOOKUP('Exras Inflair Vs. Base'!G830,'Extras -UL'!$A$4:$J$5,2,FALSE),FALSE)-I830),0)</f>
        <v>0</v>
      </c>
      <c r="M830" s="369">
        <f>IF(G830=$M$1,(VLOOKUP(A830,'Extras -UL'!$A$6:$J$109,HLOOKUP('Exras Inflair Vs. Base'!G830,'Extras -UL'!$A$4:$J$5,2,FALSE),FALSE)-I830),0)</f>
        <v>0</v>
      </c>
      <c r="N830" s="369">
        <f>IF(G830=$N$1,(VLOOKUP(A830,'Extras -UL'!$A$6:$J$109,HLOOKUP('Exras Inflair Vs. Base'!G830,'Extras -UL'!$A$4:$J$5,2,FALSE),FALSE)-I830),0)</f>
        <v>0</v>
      </c>
      <c r="O830" s="369">
        <f>IF(G830=$O$1,(VLOOKUP(A830,'Extras -UL'!$A$6:$J$109,HLOOKUP('Exras Inflair Vs. Base'!G830,'Extras -UL'!$A$4:$J$5,2,FALSE),FALSE)-I830),0)</f>
        <v>0</v>
      </c>
      <c r="P830" s="369">
        <f>IF(G830=$P$1,(VLOOKUP(A830,'Extras -UL'!$A$6:$J$109,HLOOKUP('Exras Inflair Vs. Base'!G830,'Extras -UL'!$A$4:$J$5,2,FALSE),FALSE)-I830),0)</f>
        <v>0</v>
      </c>
      <c r="Q830" s="369">
        <f>IF(G830=$Q$1,(VLOOKUP(A830,'Extras -UL'!$A$6:$J$109,HLOOKUP('Exras Inflair Vs. Base'!G830,'Extras -UL'!$A$4:$J$5,2,FALSE),FALSE)-I830),0)</f>
        <v>0</v>
      </c>
      <c r="R830" s="369">
        <f>IF(G830=$R$1,(VLOOKUP(A830,'Extras -UL'!$A$6:$J$109,HLOOKUP('Exras Inflair Vs. Base'!G830,'Extras -UL'!$A$4:$J$5,2,FALSE),FALSE)-I830),0)</f>
        <v>0</v>
      </c>
      <c r="S830" s="248"/>
      <c r="T830" s="256" t="str">
        <f t="shared" si="37"/>
        <v/>
      </c>
      <c r="U830" s="248"/>
      <c r="V830" s="248"/>
      <c r="W830" s="248"/>
      <c r="X830" s="248"/>
      <c r="Y830" s="241"/>
      <c r="Z830" s="241" t="str">
        <f t="shared" si="38"/>
        <v/>
      </c>
      <c r="AA830" s="245"/>
      <c r="AB830" s="242"/>
      <c r="AC830" s="242"/>
      <c r="AD830" s="242"/>
      <c r="AE830" s="242"/>
      <c r="AF830" s="242"/>
      <c r="AG830" s="242"/>
      <c r="AH830" s="242"/>
      <c r="AI830" s="242"/>
      <c r="AJ830" s="242"/>
    </row>
    <row r="831" spans="1:36" x14ac:dyDescent="0.25">
      <c r="A831" s="250"/>
      <c r="B831" s="250"/>
      <c r="C831" s="250"/>
      <c r="D831" s="252"/>
      <c r="E831" s="249"/>
      <c r="F831" s="249"/>
      <c r="G831" s="249"/>
      <c r="H831" s="249"/>
      <c r="I831" s="249"/>
      <c r="J831" s="369">
        <f>IF(G831=$J$1,(VLOOKUP(A831,'Extras -UL'!$A$6:$J$109,HLOOKUP('Exras Inflair Vs. Base'!G831,'Extras -UL'!$A$4:$J$5,2,FALSE),FALSE)-I831),0)</f>
        <v>0</v>
      </c>
      <c r="K831" s="369">
        <f>IF(G831=$K$1,(VLOOKUP(A831,'Extras -UL'!$A$6:$J$109,HLOOKUP('Exras Inflair Vs. Base'!G831,'Extras -UL'!$A$4:$J$5,2,FALSE),FALSE)-I831),0)</f>
        <v>0</v>
      </c>
      <c r="L831" s="369">
        <f>IF(G831=$L$1,(VLOOKUP(A831,'Extras -UL'!$A$6:$J$109,HLOOKUP('Exras Inflair Vs. Base'!G831,'Extras -UL'!$A$4:$J$5,2,FALSE),FALSE)-I831),0)</f>
        <v>0</v>
      </c>
      <c r="M831" s="369">
        <f>IF(G831=$M$1,(VLOOKUP(A831,'Extras -UL'!$A$6:$J$109,HLOOKUP('Exras Inflair Vs. Base'!G831,'Extras -UL'!$A$4:$J$5,2,FALSE),FALSE)-I831),0)</f>
        <v>0</v>
      </c>
      <c r="N831" s="369">
        <f>IF(G831=$N$1,(VLOOKUP(A831,'Extras -UL'!$A$6:$J$109,HLOOKUP('Exras Inflair Vs. Base'!G831,'Extras -UL'!$A$4:$J$5,2,FALSE),FALSE)-I831),0)</f>
        <v>0</v>
      </c>
      <c r="O831" s="369">
        <f>IF(G831=$O$1,(VLOOKUP(A831,'Extras -UL'!$A$6:$J$109,HLOOKUP('Exras Inflair Vs. Base'!G831,'Extras -UL'!$A$4:$J$5,2,FALSE),FALSE)-I831),0)</f>
        <v>0</v>
      </c>
      <c r="P831" s="369">
        <f>IF(G831=$P$1,(VLOOKUP(A831,'Extras -UL'!$A$6:$J$109,HLOOKUP('Exras Inflair Vs. Base'!G831,'Extras -UL'!$A$4:$J$5,2,FALSE),FALSE)-I831),0)</f>
        <v>0</v>
      </c>
      <c r="Q831" s="369">
        <f>IF(G831=$Q$1,(VLOOKUP(A831,'Extras -UL'!$A$6:$J$109,HLOOKUP('Exras Inflair Vs. Base'!G831,'Extras -UL'!$A$4:$J$5,2,FALSE),FALSE)-I831),0)</f>
        <v>0</v>
      </c>
      <c r="R831" s="369">
        <f>IF(G831=$R$1,(VLOOKUP(A831,'Extras -UL'!$A$6:$J$109,HLOOKUP('Exras Inflair Vs. Base'!G831,'Extras -UL'!$A$4:$J$5,2,FALSE),FALSE)-I831),0)</f>
        <v>0</v>
      </c>
      <c r="S831" s="248"/>
      <c r="T831" s="256" t="str">
        <f t="shared" si="37"/>
        <v/>
      </c>
      <c r="U831" s="248"/>
      <c r="V831" s="248"/>
      <c r="W831" s="248"/>
      <c r="X831" s="248"/>
      <c r="Y831" s="241"/>
      <c r="Z831" s="241" t="str">
        <f t="shared" si="38"/>
        <v/>
      </c>
      <c r="AA831" s="245"/>
      <c r="AB831" s="242"/>
      <c r="AC831" s="242"/>
      <c r="AD831" s="242"/>
      <c r="AE831" s="242"/>
      <c r="AF831" s="242"/>
      <c r="AG831" s="242"/>
      <c r="AH831" s="242"/>
      <c r="AI831" s="242"/>
      <c r="AJ831" s="242"/>
    </row>
    <row r="832" spans="1:36" x14ac:dyDescent="0.25">
      <c r="A832" s="250"/>
      <c r="B832" s="250"/>
      <c r="C832" s="250"/>
      <c r="D832" s="252"/>
      <c r="E832" s="249"/>
      <c r="F832" s="249"/>
      <c r="G832" s="249"/>
      <c r="H832" s="249"/>
      <c r="I832" s="249"/>
      <c r="J832" s="369">
        <f>IF(G832=$J$1,(VLOOKUP(A832,'Extras -UL'!$A$6:$J$109,HLOOKUP('Exras Inflair Vs. Base'!G832,'Extras -UL'!$A$4:$J$5,2,FALSE),FALSE)-I832),0)</f>
        <v>0</v>
      </c>
      <c r="K832" s="369">
        <f>IF(G832=$K$1,(VLOOKUP(A832,'Extras -UL'!$A$6:$J$109,HLOOKUP('Exras Inflair Vs. Base'!G832,'Extras -UL'!$A$4:$J$5,2,FALSE),FALSE)-I832),0)</f>
        <v>0</v>
      </c>
      <c r="L832" s="369">
        <f>IF(G832=$L$1,(VLOOKUP(A832,'Extras -UL'!$A$6:$J$109,HLOOKUP('Exras Inflair Vs. Base'!G832,'Extras -UL'!$A$4:$J$5,2,FALSE),FALSE)-I832),0)</f>
        <v>0</v>
      </c>
      <c r="M832" s="369">
        <f>IF(G832=$M$1,(VLOOKUP(A832,'Extras -UL'!$A$6:$J$109,HLOOKUP('Exras Inflair Vs. Base'!G832,'Extras -UL'!$A$4:$J$5,2,FALSE),FALSE)-I832),0)</f>
        <v>0</v>
      </c>
      <c r="N832" s="369">
        <f>IF(G832=$N$1,(VLOOKUP(A832,'Extras -UL'!$A$6:$J$109,HLOOKUP('Exras Inflair Vs. Base'!G832,'Extras -UL'!$A$4:$J$5,2,FALSE),FALSE)-I832),0)</f>
        <v>0</v>
      </c>
      <c r="O832" s="369">
        <f>IF(G832=$O$1,(VLOOKUP(A832,'Extras -UL'!$A$6:$J$109,HLOOKUP('Exras Inflair Vs. Base'!G832,'Extras -UL'!$A$4:$J$5,2,FALSE),FALSE)-I832),0)</f>
        <v>0</v>
      </c>
      <c r="P832" s="369">
        <f>IF(G832=$P$1,(VLOOKUP(A832,'Extras -UL'!$A$6:$J$109,HLOOKUP('Exras Inflair Vs. Base'!G832,'Extras -UL'!$A$4:$J$5,2,FALSE),FALSE)-I832),0)</f>
        <v>0</v>
      </c>
      <c r="Q832" s="369">
        <f>IF(G832=$Q$1,(VLOOKUP(A832,'Extras -UL'!$A$6:$J$109,HLOOKUP('Exras Inflair Vs. Base'!G832,'Extras -UL'!$A$4:$J$5,2,FALSE),FALSE)-I832),0)</f>
        <v>0</v>
      </c>
      <c r="R832" s="369">
        <f>IF(G832=$R$1,(VLOOKUP(A832,'Extras -UL'!$A$6:$J$109,HLOOKUP('Exras Inflair Vs. Base'!G832,'Extras -UL'!$A$4:$J$5,2,FALSE),FALSE)-I832),0)</f>
        <v>0</v>
      </c>
      <c r="S832" s="248"/>
      <c r="T832" s="256" t="str">
        <f t="shared" si="37"/>
        <v/>
      </c>
      <c r="U832" s="248"/>
      <c r="V832" s="248"/>
      <c r="W832" s="248"/>
      <c r="X832" s="248"/>
      <c r="Y832" s="241"/>
      <c r="Z832" s="241" t="str">
        <f t="shared" si="38"/>
        <v/>
      </c>
      <c r="AA832" s="245"/>
      <c r="AB832" s="242"/>
      <c r="AC832" s="242"/>
      <c r="AD832" s="242"/>
      <c r="AE832" s="242"/>
      <c r="AF832" s="242"/>
      <c r="AG832" s="242"/>
      <c r="AH832" s="242"/>
      <c r="AI832" s="242"/>
      <c r="AJ832" s="242"/>
    </row>
    <row r="833" spans="1:36" x14ac:dyDescent="0.25">
      <c r="A833" s="250"/>
      <c r="B833" s="250"/>
      <c r="C833" s="250"/>
      <c r="D833" s="252"/>
      <c r="E833" s="249"/>
      <c r="F833" s="249"/>
      <c r="G833" s="249"/>
      <c r="H833" s="249"/>
      <c r="I833" s="249"/>
      <c r="J833" s="369">
        <f>IF(G833=$J$1,(VLOOKUP(A833,'Extras -UL'!$A$6:$J$109,HLOOKUP('Exras Inflair Vs. Base'!G833,'Extras -UL'!$A$4:$J$5,2,FALSE),FALSE)-I833),0)</f>
        <v>0</v>
      </c>
      <c r="K833" s="369">
        <f>IF(G833=$K$1,(VLOOKUP(A833,'Extras -UL'!$A$6:$J$109,HLOOKUP('Exras Inflair Vs. Base'!G833,'Extras -UL'!$A$4:$J$5,2,FALSE),FALSE)-I833),0)</f>
        <v>0</v>
      </c>
      <c r="L833" s="369">
        <f>IF(G833=$L$1,(VLOOKUP(A833,'Extras -UL'!$A$6:$J$109,HLOOKUP('Exras Inflair Vs. Base'!G833,'Extras -UL'!$A$4:$J$5,2,FALSE),FALSE)-I833),0)</f>
        <v>0</v>
      </c>
      <c r="M833" s="369">
        <f>IF(G833=$M$1,(VLOOKUP(A833,'Extras -UL'!$A$6:$J$109,HLOOKUP('Exras Inflair Vs. Base'!G833,'Extras -UL'!$A$4:$J$5,2,FALSE),FALSE)-I833),0)</f>
        <v>0</v>
      </c>
      <c r="N833" s="369">
        <f>IF(G833=$N$1,(VLOOKUP(A833,'Extras -UL'!$A$6:$J$109,HLOOKUP('Exras Inflair Vs. Base'!G833,'Extras -UL'!$A$4:$J$5,2,FALSE),FALSE)-I833),0)</f>
        <v>0</v>
      </c>
      <c r="O833" s="369">
        <f>IF(G833=$O$1,(VLOOKUP(A833,'Extras -UL'!$A$6:$J$109,HLOOKUP('Exras Inflair Vs. Base'!G833,'Extras -UL'!$A$4:$J$5,2,FALSE),FALSE)-I833),0)</f>
        <v>0</v>
      </c>
      <c r="P833" s="369">
        <f>IF(G833=$P$1,(VLOOKUP(A833,'Extras -UL'!$A$6:$J$109,HLOOKUP('Exras Inflair Vs. Base'!G833,'Extras -UL'!$A$4:$J$5,2,FALSE),FALSE)-I833),0)</f>
        <v>0</v>
      </c>
      <c r="Q833" s="369">
        <f>IF(G833=$Q$1,(VLOOKUP(A833,'Extras -UL'!$A$6:$J$109,HLOOKUP('Exras Inflair Vs. Base'!G833,'Extras -UL'!$A$4:$J$5,2,FALSE),FALSE)-I833),0)</f>
        <v>0</v>
      </c>
      <c r="R833" s="369">
        <f>IF(G833=$R$1,(VLOOKUP(A833,'Extras -UL'!$A$6:$J$109,HLOOKUP('Exras Inflair Vs. Base'!G833,'Extras -UL'!$A$4:$J$5,2,FALSE),FALSE)-I833),0)</f>
        <v>0</v>
      </c>
      <c r="S833" s="248"/>
      <c r="T833" s="256" t="str">
        <f t="shared" si="37"/>
        <v/>
      </c>
      <c r="U833" s="248"/>
      <c r="V833" s="248"/>
      <c r="W833" s="248"/>
      <c r="X833" s="248"/>
      <c r="Y833" s="241"/>
      <c r="Z833" s="241"/>
      <c r="AA833" s="245"/>
      <c r="AB833" s="242"/>
      <c r="AC833" s="242"/>
      <c r="AD833" s="242"/>
      <c r="AE833" s="242"/>
      <c r="AF833" s="242"/>
      <c r="AG833" s="242"/>
      <c r="AH833" s="242"/>
      <c r="AI833" s="242"/>
      <c r="AJ833" s="242"/>
    </row>
    <row r="834" spans="1:36" x14ac:dyDescent="0.25">
      <c r="A834" s="250"/>
      <c r="B834" s="250"/>
      <c r="C834" s="250"/>
      <c r="D834" s="252"/>
      <c r="E834" s="249"/>
      <c r="F834" s="249"/>
      <c r="G834" s="249"/>
      <c r="H834" s="249"/>
      <c r="I834" s="249"/>
      <c r="J834" s="369">
        <f>IF(G834=$J$1,(VLOOKUP(A834,'Extras -UL'!$A$6:$J$109,HLOOKUP('Exras Inflair Vs. Base'!G834,'Extras -UL'!$A$4:$J$5,2,FALSE),FALSE)-I834),0)</f>
        <v>0</v>
      </c>
      <c r="K834" s="369">
        <f>IF(G834=$K$1,(VLOOKUP(A834,'Extras -UL'!$A$6:$J$109,HLOOKUP('Exras Inflair Vs. Base'!G834,'Extras -UL'!$A$4:$J$5,2,FALSE),FALSE)-I834),0)</f>
        <v>0</v>
      </c>
      <c r="L834" s="369">
        <f>IF(G834=$L$1,(VLOOKUP(A834,'Extras -UL'!$A$6:$J$109,HLOOKUP('Exras Inflair Vs. Base'!G834,'Extras -UL'!$A$4:$J$5,2,FALSE),FALSE)-I834),0)</f>
        <v>0</v>
      </c>
      <c r="M834" s="369">
        <f>IF(G834=$M$1,(VLOOKUP(A834,'Extras -UL'!$A$6:$J$109,HLOOKUP('Exras Inflair Vs. Base'!G834,'Extras -UL'!$A$4:$J$5,2,FALSE),FALSE)-I834),0)</f>
        <v>0</v>
      </c>
      <c r="N834" s="369">
        <f>IF(G834=$N$1,(VLOOKUP(A834,'Extras -UL'!$A$6:$J$109,HLOOKUP('Exras Inflair Vs. Base'!G834,'Extras -UL'!$A$4:$J$5,2,FALSE),FALSE)-I834),0)</f>
        <v>0</v>
      </c>
      <c r="O834" s="369">
        <f>IF(G834=$O$1,(VLOOKUP(A834,'Extras -UL'!$A$6:$J$109,HLOOKUP('Exras Inflair Vs. Base'!G834,'Extras -UL'!$A$4:$J$5,2,FALSE),FALSE)-I834),0)</f>
        <v>0</v>
      </c>
      <c r="P834" s="369">
        <f>IF(G834=$P$1,(VLOOKUP(A834,'Extras -UL'!$A$6:$J$109,HLOOKUP('Exras Inflair Vs. Base'!G834,'Extras -UL'!$A$4:$J$5,2,FALSE),FALSE)-I834),0)</f>
        <v>0</v>
      </c>
      <c r="Q834" s="369">
        <f>IF(G834=$Q$1,(VLOOKUP(A834,'Extras -UL'!$A$6:$J$109,HLOOKUP('Exras Inflair Vs. Base'!G834,'Extras -UL'!$A$4:$J$5,2,FALSE),FALSE)-I834),0)</f>
        <v>0</v>
      </c>
      <c r="R834" s="369">
        <f>IF(G834=$R$1,(VLOOKUP(A834,'Extras -UL'!$A$6:$J$109,HLOOKUP('Exras Inflair Vs. Base'!G834,'Extras -UL'!$A$4:$J$5,2,FALSE),FALSE)-I834),0)</f>
        <v>0</v>
      </c>
      <c r="S834" s="248"/>
      <c r="T834" s="256" t="str">
        <f t="shared" si="37"/>
        <v/>
      </c>
      <c r="U834" s="248"/>
      <c r="V834" s="248"/>
      <c r="W834" s="248"/>
      <c r="X834" s="248"/>
      <c r="Y834" s="241"/>
      <c r="Z834" s="241"/>
      <c r="AA834" s="245"/>
      <c r="AB834" s="242"/>
      <c r="AC834" s="242"/>
      <c r="AD834" s="242"/>
      <c r="AE834" s="242"/>
      <c r="AF834" s="242"/>
      <c r="AG834" s="242"/>
      <c r="AH834" s="242"/>
      <c r="AI834" s="242"/>
      <c r="AJ834" s="242"/>
    </row>
    <row r="835" spans="1:36" x14ac:dyDescent="0.25">
      <c r="A835" s="250"/>
      <c r="B835" s="250"/>
      <c r="C835" s="250"/>
      <c r="D835" s="252"/>
      <c r="E835" s="249"/>
      <c r="F835" s="249"/>
      <c r="G835" s="249"/>
      <c r="H835" s="249"/>
      <c r="I835" s="249"/>
      <c r="J835" s="369">
        <f>IF(G835=$J$1,(VLOOKUP(A835,'Extras -UL'!$A$6:$J$109,HLOOKUP('Exras Inflair Vs. Base'!G835,'Extras -UL'!$A$4:$J$5,2,FALSE),FALSE)-I835),0)</f>
        <v>0</v>
      </c>
      <c r="K835" s="369">
        <f>IF(G835=$K$1,(VLOOKUP(A835,'Extras -UL'!$A$6:$J$109,HLOOKUP('Exras Inflair Vs. Base'!G835,'Extras -UL'!$A$4:$J$5,2,FALSE),FALSE)-I835),0)</f>
        <v>0</v>
      </c>
      <c r="L835" s="369">
        <f>IF(G835=$L$1,(VLOOKUP(A835,'Extras -UL'!$A$6:$J$109,HLOOKUP('Exras Inflair Vs. Base'!G835,'Extras -UL'!$A$4:$J$5,2,FALSE),FALSE)-I835),0)</f>
        <v>0</v>
      </c>
      <c r="M835" s="369">
        <f>IF(G835=$M$1,(VLOOKUP(A835,'Extras -UL'!$A$6:$J$109,HLOOKUP('Exras Inflair Vs. Base'!G835,'Extras -UL'!$A$4:$J$5,2,FALSE),FALSE)-I835),0)</f>
        <v>0</v>
      </c>
      <c r="N835" s="369">
        <f>IF(G835=$N$1,(VLOOKUP(A835,'Extras -UL'!$A$6:$J$109,HLOOKUP('Exras Inflair Vs. Base'!G835,'Extras -UL'!$A$4:$J$5,2,FALSE),FALSE)-I835),0)</f>
        <v>0</v>
      </c>
      <c r="O835" s="369">
        <f>IF(G835=$O$1,(VLOOKUP(A835,'Extras -UL'!$A$6:$J$109,HLOOKUP('Exras Inflair Vs. Base'!G835,'Extras -UL'!$A$4:$J$5,2,FALSE),FALSE)-I835),0)</f>
        <v>0</v>
      </c>
      <c r="P835" s="369">
        <f>IF(G835=$P$1,(VLOOKUP(A835,'Extras -UL'!$A$6:$J$109,HLOOKUP('Exras Inflair Vs. Base'!G835,'Extras -UL'!$A$4:$J$5,2,FALSE),FALSE)-I835),0)</f>
        <v>0</v>
      </c>
      <c r="Q835" s="369">
        <f>IF(G835=$Q$1,(VLOOKUP(A835,'Extras -UL'!$A$6:$J$109,HLOOKUP('Exras Inflair Vs. Base'!G835,'Extras -UL'!$A$4:$J$5,2,FALSE),FALSE)-I835),0)</f>
        <v>0</v>
      </c>
      <c r="R835" s="369">
        <f>IF(G835=$R$1,(VLOOKUP(A835,'Extras -UL'!$A$6:$J$109,HLOOKUP('Exras Inflair Vs. Base'!G835,'Extras -UL'!$A$4:$J$5,2,FALSE),FALSE)-I835),0)</f>
        <v>0</v>
      </c>
      <c r="S835" s="248"/>
      <c r="T835" s="256" t="str">
        <f t="shared" si="37"/>
        <v/>
      </c>
      <c r="U835" s="248"/>
      <c r="V835" s="248"/>
      <c r="W835" s="248"/>
      <c r="X835" s="248"/>
      <c r="Y835" s="241"/>
      <c r="Z835" s="241"/>
      <c r="AA835" s="245"/>
      <c r="AB835" s="242"/>
      <c r="AC835" s="242"/>
      <c r="AD835" s="242"/>
      <c r="AE835" s="242"/>
      <c r="AF835" s="242"/>
      <c r="AG835" s="242"/>
      <c r="AH835" s="242"/>
      <c r="AI835" s="242"/>
      <c r="AJ835" s="242"/>
    </row>
    <row r="836" spans="1:36" x14ac:dyDescent="0.25">
      <c r="A836" s="250"/>
      <c r="B836" s="250"/>
      <c r="C836" s="250"/>
      <c r="D836" s="252"/>
      <c r="E836" s="249"/>
      <c r="F836" s="249"/>
      <c r="G836" s="249"/>
      <c r="H836" s="249"/>
      <c r="I836" s="249"/>
      <c r="J836" s="369">
        <f>IF(G836=$J$1,(VLOOKUP(A836,'Extras -UL'!$A$6:$J$109,HLOOKUP('Exras Inflair Vs. Base'!G836,'Extras -UL'!$A$4:$J$5,2,FALSE),FALSE)-I836),0)</f>
        <v>0</v>
      </c>
      <c r="K836" s="369">
        <f>IF(G836=$K$1,(VLOOKUP(A836,'Extras -UL'!$A$6:$J$109,HLOOKUP('Exras Inflair Vs. Base'!G836,'Extras -UL'!$A$4:$J$5,2,FALSE),FALSE)-I836),0)</f>
        <v>0</v>
      </c>
      <c r="L836" s="369">
        <f>IF(G836=$L$1,(VLOOKUP(A836,'Extras -UL'!$A$6:$J$109,HLOOKUP('Exras Inflair Vs. Base'!G836,'Extras -UL'!$A$4:$J$5,2,FALSE),FALSE)-I836),0)</f>
        <v>0</v>
      </c>
      <c r="M836" s="369">
        <f>IF(G836=$M$1,(VLOOKUP(A836,'Extras -UL'!$A$6:$J$109,HLOOKUP('Exras Inflair Vs. Base'!G836,'Extras -UL'!$A$4:$J$5,2,FALSE),FALSE)-I836),0)</f>
        <v>0</v>
      </c>
      <c r="N836" s="369">
        <f>IF(G836=$N$1,(VLOOKUP(A836,'Extras -UL'!$A$6:$J$109,HLOOKUP('Exras Inflair Vs. Base'!G836,'Extras -UL'!$A$4:$J$5,2,FALSE),FALSE)-I836),0)</f>
        <v>0</v>
      </c>
      <c r="O836" s="369">
        <f>IF(G836=$O$1,(VLOOKUP(A836,'Extras -UL'!$A$6:$J$109,HLOOKUP('Exras Inflair Vs. Base'!G836,'Extras -UL'!$A$4:$J$5,2,FALSE),FALSE)-I836),0)</f>
        <v>0</v>
      </c>
      <c r="P836" s="369">
        <f>IF(G836=$P$1,(VLOOKUP(A836,'Extras -UL'!$A$6:$J$109,HLOOKUP('Exras Inflair Vs. Base'!G836,'Extras -UL'!$A$4:$J$5,2,FALSE),FALSE)-I836),0)</f>
        <v>0</v>
      </c>
      <c r="Q836" s="369">
        <f>IF(G836=$Q$1,(VLOOKUP(A836,'Extras -UL'!$A$6:$J$109,HLOOKUP('Exras Inflair Vs. Base'!G836,'Extras -UL'!$A$4:$J$5,2,FALSE),FALSE)-I836),0)</f>
        <v>0</v>
      </c>
      <c r="R836" s="369">
        <f>IF(G836=$R$1,(VLOOKUP(A836,'Extras -UL'!$A$6:$J$109,HLOOKUP('Exras Inflair Vs. Base'!G836,'Extras -UL'!$A$4:$J$5,2,FALSE),FALSE)-I836),0)</f>
        <v>0</v>
      </c>
      <c r="S836" s="248"/>
      <c r="T836" s="256" t="str">
        <f t="shared" si="37"/>
        <v/>
      </c>
      <c r="U836" s="248"/>
      <c r="V836" s="248"/>
      <c r="W836" s="248"/>
      <c r="X836" s="248"/>
      <c r="Y836" s="241"/>
      <c r="Z836" s="241"/>
      <c r="AA836" s="245"/>
      <c r="AB836" s="242"/>
      <c r="AC836" s="242"/>
      <c r="AD836" s="242"/>
      <c r="AE836" s="242"/>
      <c r="AF836" s="242"/>
      <c r="AG836" s="242"/>
      <c r="AH836" s="242"/>
      <c r="AI836" s="242"/>
      <c r="AJ836" s="242"/>
    </row>
    <row r="837" spans="1:36" x14ac:dyDescent="0.25">
      <c r="A837" s="250"/>
      <c r="B837" s="250"/>
      <c r="C837" s="250"/>
      <c r="D837" s="252"/>
      <c r="E837" s="249"/>
      <c r="F837" s="249"/>
      <c r="G837" s="249"/>
      <c r="H837" s="249"/>
      <c r="I837" s="249"/>
      <c r="J837" s="369">
        <f>IF(G837=$J$1,(VLOOKUP(A837,'Extras -UL'!$A$6:$J$109,HLOOKUP('Exras Inflair Vs. Base'!G837,'Extras -UL'!$A$4:$J$5,2,FALSE),FALSE)-I837),0)</f>
        <v>0</v>
      </c>
      <c r="K837" s="369">
        <f>IF(G837=$K$1,(VLOOKUP(A837,'Extras -UL'!$A$6:$J$109,HLOOKUP('Exras Inflair Vs. Base'!G837,'Extras -UL'!$A$4:$J$5,2,FALSE),FALSE)-I837),0)</f>
        <v>0</v>
      </c>
      <c r="L837" s="369">
        <f>IF(G837=$L$1,(VLOOKUP(A837,'Extras -UL'!$A$6:$J$109,HLOOKUP('Exras Inflair Vs. Base'!G837,'Extras -UL'!$A$4:$J$5,2,FALSE),FALSE)-I837),0)</f>
        <v>0</v>
      </c>
      <c r="M837" s="369">
        <f>IF(G837=$M$1,(VLOOKUP(A837,'Extras -UL'!$A$6:$J$109,HLOOKUP('Exras Inflair Vs. Base'!G837,'Extras -UL'!$A$4:$J$5,2,FALSE),FALSE)-I837),0)</f>
        <v>0</v>
      </c>
      <c r="N837" s="369">
        <f>IF(G837=$N$1,(VLOOKUP(A837,'Extras -UL'!$A$6:$J$109,HLOOKUP('Exras Inflair Vs. Base'!G837,'Extras -UL'!$A$4:$J$5,2,FALSE),FALSE)-I837),0)</f>
        <v>0</v>
      </c>
      <c r="O837" s="369">
        <f>IF(G837=$O$1,(VLOOKUP(A837,'Extras -UL'!$A$6:$J$109,HLOOKUP('Exras Inflair Vs. Base'!G837,'Extras -UL'!$A$4:$J$5,2,FALSE),FALSE)-I837),0)</f>
        <v>0</v>
      </c>
      <c r="P837" s="369">
        <f>IF(G837=$P$1,(VLOOKUP(A837,'Extras -UL'!$A$6:$J$109,HLOOKUP('Exras Inflair Vs. Base'!G837,'Extras -UL'!$A$4:$J$5,2,FALSE),FALSE)-I837),0)</f>
        <v>0</v>
      </c>
      <c r="Q837" s="369">
        <f>IF(G837=$Q$1,(VLOOKUP(A837,'Extras -UL'!$A$6:$J$109,HLOOKUP('Exras Inflair Vs. Base'!G837,'Extras -UL'!$A$4:$J$5,2,FALSE),FALSE)-I837),0)</f>
        <v>0</v>
      </c>
      <c r="R837" s="369">
        <f>IF(G837=$R$1,(VLOOKUP(A837,'Extras -UL'!$A$6:$J$109,HLOOKUP('Exras Inflair Vs. Base'!G837,'Extras -UL'!$A$4:$J$5,2,FALSE),FALSE)-I837),0)</f>
        <v>0</v>
      </c>
      <c r="S837" s="248"/>
      <c r="T837" s="256" t="str">
        <f t="shared" si="37"/>
        <v/>
      </c>
      <c r="U837" s="248"/>
      <c r="V837" s="248"/>
      <c r="W837" s="248"/>
      <c r="X837" s="248"/>
      <c r="Y837" s="241"/>
      <c r="Z837" s="241"/>
      <c r="AA837" s="245"/>
      <c r="AB837" s="242"/>
      <c r="AC837" s="242"/>
      <c r="AD837" s="242"/>
      <c r="AE837" s="242"/>
      <c r="AF837" s="242"/>
      <c r="AG837" s="242"/>
      <c r="AH837" s="242"/>
      <c r="AI837" s="242"/>
      <c r="AJ837" s="242"/>
    </row>
    <row r="838" spans="1:36" x14ac:dyDescent="0.25">
      <c r="A838" s="250"/>
      <c r="B838" s="250"/>
      <c r="C838" s="250"/>
      <c r="D838" s="252"/>
      <c r="E838" s="249"/>
      <c r="F838" s="249"/>
      <c r="G838" s="249"/>
      <c r="H838" s="249"/>
      <c r="I838" s="249"/>
      <c r="J838" s="369">
        <f>IF(G838=$J$1,(VLOOKUP(A838,'Extras -UL'!$A$6:$J$109,HLOOKUP('Exras Inflair Vs. Base'!G838,'Extras -UL'!$A$4:$J$5,2,FALSE),FALSE)-I838),0)</f>
        <v>0</v>
      </c>
      <c r="K838" s="369">
        <f>IF(G838=$K$1,(VLOOKUP(A838,'Extras -UL'!$A$6:$J$109,HLOOKUP('Exras Inflair Vs. Base'!G838,'Extras -UL'!$A$4:$J$5,2,FALSE),FALSE)-I838),0)</f>
        <v>0</v>
      </c>
      <c r="L838" s="369">
        <f>IF(G838=$L$1,(VLOOKUP(A838,'Extras -UL'!$A$6:$J$109,HLOOKUP('Exras Inflair Vs. Base'!G838,'Extras -UL'!$A$4:$J$5,2,FALSE),FALSE)-I838),0)</f>
        <v>0</v>
      </c>
      <c r="M838" s="369">
        <f>IF(G838=$M$1,(VLOOKUP(A838,'Extras -UL'!$A$6:$J$109,HLOOKUP('Exras Inflair Vs. Base'!G838,'Extras -UL'!$A$4:$J$5,2,FALSE),FALSE)-I838),0)</f>
        <v>0</v>
      </c>
      <c r="N838" s="369">
        <f>IF(G838=$N$1,(VLOOKUP(A838,'Extras -UL'!$A$6:$J$109,HLOOKUP('Exras Inflair Vs. Base'!G838,'Extras -UL'!$A$4:$J$5,2,FALSE),FALSE)-I838),0)</f>
        <v>0</v>
      </c>
      <c r="O838" s="369">
        <f>IF(G838=$O$1,(VLOOKUP(A838,'Extras -UL'!$A$6:$J$109,HLOOKUP('Exras Inflair Vs. Base'!G838,'Extras -UL'!$A$4:$J$5,2,FALSE),FALSE)-I838),0)</f>
        <v>0</v>
      </c>
      <c r="P838" s="369">
        <f>IF(G838=$P$1,(VLOOKUP(A838,'Extras -UL'!$A$6:$J$109,HLOOKUP('Exras Inflair Vs. Base'!G838,'Extras -UL'!$A$4:$J$5,2,FALSE),FALSE)-I838),0)</f>
        <v>0</v>
      </c>
      <c r="Q838" s="369">
        <f>IF(G838=$Q$1,(VLOOKUP(A838,'Extras -UL'!$A$6:$J$109,HLOOKUP('Exras Inflair Vs. Base'!G838,'Extras -UL'!$A$4:$J$5,2,FALSE),FALSE)-I838),0)</f>
        <v>0</v>
      </c>
      <c r="R838" s="369">
        <f>IF(G838=$R$1,(VLOOKUP(A838,'Extras -UL'!$A$6:$J$109,HLOOKUP('Exras Inflair Vs. Base'!G838,'Extras -UL'!$A$4:$J$5,2,FALSE),FALSE)-I838),0)</f>
        <v>0</v>
      </c>
      <c r="S838" s="248"/>
      <c r="T838" s="256" t="str">
        <f t="shared" si="37"/>
        <v/>
      </c>
      <c r="U838" s="248"/>
      <c r="V838" s="248"/>
      <c r="W838" s="248"/>
      <c r="X838" s="248"/>
      <c r="Y838" s="241"/>
      <c r="Z838" s="241"/>
      <c r="AA838" s="245"/>
      <c r="AB838" s="242"/>
      <c r="AC838" s="242"/>
      <c r="AD838" s="242"/>
      <c r="AE838" s="242"/>
      <c r="AF838" s="242"/>
      <c r="AG838" s="242"/>
      <c r="AH838" s="242"/>
      <c r="AI838" s="242"/>
      <c r="AJ838" s="242"/>
    </row>
    <row r="839" spans="1:36" x14ac:dyDescent="0.25">
      <c r="A839" s="250"/>
      <c r="B839" s="250"/>
      <c r="C839" s="250"/>
      <c r="D839" s="252"/>
      <c r="E839" s="249"/>
      <c r="F839" s="249"/>
      <c r="G839" s="249"/>
      <c r="H839" s="249"/>
      <c r="I839" s="249"/>
      <c r="J839" s="369">
        <f>IF(G839=$J$1,(VLOOKUP(A839,'Extras -UL'!$A$6:$J$109,HLOOKUP('Exras Inflair Vs. Base'!G839,'Extras -UL'!$A$4:$J$5,2,FALSE),FALSE)-I839),0)</f>
        <v>0</v>
      </c>
      <c r="K839" s="369">
        <f>IF(G839=$K$1,(VLOOKUP(A839,'Extras -UL'!$A$6:$J$109,HLOOKUP('Exras Inflair Vs. Base'!G839,'Extras -UL'!$A$4:$J$5,2,FALSE),FALSE)-I839),0)</f>
        <v>0</v>
      </c>
      <c r="L839" s="369">
        <f>IF(G839=$L$1,(VLOOKUP(A839,'Extras -UL'!$A$6:$J$109,HLOOKUP('Exras Inflair Vs. Base'!G839,'Extras -UL'!$A$4:$J$5,2,FALSE),FALSE)-I839),0)</f>
        <v>0</v>
      </c>
      <c r="M839" s="369">
        <f>IF(G839=$M$1,(VLOOKUP(A839,'Extras -UL'!$A$6:$J$109,HLOOKUP('Exras Inflair Vs. Base'!G839,'Extras -UL'!$A$4:$J$5,2,FALSE),FALSE)-I839),0)</f>
        <v>0</v>
      </c>
      <c r="N839" s="369">
        <f>IF(G839=$N$1,(VLOOKUP(A839,'Extras -UL'!$A$6:$J$109,HLOOKUP('Exras Inflair Vs. Base'!G839,'Extras -UL'!$A$4:$J$5,2,FALSE),FALSE)-I839),0)</f>
        <v>0</v>
      </c>
      <c r="O839" s="369">
        <f>IF(G839=$O$1,(VLOOKUP(A839,'Extras -UL'!$A$6:$J$109,HLOOKUP('Exras Inflair Vs. Base'!G839,'Extras -UL'!$A$4:$J$5,2,FALSE),FALSE)-I839),0)</f>
        <v>0</v>
      </c>
      <c r="P839" s="369">
        <f>IF(G839=$P$1,(VLOOKUP(A839,'Extras -UL'!$A$6:$J$109,HLOOKUP('Exras Inflair Vs. Base'!G839,'Extras -UL'!$A$4:$J$5,2,FALSE),FALSE)-I839),0)</f>
        <v>0</v>
      </c>
      <c r="Q839" s="369">
        <f>IF(G839=$Q$1,(VLOOKUP(A839,'Extras -UL'!$A$6:$J$109,HLOOKUP('Exras Inflair Vs. Base'!G839,'Extras -UL'!$A$4:$J$5,2,FALSE),FALSE)-I839),0)</f>
        <v>0</v>
      </c>
      <c r="R839" s="369">
        <f>IF(G839=$R$1,(VLOOKUP(A839,'Extras -UL'!$A$6:$J$109,HLOOKUP('Exras Inflair Vs. Base'!G839,'Extras -UL'!$A$4:$J$5,2,FALSE),FALSE)-I839),0)</f>
        <v>0</v>
      </c>
      <c r="S839" s="248"/>
      <c r="T839" s="256" t="str">
        <f t="shared" si="37"/>
        <v/>
      </c>
      <c r="U839" s="248"/>
      <c r="V839" s="248"/>
      <c r="W839" s="248"/>
      <c r="X839" s="248"/>
      <c r="Y839" s="241"/>
      <c r="Z839" s="241"/>
      <c r="AA839" s="245"/>
      <c r="AB839" s="242"/>
      <c r="AC839" s="242"/>
      <c r="AD839" s="242"/>
      <c r="AE839" s="242"/>
      <c r="AF839" s="242"/>
      <c r="AG839" s="242"/>
      <c r="AH839" s="242"/>
      <c r="AI839" s="242"/>
      <c r="AJ839" s="242"/>
    </row>
    <row r="840" spans="1:36" x14ac:dyDescent="0.25">
      <c r="A840" s="250"/>
      <c r="B840" s="250"/>
      <c r="C840" s="250"/>
      <c r="D840" s="252"/>
      <c r="E840" s="249"/>
      <c r="F840" s="249"/>
      <c r="G840" s="249"/>
      <c r="H840" s="249"/>
      <c r="I840" s="249"/>
      <c r="J840" s="369">
        <f>IF(G840=$J$1,(VLOOKUP(A840,'Extras -UL'!$A$6:$J$109,HLOOKUP('Exras Inflair Vs. Base'!G840,'Extras -UL'!$A$4:$J$5,2,FALSE),FALSE)-I840),0)</f>
        <v>0</v>
      </c>
      <c r="K840" s="369">
        <f>IF(G840=$K$1,(VLOOKUP(A840,'Extras -UL'!$A$6:$J$109,HLOOKUP('Exras Inflair Vs. Base'!G840,'Extras -UL'!$A$4:$J$5,2,FALSE),FALSE)-I840),0)</f>
        <v>0</v>
      </c>
      <c r="L840" s="369">
        <f>IF(G840=$L$1,(VLOOKUP(A840,'Extras -UL'!$A$6:$J$109,HLOOKUP('Exras Inflair Vs. Base'!G840,'Extras -UL'!$A$4:$J$5,2,FALSE),FALSE)-I840),0)</f>
        <v>0</v>
      </c>
      <c r="M840" s="369">
        <f>IF(G840=$M$1,(VLOOKUP(A840,'Extras -UL'!$A$6:$J$109,HLOOKUP('Exras Inflair Vs. Base'!G840,'Extras -UL'!$A$4:$J$5,2,FALSE),FALSE)-I840),0)</f>
        <v>0</v>
      </c>
      <c r="N840" s="369">
        <f>IF(G840=$N$1,(VLOOKUP(A840,'Extras -UL'!$A$6:$J$109,HLOOKUP('Exras Inflair Vs. Base'!G840,'Extras -UL'!$A$4:$J$5,2,FALSE),FALSE)-I840),0)</f>
        <v>0</v>
      </c>
      <c r="O840" s="369">
        <f>IF(G840=$O$1,(VLOOKUP(A840,'Extras -UL'!$A$6:$J$109,HLOOKUP('Exras Inflair Vs. Base'!G840,'Extras -UL'!$A$4:$J$5,2,FALSE),FALSE)-I840),0)</f>
        <v>0</v>
      </c>
      <c r="P840" s="369">
        <f>IF(G840=$P$1,(VLOOKUP(A840,'Extras -UL'!$A$6:$J$109,HLOOKUP('Exras Inflair Vs. Base'!G840,'Extras -UL'!$A$4:$J$5,2,FALSE),FALSE)-I840),0)</f>
        <v>0</v>
      </c>
      <c r="Q840" s="369">
        <f>IF(G840=$Q$1,(VLOOKUP(A840,'Extras -UL'!$A$6:$J$109,HLOOKUP('Exras Inflair Vs. Base'!G840,'Extras -UL'!$A$4:$J$5,2,FALSE),FALSE)-I840),0)</f>
        <v>0</v>
      </c>
      <c r="R840" s="369">
        <f>IF(G840=$R$1,(VLOOKUP(A840,'Extras -UL'!$A$6:$J$109,HLOOKUP('Exras Inflair Vs. Base'!G840,'Extras -UL'!$A$4:$J$5,2,FALSE),FALSE)-I840),0)</f>
        <v>0</v>
      </c>
      <c r="S840" s="248"/>
      <c r="T840" s="256" t="str">
        <f t="shared" si="37"/>
        <v/>
      </c>
      <c r="U840" s="248"/>
      <c r="V840" s="248"/>
      <c r="W840" s="248"/>
      <c r="X840" s="248"/>
      <c r="Y840" s="241"/>
      <c r="Z840" s="241"/>
      <c r="AA840" s="245"/>
      <c r="AB840" s="242"/>
      <c r="AC840" s="242"/>
      <c r="AD840" s="242"/>
      <c r="AE840" s="242"/>
      <c r="AF840" s="242"/>
      <c r="AG840" s="242"/>
      <c r="AH840" s="242"/>
      <c r="AI840" s="242"/>
      <c r="AJ840" s="242"/>
    </row>
    <row r="841" spans="1:36" x14ac:dyDescent="0.25">
      <c r="A841" s="250"/>
      <c r="B841" s="250"/>
      <c r="C841" s="250"/>
      <c r="D841" s="252"/>
      <c r="E841" s="249"/>
      <c r="F841" s="249"/>
      <c r="G841" s="249"/>
      <c r="H841" s="249"/>
      <c r="I841" s="249"/>
      <c r="J841" s="369">
        <f>IF(G841=$J$1,(VLOOKUP(A841,'Extras -UL'!$A$6:$J$109,HLOOKUP('Exras Inflair Vs. Base'!G841,'Extras -UL'!$A$4:$J$5,2,FALSE),FALSE)-I841),0)</f>
        <v>0</v>
      </c>
      <c r="K841" s="369">
        <f>IF(G841=$K$1,(VLOOKUP(A841,'Extras -UL'!$A$6:$J$109,HLOOKUP('Exras Inflair Vs. Base'!G841,'Extras -UL'!$A$4:$J$5,2,FALSE),FALSE)-I841),0)</f>
        <v>0</v>
      </c>
      <c r="L841" s="369">
        <f>IF(G841=$L$1,(VLOOKUP(A841,'Extras -UL'!$A$6:$J$109,HLOOKUP('Exras Inflair Vs. Base'!G841,'Extras -UL'!$A$4:$J$5,2,FALSE),FALSE)-I841),0)</f>
        <v>0</v>
      </c>
      <c r="M841" s="369">
        <f>IF(G841=$M$1,(VLOOKUP(A841,'Extras -UL'!$A$6:$J$109,HLOOKUP('Exras Inflair Vs. Base'!G841,'Extras -UL'!$A$4:$J$5,2,FALSE),FALSE)-I841),0)</f>
        <v>0</v>
      </c>
      <c r="N841" s="369">
        <f>IF(G841=$N$1,(VLOOKUP(A841,'Extras -UL'!$A$6:$J$109,HLOOKUP('Exras Inflair Vs. Base'!G841,'Extras -UL'!$A$4:$J$5,2,FALSE),FALSE)-I841),0)</f>
        <v>0</v>
      </c>
      <c r="O841" s="369">
        <f>IF(G841=$O$1,(VLOOKUP(A841,'Extras -UL'!$A$6:$J$109,HLOOKUP('Exras Inflair Vs. Base'!G841,'Extras -UL'!$A$4:$J$5,2,FALSE),FALSE)-I841),0)</f>
        <v>0</v>
      </c>
      <c r="P841" s="369">
        <f>IF(G841=$P$1,(VLOOKUP(A841,'Extras -UL'!$A$6:$J$109,HLOOKUP('Exras Inflair Vs. Base'!G841,'Extras -UL'!$A$4:$J$5,2,FALSE),FALSE)-I841),0)</f>
        <v>0</v>
      </c>
      <c r="Q841" s="369">
        <f>IF(G841=$Q$1,(VLOOKUP(A841,'Extras -UL'!$A$6:$J$109,HLOOKUP('Exras Inflair Vs. Base'!G841,'Extras -UL'!$A$4:$J$5,2,FALSE),FALSE)-I841),0)</f>
        <v>0</v>
      </c>
      <c r="R841" s="369">
        <f>IF(G841=$R$1,(VLOOKUP(A841,'Extras -UL'!$A$6:$J$109,HLOOKUP('Exras Inflair Vs. Base'!G841,'Extras -UL'!$A$4:$J$5,2,FALSE),FALSE)-I841),0)</f>
        <v>0</v>
      </c>
      <c r="S841" s="248"/>
      <c r="T841" s="256" t="str">
        <f>A841&amp;G841&amp;I841</f>
        <v/>
      </c>
      <c r="U841" s="248"/>
      <c r="V841" s="248"/>
      <c r="W841" s="248"/>
      <c r="X841" s="248"/>
      <c r="Y841" s="241"/>
      <c r="Z841" s="241"/>
      <c r="AA841" s="245"/>
      <c r="AB841" s="242"/>
      <c r="AC841" s="242"/>
      <c r="AD841" s="242"/>
      <c r="AE841" s="242"/>
      <c r="AF841" s="242"/>
      <c r="AG841" s="242"/>
      <c r="AH841" s="242"/>
      <c r="AI841" s="242"/>
      <c r="AJ841" s="242"/>
    </row>
    <row r="842" spans="1:36" x14ac:dyDescent="0.25">
      <c r="A842" s="250"/>
      <c r="B842" s="250"/>
      <c r="C842" s="250"/>
      <c r="D842" s="252"/>
      <c r="E842" s="249"/>
      <c r="F842" s="249"/>
      <c r="G842" s="249"/>
      <c r="H842" s="249"/>
      <c r="I842" s="249"/>
      <c r="J842" s="369">
        <f>IF(G842=$J$1,(VLOOKUP(A842,'Extras -UL'!$A$6:$J$109,HLOOKUP('Exras Inflair Vs. Base'!G842,'Extras -UL'!$A$4:$J$5,2,FALSE),FALSE)-I842),0)</f>
        <v>0</v>
      </c>
      <c r="K842" s="369">
        <f>IF(G842=$K$1,(VLOOKUP(A842,'Extras -UL'!$A$6:$J$109,HLOOKUP('Exras Inflair Vs. Base'!G842,'Extras -UL'!$A$4:$J$5,2,FALSE),FALSE)-I842),0)</f>
        <v>0</v>
      </c>
      <c r="L842" s="369">
        <f>IF(G842=$L$1,(VLOOKUP(A842,'Extras -UL'!$A$6:$J$109,HLOOKUP('Exras Inflair Vs. Base'!G842,'Extras -UL'!$A$4:$J$5,2,FALSE),FALSE)-I842),0)</f>
        <v>0</v>
      </c>
      <c r="M842" s="369">
        <f>IF(G842=$M$1,(VLOOKUP(A842,'Extras -UL'!$A$6:$J$109,HLOOKUP('Exras Inflair Vs. Base'!G842,'Extras -UL'!$A$4:$J$5,2,FALSE),FALSE)-I842),0)</f>
        <v>0</v>
      </c>
      <c r="N842" s="369">
        <f>IF(G842=$N$1,(VLOOKUP(A842,'Extras -UL'!$A$6:$J$109,HLOOKUP('Exras Inflair Vs. Base'!G842,'Extras -UL'!$A$4:$J$5,2,FALSE),FALSE)-I842),0)</f>
        <v>0</v>
      </c>
      <c r="O842" s="369">
        <f>IF(G842=$O$1,(VLOOKUP(A842,'Extras -UL'!$A$6:$J$109,HLOOKUP('Exras Inflair Vs. Base'!G842,'Extras -UL'!$A$4:$J$5,2,FALSE),FALSE)-I842),0)</f>
        <v>0</v>
      </c>
      <c r="P842" s="369">
        <f>IF(G842=$P$1,(VLOOKUP(A842,'Extras -UL'!$A$6:$J$109,HLOOKUP('Exras Inflair Vs. Base'!G842,'Extras -UL'!$A$4:$J$5,2,FALSE),FALSE)-I842),0)</f>
        <v>0</v>
      </c>
      <c r="Q842" s="369">
        <f>IF(G842=$Q$1,(VLOOKUP(A842,'Extras -UL'!$A$6:$J$109,HLOOKUP('Exras Inflair Vs. Base'!G842,'Extras -UL'!$A$4:$J$5,2,FALSE),FALSE)-I842),0)</f>
        <v>0</v>
      </c>
      <c r="R842" s="369">
        <f>IF(G842=$R$1,(VLOOKUP(A842,'Extras -UL'!$A$6:$J$109,HLOOKUP('Exras Inflair Vs. Base'!G842,'Extras -UL'!$A$4:$J$5,2,FALSE),FALSE)-I842),0)</f>
        <v>0</v>
      </c>
      <c r="S842" s="248"/>
      <c r="T842" s="256" t="str">
        <f>A842&amp;G842&amp;I842</f>
        <v/>
      </c>
      <c r="U842" s="248"/>
      <c r="V842" s="248"/>
      <c r="W842" s="248"/>
      <c r="X842" s="248"/>
      <c r="Y842" s="241"/>
      <c r="Z842" s="241"/>
      <c r="AA842" s="245"/>
      <c r="AB842" s="242"/>
      <c r="AC842" s="242"/>
      <c r="AD842" s="242"/>
      <c r="AE842" s="242"/>
      <c r="AF842" s="242"/>
      <c r="AG842" s="242"/>
      <c r="AH842" s="242"/>
      <c r="AI842" s="242"/>
      <c r="AJ842" s="242"/>
    </row>
  </sheetData>
  <mergeCells count="18">
    <mergeCell ref="C1:C2"/>
    <mergeCell ref="B1:B2"/>
    <mergeCell ref="A1:A2"/>
    <mergeCell ref="F1:F2"/>
    <mergeCell ref="E1:E2"/>
    <mergeCell ref="D1:D2"/>
    <mergeCell ref="R1:R2"/>
    <mergeCell ref="Q1:Q2"/>
    <mergeCell ref="P1:P2"/>
    <mergeCell ref="O1:O2"/>
    <mergeCell ref="N1:N2"/>
    <mergeCell ref="M1:M2"/>
    <mergeCell ref="L1:L2"/>
    <mergeCell ref="I1:I2"/>
    <mergeCell ref="H1:H2"/>
    <mergeCell ref="G1:G2"/>
    <mergeCell ref="J1:J2"/>
    <mergeCell ref="K1:K2"/>
  </mergeCells>
  <conditionalFormatting sqref="O1:P1">
    <cfRule type="containsText" dxfId="90" priority="28" operator="containsText" text="C62020">
      <formula>NOT(ISERROR(SEARCH("C62020",O1)))</formula>
    </cfRule>
    <cfRule type="containsText" dxfId="89" priority="29" operator="containsText" text="c62038">
      <formula>NOT(ISERROR(SEARCH("c62038",O1)))</formula>
    </cfRule>
  </conditionalFormatting>
  <conditionalFormatting sqref="Q1:S1 U1:X1">
    <cfRule type="containsText" dxfId="88" priority="26" operator="containsText" text="C62020">
      <formula>NOT(ISERROR(SEARCH("C62020",Q1)))</formula>
    </cfRule>
    <cfRule type="containsText" dxfId="87" priority="27" operator="containsText" text="c62038">
      <formula>NOT(ISERROR(SEARCH("c62038",Q1)))</formula>
    </cfRule>
  </conditionalFormatting>
  <conditionalFormatting sqref="J1">
    <cfRule type="containsText" dxfId="86" priority="24" operator="containsText" text="C62020">
      <formula>NOT(ISERROR(SEARCH("C62020",J1)))</formula>
    </cfRule>
    <cfRule type="containsText" dxfId="85" priority="25" operator="containsText" text="c62038">
      <formula>NOT(ISERROR(SEARCH("c62038",J1)))</formula>
    </cfRule>
  </conditionalFormatting>
  <conditionalFormatting sqref="K1">
    <cfRule type="containsText" dxfId="84" priority="22" operator="containsText" text="C62020">
      <formula>NOT(ISERROR(SEARCH("C62020",K1)))</formula>
    </cfRule>
    <cfRule type="containsText" dxfId="83" priority="23" operator="containsText" text="c62038">
      <formula>NOT(ISERROR(SEARCH("c62038",K1)))</formula>
    </cfRule>
  </conditionalFormatting>
  <conditionalFormatting sqref="L1:N1">
    <cfRule type="containsText" dxfId="82" priority="20" operator="containsText" text="C62020">
      <formula>NOT(ISERROR(SEARCH("C62020",L1)))</formula>
    </cfRule>
    <cfRule type="containsText" dxfId="81" priority="21" operator="containsText" text="c62038">
      <formula>NOT(ISERROR(SEARCH("c62038",L1)))</formula>
    </cfRule>
  </conditionalFormatting>
  <conditionalFormatting sqref="AG1:AJ2">
    <cfRule type="containsText" dxfId="80" priority="18" operator="containsText" text="C62020">
      <formula>NOT(ISERROR(SEARCH("C62020",AG1)))</formula>
    </cfRule>
    <cfRule type="containsText" dxfId="79" priority="19" operator="containsText" text="c62038">
      <formula>NOT(ISERROR(SEARCH("c62038",AG1)))</formula>
    </cfRule>
  </conditionalFormatting>
  <conditionalFormatting sqref="AB1:AB2">
    <cfRule type="containsText" dxfId="78" priority="14" operator="containsText" text="C62020">
      <formula>NOT(ISERROR(SEARCH("C62020",AB1)))</formula>
    </cfRule>
    <cfRule type="containsText" dxfId="77" priority="15" operator="containsText" text="c62038">
      <formula>NOT(ISERROR(SEARCH("c62038",AB1)))</formula>
    </cfRule>
  </conditionalFormatting>
  <conditionalFormatting sqref="AC1:AC2">
    <cfRule type="containsText" dxfId="76" priority="12" operator="containsText" text="C62020">
      <formula>NOT(ISERROR(SEARCH("C62020",AC1)))</formula>
    </cfRule>
    <cfRule type="containsText" dxfId="75" priority="13" operator="containsText" text="c62038">
      <formula>NOT(ISERROR(SEARCH("c62038",AC1)))</formula>
    </cfRule>
  </conditionalFormatting>
  <conditionalFormatting sqref="AD1:AF2">
    <cfRule type="containsText" dxfId="74" priority="10" operator="containsText" text="C62020">
      <formula>NOT(ISERROR(SEARCH("C62020",AD1)))</formula>
    </cfRule>
    <cfRule type="containsText" dxfId="73" priority="11" operator="containsText" text="c62038">
      <formula>NOT(ISERROR(SEARCH("c62038",AD1)))</formula>
    </cfRule>
  </conditionalFormatting>
  <conditionalFormatting sqref="AA1:AA2">
    <cfRule type="containsText" dxfId="72" priority="8" operator="containsText" text="C62020">
      <formula>NOT(ISERROR(SEARCH("C62020",AA1)))</formula>
    </cfRule>
    <cfRule type="containsText" dxfId="71" priority="9" operator="containsText" text="c62038">
      <formula>NOT(ISERROR(SEARCH("c62038",AA1)))</formula>
    </cfRule>
  </conditionalFormatting>
  <conditionalFormatting sqref="T1">
    <cfRule type="containsText" dxfId="70" priority="6" operator="containsText" text="C62020">
      <formula>NOT(ISERROR(SEARCH("C62020",T1)))</formula>
    </cfRule>
    <cfRule type="containsText" dxfId="69" priority="7" operator="containsText" text="c62038">
      <formula>NOT(ISERROR(SEARCH("c62038",T1)))</formula>
    </cfRule>
  </conditionalFormatting>
  <conditionalFormatting sqref="T83:T211 T1:T69 T215:T1048576 T74:T79">
    <cfRule type="duplicateValues" dxfId="68" priority="5"/>
  </conditionalFormatting>
  <conditionalFormatting sqref="T80:T82">
    <cfRule type="duplicateValues" dxfId="67" priority="4"/>
  </conditionalFormatting>
  <conditionalFormatting sqref="T212:T214">
    <cfRule type="duplicateValues" dxfId="66" priority="3"/>
  </conditionalFormatting>
  <conditionalFormatting sqref="T70:T71">
    <cfRule type="duplicateValues" dxfId="65" priority="2"/>
  </conditionalFormatting>
  <conditionalFormatting sqref="T72:T73">
    <cfRule type="duplicateValues" dxfId="64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5"/>
  <dimension ref="A1:L1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6" sqref="H36"/>
    </sheetView>
  </sheetViews>
  <sheetFormatPr defaultColWidth="9.109375" defaultRowHeight="13.8" x14ac:dyDescent="0.3"/>
  <cols>
    <col min="1" max="1" width="11.5546875" style="36" bestFit="1" customWidth="1"/>
    <col min="2" max="2" width="11.109375" style="80" hidden="1" customWidth="1"/>
    <col min="3" max="3" width="8.5546875" style="48" bestFit="1" customWidth="1"/>
    <col min="4" max="4" width="6.33203125" style="48" hidden="1" customWidth="1"/>
    <col min="5" max="5" width="7" style="66" customWidth="1"/>
    <col min="6" max="6" width="6.6640625" style="66" bestFit="1" customWidth="1"/>
    <col min="7" max="7" width="26.5546875" style="36" customWidth="1"/>
    <col min="8" max="8" width="14" style="48" bestFit="1" customWidth="1"/>
    <col min="9" max="9" width="15" style="48" customWidth="1"/>
    <col min="10" max="12" width="20.88671875" style="36" customWidth="1"/>
    <col min="13" max="16384" width="9.109375" style="36"/>
  </cols>
  <sheetData>
    <row r="1" spans="1:12" s="66" customFormat="1" ht="14.4" thickBot="1" x14ac:dyDescent="0.35">
      <c r="A1" s="83" t="s">
        <v>162</v>
      </c>
      <c r="B1" s="83" t="s">
        <v>677</v>
      </c>
      <c r="C1" s="83" t="s">
        <v>206</v>
      </c>
      <c r="D1" s="83" t="s">
        <v>207</v>
      </c>
      <c r="E1" s="83" t="s">
        <v>462</v>
      </c>
      <c r="F1" s="83" t="s">
        <v>463</v>
      </c>
      <c r="G1" s="83" t="s">
        <v>557</v>
      </c>
      <c r="H1" s="83" t="s">
        <v>678</v>
      </c>
      <c r="I1" s="83" t="s">
        <v>464</v>
      </c>
      <c r="J1" s="83" t="s">
        <v>455</v>
      </c>
      <c r="K1" s="83" t="s">
        <v>780</v>
      </c>
      <c r="L1" s="83" t="s">
        <v>465</v>
      </c>
    </row>
    <row r="2" spans="1:12" ht="13.5" customHeight="1" x14ac:dyDescent="0.3">
      <c r="A2" s="84" t="s">
        <v>42</v>
      </c>
      <c r="B2" s="85"/>
      <c r="C2" s="84" t="s">
        <v>212</v>
      </c>
      <c r="D2" s="84"/>
      <c r="E2" s="84" t="s">
        <v>558</v>
      </c>
      <c r="F2" s="84" t="s">
        <v>679</v>
      </c>
      <c r="G2" s="86" t="s">
        <v>559</v>
      </c>
      <c r="H2" s="86" t="s">
        <v>653</v>
      </c>
      <c r="I2" s="86" t="s">
        <v>240</v>
      </c>
      <c r="J2" s="86" t="s">
        <v>152</v>
      </c>
      <c r="K2" s="86" t="s">
        <v>704</v>
      </c>
      <c r="L2" s="86"/>
    </row>
    <row r="3" spans="1:12" s="82" customFormat="1" x14ac:dyDescent="0.3">
      <c r="A3" s="87" t="s">
        <v>42</v>
      </c>
      <c r="B3" s="88"/>
      <c r="C3" s="87" t="s">
        <v>212</v>
      </c>
      <c r="D3" s="87"/>
      <c r="E3" s="87" t="s">
        <v>768</v>
      </c>
      <c r="F3" s="87" t="s">
        <v>615</v>
      </c>
      <c r="G3" s="86" t="s">
        <v>559</v>
      </c>
      <c r="H3" s="86" t="s">
        <v>653</v>
      </c>
      <c r="I3" s="86" t="s">
        <v>240</v>
      </c>
      <c r="J3" s="86" t="s">
        <v>152</v>
      </c>
      <c r="K3" s="86" t="s">
        <v>704</v>
      </c>
      <c r="L3" s="86"/>
    </row>
    <row r="4" spans="1:12" s="66" customFormat="1" x14ac:dyDescent="0.3">
      <c r="A4" s="87" t="s">
        <v>42</v>
      </c>
      <c r="B4" s="88"/>
      <c r="C4" s="87" t="s">
        <v>212</v>
      </c>
      <c r="D4" s="87"/>
      <c r="E4" s="87" t="s">
        <v>774</v>
      </c>
      <c r="F4" s="87" t="s">
        <v>775</v>
      </c>
      <c r="G4" s="89" t="s">
        <v>559</v>
      </c>
      <c r="H4" s="89" t="s">
        <v>653</v>
      </c>
      <c r="I4" s="89" t="s">
        <v>240</v>
      </c>
      <c r="J4" s="89" t="s">
        <v>152</v>
      </c>
      <c r="K4" s="89" t="s">
        <v>704</v>
      </c>
      <c r="L4" s="89"/>
    </row>
    <row r="5" spans="1:12" x14ac:dyDescent="0.3">
      <c r="A5" s="96" t="s">
        <v>130</v>
      </c>
      <c r="B5" s="97"/>
      <c r="C5" s="96" t="s">
        <v>211</v>
      </c>
      <c r="D5" s="96"/>
      <c r="E5" s="96" t="s">
        <v>680</v>
      </c>
      <c r="F5" s="96" t="s">
        <v>466</v>
      </c>
      <c r="G5" s="86" t="s">
        <v>559</v>
      </c>
      <c r="H5" s="86" t="s">
        <v>176</v>
      </c>
      <c r="I5" s="86" t="s">
        <v>240</v>
      </c>
      <c r="J5" s="86" t="s">
        <v>152</v>
      </c>
      <c r="K5" s="86" t="s">
        <v>742</v>
      </c>
      <c r="L5" s="86"/>
    </row>
    <row r="6" spans="1:12" x14ac:dyDescent="0.3">
      <c r="A6" s="87" t="s">
        <v>130</v>
      </c>
      <c r="B6" s="88"/>
      <c r="C6" s="87" t="s">
        <v>211</v>
      </c>
      <c r="D6" s="87"/>
      <c r="E6" s="87" t="s">
        <v>654</v>
      </c>
      <c r="F6" s="87" t="s">
        <v>655</v>
      </c>
      <c r="G6" s="92" t="s">
        <v>559</v>
      </c>
      <c r="H6" s="92" t="s">
        <v>176</v>
      </c>
      <c r="I6" s="92" t="s">
        <v>240</v>
      </c>
      <c r="J6" s="92" t="s">
        <v>152</v>
      </c>
      <c r="K6" s="92" t="s">
        <v>742</v>
      </c>
      <c r="L6" s="92"/>
    </row>
    <row r="7" spans="1:12" s="48" customFormat="1" x14ac:dyDescent="0.3">
      <c r="A7" s="87" t="s">
        <v>130</v>
      </c>
      <c r="B7" s="88"/>
      <c r="C7" s="87" t="s">
        <v>211</v>
      </c>
      <c r="D7" s="87"/>
      <c r="E7" s="87" t="s">
        <v>776</v>
      </c>
      <c r="F7" s="87" t="s">
        <v>471</v>
      </c>
      <c r="G7" s="89" t="s">
        <v>559</v>
      </c>
      <c r="H7" s="89" t="s">
        <v>176</v>
      </c>
      <c r="I7" s="89" t="s">
        <v>240</v>
      </c>
      <c r="J7" s="89" t="s">
        <v>152</v>
      </c>
      <c r="K7" s="89" t="s">
        <v>742</v>
      </c>
      <c r="L7" s="89"/>
    </row>
    <row r="8" spans="1:12" s="48" customFormat="1" x14ac:dyDescent="0.3">
      <c r="A8" s="87" t="s">
        <v>57</v>
      </c>
      <c r="B8" s="88"/>
      <c r="C8" s="87" t="s">
        <v>643</v>
      </c>
      <c r="D8" s="87"/>
      <c r="E8" s="87" t="s">
        <v>717</v>
      </c>
      <c r="F8" s="87" t="s">
        <v>560</v>
      </c>
      <c r="G8" s="86" t="s">
        <v>561</v>
      </c>
      <c r="H8" s="86" t="s">
        <v>625</v>
      </c>
      <c r="I8" s="86" t="s">
        <v>240</v>
      </c>
      <c r="J8" s="86" t="s">
        <v>152</v>
      </c>
      <c r="K8" s="86" t="s">
        <v>718</v>
      </c>
      <c r="L8" s="86"/>
    </row>
    <row r="9" spans="1:12" s="48" customFormat="1" x14ac:dyDescent="0.3">
      <c r="A9" s="87" t="s">
        <v>57</v>
      </c>
      <c r="B9" s="88"/>
      <c r="C9" s="87" t="s">
        <v>643</v>
      </c>
      <c r="D9" s="87"/>
      <c r="E9" s="87" t="s">
        <v>656</v>
      </c>
      <c r="F9" s="87" t="s">
        <v>629</v>
      </c>
      <c r="G9" s="103" t="s">
        <v>561</v>
      </c>
      <c r="H9" s="103" t="s">
        <v>625</v>
      </c>
      <c r="I9" s="103" t="s">
        <v>240</v>
      </c>
      <c r="J9" s="103" t="s">
        <v>152</v>
      </c>
      <c r="K9" s="103" t="s">
        <v>718</v>
      </c>
      <c r="L9" s="103"/>
    </row>
    <row r="10" spans="1:12" s="48" customFormat="1" x14ac:dyDescent="0.3">
      <c r="A10" s="87" t="s">
        <v>57</v>
      </c>
      <c r="B10" s="88"/>
      <c r="C10" s="87" t="s">
        <v>643</v>
      </c>
      <c r="D10" s="87"/>
      <c r="E10" s="87" t="s">
        <v>476</v>
      </c>
      <c r="F10" s="87" t="s">
        <v>743</v>
      </c>
      <c r="G10" s="90" t="s">
        <v>561</v>
      </c>
      <c r="H10" s="90" t="s">
        <v>625</v>
      </c>
      <c r="I10" s="90" t="s">
        <v>240</v>
      </c>
      <c r="J10" s="90" t="s">
        <v>152</v>
      </c>
      <c r="K10" s="90" t="s">
        <v>718</v>
      </c>
      <c r="L10" s="90"/>
    </row>
    <row r="11" spans="1:12" s="48" customFormat="1" x14ac:dyDescent="0.3">
      <c r="A11" s="87" t="s">
        <v>129</v>
      </c>
      <c r="B11" s="88"/>
      <c r="C11" s="87" t="s">
        <v>211</v>
      </c>
      <c r="D11" s="87"/>
      <c r="E11" s="87" t="s">
        <v>497</v>
      </c>
      <c r="F11" s="87" t="s">
        <v>721</v>
      </c>
      <c r="G11" s="102" t="s">
        <v>561</v>
      </c>
      <c r="H11" s="102" t="s">
        <v>176</v>
      </c>
      <c r="I11" s="102" t="s">
        <v>240</v>
      </c>
      <c r="J11" s="102" t="s">
        <v>152</v>
      </c>
      <c r="K11" s="102" t="s">
        <v>722</v>
      </c>
      <c r="L11" s="102"/>
    </row>
    <row r="12" spans="1:12" s="48" customFormat="1" x14ac:dyDescent="0.3">
      <c r="A12" s="87" t="s">
        <v>129</v>
      </c>
      <c r="B12" s="88"/>
      <c r="C12" s="87" t="s">
        <v>211</v>
      </c>
      <c r="D12" s="87"/>
      <c r="E12" s="87" t="s">
        <v>492</v>
      </c>
      <c r="F12" s="87" t="s">
        <v>657</v>
      </c>
      <c r="G12" s="90" t="s">
        <v>561</v>
      </c>
      <c r="H12" s="90" t="s">
        <v>176</v>
      </c>
      <c r="I12" s="90" t="s">
        <v>240</v>
      </c>
      <c r="J12" s="90" t="s">
        <v>152</v>
      </c>
      <c r="K12" s="90" t="s">
        <v>722</v>
      </c>
      <c r="L12" s="90"/>
    </row>
    <row r="13" spans="1:12" s="48" customFormat="1" x14ac:dyDescent="0.3">
      <c r="A13" s="87" t="s">
        <v>129</v>
      </c>
      <c r="B13" s="88"/>
      <c r="C13" s="87" t="s">
        <v>211</v>
      </c>
      <c r="D13" s="87"/>
      <c r="E13" s="87" t="s">
        <v>497</v>
      </c>
      <c r="F13" s="87" t="s">
        <v>721</v>
      </c>
      <c r="G13" s="91" t="s">
        <v>561</v>
      </c>
      <c r="H13" s="91" t="s">
        <v>176</v>
      </c>
      <c r="I13" s="91" t="s">
        <v>240</v>
      </c>
      <c r="J13" s="91" t="s">
        <v>152</v>
      </c>
      <c r="K13" s="91" t="s">
        <v>722</v>
      </c>
      <c r="L13" s="91"/>
    </row>
    <row r="14" spans="1:12" s="48" customFormat="1" x14ac:dyDescent="0.3">
      <c r="A14" s="96" t="s">
        <v>50</v>
      </c>
      <c r="B14" s="97"/>
      <c r="C14" s="96" t="s">
        <v>368</v>
      </c>
      <c r="D14" s="96"/>
      <c r="E14" s="96" t="s">
        <v>500</v>
      </c>
      <c r="F14" s="96" t="s">
        <v>483</v>
      </c>
      <c r="G14" s="86" t="s">
        <v>561</v>
      </c>
      <c r="H14" s="86" t="s">
        <v>625</v>
      </c>
      <c r="I14" s="86" t="s">
        <v>240</v>
      </c>
      <c r="J14" s="86" t="s">
        <v>152</v>
      </c>
      <c r="K14" s="86" t="s">
        <v>718</v>
      </c>
      <c r="L14" s="86"/>
    </row>
    <row r="15" spans="1:12" s="48" customFormat="1" x14ac:dyDescent="0.3">
      <c r="A15" s="87" t="s">
        <v>127</v>
      </c>
      <c r="B15" s="88"/>
      <c r="C15" s="87" t="s">
        <v>211</v>
      </c>
      <c r="D15" s="87"/>
      <c r="E15" s="87" t="s">
        <v>499</v>
      </c>
      <c r="F15" s="87" t="s">
        <v>491</v>
      </c>
      <c r="G15" s="87" t="s">
        <v>561</v>
      </c>
      <c r="H15" s="87" t="s">
        <v>176</v>
      </c>
      <c r="I15" s="87" t="s">
        <v>240</v>
      </c>
      <c r="J15" s="87" t="s">
        <v>152</v>
      </c>
      <c r="K15" s="87" t="s">
        <v>722</v>
      </c>
      <c r="L15" s="87"/>
    </row>
    <row r="16" spans="1:12" s="48" customFormat="1" x14ac:dyDescent="0.3">
      <c r="A16" s="87" t="s">
        <v>40</v>
      </c>
      <c r="B16" s="88"/>
      <c r="C16" s="87" t="s">
        <v>372</v>
      </c>
      <c r="D16" s="87"/>
      <c r="E16" s="87" t="s">
        <v>624</v>
      </c>
      <c r="F16" s="87" t="s">
        <v>614</v>
      </c>
      <c r="G16" s="89" t="s">
        <v>561</v>
      </c>
      <c r="H16" s="89" t="s">
        <v>625</v>
      </c>
      <c r="I16" s="89" t="s">
        <v>240</v>
      </c>
      <c r="J16" s="89" t="s">
        <v>152</v>
      </c>
      <c r="K16" s="89" t="s">
        <v>718</v>
      </c>
      <c r="L16" s="89"/>
    </row>
    <row r="17" spans="1:12" s="48" customFormat="1" x14ac:dyDescent="0.3">
      <c r="A17" s="87" t="s">
        <v>126</v>
      </c>
      <c r="B17" s="88"/>
      <c r="C17" s="87" t="s">
        <v>211</v>
      </c>
      <c r="D17" s="87"/>
      <c r="E17" s="87" t="s">
        <v>626</v>
      </c>
      <c r="F17" s="87" t="s">
        <v>627</v>
      </c>
      <c r="G17" s="98" t="s">
        <v>561</v>
      </c>
      <c r="H17" s="98" t="s">
        <v>176</v>
      </c>
      <c r="I17" s="98" t="s">
        <v>240</v>
      </c>
      <c r="J17" s="98" t="s">
        <v>152</v>
      </c>
      <c r="K17" s="98" t="s">
        <v>722</v>
      </c>
      <c r="L17" s="98"/>
    </row>
    <row r="18" spans="1:12" s="48" customFormat="1" x14ac:dyDescent="0.3">
      <c r="A18" s="87" t="s">
        <v>41</v>
      </c>
      <c r="B18" s="88"/>
      <c r="C18" s="87" t="s">
        <v>222</v>
      </c>
      <c r="D18" s="87"/>
      <c r="E18" s="87" t="s">
        <v>681</v>
      </c>
      <c r="F18" s="87" t="s">
        <v>682</v>
      </c>
      <c r="G18" s="89" t="s">
        <v>559</v>
      </c>
      <c r="H18" s="89" t="s">
        <v>653</v>
      </c>
      <c r="I18" s="89" t="s">
        <v>240</v>
      </c>
      <c r="J18" s="89" t="s">
        <v>152</v>
      </c>
      <c r="K18" s="89" t="s">
        <v>704</v>
      </c>
      <c r="L18" s="89"/>
    </row>
    <row r="19" spans="1:12" s="48" customFormat="1" x14ac:dyDescent="0.3">
      <c r="A19" s="87" t="s">
        <v>41</v>
      </c>
      <c r="B19" s="88"/>
      <c r="C19" s="87" t="s">
        <v>222</v>
      </c>
      <c r="D19" s="87"/>
      <c r="E19" s="87" t="s">
        <v>513</v>
      </c>
      <c r="F19" s="87" t="s">
        <v>502</v>
      </c>
      <c r="G19" s="89" t="s">
        <v>559</v>
      </c>
      <c r="H19" s="89" t="s">
        <v>37</v>
      </c>
      <c r="I19" s="89" t="s">
        <v>240</v>
      </c>
      <c r="J19" s="89" t="s">
        <v>152</v>
      </c>
      <c r="K19" s="89" t="s">
        <v>704</v>
      </c>
      <c r="L19" s="89"/>
    </row>
    <row r="20" spans="1:12" s="48" customFormat="1" x14ac:dyDescent="0.3">
      <c r="A20" s="87" t="s">
        <v>55</v>
      </c>
      <c r="B20" s="88"/>
      <c r="C20" s="87" t="s">
        <v>222</v>
      </c>
      <c r="D20" s="87"/>
      <c r="E20" s="87" t="s">
        <v>496</v>
      </c>
      <c r="F20" s="87" t="s">
        <v>498</v>
      </c>
      <c r="G20" s="86" t="s">
        <v>563</v>
      </c>
      <c r="H20" s="86" t="s">
        <v>38</v>
      </c>
      <c r="I20" s="86" t="s">
        <v>240</v>
      </c>
      <c r="J20" s="86" t="s">
        <v>152</v>
      </c>
      <c r="K20" s="86" t="s">
        <v>767</v>
      </c>
      <c r="L20" s="86"/>
    </row>
    <row r="21" spans="1:12" s="48" customFormat="1" x14ac:dyDescent="0.3">
      <c r="A21" s="87" t="s">
        <v>60</v>
      </c>
      <c r="B21" s="88"/>
      <c r="C21" s="87" t="s">
        <v>222</v>
      </c>
      <c r="D21" s="87"/>
      <c r="E21" s="87" t="s">
        <v>562</v>
      </c>
      <c r="F21" s="87" t="s">
        <v>683</v>
      </c>
      <c r="G21" s="92" t="s">
        <v>563</v>
      </c>
      <c r="H21" s="92" t="s">
        <v>421</v>
      </c>
      <c r="I21" s="92" t="s">
        <v>240</v>
      </c>
      <c r="J21" s="92" t="s">
        <v>152</v>
      </c>
      <c r="K21" s="92" t="s">
        <v>767</v>
      </c>
      <c r="L21" s="92"/>
    </row>
    <row r="22" spans="1:12" s="48" customFormat="1" x14ac:dyDescent="0.3">
      <c r="A22" s="87" t="s">
        <v>44</v>
      </c>
      <c r="B22" s="88"/>
      <c r="C22" s="87" t="s">
        <v>375</v>
      </c>
      <c r="D22" s="87"/>
      <c r="E22" s="87" t="s">
        <v>566</v>
      </c>
      <c r="F22" s="87" t="s">
        <v>567</v>
      </c>
      <c r="G22" s="92" t="s">
        <v>563</v>
      </c>
      <c r="H22" s="92" t="s">
        <v>660</v>
      </c>
      <c r="I22" s="92" t="s">
        <v>240</v>
      </c>
      <c r="J22" s="92" t="s">
        <v>152</v>
      </c>
      <c r="K22" s="92" t="s">
        <v>769</v>
      </c>
      <c r="L22" s="92"/>
    </row>
    <row r="23" spans="1:12" s="48" customFormat="1" x14ac:dyDescent="0.3">
      <c r="A23" s="87" t="s">
        <v>120</v>
      </c>
      <c r="B23" s="88"/>
      <c r="C23" s="87" t="s">
        <v>644</v>
      </c>
      <c r="D23" s="87"/>
      <c r="E23" s="87" t="s">
        <v>568</v>
      </c>
      <c r="F23" s="87" t="s">
        <v>472</v>
      </c>
      <c r="G23" s="86" t="s">
        <v>770</v>
      </c>
      <c r="H23" s="86" t="s">
        <v>176</v>
      </c>
      <c r="I23" s="86" t="s">
        <v>240</v>
      </c>
      <c r="J23" s="86" t="s">
        <v>152</v>
      </c>
      <c r="K23" s="86" t="s">
        <v>771</v>
      </c>
      <c r="L23" s="86"/>
    </row>
    <row r="24" spans="1:12" s="48" customFormat="1" x14ac:dyDescent="0.3">
      <c r="A24" s="87" t="s">
        <v>184</v>
      </c>
      <c r="B24" s="88"/>
      <c r="C24" s="87" t="s">
        <v>376</v>
      </c>
      <c r="D24" s="87"/>
      <c r="E24" s="87" t="s">
        <v>569</v>
      </c>
      <c r="F24" s="87" t="s">
        <v>570</v>
      </c>
      <c r="G24" s="89" t="s">
        <v>563</v>
      </c>
      <c r="H24" s="89" t="s">
        <v>660</v>
      </c>
      <c r="I24" s="89" t="s">
        <v>240</v>
      </c>
      <c r="J24" s="89" t="s">
        <v>152</v>
      </c>
      <c r="K24" s="89" t="s">
        <v>769</v>
      </c>
      <c r="L24" s="89"/>
    </row>
    <row r="25" spans="1:12" x14ac:dyDescent="0.3">
      <c r="A25" s="87" t="s">
        <v>185</v>
      </c>
      <c r="B25" s="88"/>
      <c r="C25" s="87" t="s">
        <v>644</v>
      </c>
      <c r="D25" s="87"/>
      <c r="E25" s="87" t="s">
        <v>471</v>
      </c>
      <c r="F25" s="87" t="s">
        <v>472</v>
      </c>
      <c r="G25" s="89" t="s">
        <v>770</v>
      </c>
      <c r="H25" s="89" t="s">
        <v>176</v>
      </c>
      <c r="I25" s="89" t="s">
        <v>240</v>
      </c>
      <c r="J25" s="89" t="s">
        <v>152</v>
      </c>
      <c r="K25" s="89" t="s">
        <v>771</v>
      </c>
      <c r="L25" s="89"/>
    </row>
    <row r="26" spans="1:12" x14ac:dyDescent="0.3">
      <c r="A26" s="87" t="s">
        <v>59</v>
      </c>
      <c r="B26" s="88"/>
      <c r="C26" s="87" t="s">
        <v>237</v>
      </c>
      <c r="D26" s="87"/>
      <c r="E26" s="87" t="s">
        <v>661</v>
      </c>
      <c r="F26" s="87" t="s">
        <v>571</v>
      </c>
      <c r="G26" s="86" t="s">
        <v>572</v>
      </c>
      <c r="H26" s="86" t="s">
        <v>653</v>
      </c>
      <c r="I26" s="86" t="s">
        <v>240</v>
      </c>
      <c r="J26" s="86" t="s">
        <v>152</v>
      </c>
      <c r="K26" s="86" t="s">
        <v>706</v>
      </c>
      <c r="L26" s="86" t="s">
        <v>711</v>
      </c>
    </row>
    <row r="27" spans="1:12" x14ac:dyDescent="0.3">
      <c r="A27" s="87" t="s">
        <v>59</v>
      </c>
      <c r="B27" s="88"/>
      <c r="C27" s="87" t="s">
        <v>237</v>
      </c>
      <c r="D27" s="87"/>
      <c r="E27" s="87" t="s">
        <v>661</v>
      </c>
      <c r="F27" s="87" t="s">
        <v>571</v>
      </c>
      <c r="G27" s="89" t="s">
        <v>572</v>
      </c>
      <c r="H27" s="89" t="s">
        <v>653</v>
      </c>
      <c r="I27" s="89" t="s">
        <v>240</v>
      </c>
      <c r="J27" s="89" t="s">
        <v>152</v>
      </c>
      <c r="K27" s="89" t="s">
        <v>706</v>
      </c>
      <c r="L27" s="89" t="s">
        <v>712</v>
      </c>
    </row>
    <row r="28" spans="1:12" x14ac:dyDescent="0.3">
      <c r="A28" s="87" t="s">
        <v>160</v>
      </c>
      <c r="B28" s="88"/>
      <c r="C28" s="87" t="s">
        <v>237</v>
      </c>
      <c r="D28" s="87"/>
      <c r="E28" s="87" t="s">
        <v>476</v>
      </c>
      <c r="F28" s="87" t="s">
        <v>507</v>
      </c>
      <c r="G28" s="89" t="s">
        <v>573</v>
      </c>
      <c r="H28" s="89" t="s">
        <v>38</v>
      </c>
      <c r="I28" s="89" t="s">
        <v>240</v>
      </c>
      <c r="J28" s="89" t="s">
        <v>152</v>
      </c>
      <c r="K28" s="89" t="s">
        <v>773</v>
      </c>
      <c r="L28" s="89" t="s">
        <v>711</v>
      </c>
    </row>
    <row r="29" spans="1:12" x14ac:dyDescent="0.3">
      <c r="A29" s="87" t="s">
        <v>202</v>
      </c>
      <c r="B29" s="88"/>
      <c r="C29" s="87" t="s">
        <v>237</v>
      </c>
      <c r="D29" s="87"/>
      <c r="E29" s="87" t="s">
        <v>476</v>
      </c>
      <c r="F29" s="87" t="s">
        <v>507</v>
      </c>
      <c r="G29" s="86" t="s">
        <v>573</v>
      </c>
      <c r="H29" s="86" t="s">
        <v>38</v>
      </c>
      <c r="I29" s="86" t="s">
        <v>240</v>
      </c>
      <c r="J29" s="86" t="s">
        <v>152</v>
      </c>
      <c r="K29" s="86" t="s">
        <v>773</v>
      </c>
      <c r="L29" s="86" t="s">
        <v>712</v>
      </c>
    </row>
    <row r="30" spans="1:12" x14ac:dyDescent="0.3">
      <c r="A30" s="87" t="s">
        <v>693</v>
      </c>
      <c r="B30" s="88"/>
      <c r="C30" s="87" t="s">
        <v>237</v>
      </c>
      <c r="D30" s="87"/>
      <c r="E30" s="87" t="s">
        <v>476</v>
      </c>
      <c r="F30" s="87" t="s">
        <v>507</v>
      </c>
      <c r="G30" s="86" t="s">
        <v>573</v>
      </c>
      <c r="H30" s="86" t="s">
        <v>38</v>
      </c>
      <c r="I30" s="86" t="s">
        <v>240</v>
      </c>
      <c r="J30" s="86" t="s">
        <v>152</v>
      </c>
      <c r="K30" s="86" t="s">
        <v>710</v>
      </c>
      <c r="L30" s="86" t="s">
        <v>712</v>
      </c>
    </row>
    <row r="31" spans="1:12" x14ac:dyDescent="0.3">
      <c r="A31" s="87" t="s">
        <v>46</v>
      </c>
      <c r="B31" s="88"/>
      <c r="C31" s="87" t="s">
        <v>377</v>
      </c>
      <c r="D31" s="87"/>
      <c r="E31" s="87" t="s">
        <v>574</v>
      </c>
      <c r="F31" s="87" t="s">
        <v>513</v>
      </c>
      <c r="G31" s="92" t="s">
        <v>563</v>
      </c>
      <c r="H31" s="92" t="s">
        <v>37</v>
      </c>
      <c r="I31" s="92" t="s">
        <v>240</v>
      </c>
      <c r="J31" s="92" t="s">
        <v>152</v>
      </c>
      <c r="K31" s="92" t="s">
        <v>769</v>
      </c>
      <c r="L31" s="92"/>
    </row>
    <row r="32" spans="1:12" x14ac:dyDescent="0.3">
      <c r="A32" s="87" t="s">
        <v>117</v>
      </c>
      <c r="B32" s="88"/>
      <c r="C32" s="87" t="s">
        <v>211</v>
      </c>
      <c r="D32" s="87"/>
      <c r="E32" s="87" t="s">
        <v>575</v>
      </c>
      <c r="F32" s="87" t="s">
        <v>466</v>
      </c>
      <c r="G32" s="91" t="s">
        <v>563</v>
      </c>
      <c r="H32" s="91" t="s">
        <v>176</v>
      </c>
      <c r="I32" s="91" t="s">
        <v>240</v>
      </c>
      <c r="J32" s="91" t="s">
        <v>152</v>
      </c>
      <c r="K32" s="91" t="s">
        <v>771</v>
      </c>
      <c r="L32" s="91"/>
    </row>
    <row r="33" spans="1:12" x14ac:dyDescent="0.3">
      <c r="A33" s="87" t="s">
        <v>43</v>
      </c>
      <c r="B33" s="88"/>
      <c r="C33" s="87" t="s">
        <v>423</v>
      </c>
      <c r="D33" s="87"/>
      <c r="E33" s="87" t="s">
        <v>576</v>
      </c>
      <c r="F33" s="87" t="s">
        <v>570</v>
      </c>
      <c r="G33" s="99" t="s">
        <v>563</v>
      </c>
      <c r="H33" s="99" t="s">
        <v>660</v>
      </c>
      <c r="I33" s="99" t="s">
        <v>240</v>
      </c>
      <c r="J33" s="99" t="s">
        <v>152</v>
      </c>
      <c r="K33" s="99" t="s">
        <v>769</v>
      </c>
      <c r="L33" s="99"/>
    </row>
    <row r="34" spans="1:12" x14ac:dyDescent="0.3">
      <c r="A34" s="87" t="s">
        <v>116</v>
      </c>
      <c r="B34" s="88"/>
      <c r="C34" s="87" t="s">
        <v>644</v>
      </c>
      <c r="D34" s="87"/>
      <c r="E34" s="87" t="s">
        <v>471</v>
      </c>
      <c r="F34" s="87" t="s">
        <v>474</v>
      </c>
      <c r="G34" s="99" t="s">
        <v>563</v>
      </c>
      <c r="H34" s="99" t="s">
        <v>176</v>
      </c>
      <c r="I34" s="99" t="s">
        <v>240</v>
      </c>
      <c r="J34" s="99" t="s">
        <v>152</v>
      </c>
      <c r="K34" s="99" t="s">
        <v>771</v>
      </c>
      <c r="L34" s="99"/>
    </row>
    <row r="35" spans="1:12" x14ac:dyDescent="0.3">
      <c r="A35" s="87" t="s">
        <v>56</v>
      </c>
      <c r="B35" s="88"/>
      <c r="C35" s="87" t="s">
        <v>374</v>
      </c>
      <c r="D35" s="87"/>
      <c r="E35" s="87" t="s">
        <v>609</v>
      </c>
      <c r="F35" s="87" t="s">
        <v>709</v>
      </c>
      <c r="G35" s="99" t="s">
        <v>559</v>
      </c>
      <c r="H35" s="99" t="s">
        <v>653</v>
      </c>
      <c r="I35" s="99" t="s">
        <v>240</v>
      </c>
      <c r="J35" s="99" t="s">
        <v>152</v>
      </c>
      <c r="K35" s="99" t="s">
        <v>704</v>
      </c>
      <c r="L35" s="99"/>
    </row>
    <row r="36" spans="1:12" x14ac:dyDescent="0.3">
      <c r="A36" s="87" t="s">
        <v>138</v>
      </c>
      <c r="B36" s="88"/>
      <c r="C36" s="87" t="s">
        <v>393</v>
      </c>
      <c r="D36" s="87"/>
      <c r="E36" s="87" t="s">
        <v>684</v>
      </c>
      <c r="F36" s="87" t="s">
        <v>473</v>
      </c>
      <c r="G36" s="89" t="s">
        <v>580</v>
      </c>
      <c r="H36" s="89" t="s">
        <v>653</v>
      </c>
      <c r="I36" s="89" t="s">
        <v>240</v>
      </c>
      <c r="J36" s="89" t="s">
        <v>152</v>
      </c>
      <c r="K36" s="89" t="s">
        <v>706</v>
      </c>
      <c r="L36" s="89"/>
    </row>
    <row r="37" spans="1:12" x14ac:dyDescent="0.3">
      <c r="A37" s="87" t="s">
        <v>189</v>
      </c>
      <c r="B37" s="88"/>
      <c r="C37" s="87" t="s">
        <v>211</v>
      </c>
      <c r="D37" s="87"/>
      <c r="E37" s="87" t="s">
        <v>571</v>
      </c>
      <c r="F37" s="87" t="s">
        <v>667</v>
      </c>
      <c r="G37" s="89" t="s">
        <v>581</v>
      </c>
      <c r="H37" s="89" t="s">
        <v>176</v>
      </c>
      <c r="I37" s="89" t="s">
        <v>240</v>
      </c>
      <c r="J37" s="89" t="s">
        <v>152</v>
      </c>
      <c r="K37" s="89" t="s">
        <v>713</v>
      </c>
      <c r="L37" s="89"/>
    </row>
    <row r="38" spans="1:12" x14ac:dyDescent="0.3">
      <c r="A38" s="87" t="s">
        <v>631</v>
      </c>
      <c r="B38" s="88"/>
      <c r="C38" s="87" t="s">
        <v>547</v>
      </c>
      <c r="D38" s="87"/>
      <c r="E38" s="87" t="s">
        <v>582</v>
      </c>
      <c r="F38" s="87" t="s">
        <v>583</v>
      </c>
      <c r="G38" s="89" t="s">
        <v>580</v>
      </c>
      <c r="H38" s="89" t="s">
        <v>653</v>
      </c>
      <c r="I38" s="89" t="s">
        <v>240</v>
      </c>
      <c r="J38" s="89" t="s">
        <v>152</v>
      </c>
      <c r="K38" s="89" t="s">
        <v>706</v>
      </c>
      <c r="L38" s="89"/>
    </row>
    <row r="39" spans="1:12" x14ac:dyDescent="0.3">
      <c r="A39" s="87" t="s">
        <v>632</v>
      </c>
      <c r="B39" s="88"/>
      <c r="C39" s="87" t="s">
        <v>211</v>
      </c>
      <c r="D39" s="87"/>
      <c r="E39" s="87" t="s">
        <v>666</v>
      </c>
      <c r="F39" s="87" t="s">
        <v>584</v>
      </c>
      <c r="G39" s="86" t="s">
        <v>581</v>
      </c>
      <c r="H39" s="86" t="s">
        <v>171</v>
      </c>
      <c r="I39" s="86" t="s">
        <v>240</v>
      </c>
      <c r="J39" s="86" t="s">
        <v>152</v>
      </c>
      <c r="K39" s="86" t="s">
        <v>710</v>
      </c>
      <c r="L39" s="86"/>
    </row>
    <row r="40" spans="1:12" x14ac:dyDescent="0.3">
      <c r="A40" s="87" t="s">
        <v>48</v>
      </c>
      <c r="B40" s="88"/>
      <c r="C40" s="87" t="s">
        <v>270</v>
      </c>
      <c r="D40" s="87"/>
      <c r="E40" s="87" t="s">
        <v>585</v>
      </c>
      <c r="F40" s="87" t="s">
        <v>586</v>
      </c>
      <c r="G40" s="89" t="s">
        <v>587</v>
      </c>
      <c r="H40" s="89" t="s">
        <v>421</v>
      </c>
      <c r="I40" s="89" t="s">
        <v>240</v>
      </c>
      <c r="J40" s="89" t="s">
        <v>152</v>
      </c>
      <c r="K40" s="89" t="s">
        <v>705</v>
      </c>
      <c r="L40" s="89"/>
    </row>
    <row r="41" spans="1:12" x14ac:dyDescent="0.3">
      <c r="A41" s="87" t="s">
        <v>48</v>
      </c>
      <c r="B41" s="88"/>
      <c r="C41" s="87" t="s">
        <v>270</v>
      </c>
      <c r="D41" s="87"/>
      <c r="E41" s="87" t="s">
        <v>707</v>
      </c>
      <c r="F41" s="87" t="s">
        <v>708</v>
      </c>
      <c r="G41" s="89" t="s">
        <v>587</v>
      </c>
      <c r="H41" s="89" t="s">
        <v>421</v>
      </c>
      <c r="I41" s="89" t="s">
        <v>240</v>
      </c>
      <c r="J41" s="89" t="s">
        <v>152</v>
      </c>
      <c r="K41" s="89" t="s">
        <v>705</v>
      </c>
      <c r="L41" s="89"/>
    </row>
    <row r="42" spans="1:12" x14ac:dyDescent="0.3">
      <c r="A42" s="87" t="s">
        <v>191</v>
      </c>
      <c r="B42" s="88"/>
      <c r="C42" s="87" t="s">
        <v>211</v>
      </c>
      <c r="D42" s="87"/>
      <c r="E42" s="87" t="s">
        <v>588</v>
      </c>
      <c r="F42" s="87" t="s">
        <v>567</v>
      </c>
      <c r="G42" s="86" t="s">
        <v>580</v>
      </c>
      <c r="H42" s="86" t="s">
        <v>37</v>
      </c>
      <c r="I42" s="86" t="s">
        <v>240</v>
      </c>
      <c r="J42" s="86" t="s">
        <v>152</v>
      </c>
      <c r="K42" s="86" t="s">
        <v>706</v>
      </c>
      <c r="L42" s="86"/>
    </row>
    <row r="43" spans="1:12" x14ac:dyDescent="0.3">
      <c r="A43" s="87" t="s">
        <v>191</v>
      </c>
      <c r="B43" s="88"/>
      <c r="C43" s="87" t="s">
        <v>211</v>
      </c>
      <c r="D43" s="87"/>
      <c r="E43" s="87" t="s">
        <v>597</v>
      </c>
      <c r="F43" s="87" t="s">
        <v>709</v>
      </c>
      <c r="G43" s="89" t="s">
        <v>580</v>
      </c>
      <c r="H43" s="89" t="s">
        <v>37</v>
      </c>
      <c r="I43" s="89" t="s">
        <v>240</v>
      </c>
      <c r="J43" s="89" t="s">
        <v>152</v>
      </c>
      <c r="K43" s="89" t="s">
        <v>706</v>
      </c>
      <c r="L43" s="89"/>
    </row>
    <row r="44" spans="1:12" x14ac:dyDescent="0.3">
      <c r="A44" s="87" t="s">
        <v>155</v>
      </c>
      <c r="B44" s="88"/>
      <c r="C44" s="87" t="s">
        <v>240</v>
      </c>
      <c r="D44" s="87"/>
      <c r="E44" s="87" t="s">
        <v>576</v>
      </c>
      <c r="F44" s="87" t="s">
        <v>474</v>
      </c>
      <c r="G44" s="91" t="s">
        <v>581</v>
      </c>
      <c r="H44" s="91" t="s">
        <v>38</v>
      </c>
      <c r="I44" s="91" t="s">
        <v>240</v>
      </c>
      <c r="J44" s="91" t="s">
        <v>152</v>
      </c>
      <c r="K44" s="91" t="s">
        <v>713</v>
      </c>
      <c r="L44" s="91"/>
    </row>
    <row r="45" spans="1:12" x14ac:dyDescent="0.3">
      <c r="A45" s="87" t="s">
        <v>203</v>
      </c>
      <c r="B45" s="88"/>
      <c r="C45" s="87" t="s">
        <v>477</v>
      </c>
      <c r="D45" s="87"/>
      <c r="E45" s="87" t="s">
        <v>590</v>
      </c>
      <c r="F45" s="87" t="s">
        <v>591</v>
      </c>
      <c r="G45" s="86" t="s">
        <v>572</v>
      </c>
      <c r="H45" s="86" t="s">
        <v>660</v>
      </c>
      <c r="I45" s="86" t="s">
        <v>240</v>
      </c>
      <c r="J45" s="86" t="s">
        <v>152</v>
      </c>
      <c r="K45" s="86" t="s">
        <v>706</v>
      </c>
      <c r="L45" s="86" t="s">
        <v>711</v>
      </c>
    </row>
    <row r="46" spans="1:12" x14ac:dyDescent="0.3">
      <c r="A46" s="87" t="s">
        <v>204</v>
      </c>
      <c r="B46" s="88"/>
      <c r="C46" s="87" t="s">
        <v>477</v>
      </c>
      <c r="D46" s="87"/>
      <c r="E46" s="87" t="s">
        <v>590</v>
      </c>
      <c r="F46" s="87" t="s">
        <v>591</v>
      </c>
      <c r="G46" s="86" t="s">
        <v>573</v>
      </c>
      <c r="H46" s="86" t="s">
        <v>38</v>
      </c>
      <c r="I46" s="86" t="s">
        <v>240</v>
      </c>
      <c r="J46" s="86" t="s">
        <v>152</v>
      </c>
      <c r="K46" s="86" t="s">
        <v>710</v>
      </c>
      <c r="L46" s="86"/>
    </row>
    <row r="47" spans="1:12" x14ac:dyDescent="0.3">
      <c r="A47" s="87" t="s">
        <v>54</v>
      </c>
      <c r="B47" s="88"/>
      <c r="C47" s="87" t="s">
        <v>477</v>
      </c>
      <c r="D47" s="87"/>
      <c r="E47" s="87" t="s">
        <v>567</v>
      </c>
      <c r="F47" s="87" t="s">
        <v>593</v>
      </c>
      <c r="G47" s="89" t="s">
        <v>572</v>
      </c>
      <c r="H47" s="89" t="s">
        <v>660</v>
      </c>
      <c r="I47" s="89" t="s">
        <v>240</v>
      </c>
      <c r="J47" s="89" t="s">
        <v>152</v>
      </c>
      <c r="K47" s="89" t="s">
        <v>706</v>
      </c>
      <c r="L47" s="89" t="s">
        <v>711</v>
      </c>
    </row>
    <row r="48" spans="1:12" x14ac:dyDescent="0.3">
      <c r="A48" s="87" t="s">
        <v>187</v>
      </c>
      <c r="B48" s="88"/>
      <c r="C48" s="87" t="s">
        <v>477</v>
      </c>
      <c r="D48" s="87"/>
      <c r="E48" s="87" t="s">
        <v>664</v>
      </c>
      <c r="F48" s="87" t="s">
        <v>594</v>
      </c>
      <c r="G48" s="86" t="s">
        <v>581</v>
      </c>
      <c r="H48" s="86" t="s">
        <v>171</v>
      </c>
      <c r="I48" s="86" t="s">
        <v>240</v>
      </c>
      <c r="J48" s="86" t="s">
        <v>152</v>
      </c>
      <c r="K48" s="86" t="s">
        <v>773</v>
      </c>
      <c r="L48" s="86" t="s">
        <v>712</v>
      </c>
    </row>
    <row r="49" spans="1:12" x14ac:dyDescent="0.3">
      <c r="A49" s="87" t="s">
        <v>778</v>
      </c>
      <c r="B49" s="88"/>
      <c r="C49" s="87" t="s">
        <v>477</v>
      </c>
      <c r="D49" s="87"/>
      <c r="E49" s="87" t="s">
        <v>664</v>
      </c>
      <c r="F49" s="87" t="s">
        <v>594</v>
      </c>
      <c r="G49" s="89" t="s">
        <v>573</v>
      </c>
      <c r="H49" s="89" t="s">
        <v>38</v>
      </c>
      <c r="I49" s="89" t="s">
        <v>240</v>
      </c>
      <c r="J49" s="89" t="s">
        <v>152</v>
      </c>
      <c r="K49" s="89" t="s">
        <v>710</v>
      </c>
      <c r="L49" s="89"/>
    </row>
    <row r="50" spans="1:12" x14ac:dyDescent="0.3">
      <c r="A50" s="87" t="s">
        <v>183</v>
      </c>
      <c r="B50" s="88"/>
      <c r="C50" s="87" t="s">
        <v>477</v>
      </c>
      <c r="D50" s="87"/>
      <c r="E50" s="87" t="s">
        <v>662</v>
      </c>
      <c r="F50" s="87" t="s">
        <v>597</v>
      </c>
      <c r="G50" s="89" t="s">
        <v>663</v>
      </c>
      <c r="H50" s="89" t="s">
        <v>421</v>
      </c>
      <c r="I50" s="89" t="s">
        <v>240</v>
      </c>
      <c r="J50" s="89" t="s">
        <v>152</v>
      </c>
      <c r="K50" s="89" t="s">
        <v>705</v>
      </c>
      <c r="L50" s="89" t="s">
        <v>711</v>
      </c>
    </row>
    <row r="51" spans="1:12" x14ac:dyDescent="0.3">
      <c r="A51" s="87" t="s">
        <v>183</v>
      </c>
      <c r="B51" s="88"/>
      <c r="C51" s="87" t="s">
        <v>477</v>
      </c>
      <c r="D51" s="87"/>
      <c r="E51" s="87" t="s">
        <v>662</v>
      </c>
      <c r="F51" s="87" t="s">
        <v>597</v>
      </c>
      <c r="G51" s="86" t="s">
        <v>663</v>
      </c>
      <c r="H51" s="86" t="s">
        <v>421</v>
      </c>
      <c r="I51" s="86" t="s">
        <v>240</v>
      </c>
      <c r="J51" s="86" t="s">
        <v>152</v>
      </c>
      <c r="K51" s="86" t="s">
        <v>705</v>
      </c>
      <c r="L51" s="86" t="s">
        <v>712</v>
      </c>
    </row>
    <row r="52" spans="1:12" x14ac:dyDescent="0.3">
      <c r="A52" s="106" t="s">
        <v>190</v>
      </c>
      <c r="B52" s="88"/>
      <c r="C52" s="87" t="s">
        <v>885</v>
      </c>
      <c r="D52" s="87"/>
      <c r="E52" s="87" t="s">
        <v>662</v>
      </c>
      <c r="F52" s="87" t="s">
        <v>597</v>
      </c>
      <c r="G52" s="86" t="s">
        <v>580</v>
      </c>
      <c r="H52" s="86" t="s">
        <v>37</v>
      </c>
      <c r="I52" s="86" t="s">
        <v>240</v>
      </c>
      <c r="J52" s="86" t="s">
        <v>152</v>
      </c>
      <c r="K52" s="86" t="s">
        <v>706</v>
      </c>
      <c r="L52" s="86" t="s">
        <v>712</v>
      </c>
    </row>
    <row r="53" spans="1:12" x14ac:dyDescent="0.3">
      <c r="A53" s="87" t="s">
        <v>480</v>
      </c>
      <c r="B53" s="88"/>
      <c r="C53" s="87" t="s">
        <v>379</v>
      </c>
      <c r="D53" s="87"/>
      <c r="E53" s="87" t="s">
        <v>582</v>
      </c>
      <c r="F53" s="87" t="s">
        <v>598</v>
      </c>
      <c r="G53" s="86" t="s">
        <v>580</v>
      </c>
      <c r="H53" s="86" t="s">
        <v>653</v>
      </c>
      <c r="I53" s="86" t="s">
        <v>240</v>
      </c>
      <c r="J53" s="86" t="s">
        <v>152</v>
      </c>
      <c r="K53" s="86" t="s">
        <v>706</v>
      </c>
      <c r="L53" s="86"/>
    </row>
    <row r="54" spans="1:12" s="79" customFormat="1" x14ac:dyDescent="0.3">
      <c r="A54" s="87" t="s">
        <v>481</v>
      </c>
      <c r="B54" s="88"/>
      <c r="C54" s="87" t="s">
        <v>211</v>
      </c>
      <c r="D54" s="87"/>
      <c r="E54" s="87" t="s">
        <v>502</v>
      </c>
      <c r="F54" s="87" t="s">
        <v>478</v>
      </c>
      <c r="G54" s="89" t="s">
        <v>599</v>
      </c>
      <c r="H54" s="89" t="s">
        <v>171</v>
      </c>
      <c r="I54" s="89" t="s">
        <v>240</v>
      </c>
      <c r="J54" s="89" t="s">
        <v>152</v>
      </c>
      <c r="K54" s="89" t="s">
        <v>713</v>
      </c>
      <c r="L54" s="89"/>
    </row>
    <row r="55" spans="1:12" s="79" customFormat="1" x14ac:dyDescent="0.3">
      <c r="A55" s="87" t="s">
        <v>414</v>
      </c>
      <c r="B55" s="88"/>
      <c r="C55" s="87" t="s">
        <v>288</v>
      </c>
      <c r="D55" s="87"/>
      <c r="E55" s="87" t="s">
        <v>600</v>
      </c>
      <c r="F55" s="87" t="s">
        <v>601</v>
      </c>
      <c r="G55" s="93" t="s">
        <v>581</v>
      </c>
      <c r="H55" s="93" t="s">
        <v>38</v>
      </c>
      <c r="I55" s="93" t="s">
        <v>240</v>
      </c>
      <c r="J55" s="93" t="s">
        <v>152</v>
      </c>
      <c r="K55" s="93" t="s">
        <v>719</v>
      </c>
      <c r="L55" s="93"/>
    </row>
    <row r="56" spans="1:12" x14ac:dyDescent="0.3">
      <c r="A56" s="87" t="s">
        <v>415</v>
      </c>
      <c r="B56" s="88"/>
      <c r="C56" s="87" t="s">
        <v>211</v>
      </c>
      <c r="D56" s="87"/>
      <c r="E56" s="87" t="s">
        <v>514</v>
      </c>
      <c r="F56" s="87" t="s">
        <v>724</v>
      </c>
      <c r="G56" s="93" t="s">
        <v>581</v>
      </c>
      <c r="H56" s="93" t="s">
        <v>171</v>
      </c>
      <c r="I56" s="93" t="s">
        <v>240</v>
      </c>
      <c r="J56" s="93" t="s">
        <v>152</v>
      </c>
      <c r="K56" s="93" t="s">
        <v>720</v>
      </c>
      <c r="L56" s="93"/>
    </row>
    <row r="57" spans="1:12" x14ac:dyDescent="0.3">
      <c r="A57" s="87" t="s">
        <v>76</v>
      </c>
      <c r="B57" s="88"/>
      <c r="C57" s="87" t="s">
        <v>282</v>
      </c>
      <c r="D57" s="87"/>
      <c r="E57" s="87" t="s">
        <v>603</v>
      </c>
      <c r="F57" s="87" t="s">
        <v>475</v>
      </c>
      <c r="G57" s="86" t="s">
        <v>581</v>
      </c>
      <c r="H57" s="86" t="s">
        <v>171</v>
      </c>
      <c r="I57" s="86" t="s">
        <v>240</v>
      </c>
      <c r="J57" s="86" t="s">
        <v>152</v>
      </c>
      <c r="K57" s="86" t="s">
        <v>719</v>
      </c>
      <c r="L57" s="86"/>
    </row>
    <row r="58" spans="1:12" x14ac:dyDescent="0.3">
      <c r="A58" s="87" t="s">
        <v>78</v>
      </c>
      <c r="B58" s="88"/>
      <c r="C58" s="87" t="s">
        <v>644</v>
      </c>
      <c r="D58" s="87"/>
      <c r="E58" s="87" t="s">
        <v>596</v>
      </c>
      <c r="F58" s="87" t="s">
        <v>604</v>
      </c>
      <c r="G58" s="89" t="s">
        <v>581</v>
      </c>
      <c r="H58" s="89" t="s">
        <v>38</v>
      </c>
      <c r="I58" s="89" t="s">
        <v>240</v>
      </c>
      <c r="J58" s="89" t="s">
        <v>152</v>
      </c>
      <c r="K58" s="89" t="s">
        <v>720</v>
      </c>
      <c r="L58" s="89"/>
    </row>
    <row r="59" spans="1:12" x14ac:dyDescent="0.3">
      <c r="A59" s="87" t="s">
        <v>70</v>
      </c>
      <c r="B59" s="88"/>
      <c r="C59" s="87" t="s">
        <v>382</v>
      </c>
      <c r="D59" s="87"/>
      <c r="E59" s="87" t="s">
        <v>577</v>
      </c>
      <c r="F59" s="87" t="s">
        <v>489</v>
      </c>
      <c r="G59" s="86" t="s">
        <v>581</v>
      </c>
      <c r="H59" s="86" t="s">
        <v>171</v>
      </c>
      <c r="I59" s="86" t="s">
        <v>240</v>
      </c>
      <c r="J59" s="86" t="s">
        <v>152</v>
      </c>
      <c r="K59" s="86" t="s">
        <v>719</v>
      </c>
      <c r="L59" s="86"/>
    </row>
    <row r="60" spans="1:12" x14ac:dyDescent="0.3">
      <c r="A60" s="87" t="s">
        <v>70</v>
      </c>
      <c r="B60" s="88"/>
      <c r="C60" s="87" t="s">
        <v>382</v>
      </c>
      <c r="D60" s="87"/>
      <c r="E60" s="87" t="s">
        <v>491</v>
      </c>
      <c r="F60" s="87" t="s">
        <v>723</v>
      </c>
      <c r="G60" s="89" t="s">
        <v>581</v>
      </c>
      <c r="H60" s="89" t="s">
        <v>171</v>
      </c>
      <c r="I60" s="89" t="s">
        <v>240</v>
      </c>
      <c r="J60" s="89" t="s">
        <v>152</v>
      </c>
      <c r="K60" s="89" t="s">
        <v>719</v>
      </c>
      <c r="L60" s="89"/>
    </row>
    <row r="61" spans="1:12" x14ac:dyDescent="0.3">
      <c r="A61" s="87" t="s">
        <v>73</v>
      </c>
      <c r="B61" s="88"/>
      <c r="C61" s="87" t="s">
        <v>211</v>
      </c>
      <c r="D61" s="87"/>
      <c r="E61" s="87" t="s">
        <v>490</v>
      </c>
      <c r="F61" s="87" t="s">
        <v>494</v>
      </c>
      <c r="G61" s="89" t="s">
        <v>581</v>
      </c>
      <c r="H61" s="89" t="s">
        <v>38</v>
      </c>
      <c r="I61" s="89" t="s">
        <v>240</v>
      </c>
      <c r="J61" s="89" t="s">
        <v>152</v>
      </c>
      <c r="K61" s="89" t="s">
        <v>720</v>
      </c>
      <c r="L61" s="89"/>
    </row>
    <row r="62" spans="1:12" x14ac:dyDescent="0.3">
      <c r="A62" s="87" t="s">
        <v>73</v>
      </c>
      <c r="B62" s="88"/>
      <c r="C62" s="87" t="s">
        <v>211</v>
      </c>
      <c r="D62" s="87"/>
      <c r="E62" s="87" t="s">
        <v>687</v>
      </c>
      <c r="F62" s="87" t="s">
        <v>688</v>
      </c>
      <c r="G62" s="93" t="s">
        <v>581</v>
      </c>
      <c r="H62" s="93" t="s">
        <v>38</v>
      </c>
      <c r="I62" s="93" t="s">
        <v>240</v>
      </c>
      <c r="J62" s="93" t="s">
        <v>152</v>
      </c>
      <c r="K62" s="93" t="s">
        <v>720</v>
      </c>
      <c r="L62" s="93"/>
    </row>
    <row r="63" spans="1:12" x14ac:dyDescent="0.3">
      <c r="A63" s="87" t="s">
        <v>72</v>
      </c>
      <c r="B63" s="88"/>
      <c r="C63" s="87" t="s">
        <v>384</v>
      </c>
      <c r="D63" s="87"/>
      <c r="E63" s="87" t="s">
        <v>594</v>
      </c>
      <c r="F63" s="87" t="s">
        <v>468</v>
      </c>
      <c r="G63" s="93" t="s">
        <v>581</v>
      </c>
      <c r="H63" s="93" t="s">
        <v>38</v>
      </c>
      <c r="I63" s="93" t="s">
        <v>240</v>
      </c>
      <c r="J63" s="93" t="s">
        <v>152</v>
      </c>
      <c r="K63" s="93" t="s">
        <v>719</v>
      </c>
      <c r="L63" s="93"/>
    </row>
    <row r="64" spans="1:12" x14ac:dyDescent="0.3">
      <c r="A64" s="87" t="s">
        <v>72</v>
      </c>
      <c r="B64" s="88"/>
      <c r="C64" s="87" t="s">
        <v>384</v>
      </c>
      <c r="D64" s="87"/>
      <c r="E64" s="87" t="s">
        <v>493</v>
      </c>
      <c r="F64" s="87" t="s">
        <v>621</v>
      </c>
      <c r="G64" s="98" t="s">
        <v>581</v>
      </c>
      <c r="H64" s="98" t="s">
        <v>38</v>
      </c>
      <c r="I64" s="98" t="s">
        <v>240</v>
      </c>
      <c r="J64" s="98" t="s">
        <v>152</v>
      </c>
      <c r="K64" s="98" t="s">
        <v>719</v>
      </c>
      <c r="L64" s="98"/>
    </row>
    <row r="65" spans="1:12" x14ac:dyDescent="0.3">
      <c r="A65" s="87" t="s">
        <v>74</v>
      </c>
      <c r="B65" s="88"/>
      <c r="C65" s="87" t="s">
        <v>211</v>
      </c>
      <c r="D65" s="87"/>
      <c r="E65" s="87" t="s">
        <v>492</v>
      </c>
      <c r="F65" s="87" t="s">
        <v>685</v>
      </c>
      <c r="G65" s="87" t="s">
        <v>581</v>
      </c>
      <c r="H65" s="87" t="s">
        <v>171</v>
      </c>
      <c r="I65" s="87" t="s">
        <v>240</v>
      </c>
      <c r="J65" s="87" t="s">
        <v>152</v>
      </c>
      <c r="K65" s="87" t="s">
        <v>720</v>
      </c>
      <c r="L65" s="87"/>
    </row>
    <row r="66" spans="1:12" x14ac:dyDescent="0.3">
      <c r="A66" s="87" t="s">
        <v>74</v>
      </c>
      <c r="B66" s="88"/>
      <c r="C66" s="87" t="s">
        <v>211</v>
      </c>
      <c r="D66" s="87"/>
      <c r="E66" s="87" t="s">
        <v>725</v>
      </c>
      <c r="F66" s="87" t="s">
        <v>726</v>
      </c>
      <c r="G66" s="94" t="s">
        <v>581</v>
      </c>
      <c r="H66" s="94" t="s">
        <v>171</v>
      </c>
      <c r="I66" s="94" t="s">
        <v>240</v>
      </c>
      <c r="J66" s="94" t="s">
        <v>152</v>
      </c>
      <c r="K66" s="94" t="s">
        <v>720</v>
      </c>
      <c r="L66" s="94"/>
    </row>
    <row r="67" spans="1:12" s="79" customFormat="1" x14ac:dyDescent="0.3">
      <c r="A67" s="87" t="s">
        <v>71</v>
      </c>
      <c r="B67" s="88"/>
      <c r="C67" s="87" t="s">
        <v>385</v>
      </c>
      <c r="D67" s="87"/>
      <c r="E67" s="87" t="s">
        <v>603</v>
      </c>
      <c r="F67" s="87" t="s">
        <v>686</v>
      </c>
      <c r="G67" s="95" t="s">
        <v>581</v>
      </c>
      <c r="H67" s="95" t="s">
        <v>171</v>
      </c>
      <c r="I67" s="95" t="s">
        <v>240</v>
      </c>
      <c r="J67" s="95" t="s">
        <v>152</v>
      </c>
      <c r="K67" s="95" t="s">
        <v>719</v>
      </c>
      <c r="L67" s="95"/>
    </row>
    <row r="68" spans="1:12" x14ac:dyDescent="0.3">
      <c r="A68" s="87" t="s">
        <v>71</v>
      </c>
      <c r="B68" s="88"/>
      <c r="C68" s="87" t="s">
        <v>385</v>
      </c>
      <c r="D68" s="87"/>
      <c r="E68" s="87" t="s">
        <v>727</v>
      </c>
      <c r="F68" s="87" t="s">
        <v>659</v>
      </c>
      <c r="G68" s="104" t="s">
        <v>581</v>
      </c>
      <c r="H68" s="104" t="s">
        <v>171</v>
      </c>
      <c r="I68" s="104" t="s">
        <v>240</v>
      </c>
      <c r="J68" s="104" t="s">
        <v>152</v>
      </c>
      <c r="K68" s="104" t="s">
        <v>719</v>
      </c>
      <c r="L68" s="104"/>
    </row>
    <row r="69" spans="1:12" x14ac:dyDescent="0.3">
      <c r="A69" s="87" t="s">
        <v>71</v>
      </c>
      <c r="B69" s="88"/>
      <c r="C69" s="87" t="s">
        <v>385</v>
      </c>
      <c r="D69" s="87"/>
      <c r="E69" s="87" t="s">
        <v>670</v>
      </c>
      <c r="F69" s="87" t="s">
        <v>470</v>
      </c>
      <c r="G69" s="86" t="s">
        <v>581</v>
      </c>
      <c r="H69" s="86" t="s">
        <v>171</v>
      </c>
      <c r="I69" s="86" t="s">
        <v>240</v>
      </c>
      <c r="J69" s="86" t="s">
        <v>152</v>
      </c>
      <c r="K69" s="86" t="s">
        <v>719</v>
      </c>
      <c r="L69" s="86"/>
    </row>
    <row r="70" spans="1:12" x14ac:dyDescent="0.3">
      <c r="A70" s="87" t="s">
        <v>71</v>
      </c>
      <c r="B70" s="88"/>
      <c r="C70" s="87" t="s">
        <v>385</v>
      </c>
      <c r="D70" s="87"/>
      <c r="E70" s="87" t="s">
        <v>493</v>
      </c>
      <c r="F70" s="87" t="s">
        <v>668</v>
      </c>
      <c r="G70" s="92" t="s">
        <v>581</v>
      </c>
      <c r="H70" s="92" t="s">
        <v>171</v>
      </c>
      <c r="I70" s="92" t="s">
        <v>240</v>
      </c>
      <c r="J70" s="92" t="s">
        <v>152</v>
      </c>
      <c r="K70" s="92" t="s">
        <v>719</v>
      </c>
      <c r="L70" s="92"/>
    </row>
    <row r="71" spans="1:12" x14ac:dyDescent="0.3">
      <c r="A71" s="87" t="s">
        <v>75</v>
      </c>
      <c r="B71" s="88"/>
      <c r="C71" s="87" t="s">
        <v>646</v>
      </c>
      <c r="D71" s="87"/>
      <c r="E71" s="87" t="s">
        <v>687</v>
      </c>
      <c r="F71" s="87" t="s">
        <v>688</v>
      </c>
      <c r="G71" s="89" t="s">
        <v>581</v>
      </c>
      <c r="H71" s="89" t="s">
        <v>38</v>
      </c>
      <c r="I71" s="89" t="s">
        <v>240</v>
      </c>
      <c r="J71" s="89" t="s">
        <v>152</v>
      </c>
      <c r="K71" s="89" t="s">
        <v>720</v>
      </c>
      <c r="L71" s="89"/>
    </row>
    <row r="72" spans="1:12" x14ac:dyDescent="0.3">
      <c r="A72" s="87" t="s">
        <v>75</v>
      </c>
      <c r="B72" s="88"/>
      <c r="C72" s="87" t="s">
        <v>646</v>
      </c>
      <c r="D72" s="87"/>
      <c r="E72" s="87" t="s">
        <v>728</v>
      </c>
      <c r="F72" s="87" t="s">
        <v>602</v>
      </c>
      <c r="G72" s="86" t="s">
        <v>581</v>
      </c>
      <c r="H72" s="86" t="s">
        <v>38</v>
      </c>
      <c r="I72" s="86" t="s">
        <v>240</v>
      </c>
      <c r="J72" s="86" t="s">
        <v>152</v>
      </c>
      <c r="K72" s="86" t="s">
        <v>720</v>
      </c>
      <c r="L72" s="86"/>
    </row>
    <row r="73" spans="1:12" x14ac:dyDescent="0.3">
      <c r="A73" s="87" t="s">
        <v>75</v>
      </c>
      <c r="B73" s="88"/>
      <c r="C73" s="87" t="s">
        <v>646</v>
      </c>
      <c r="D73" s="87"/>
      <c r="E73" s="87" t="s">
        <v>687</v>
      </c>
      <c r="F73" s="87" t="s">
        <v>688</v>
      </c>
      <c r="G73" s="92" t="s">
        <v>581</v>
      </c>
      <c r="H73" s="92" t="s">
        <v>38</v>
      </c>
      <c r="I73" s="92" t="s">
        <v>240</v>
      </c>
      <c r="J73" s="92" t="s">
        <v>152</v>
      </c>
      <c r="K73" s="92" t="s">
        <v>720</v>
      </c>
      <c r="L73" s="92"/>
    </row>
    <row r="74" spans="1:12" x14ac:dyDescent="0.3">
      <c r="A74" s="87" t="s">
        <v>75</v>
      </c>
      <c r="B74" s="88"/>
      <c r="C74" s="87" t="s">
        <v>646</v>
      </c>
      <c r="D74" s="87"/>
      <c r="E74" s="87" t="s">
        <v>496</v>
      </c>
      <c r="F74" s="87" t="s">
        <v>604</v>
      </c>
      <c r="G74" s="92" t="s">
        <v>581</v>
      </c>
      <c r="H74" s="92" t="s">
        <v>38</v>
      </c>
      <c r="I74" s="92" t="s">
        <v>240</v>
      </c>
      <c r="J74" s="92" t="s">
        <v>152</v>
      </c>
      <c r="K74" s="92" t="s">
        <v>720</v>
      </c>
      <c r="L74" s="92"/>
    </row>
    <row r="75" spans="1:12" x14ac:dyDescent="0.3">
      <c r="A75" s="87" t="s">
        <v>64</v>
      </c>
      <c r="B75" s="88"/>
      <c r="C75" s="87" t="s">
        <v>299</v>
      </c>
      <c r="D75" s="87"/>
      <c r="E75" s="87" t="s">
        <v>729</v>
      </c>
      <c r="F75" s="87" t="s">
        <v>629</v>
      </c>
      <c r="G75" s="93" t="s">
        <v>581</v>
      </c>
      <c r="H75" s="93" t="s">
        <v>38</v>
      </c>
      <c r="I75" s="93" t="s">
        <v>240</v>
      </c>
      <c r="J75" s="93" t="s">
        <v>152</v>
      </c>
      <c r="K75" s="93" t="s">
        <v>714</v>
      </c>
      <c r="L75" s="93"/>
    </row>
    <row r="76" spans="1:12" x14ac:dyDescent="0.3">
      <c r="A76" s="87" t="s">
        <v>64</v>
      </c>
      <c r="B76" s="88"/>
      <c r="C76" s="87" t="s">
        <v>299</v>
      </c>
      <c r="D76" s="87"/>
      <c r="E76" s="87" t="s">
        <v>509</v>
      </c>
      <c r="F76" s="87" t="s">
        <v>629</v>
      </c>
      <c r="G76" s="92" t="s">
        <v>581</v>
      </c>
      <c r="H76" s="92" t="s">
        <v>38</v>
      </c>
      <c r="I76" s="92" t="s">
        <v>240</v>
      </c>
      <c r="J76" s="92" t="s">
        <v>152</v>
      </c>
      <c r="K76" s="92" t="s">
        <v>714</v>
      </c>
      <c r="L76" s="92"/>
    </row>
    <row r="77" spans="1:12" x14ac:dyDescent="0.3">
      <c r="A77" s="87" t="s">
        <v>69</v>
      </c>
      <c r="B77" s="88"/>
      <c r="C77" s="87" t="s">
        <v>211</v>
      </c>
      <c r="D77" s="87"/>
      <c r="E77" s="87" t="s">
        <v>470</v>
      </c>
      <c r="F77" s="87" t="s">
        <v>597</v>
      </c>
      <c r="G77" s="92" t="s">
        <v>581</v>
      </c>
      <c r="H77" s="92" t="s">
        <v>171</v>
      </c>
      <c r="I77" s="92" t="s">
        <v>240</v>
      </c>
      <c r="J77" s="92" t="s">
        <v>152</v>
      </c>
      <c r="K77" s="92" t="s">
        <v>715</v>
      </c>
      <c r="L77" s="92"/>
    </row>
    <row r="78" spans="1:12" x14ac:dyDescent="0.3">
      <c r="A78" s="87" t="s">
        <v>69</v>
      </c>
      <c r="B78" s="88"/>
      <c r="C78" s="87" t="s">
        <v>211</v>
      </c>
      <c r="D78" s="87"/>
      <c r="E78" s="87" t="s">
        <v>470</v>
      </c>
      <c r="F78" s="87" t="s">
        <v>597</v>
      </c>
      <c r="G78" s="93" t="s">
        <v>581</v>
      </c>
      <c r="H78" s="93" t="s">
        <v>171</v>
      </c>
      <c r="I78" s="93" t="s">
        <v>240</v>
      </c>
      <c r="J78" s="93" t="s">
        <v>152</v>
      </c>
      <c r="K78" s="93" t="s">
        <v>715</v>
      </c>
      <c r="L78" s="93"/>
    </row>
    <row r="79" spans="1:12" x14ac:dyDescent="0.3">
      <c r="A79" s="87" t="s">
        <v>83</v>
      </c>
      <c r="B79" s="88"/>
      <c r="C79" s="87" t="s">
        <v>400</v>
      </c>
      <c r="D79" s="87"/>
      <c r="E79" s="87" t="s">
        <v>558</v>
      </c>
      <c r="F79" s="87" t="s">
        <v>479</v>
      </c>
      <c r="G79" s="92" t="s">
        <v>553</v>
      </c>
      <c r="H79" s="92" t="s">
        <v>653</v>
      </c>
      <c r="I79" s="92" t="s">
        <v>240</v>
      </c>
      <c r="J79" s="92" t="s">
        <v>152</v>
      </c>
      <c r="K79" s="92" t="s">
        <v>733</v>
      </c>
      <c r="L79" s="92"/>
    </row>
    <row r="80" spans="1:12" x14ac:dyDescent="0.3">
      <c r="A80" s="87" t="s">
        <v>85</v>
      </c>
      <c r="B80" s="88"/>
      <c r="C80" s="87" t="s">
        <v>646</v>
      </c>
      <c r="D80" s="87"/>
      <c r="E80" s="87" t="s">
        <v>606</v>
      </c>
      <c r="F80" s="87" t="s">
        <v>493</v>
      </c>
      <c r="G80" s="86" t="s">
        <v>599</v>
      </c>
      <c r="H80" s="86" t="s">
        <v>171</v>
      </c>
      <c r="I80" s="89" t="s">
        <v>240</v>
      </c>
      <c r="J80" s="89" t="s">
        <v>152</v>
      </c>
      <c r="K80" s="89" t="s">
        <v>734</v>
      </c>
      <c r="L80" s="89"/>
    </row>
    <row r="81" spans="1:12" x14ac:dyDescent="0.3">
      <c r="A81" s="87" t="s">
        <v>82</v>
      </c>
      <c r="B81" s="88"/>
      <c r="C81" s="87" t="s">
        <v>400</v>
      </c>
      <c r="D81" s="87"/>
      <c r="E81" s="87" t="s">
        <v>607</v>
      </c>
      <c r="F81" s="87" t="s">
        <v>507</v>
      </c>
      <c r="G81" s="93" t="s">
        <v>581</v>
      </c>
      <c r="H81" s="93" t="s">
        <v>171</v>
      </c>
      <c r="I81" s="93" t="s">
        <v>240</v>
      </c>
      <c r="J81" s="93" t="s">
        <v>152</v>
      </c>
      <c r="K81" s="93" t="s">
        <v>735</v>
      </c>
      <c r="L81" s="93"/>
    </row>
    <row r="82" spans="1:12" x14ac:dyDescent="0.3">
      <c r="A82" s="87" t="s">
        <v>86</v>
      </c>
      <c r="B82" s="88"/>
      <c r="C82" s="87" t="s">
        <v>646</v>
      </c>
      <c r="D82" s="87"/>
      <c r="E82" s="87" t="s">
        <v>497</v>
      </c>
      <c r="F82" s="87" t="s">
        <v>486</v>
      </c>
      <c r="G82" s="86" t="s">
        <v>573</v>
      </c>
      <c r="H82" s="86" t="s">
        <v>38</v>
      </c>
      <c r="I82" s="86" t="s">
        <v>240</v>
      </c>
      <c r="J82" s="86" t="s">
        <v>152</v>
      </c>
      <c r="K82" s="86" t="s">
        <v>734</v>
      </c>
      <c r="L82" s="86"/>
    </row>
    <row r="83" spans="1:12" s="62" customFormat="1" x14ac:dyDescent="0.3">
      <c r="A83" s="87" t="s">
        <v>84</v>
      </c>
      <c r="B83" s="88"/>
      <c r="C83" s="87" t="s">
        <v>320</v>
      </c>
      <c r="D83" s="87"/>
      <c r="E83" s="87" t="s">
        <v>512</v>
      </c>
      <c r="F83" s="87" t="s">
        <v>608</v>
      </c>
      <c r="G83" s="86" t="s">
        <v>581</v>
      </c>
      <c r="H83" s="86" t="s">
        <v>171</v>
      </c>
      <c r="I83" s="86" t="s">
        <v>240</v>
      </c>
      <c r="J83" s="86" t="s">
        <v>152</v>
      </c>
      <c r="K83" s="86" t="s">
        <v>735</v>
      </c>
      <c r="L83" s="86"/>
    </row>
    <row r="84" spans="1:12" x14ac:dyDescent="0.3">
      <c r="A84" s="96" t="s">
        <v>84</v>
      </c>
      <c r="B84" s="97"/>
      <c r="C84" s="96" t="s">
        <v>320</v>
      </c>
      <c r="D84" s="96"/>
      <c r="E84" s="96" t="s">
        <v>673</v>
      </c>
      <c r="F84" s="96" t="s">
        <v>497</v>
      </c>
      <c r="G84" s="93" t="s">
        <v>581</v>
      </c>
      <c r="H84" s="93" t="s">
        <v>171</v>
      </c>
      <c r="I84" s="93" t="s">
        <v>240</v>
      </c>
      <c r="J84" s="93" t="s">
        <v>152</v>
      </c>
      <c r="K84" s="93" t="s">
        <v>735</v>
      </c>
      <c r="L84" s="93"/>
    </row>
    <row r="85" spans="1:12" x14ac:dyDescent="0.3">
      <c r="A85" s="87" t="s">
        <v>91</v>
      </c>
      <c r="B85" s="88"/>
      <c r="C85" s="87" t="s">
        <v>386</v>
      </c>
      <c r="D85" s="87"/>
      <c r="E85" s="87" t="s">
        <v>590</v>
      </c>
      <c r="F85" s="87" t="s">
        <v>730</v>
      </c>
      <c r="G85" s="86" t="s">
        <v>580</v>
      </c>
      <c r="H85" s="86" t="s">
        <v>653</v>
      </c>
      <c r="I85" s="86" t="s">
        <v>240</v>
      </c>
      <c r="J85" s="86" t="s">
        <v>152</v>
      </c>
      <c r="K85" s="86" t="s">
        <v>731</v>
      </c>
      <c r="L85" s="86"/>
    </row>
    <row r="86" spans="1:12" s="62" customFormat="1" x14ac:dyDescent="0.3">
      <c r="A86" s="87" t="s">
        <v>89</v>
      </c>
      <c r="B86" s="88"/>
      <c r="C86" s="87" t="s">
        <v>646</v>
      </c>
      <c r="D86" s="87"/>
      <c r="E86" s="87" t="s">
        <v>482</v>
      </c>
      <c r="F86" s="87" t="s">
        <v>627</v>
      </c>
      <c r="G86" s="93" t="s">
        <v>581</v>
      </c>
      <c r="H86" s="93" t="s">
        <v>171</v>
      </c>
      <c r="I86" s="93" t="s">
        <v>240</v>
      </c>
      <c r="J86" s="93" t="s">
        <v>152</v>
      </c>
      <c r="K86" s="93" t="s">
        <v>732</v>
      </c>
      <c r="L86" s="93"/>
    </row>
    <row r="87" spans="1:12" x14ac:dyDescent="0.3">
      <c r="A87" s="96" t="s">
        <v>112</v>
      </c>
      <c r="B87" s="97"/>
      <c r="C87" s="96" t="s">
        <v>425</v>
      </c>
      <c r="D87" s="96"/>
      <c r="E87" s="96" t="s">
        <v>609</v>
      </c>
      <c r="F87" s="96" t="s">
        <v>634</v>
      </c>
      <c r="G87" s="93" t="s">
        <v>553</v>
      </c>
      <c r="H87" s="93" t="s">
        <v>653</v>
      </c>
      <c r="I87" s="93" t="s">
        <v>240</v>
      </c>
      <c r="J87" s="93" t="s">
        <v>152</v>
      </c>
      <c r="K87" s="93" t="s">
        <v>737</v>
      </c>
      <c r="L87" s="93"/>
    </row>
    <row r="88" spans="1:12" x14ac:dyDescent="0.3">
      <c r="A88" s="87" t="s">
        <v>112</v>
      </c>
      <c r="B88" s="88"/>
      <c r="C88" s="87" t="s">
        <v>425</v>
      </c>
      <c r="D88" s="87"/>
      <c r="E88" s="87" t="s">
        <v>609</v>
      </c>
      <c r="F88" s="87" t="s">
        <v>634</v>
      </c>
      <c r="G88" s="86" t="s">
        <v>553</v>
      </c>
      <c r="H88" s="86" t="s">
        <v>653</v>
      </c>
      <c r="I88" s="86" t="s">
        <v>240</v>
      </c>
      <c r="J88" s="86" t="s">
        <v>152</v>
      </c>
      <c r="K88" s="86" t="s">
        <v>737</v>
      </c>
      <c r="L88" s="86"/>
    </row>
    <row r="89" spans="1:12" x14ac:dyDescent="0.3">
      <c r="A89" s="87" t="s">
        <v>110</v>
      </c>
      <c r="B89" s="88"/>
      <c r="C89" s="87" t="s">
        <v>387</v>
      </c>
      <c r="D89" s="87"/>
      <c r="E89" s="87" t="s">
        <v>619</v>
      </c>
      <c r="F89" s="87" t="s">
        <v>605</v>
      </c>
      <c r="G89" s="93" t="s">
        <v>763</v>
      </c>
      <c r="H89" s="93" t="s">
        <v>38</v>
      </c>
      <c r="I89" s="93" t="s">
        <v>240</v>
      </c>
      <c r="J89" s="93" t="s">
        <v>152</v>
      </c>
      <c r="K89" s="93" t="s">
        <v>735</v>
      </c>
      <c r="L89" s="93"/>
    </row>
    <row r="90" spans="1:12" x14ac:dyDescent="0.3">
      <c r="A90" s="87" t="s">
        <v>109</v>
      </c>
      <c r="B90" s="88"/>
      <c r="C90" s="87" t="s">
        <v>240</v>
      </c>
      <c r="D90" s="87"/>
      <c r="E90" s="87" t="s">
        <v>670</v>
      </c>
      <c r="F90" s="87" t="s">
        <v>689</v>
      </c>
      <c r="G90" s="87" t="s">
        <v>763</v>
      </c>
      <c r="H90" s="87" t="s">
        <v>171</v>
      </c>
      <c r="I90" s="87" t="s">
        <v>240</v>
      </c>
      <c r="J90" s="87" t="s">
        <v>610</v>
      </c>
      <c r="K90" s="87" t="s">
        <v>734</v>
      </c>
      <c r="L90" s="87"/>
    </row>
    <row r="91" spans="1:12" x14ac:dyDescent="0.3">
      <c r="A91" s="87" t="s">
        <v>511</v>
      </c>
      <c r="B91" s="88"/>
      <c r="C91" s="87" t="s">
        <v>430</v>
      </c>
      <c r="D91" s="87"/>
      <c r="E91" s="87" t="s">
        <v>694</v>
      </c>
      <c r="F91" s="87" t="s">
        <v>764</v>
      </c>
      <c r="G91" s="87" t="s">
        <v>176</v>
      </c>
      <c r="H91" s="87" t="s">
        <v>672</v>
      </c>
      <c r="I91" s="87" t="s">
        <v>240</v>
      </c>
      <c r="J91" s="87" t="s">
        <v>467</v>
      </c>
      <c r="K91" s="87"/>
      <c r="L91" s="87"/>
    </row>
    <row r="92" spans="1:12" x14ac:dyDescent="0.3">
      <c r="A92" s="87" t="s">
        <v>131</v>
      </c>
      <c r="B92" s="88"/>
      <c r="C92" s="87" t="s">
        <v>432</v>
      </c>
      <c r="D92" s="87"/>
      <c r="E92" s="87" t="s">
        <v>584</v>
      </c>
      <c r="F92" s="87" t="s">
        <v>489</v>
      </c>
      <c r="G92" s="98" t="s">
        <v>176</v>
      </c>
      <c r="H92" s="98" t="s">
        <v>672</v>
      </c>
      <c r="I92" s="98" t="s">
        <v>240</v>
      </c>
      <c r="J92" s="98" t="s">
        <v>467</v>
      </c>
      <c r="K92" s="98"/>
      <c r="L92" s="98"/>
    </row>
    <row r="93" spans="1:12" x14ac:dyDescent="0.3">
      <c r="A93" s="87" t="s">
        <v>131</v>
      </c>
      <c r="B93" s="88"/>
      <c r="C93" s="87" t="s">
        <v>432</v>
      </c>
      <c r="D93" s="87"/>
      <c r="E93" s="87" t="s">
        <v>765</v>
      </c>
      <c r="F93" s="87" t="s">
        <v>676</v>
      </c>
      <c r="G93" s="93" t="s">
        <v>554</v>
      </c>
      <c r="H93" s="93" t="s">
        <v>672</v>
      </c>
      <c r="I93" s="93" t="s">
        <v>240</v>
      </c>
      <c r="J93" s="93" t="s">
        <v>152</v>
      </c>
      <c r="K93" s="93" t="s">
        <v>766</v>
      </c>
      <c r="L93" s="93"/>
    </row>
    <row r="94" spans="1:12" x14ac:dyDescent="0.3">
      <c r="A94" s="87" t="s">
        <v>131</v>
      </c>
      <c r="B94" s="88"/>
      <c r="C94" s="87" t="s">
        <v>432</v>
      </c>
      <c r="D94" s="87"/>
      <c r="E94" s="87" t="s">
        <v>765</v>
      </c>
      <c r="F94" s="87" t="s">
        <v>676</v>
      </c>
      <c r="G94" s="93" t="s">
        <v>176</v>
      </c>
      <c r="H94" s="93" t="s">
        <v>672</v>
      </c>
      <c r="I94" s="93" t="s">
        <v>240</v>
      </c>
      <c r="J94" s="93" t="s">
        <v>467</v>
      </c>
      <c r="K94" s="93"/>
      <c r="L94" s="93"/>
    </row>
    <row r="95" spans="1:12" x14ac:dyDescent="0.3">
      <c r="A95" s="87" t="s">
        <v>133</v>
      </c>
      <c r="B95" s="88"/>
      <c r="C95" s="87" t="s">
        <v>422</v>
      </c>
      <c r="D95" s="87"/>
      <c r="E95" s="87" t="s">
        <v>690</v>
      </c>
      <c r="F95" s="87" t="s">
        <v>691</v>
      </c>
      <c r="G95" s="93" t="s">
        <v>176</v>
      </c>
      <c r="H95" s="93" t="s">
        <v>671</v>
      </c>
      <c r="I95" s="93" t="s">
        <v>240</v>
      </c>
      <c r="J95" s="93" t="s">
        <v>467</v>
      </c>
      <c r="K95" s="93"/>
      <c r="L95" s="93"/>
    </row>
    <row r="96" spans="1:12" x14ac:dyDescent="0.3">
      <c r="A96" s="96" t="s">
        <v>133</v>
      </c>
      <c r="B96" s="97"/>
      <c r="C96" s="96" t="s">
        <v>422</v>
      </c>
      <c r="D96" s="96"/>
      <c r="E96" s="96" t="s">
        <v>666</v>
      </c>
      <c r="F96" s="96" t="s">
        <v>743</v>
      </c>
      <c r="G96" s="93" t="s">
        <v>176</v>
      </c>
      <c r="H96" s="93" t="s">
        <v>671</v>
      </c>
      <c r="I96" s="93" t="s">
        <v>240</v>
      </c>
      <c r="J96" s="93" t="s">
        <v>467</v>
      </c>
      <c r="K96" s="93"/>
      <c r="L96" s="93"/>
    </row>
    <row r="97" spans="1:12" x14ac:dyDescent="0.3">
      <c r="A97" s="96" t="s">
        <v>200</v>
      </c>
      <c r="B97" s="97"/>
      <c r="C97" s="96" t="s">
        <v>651</v>
      </c>
      <c r="D97" s="96"/>
      <c r="E97" s="96" t="s">
        <v>488</v>
      </c>
      <c r="F97" s="96" t="s">
        <v>596</v>
      </c>
      <c r="G97" s="86" t="s">
        <v>176</v>
      </c>
      <c r="H97" s="86" t="s">
        <v>672</v>
      </c>
      <c r="I97" s="86" t="s">
        <v>240</v>
      </c>
      <c r="J97" s="86" t="s">
        <v>467</v>
      </c>
      <c r="K97" s="86"/>
      <c r="L97" s="86"/>
    </row>
    <row r="98" spans="1:12" x14ac:dyDescent="0.3">
      <c r="A98" s="87" t="s">
        <v>200</v>
      </c>
      <c r="B98" s="88"/>
      <c r="C98" s="87" t="s">
        <v>651</v>
      </c>
      <c r="D98" s="87"/>
      <c r="E98" s="87" t="s">
        <v>488</v>
      </c>
      <c r="F98" s="87" t="s">
        <v>596</v>
      </c>
      <c r="G98" s="86" t="s">
        <v>176</v>
      </c>
      <c r="H98" s="86" t="s">
        <v>672</v>
      </c>
      <c r="I98" s="86" t="s">
        <v>240</v>
      </c>
      <c r="J98" s="86" t="s">
        <v>467</v>
      </c>
      <c r="K98" s="86"/>
      <c r="L98" s="86"/>
    </row>
    <row r="99" spans="1:12" x14ac:dyDescent="0.3">
      <c r="A99" s="87" t="s">
        <v>772</v>
      </c>
      <c r="B99" s="88"/>
      <c r="C99" s="87" t="s">
        <v>374</v>
      </c>
      <c r="D99" s="87"/>
      <c r="E99" s="87" t="s">
        <v>577</v>
      </c>
      <c r="F99" s="87" t="s">
        <v>578</v>
      </c>
      <c r="G99" s="89" t="s">
        <v>561</v>
      </c>
      <c r="H99" s="89" t="s">
        <v>38</v>
      </c>
      <c r="I99" s="89" t="s">
        <v>240</v>
      </c>
      <c r="J99" s="89" t="s">
        <v>152</v>
      </c>
      <c r="K99" s="89" t="s">
        <v>718</v>
      </c>
      <c r="L99" s="89"/>
    </row>
    <row r="100" spans="1:12" x14ac:dyDescent="0.3">
      <c r="A100" s="87" t="s">
        <v>448</v>
      </c>
      <c r="B100" s="88"/>
      <c r="C100" s="87" t="s">
        <v>643</v>
      </c>
      <c r="D100" s="87"/>
      <c r="E100" s="87" t="s">
        <v>617</v>
      </c>
      <c r="F100" s="87" t="s">
        <v>618</v>
      </c>
      <c r="G100" s="86" t="s">
        <v>176</v>
      </c>
      <c r="H100" s="86" t="s">
        <v>653</v>
      </c>
      <c r="I100" s="86" t="s">
        <v>240</v>
      </c>
      <c r="J100" s="86" t="s">
        <v>467</v>
      </c>
      <c r="K100" s="86" t="s">
        <v>176</v>
      </c>
      <c r="L100" s="86"/>
    </row>
    <row r="101" spans="1:12" x14ac:dyDescent="0.3">
      <c r="A101" s="87" t="s">
        <v>484</v>
      </c>
      <c r="B101" s="88"/>
      <c r="C101" s="87" t="s">
        <v>397</v>
      </c>
      <c r="D101" s="87"/>
      <c r="E101" s="87" t="s">
        <v>595</v>
      </c>
      <c r="F101" s="87" t="s">
        <v>601</v>
      </c>
      <c r="G101" s="86" t="s">
        <v>581</v>
      </c>
      <c r="H101" s="86" t="s">
        <v>38</v>
      </c>
      <c r="I101" s="86" t="s">
        <v>240</v>
      </c>
      <c r="J101" s="86" t="s">
        <v>152</v>
      </c>
      <c r="K101" s="86" t="s">
        <v>714</v>
      </c>
      <c r="L101" s="86"/>
    </row>
    <row r="102" spans="1:12" x14ac:dyDescent="0.3">
      <c r="A102" s="87" t="s">
        <v>484</v>
      </c>
      <c r="B102" s="88"/>
      <c r="C102" s="87" t="s">
        <v>397</v>
      </c>
      <c r="D102" s="87"/>
      <c r="E102" s="87" t="s">
        <v>658</v>
      </c>
      <c r="F102" s="87" t="s">
        <v>636</v>
      </c>
      <c r="G102" s="86" t="s">
        <v>581</v>
      </c>
      <c r="H102" s="86" t="s">
        <v>38</v>
      </c>
      <c r="I102" s="86" t="s">
        <v>240</v>
      </c>
      <c r="J102" s="86" t="s">
        <v>152</v>
      </c>
      <c r="K102" s="86" t="s">
        <v>714</v>
      </c>
      <c r="L102" s="86"/>
    </row>
    <row r="103" spans="1:12" x14ac:dyDescent="0.3">
      <c r="A103" s="87" t="s">
        <v>485</v>
      </c>
      <c r="B103" s="88"/>
      <c r="C103" s="87" t="s">
        <v>211</v>
      </c>
      <c r="D103" s="87"/>
      <c r="E103" s="87" t="s">
        <v>492</v>
      </c>
      <c r="F103" s="87" t="s">
        <v>602</v>
      </c>
      <c r="G103" s="89" t="s">
        <v>581</v>
      </c>
      <c r="H103" s="89" t="s">
        <v>171</v>
      </c>
      <c r="I103" s="89" t="s">
        <v>240</v>
      </c>
      <c r="J103" s="89" t="s">
        <v>152</v>
      </c>
      <c r="K103" s="89" t="s">
        <v>715</v>
      </c>
      <c r="L103" s="89"/>
    </row>
    <row r="104" spans="1:12" x14ac:dyDescent="0.3">
      <c r="A104" s="87" t="s">
        <v>485</v>
      </c>
      <c r="B104" s="88"/>
      <c r="C104" s="87" t="s">
        <v>211</v>
      </c>
      <c r="D104" s="87"/>
      <c r="E104" s="87" t="s">
        <v>629</v>
      </c>
      <c r="F104" s="87" t="s">
        <v>716</v>
      </c>
      <c r="G104" s="86" t="s">
        <v>581</v>
      </c>
      <c r="H104" s="86" t="s">
        <v>171</v>
      </c>
      <c r="I104" s="86" t="s">
        <v>240</v>
      </c>
      <c r="J104" s="86" t="s">
        <v>152</v>
      </c>
      <c r="K104" s="86" t="s">
        <v>715</v>
      </c>
      <c r="L104" s="86"/>
    </row>
    <row r="105" spans="1:12" x14ac:dyDescent="0.3">
      <c r="A105" s="87" t="s">
        <v>487</v>
      </c>
      <c r="B105" s="88"/>
      <c r="C105" s="87" t="s">
        <v>309</v>
      </c>
      <c r="D105" s="87"/>
      <c r="E105" s="87" t="s">
        <v>620</v>
      </c>
      <c r="F105" s="87" t="s">
        <v>621</v>
      </c>
      <c r="G105" s="86" t="s">
        <v>581</v>
      </c>
      <c r="H105" s="86" t="s">
        <v>38</v>
      </c>
      <c r="I105" s="86" t="s">
        <v>240</v>
      </c>
      <c r="J105" s="86" t="s">
        <v>152</v>
      </c>
      <c r="K105" s="86" t="s">
        <v>714</v>
      </c>
      <c r="L105" s="86"/>
    </row>
    <row r="106" spans="1:12" x14ac:dyDescent="0.3">
      <c r="A106" s="87" t="s">
        <v>461</v>
      </c>
      <c r="B106" s="88"/>
      <c r="C106" s="87" t="s">
        <v>211</v>
      </c>
      <c r="D106" s="87"/>
      <c r="E106" s="87" t="s">
        <v>501</v>
      </c>
      <c r="F106" s="87" t="s">
        <v>565</v>
      </c>
      <c r="G106" s="89" t="s">
        <v>581</v>
      </c>
      <c r="H106" s="89" t="s">
        <v>171</v>
      </c>
      <c r="I106" s="89" t="s">
        <v>240</v>
      </c>
      <c r="J106" s="89" t="s">
        <v>152</v>
      </c>
      <c r="K106" s="89" t="s">
        <v>715</v>
      </c>
      <c r="L106" s="89"/>
    </row>
    <row r="107" spans="1:12" x14ac:dyDescent="0.3">
      <c r="A107" s="87" t="s">
        <v>640</v>
      </c>
      <c r="B107" s="88"/>
      <c r="C107" s="87" t="s">
        <v>391</v>
      </c>
      <c r="D107" s="87"/>
      <c r="E107" s="87" t="s">
        <v>576</v>
      </c>
      <c r="F107" s="87" t="s">
        <v>474</v>
      </c>
      <c r="G107" s="86" t="s">
        <v>580</v>
      </c>
      <c r="H107" s="86" t="s">
        <v>37</v>
      </c>
      <c r="I107" s="86" t="s">
        <v>240</v>
      </c>
      <c r="J107" s="86" t="s">
        <v>152</v>
      </c>
      <c r="K107" s="86" t="s">
        <v>706</v>
      </c>
      <c r="L107" s="86" t="s">
        <v>711</v>
      </c>
    </row>
    <row r="108" spans="1:12" x14ac:dyDescent="0.3">
      <c r="A108" s="87" t="s">
        <v>628</v>
      </c>
      <c r="B108" s="88"/>
      <c r="C108" s="87" t="s">
        <v>240</v>
      </c>
      <c r="D108" s="87"/>
      <c r="E108" s="87" t="s">
        <v>576</v>
      </c>
      <c r="F108" s="87" t="s">
        <v>474</v>
      </c>
      <c r="G108" s="86" t="s">
        <v>580</v>
      </c>
      <c r="H108" s="86" t="s">
        <v>37</v>
      </c>
      <c r="I108" s="86" t="s">
        <v>240</v>
      </c>
      <c r="J108" s="86" t="s">
        <v>152</v>
      </c>
      <c r="K108" s="86" t="s">
        <v>706</v>
      </c>
      <c r="L108" s="86" t="s">
        <v>712</v>
      </c>
    </row>
    <row r="109" spans="1:12" x14ac:dyDescent="0.3">
      <c r="A109" s="87" t="s">
        <v>549</v>
      </c>
      <c r="B109" s="88"/>
      <c r="C109" s="87" t="s">
        <v>477</v>
      </c>
      <c r="D109" s="87"/>
      <c r="E109" s="87" t="s">
        <v>695</v>
      </c>
      <c r="F109" s="87" t="s">
        <v>617</v>
      </c>
      <c r="G109" s="86" t="s">
        <v>592</v>
      </c>
      <c r="H109" s="86" t="s">
        <v>421</v>
      </c>
      <c r="I109" s="86" t="s">
        <v>240</v>
      </c>
      <c r="J109" s="86" t="s">
        <v>152</v>
      </c>
      <c r="K109" s="86" t="s">
        <v>705</v>
      </c>
      <c r="L109" s="86" t="s">
        <v>711</v>
      </c>
    </row>
    <row r="110" spans="1:12" x14ac:dyDescent="0.3">
      <c r="A110" s="87" t="s">
        <v>548</v>
      </c>
      <c r="B110" s="88"/>
      <c r="C110" s="87" t="s">
        <v>477</v>
      </c>
      <c r="D110" s="87"/>
      <c r="E110" s="87" t="s">
        <v>590</v>
      </c>
      <c r="F110" s="87" t="s">
        <v>591</v>
      </c>
      <c r="G110" s="86" t="s">
        <v>572</v>
      </c>
      <c r="H110" s="86" t="s">
        <v>660</v>
      </c>
      <c r="I110" s="86" t="s">
        <v>240</v>
      </c>
      <c r="J110" s="86" t="s">
        <v>152</v>
      </c>
      <c r="K110" s="86" t="s">
        <v>706</v>
      </c>
      <c r="L110" s="86" t="s">
        <v>712</v>
      </c>
    </row>
    <row r="111" spans="1:12" x14ac:dyDescent="0.3">
      <c r="A111" s="87" t="s">
        <v>548</v>
      </c>
      <c r="B111" s="88"/>
      <c r="C111" s="87" t="s">
        <v>477</v>
      </c>
      <c r="D111" s="87"/>
      <c r="E111" s="87" t="s">
        <v>695</v>
      </c>
      <c r="F111" s="87" t="s">
        <v>617</v>
      </c>
      <c r="G111" s="86" t="s">
        <v>572</v>
      </c>
      <c r="H111" s="86" t="s">
        <v>660</v>
      </c>
      <c r="I111" s="86" t="s">
        <v>240</v>
      </c>
      <c r="J111" s="86" t="s">
        <v>152</v>
      </c>
      <c r="K111" s="86">
        <v>53</v>
      </c>
      <c r="L111" s="86"/>
    </row>
    <row r="112" spans="1:12" ht="12" customHeight="1" x14ac:dyDescent="0.3">
      <c r="A112" s="87" t="s">
        <v>777</v>
      </c>
      <c r="B112" s="88"/>
      <c r="C112" s="87" t="s">
        <v>477</v>
      </c>
      <c r="D112" s="87"/>
      <c r="E112" s="87" t="s">
        <v>695</v>
      </c>
      <c r="F112" s="87" t="s">
        <v>617</v>
      </c>
      <c r="G112" s="86" t="s">
        <v>592</v>
      </c>
      <c r="H112" s="86" t="s">
        <v>421</v>
      </c>
      <c r="I112" s="86" t="s">
        <v>240</v>
      </c>
      <c r="J112" s="86" t="s">
        <v>152</v>
      </c>
      <c r="K112" s="86" t="s">
        <v>705</v>
      </c>
      <c r="L112" s="86" t="s">
        <v>712</v>
      </c>
    </row>
    <row r="113" spans="1:12" x14ac:dyDescent="0.3">
      <c r="A113" s="87" t="s">
        <v>633</v>
      </c>
      <c r="B113" s="88"/>
      <c r="C113" s="87" t="s">
        <v>477</v>
      </c>
      <c r="D113" s="87"/>
      <c r="E113" s="87" t="s">
        <v>664</v>
      </c>
      <c r="F113" s="87" t="s">
        <v>594</v>
      </c>
      <c r="G113" s="86" t="s">
        <v>581</v>
      </c>
      <c r="H113" s="86" t="s">
        <v>171</v>
      </c>
      <c r="I113" s="86" t="s">
        <v>240</v>
      </c>
      <c r="J113" s="86" t="s">
        <v>152</v>
      </c>
      <c r="K113" s="86" t="s">
        <v>773</v>
      </c>
      <c r="L113" s="86" t="s">
        <v>711</v>
      </c>
    </row>
    <row r="114" spans="1:12" x14ac:dyDescent="0.3">
      <c r="A114" s="87" t="s">
        <v>779</v>
      </c>
      <c r="B114" s="88"/>
      <c r="C114" s="87" t="s">
        <v>477</v>
      </c>
      <c r="D114" s="87"/>
      <c r="E114" s="87" t="s">
        <v>567</v>
      </c>
      <c r="F114" s="87" t="s">
        <v>593</v>
      </c>
      <c r="G114" s="99" t="s">
        <v>572</v>
      </c>
      <c r="H114" s="99" t="s">
        <v>660</v>
      </c>
      <c r="I114" s="99" t="s">
        <v>240</v>
      </c>
      <c r="J114" s="99" t="s">
        <v>152</v>
      </c>
      <c r="K114" s="99" t="s">
        <v>706</v>
      </c>
      <c r="L114" s="99" t="s">
        <v>712</v>
      </c>
    </row>
    <row r="115" spans="1:12" x14ac:dyDescent="0.3">
      <c r="A115" s="87" t="s">
        <v>641</v>
      </c>
      <c r="B115" s="88"/>
      <c r="C115" s="87" t="s">
        <v>382</v>
      </c>
      <c r="D115" s="87"/>
      <c r="E115" s="87" t="s">
        <v>605</v>
      </c>
      <c r="F115" s="87" t="s">
        <v>668</v>
      </c>
      <c r="G115" s="86" t="s">
        <v>581</v>
      </c>
      <c r="H115" s="86" t="s">
        <v>38</v>
      </c>
      <c r="I115" s="86" t="s">
        <v>240</v>
      </c>
      <c r="J115" s="86" t="s">
        <v>152</v>
      </c>
      <c r="K115" s="86" t="s">
        <v>719</v>
      </c>
      <c r="L115" s="86"/>
    </row>
    <row r="116" spans="1:12" x14ac:dyDescent="0.3">
      <c r="A116" s="87" t="s">
        <v>642</v>
      </c>
      <c r="B116" s="88"/>
      <c r="C116" s="87" t="s">
        <v>211</v>
      </c>
      <c r="D116" s="87"/>
      <c r="E116" s="87" t="s">
        <v>495</v>
      </c>
      <c r="F116" s="87" t="s">
        <v>669</v>
      </c>
      <c r="G116" s="86" t="s">
        <v>581</v>
      </c>
      <c r="H116" s="86" t="s">
        <v>171</v>
      </c>
      <c r="I116" s="86" t="s">
        <v>240</v>
      </c>
      <c r="J116" s="86" t="s">
        <v>152</v>
      </c>
      <c r="K116" s="86" t="s">
        <v>720</v>
      </c>
      <c r="L116" s="86"/>
    </row>
    <row r="117" spans="1:12" x14ac:dyDescent="0.3">
      <c r="A117" s="87" t="s">
        <v>696</v>
      </c>
      <c r="B117" s="88"/>
      <c r="C117" s="87" t="s">
        <v>400</v>
      </c>
      <c r="D117" s="87"/>
      <c r="E117" s="87" t="s">
        <v>482</v>
      </c>
      <c r="F117" s="87" t="s">
        <v>676</v>
      </c>
      <c r="G117" s="89" t="s">
        <v>581</v>
      </c>
      <c r="H117" s="89" t="s">
        <v>171</v>
      </c>
      <c r="I117" s="89" t="s">
        <v>240</v>
      </c>
      <c r="J117" s="89" t="s">
        <v>152</v>
      </c>
      <c r="K117" s="89" t="s">
        <v>735</v>
      </c>
      <c r="L117" s="89"/>
    </row>
    <row r="118" spans="1:12" x14ac:dyDescent="0.3">
      <c r="A118" s="87" t="s">
        <v>736</v>
      </c>
      <c r="B118" s="88"/>
      <c r="C118" s="87" t="s">
        <v>646</v>
      </c>
      <c r="D118" s="87"/>
      <c r="E118" s="87" t="s">
        <v>629</v>
      </c>
      <c r="F118" s="87" t="s">
        <v>514</v>
      </c>
      <c r="G118" s="93" t="s">
        <v>573</v>
      </c>
      <c r="H118" s="93" t="s">
        <v>38</v>
      </c>
      <c r="I118" s="93" t="s">
        <v>240</v>
      </c>
      <c r="J118" s="93" t="s">
        <v>152</v>
      </c>
      <c r="K118" s="93" t="s">
        <v>734</v>
      </c>
      <c r="L118" s="93"/>
    </row>
    <row r="119" spans="1:12" x14ac:dyDescent="0.3">
      <c r="A119" s="87" t="s">
        <v>87</v>
      </c>
      <c r="B119" s="88"/>
      <c r="C119" s="87" t="s">
        <v>332</v>
      </c>
      <c r="D119" s="87"/>
      <c r="E119" s="87" t="s">
        <v>560</v>
      </c>
      <c r="F119" s="87" t="s">
        <v>609</v>
      </c>
      <c r="G119" s="86" t="s">
        <v>699</v>
      </c>
      <c r="H119" s="86" t="s">
        <v>698</v>
      </c>
      <c r="I119" s="86" t="s">
        <v>240</v>
      </c>
      <c r="J119" s="86" t="s">
        <v>152</v>
      </c>
      <c r="K119" s="86" t="s">
        <v>738</v>
      </c>
      <c r="L119" s="86"/>
    </row>
    <row r="120" spans="1:12" x14ac:dyDescent="0.3">
      <c r="A120" s="96" t="s">
        <v>88</v>
      </c>
      <c r="B120" s="97"/>
      <c r="C120" s="96" t="s">
        <v>332</v>
      </c>
      <c r="D120" s="96"/>
      <c r="E120" s="96" t="s">
        <v>560</v>
      </c>
      <c r="F120" s="96" t="s">
        <v>609</v>
      </c>
      <c r="G120" s="89" t="s">
        <v>739</v>
      </c>
      <c r="H120" s="89" t="s">
        <v>740</v>
      </c>
      <c r="I120" s="89" t="s">
        <v>240</v>
      </c>
      <c r="J120" s="89" t="s">
        <v>152</v>
      </c>
      <c r="K120" s="89" t="s">
        <v>741</v>
      </c>
      <c r="L120" s="89"/>
    </row>
    <row r="121" spans="1:12" x14ac:dyDescent="0.3">
      <c r="A121" s="87" t="s">
        <v>503</v>
      </c>
      <c r="B121" s="88"/>
      <c r="C121" s="87" t="s">
        <v>648</v>
      </c>
      <c r="D121" s="87"/>
      <c r="E121" s="87" t="s">
        <v>470</v>
      </c>
      <c r="F121" s="87" t="s">
        <v>579</v>
      </c>
      <c r="G121" s="89" t="s">
        <v>701</v>
      </c>
      <c r="H121" s="89" t="s">
        <v>698</v>
      </c>
      <c r="I121" s="89" t="s">
        <v>240</v>
      </c>
      <c r="J121" s="89" t="s">
        <v>152</v>
      </c>
      <c r="K121" s="89" t="s">
        <v>744</v>
      </c>
      <c r="L121" s="89"/>
    </row>
    <row r="122" spans="1:12" x14ac:dyDescent="0.3">
      <c r="A122" s="87" t="s">
        <v>504</v>
      </c>
      <c r="B122" s="88"/>
      <c r="C122" s="87" t="s">
        <v>648</v>
      </c>
      <c r="D122" s="87"/>
      <c r="E122" s="87" t="s">
        <v>470</v>
      </c>
      <c r="F122" s="87" t="s">
        <v>579</v>
      </c>
      <c r="G122" s="86" t="s">
        <v>611</v>
      </c>
      <c r="H122" s="86" t="s">
        <v>37</v>
      </c>
      <c r="I122" s="86" t="s">
        <v>240</v>
      </c>
      <c r="J122" s="86" t="s">
        <v>152</v>
      </c>
      <c r="K122" s="86" t="s">
        <v>737</v>
      </c>
      <c r="L122" s="86"/>
    </row>
    <row r="123" spans="1:12" x14ac:dyDescent="0.3">
      <c r="A123" s="87" t="s">
        <v>96</v>
      </c>
      <c r="B123" s="88"/>
      <c r="C123" s="87" t="s">
        <v>335</v>
      </c>
      <c r="D123" s="87"/>
      <c r="E123" s="87" t="s">
        <v>635</v>
      </c>
      <c r="F123" s="87" t="s">
        <v>636</v>
      </c>
      <c r="G123" s="99" t="s">
        <v>749</v>
      </c>
      <c r="H123" s="99" t="s">
        <v>698</v>
      </c>
      <c r="I123" s="99" t="s">
        <v>240</v>
      </c>
      <c r="J123" s="99" t="s">
        <v>152</v>
      </c>
      <c r="K123" s="99" t="s">
        <v>750</v>
      </c>
      <c r="L123" s="99"/>
    </row>
    <row r="124" spans="1:12" x14ac:dyDescent="0.3">
      <c r="A124" s="87" t="s">
        <v>97</v>
      </c>
      <c r="B124" s="88"/>
      <c r="C124" s="87" t="s">
        <v>335</v>
      </c>
      <c r="D124" s="87"/>
      <c r="E124" s="87" t="s">
        <v>635</v>
      </c>
      <c r="F124" s="87" t="s">
        <v>636</v>
      </c>
      <c r="G124" s="86" t="s">
        <v>555</v>
      </c>
      <c r="H124" s="86" t="s">
        <v>38</v>
      </c>
      <c r="I124" s="86" t="s">
        <v>240</v>
      </c>
      <c r="J124" s="86" t="s">
        <v>152</v>
      </c>
      <c r="K124" s="86" t="s">
        <v>751</v>
      </c>
      <c r="L124" s="86"/>
    </row>
    <row r="125" spans="1:12" x14ac:dyDescent="0.3">
      <c r="A125" s="87" t="s">
        <v>638</v>
      </c>
      <c r="B125" s="88"/>
      <c r="C125" s="87" t="s">
        <v>395</v>
      </c>
      <c r="D125" s="87"/>
      <c r="E125" s="87" t="s">
        <v>583</v>
      </c>
      <c r="F125" s="87" t="s">
        <v>613</v>
      </c>
      <c r="G125" s="86" t="s">
        <v>755</v>
      </c>
      <c r="H125" s="86" t="s">
        <v>703</v>
      </c>
      <c r="I125" s="86" t="s">
        <v>240</v>
      </c>
      <c r="J125" s="86" t="s">
        <v>610</v>
      </c>
      <c r="K125" s="86" t="s">
        <v>748</v>
      </c>
      <c r="L125" s="86"/>
    </row>
    <row r="126" spans="1:12" x14ac:dyDescent="0.3">
      <c r="A126" s="87" t="s">
        <v>639</v>
      </c>
      <c r="B126" s="88"/>
      <c r="C126" s="87" t="s">
        <v>395</v>
      </c>
      <c r="D126" s="87"/>
      <c r="E126" s="87" t="s">
        <v>583</v>
      </c>
      <c r="F126" s="87" t="s">
        <v>613</v>
      </c>
      <c r="G126" s="86" t="s">
        <v>699</v>
      </c>
      <c r="H126" s="86" t="s">
        <v>171</v>
      </c>
      <c r="I126" s="86" t="s">
        <v>240</v>
      </c>
      <c r="J126" s="86" t="s">
        <v>610</v>
      </c>
      <c r="K126" s="86" t="s">
        <v>750</v>
      </c>
      <c r="L126" s="86"/>
    </row>
    <row r="127" spans="1:12" x14ac:dyDescent="0.3">
      <c r="A127" s="87" t="s">
        <v>637</v>
      </c>
      <c r="B127" s="88"/>
      <c r="C127" s="87" t="s">
        <v>368</v>
      </c>
      <c r="D127" s="87"/>
      <c r="E127" s="87" t="s">
        <v>558</v>
      </c>
      <c r="F127" s="87" t="s">
        <v>569</v>
      </c>
      <c r="G127" s="89" t="s">
        <v>752</v>
      </c>
      <c r="H127" s="89" t="s">
        <v>753</v>
      </c>
      <c r="I127" s="89" t="s">
        <v>240</v>
      </c>
      <c r="J127" s="89" t="s">
        <v>152</v>
      </c>
      <c r="K127" s="89" t="s">
        <v>754</v>
      </c>
      <c r="L127" s="89"/>
    </row>
    <row r="128" spans="1:12" x14ac:dyDescent="0.3">
      <c r="A128" s="87" t="s">
        <v>623</v>
      </c>
      <c r="B128" s="88"/>
      <c r="C128" s="87" t="s">
        <v>335</v>
      </c>
      <c r="D128" s="87"/>
      <c r="E128" s="87" t="s">
        <v>612</v>
      </c>
      <c r="F128" s="87" t="s">
        <v>700</v>
      </c>
      <c r="G128" s="86" t="s">
        <v>745</v>
      </c>
      <c r="H128" s="86" t="s">
        <v>702</v>
      </c>
      <c r="I128" s="86" t="s">
        <v>240</v>
      </c>
      <c r="J128" s="86" t="s">
        <v>152</v>
      </c>
      <c r="K128" s="86" t="s">
        <v>746</v>
      </c>
      <c r="L128" s="86"/>
    </row>
    <row r="129" spans="1:12" x14ac:dyDescent="0.3">
      <c r="A129" s="87" t="s">
        <v>137</v>
      </c>
      <c r="B129" s="88"/>
      <c r="C129" s="87" t="s">
        <v>335</v>
      </c>
      <c r="D129" s="87"/>
      <c r="E129" s="87" t="s">
        <v>612</v>
      </c>
      <c r="F129" s="87" t="s">
        <v>700</v>
      </c>
      <c r="G129" s="86" t="s">
        <v>747</v>
      </c>
      <c r="H129" s="86" t="s">
        <v>37</v>
      </c>
      <c r="I129" s="86" t="s">
        <v>240</v>
      </c>
      <c r="J129" s="86" t="s">
        <v>152</v>
      </c>
      <c r="K129" s="86" t="s">
        <v>748</v>
      </c>
      <c r="L129" s="86"/>
    </row>
    <row r="130" spans="1:12" x14ac:dyDescent="0.3">
      <c r="A130" s="87" t="s">
        <v>539</v>
      </c>
      <c r="B130" s="88"/>
      <c r="C130" s="87" t="s">
        <v>540</v>
      </c>
      <c r="D130" s="87"/>
      <c r="E130" s="87" t="s">
        <v>614</v>
      </c>
      <c r="F130" s="87" t="s">
        <v>491</v>
      </c>
      <c r="G130" s="86" t="s">
        <v>555</v>
      </c>
      <c r="H130" s="86" t="s">
        <v>38</v>
      </c>
      <c r="I130" s="86" t="s">
        <v>240</v>
      </c>
      <c r="J130" s="86" t="s">
        <v>152</v>
      </c>
      <c r="K130" s="86" t="s">
        <v>757</v>
      </c>
      <c r="L130" s="86"/>
    </row>
    <row r="131" spans="1:12" x14ac:dyDescent="0.3">
      <c r="A131" s="96" t="s">
        <v>538</v>
      </c>
      <c r="B131" s="97"/>
      <c r="C131" s="96" t="s">
        <v>540</v>
      </c>
      <c r="D131" s="96"/>
      <c r="E131" s="96" t="s">
        <v>614</v>
      </c>
      <c r="F131" s="96" t="s">
        <v>491</v>
      </c>
      <c r="G131" s="86" t="s">
        <v>697</v>
      </c>
      <c r="H131" s="86" t="s">
        <v>698</v>
      </c>
      <c r="I131" s="86" t="s">
        <v>240</v>
      </c>
      <c r="J131" s="86" t="s">
        <v>152</v>
      </c>
      <c r="K131" s="86" t="s">
        <v>756</v>
      </c>
      <c r="L131" s="86"/>
    </row>
    <row r="132" spans="1:12" x14ac:dyDescent="0.3">
      <c r="A132" s="96" t="s">
        <v>505</v>
      </c>
      <c r="B132" s="97"/>
      <c r="C132" s="96" t="s">
        <v>649</v>
      </c>
      <c r="D132" s="96"/>
      <c r="E132" s="96" t="s">
        <v>612</v>
      </c>
      <c r="F132" s="96" t="s">
        <v>615</v>
      </c>
      <c r="G132" s="86" t="s">
        <v>758</v>
      </c>
      <c r="H132" s="86" t="s">
        <v>702</v>
      </c>
      <c r="I132" s="86" t="s">
        <v>240</v>
      </c>
      <c r="J132" s="86" t="s">
        <v>152</v>
      </c>
      <c r="K132" s="86" t="s">
        <v>746</v>
      </c>
      <c r="L132" s="86"/>
    </row>
    <row r="133" spans="1:12" x14ac:dyDescent="0.3">
      <c r="A133" s="96" t="s">
        <v>506</v>
      </c>
      <c r="B133" s="97"/>
      <c r="C133" s="96" t="s">
        <v>649</v>
      </c>
      <c r="D133" s="96"/>
      <c r="E133" s="96" t="s">
        <v>612</v>
      </c>
      <c r="F133" s="96" t="s">
        <v>615</v>
      </c>
      <c r="G133" s="89" t="s">
        <v>611</v>
      </c>
      <c r="H133" s="89" t="s">
        <v>37</v>
      </c>
      <c r="I133" s="89" t="s">
        <v>240</v>
      </c>
      <c r="J133" s="89" t="s">
        <v>152</v>
      </c>
      <c r="K133" s="89" t="s">
        <v>748</v>
      </c>
      <c r="L133" s="89"/>
    </row>
    <row r="134" spans="1:12" x14ac:dyDescent="0.3">
      <c r="A134" s="87" t="s">
        <v>550</v>
      </c>
      <c r="B134" s="88"/>
      <c r="C134" s="87" t="s">
        <v>552</v>
      </c>
      <c r="D134" s="87"/>
      <c r="E134" s="87" t="s">
        <v>564</v>
      </c>
      <c r="F134" s="87" t="s">
        <v>609</v>
      </c>
      <c r="G134" s="87" t="s">
        <v>758</v>
      </c>
      <c r="H134" s="87" t="s">
        <v>702</v>
      </c>
      <c r="I134" s="87" t="s">
        <v>240</v>
      </c>
      <c r="J134" s="87" t="s">
        <v>152</v>
      </c>
      <c r="K134" s="87" t="s">
        <v>746</v>
      </c>
      <c r="L134" s="87"/>
    </row>
    <row r="135" spans="1:12" x14ac:dyDescent="0.3">
      <c r="A135" s="87" t="s">
        <v>551</v>
      </c>
      <c r="B135" s="88"/>
      <c r="C135" s="87" t="s">
        <v>552</v>
      </c>
      <c r="D135" s="87"/>
      <c r="E135" s="87" t="s">
        <v>564</v>
      </c>
      <c r="F135" s="87" t="s">
        <v>609</v>
      </c>
      <c r="G135" s="93" t="s">
        <v>611</v>
      </c>
      <c r="H135" s="93" t="s">
        <v>37</v>
      </c>
      <c r="I135" s="93" t="s">
        <v>240</v>
      </c>
      <c r="J135" s="93" t="s">
        <v>152</v>
      </c>
      <c r="K135" s="93" t="s">
        <v>748</v>
      </c>
      <c r="L135" s="93"/>
    </row>
    <row r="136" spans="1:12" x14ac:dyDescent="0.3">
      <c r="A136" s="87" t="s">
        <v>142</v>
      </c>
      <c r="B136" s="88"/>
      <c r="C136" s="87" t="s">
        <v>340</v>
      </c>
      <c r="D136" s="87"/>
      <c r="E136" s="87" t="s">
        <v>609</v>
      </c>
      <c r="F136" s="87" t="s">
        <v>490</v>
      </c>
      <c r="G136" s="93" t="s">
        <v>759</v>
      </c>
      <c r="H136" s="93" t="s">
        <v>703</v>
      </c>
      <c r="I136" s="93" t="s">
        <v>240</v>
      </c>
      <c r="J136" s="93" t="s">
        <v>152</v>
      </c>
      <c r="K136" s="93" t="s">
        <v>760</v>
      </c>
      <c r="L136" s="93"/>
    </row>
    <row r="137" spans="1:12" x14ac:dyDescent="0.3">
      <c r="A137" s="87" t="s">
        <v>143</v>
      </c>
      <c r="B137" s="88"/>
      <c r="C137" s="87" t="s">
        <v>340</v>
      </c>
      <c r="D137" s="87"/>
      <c r="E137" s="87" t="s">
        <v>609</v>
      </c>
      <c r="F137" s="87" t="s">
        <v>490</v>
      </c>
      <c r="G137" s="93" t="s">
        <v>556</v>
      </c>
      <c r="H137" s="93" t="s">
        <v>171</v>
      </c>
      <c r="I137" s="93" t="s">
        <v>240</v>
      </c>
      <c r="J137" s="93" t="s">
        <v>152</v>
      </c>
      <c r="K137" s="93" t="s">
        <v>761</v>
      </c>
      <c r="L137" s="93"/>
    </row>
    <row r="138" spans="1:12" x14ac:dyDescent="0.3">
      <c r="A138" s="96" t="s">
        <v>449</v>
      </c>
      <c r="B138" s="97"/>
      <c r="C138" s="96" t="s">
        <v>340</v>
      </c>
      <c r="D138" s="96"/>
      <c r="E138" s="96" t="s">
        <v>673</v>
      </c>
      <c r="F138" s="96" t="s">
        <v>674</v>
      </c>
      <c r="G138" s="86" t="s">
        <v>758</v>
      </c>
      <c r="H138" s="86" t="s">
        <v>698</v>
      </c>
      <c r="I138" s="86" t="s">
        <v>240</v>
      </c>
      <c r="J138" s="86" t="s">
        <v>152</v>
      </c>
      <c r="K138" s="86" t="s">
        <v>762</v>
      </c>
      <c r="L138" s="86"/>
    </row>
    <row r="139" spans="1:12" x14ac:dyDescent="0.3">
      <c r="A139" s="96" t="s">
        <v>450</v>
      </c>
      <c r="B139" s="97"/>
      <c r="C139" s="96" t="s">
        <v>340</v>
      </c>
      <c r="D139" s="96"/>
      <c r="E139" s="96" t="s">
        <v>673</v>
      </c>
      <c r="F139" s="96" t="s">
        <v>674</v>
      </c>
      <c r="G139" s="86" t="s">
        <v>611</v>
      </c>
      <c r="H139" s="86" t="s">
        <v>37</v>
      </c>
      <c r="I139" s="86" t="s">
        <v>240</v>
      </c>
      <c r="J139" s="86" t="s">
        <v>152</v>
      </c>
      <c r="K139" s="86" t="s">
        <v>760</v>
      </c>
      <c r="L139" s="86"/>
    </row>
    <row r="140" spans="1:12" x14ac:dyDescent="0.3">
      <c r="A140" s="87" t="s">
        <v>508</v>
      </c>
      <c r="B140" s="88"/>
      <c r="C140" s="87" t="s">
        <v>650</v>
      </c>
      <c r="D140" s="87"/>
      <c r="E140" s="87" t="s">
        <v>597</v>
      </c>
      <c r="F140" s="87" t="s">
        <v>497</v>
      </c>
      <c r="G140" s="86" t="s">
        <v>759</v>
      </c>
      <c r="H140" s="86" t="s">
        <v>703</v>
      </c>
      <c r="I140" s="86" t="s">
        <v>240</v>
      </c>
      <c r="J140" s="86" t="s">
        <v>152</v>
      </c>
      <c r="K140" s="86" t="s">
        <v>760</v>
      </c>
      <c r="L140" s="86"/>
    </row>
    <row r="141" spans="1:12" x14ac:dyDescent="0.3">
      <c r="A141" s="87" t="s">
        <v>510</v>
      </c>
      <c r="B141" s="88"/>
      <c r="C141" s="87" t="s">
        <v>650</v>
      </c>
      <c r="D141" s="87"/>
      <c r="E141" s="87" t="s">
        <v>597</v>
      </c>
      <c r="F141" s="87" t="s">
        <v>497</v>
      </c>
      <c r="G141" s="86" t="s">
        <v>556</v>
      </c>
      <c r="H141" s="86" t="s">
        <v>171</v>
      </c>
      <c r="I141" s="86" t="s">
        <v>240</v>
      </c>
      <c r="J141" s="86" t="s">
        <v>152</v>
      </c>
      <c r="K141" s="86" t="s">
        <v>761</v>
      </c>
      <c r="L141" s="86"/>
    </row>
    <row r="142" spans="1:12" x14ac:dyDescent="0.3">
      <c r="A142" s="87" t="s">
        <v>451</v>
      </c>
      <c r="B142" s="88"/>
      <c r="C142" s="87" t="s">
        <v>650</v>
      </c>
      <c r="D142" s="87"/>
      <c r="E142" s="87" t="s">
        <v>619</v>
      </c>
      <c r="F142" s="87" t="s">
        <v>675</v>
      </c>
      <c r="G142" s="86" t="s">
        <v>758</v>
      </c>
      <c r="H142" s="86" t="s">
        <v>702</v>
      </c>
      <c r="I142" s="86" t="s">
        <v>240</v>
      </c>
      <c r="J142" s="86" t="s">
        <v>152</v>
      </c>
      <c r="K142" s="86" t="s">
        <v>762</v>
      </c>
      <c r="L142" s="86"/>
    </row>
    <row r="143" spans="1:12" ht="14.4" thickBot="1" x14ac:dyDescent="0.35">
      <c r="A143" s="100" t="s">
        <v>452</v>
      </c>
      <c r="B143" s="101"/>
      <c r="C143" s="100" t="s">
        <v>650</v>
      </c>
      <c r="D143" s="100"/>
      <c r="E143" s="100" t="s">
        <v>619</v>
      </c>
      <c r="F143" s="100" t="s">
        <v>675</v>
      </c>
      <c r="G143" s="105" t="s">
        <v>611</v>
      </c>
      <c r="H143" s="105" t="s">
        <v>37</v>
      </c>
      <c r="I143" s="105" t="s">
        <v>240</v>
      </c>
      <c r="J143" s="105" t="s">
        <v>152</v>
      </c>
      <c r="K143" s="105" t="s">
        <v>760</v>
      </c>
      <c r="L143" s="105"/>
    </row>
  </sheetData>
  <autoFilter ref="A1:L143" xr:uid="{00000000-0009-0000-0000-000010000000}">
    <sortState xmlns:xlrd2="http://schemas.microsoft.com/office/spreadsheetml/2017/richdata2" ref="A2:L143">
      <sortCondition ref="A1:A143"/>
    </sortState>
  </autoFilter>
  <conditionalFormatting sqref="B111">
    <cfRule type="duplicateValues" dxfId="63" priority="81"/>
  </conditionalFormatting>
  <conditionalFormatting sqref="A111">
    <cfRule type="duplicateValues" dxfId="62" priority="80"/>
  </conditionalFormatting>
  <conditionalFormatting sqref="B26 B28">
    <cfRule type="duplicateValues" dxfId="61" priority="79"/>
  </conditionalFormatting>
  <conditionalFormatting sqref="A26 A28">
    <cfRule type="duplicateValues" dxfId="60" priority="78"/>
  </conditionalFormatting>
  <conditionalFormatting sqref="B59">
    <cfRule type="duplicateValues" dxfId="59" priority="66"/>
  </conditionalFormatting>
  <conditionalFormatting sqref="A59">
    <cfRule type="duplicateValues" dxfId="58" priority="65"/>
  </conditionalFormatting>
  <conditionalFormatting sqref="B5">
    <cfRule type="duplicateValues" dxfId="57" priority="60"/>
  </conditionalFormatting>
  <conditionalFormatting sqref="A5">
    <cfRule type="duplicateValues" dxfId="56" priority="59"/>
  </conditionalFormatting>
  <conditionalFormatting sqref="A21">
    <cfRule type="duplicateValues" dxfId="55" priority="1520"/>
  </conditionalFormatting>
  <conditionalFormatting sqref="B21">
    <cfRule type="duplicateValues" dxfId="54" priority="1521"/>
  </conditionalFormatting>
  <conditionalFormatting sqref="A22:A24">
    <cfRule type="duplicateValues" dxfId="53" priority="1549"/>
  </conditionalFormatting>
  <conditionalFormatting sqref="B22:B24">
    <cfRule type="duplicateValues" dxfId="52" priority="1551"/>
  </conditionalFormatting>
  <conditionalFormatting sqref="B113">
    <cfRule type="duplicateValues" dxfId="51" priority="52"/>
  </conditionalFormatting>
  <conditionalFormatting sqref="A113">
    <cfRule type="duplicateValues" dxfId="50" priority="51"/>
  </conditionalFormatting>
  <conditionalFormatting sqref="A74">
    <cfRule type="duplicateValues" dxfId="49" priority="49"/>
  </conditionalFormatting>
  <conditionalFormatting sqref="B74">
    <cfRule type="duplicateValues" dxfId="48" priority="47"/>
  </conditionalFormatting>
  <conditionalFormatting sqref="B78">
    <cfRule type="duplicateValues" dxfId="47" priority="46"/>
  </conditionalFormatting>
  <conditionalFormatting sqref="A78">
    <cfRule type="duplicateValues" dxfId="46" priority="45"/>
  </conditionalFormatting>
  <conditionalFormatting sqref="B46:B47">
    <cfRule type="duplicateValues" dxfId="45" priority="42"/>
  </conditionalFormatting>
  <conditionalFormatting sqref="A46:A47">
    <cfRule type="duplicateValues" dxfId="44" priority="41"/>
  </conditionalFormatting>
  <conditionalFormatting sqref="B80">
    <cfRule type="duplicateValues" dxfId="43" priority="40"/>
  </conditionalFormatting>
  <conditionalFormatting sqref="A80">
    <cfRule type="duplicateValues" dxfId="42" priority="39"/>
  </conditionalFormatting>
  <conditionalFormatting sqref="A79">
    <cfRule type="duplicateValues" dxfId="41" priority="38"/>
  </conditionalFormatting>
  <conditionalFormatting sqref="B79">
    <cfRule type="duplicateValues" dxfId="40" priority="37"/>
  </conditionalFormatting>
  <conditionalFormatting sqref="B42:B43">
    <cfRule type="duplicateValues" dxfId="39" priority="36"/>
  </conditionalFormatting>
  <conditionalFormatting sqref="A42:A43">
    <cfRule type="duplicateValues" dxfId="38" priority="35"/>
  </conditionalFormatting>
  <conditionalFormatting sqref="B72:B73">
    <cfRule type="duplicateValues" dxfId="37" priority="34"/>
  </conditionalFormatting>
  <conditionalFormatting sqref="A72:A73">
    <cfRule type="duplicateValues" dxfId="36" priority="33"/>
  </conditionalFormatting>
  <conditionalFormatting sqref="B57:B58">
    <cfRule type="duplicateValues" dxfId="35" priority="32"/>
  </conditionalFormatting>
  <conditionalFormatting sqref="A57:A58">
    <cfRule type="duplicateValues" dxfId="34" priority="31"/>
  </conditionalFormatting>
  <conditionalFormatting sqref="B27">
    <cfRule type="duplicateValues" dxfId="33" priority="28"/>
  </conditionalFormatting>
  <conditionalFormatting sqref="A27">
    <cfRule type="duplicateValues" dxfId="32" priority="27"/>
  </conditionalFormatting>
  <conditionalFormatting sqref="B38">
    <cfRule type="duplicateValues" dxfId="31" priority="26"/>
  </conditionalFormatting>
  <conditionalFormatting sqref="A38">
    <cfRule type="duplicateValues" dxfId="30" priority="25"/>
  </conditionalFormatting>
  <conditionalFormatting sqref="B15">
    <cfRule type="duplicateValues" dxfId="29" priority="24"/>
  </conditionalFormatting>
  <conditionalFormatting sqref="A15">
    <cfRule type="duplicateValues" dxfId="28" priority="23"/>
  </conditionalFormatting>
  <conditionalFormatting sqref="B89:B90">
    <cfRule type="duplicateValues" dxfId="27" priority="22"/>
  </conditionalFormatting>
  <conditionalFormatting sqref="A89:A90">
    <cfRule type="duplicateValues" dxfId="26" priority="21"/>
  </conditionalFormatting>
  <conditionalFormatting sqref="B121:B123">
    <cfRule type="duplicateValues" dxfId="25" priority="19"/>
  </conditionalFormatting>
  <conditionalFormatting sqref="A121:A123">
    <cfRule type="duplicateValues" dxfId="24" priority="20"/>
  </conditionalFormatting>
  <conditionalFormatting sqref="B91">
    <cfRule type="duplicateValues" dxfId="23" priority="18"/>
  </conditionalFormatting>
  <conditionalFormatting sqref="A91">
    <cfRule type="duplicateValues" dxfId="22" priority="17"/>
  </conditionalFormatting>
  <conditionalFormatting sqref="B92">
    <cfRule type="duplicateValues" dxfId="21" priority="16"/>
  </conditionalFormatting>
  <conditionalFormatting sqref="A92">
    <cfRule type="duplicateValues" dxfId="20" priority="15"/>
  </conditionalFormatting>
  <conditionalFormatting sqref="B3">
    <cfRule type="duplicateValues" dxfId="19" priority="14"/>
  </conditionalFormatting>
  <conditionalFormatting sqref="A3">
    <cfRule type="duplicateValues" dxfId="18" priority="13"/>
  </conditionalFormatting>
  <conditionalFormatting sqref="B75">
    <cfRule type="duplicateValues" dxfId="17" priority="12"/>
  </conditionalFormatting>
  <conditionalFormatting sqref="A75">
    <cfRule type="duplicateValues" dxfId="16" priority="11"/>
  </conditionalFormatting>
  <conditionalFormatting sqref="B76">
    <cfRule type="duplicateValues" dxfId="15" priority="10"/>
  </conditionalFormatting>
  <conditionalFormatting sqref="A76">
    <cfRule type="duplicateValues" dxfId="14" priority="9"/>
  </conditionalFormatting>
  <conditionalFormatting sqref="B93">
    <cfRule type="duplicateValues" dxfId="13" priority="8"/>
  </conditionalFormatting>
  <conditionalFormatting sqref="A93">
    <cfRule type="duplicateValues" dxfId="12" priority="7"/>
  </conditionalFormatting>
  <conditionalFormatting sqref="B83">
    <cfRule type="duplicateValues" dxfId="11" priority="6"/>
  </conditionalFormatting>
  <conditionalFormatting sqref="A83">
    <cfRule type="duplicateValues" dxfId="10" priority="5"/>
  </conditionalFormatting>
  <conditionalFormatting sqref="B84">
    <cfRule type="duplicateValues" dxfId="9" priority="4"/>
  </conditionalFormatting>
  <conditionalFormatting sqref="A84">
    <cfRule type="duplicateValues" dxfId="8" priority="3"/>
  </conditionalFormatting>
  <conditionalFormatting sqref="B36">
    <cfRule type="duplicateValues" dxfId="7" priority="1609"/>
  </conditionalFormatting>
  <conditionalFormatting sqref="A36">
    <cfRule type="duplicateValues" dxfId="6" priority="1610"/>
  </conditionalFormatting>
  <conditionalFormatting sqref="B144:B1048576 B112 B25 B1:B2 B60:B71 B6:B14 B77 B81:B82 B37 B44:B45 B39:B41 B16:B20 B4 B85:B88 B94:B110 B48:B56 B29:B35">
    <cfRule type="duplicateValues" dxfId="5" priority="1611"/>
  </conditionalFormatting>
  <conditionalFormatting sqref="A144:A1048576 A112 A1:A2 A25 A60:A71 A6:A14 A77 A81:A82 A37 A44:A45 A39:A41 A16:A20 A4 A85:A88 A94:A110 A48:A56 A29:A35">
    <cfRule type="duplicateValues" dxfId="4" priority="1629"/>
  </conditionalFormatting>
  <conditionalFormatting sqref="B114:B120 B124:B135">
    <cfRule type="duplicateValues" dxfId="3" priority="1647"/>
  </conditionalFormatting>
  <conditionalFormatting sqref="A114:A120 A124:A135">
    <cfRule type="duplicateValues" dxfId="2" priority="1649"/>
  </conditionalFormatting>
  <conditionalFormatting sqref="B136:B143">
    <cfRule type="duplicateValues" dxfId="1" priority="1"/>
  </conditionalFormatting>
  <conditionalFormatting sqref="A136:A14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3"/>
  <dimension ref="B2:J29"/>
  <sheetViews>
    <sheetView workbookViewId="0">
      <selection activeCell="G17" sqref="G17"/>
    </sheetView>
  </sheetViews>
  <sheetFormatPr defaultRowHeight="14.4" x14ac:dyDescent="0.3"/>
  <cols>
    <col min="2" max="2" width="11.109375" bestFit="1" customWidth="1"/>
    <col min="7" max="7" width="4.109375" customWidth="1"/>
  </cols>
  <sheetData>
    <row r="2" spans="2:10" x14ac:dyDescent="0.3">
      <c r="B2" s="72" t="s">
        <v>529</v>
      </c>
      <c r="C2" s="839" t="s">
        <v>528</v>
      </c>
      <c r="D2" s="840"/>
      <c r="E2" s="840"/>
      <c r="F2" s="841"/>
      <c r="H2" s="53" t="s">
        <v>38</v>
      </c>
      <c r="I2" s="53" t="s">
        <v>37</v>
      </c>
      <c r="J2" s="53" t="s">
        <v>421</v>
      </c>
    </row>
    <row r="3" spans="2:10" x14ac:dyDescent="0.3">
      <c r="B3" s="71">
        <v>1</v>
      </c>
      <c r="C3" s="70" t="s">
        <v>518</v>
      </c>
      <c r="D3" s="70" t="s">
        <v>519</v>
      </c>
      <c r="E3" s="70" t="s">
        <v>520</v>
      </c>
      <c r="F3" s="70" t="s">
        <v>521</v>
      </c>
      <c r="H3" s="54"/>
      <c r="I3" s="54"/>
      <c r="J3" s="54"/>
    </row>
    <row r="4" spans="2:10" x14ac:dyDescent="0.3">
      <c r="B4" s="71">
        <v>2</v>
      </c>
      <c r="C4" s="70" t="s">
        <v>530</v>
      </c>
      <c r="D4" s="70" t="s">
        <v>531</v>
      </c>
      <c r="E4" s="70" t="s">
        <v>532</v>
      </c>
      <c r="F4" s="70" t="s">
        <v>533</v>
      </c>
      <c r="H4" s="54"/>
      <c r="I4" s="54"/>
      <c r="J4" s="54"/>
    </row>
    <row r="5" spans="2:10" x14ac:dyDescent="0.3">
      <c r="B5" s="71">
        <v>3</v>
      </c>
      <c r="C5" s="70" t="s">
        <v>534</v>
      </c>
      <c r="D5" s="70" t="s">
        <v>535</v>
      </c>
      <c r="E5" s="70" t="s">
        <v>536</v>
      </c>
      <c r="F5" s="70" t="s">
        <v>537</v>
      </c>
      <c r="H5" s="54"/>
      <c r="I5" s="54"/>
      <c r="J5" s="54"/>
    </row>
    <row r="6" spans="2:10" x14ac:dyDescent="0.3">
      <c r="B6" s="71">
        <v>4</v>
      </c>
      <c r="C6" s="70" t="s">
        <v>518</v>
      </c>
      <c r="D6" s="70" t="s">
        <v>519</v>
      </c>
      <c r="E6" s="70" t="s">
        <v>520</v>
      </c>
      <c r="F6" s="70" t="s">
        <v>521</v>
      </c>
      <c r="H6" s="54"/>
      <c r="I6" s="54"/>
      <c r="J6" s="54"/>
    </row>
    <row r="7" spans="2:10" x14ac:dyDescent="0.3">
      <c r="B7" s="71">
        <v>5</v>
      </c>
      <c r="C7" s="70" t="s">
        <v>530</v>
      </c>
      <c r="D7" s="70" t="s">
        <v>531</v>
      </c>
      <c r="E7" s="70" t="s">
        <v>532</v>
      </c>
      <c r="F7" s="70" t="s">
        <v>533</v>
      </c>
      <c r="H7" s="41" t="s">
        <v>522</v>
      </c>
      <c r="I7" s="41" t="s">
        <v>523</v>
      </c>
      <c r="J7" s="41" t="s">
        <v>524</v>
      </c>
    </row>
    <row r="8" spans="2:10" x14ac:dyDescent="0.3">
      <c r="B8" s="71">
        <v>6</v>
      </c>
      <c r="C8" s="70" t="s">
        <v>534</v>
      </c>
      <c r="D8" s="70" t="s">
        <v>535</v>
      </c>
      <c r="E8" s="70" t="s">
        <v>536</v>
      </c>
      <c r="F8" s="70" t="s">
        <v>537</v>
      </c>
      <c r="G8" s="69"/>
      <c r="H8" s="41" t="s">
        <v>525</v>
      </c>
      <c r="I8" s="41" t="s">
        <v>526</v>
      </c>
      <c r="J8" s="41" t="s">
        <v>527</v>
      </c>
    </row>
    <row r="9" spans="2:10" x14ac:dyDescent="0.3">
      <c r="B9" s="71">
        <v>7</v>
      </c>
      <c r="C9" s="70" t="s">
        <v>518</v>
      </c>
      <c r="D9" s="70" t="s">
        <v>519</v>
      </c>
      <c r="E9" s="70" t="s">
        <v>520</v>
      </c>
      <c r="F9" s="70" t="s">
        <v>521</v>
      </c>
      <c r="H9" s="41" t="s">
        <v>522</v>
      </c>
      <c r="I9" s="41" t="s">
        <v>523</v>
      </c>
      <c r="J9" s="41" t="s">
        <v>524</v>
      </c>
    </row>
    <row r="10" spans="2:10" x14ac:dyDescent="0.3">
      <c r="B10" s="71">
        <v>8</v>
      </c>
      <c r="C10" s="70" t="s">
        <v>530</v>
      </c>
      <c r="D10" s="70" t="s">
        <v>531</v>
      </c>
      <c r="E10" s="70" t="s">
        <v>532</v>
      </c>
      <c r="F10" s="70" t="s">
        <v>533</v>
      </c>
      <c r="H10" s="41" t="s">
        <v>525</v>
      </c>
      <c r="I10" s="41" t="s">
        <v>526</v>
      </c>
      <c r="J10" s="41" t="s">
        <v>527</v>
      </c>
    </row>
    <row r="11" spans="2:10" x14ac:dyDescent="0.3">
      <c r="B11" s="71">
        <v>9</v>
      </c>
      <c r="C11" s="70" t="s">
        <v>534</v>
      </c>
      <c r="D11" s="70" t="s">
        <v>535</v>
      </c>
      <c r="E11" s="70" t="s">
        <v>536</v>
      </c>
      <c r="F11" s="70" t="s">
        <v>537</v>
      </c>
      <c r="H11" s="54"/>
      <c r="I11" s="54"/>
      <c r="J11" s="54"/>
    </row>
    <row r="12" spans="2:10" x14ac:dyDescent="0.3">
      <c r="B12" s="71">
        <v>10</v>
      </c>
      <c r="C12" s="70" t="s">
        <v>518</v>
      </c>
      <c r="D12" s="70" t="s">
        <v>519</v>
      </c>
      <c r="E12" s="70" t="s">
        <v>520</v>
      </c>
      <c r="F12" s="70" t="s">
        <v>521</v>
      </c>
      <c r="H12" s="54"/>
      <c r="I12" s="54"/>
      <c r="J12" s="54"/>
    </row>
    <row r="13" spans="2:10" x14ac:dyDescent="0.3">
      <c r="B13" s="71">
        <v>11</v>
      </c>
      <c r="C13" s="70" t="s">
        <v>530</v>
      </c>
      <c r="D13" s="70" t="s">
        <v>531</v>
      </c>
      <c r="E13" s="70" t="s">
        <v>532</v>
      </c>
      <c r="F13" s="70" t="s">
        <v>533</v>
      </c>
      <c r="H13" s="54"/>
      <c r="I13" s="54"/>
      <c r="J13" s="54"/>
    </row>
    <row r="14" spans="2:10" x14ac:dyDescent="0.3">
      <c r="B14" s="71">
        <v>12</v>
      </c>
      <c r="C14" s="70" t="s">
        <v>534</v>
      </c>
      <c r="D14" s="70" t="s">
        <v>535</v>
      </c>
      <c r="E14" s="70" t="s">
        <v>536</v>
      </c>
      <c r="F14" s="70" t="s">
        <v>537</v>
      </c>
      <c r="H14" s="54"/>
      <c r="I14" s="54"/>
      <c r="J14" s="54"/>
    </row>
    <row r="22" spans="3:6" x14ac:dyDescent="0.3">
      <c r="C22" s="35"/>
      <c r="D22" s="35"/>
      <c r="E22" s="35"/>
      <c r="F22" s="35"/>
    </row>
    <row r="23" spans="3:6" x14ac:dyDescent="0.3">
      <c r="C23" s="35"/>
      <c r="D23" s="35"/>
      <c r="E23" s="35"/>
      <c r="F23" s="35"/>
    </row>
    <row r="24" spans="3:6" x14ac:dyDescent="0.3">
      <c r="C24" s="35"/>
      <c r="D24" s="35"/>
      <c r="E24" s="35"/>
      <c r="F24" s="35"/>
    </row>
    <row r="25" spans="3:6" x14ac:dyDescent="0.3">
      <c r="C25" s="35"/>
      <c r="D25" s="35"/>
      <c r="E25" s="35"/>
      <c r="F25" s="35"/>
    </row>
    <row r="26" spans="3:6" x14ac:dyDescent="0.3">
      <c r="C26" s="35"/>
      <c r="D26" s="35"/>
      <c r="E26" s="35"/>
      <c r="F26" s="35"/>
    </row>
    <row r="27" spans="3:6" x14ac:dyDescent="0.3">
      <c r="C27" s="35"/>
      <c r="D27" s="35"/>
      <c r="E27" s="35"/>
      <c r="F27" s="35"/>
    </row>
    <row r="28" spans="3:6" x14ac:dyDescent="0.3">
      <c r="C28" s="35"/>
      <c r="D28" s="35"/>
      <c r="E28" s="35"/>
      <c r="F28" s="35"/>
    </row>
    <row r="29" spans="3:6" x14ac:dyDescent="0.3">
      <c r="C29" s="35"/>
      <c r="D29" s="35"/>
      <c r="E29" s="35"/>
      <c r="F29" s="35"/>
    </row>
  </sheetData>
  <mergeCells count="1">
    <mergeCell ref="C2:F2"/>
  </mergeCells>
  <phoneticPr fontId="5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/>
  <dimension ref="A1:AF28"/>
  <sheetViews>
    <sheetView workbookViewId="0">
      <selection activeCell="R40" sqref="R40"/>
    </sheetView>
  </sheetViews>
  <sheetFormatPr defaultRowHeight="14.4" x14ac:dyDescent="0.3"/>
  <cols>
    <col min="1" max="1" width="9.109375" style="52"/>
    <col min="9" max="9" width="2.88671875" customWidth="1"/>
    <col min="12" max="12" width="3.109375" customWidth="1"/>
  </cols>
  <sheetData>
    <row r="1" spans="1:32" x14ac:dyDescent="0.3">
      <c r="A1" s="50" t="s">
        <v>456</v>
      </c>
      <c r="G1" s="45" t="s">
        <v>459</v>
      </c>
      <c r="H1" s="45"/>
      <c r="I1" s="45"/>
      <c r="J1" s="45" t="s">
        <v>460</v>
      </c>
      <c r="K1" s="45"/>
      <c r="L1" s="45"/>
      <c r="M1" s="56" t="s">
        <v>458</v>
      </c>
      <c r="N1" s="57"/>
    </row>
    <row r="2" spans="1:32" x14ac:dyDescent="0.3">
      <c r="A2" s="50" t="s">
        <v>444</v>
      </c>
      <c r="B2" s="41" t="s">
        <v>437</v>
      </c>
      <c r="C2" s="41" t="s">
        <v>438</v>
      </c>
      <c r="D2" s="41" t="s">
        <v>439</v>
      </c>
      <c r="E2" s="41" t="s">
        <v>440</v>
      </c>
      <c r="G2" s="53" t="s">
        <v>148</v>
      </c>
      <c r="H2" s="53" t="s">
        <v>436</v>
      </c>
      <c r="I2" s="45"/>
      <c r="J2" s="53" t="s">
        <v>148</v>
      </c>
      <c r="K2" s="53" t="s">
        <v>436</v>
      </c>
      <c r="L2" s="45"/>
      <c r="M2" s="58" t="s">
        <v>148</v>
      </c>
      <c r="N2" s="58" t="s">
        <v>436</v>
      </c>
    </row>
    <row r="3" spans="1:32" s="47" customFormat="1" x14ac:dyDescent="0.3">
      <c r="A3" s="51">
        <v>1</v>
      </c>
      <c r="B3" s="49">
        <v>2</v>
      </c>
      <c r="C3" s="49">
        <v>3</v>
      </c>
      <c r="D3" s="49">
        <v>4</v>
      </c>
      <c r="E3" s="49">
        <v>5</v>
      </c>
      <c r="F3" s="46"/>
      <c r="G3" s="54">
        <v>1</v>
      </c>
      <c r="H3" s="55">
        <v>1</v>
      </c>
      <c r="J3" s="55">
        <v>1</v>
      </c>
      <c r="K3" s="55">
        <v>1</v>
      </c>
      <c r="M3" s="59">
        <v>1</v>
      </c>
      <c r="N3" s="59">
        <v>1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x14ac:dyDescent="0.3">
      <c r="A4" s="50">
        <v>1</v>
      </c>
      <c r="B4" s="42">
        <v>1</v>
      </c>
      <c r="C4" s="42">
        <v>1</v>
      </c>
      <c r="D4" s="42">
        <v>1</v>
      </c>
      <c r="E4" s="42">
        <v>1</v>
      </c>
      <c r="G4" s="54">
        <v>2</v>
      </c>
      <c r="H4" s="54">
        <v>2</v>
      </c>
      <c r="J4" s="54">
        <v>2</v>
      </c>
      <c r="K4" s="54">
        <v>2</v>
      </c>
      <c r="M4" s="60">
        <v>2</v>
      </c>
      <c r="N4" s="60">
        <v>2</v>
      </c>
    </row>
    <row r="5" spans="1:32" x14ac:dyDescent="0.3">
      <c r="A5" s="50">
        <v>2</v>
      </c>
      <c r="B5" s="42">
        <v>1</v>
      </c>
      <c r="C5" s="42">
        <v>1</v>
      </c>
      <c r="D5" s="42">
        <v>1</v>
      </c>
      <c r="E5" s="42">
        <v>1</v>
      </c>
      <c r="G5" s="54">
        <v>3</v>
      </c>
      <c r="H5" s="54">
        <v>3</v>
      </c>
      <c r="J5" s="54">
        <v>3</v>
      </c>
      <c r="K5" s="54">
        <v>3</v>
      </c>
      <c r="M5" s="149">
        <v>3</v>
      </c>
      <c r="N5" s="149">
        <v>3</v>
      </c>
    </row>
    <row r="6" spans="1:32" x14ac:dyDescent="0.3">
      <c r="A6" s="50">
        <v>3</v>
      </c>
      <c r="B6" s="42">
        <v>1</v>
      </c>
      <c r="C6" s="42">
        <v>1</v>
      </c>
      <c r="D6" s="42">
        <v>1</v>
      </c>
      <c r="E6" s="42">
        <v>1</v>
      </c>
      <c r="G6" s="54">
        <v>4</v>
      </c>
      <c r="H6" s="54">
        <v>3</v>
      </c>
      <c r="J6" s="54">
        <v>4</v>
      </c>
      <c r="K6" s="54">
        <v>4</v>
      </c>
      <c r="M6" s="60">
        <v>4</v>
      </c>
      <c r="N6" s="60">
        <v>4</v>
      </c>
    </row>
    <row r="7" spans="1:32" x14ac:dyDescent="0.3">
      <c r="A7" s="50">
        <v>4</v>
      </c>
      <c r="B7" s="42">
        <v>1</v>
      </c>
      <c r="C7" s="42">
        <v>1</v>
      </c>
      <c r="D7" s="42">
        <v>1</v>
      </c>
      <c r="E7" s="42">
        <v>1</v>
      </c>
      <c r="G7" s="54">
        <v>5</v>
      </c>
      <c r="H7" s="54">
        <v>4</v>
      </c>
      <c r="J7" s="54">
        <v>5</v>
      </c>
      <c r="K7" s="54">
        <v>5</v>
      </c>
      <c r="M7" s="60">
        <v>5</v>
      </c>
      <c r="N7" s="60">
        <v>5</v>
      </c>
    </row>
    <row r="8" spans="1:32" x14ac:dyDescent="0.3">
      <c r="A8" s="50">
        <v>5</v>
      </c>
      <c r="B8" s="42">
        <v>2</v>
      </c>
      <c r="C8" s="42">
        <v>1</v>
      </c>
      <c r="D8" s="42">
        <v>1</v>
      </c>
      <c r="E8" s="42">
        <v>1</v>
      </c>
      <c r="G8" s="54">
        <v>6</v>
      </c>
      <c r="H8" s="54">
        <v>5</v>
      </c>
      <c r="J8" s="148">
        <v>6</v>
      </c>
      <c r="K8" s="148">
        <v>6</v>
      </c>
      <c r="M8" s="60">
        <v>6</v>
      </c>
      <c r="N8" s="60">
        <v>6</v>
      </c>
    </row>
    <row r="9" spans="1:32" x14ac:dyDescent="0.3">
      <c r="A9" s="50">
        <v>6</v>
      </c>
      <c r="B9" s="42">
        <v>2</v>
      </c>
      <c r="C9" s="42">
        <v>2</v>
      </c>
      <c r="D9" s="42">
        <v>1</v>
      </c>
      <c r="E9" s="42">
        <v>1</v>
      </c>
      <c r="G9" s="54">
        <v>7</v>
      </c>
      <c r="H9" s="54">
        <v>6</v>
      </c>
      <c r="J9" s="54">
        <v>7</v>
      </c>
      <c r="K9" s="54">
        <v>7</v>
      </c>
      <c r="M9" s="60">
        <v>7</v>
      </c>
      <c r="N9" s="60">
        <v>7</v>
      </c>
    </row>
    <row r="10" spans="1:32" x14ac:dyDescent="0.3">
      <c r="A10" s="50">
        <v>7</v>
      </c>
      <c r="B10" s="42">
        <v>3</v>
      </c>
      <c r="C10" s="42">
        <v>2</v>
      </c>
      <c r="D10" s="42">
        <v>1</v>
      </c>
      <c r="E10" s="42">
        <v>1</v>
      </c>
      <c r="G10" s="54">
        <v>8</v>
      </c>
      <c r="H10" s="54">
        <v>6</v>
      </c>
      <c r="J10" s="54">
        <v>8</v>
      </c>
      <c r="K10" s="54">
        <v>8</v>
      </c>
      <c r="M10" s="60">
        <v>8</v>
      </c>
      <c r="N10" s="60">
        <v>8</v>
      </c>
    </row>
    <row r="11" spans="1:32" x14ac:dyDescent="0.3">
      <c r="A11" s="50">
        <v>8</v>
      </c>
      <c r="B11" s="42">
        <v>3</v>
      </c>
      <c r="C11" s="42">
        <v>2</v>
      </c>
      <c r="D11" s="42">
        <v>1</v>
      </c>
      <c r="E11" s="42">
        <v>2</v>
      </c>
      <c r="G11" s="54">
        <v>9</v>
      </c>
      <c r="H11" s="54">
        <v>7</v>
      </c>
      <c r="J11" s="54">
        <v>9</v>
      </c>
      <c r="K11" s="54">
        <v>9</v>
      </c>
      <c r="M11" s="60">
        <v>9</v>
      </c>
      <c r="N11" s="60">
        <v>9</v>
      </c>
    </row>
    <row r="12" spans="1:32" x14ac:dyDescent="0.3">
      <c r="A12" s="50">
        <v>9</v>
      </c>
      <c r="B12" s="42">
        <v>4</v>
      </c>
      <c r="C12" s="42">
        <v>3</v>
      </c>
      <c r="D12" s="42">
        <v>1</v>
      </c>
      <c r="E12" s="42">
        <v>1</v>
      </c>
      <c r="G12" s="54">
        <v>10</v>
      </c>
      <c r="H12" s="54">
        <v>8</v>
      </c>
      <c r="J12" s="54">
        <v>10</v>
      </c>
      <c r="K12" s="54">
        <v>10</v>
      </c>
      <c r="M12" s="60">
        <v>10</v>
      </c>
      <c r="N12" s="60">
        <v>10</v>
      </c>
    </row>
    <row r="13" spans="1:32" x14ac:dyDescent="0.3">
      <c r="A13" s="50">
        <v>10</v>
      </c>
      <c r="B13" s="42">
        <v>4</v>
      </c>
      <c r="C13" s="42">
        <v>3</v>
      </c>
      <c r="D13" s="42">
        <v>1</v>
      </c>
      <c r="E13" s="42">
        <v>2</v>
      </c>
      <c r="G13" s="54">
        <v>11</v>
      </c>
      <c r="H13" s="54">
        <v>9</v>
      </c>
      <c r="J13" s="54">
        <v>11</v>
      </c>
      <c r="K13" s="54">
        <v>11</v>
      </c>
      <c r="M13" s="60">
        <v>11</v>
      </c>
      <c r="N13" s="60">
        <v>11</v>
      </c>
    </row>
    <row r="14" spans="1:32" x14ac:dyDescent="0.3">
      <c r="A14" s="50">
        <v>11</v>
      </c>
      <c r="B14" s="42">
        <v>4</v>
      </c>
      <c r="C14" s="42">
        <v>3</v>
      </c>
      <c r="D14" s="42">
        <v>1</v>
      </c>
      <c r="E14" s="42">
        <v>3</v>
      </c>
      <c r="G14" s="148">
        <v>12</v>
      </c>
      <c r="H14" s="148">
        <v>9</v>
      </c>
      <c r="J14" s="54">
        <v>12</v>
      </c>
      <c r="K14" s="54">
        <v>12</v>
      </c>
      <c r="M14" s="60">
        <v>12</v>
      </c>
      <c r="N14" s="60">
        <v>12</v>
      </c>
    </row>
    <row r="15" spans="1:32" x14ac:dyDescent="0.3">
      <c r="A15" s="50">
        <v>12</v>
      </c>
      <c r="B15" s="42">
        <v>5</v>
      </c>
      <c r="C15" s="42">
        <v>4</v>
      </c>
      <c r="D15" s="42">
        <v>1</v>
      </c>
      <c r="E15" s="42">
        <v>2</v>
      </c>
      <c r="G15" s="54">
        <v>13</v>
      </c>
      <c r="H15" s="54">
        <v>10</v>
      </c>
      <c r="J15" s="54">
        <v>13</v>
      </c>
      <c r="K15" s="54">
        <v>13</v>
      </c>
      <c r="M15" s="60">
        <v>13</v>
      </c>
      <c r="N15" s="60">
        <v>13</v>
      </c>
    </row>
    <row r="16" spans="1:32" x14ac:dyDescent="0.3">
      <c r="A16" s="50">
        <v>13</v>
      </c>
      <c r="B16" s="42">
        <v>5</v>
      </c>
      <c r="C16" s="42">
        <v>4</v>
      </c>
      <c r="D16" s="42">
        <v>1</v>
      </c>
      <c r="E16" s="42">
        <v>3</v>
      </c>
      <c r="G16" s="54">
        <v>14</v>
      </c>
      <c r="H16" s="54">
        <v>11</v>
      </c>
      <c r="J16" s="54">
        <v>14</v>
      </c>
      <c r="K16" s="54">
        <v>14</v>
      </c>
      <c r="M16" s="60">
        <v>14</v>
      </c>
      <c r="N16" s="60">
        <v>14</v>
      </c>
    </row>
    <row r="17" spans="1:14" x14ac:dyDescent="0.3">
      <c r="A17" s="50">
        <v>14</v>
      </c>
      <c r="B17" s="42">
        <v>6</v>
      </c>
      <c r="C17" s="42">
        <v>5</v>
      </c>
      <c r="D17" s="42">
        <v>1</v>
      </c>
      <c r="E17" s="42">
        <v>2</v>
      </c>
      <c r="G17" s="54">
        <v>15</v>
      </c>
      <c r="H17" s="54">
        <v>12</v>
      </c>
      <c r="J17" s="54">
        <v>15</v>
      </c>
      <c r="K17" s="54">
        <v>15</v>
      </c>
      <c r="M17" s="60">
        <v>15</v>
      </c>
      <c r="N17" s="60">
        <v>15</v>
      </c>
    </row>
    <row r="18" spans="1:14" x14ac:dyDescent="0.3">
      <c r="A18" s="50">
        <v>15</v>
      </c>
      <c r="B18" s="42">
        <v>6</v>
      </c>
      <c r="C18" s="42">
        <v>5</v>
      </c>
      <c r="D18" s="42">
        <v>1</v>
      </c>
      <c r="E18" s="42">
        <v>3</v>
      </c>
      <c r="G18" s="54">
        <v>16</v>
      </c>
      <c r="H18" s="54">
        <v>12</v>
      </c>
      <c r="J18" s="54">
        <v>16</v>
      </c>
      <c r="K18" s="54">
        <v>16</v>
      </c>
      <c r="M18" s="60">
        <v>16</v>
      </c>
      <c r="N18" s="60">
        <v>16</v>
      </c>
    </row>
    <row r="19" spans="1:14" x14ac:dyDescent="0.3">
      <c r="A19" s="50">
        <v>16</v>
      </c>
      <c r="B19" s="42">
        <v>6</v>
      </c>
      <c r="C19" s="42">
        <v>5</v>
      </c>
      <c r="D19" s="42">
        <v>2</v>
      </c>
      <c r="E19" s="42">
        <v>3</v>
      </c>
      <c r="G19" s="54">
        <v>17</v>
      </c>
      <c r="H19" s="54">
        <v>13</v>
      </c>
      <c r="J19" s="54">
        <v>17</v>
      </c>
      <c r="K19" s="54">
        <v>17</v>
      </c>
      <c r="M19" s="60">
        <v>17</v>
      </c>
      <c r="N19" s="60">
        <v>17</v>
      </c>
    </row>
    <row r="20" spans="1:14" x14ac:dyDescent="0.3">
      <c r="A20" s="50">
        <v>17</v>
      </c>
      <c r="B20" s="42">
        <v>6</v>
      </c>
      <c r="C20" s="42">
        <v>5</v>
      </c>
      <c r="D20" s="42">
        <v>2</v>
      </c>
      <c r="E20" s="42">
        <v>4</v>
      </c>
      <c r="G20" s="54">
        <v>18</v>
      </c>
      <c r="H20" s="54">
        <v>14</v>
      </c>
      <c r="J20" s="54">
        <v>18</v>
      </c>
      <c r="K20" s="54">
        <v>18</v>
      </c>
      <c r="M20" s="60">
        <v>18</v>
      </c>
      <c r="N20" s="60">
        <v>18</v>
      </c>
    </row>
    <row r="21" spans="1:14" x14ac:dyDescent="0.3">
      <c r="A21" s="50">
        <v>18</v>
      </c>
      <c r="B21" s="42">
        <v>7</v>
      </c>
      <c r="C21" s="42">
        <v>6</v>
      </c>
      <c r="D21" s="42">
        <v>2</v>
      </c>
      <c r="E21" s="42">
        <v>3</v>
      </c>
      <c r="G21" s="54">
        <v>19</v>
      </c>
      <c r="H21" s="54">
        <v>15</v>
      </c>
      <c r="J21" s="54">
        <v>19</v>
      </c>
      <c r="K21" s="54">
        <v>19</v>
      </c>
      <c r="M21" s="60">
        <v>19</v>
      </c>
      <c r="N21" s="60">
        <v>19</v>
      </c>
    </row>
    <row r="22" spans="1:14" x14ac:dyDescent="0.3">
      <c r="A22" s="50">
        <v>19</v>
      </c>
      <c r="B22" s="42">
        <v>7</v>
      </c>
      <c r="C22" s="42">
        <v>6</v>
      </c>
      <c r="D22" s="42">
        <v>2</v>
      </c>
      <c r="E22" s="42">
        <v>4</v>
      </c>
      <c r="G22" s="54">
        <v>20</v>
      </c>
      <c r="H22" s="54">
        <v>15</v>
      </c>
      <c r="J22" s="54">
        <v>20</v>
      </c>
      <c r="K22" s="54">
        <v>20</v>
      </c>
      <c r="M22" s="60">
        <v>20</v>
      </c>
      <c r="N22" s="60">
        <v>20</v>
      </c>
    </row>
    <row r="23" spans="1:14" x14ac:dyDescent="0.3">
      <c r="A23" s="50">
        <v>20</v>
      </c>
      <c r="B23" s="42">
        <v>8</v>
      </c>
      <c r="C23" s="42">
        <v>6</v>
      </c>
      <c r="D23" s="42">
        <v>2</v>
      </c>
      <c r="E23" s="42">
        <v>4</v>
      </c>
      <c r="G23" s="54">
        <v>21</v>
      </c>
      <c r="H23" s="54">
        <f>ROUNDUP(($H$14/$G$14)*G23,0)</f>
        <v>16</v>
      </c>
      <c r="J23" s="54">
        <v>21</v>
      </c>
      <c r="K23" s="54">
        <f>ROUNDUP(($K$8/$J$8)*J23,0)</f>
        <v>21</v>
      </c>
      <c r="M23" s="54">
        <v>21</v>
      </c>
      <c r="N23" s="54">
        <f>ROUNDUP(($N$5/$M$5)*M23,0)</f>
        <v>21</v>
      </c>
    </row>
    <row r="24" spans="1:14" x14ac:dyDescent="0.3">
      <c r="A24" s="50">
        <v>21</v>
      </c>
      <c r="B24" s="42">
        <v>8</v>
      </c>
      <c r="C24" s="42">
        <v>6</v>
      </c>
      <c r="D24" s="42">
        <v>2</v>
      </c>
      <c r="E24" s="42">
        <v>5</v>
      </c>
      <c r="G24" s="54">
        <v>22</v>
      </c>
      <c r="H24" s="54">
        <f>ROUNDUP(($H$14/$G$14)*G24,0)</f>
        <v>17</v>
      </c>
      <c r="J24" s="54">
        <v>22</v>
      </c>
      <c r="K24" s="54">
        <f>ROUNDUP(($K$8/$J$8)*J24,0)</f>
        <v>22</v>
      </c>
      <c r="M24" s="54">
        <v>22</v>
      </c>
      <c r="N24" s="54">
        <f>ROUNDUP(($N$5/$M$5)*M24,0)</f>
        <v>22</v>
      </c>
    </row>
    <row r="25" spans="1:14" x14ac:dyDescent="0.3">
      <c r="A25" s="50">
        <v>22</v>
      </c>
      <c r="B25" s="42">
        <v>8</v>
      </c>
      <c r="C25" s="42">
        <v>7</v>
      </c>
      <c r="D25" s="42">
        <v>2</v>
      </c>
      <c r="E25" s="42">
        <v>5</v>
      </c>
      <c r="G25" s="54">
        <v>23</v>
      </c>
      <c r="H25" s="54">
        <f>ROUNDUP(($H$14/$G$14)*G25,0)</f>
        <v>18</v>
      </c>
      <c r="J25" s="54">
        <v>23</v>
      </c>
      <c r="K25" s="54">
        <f>ROUNDUP(($K$8/$J$8)*J25,0)</f>
        <v>23</v>
      </c>
      <c r="M25" s="54">
        <v>23</v>
      </c>
      <c r="N25" s="54">
        <f>ROUNDUP(($N$5/$M$5)*M25,0)</f>
        <v>23</v>
      </c>
    </row>
    <row r="26" spans="1:14" x14ac:dyDescent="0.3">
      <c r="A26" s="50">
        <v>23</v>
      </c>
      <c r="B26" s="42">
        <v>9</v>
      </c>
      <c r="C26" s="42">
        <v>7</v>
      </c>
      <c r="D26" s="42">
        <v>2</v>
      </c>
      <c r="E26" s="42">
        <v>5</v>
      </c>
      <c r="G26" s="54">
        <v>24</v>
      </c>
      <c r="H26" s="54">
        <f>ROUNDUP(($H$14/$G$14)*G26,0)</f>
        <v>18</v>
      </c>
      <c r="J26" s="54">
        <v>24</v>
      </c>
      <c r="K26" s="54">
        <f>ROUNDUP(($K$8/$J$8)*J26,0)</f>
        <v>24</v>
      </c>
      <c r="M26" s="54">
        <v>24</v>
      </c>
      <c r="N26" s="54">
        <f>ROUNDUP(($N$5/$M$5)*M26,0)</f>
        <v>24</v>
      </c>
    </row>
    <row r="27" spans="1:14" x14ac:dyDescent="0.3">
      <c r="A27" s="50">
        <v>24</v>
      </c>
      <c r="B27" s="42">
        <v>9</v>
      </c>
      <c r="C27" s="42">
        <v>8</v>
      </c>
      <c r="D27" s="42">
        <v>2</v>
      </c>
      <c r="E27" s="42">
        <v>5</v>
      </c>
      <c r="G27" s="54">
        <v>25</v>
      </c>
      <c r="H27" s="54">
        <f>ROUNDUP(($H$14/$G$14)*G27,0)</f>
        <v>19</v>
      </c>
      <c r="J27" s="54">
        <v>25</v>
      </c>
      <c r="K27" s="54">
        <f>ROUNDUP(($K$8/$J$8)*J27,0)</f>
        <v>25</v>
      </c>
      <c r="M27" s="54">
        <v>25</v>
      </c>
      <c r="N27" s="54">
        <f>ROUNDUP(($N$5/$M$5)*M27,0)</f>
        <v>25</v>
      </c>
    </row>
    <row r="28" spans="1:14" x14ac:dyDescent="0.3">
      <c r="A28" s="50">
        <v>25</v>
      </c>
      <c r="B28" s="42">
        <v>10</v>
      </c>
      <c r="C28" s="42">
        <v>8</v>
      </c>
      <c r="D28" s="42">
        <v>2</v>
      </c>
      <c r="E28" s="4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  <pageSetUpPr fitToPage="1"/>
  </sheetPr>
  <dimension ref="A1:AR111"/>
  <sheetViews>
    <sheetView showGridLines="0" tabSelected="1"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9.109375" defaultRowHeight="15" x14ac:dyDescent="0.35"/>
  <cols>
    <col min="1" max="1" width="12.33203125" style="144" customWidth="1"/>
    <col min="2" max="2" width="15.5546875" style="144" customWidth="1"/>
    <col min="3" max="3" width="14.88671875" style="144" bestFit="1" customWidth="1"/>
    <col min="4" max="4" width="25.109375" style="145" customWidth="1"/>
    <col min="5" max="5" width="7.6640625" style="146" customWidth="1"/>
    <col min="6" max="7" width="7.88671875" style="146" customWidth="1"/>
    <col min="8" max="10" width="6.6640625" style="146" customWidth="1"/>
    <col min="11" max="12" width="7.88671875" style="146" customWidth="1"/>
    <col min="13" max="13" width="15.88671875" style="300" customWidth="1"/>
    <col min="14" max="14" width="6.88671875" style="145" customWidth="1"/>
    <col min="15" max="15" width="9.5546875" style="357" customWidth="1"/>
    <col min="16" max="16" width="13.88671875" style="144" customWidth="1"/>
    <col min="17" max="18" width="12.109375" style="301" customWidth="1"/>
    <col min="19" max="19" width="11.5546875" style="301" customWidth="1"/>
    <col min="20" max="20" width="4.6640625" style="302" customWidth="1"/>
    <col min="21" max="21" width="32.88671875" style="300" bestFit="1" customWidth="1"/>
    <col min="22" max="22" width="13.5546875" style="300" bestFit="1" customWidth="1"/>
    <col min="23" max="24" width="9.44140625" style="303" customWidth="1"/>
    <col min="25" max="26" width="7.88671875" style="304" customWidth="1"/>
    <col min="27" max="27" width="13" style="304" customWidth="1"/>
    <col min="28" max="29" width="7.88671875" style="304" customWidth="1"/>
    <col min="30" max="30" width="13.109375" style="303" customWidth="1"/>
    <col min="31" max="31" width="5.44140625" style="303" customWidth="1"/>
    <col min="34" max="34" width="16" style="303" customWidth="1"/>
    <col min="35" max="35" width="14.44140625" style="303" customWidth="1"/>
    <col min="36" max="39" width="9.109375" style="303"/>
    <col min="40" max="40" width="0" style="303" hidden="1" customWidth="1"/>
    <col min="41" max="16384" width="9.109375" style="303"/>
  </cols>
  <sheetData>
    <row r="1" spans="1:44" x14ac:dyDescent="0.35">
      <c r="A1" s="308" t="s">
        <v>441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303"/>
      <c r="N1" s="143"/>
      <c r="O1" s="352"/>
      <c r="U1" s="303"/>
      <c r="V1" s="303"/>
      <c r="Y1" s="309"/>
      <c r="Z1" s="309"/>
      <c r="AA1" s="309"/>
      <c r="AB1" s="309"/>
      <c r="AC1" s="309"/>
    </row>
    <row r="2" spans="1:44" x14ac:dyDescent="0.35">
      <c r="A2" s="310">
        <v>44874</v>
      </c>
      <c r="B2" s="311"/>
      <c r="C2" s="311"/>
      <c r="D2" s="311"/>
      <c r="E2" s="312"/>
      <c r="F2" s="143"/>
      <c r="G2" s="143"/>
      <c r="H2" s="143"/>
      <c r="I2" s="143"/>
      <c r="J2" s="143"/>
      <c r="K2" s="143"/>
      <c r="L2" s="143"/>
      <c r="M2" s="313"/>
      <c r="N2" s="311"/>
      <c r="O2" s="353"/>
      <c r="U2" s="314"/>
      <c r="V2" s="315"/>
      <c r="Y2" s="316"/>
      <c r="Z2" s="309"/>
      <c r="AA2" s="309"/>
      <c r="AB2" s="316"/>
      <c r="AC2" s="309"/>
      <c r="AQ2" s="303" t="s">
        <v>910</v>
      </c>
      <c r="AR2" s="303" t="s">
        <v>908</v>
      </c>
    </row>
    <row r="3" spans="1:44" x14ac:dyDescent="0.35">
      <c r="A3" s="308"/>
      <c r="B3" s="143"/>
      <c r="C3" s="143"/>
      <c r="D3" s="143"/>
      <c r="E3" s="143" t="s">
        <v>34</v>
      </c>
      <c r="F3" s="143"/>
      <c r="G3" s="143"/>
      <c r="H3" s="143"/>
      <c r="I3" s="143"/>
      <c r="J3" s="143"/>
      <c r="K3" s="143"/>
      <c r="L3" s="317"/>
      <c r="M3" s="303"/>
      <c r="N3" s="143"/>
      <c r="O3" s="352"/>
      <c r="U3" s="303"/>
      <c r="V3" s="303"/>
      <c r="Y3" s="309"/>
      <c r="Z3" s="309"/>
      <c r="AA3" s="309"/>
      <c r="AB3" s="309"/>
      <c r="AC3" s="309"/>
      <c r="AN3" s="303" t="s">
        <v>541</v>
      </c>
      <c r="AR3" s="303" t="s">
        <v>909</v>
      </c>
    </row>
    <row r="4" spans="1:44" s="305" customFormat="1" x14ac:dyDescent="0.35">
      <c r="A4" s="63"/>
      <c r="B4" s="63"/>
      <c r="C4" s="63"/>
      <c r="D4" s="63"/>
      <c r="E4" s="221" t="s">
        <v>2</v>
      </c>
      <c r="F4" s="222"/>
      <c r="G4" s="222"/>
      <c r="H4" s="222"/>
      <c r="I4" s="222"/>
      <c r="J4" s="222"/>
      <c r="K4" s="222"/>
      <c r="L4" s="223"/>
      <c r="M4" s="620" t="s">
        <v>1040</v>
      </c>
      <c r="N4" s="614" t="s">
        <v>446</v>
      </c>
      <c r="O4" s="617" t="s">
        <v>447</v>
      </c>
      <c r="P4" s="621" t="s">
        <v>455</v>
      </c>
      <c r="Q4" s="629" t="s">
        <v>1012</v>
      </c>
      <c r="R4" s="630"/>
      <c r="S4" s="622" t="s">
        <v>454</v>
      </c>
      <c r="T4" s="301"/>
      <c r="U4" s="620" t="s">
        <v>516</v>
      </c>
      <c r="V4" s="620"/>
      <c r="W4" s="628" t="s">
        <v>1077</v>
      </c>
      <c r="X4" s="628"/>
      <c r="Y4" s="626" t="s">
        <v>453</v>
      </c>
      <c r="Z4" s="626"/>
      <c r="AA4" s="626"/>
      <c r="AB4" s="626"/>
      <c r="AC4" s="626"/>
      <c r="AD4" s="627" t="s">
        <v>542</v>
      </c>
      <c r="AH4" s="625"/>
      <c r="AI4" s="624"/>
      <c r="AJ4" s="623"/>
      <c r="AN4" s="303" t="s">
        <v>148</v>
      </c>
    </row>
    <row r="5" spans="1:44" s="306" customFormat="1" x14ac:dyDescent="0.35">
      <c r="A5" s="64" t="s">
        <v>0</v>
      </c>
      <c r="B5" s="64" t="s">
        <v>1050</v>
      </c>
      <c r="C5" s="64" t="s">
        <v>1</v>
      </c>
      <c r="D5" s="64" t="s">
        <v>515</v>
      </c>
      <c r="E5" s="224" t="s">
        <v>924</v>
      </c>
      <c r="F5" s="225"/>
      <c r="G5" s="226"/>
      <c r="H5" s="611" t="s">
        <v>442</v>
      </c>
      <c r="I5" s="612"/>
      <c r="J5" s="613"/>
      <c r="K5" s="609" t="s">
        <v>443</v>
      </c>
      <c r="L5" s="610"/>
      <c r="M5" s="620"/>
      <c r="N5" s="615"/>
      <c r="O5" s="618"/>
      <c r="P5" s="621"/>
      <c r="Q5" s="631"/>
      <c r="R5" s="632"/>
      <c r="S5" s="622"/>
      <c r="T5" s="318"/>
      <c r="U5" s="620"/>
      <c r="V5" s="620"/>
      <c r="W5" s="628"/>
      <c r="X5" s="628"/>
      <c r="Y5" s="626"/>
      <c r="Z5" s="626"/>
      <c r="AA5" s="626"/>
      <c r="AB5" s="626"/>
      <c r="AC5" s="626"/>
      <c r="AD5" s="627"/>
      <c r="AH5" s="625"/>
      <c r="AI5" s="624"/>
      <c r="AJ5" s="623"/>
    </row>
    <row r="6" spans="1:44" s="307" customFormat="1" x14ac:dyDescent="0.35">
      <c r="A6" s="65"/>
      <c r="B6" s="65"/>
      <c r="C6" s="65"/>
      <c r="D6" s="65"/>
      <c r="E6" s="227" t="s">
        <v>3</v>
      </c>
      <c r="F6" s="228" t="s">
        <v>4</v>
      </c>
      <c r="G6" s="228" t="s">
        <v>5</v>
      </c>
      <c r="H6" s="229" t="s">
        <v>3</v>
      </c>
      <c r="I6" s="229" t="s">
        <v>4</v>
      </c>
      <c r="J6" s="229" t="s">
        <v>5</v>
      </c>
      <c r="K6" s="228" t="s">
        <v>33</v>
      </c>
      <c r="L6" s="228" t="s">
        <v>32</v>
      </c>
      <c r="M6" s="620"/>
      <c r="N6" s="616"/>
      <c r="O6" s="619"/>
      <c r="P6" s="621"/>
      <c r="Q6" s="201" t="s">
        <v>1092</v>
      </c>
      <c r="R6" s="201" t="s">
        <v>1093</v>
      </c>
      <c r="S6" s="622"/>
      <c r="T6" s="319"/>
      <c r="U6" s="157" t="s">
        <v>152</v>
      </c>
      <c r="V6" s="157" t="s">
        <v>154</v>
      </c>
      <c r="W6" s="194" t="s">
        <v>1078</v>
      </c>
      <c r="X6" s="194" t="s">
        <v>402</v>
      </c>
      <c r="Y6" s="195" t="s">
        <v>3</v>
      </c>
      <c r="Z6" s="195" t="s">
        <v>4</v>
      </c>
      <c r="AA6" s="195" t="s">
        <v>5</v>
      </c>
      <c r="AB6" s="195" t="s">
        <v>33</v>
      </c>
      <c r="AC6" s="195" t="s">
        <v>32</v>
      </c>
      <c r="AD6" s="627"/>
    </row>
    <row r="7" spans="1:44" s="307" customFormat="1" x14ac:dyDescent="0.3">
      <c r="A7" s="595" t="s">
        <v>1835</v>
      </c>
      <c r="B7" s="595" t="s">
        <v>14</v>
      </c>
      <c r="C7" s="596" t="s">
        <v>1679</v>
      </c>
      <c r="D7" s="596" t="s">
        <v>1011</v>
      </c>
      <c r="E7" s="291"/>
      <c r="F7" s="292">
        <v>11</v>
      </c>
      <c r="G7" s="220">
        <v>114</v>
      </c>
      <c r="H7" s="230"/>
      <c r="I7" s="230">
        <v>2</v>
      </c>
      <c r="J7" s="230">
        <v>26</v>
      </c>
      <c r="K7" s="220">
        <v>2</v>
      </c>
      <c r="L7" s="220">
        <v>10</v>
      </c>
      <c r="M7" s="192" t="s">
        <v>1756</v>
      </c>
      <c r="N7" s="73"/>
      <c r="O7" s="354">
        <v>0</v>
      </c>
      <c r="P7" s="261" t="s">
        <v>152</v>
      </c>
      <c r="Q7" s="119"/>
      <c r="R7" s="119"/>
      <c r="S7" s="81" t="s">
        <v>909</v>
      </c>
      <c r="T7" s="319"/>
      <c r="U7" s="61" t="str">
        <f>IF(ISBLANK(A7),"",_xlfn.IFNA(VLOOKUP(A7,'Flight Schedule'!B:U,17,0),"PLEASE CHECK"))</f>
        <v>PLEASE CHECK</v>
      </c>
      <c r="V7" s="61" t="str">
        <f>IF(ISBLANK(A7),"",_xlfn.IFNA(VLOOKUP(A7,'Flight Schedule'!B:U,20,0),"PLEASE CHECK"))</f>
        <v>PLEASE CHECK</v>
      </c>
      <c r="W7" s="196" t="e">
        <f>IF(IF(ISBLANK(A7),"",VLOOKUP(A7,'Pax. Inflair Vs. Base'!A:A,1,0))=A7,"","N/A")</f>
        <v>#N/A</v>
      </c>
      <c r="X7" s="197" t="str">
        <f t="shared" ref="X7" si="0">_xlfn.IFNA(W7,A7)</f>
        <v>UL141D</v>
      </c>
      <c r="Y7" s="198">
        <f>_xlfn.IFNA(VLOOKUP(B7,REGISTRATIONS!B:D,3,0),0)</f>
        <v>0</v>
      </c>
      <c r="Z7" s="198">
        <f>_xlfn.IFNA(VLOOKUP(B7,REGISTRATIONS!B:E,4,0),0)</f>
        <v>18</v>
      </c>
      <c r="AA7" s="198">
        <f>_xlfn.IFNA(VLOOKUP(B7,REGISTRATIONS!B:F,5,0),0)</f>
        <v>251</v>
      </c>
      <c r="AB7" s="198">
        <f t="shared" ref="AB7" si="1">K7</f>
        <v>2</v>
      </c>
      <c r="AC7" s="198">
        <f t="shared" ref="AC7" si="2">L7</f>
        <v>10</v>
      </c>
      <c r="AD7" s="199">
        <f t="shared" ref="AD7:AD38" si="3">IFERROR((_xlfn.IFNA((K7+L7+F7+G7+E7)/(IF(P7="Pax",Y7+Z7+AA7+AB7+AC7,0)+IF(P7="Cargo",AB7+AC7,0)),0)),"")</f>
        <v>0.48754448398576511</v>
      </c>
    </row>
    <row r="8" spans="1:44" s="307" customFormat="1" x14ac:dyDescent="0.3">
      <c r="A8" s="595" t="s">
        <v>1836</v>
      </c>
      <c r="B8" s="595" t="s">
        <v>14</v>
      </c>
      <c r="C8" s="596" t="s">
        <v>1680</v>
      </c>
      <c r="D8" s="596" t="s">
        <v>421</v>
      </c>
      <c r="E8" s="291"/>
      <c r="F8" s="292">
        <v>15</v>
      </c>
      <c r="G8" s="220">
        <v>76</v>
      </c>
      <c r="H8" s="230"/>
      <c r="I8" s="230">
        <v>5</v>
      </c>
      <c r="J8" s="230">
        <v>11</v>
      </c>
      <c r="K8" s="220">
        <v>2</v>
      </c>
      <c r="L8" s="220">
        <v>10</v>
      </c>
      <c r="M8" s="192" t="s">
        <v>1756</v>
      </c>
      <c r="N8" s="73"/>
      <c r="O8" s="354"/>
      <c r="P8" s="261" t="s">
        <v>152</v>
      </c>
      <c r="Q8" s="119"/>
      <c r="R8" s="119"/>
      <c r="S8" s="81"/>
      <c r="T8" s="319"/>
      <c r="U8" s="61" t="str">
        <f>IF(ISBLANK(A8),"",_xlfn.IFNA(VLOOKUP(A8,'Flight Schedule'!B:U,17,0),"PLEASE CHECK"))</f>
        <v>PLEASE CHECK</v>
      </c>
      <c r="V8" s="61" t="str">
        <f>IF(ISBLANK(A8),"",_xlfn.IFNA(VLOOKUP(A8,'Flight Schedule'!B:U,20,0),"PLEASE CHECK"))</f>
        <v>PLEASE CHECK</v>
      </c>
      <c r="W8" s="196" t="e">
        <f>IF(IF(ISBLANK(A8),"",VLOOKUP(A8,'Pax. Inflair Vs. Base'!A:A,1,0))=A8,"","N/A")</f>
        <v>#N/A</v>
      </c>
      <c r="X8" s="197" t="str">
        <f t="shared" ref="X8:X71" si="4">_xlfn.IFNA(W8,A8)</f>
        <v>UL142D</v>
      </c>
      <c r="Y8" s="198">
        <f>_xlfn.IFNA(VLOOKUP(B8,REGISTRATIONS!B:D,3,0),0)</f>
        <v>0</v>
      </c>
      <c r="Z8" s="198">
        <f>_xlfn.IFNA(VLOOKUP(B8,REGISTRATIONS!B:E,4,0),0)</f>
        <v>18</v>
      </c>
      <c r="AA8" s="198">
        <f>_xlfn.IFNA(VLOOKUP(B8,REGISTRATIONS!B:F,5,0),0)</f>
        <v>251</v>
      </c>
      <c r="AB8" s="198">
        <f t="shared" ref="AB8:AB9" si="5">K8</f>
        <v>2</v>
      </c>
      <c r="AC8" s="198">
        <f t="shared" ref="AC8:AC9" si="6">L8</f>
        <v>10</v>
      </c>
      <c r="AD8" s="199">
        <f t="shared" si="3"/>
        <v>0.36654804270462632</v>
      </c>
    </row>
    <row r="9" spans="1:44" s="307" customFormat="1" x14ac:dyDescent="0.3">
      <c r="A9" s="67" t="s">
        <v>142</v>
      </c>
      <c r="B9" s="67" t="s">
        <v>25</v>
      </c>
      <c r="C9" s="73" t="s">
        <v>1681</v>
      </c>
      <c r="D9" s="73" t="s">
        <v>1682</v>
      </c>
      <c r="E9" s="219"/>
      <c r="F9" s="220">
        <v>27</v>
      </c>
      <c r="G9" s="220">
        <v>256</v>
      </c>
      <c r="H9" s="230"/>
      <c r="I9" s="230">
        <v>2</v>
      </c>
      <c r="J9" s="230">
        <v>49</v>
      </c>
      <c r="K9" s="220">
        <v>3</v>
      </c>
      <c r="L9" s="220">
        <v>12</v>
      </c>
      <c r="M9" s="192" t="s">
        <v>1756</v>
      </c>
      <c r="N9" s="73"/>
      <c r="O9" s="354">
        <v>2.0833333333333332E-2</v>
      </c>
      <c r="P9" s="261" t="s">
        <v>152</v>
      </c>
      <c r="Q9" s="119"/>
      <c r="R9" s="119">
        <v>1</v>
      </c>
      <c r="S9" s="81" t="s">
        <v>909</v>
      </c>
      <c r="T9" s="319"/>
      <c r="U9" s="61" t="str">
        <f>IF(ISBLANK(A9),"",_xlfn.IFNA(VLOOKUP(A9,'Flight Schedule'!B:U,17,0),"PLEASE CHECK"))</f>
        <v xml:space="preserve">HLM (C)/(Y)+ 30% SWS  + </v>
      </c>
      <c r="V9" s="61" t="str">
        <f>IF(ISBLANK(A9),"",_xlfn.IFNA(VLOOKUP(A9,'Flight Schedule'!B:U,20,0),"PLEASE CHECK"))</f>
        <v xml:space="preserve">HLM + </v>
      </c>
      <c r="W9" s="196" t="str">
        <f>IF(IF(ISBLANK(A9),"",VLOOKUP(A9,'Pax. Inflair Vs. Base'!A:A,1,0))=A9,"","N/A")</f>
        <v/>
      </c>
      <c r="X9" s="197" t="str">
        <f t="shared" si="4"/>
        <v/>
      </c>
      <c r="Y9" s="198">
        <f>_xlfn.IFNA(VLOOKUP(B9,REGISTRATIONS!B:D,3,0),0)</f>
        <v>0</v>
      </c>
      <c r="Z9" s="198">
        <f>_xlfn.IFNA(VLOOKUP(B9,REGISTRATIONS!B:E,4,0),0)</f>
        <v>28</v>
      </c>
      <c r="AA9" s="198">
        <f>_xlfn.IFNA(VLOOKUP(B9,REGISTRATIONS!B:F,5,0),0)</f>
        <v>269</v>
      </c>
      <c r="AB9" s="198">
        <f t="shared" si="5"/>
        <v>3</v>
      </c>
      <c r="AC9" s="198">
        <f t="shared" si="6"/>
        <v>12</v>
      </c>
      <c r="AD9" s="199">
        <f t="shared" si="3"/>
        <v>0.95512820512820518</v>
      </c>
    </row>
    <row r="10" spans="1:44" s="307" customFormat="1" x14ac:dyDescent="0.3">
      <c r="A10" s="67" t="s">
        <v>143</v>
      </c>
      <c r="B10" s="67" t="s">
        <v>25</v>
      </c>
      <c r="C10" s="73" t="s">
        <v>1681</v>
      </c>
      <c r="D10" s="73" t="s">
        <v>37</v>
      </c>
      <c r="E10" s="219"/>
      <c r="F10" s="220">
        <v>27</v>
      </c>
      <c r="G10" s="220">
        <v>269</v>
      </c>
      <c r="H10" s="230"/>
      <c r="I10" s="230">
        <v>2</v>
      </c>
      <c r="J10" s="230">
        <v>49</v>
      </c>
      <c r="K10" s="220">
        <v>3</v>
      </c>
      <c r="L10" s="220">
        <v>12</v>
      </c>
      <c r="M10" s="192" t="s">
        <v>1756</v>
      </c>
      <c r="N10" s="73"/>
      <c r="O10" s="354"/>
      <c r="P10" s="261" t="s">
        <v>152</v>
      </c>
      <c r="Q10" s="119"/>
      <c r="R10" s="119"/>
      <c r="S10" s="81"/>
      <c r="T10" s="319"/>
      <c r="U10" s="61" t="str">
        <f>IF(ISBLANK(A10),"",_xlfn.IFNA(VLOOKUP(A10,'Flight Schedule'!B:U,17,0),"PLEASE CHECK"))</f>
        <v>HBF (C)/(Y)</v>
      </c>
      <c r="V10" s="61" t="str">
        <f>IF(ISBLANK(A10),"",_xlfn.IFNA(VLOOKUP(A10,'Flight Schedule'!B:U,20,0),"PLEASE CHECK"))</f>
        <v>HBF</v>
      </c>
      <c r="W10" s="196" t="str">
        <f>IF(IF(ISBLANK(A10),"",VLOOKUP(A10,'Pax. Inflair Vs. Base'!A:A,1,0))=A10,"","N/A")</f>
        <v/>
      </c>
      <c r="X10" s="197" t="str">
        <f t="shared" si="4"/>
        <v/>
      </c>
      <c r="Y10" s="198">
        <f>_xlfn.IFNA(VLOOKUP(B10,REGISTRATIONS!B:D,3,0),0)</f>
        <v>0</v>
      </c>
      <c r="Z10" s="198">
        <f>_xlfn.IFNA(VLOOKUP(B10,REGISTRATIONS!B:E,4,0),0)</f>
        <v>28</v>
      </c>
      <c r="AA10" s="198">
        <f>_xlfn.IFNA(VLOOKUP(B10,REGISTRATIONS!B:F,5,0),0)</f>
        <v>269</v>
      </c>
      <c r="AB10" s="198">
        <f t="shared" ref="AB10:AB73" si="7">K10</f>
        <v>3</v>
      </c>
      <c r="AC10" s="198">
        <f t="shared" ref="AC10:AC73" si="8">L10</f>
        <v>12</v>
      </c>
      <c r="AD10" s="199">
        <f t="shared" si="3"/>
        <v>0.99679487179487181</v>
      </c>
    </row>
    <row r="11" spans="1:44" s="307" customFormat="1" x14ac:dyDescent="0.3">
      <c r="A11" s="67" t="s">
        <v>203</v>
      </c>
      <c r="B11" s="67" t="s">
        <v>10</v>
      </c>
      <c r="C11" s="73" t="s">
        <v>1683</v>
      </c>
      <c r="D11" s="73" t="s">
        <v>421</v>
      </c>
      <c r="E11" s="219"/>
      <c r="F11" s="220">
        <v>11</v>
      </c>
      <c r="G11" s="220">
        <v>102</v>
      </c>
      <c r="H11" s="230"/>
      <c r="I11" s="230">
        <v>6</v>
      </c>
      <c r="J11" s="230">
        <v>48</v>
      </c>
      <c r="K11" s="220">
        <v>2</v>
      </c>
      <c r="L11" s="220">
        <v>6</v>
      </c>
      <c r="M11" s="192" t="s">
        <v>1756</v>
      </c>
      <c r="N11" s="73"/>
      <c r="O11" s="354">
        <v>5.5555555555555552E-2</v>
      </c>
      <c r="P11" s="261" t="s">
        <v>152</v>
      </c>
      <c r="Q11" s="119"/>
      <c r="R11" s="119">
        <v>1</v>
      </c>
      <c r="S11" s="81" t="s">
        <v>908</v>
      </c>
      <c r="T11" s="319"/>
      <c r="U11" s="61" t="str">
        <f>IF(ISBLANK(A11),"",_xlfn.IFNA(VLOOKUP(A11,'Flight Schedule'!B:U,17,0),"PLEASE CHECK"))</f>
        <v>HRF (C)  +HRF (Y)</v>
      </c>
      <c r="V11" s="61" t="str">
        <f>IF(ISBLANK(A11),"",_xlfn.IFNA(VLOOKUP(A11,'Flight Schedule'!B:U,20,0),"PLEASE CHECK"))</f>
        <v>HRF</v>
      </c>
      <c r="W11" s="196" t="str">
        <f>IF(IF(ISBLANK(A11),"",VLOOKUP(A11,'Pax. Inflair Vs. Base'!A:A,1,0))=A11,"","N/A")</f>
        <v/>
      </c>
      <c r="X11" s="197" t="str">
        <f t="shared" si="4"/>
        <v/>
      </c>
      <c r="Y11" s="198">
        <f>_xlfn.IFNA(VLOOKUP(B11,REGISTRATIONS!B:D,3,0),0)</f>
        <v>0</v>
      </c>
      <c r="Z11" s="198">
        <f>_xlfn.IFNA(VLOOKUP(B11,REGISTRATIONS!B:E,4,0),0)</f>
        <v>16</v>
      </c>
      <c r="AA11" s="198">
        <f>_xlfn.IFNA(VLOOKUP(B11,REGISTRATIONS!B:F,5,0),0)</f>
        <v>120</v>
      </c>
      <c r="AB11" s="198">
        <f t="shared" si="7"/>
        <v>2</v>
      </c>
      <c r="AC11" s="198">
        <f t="shared" si="8"/>
        <v>6</v>
      </c>
      <c r="AD11" s="199">
        <f t="shared" si="3"/>
        <v>0.84027777777777779</v>
      </c>
    </row>
    <row r="12" spans="1:44" s="307" customFormat="1" x14ac:dyDescent="0.3">
      <c r="A12" s="67" t="s">
        <v>60</v>
      </c>
      <c r="B12" s="67" t="s">
        <v>39</v>
      </c>
      <c r="C12" s="73" t="s">
        <v>1684</v>
      </c>
      <c r="D12" s="73" t="s">
        <v>1685</v>
      </c>
      <c r="E12" s="219"/>
      <c r="F12" s="220"/>
      <c r="G12" s="220">
        <v>127</v>
      </c>
      <c r="H12" s="230"/>
      <c r="I12" s="230"/>
      <c r="J12" s="230"/>
      <c r="K12" s="220">
        <v>2</v>
      </c>
      <c r="L12" s="220">
        <v>5</v>
      </c>
      <c r="M12" s="192" t="s">
        <v>1756</v>
      </c>
      <c r="N12" s="73"/>
      <c r="O12" s="354">
        <v>5.5555555555555552E-2</v>
      </c>
      <c r="P12" s="261" t="s">
        <v>152</v>
      </c>
      <c r="Q12" s="119"/>
      <c r="R12" s="119"/>
      <c r="S12" s="81" t="s">
        <v>908</v>
      </c>
      <c r="T12" s="319"/>
      <c r="U12" s="61" t="str">
        <f>IF(ISBLANK(A12),"",_xlfn.IFNA(VLOOKUP(A12,'Flight Schedule'!B:U,17,0),"PLEASE CHECK"))</f>
        <v>HRF (C)  + Calzone (Y)</v>
      </c>
      <c r="V12" s="61" t="str">
        <f>IF(ISBLANK(A12),"",_xlfn.IFNA(VLOOKUP(A12,'Flight Schedule'!B:U,20,0),"PLEASE CHECK"))</f>
        <v>HRF</v>
      </c>
      <c r="W12" s="196" t="str">
        <f>IF(IF(ISBLANK(A12),"",VLOOKUP(A12,'Pax. Inflair Vs. Base'!A:A,1,0))=A12,"","N/A")</f>
        <v/>
      </c>
      <c r="X12" s="197" t="str">
        <f t="shared" si="4"/>
        <v/>
      </c>
      <c r="Y12" s="198">
        <f>_xlfn.IFNA(VLOOKUP(B12,REGISTRATIONS!B:D,3,0),0)</f>
        <v>0</v>
      </c>
      <c r="Z12" s="198">
        <f>_xlfn.IFNA(VLOOKUP(B12,REGISTRATIONS!B:E,4,0),0)</f>
        <v>12</v>
      </c>
      <c r="AA12" s="198">
        <f>_xlfn.IFNA(VLOOKUP(B12,REGISTRATIONS!B:F,5,0),0)</f>
        <v>138</v>
      </c>
      <c r="AB12" s="198">
        <f t="shared" si="7"/>
        <v>2</v>
      </c>
      <c r="AC12" s="198">
        <f t="shared" si="8"/>
        <v>5</v>
      </c>
      <c r="AD12" s="199">
        <f t="shared" si="3"/>
        <v>0.85350318471337583</v>
      </c>
    </row>
    <row r="13" spans="1:44" s="307" customFormat="1" x14ac:dyDescent="0.3">
      <c r="A13" s="67" t="s">
        <v>61</v>
      </c>
      <c r="B13" s="67" t="s">
        <v>9</v>
      </c>
      <c r="C13" s="73" t="s">
        <v>1686</v>
      </c>
      <c r="D13" s="73" t="s">
        <v>1685</v>
      </c>
      <c r="E13" s="219"/>
      <c r="F13" s="220">
        <v>2</v>
      </c>
      <c r="G13" s="220">
        <v>75</v>
      </c>
      <c r="H13" s="230"/>
      <c r="I13" s="230"/>
      <c r="J13" s="230"/>
      <c r="K13" s="220">
        <v>2</v>
      </c>
      <c r="L13" s="220">
        <v>5</v>
      </c>
      <c r="M13" s="192" t="s">
        <v>1756</v>
      </c>
      <c r="N13" s="73"/>
      <c r="O13" s="354">
        <v>5.9027777777777783E-2</v>
      </c>
      <c r="P13" s="261" t="s">
        <v>152</v>
      </c>
      <c r="Q13" s="119"/>
      <c r="R13" s="119"/>
      <c r="S13" s="81" t="s">
        <v>908</v>
      </c>
      <c r="T13" s="319"/>
      <c r="U13" s="61" t="str">
        <f>IF(ISBLANK(A13),"",_xlfn.IFNA(VLOOKUP(A13,'Flight Schedule'!B:U,17,0),"PLEASE CHECK"))</f>
        <v>HRF (C)  + Calzone (Y)</v>
      </c>
      <c r="V13" s="61" t="str">
        <f>IF(ISBLANK(A13),"",_xlfn.IFNA(VLOOKUP(A13,'Flight Schedule'!B:U,20,0),"PLEASE CHECK"))</f>
        <v>HRF</v>
      </c>
      <c r="W13" s="196" t="str">
        <f>IF(IF(ISBLANK(A13),"",VLOOKUP(A13,'Pax. Inflair Vs. Base'!A:A,1,0))=A13,"","N/A")</f>
        <v/>
      </c>
      <c r="X13" s="197" t="str">
        <f t="shared" si="4"/>
        <v/>
      </c>
      <c r="Y13" s="198">
        <f>_xlfn.IFNA(VLOOKUP(B13,REGISTRATIONS!B:D,3,0),0)</f>
        <v>0</v>
      </c>
      <c r="Z13" s="198">
        <f>_xlfn.IFNA(VLOOKUP(B13,REGISTRATIONS!B:E,4,0),0)</f>
        <v>16</v>
      </c>
      <c r="AA13" s="198">
        <f>_xlfn.IFNA(VLOOKUP(B13,REGISTRATIONS!B:F,5,0),0)</f>
        <v>120</v>
      </c>
      <c r="AB13" s="198">
        <f t="shared" si="7"/>
        <v>2</v>
      </c>
      <c r="AC13" s="198">
        <f t="shared" si="8"/>
        <v>5</v>
      </c>
      <c r="AD13" s="199">
        <f t="shared" si="3"/>
        <v>0.58741258741258739</v>
      </c>
    </row>
    <row r="14" spans="1:44" s="307" customFormat="1" x14ac:dyDescent="0.3">
      <c r="A14" s="67" t="s">
        <v>99</v>
      </c>
      <c r="B14" s="67" t="s">
        <v>12</v>
      </c>
      <c r="C14" s="73" t="s">
        <v>1687</v>
      </c>
      <c r="D14" s="73" t="s">
        <v>1688</v>
      </c>
      <c r="E14" s="219"/>
      <c r="F14" s="220">
        <v>16</v>
      </c>
      <c r="G14" s="220">
        <v>143</v>
      </c>
      <c r="H14" s="230"/>
      <c r="I14" s="230"/>
      <c r="J14" s="230">
        <v>13</v>
      </c>
      <c r="K14" s="220">
        <v>2</v>
      </c>
      <c r="L14" s="220">
        <v>7</v>
      </c>
      <c r="M14" s="192" t="s">
        <v>1756</v>
      </c>
      <c r="N14" s="73"/>
      <c r="O14" s="354">
        <v>5.2083333333333336E-2</v>
      </c>
      <c r="P14" s="261" t="s">
        <v>152</v>
      </c>
      <c r="Q14" s="119"/>
      <c r="R14" s="119">
        <v>1</v>
      </c>
      <c r="S14" s="81" t="s">
        <v>908</v>
      </c>
      <c r="T14" s="319"/>
      <c r="U14" s="61" t="str">
        <f>IF(ISBLANK(A14),"",_xlfn.IFNA(VLOOKUP(A14,'Flight Schedule'!B:U,17,0),"PLEASE CHECK"))</f>
        <v>HRF (C) / HRF (Y)</v>
      </c>
      <c r="V14" s="61" t="str">
        <f>IF(ISBLANK(A14),"",_xlfn.IFNA(VLOOKUP(A14,'Flight Schedule'!B:U,20,0),"PLEASE CHECK"))</f>
        <v>HRF</v>
      </c>
      <c r="W14" s="196" t="str">
        <f>IF(IF(ISBLANK(A14),"",VLOOKUP(A14,'Pax. Inflair Vs. Base'!A:A,1,0))=A14,"","N/A")</f>
        <v/>
      </c>
      <c r="X14" s="197" t="str">
        <f t="shared" si="4"/>
        <v/>
      </c>
      <c r="Y14" s="198">
        <f>_xlfn.IFNA(VLOOKUP(B14,REGISTRATIONS!B:D,3,0),0)</f>
        <v>0</v>
      </c>
      <c r="Z14" s="198">
        <f>_xlfn.IFNA(VLOOKUP(B14,REGISTRATIONS!B:E,4,0),0)</f>
        <v>16</v>
      </c>
      <c r="AA14" s="198">
        <f>_xlfn.IFNA(VLOOKUP(B14,REGISTRATIONS!B:F,5,0),0)</f>
        <v>153</v>
      </c>
      <c r="AB14" s="198">
        <f t="shared" si="7"/>
        <v>2</v>
      </c>
      <c r="AC14" s="198">
        <f t="shared" si="8"/>
        <v>7</v>
      </c>
      <c r="AD14" s="199">
        <f t="shared" si="3"/>
        <v>0.9438202247191011</v>
      </c>
    </row>
    <row r="15" spans="1:44" s="307" customFormat="1" x14ac:dyDescent="0.3">
      <c r="A15" s="67" t="s">
        <v>1118</v>
      </c>
      <c r="B15" s="67" t="s">
        <v>1891</v>
      </c>
      <c r="C15" s="73" t="s">
        <v>1689</v>
      </c>
      <c r="D15" s="73" t="s">
        <v>37</v>
      </c>
      <c r="E15" s="219"/>
      <c r="F15" s="220"/>
      <c r="G15" s="220">
        <v>151</v>
      </c>
      <c r="H15" s="230"/>
      <c r="I15" s="230"/>
      <c r="J15" s="230"/>
      <c r="K15" s="220">
        <v>2</v>
      </c>
      <c r="L15" s="220">
        <v>4</v>
      </c>
      <c r="M15" s="192" t="s">
        <v>1756</v>
      </c>
      <c r="N15" s="73"/>
      <c r="O15" s="354">
        <v>7.9861111111111105E-2</v>
      </c>
      <c r="P15" s="261" t="s">
        <v>152</v>
      </c>
      <c r="Q15" s="119"/>
      <c r="R15" s="119"/>
      <c r="S15" s="81" t="s">
        <v>908</v>
      </c>
      <c r="T15" s="319"/>
      <c r="U15" s="61" t="str">
        <f>IF(ISBLANK(A15),"",_xlfn.IFNA(VLOOKUP(A15,'Flight Schedule'!B:U,17,0),"PLEASE CHECK"))</f>
        <v>PLEASE CHECK</v>
      </c>
      <c r="V15" s="61" t="str">
        <f>IF(ISBLANK(A15),"",_xlfn.IFNA(VLOOKUP(A15,'Flight Schedule'!B:U,20,0),"PLEASE CHECK"))</f>
        <v>PLEASE CHECK</v>
      </c>
      <c r="W15" s="196" t="e">
        <f>IF(IF(ISBLANK(A15),"",VLOOKUP(A15,'Pax. Inflair Vs. Base'!A:A,1,0))=A15,"","N/A")</f>
        <v>#N/A</v>
      </c>
      <c r="X15" s="197" t="str">
        <f t="shared" si="4"/>
        <v>FZ0570</v>
      </c>
      <c r="Y15" s="198">
        <f>_xlfn.IFNA(VLOOKUP(B15,REGISTRATIONS!B:D,3,0),0)</f>
        <v>0</v>
      </c>
      <c r="Z15" s="198">
        <v>12</v>
      </c>
      <c r="AA15" s="198">
        <v>162</v>
      </c>
      <c r="AB15" s="198">
        <f t="shared" si="7"/>
        <v>2</v>
      </c>
      <c r="AC15" s="198">
        <f t="shared" si="8"/>
        <v>4</v>
      </c>
      <c r="AD15" s="199">
        <f t="shared" si="3"/>
        <v>0.87222222222222223</v>
      </c>
    </row>
    <row r="16" spans="1:44" s="307" customFormat="1" x14ac:dyDescent="0.3">
      <c r="A16" s="67" t="s">
        <v>1119</v>
      </c>
      <c r="B16" s="67" t="s">
        <v>1690</v>
      </c>
      <c r="C16" s="73" t="s">
        <v>1691</v>
      </c>
      <c r="D16" s="73" t="s">
        <v>1692</v>
      </c>
      <c r="E16" s="219">
        <v>5</v>
      </c>
      <c r="F16" s="220">
        <v>23</v>
      </c>
      <c r="G16" s="220">
        <v>291</v>
      </c>
      <c r="H16" s="230"/>
      <c r="I16" s="230"/>
      <c r="J16" s="230">
        <v>27</v>
      </c>
      <c r="K16" s="220">
        <v>2</v>
      </c>
      <c r="L16" s="220">
        <v>14</v>
      </c>
      <c r="M16" s="192" t="s">
        <v>1756</v>
      </c>
      <c r="N16" s="73"/>
      <c r="O16" s="354">
        <v>0.12152777777777778</v>
      </c>
      <c r="P16" s="261" t="s">
        <v>152</v>
      </c>
      <c r="Q16" s="119"/>
      <c r="R16" s="119">
        <v>3</v>
      </c>
      <c r="S16" s="81" t="s">
        <v>909</v>
      </c>
      <c r="T16" s="319"/>
      <c r="U16" s="61" t="str">
        <f>IF(ISBLANK(A16),"",_xlfn.IFNA(VLOOKUP(A16,'Flight Schedule'!B:U,17,0),"PLEASE CHECK"))</f>
        <v>PLEASE CHECK</v>
      </c>
      <c r="V16" s="61" t="str">
        <f>IF(ISBLANK(A16),"",_xlfn.IFNA(VLOOKUP(A16,'Flight Schedule'!B:U,20,0),"PLEASE CHECK"))</f>
        <v>PLEASE CHECK</v>
      </c>
      <c r="W16" s="196" t="e">
        <f>IF(IF(ISBLANK(A16),"",VLOOKUP(A16,'Pax. Inflair Vs. Base'!A:A,1,0))=A16,"","N/A")</f>
        <v>#N/A</v>
      </c>
      <c r="X16" s="197" t="str">
        <f t="shared" si="4"/>
        <v>EK0649</v>
      </c>
      <c r="Y16" s="198">
        <v>8</v>
      </c>
      <c r="Z16" s="198">
        <v>42</v>
      </c>
      <c r="AA16" s="198">
        <v>310</v>
      </c>
      <c r="AB16" s="198">
        <f t="shared" si="7"/>
        <v>2</v>
      </c>
      <c r="AC16" s="198">
        <f t="shared" si="8"/>
        <v>14</v>
      </c>
      <c r="AD16" s="199">
        <f t="shared" si="3"/>
        <v>0.89095744680851063</v>
      </c>
    </row>
    <row r="17" spans="1:30" s="307" customFormat="1" x14ac:dyDescent="0.3">
      <c r="A17" s="601" t="s">
        <v>1898</v>
      </c>
      <c r="B17" s="601" t="s">
        <v>19</v>
      </c>
      <c r="C17" s="602" t="s">
        <v>1693</v>
      </c>
      <c r="D17" s="602" t="s">
        <v>37</v>
      </c>
      <c r="E17" s="603"/>
      <c r="F17" s="604">
        <v>6</v>
      </c>
      <c r="G17" s="604">
        <v>259</v>
      </c>
      <c r="H17" s="604"/>
      <c r="I17" s="604">
        <v>1</v>
      </c>
      <c r="J17" s="604">
        <v>16</v>
      </c>
      <c r="K17" s="604">
        <v>2</v>
      </c>
      <c r="L17" s="604">
        <v>12</v>
      </c>
      <c r="M17" s="605" t="s">
        <v>1758</v>
      </c>
      <c r="N17" s="602" t="s">
        <v>910</v>
      </c>
      <c r="O17" s="606">
        <v>0.30902777777777779</v>
      </c>
      <c r="P17" s="607" t="s">
        <v>152</v>
      </c>
      <c r="Q17" s="602"/>
      <c r="R17" s="602"/>
      <c r="S17" s="608" t="s">
        <v>908</v>
      </c>
      <c r="T17" s="319"/>
      <c r="U17" s="61" t="str">
        <f>IF(ISBLANK(A17),"",_xlfn.IFNA(VLOOKUP(A17,'Flight Schedule'!B:U,17,0),"PLEASE CHECK"))</f>
        <v>PLEASE CHECK</v>
      </c>
      <c r="V17" s="61" t="str">
        <f>IF(ISBLANK(A17),"",_xlfn.IFNA(VLOOKUP(A17,'Flight Schedule'!B:U,20,0),"PLEASE CHECK"))</f>
        <v>PLEASE CHECK</v>
      </c>
      <c r="W17" s="196" t="e">
        <f>IF(IF(ISBLANK(A17),"",VLOOKUP(A17,'Pax. Inflair Vs. Base'!A:A,1,0))=A17,"","N/A")</f>
        <v>#N/A</v>
      </c>
      <c r="X17" s="197" t="str">
        <f t="shared" si="4"/>
        <v>UL364</v>
      </c>
      <c r="Y17" s="198">
        <f>_xlfn.IFNA(VLOOKUP(B17,REGISTRATIONS!B:D,3,0),0)</f>
        <v>0</v>
      </c>
      <c r="Z17" s="198">
        <f>_xlfn.IFNA(VLOOKUP(B17,REGISTRATIONS!B:E,4,0),0)</f>
        <v>28</v>
      </c>
      <c r="AA17" s="198">
        <f>_xlfn.IFNA(VLOOKUP(B17,REGISTRATIONS!B:F,5,0),0)</f>
        <v>269</v>
      </c>
      <c r="AB17" s="198">
        <f t="shared" si="7"/>
        <v>2</v>
      </c>
      <c r="AC17" s="198">
        <f t="shared" si="8"/>
        <v>12</v>
      </c>
      <c r="AD17" s="199">
        <f t="shared" si="3"/>
        <v>0.89710610932475887</v>
      </c>
    </row>
    <row r="18" spans="1:30" s="307" customFormat="1" x14ac:dyDescent="0.3">
      <c r="A18" s="67" t="s">
        <v>89</v>
      </c>
      <c r="B18" s="67" t="s">
        <v>19</v>
      </c>
      <c r="C18" s="73" t="s">
        <v>1694</v>
      </c>
      <c r="D18" s="73" t="s">
        <v>1695</v>
      </c>
      <c r="E18" s="219"/>
      <c r="F18" s="220">
        <v>28</v>
      </c>
      <c r="G18" s="220">
        <v>269</v>
      </c>
      <c r="H18" s="230"/>
      <c r="I18" s="230"/>
      <c r="J18" s="230">
        <v>1</v>
      </c>
      <c r="K18" s="220">
        <v>2</v>
      </c>
      <c r="L18" s="220">
        <v>12</v>
      </c>
      <c r="M18" s="192" t="s">
        <v>1758</v>
      </c>
      <c r="N18" s="73"/>
      <c r="O18" s="354"/>
      <c r="P18" s="261" t="s">
        <v>152</v>
      </c>
      <c r="Q18" s="119"/>
      <c r="R18" s="119"/>
      <c r="S18" s="81"/>
      <c r="T18" s="319"/>
      <c r="U18" s="61" t="str">
        <f>IF(ISBLANK(A18),"",_xlfn.IFNA(VLOOKUP(A18,'Flight Schedule'!B:U,17,0),"PLEASE CHECK"))</f>
        <v>HLM (C ) / HLM (Y)</v>
      </c>
      <c r="V18" s="61" t="str">
        <f>IF(ISBLANK(A18),"",_xlfn.IFNA(VLOOKUP(A18,'Flight Schedule'!B:U,20,0),"PLEASE CHECK"))</f>
        <v>LDN</v>
      </c>
      <c r="W18" s="196" t="str">
        <f>IF(IF(ISBLANK(A18),"",VLOOKUP(A18,'Pax. Inflair Vs. Base'!A:A,1,0))=A18,"","N/A")</f>
        <v/>
      </c>
      <c r="X18" s="197" t="str">
        <f t="shared" si="4"/>
        <v/>
      </c>
      <c r="Y18" s="198">
        <f>_xlfn.IFNA(VLOOKUP(B18,REGISTRATIONS!B:D,3,0),0)</f>
        <v>0</v>
      </c>
      <c r="Z18" s="198">
        <f>_xlfn.IFNA(VLOOKUP(B18,REGISTRATIONS!B:E,4,0),0)</f>
        <v>28</v>
      </c>
      <c r="AA18" s="198">
        <f>_xlfn.IFNA(VLOOKUP(B18,REGISTRATIONS!B:F,5,0),0)</f>
        <v>269</v>
      </c>
      <c r="AB18" s="198">
        <f t="shared" si="7"/>
        <v>2</v>
      </c>
      <c r="AC18" s="198">
        <f t="shared" si="8"/>
        <v>12</v>
      </c>
      <c r="AD18" s="199">
        <f t="shared" si="3"/>
        <v>1</v>
      </c>
    </row>
    <row r="19" spans="1:30" s="307" customFormat="1" x14ac:dyDescent="0.3">
      <c r="A19" s="595" t="s">
        <v>91</v>
      </c>
      <c r="B19" s="595" t="s">
        <v>19</v>
      </c>
      <c r="C19" s="596" t="s">
        <v>1693</v>
      </c>
      <c r="D19" s="596" t="s">
        <v>38</v>
      </c>
      <c r="E19" s="291"/>
      <c r="F19" s="292">
        <v>6</v>
      </c>
      <c r="G19" s="292">
        <v>259</v>
      </c>
      <c r="H19" s="230"/>
      <c r="I19" s="230">
        <v>1</v>
      </c>
      <c r="J19" s="230">
        <v>16</v>
      </c>
      <c r="K19" s="292">
        <v>2</v>
      </c>
      <c r="L19" s="292">
        <v>12</v>
      </c>
      <c r="M19" s="595" t="s">
        <v>1758</v>
      </c>
      <c r="N19" s="596"/>
      <c r="O19" s="597">
        <v>0.43402777777777773</v>
      </c>
      <c r="P19" s="598" t="s">
        <v>152</v>
      </c>
      <c r="Q19" s="599"/>
      <c r="R19" s="599"/>
      <c r="S19" s="600" t="s">
        <v>909</v>
      </c>
      <c r="T19" s="319"/>
      <c r="U19" s="61" t="str">
        <f>IF(ISBLANK(A19),"",_xlfn.IFNA(VLOOKUP(A19,'Flight Schedule'!B:U,17,0),"PLEASE CHECK"))</f>
        <v>HBF (C ) / HBF (Y)</v>
      </c>
      <c r="V19" s="61" t="str">
        <f>IF(ISBLANK(A19),"",_xlfn.IFNA(VLOOKUP(A19,'Flight Schedule'!B:U,20,0),"PLEASE CHECK"))</f>
        <v>HBF + SWS</v>
      </c>
      <c r="W19" s="196" t="str">
        <f>IF(IF(ISBLANK(A19),"",VLOOKUP(A19,'Pax. Inflair Vs. Base'!A:A,1,0))=A19,"","N/A")</f>
        <v/>
      </c>
      <c r="X19" s="197" t="str">
        <f t="shared" si="4"/>
        <v/>
      </c>
      <c r="Y19" s="198">
        <f>_xlfn.IFNA(VLOOKUP(B19,REGISTRATIONS!B:D,3,0),0)</f>
        <v>0</v>
      </c>
      <c r="Z19" s="198">
        <f>_xlfn.IFNA(VLOOKUP(B19,REGISTRATIONS!B:E,4,0),0)</f>
        <v>28</v>
      </c>
      <c r="AA19" s="198">
        <f>_xlfn.IFNA(VLOOKUP(B19,REGISTRATIONS!B:F,5,0),0)</f>
        <v>269</v>
      </c>
      <c r="AB19" s="198">
        <f t="shared" si="7"/>
        <v>2</v>
      </c>
      <c r="AC19" s="198">
        <f t="shared" si="8"/>
        <v>12</v>
      </c>
      <c r="AD19" s="199">
        <f t="shared" si="3"/>
        <v>0.89710610932475887</v>
      </c>
    </row>
    <row r="20" spans="1:30" s="307" customFormat="1" x14ac:dyDescent="0.3">
      <c r="A20" s="67" t="s">
        <v>42</v>
      </c>
      <c r="B20" s="67" t="s">
        <v>21</v>
      </c>
      <c r="C20" s="73" t="s">
        <v>1696</v>
      </c>
      <c r="D20" s="73" t="s">
        <v>1697</v>
      </c>
      <c r="E20" s="219"/>
      <c r="F20" s="220">
        <v>13</v>
      </c>
      <c r="G20" s="220">
        <v>156</v>
      </c>
      <c r="H20" s="230"/>
      <c r="I20" s="230">
        <v>1</v>
      </c>
      <c r="J20" s="230"/>
      <c r="K20" s="220">
        <v>2</v>
      </c>
      <c r="L20" s="220">
        <v>10</v>
      </c>
      <c r="M20" s="192" t="s">
        <v>1758</v>
      </c>
      <c r="N20" s="73" t="s">
        <v>910</v>
      </c>
      <c r="O20" s="354">
        <v>0.30555555555555552</v>
      </c>
      <c r="P20" s="261" t="s">
        <v>152</v>
      </c>
      <c r="Q20" s="119"/>
      <c r="R20" s="119">
        <v>1</v>
      </c>
      <c r="S20" s="81" t="s">
        <v>909</v>
      </c>
      <c r="T20" s="319"/>
      <c r="U20" s="61" t="str">
        <f>IF(ISBLANK(A20),"",_xlfn.IFNA(VLOOKUP(A20,'Flight Schedule'!B:U,17,0),"PLEASE CHECK"))</f>
        <v>HBF (C)  + Calzone (Y)</v>
      </c>
      <c r="V20" s="61" t="str">
        <f>IF(ISBLANK(A20),"",_xlfn.IFNA(VLOOKUP(A20,'Flight Schedule'!B:U,20,0),"PLEASE CHECK"))</f>
        <v>HBF + SWS</v>
      </c>
      <c r="W20" s="196" t="str">
        <f>IF(IF(ISBLANK(A20),"",VLOOKUP(A20,'Pax. Inflair Vs. Base'!A:A,1,0))=A20,"","N/A")</f>
        <v/>
      </c>
      <c r="X20" s="197" t="str">
        <f t="shared" si="4"/>
        <v/>
      </c>
      <c r="Y20" s="198">
        <f>_xlfn.IFNA(VLOOKUP(B20,REGISTRATIONS!B:D,3,0),0)</f>
        <v>0</v>
      </c>
      <c r="Z20" s="198">
        <f>_xlfn.IFNA(VLOOKUP(B20,REGISTRATIONS!B:E,4,0),0)</f>
        <v>28</v>
      </c>
      <c r="AA20" s="198">
        <f>_xlfn.IFNA(VLOOKUP(B20,REGISTRATIONS!B:F,5,0),0)</f>
        <v>269</v>
      </c>
      <c r="AB20" s="198">
        <f t="shared" si="7"/>
        <v>2</v>
      </c>
      <c r="AC20" s="198">
        <f t="shared" si="8"/>
        <v>10</v>
      </c>
      <c r="AD20" s="199">
        <f t="shared" si="3"/>
        <v>0.58576051779935279</v>
      </c>
    </row>
    <row r="21" spans="1:30" s="307" customFormat="1" x14ac:dyDescent="0.3">
      <c r="A21" s="67" t="s">
        <v>130</v>
      </c>
      <c r="B21" s="67" t="s">
        <v>21</v>
      </c>
      <c r="C21" s="73" t="s">
        <v>1698</v>
      </c>
      <c r="D21" s="73" t="s">
        <v>1697</v>
      </c>
      <c r="E21" s="219"/>
      <c r="F21" s="220">
        <v>4</v>
      </c>
      <c r="G21" s="220">
        <v>50</v>
      </c>
      <c r="H21" s="230"/>
      <c r="I21" s="230"/>
      <c r="J21" s="230"/>
      <c r="K21" s="220"/>
      <c r="L21" s="220"/>
      <c r="M21" s="192" t="s">
        <v>1758</v>
      </c>
      <c r="N21" s="73"/>
      <c r="O21" s="354"/>
      <c r="P21" s="261" t="s">
        <v>152</v>
      </c>
      <c r="Q21" s="119"/>
      <c r="R21" s="119"/>
      <c r="S21" s="81"/>
      <c r="T21" s="319"/>
      <c r="U21" s="61" t="str">
        <f>IF(ISBLANK(A21),"",_xlfn.IFNA(VLOOKUP(A21,'Flight Schedule'!B:U,17,0),"PLEASE CHECK"))</f>
        <v>HBF (C)  + Calzone (Y)</v>
      </c>
      <c r="V21" s="61" t="str">
        <f>IF(ISBLANK(A21),"",_xlfn.IFNA(VLOOKUP(A21,'Flight Schedule'!B:U,20,0),"PLEASE CHECK"))</f>
        <v>-</v>
      </c>
      <c r="W21" s="196" t="str">
        <f>IF(IF(ISBLANK(A21),"",VLOOKUP(A21,'Pax. Inflair Vs. Base'!A:A,1,0))=A21,"","N/A")</f>
        <v/>
      </c>
      <c r="X21" s="197" t="str">
        <f t="shared" si="4"/>
        <v/>
      </c>
      <c r="Y21" s="198">
        <f>_xlfn.IFNA(VLOOKUP(B21,REGISTRATIONS!B:D,3,0),0)</f>
        <v>0</v>
      </c>
      <c r="Z21" s="198">
        <f>_xlfn.IFNA(VLOOKUP(B21,REGISTRATIONS!B:E,4,0),0)</f>
        <v>28</v>
      </c>
      <c r="AA21" s="198">
        <f>_xlfn.IFNA(VLOOKUP(B21,REGISTRATIONS!B:F,5,0),0)</f>
        <v>269</v>
      </c>
      <c r="AB21" s="198">
        <f t="shared" si="7"/>
        <v>0</v>
      </c>
      <c r="AC21" s="198">
        <f t="shared" si="8"/>
        <v>0</v>
      </c>
      <c r="AD21" s="199">
        <f t="shared" si="3"/>
        <v>0.18181818181818182</v>
      </c>
    </row>
    <row r="22" spans="1:30" s="307" customFormat="1" x14ac:dyDescent="0.3">
      <c r="A22" s="67" t="s">
        <v>41</v>
      </c>
      <c r="B22" s="67" t="s">
        <v>23</v>
      </c>
      <c r="C22" s="73" t="s">
        <v>1684</v>
      </c>
      <c r="D22" s="73" t="s">
        <v>1697</v>
      </c>
      <c r="E22" s="219"/>
      <c r="F22" s="220">
        <v>8</v>
      </c>
      <c r="G22" s="220">
        <v>194</v>
      </c>
      <c r="H22" s="230"/>
      <c r="I22" s="230">
        <v>1</v>
      </c>
      <c r="J22" s="230"/>
      <c r="K22" s="220">
        <v>2</v>
      </c>
      <c r="L22" s="220">
        <v>10</v>
      </c>
      <c r="M22" s="192" t="s">
        <v>1758</v>
      </c>
      <c r="N22" s="73" t="s">
        <v>910</v>
      </c>
      <c r="O22" s="354">
        <v>0.30555555555555552</v>
      </c>
      <c r="P22" s="261" t="s">
        <v>152</v>
      </c>
      <c r="Q22" s="119"/>
      <c r="R22" s="119"/>
      <c r="S22" s="81" t="s">
        <v>909</v>
      </c>
      <c r="T22" s="319"/>
      <c r="U22" s="61" t="str">
        <f>IF(ISBLANK(A22),"",_xlfn.IFNA(VLOOKUP(A22,'Flight Schedule'!B:U,17,0),"PLEASE CHECK"))</f>
        <v>HBF (C)  + Calzone (Y)</v>
      </c>
      <c r="V22" s="61" t="str">
        <f>IF(ISBLANK(A22),"",_xlfn.IFNA(VLOOKUP(A22,'Flight Schedule'!B:U,20,0),"PLEASE CHECK"))</f>
        <v>HBF + SWS</v>
      </c>
      <c r="W22" s="196" t="str">
        <f>IF(IF(ISBLANK(A22),"",VLOOKUP(A22,'Pax. Inflair Vs. Base'!A:A,1,0))=A22,"","N/A")</f>
        <v/>
      </c>
      <c r="X22" s="197" t="str">
        <f t="shared" si="4"/>
        <v/>
      </c>
      <c r="Y22" s="198">
        <f>_xlfn.IFNA(VLOOKUP(B22,REGISTRATIONS!B:D,3,0),0)</f>
        <v>0</v>
      </c>
      <c r="Z22" s="198">
        <f>_xlfn.IFNA(VLOOKUP(B22,REGISTRATIONS!B:E,4,0),0)</f>
        <v>28</v>
      </c>
      <c r="AA22" s="198">
        <f>_xlfn.IFNA(VLOOKUP(B22,REGISTRATIONS!B:F,5,0),0)</f>
        <v>269</v>
      </c>
      <c r="AB22" s="198">
        <f t="shared" si="7"/>
        <v>2</v>
      </c>
      <c r="AC22" s="198">
        <f t="shared" si="8"/>
        <v>10</v>
      </c>
      <c r="AD22" s="199">
        <f t="shared" si="3"/>
        <v>0.69255663430420711</v>
      </c>
    </row>
    <row r="23" spans="1:30" s="307" customFormat="1" x14ac:dyDescent="0.3">
      <c r="A23" s="67" t="s">
        <v>83</v>
      </c>
      <c r="B23" s="67" t="s">
        <v>401</v>
      </c>
      <c r="C23" s="73" t="s">
        <v>1699</v>
      </c>
      <c r="D23" s="73" t="s">
        <v>37</v>
      </c>
      <c r="E23" s="219"/>
      <c r="F23" s="220">
        <v>15</v>
      </c>
      <c r="G23" s="220">
        <v>201</v>
      </c>
      <c r="H23" s="230"/>
      <c r="I23" s="230"/>
      <c r="J23" s="230">
        <v>3</v>
      </c>
      <c r="K23" s="220">
        <v>2</v>
      </c>
      <c r="L23" s="220">
        <v>12</v>
      </c>
      <c r="M23" s="192" t="s">
        <v>1758</v>
      </c>
      <c r="N23" s="73" t="s">
        <v>910</v>
      </c>
      <c r="O23" s="354">
        <v>0.30902777777777779</v>
      </c>
      <c r="P23" s="261" t="s">
        <v>152</v>
      </c>
      <c r="Q23" s="119"/>
      <c r="R23" s="119">
        <v>1</v>
      </c>
      <c r="S23" s="81" t="s">
        <v>908</v>
      </c>
      <c r="T23" s="319"/>
      <c r="U23" s="61" t="str">
        <f>IF(ISBLANK(A23),"",_xlfn.IFNA(VLOOKUP(A23,'Flight Schedule'!B:U,17,0),"PLEASE CHECK"))</f>
        <v>HBF (C) / HBF (Y)</v>
      </c>
      <c r="V23" s="61" t="str">
        <f>IF(ISBLANK(A23),"",_xlfn.IFNA(VLOOKUP(A23,'Flight Schedule'!B:U,20,0),"PLEASE CHECK"))</f>
        <v>HBF + SWS</v>
      </c>
      <c r="W23" s="196" t="str">
        <f>IF(IF(ISBLANK(A23),"",VLOOKUP(A23,'Pax. Inflair Vs. Base'!A:A,1,0))=A23,"","N/A")</f>
        <v/>
      </c>
      <c r="X23" s="197" t="str">
        <f t="shared" si="4"/>
        <v/>
      </c>
      <c r="Y23" s="198">
        <f>_xlfn.IFNA(VLOOKUP(B23,REGISTRATIONS!B:D,3,0),0)</f>
        <v>0</v>
      </c>
      <c r="Z23" s="198">
        <v>18</v>
      </c>
      <c r="AA23" s="198">
        <v>251</v>
      </c>
      <c r="AB23" s="198">
        <f t="shared" si="7"/>
        <v>2</v>
      </c>
      <c r="AC23" s="198">
        <f t="shared" si="8"/>
        <v>12</v>
      </c>
      <c r="AD23" s="199">
        <f t="shared" si="3"/>
        <v>0.8127208480565371</v>
      </c>
    </row>
    <row r="24" spans="1:30" s="307" customFormat="1" x14ac:dyDescent="0.3">
      <c r="A24" s="67" t="s">
        <v>85</v>
      </c>
      <c r="B24" s="67" t="s">
        <v>401</v>
      </c>
      <c r="C24" s="73" t="s">
        <v>1700</v>
      </c>
      <c r="D24" s="73" t="s">
        <v>1695</v>
      </c>
      <c r="E24" s="219"/>
      <c r="F24" s="220">
        <v>16</v>
      </c>
      <c r="G24" s="220">
        <v>163</v>
      </c>
      <c r="H24" s="230"/>
      <c r="I24" s="230">
        <v>1</v>
      </c>
      <c r="J24" s="230">
        <v>7</v>
      </c>
      <c r="K24" s="220">
        <v>2</v>
      </c>
      <c r="L24" s="220">
        <v>12</v>
      </c>
      <c r="M24" s="192" t="s">
        <v>1758</v>
      </c>
      <c r="N24" s="73"/>
      <c r="O24" s="354"/>
      <c r="P24" s="261" t="s">
        <v>152</v>
      </c>
      <c r="Q24" s="119"/>
      <c r="R24" s="119">
        <v>2</v>
      </c>
      <c r="S24" s="81"/>
      <c r="T24" s="319"/>
      <c r="U24" s="61" t="str">
        <f>IF(ISBLANK(A24),"",_xlfn.IFNA(VLOOKUP(A24,'Flight Schedule'!B:U,17,0),"PLEASE CHECK"))</f>
        <v>HLM (C) / HLM (Y)</v>
      </c>
      <c r="V24" s="61" t="str">
        <f>IF(ISBLANK(A24),"",_xlfn.IFNA(VLOOKUP(A24,'Flight Schedule'!B:U,20,0),"PLEASE CHECK"))</f>
        <v>LDN</v>
      </c>
      <c r="W24" s="196" t="str">
        <f>IF(IF(ISBLANK(A24),"",VLOOKUP(A24,'Pax. Inflair Vs. Base'!A:A,1,0))=A24,"","N/A")</f>
        <v/>
      </c>
      <c r="X24" s="197" t="str">
        <f t="shared" si="4"/>
        <v/>
      </c>
      <c r="Y24" s="198">
        <f>_xlfn.IFNA(VLOOKUP(B24,REGISTRATIONS!B:D,3,0),0)</f>
        <v>0</v>
      </c>
      <c r="Z24" s="198">
        <v>18</v>
      </c>
      <c r="AA24" s="198">
        <v>251</v>
      </c>
      <c r="AB24" s="198">
        <f t="shared" si="7"/>
        <v>2</v>
      </c>
      <c r="AC24" s="198">
        <f t="shared" si="8"/>
        <v>12</v>
      </c>
      <c r="AD24" s="199">
        <f t="shared" si="3"/>
        <v>0.6819787985865724</v>
      </c>
    </row>
    <row r="25" spans="1:30" s="307" customFormat="1" x14ac:dyDescent="0.3">
      <c r="A25" s="67" t="s">
        <v>43</v>
      </c>
      <c r="B25" s="67" t="s">
        <v>9</v>
      </c>
      <c r="C25" s="73" t="s">
        <v>1701</v>
      </c>
      <c r="D25" s="73" t="s">
        <v>1702</v>
      </c>
      <c r="E25" s="219"/>
      <c r="F25" s="220"/>
      <c r="G25" s="220">
        <v>77</v>
      </c>
      <c r="H25" s="230"/>
      <c r="I25" s="230"/>
      <c r="J25" s="230"/>
      <c r="K25" s="220">
        <v>2</v>
      </c>
      <c r="L25" s="220">
        <v>5</v>
      </c>
      <c r="M25" s="192" t="s">
        <v>1758</v>
      </c>
      <c r="N25" s="73" t="s">
        <v>910</v>
      </c>
      <c r="O25" s="354">
        <v>0.33680555555555558</v>
      </c>
      <c r="P25" s="261" t="s">
        <v>152</v>
      </c>
      <c r="Q25" s="119"/>
      <c r="R25" s="119"/>
      <c r="S25" s="81" t="s">
        <v>908</v>
      </c>
      <c r="T25" s="319"/>
      <c r="U25" s="61" t="str">
        <f>IF(ISBLANK(A25),"",_xlfn.IFNA(VLOOKUP(A25,'Flight Schedule'!B:U,17,0),"PLEASE CHECK"))</f>
        <v>HRF (C)  + Calzone (Y)</v>
      </c>
      <c r="V25" s="61" t="str">
        <f>IF(ISBLANK(A25),"",_xlfn.IFNA(VLOOKUP(A25,'Flight Schedule'!B:U,20,0),"PLEASE CHECK"))</f>
        <v xml:space="preserve">HBF </v>
      </c>
      <c r="W25" s="196" t="str">
        <f>IF(IF(ISBLANK(A25),"",VLOOKUP(A25,'Pax. Inflair Vs. Base'!A:A,1,0))=A25,"","N/A")</f>
        <v/>
      </c>
      <c r="X25" s="197" t="str">
        <f t="shared" si="4"/>
        <v/>
      </c>
      <c r="Y25" s="198">
        <f>_xlfn.IFNA(VLOOKUP(B25,REGISTRATIONS!B:D,3,0),0)</f>
        <v>0</v>
      </c>
      <c r="Z25" s="198">
        <f>_xlfn.IFNA(VLOOKUP(B25,REGISTRATIONS!B:E,4,0),0)</f>
        <v>16</v>
      </c>
      <c r="AA25" s="198">
        <f>_xlfn.IFNA(VLOOKUP(B25,REGISTRATIONS!B:F,5,0),0)</f>
        <v>120</v>
      </c>
      <c r="AB25" s="198">
        <f t="shared" si="7"/>
        <v>2</v>
      </c>
      <c r="AC25" s="198">
        <f t="shared" si="8"/>
        <v>5</v>
      </c>
      <c r="AD25" s="199">
        <f t="shared" si="3"/>
        <v>0.58741258741258739</v>
      </c>
    </row>
    <row r="26" spans="1:30" s="307" customFormat="1" x14ac:dyDescent="0.3">
      <c r="A26" s="67" t="s">
        <v>116</v>
      </c>
      <c r="B26" s="67" t="s">
        <v>9</v>
      </c>
      <c r="C26" s="67" t="s">
        <v>1703</v>
      </c>
      <c r="D26" s="73" t="s">
        <v>1704</v>
      </c>
      <c r="E26" s="219"/>
      <c r="F26" s="220">
        <v>4</v>
      </c>
      <c r="G26" s="220">
        <v>107</v>
      </c>
      <c r="H26" s="230"/>
      <c r="I26" s="230">
        <v>2</v>
      </c>
      <c r="J26" s="230"/>
      <c r="K26" s="220"/>
      <c r="L26" s="220"/>
      <c r="M26" s="192" t="s">
        <v>1758</v>
      </c>
      <c r="N26" s="73"/>
      <c r="O26" s="354"/>
      <c r="P26" s="261" t="s">
        <v>152</v>
      </c>
      <c r="Q26" s="119"/>
      <c r="R26" s="119"/>
      <c r="S26" s="81"/>
      <c r="T26" s="319"/>
      <c r="U26" s="61" t="str">
        <f>IF(ISBLANK(A26),"",_xlfn.IFNA(VLOOKUP(A26,'Flight Schedule'!B:U,17,0),"PLEASE CHECK"))</f>
        <v>HRF (C)  + Calzone (Y)</v>
      </c>
      <c r="V26" s="61" t="str">
        <f>IF(ISBLANK(A26),"",_xlfn.IFNA(VLOOKUP(A26,'Flight Schedule'!B:U,20,0),"PLEASE CHECK"))</f>
        <v>-</v>
      </c>
      <c r="W26" s="196" t="str">
        <f>IF(IF(ISBLANK(A26),"",VLOOKUP(A26,'Pax. Inflair Vs. Base'!A:A,1,0))=A26,"","N/A")</f>
        <v/>
      </c>
      <c r="X26" s="197" t="str">
        <f t="shared" si="4"/>
        <v/>
      </c>
      <c r="Y26" s="198">
        <f>_xlfn.IFNA(VLOOKUP(B26,REGISTRATIONS!B:D,3,0),0)</f>
        <v>0</v>
      </c>
      <c r="Z26" s="198">
        <f>_xlfn.IFNA(VLOOKUP(B26,REGISTRATIONS!B:E,4,0),0)</f>
        <v>16</v>
      </c>
      <c r="AA26" s="198">
        <f>_xlfn.IFNA(VLOOKUP(B26,REGISTRATIONS!B:F,5,0),0)</f>
        <v>120</v>
      </c>
      <c r="AB26" s="198">
        <f t="shared" si="7"/>
        <v>0</v>
      </c>
      <c r="AC26" s="198">
        <f t="shared" si="8"/>
        <v>0</v>
      </c>
      <c r="AD26" s="199">
        <f t="shared" si="3"/>
        <v>0.81617647058823528</v>
      </c>
    </row>
    <row r="27" spans="1:30" s="307" customFormat="1" x14ac:dyDescent="0.3">
      <c r="A27" s="67" t="s">
        <v>44</v>
      </c>
      <c r="B27" s="67" t="s">
        <v>141</v>
      </c>
      <c r="C27" s="73" t="s">
        <v>1705</v>
      </c>
      <c r="D27" s="73" t="s">
        <v>1702</v>
      </c>
      <c r="E27" s="219"/>
      <c r="F27" s="220">
        <v>1</v>
      </c>
      <c r="G27" s="220">
        <v>86</v>
      </c>
      <c r="H27" s="230"/>
      <c r="I27" s="230">
        <v>1</v>
      </c>
      <c r="J27" s="230"/>
      <c r="K27" s="220">
        <v>3</v>
      </c>
      <c r="L27" s="220">
        <v>6</v>
      </c>
      <c r="M27" s="192" t="s">
        <v>1758</v>
      </c>
      <c r="N27" s="73" t="s">
        <v>910</v>
      </c>
      <c r="O27" s="354">
        <v>0.34027777777777773</v>
      </c>
      <c r="P27" s="261" t="s">
        <v>152</v>
      </c>
      <c r="Q27" s="119"/>
      <c r="R27" s="119">
        <v>1</v>
      </c>
      <c r="S27" s="81" t="s">
        <v>909</v>
      </c>
      <c r="T27" s="319"/>
      <c r="U27" s="61" t="str">
        <f>IF(ISBLANK(A27),"",_xlfn.IFNA(VLOOKUP(A27,'Flight Schedule'!B:U,17,0),"PLEASE CHECK"))</f>
        <v>HRF (C)  + Calzone (Y)</v>
      </c>
      <c r="V27" s="61" t="str">
        <f>IF(ISBLANK(A27),"",_xlfn.IFNA(VLOOKUP(A27,'Flight Schedule'!B:U,20,0),"PLEASE CHECK"))</f>
        <v>HBF + SWS</v>
      </c>
      <c r="W27" s="196" t="str">
        <f>IF(IF(ISBLANK(A27),"",VLOOKUP(A27,'Pax. Inflair Vs. Base'!A:A,1,0))=A27,"","N/A")</f>
        <v/>
      </c>
      <c r="X27" s="197" t="str">
        <f t="shared" si="4"/>
        <v/>
      </c>
      <c r="Y27" s="198">
        <f>_xlfn.IFNA(VLOOKUP(B27,REGISTRATIONS!B:D,3,0),0)</f>
        <v>0</v>
      </c>
      <c r="Z27" s="198">
        <f>_xlfn.IFNA(VLOOKUP(B27,REGISTRATIONS!B:E,4,0),0)</f>
        <v>12</v>
      </c>
      <c r="AA27" s="198">
        <f>_xlfn.IFNA(VLOOKUP(B27,REGISTRATIONS!B:F,5,0),0)</f>
        <v>176</v>
      </c>
      <c r="AB27" s="198">
        <f t="shared" si="7"/>
        <v>3</v>
      </c>
      <c r="AC27" s="198">
        <f t="shared" si="8"/>
        <v>6</v>
      </c>
      <c r="AD27" s="199">
        <f t="shared" si="3"/>
        <v>0.48730964467005078</v>
      </c>
    </row>
    <row r="28" spans="1:30" s="307" customFormat="1" x14ac:dyDescent="0.3">
      <c r="A28" s="67" t="s">
        <v>120</v>
      </c>
      <c r="B28" s="67" t="s">
        <v>141</v>
      </c>
      <c r="C28" s="73" t="s">
        <v>1706</v>
      </c>
      <c r="D28" s="73" t="s">
        <v>1704</v>
      </c>
      <c r="E28" s="219"/>
      <c r="F28" s="220"/>
      <c r="G28" s="220">
        <v>70</v>
      </c>
      <c r="H28" s="230"/>
      <c r="I28" s="230"/>
      <c r="J28" s="230"/>
      <c r="K28" s="220"/>
      <c r="L28" s="220"/>
      <c r="M28" s="192" t="s">
        <v>1758</v>
      </c>
      <c r="N28" s="73"/>
      <c r="O28" s="354"/>
      <c r="P28" s="261" t="s">
        <v>152</v>
      </c>
      <c r="Q28" s="119"/>
      <c r="R28" s="119"/>
      <c r="S28" s="81"/>
      <c r="T28" s="319"/>
      <c r="U28" s="61" t="str">
        <f>IF(ISBLANK(A28),"",_xlfn.IFNA(VLOOKUP(A28,'Flight Schedule'!B:U,17,0),"PLEASE CHECK"))</f>
        <v>HRF(C)  + Calzone (Y)</v>
      </c>
      <c r="V28" s="61" t="str">
        <f>IF(ISBLANK(A28),"",_xlfn.IFNA(VLOOKUP(A28,'Flight Schedule'!B:U,20,0),"PLEASE CHECK"))</f>
        <v>-</v>
      </c>
      <c r="W28" s="196" t="str">
        <f>IF(IF(ISBLANK(A28),"",VLOOKUP(A28,'Pax. Inflair Vs. Base'!A:A,1,0))=A28,"","N/A")</f>
        <v/>
      </c>
      <c r="X28" s="197" t="str">
        <f t="shared" si="4"/>
        <v/>
      </c>
      <c r="Y28" s="198">
        <f>_xlfn.IFNA(VLOOKUP(B28,REGISTRATIONS!B:D,3,0),0)</f>
        <v>0</v>
      </c>
      <c r="Z28" s="198">
        <f>_xlfn.IFNA(VLOOKUP(B28,REGISTRATIONS!B:E,4,0),0)</f>
        <v>12</v>
      </c>
      <c r="AA28" s="198">
        <f>_xlfn.IFNA(VLOOKUP(B28,REGISTRATIONS!B:F,5,0),0)</f>
        <v>176</v>
      </c>
      <c r="AB28" s="198">
        <f t="shared" si="7"/>
        <v>0</v>
      </c>
      <c r="AC28" s="198">
        <f t="shared" si="8"/>
        <v>0</v>
      </c>
      <c r="AD28" s="199">
        <f t="shared" si="3"/>
        <v>0.37234042553191488</v>
      </c>
    </row>
    <row r="29" spans="1:30" s="307" customFormat="1" x14ac:dyDescent="0.3">
      <c r="A29" s="67" t="s">
        <v>46</v>
      </c>
      <c r="B29" s="67" t="s">
        <v>371</v>
      </c>
      <c r="C29" s="73" t="s">
        <v>1707</v>
      </c>
      <c r="D29" s="73" t="s">
        <v>1702</v>
      </c>
      <c r="E29" s="219"/>
      <c r="F29" s="220">
        <v>4</v>
      </c>
      <c r="G29" s="220">
        <v>115</v>
      </c>
      <c r="H29" s="230"/>
      <c r="I29" s="230">
        <v>1</v>
      </c>
      <c r="J29" s="230"/>
      <c r="K29" s="220">
        <v>3</v>
      </c>
      <c r="L29" s="220">
        <v>6</v>
      </c>
      <c r="M29" s="192" t="s">
        <v>1758</v>
      </c>
      <c r="N29" s="73" t="s">
        <v>910</v>
      </c>
      <c r="O29" s="354">
        <v>0.43402777777777773</v>
      </c>
      <c r="P29" s="261" t="s">
        <v>152</v>
      </c>
      <c r="Q29" s="119"/>
      <c r="R29" s="119"/>
      <c r="S29" s="81" t="s">
        <v>908</v>
      </c>
      <c r="T29" s="319"/>
      <c r="U29" s="61" t="str">
        <f>IF(ISBLANK(A29),"",_xlfn.IFNA(VLOOKUP(A29,'Flight Schedule'!B:U,17,0),"PLEASE CHECK"))</f>
        <v>HRF (C)  + Calzone (Y)</v>
      </c>
      <c r="V29" s="61" t="str">
        <f>IF(ISBLANK(A29),"",_xlfn.IFNA(VLOOKUP(A29,'Flight Schedule'!B:U,20,0),"PLEASE CHECK"))</f>
        <v>HBF</v>
      </c>
      <c r="W29" s="196" t="str">
        <f>IF(IF(ISBLANK(A29),"",VLOOKUP(A29,'Pax. Inflair Vs. Base'!A:A,1,0))=A29,"","N/A")</f>
        <v/>
      </c>
      <c r="X29" s="197" t="str">
        <f t="shared" si="4"/>
        <v/>
      </c>
      <c r="Y29" s="198">
        <f>_xlfn.IFNA(VLOOKUP(B29,REGISTRATIONS!B:D,3,0),0)</f>
        <v>0</v>
      </c>
      <c r="Z29" s="198">
        <f>_xlfn.IFNA(VLOOKUP(B29,REGISTRATIONS!B:E,4,0),0)</f>
        <v>12</v>
      </c>
      <c r="AA29" s="198">
        <f>_xlfn.IFNA(VLOOKUP(B29,REGISTRATIONS!B:F,5,0),0)</f>
        <v>176</v>
      </c>
      <c r="AB29" s="198">
        <f t="shared" si="7"/>
        <v>3</v>
      </c>
      <c r="AC29" s="198">
        <f t="shared" si="8"/>
        <v>6</v>
      </c>
      <c r="AD29" s="199">
        <f t="shared" si="3"/>
        <v>0.64974619289340096</v>
      </c>
    </row>
    <row r="30" spans="1:30" s="307" customFormat="1" x14ac:dyDescent="0.3">
      <c r="A30" s="67" t="s">
        <v>117</v>
      </c>
      <c r="B30" s="67" t="s">
        <v>371</v>
      </c>
      <c r="C30" s="290" t="s">
        <v>1708</v>
      </c>
      <c r="D30" s="73" t="s">
        <v>1704</v>
      </c>
      <c r="E30" s="219"/>
      <c r="F30" s="220"/>
      <c r="G30" s="220">
        <v>71</v>
      </c>
      <c r="H30" s="230"/>
      <c r="I30" s="230"/>
      <c r="J30" s="230"/>
      <c r="K30" s="220"/>
      <c r="L30" s="220"/>
      <c r="M30" s="192" t="s">
        <v>1758</v>
      </c>
      <c r="N30" s="73"/>
      <c r="O30" s="354"/>
      <c r="P30" s="261" t="s">
        <v>152</v>
      </c>
      <c r="Q30" s="119"/>
      <c r="R30" s="119"/>
      <c r="S30" s="81"/>
      <c r="T30" s="319"/>
      <c r="U30" s="61" t="str">
        <f>IF(ISBLANK(A30),"",_xlfn.IFNA(VLOOKUP(A30,'Flight Schedule'!B:U,17,0),"PLEASE CHECK"))</f>
        <v>HRF (C)  + Calzone (Y)</v>
      </c>
      <c r="V30" s="61" t="str">
        <f>IF(ISBLANK(A30),"",_xlfn.IFNA(VLOOKUP(A30,'Flight Schedule'!B:U,20,0),"PLEASE CHECK"))</f>
        <v>-</v>
      </c>
      <c r="W30" s="196" t="str">
        <f>IF(IF(ISBLANK(A30),"",VLOOKUP(A30,'Pax. Inflair Vs. Base'!A:A,1,0))=A30,"","N/A")</f>
        <v/>
      </c>
      <c r="X30" s="197" t="str">
        <f t="shared" si="4"/>
        <v/>
      </c>
      <c r="Y30" s="198">
        <f>_xlfn.IFNA(VLOOKUP(B30,REGISTRATIONS!B:D,3,0),0)</f>
        <v>0</v>
      </c>
      <c r="Z30" s="198">
        <f>_xlfn.IFNA(VLOOKUP(B30,REGISTRATIONS!B:E,4,0),0)</f>
        <v>12</v>
      </c>
      <c r="AA30" s="198">
        <f>_xlfn.IFNA(VLOOKUP(B30,REGISTRATIONS!B:F,5,0),0)</f>
        <v>176</v>
      </c>
      <c r="AB30" s="198">
        <f t="shared" si="7"/>
        <v>0</v>
      </c>
      <c r="AC30" s="198">
        <f t="shared" si="8"/>
        <v>0</v>
      </c>
      <c r="AD30" s="199">
        <f t="shared" si="3"/>
        <v>0.37765957446808512</v>
      </c>
    </row>
    <row r="31" spans="1:30" s="307" customFormat="1" x14ac:dyDescent="0.3">
      <c r="A31" s="67" t="s">
        <v>631</v>
      </c>
      <c r="B31" s="67" t="s">
        <v>8</v>
      </c>
      <c r="C31" s="73" t="s">
        <v>1709</v>
      </c>
      <c r="D31" s="73" t="s">
        <v>37</v>
      </c>
      <c r="E31" s="219"/>
      <c r="F31" s="220">
        <v>1</v>
      </c>
      <c r="G31" s="220">
        <v>102</v>
      </c>
      <c r="H31" s="230"/>
      <c r="I31" s="230"/>
      <c r="J31" s="230">
        <v>8</v>
      </c>
      <c r="K31" s="220">
        <v>3</v>
      </c>
      <c r="L31" s="220">
        <v>6</v>
      </c>
      <c r="M31" s="192" t="s">
        <v>1758</v>
      </c>
      <c r="N31" s="73" t="s">
        <v>910</v>
      </c>
      <c r="O31" s="354">
        <v>0.37152777777777773</v>
      </c>
      <c r="P31" s="261" t="s">
        <v>152</v>
      </c>
      <c r="Q31" s="119"/>
      <c r="R31" s="119"/>
      <c r="S31" s="81" t="s">
        <v>909</v>
      </c>
      <c r="T31" s="319"/>
      <c r="U31" s="61" t="str">
        <f>IF(ISBLANK(A31),"",_xlfn.IFNA(VLOOKUP(A31,'Flight Schedule'!B:U,17,0),"PLEASE CHECK"))</f>
        <v>HBF (C ) / HBF (Y)</v>
      </c>
      <c r="V31" s="61" t="str">
        <f>IF(ISBLANK(A31),"",_xlfn.IFNA(VLOOKUP(A31,'Flight Schedule'!B:U,20,0),"PLEASE CHECK"))</f>
        <v>HBF</v>
      </c>
      <c r="W31" s="196" t="str">
        <f>IF(IF(ISBLANK(A31),"",VLOOKUP(A31,'Pax. Inflair Vs. Base'!A:A,1,0))=A31,"","N/A")</f>
        <v/>
      </c>
      <c r="X31" s="197" t="str">
        <f t="shared" si="4"/>
        <v/>
      </c>
      <c r="Y31" s="198">
        <f>_xlfn.IFNA(VLOOKUP(B31,REGISTRATIONS!B:D,3,0),0)</f>
        <v>0</v>
      </c>
      <c r="Z31" s="198">
        <f>_xlfn.IFNA(VLOOKUP(B31,REGISTRATIONS!B:E,4,0),0)</f>
        <v>16</v>
      </c>
      <c r="AA31" s="198">
        <f>_xlfn.IFNA(VLOOKUP(B31,REGISTRATIONS!B:F,5,0),0)</f>
        <v>120</v>
      </c>
      <c r="AB31" s="198">
        <f t="shared" si="7"/>
        <v>3</v>
      </c>
      <c r="AC31" s="198">
        <f t="shared" si="8"/>
        <v>6</v>
      </c>
      <c r="AD31" s="199">
        <f t="shared" si="3"/>
        <v>0.77241379310344827</v>
      </c>
    </row>
    <row r="32" spans="1:30" s="307" customFormat="1" x14ac:dyDescent="0.3">
      <c r="A32" s="67" t="s">
        <v>632</v>
      </c>
      <c r="B32" s="67" t="s">
        <v>8</v>
      </c>
      <c r="C32" s="73" t="s">
        <v>1710</v>
      </c>
      <c r="D32" s="73" t="s">
        <v>1695</v>
      </c>
      <c r="E32" s="219"/>
      <c r="F32" s="220">
        <v>16</v>
      </c>
      <c r="G32" s="220">
        <v>120</v>
      </c>
      <c r="H32" s="230"/>
      <c r="I32" s="230"/>
      <c r="J32" s="230">
        <v>9</v>
      </c>
      <c r="K32" s="220">
        <v>3</v>
      </c>
      <c r="L32" s="220">
        <v>6</v>
      </c>
      <c r="M32" s="192" t="s">
        <v>1758</v>
      </c>
      <c r="N32" s="73"/>
      <c r="O32" s="354"/>
      <c r="P32" s="261" t="s">
        <v>152</v>
      </c>
      <c r="Q32" s="119"/>
      <c r="R32" s="119"/>
      <c r="S32" s="81"/>
      <c r="T32" s="319"/>
      <c r="U32" s="61" t="str">
        <f>IF(ISBLANK(A32),"",_xlfn.IFNA(VLOOKUP(A32,'Flight Schedule'!B:U,17,0),"PLEASE CHECK"))</f>
        <v>HLM (C ) / HLM (Y)</v>
      </c>
      <c r="V32" s="61" t="str">
        <f>IF(ISBLANK(A32),"",_xlfn.IFNA(VLOOKUP(A32,'Flight Schedule'!B:U,20,0),"PLEASE CHECK"))</f>
        <v>LDN</v>
      </c>
      <c r="W32" s="196" t="str">
        <f>IF(IF(ISBLANK(A32),"",VLOOKUP(A32,'Pax. Inflair Vs. Base'!A:A,1,0))=A32,"","N/A")</f>
        <v/>
      </c>
      <c r="X32" s="197" t="str">
        <f t="shared" si="4"/>
        <v/>
      </c>
      <c r="Y32" s="198">
        <f>_xlfn.IFNA(VLOOKUP(B32,REGISTRATIONS!B:D,3,0),0)</f>
        <v>0</v>
      </c>
      <c r="Z32" s="198">
        <f>_xlfn.IFNA(VLOOKUP(B32,REGISTRATIONS!B:E,4,0),0)</f>
        <v>16</v>
      </c>
      <c r="AA32" s="198">
        <f>_xlfn.IFNA(VLOOKUP(B32,REGISTRATIONS!B:F,5,0),0)</f>
        <v>120</v>
      </c>
      <c r="AB32" s="198">
        <f t="shared" si="7"/>
        <v>3</v>
      </c>
      <c r="AC32" s="198">
        <f t="shared" si="8"/>
        <v>6</v>
      </c>
      <c r="AD32" s="199">
        <f t="shared" si="3"/>
        <v>1</v>
      </c>
    </row>
    <row r="33" spans="1:30" s="307" customFormat="1" x14ac:dyDescent="0.3">
      <c r="A33" s="601" t="s">
        <v>1899</v>
      </c>
      <c r="B33" s="601" t="s">
        <v>105</v>
      </c>
      <c r="C33" s="602" t="s">
        <v>1711</v>
      </c>
      <c r="D33" s="602" t="s">
        <v>37</v>
      </c>
      <c r="E33" s="603"/>
      <c r="F33" s="604">
        <v>6</v>
      </c>
      <c r="G33" s="604">
        <v>176</v>
      </c>
      <c r="H33" s="604"/>
      <c r="I33" s="604"/>
      <c r="J33" s="604">
        <v>2</v>
      </c>
      <c r="K33" s="604">
        <v>2</v>
      </c>
      <c r="L33" s="604">
        <v>7</v>
      </c>
      <c r="M33" s="605" t="s">
        <v>1758</v>
      </c>
      <c r="N33" s="602"/>
      <c r="O33" s="606">
        <v>0.3888888888888889</v>
      </c>
      <c r="P33" s="607" t="s">
        <v>152</v>
      </c>
      <c r="Q33" s="602"/>
      <c r="R33" s="602"/>
      <c r="S33" s="608" t="s">
        <v>909</v>
      </c>
      <c r="T33" s="319"/>
      <c r="U33" s="61" t="str">
        <f>IF(ISBLANK(A33),"",_xlfn.IFNA(VLOOKUP(A33,'Flight Schedule'!B:U,17,0),"PLEASE CHECK"))</f>
        <v>PLEASE CHECK</v>
      </c>
      <c r="V33" s="61" t="str">
        <f>IF(ISBLANK(A33),"",_xlfn.IFNA(VLOOKUP(A33,'Flight Schedule'!B:U,20,0),"PLEASE CHECK"))</f>
        <v>PLEASE CHECK</v>
      </c>
      <c r="W33" s="196" t="e">
        <f>IF(IF(ISBLANK(A33),"",VLOOKUP(A33,'Pax. Inflair Vs. Base'!A:A,1,0))=A33,"","N/A")</f>
        <v>#N/A</v>
      </c>
      <c r="X33" s="197" t="str">
        <f t="shared" si="4"/>
        <v>UL189</v>
      </c>
      <c r="Y33" s="198">
        <f>_xlfn.IFNA(VLOOKUP(B33,REGISTRATIONS!B:D,3,0),0)</f>
        <v>0</v>
      </c>
      <c r="Z33" s="198">
        <f>_xlfn.IFNA(VLOOKUP(B33,REGISTRATIONS!B:E,4,0),0)</f>
        <v>12</v>
      </c>
      <c r="AA33" s="198">
        <f>_xlfn.IFNA(VLOOKUP(B33,REGISTRATIONS!B:F,5,0),0)</f>
        <v>176</v>
      </c>
      <c r="AB33" s="198">
        <f t="shared" si="7"/>
        <v>2</v>
      </c>
      <c r="AC33" s="198">
        <f t="shared" si="8"/>
        <v>7</v>
      </c>
      <c r="AD33" s="199">
        <f t="shared" si="3"/>
        <v>0.96954314720812185</v>
      </c>
    </row>
    <row r="34" spans="1:30" s="307" customFormat="1" x14ac:dyDescent="0.3">
      <c r="A34" s="67" t="s">
        <v>103</v>
      </c>
      <c r="B34" s="67" t="s">
        <v>105</v>
      </c>
      <c r="C34" s="73" t="s">
        <v>1712</v>
      </c>
      <c r="D34" s="73" t="s">
        <v>1695</v>
      </c>
      <c r="E34" s="219"/>
      <c r="F34" s="220">
        <v>8</v>
      </c>
      <c r="G34" s="220">
        <v>174</v>
      </c>
      <c r="H34" s="230"/>
      <c r="I34" s="230"/>
      <c r="J34" s="230">
        <v>11</v>
      </c>
      <c r="K34" s="220">
        <v>2</v>
      </c>
      <c r="L34" s="220">
        <v>7</v>
      </c>
      <c r="M34" s="192" t="s">
        <v>1758</v>
      </c>
      <c r="N34" s="73"/>
      <c r="O34" s="354"/>
      <c r="P34" s="261" t="s">
        <v>152</v>
      </c>
      <c r="Q34" s="119"/>
      <c r="R34" s="119">
        <v>1</v>
      </c>
      <c r="S34" s="81"/>
      <c r="T34" s="319"/>
      <c r="U34" s="61" t="str">
        <f>IF(ISBLANK(A34),"",_xlfn.IFNA(VLOOKUP(A34,'Flight Schedule'!B:U,17,0),"PLEASE CHECK"))</f>
        <v>HLM (C) / HLM (Y)</v>
      </c>
      <c r="V34" s="61" t="str">
        <f>IF(ISBLANK(A34),"",_xlfn.IFNA(VLOOKUP(A34,'Flight Schedule'!B:U,20,0),"PLEASE CHECK"))</f>
        <v>LDN</v>
      </c>
      <c r="W34" s="196" t="str">
        <f>IF(IF(ISBLANK(A34),"",VLOOKUP(A34,'Pax. Inflair Vs. Base'!A:A,1,0))=A34,"","N/A")</f>
        <v/>
      </c>
      <c r="X34" s="197" t="str">
        <f t="shared" si="4"/>
        <v/>
      </c>
      <c r="Y34" s="198">
        <f>_xlfn.IFNA(VLOOKUP(B34,REGISTRATIONS!B:D,3,0),0)</f>
        <v>0</v>
      </c>
      <c r="Z34" s="198">
        <f>_xlfn.IFNA(VLOOKUP(B34,REGISTRATIONS!B:E,4,0),0)</f>
        <v>12</v>
      </c>
      <c r="AA34" s="198">
        <f>_xlfn.IFNA(VLOOKUP(B34,REGISTRATIONS!B:F,5,0),0)</f>
        <v>176</v>
      </c>
      <c r="AB34" s="198">
        <f t="shared" si="7"/>
        <v>2</v>
      </c>
      <c r="AC34" s="198">
        <f t="shared" si="8"/>
        <v>7</v>
      </c>
      <c r="AD34" s="199">
        <f t="shared" si="3"/>
        <v>0.96954314720812185</v>
      </c>
    </row>
    <row r="35" spans="1:30" s="307" customFormat="1" x14ac:dyDescent="0.3">
      <c r="A35" s="67" t="s">
        <v>45</v>
      </c>
      <c r="B35" s="67" t="s">
        <v>105</v>
      </c>
      <c r="C35" s="73" t="s">
        <v>1711</v>
      </c>
      <c r="D35" s="73" t="s">
        <v>38</v>
      </c>
      <c r="E35" s="219"/>
      <c r="F35" s="220">
        <v>6</v>
      </c>
      <c r="G35" s="220">
        <v>176</v>
      </c>
      <c r="H35" s="230"/>
      <c r="I35" s="230"/>
      <c r="J35" s="230">
        <v>2</v>
      </c>
      <c r="K35" s="220">
        <v>2</v>
      </c>
      <c r="L35" s="220">
        <v>7</v>
      </c>
      <c r="M35" s="192" t="s">
        <v>1758</v>
      </c>
      <c r="N35" s="73"/>
      <c r="O35" s="354">
        <v>0.43055555555555558</v>
      </c>
      <c r="P35" s="261" t="s">
        <v>152</v>
      </c>
      <c r="Q35" s="119"/>
      <c r="R35" s="119"/>
      <c r="S35" s="81" t="s">
        <v>909</v>
      </c>
      <c r="T35" s="319"/>
      <c r="U35" s="61" t="str">
        <f>IF(ISBLANK(A35),"",_xlfn.IFNA(VLOOKUP(A35,'Flight Schedule'!B:U,17,0),"PLEASE CHECK"))</f>
        <v>HBF (C ) / HBF (Y)</v>
      </c>
      <c r="V35" s="61" t="str">
        <f>IF(ISBLANK(A35),"",_xlfn.IFNA(VLOOKUP(A35,'Flight Schedule'!B:U,20,0),"PLEASE CHECK"))</f>
        <v>HBF + SWS</v>
      </c>
      <c r="W35" s="196" t="str">
        <f>IF(IF(ISBLANK(A35),"",VLOOKUP(A35,'Pax. Inflair Vs. Base'!A:A,1,0))=A35,"","N/A")</f>
        <v/>
      </c>
      <c r="X35" s="197" t="str">
        <f t="shared" si="4"/>
        <v/>
      </c>
      <c r="Y35" s="198">
        <f>_xlfn.IFNA(VLOOKUP(B35,REGISTRATIONS!B:D,3,0),0)</f>
        <v>0</v>
      </c>
      <c r="Z35" s="198">
        <f>_xlfn.IFNA(VLOOKUP(B35,REGISTRATIONS!B:E,4,0),0)</f>
        <v>12</v>
      </c>
      <c r="AA35" s="198">
        <f>_xlfn.IFNA(VLOOKUP(B35,REGISTRATIONS!B:F,5,0),0)</f>
        <v>176</v>
      </c>
      <c r="AB35" s="198">
        <f t="shared" si="7"/>
        <v>2</v>
      </c>
      <c r="AC35" s="198">
        <f t="shared" si="8"/>
        <v>7</v>
      </c>
      <c r="AD35" s="199">
        <f t="shared" si="3"/>
        <v>0.96954314720812185</v>
      </c>
    </row>
    <row r="36" spans="1:30" s="307" customFormat="1" x14ac:dyDescent="0.3">
      <c r="A36" s="67" t="s">
        <v>1373</v>
      </c>
      <c r="B36" s="67" t="s">
        <v>22</v>
      </c>
      <c r="C36" s="73" t="s">
        <v>1713</v>
      </c>
      <c r="D36" s="73" t="s">
        <v>1714</v>
      </c>
      <c r="E36" s="219"/>
      <c r="F36" s="220">
        <v>6</v>
      </c>
      <c r="G36" s="220">
        <v>78</v>
      </c>
      <c r="H36" s="230"/>
      <c r="I36" s="230">
        <v>2</v>
      </c>
      <c r="J36" s="230">
        <v>25</v>
      </c>
      <c r="K36" s="220">
        <v>2</v>
      </c>
      <c r="L36" s="220">
        <v>14</v>
      </c>
      <c r="M36" s="192" t="s">
        <v>1758</v>
      </c>
      <c r="N36" s="73"/>
      <c r="O36" s="354">
        <v>0.4548611111111111</v>
      </c>
      <c r="P36" s="261" t="s">
        <v>152</v>
      </c>
      <c r="Q36" s="119"/>
      <c r="R36" s="119"/>
      <c r="S36" s="81" t="s">
        <v>909</v>
      </c>
      <c r="T36" s="319"/>
      <c r="U36" s="61">
        <f>IF(ISBLANK(A36),"",_xlfn.IFNA(VLOOKUP(A36,'Flight Schedule'!B:U,17,0),"PLEASE CHECK"))</f>
        <v>0</v>
      </c>
      <c r="V36" s="61">
        <f>IF(ISBLANK(A36),"",_xlfn.IFNA(VLOOKUP(A36,'Flight Schedule'!B:U,20,0),"PLEASE CHECK"))</f>
        <v>0</v>
      </c>
      <c r="W36" s="196" t="str">
        <f>IF(IF(ISBLANK(A36),"",VLOOKUP(A36,'Pax. Inflair Vs. Base'!A:A,1,0))=A36,"","N/A")</f>
        <v/>
      </c>
      <c r="X36" s="197" t="str">
        <f t="shared" si="4"/>
        <v/>
      </c>
      <c r="Y36" s="198">
        <f>_xlfn.IFNA(VLOOKUP(B36,REGISTRATIONS!B:D,3,0),0)</f>
        <v>0</v>
      </c>
      <c r="Z36" s="198">
        <f>_xlfn.IFNA(VLOOKUP(B36,REGISTRATIONS!B:E,4,0),0)</f>
        <v>28</v>
      </c>
      <c r="AA36" s="198">
        <f>_xlfn.IFNA(VLOOKUP(B36,REGISTRATIONS!B:F,5,0),0)</f>
        <v>269</v>
      </c>
      <c r="AB36" s="198">
        <f t="shared" si="7"/>
        <v>2</v>
      </c>
      <c r="AC36" s="198">
        <f t="shared" si="8"/>
        <v>14</v>
      </c>
      <c r="AD36" s="199">
        <f t="shared" si="3"/>
        <v>0.31948881789137379</v>
      </c>
    </row>
    <row r="37" spans="1:30" s="307" customFormat="1" x14ac:dyDescent="0.3">
      <c r="A37" s="67" t="s">
        <v>1286</v>
      </c>
      <c r="B37" s="67" t="s">
        <v>1715</v>
      </c>
      <c r="C37" s="73" t="s">
        <v>1716</v>
      </c>
      <c r="D37" s="73" t="s">
        <v>1717</v>
      </c>
      <c r="E37" s="219"/>
      <c r="F37" s="220">
        <v>9</v>
      </c>
      <c r="G37" s="220">
        <v>187</v>
      </c>
      <c r="H37" s="230"/>
      <c r="I37" s="230"/>
      <c r="J37" s="230"/>
      <c r="K37" s="220">
        <v>2</v>
      </c>
      <c r="L37" s="220">
        <v>9</v>
      </c>
      <c r="M37" s="192" t="s">
        <v>1758</v>
      </c>
      <c r="N37" s="73"/>
      <c r="O37" s="354">
        <v>0.53472222222222221</v>
      </c>
      <c r="P37" s="261" t="s">
        <v>152</v>
      </c>
      <c r="Q37" s="119"/>
      <c r="R37" s="119"/>
      <c r="S37" s="81" t="s">
        <v>908</v>
      </c>
      <c r="T37" s="319"/>
      <c r="U37" s="61" t="str">
        <f>IF(ISBLANK(A37),"",_xlfn.IFNA(VLOOKUP(A37,'Flight Schedule'!B:U,17,0),"PLEASE CHECK"))</f>
        <v>PLEASE CHECK</v>
      </c>
      <c r="V37" s="61" t="str">
        <f>IF(ISBLANK(A37),"",_xlfn.IFNA(VLOOKUP(A37,'Flight Schedule'!B:U,20,0),"PLEASE CHECK"))</f>
        <v>PLEASE CHECK</v>
      </c>
      <c r="W37" s="196" t="e">
        <f>IF(IF(ISBLANK(A37),"",VLOOKUP(A37,'Pax. Inflair Vs. Base'!A:A,1,0))=A37,"","N/A")</f>
        <v>#N/A</v>
      </c>
      <c r="X37" s="197" t="str">
        <f t="shared" si="4"/>
        <v>SU0289</v>
      </c>
      <c r="Y37" s="198">
        <f>_xlfn.IFNA(VLOOKUP(B37,REGISTRATIONS!B:D,3,0),0)</f>
        <v>0</v>
      </c>
      <c r="Z37" s="198">
        <v>28</v>
      </c>
      <c r="AA37" s="198">
        <v>268</v>
      </c>
      <c r="AB37" s="198">
        <f t="shared" si="7"/>
        <v>2</v>
      </c>
      <c r="AC37" s="198">
        <f t="shared" si="8"/>
        <v>9</v>
      </c>
      <c r="AD37" s="199">
        <f t="shared" si="3"/>
        <v>0.67426710097719866</v>
      </c>
    </row>
    <row r="38" spans="1:30" s="307" customFormat="1" x14ac:dyDescent="0.3">
      <c r="A38" s="67" t="s">
        <v>1718</v>
      </c>
      <c r="B38" s="67" t="s">
        <v>1760</v>
      </c>
      <c r="C38" s="73" t="s">
        <v>1719</v>
      </c>
      <c r="D38" s="73" t="s">
        <v>1720</v>
      </c>
      <c r="E38" s="219"/>
      <c r="F38" s="220">
        <v>2</v>
      </c>
      <c r="G38" s="220">
        <v>90</v>
      </c>
      <c r="H38" s="230"/>
      <c r="I38" s="230"/>
      <c r="J38" s="230"/>
      <c r="K38" s="220">
        <v>2</v>
      </c>
      <c r="L38" s="220">
        <v>4</v>
      </c>
      <c r="M38" s="192" t="s">
        <v>1758</v>
      </c>
      <c r="N38" s="73"/>
      <c r="O38" s="354">
        <v>0.55902777777777779</v>
      </c>
      <c r="P38" s="261" t="s">
        <v>152</v>
      </c>
      <c r="Q38" s="119"/>
      <c r="R38" s="119"/>
      <c r="S38" s="81" t="s">
        <v>909</v>
      </c>
      <c r="T38" s="319"/>
      <c r="U38" s="61" t="str">
        <f>IF(ISBLANK(A38),"",_xlfn.IFNA(VLOOKUP(A38,'Flight Schedule'!B:U,17,0),"PLEASE CHECK"))</f>
        <v>PLEASE CHECK</v>
      </c>
      <c r="V38" s="61" t="str">
        <f>IF(ISBLANK(A38),"",_xlfn.IFNA(VLOOKUP(A38,'Flight Schedule'!B:U,20,0),"PLEASE CHECK"))</f>
        <v>PLEASE CHECK</v>
      </c>
      <c r="W38" s="196" t="e">
        <f>IF(IF(ISBLANK(A38),"",VLOOKUP(A38,'Pax. Inflair Vs. Base'!A:A,1,0))=A38,"","N/A")</f>
        <v>#N/A</v>
      </c>
      <c r="X38" s="197" t="str">
        <f t="shared" si="4"/>
        <v>FZ1026</v>
      </c>
      <c r="Y38" s="198">
        <f>_xlfn.IFNA(VLOOKUP(B38,REGISTRATIONS!B:D,3,0),0)</f>
        <v>0</v>
      </c>
      <c r="Z38" s="198">
        <v>10</v>
      </c>
      <c r="AA38" s="198">
        <v>156</v>
      </c>
      <c r="AB38" s="198">
        <f t="shared" si="7"/>
        <v>2</v>
      </c>
      <c r="AC38" s="198">
        <f t="shared" si="8"/>
        <v>4</v>
      </c>
      <c r="AD38" s="199">
        <f t="shared" si="3"/>
        <v>0.56976744186046513</v>
      </c>
    </row>
    <row r="39" spans="1:30" s="307" customFormat="1" x14ac:dyDescent="0.3">
      <c r="A39" s="67" t="s">
        <v>96</v>
      </c>
      <c r="B39" s="67" t="s">
        <v>23</v>
      </c>
      <c r="C39" s="73" t="s">
        <v>1721</v>
      </c>
      <c r="D39" s="73" t="s">
        <v>1722</v>
      </c>
      <c r="E39" s="219"/>
      <c r="F39" s="220">
        <v>4</v>
      </c>
      <c r="G39" s="220">
        <v>217</v>
      </c>
      <c r="H39" s="230"/>
      <c r="I39" s="230"/>
      <c r="J39" s="230">
        <v>14</v>
      </c>
      <c r="K39" s="220">
        <v>3</v>
      </c>
      <c r="L39" s="220">
        <v>12</v>
      </c>
      <c r="M39" s="192" t="s">
        <v>1758</v>
      </c>
      <c r="N39" s="73"/>
      <c r="O39" s="354">
        <v>0.53819444444444442</v>
      </c>
      <c r="P39" s="261" t="s">
        <v>152</v>
      </c>
      <c r="Q39" s="119"/>
      <c r="R39" s="119"/>
      <c r="S39" s="81" t="s">
        <v>908</v>
      </c>
      <c r="T39" s="319"/>
      <c r="U39" s="61" t="str">
        <f>IF(ISBLANK(A39),"",_xlfn.IFNA(VLOOKUP(A39,'Flight Schedule'!B:U,17,0),"PLEASE CHECK"))</f>
        <v xml:space="preserve">LDN (C)/(Y)+ 30% SWS + </v>
      </c>
      <c r="V39" s="61" t="str">
        <f>IF(ISBLANK(A39),"",_xlfn.IFNA(VLOOKUP(A39,'Flight Schedule'!B:U,20,0),"PLEASE CHECK"))</f>
        <v>LDN +</v>
      </c>
      <c r="W39" s="196" t="str">
        <f>IF(IF(ISBLANK(A39),"",VLOOKUP(A39,'Pax. Inflair Vs. Base'!A:A,1,0))=A39,"","N/A")</f>
        <v/>
      </c>
      <c r="X39" s="197" t="str">
        <f t="shared" si="4"/>
        <v/>
      </c>
      <c r="Y39" s="198">
        <f>_xlfn.IFNA(VLOOKUP(B39,REGISTRATIONS!B:D,3,0),0)</f>
        <v>0</v>
      </c>
      <c r="Z39" s="198">
        <f>_xlfn.IFNA(VLOOKUP(B39,REGISTRATIONS!B:E,4,0),0)</f>
        <v>28</v>
      </c>
      <c r="AA39" s="198">
        <f>_xlfn.IFNA(VLOOKUP(B39,REGISTRATIONS!B:F,5,0),0)</f>
        <v>269</v>
      </c>
      <c r="AB39" s="198">
        <f t="shared" si="7"/>
        <v>3</v>
      </c>
      <c r="AC39" s="198">
        <f t="shared" si="8"/>
        <v>12</v>
      </c>
      <c r="AD39" s="199">
        <f>IFERROR((_xlfn.IFNA((K39+L39+F39+G39+E39)/(IF(P39="Pax",Y39+Z39+AA39+AB39+AC39,0)+IF(P39="Cargo",AB39+AC39,0)),0)),"")</f>
        <v>0.75641025641025639</v>
      </c>
    </row>
    <row r="40" spans="1:30" s="307" customFormat="1" x14ac:dyDescent="0.3">
      <c r="A40" s="67" t="s">
        <v>97</v>
      </c>
      <c r="B40" s="67" t="s">
        <v>23</v>
      </c>
      <c r="C40" s="73" t="s">
        <v>1721</v>
      </c>
      <c r="D40" s="73" t="s">
        <v>38</v>
      </c>
      <c r="E40" s="219"/>
      <c r="F40" s="220">
        <v>4</v>
      </c>
      <c r="G40" s="220">
        <v>217</v>
      </c>
      <c r="H40" s="230"/>
      <c r="I40" s="230"/>
      <c r="J40" s="230">
        <v>14</v>
      </c>
      <c r="K40" s="220">
        <v>3</v>
      </c>
      <c r="L40" s="220">
        <v>12</v>
      </c>
      <c r="M40" s="192" t="s">
        <v>1758</v>
      </c>
      <c r="N40" s="73"/>
      <c r="O40" s="354">
        <v>0.53819444444444442</v>
      </c>
      <c r="P40" s="261" t="s">
        <v>152</v>
      </c>
      <c r="Q40" s="119"/>
      <c r="R40" s="119"/>
      <c r="S40" s="81"/>
      <c r="T40" s="319"/>
      <c r="U40" s="61" t="str">
        <f>IF(ISBLANK(A40),"",_xlfn.IFNA(VLOOKUP(A40,'Flight Schedule'!B:U,17,0),"PLEASE CHECK"))</f>
        <v>HLM (C)/(Y)</v>
      </c>
      <c r="V40" s="61" t="str">
        <f>IF(ISBLANK(A40),"",_xlfn.IFNA(VLOOKUP(A40,'Flight Schedule'!B:U,20,0),"PLEASE CHECK"))</f>
        <v xml:space="preserve"> HLM</v>
      </c>
      <c r="W40" s="196" t="str">
        <f>IF(IF(ISBLANK(A40),"",VLOOKUP(A40,'Pax. Inflair Vs. Base'!A:A,1,0))=A40,"","N/A")</f>
        <v/>
      </c>
      <c r="X40" s="197" t="str">
        <f t="shared" si="4"/>
        <v/>
      </c>
      <c r="Y40" s="198">
        <f>_xlfn.IFNA(VLOOKUP(B40,REGISTRATIONS!B:D,3,0),0)</f>
        <v>0</v>
      </c>
      <c r="Z40" s="198">
        <f>_xlfn.IFNA(VLOOKUP(B40,REGISTRATIONS!B:E,4,0),0)</f>
        <v>28</v>
      </c>
      <c r="AA40" s="198">
        <f>_xlfn.IFNA(VLOOKUP(B40,REGISTRATIONS!B:F,5,0),0)</f>
        <v>269</v>
      </c>
      <c r="AB40" s="198">
        <f t="shared" si="7"/>
        <v>3</v>
      </c>
      <c r="AC40" s="198">
        <f t="shared" si="8"/>
        <v>12</v>
      </c>
      <c r="AD40" s="199">
        <f>IFERROR((_xlfn.IFNA((K40+L40+F40+G40+E40)/(IF(P40="Pax",Y40+Z40+AA40+AB40+AC40,0)+IF(P40="Cargo",AB40+AC40,0)),0)),"")</f>
        <v>0.75641025641025639</v>
      </c>
    </row>
    <row r="41" spans="1:30" s="307" customFormat="1" x14ac:dyDescent="0.3">
      <c r="A41" s="67" t="s">
        <v>50</v>
      </c>
      <c r="B41" s="67" t="s">
        <v>21</v>
      </c>
      <c r="C41" s="73" t="s">
        <v>1696</v>
      </c>
      <c r="D41" s="73" t="s">
        <v>1723</v>
      </c>
      <c r="E41" s="219"/>
      <c r="F41" s="220">
        <v>9</v>
      </c>
      <c r="G41" s="220">
        <v>103</v>
      </c>
      <c r="H41" s="230"/>
      <c r="I41" s="230"/>
      <c r="J41" s="230"/>
      <c r="K41" s="220">
        <v>2</v>
      </c>
      <c r="L41" s="220">
        <v>10</v>
      </c>
      <c r="M41" s="192" t="s">
        <v>1758</v>
      </c>
      <c r="N41" s="73"/>
      <c r="O41" s="354">
        <v>0.5625</v>
      </c>
      <c r="P41" s="261" t="s">
        <v>152</v>
      </c>
      <c r="Q41" s="119"/>
      <c r="R41" s="119"/>
      <c r="S41" s="81" t="s">
        <v>908</v>
      </c>
      <c r="T41" s="319"/>
      <c r="U41" s="61" t="str">
        <f>IF(ISBLANK(A41),"",_xlfn.IFNA(VLOOKUP(A41,'Flight Schedule'!B:U,17,0),"PLEASE CHECK"))</f>
        <v>HLM (C)  + Calzone (Y)</v>
      </c>
      <c r="V41" s="61" t="str">
        <f>IF(ISBLANK(A41),"",_xlfn.IFNA(VLOOKUP(A41,'Flight Schedule'!B:U,20,0),"PLEASE CHECK"))</f>
        <v>LDN</v>
      </c>
      <c r="W41" s="196" t="str">
        <f>IF(IF(ISBLANK(A41),"",VLOOKUP(A41,'Pax. Inflair Vs. Base'!A:A,1,0))=A41,"","N/A")</f>
        <v/>
      </c>
      <c r="X41" s="197" t="str">
        <f t="shared" si="4"/>
        <v/>
      </c>
      <c r="Y41" s="198">
        <f>_xlfn.IFNA(VLOOKUP(B41,REGISTRATIONS!B:D,3,0),0)</f>
        <v>0</v>
      </c>
      <c r="Z41" s="198">
        <f>_xlfn.IFNA(VLOOKUP(B41,REGISTRATIONS!B:E,4,0),0)</f>
        <v>28</v>
      </c>
      <c r="AA41" s="198">
        <f>_xlfn.IFNA(VLOOKUP(B41,REGISTRATIONS!B:F,5,0),0)</f>
        <v>269</v>
      </c>
      <c r="AB41" s="198">
        <f t="shared" si="7"/>
        <v>2</v>
      </c>
      <c r="AC41" s="198">
        <f t="shared" si="8"/>
        <v>10</v>
      </c>
      <c r="AD41" s="199">
        <f>IFERROR((_xlfn.IFNA((K41+L41+F41+G41+E41)/(IF(P41="Pax",Y41+Z41+AA41+AB41+AC41,0)+IF(P41="Cargo",AB41+AC41,0)),0)),"")</f>
        <v>0.40129449838187703</v>
      </c>
    </row>
    <row r="42" spans="1:30" s="307" customFormat="1" x14ac:dyDescent="0.3">
      <c r="A42" s="67" t="s">
        <v>127</v>
      </c>
      <c r="B42" s="67" t="s">
        <v>21</v>
      </c>
      <c r="C42" s="73" t="s">
        <v>1698</v>
      </c>
      <c r="D42" s="73" t="s">
        <v>1724</v>
      </c>
      <c r="E42" s="219"/>
      <c r="F42" s="220">
        <v>8</v>
      </c>
      <c r="G42" s="220">
        <v>76</v>
      </c>
      <c r="H42" s="230"/>
      <c r="I42" s="230"/>
      <c r="J42" s="230"/>
      <c r="K42" s="220"/>
      <c r="L42" s="220"/>
      <c r="M42" s="192" t="s">
        <v>1758</v>
      </c>
      <c r="N42" s="73"/>
      <c r="O42" s="354"/>
      <c r="P42" s="261" t="s">
        <v>152</v>
      </c>
      <c r="Q42" s="119"/>
      <c r="R42" s="119"/>
      <c r="S42" s="81"/>
      <c r="T42" s="319"/>
      <c r="U42" s="61" t="str">
        <f>IF(ISBLANK(A42),"",_xlfn.IFNA(VLOOKUP(A42,'Flight Schedule'!B:U,17,0),"PLEASE CHECK"))</f>
        <v>HLM (C)  + Calzone (Y)</v>
      </c>
      <c r="V42" s="61" t="str">
        <f>IF(ISBLANK(A42),"",_xlfn.IFNA(VLOOKUP(A42,'Flight Schedule'!B:U,20,0),"PLEASE CHECK"))</f>
        <v>-</v>
      </c>
      <c r="W42" s="196" t="str">
        <f>IF(IF(ISBLANK(A42),"",VLOOKUP(A42,'Pax. Inflair Vs. Base'!A:A,1,0))=A42,"","N/A")</f>
        <v/>
      </c>
      <c r="X42" s="197" t="str">
        <f t="shared" si="4"/>
        <v/>
      </c>
      <c r="Y42" s="198">
        <f>_xlfn.IFNA(VLOOKUP(B42,REGISTRATIONS!B:D,3,0),0)</f>
        <v>0</v>
      </c>
      <c r="Z42" s="198">
        <f>_xlfn.IFNA(VLOOKUP(B42,REGISTRATIONS!B:E,4,0),0)</f>
        <v>28</v>
      </c>
      <c r="AA42" s="198">
        <f>_xlfn.IFNA(VLOOKUP(B42,REGISTRATIONS!B:F,5,0),0)</f>
        <v>269</v>
      </c>
      <c r="AB42" s="198">
        <f t="shared" si="7"/>
        <v>0</v>
      </c>
      <c r="AC42" s="198">
        <f t="shared" si="8"/>
        <v>0</v>
      </c>
      <c r="AD42" s="199">
        <f>IFERROR((_xlfn.IFNA((K42+L42+F42+G42+E42)/(IF(P42="Pax",Y42+Z42+AA42+AB42+AC42,0)+IF(P42="Cargo",AB42+AC42,0)),0)),"")</f>
        <v>0.28282828282828282</v>
      </c>
    </row>
    <row r="43" spans="1:30" s="307" customFormat="1" x14ac:dyDescent="0.3">
      <c r="A43" s="67" t="s">
        <v>52</v>
      </c>
      <c r="B43" s="67" t="s">
        <v>9</v>
      </c>
      <c r="C43" s="73" t="s">
        <v>1725</v>
      </c>
      <c r="D43" s="73" t="s">
        <v>1726</v>
      </c>
      <c r="E43" s="219"/>
      <c r="F43" s="220">
        <v>1</v>
      </c>
      <c r="G43" s="220">
        <v>40</v>
      </c>
      <c r="H43" s="230"/>
      <c r="I43" s="230"/>
      <c r="J43" s="230"/>
      <c r="K43" s="220">
        <v>2</v>
      </c>
      <c r="L43" s="220">
        <v>5</v>
      </c>
      <c r="M43" s="192" t="s">
        <v>1758</v>
      </c>
      <c r="N43" s="73"/>
      <c r="O43" s="354">
        <v>0.56944444444444442</v>
      </c>
      <c r="P43" s="261" t="s">
        <v>152</v>
      </c>
      <c r="Q43" s="119"/>
      <c r="R43" s="119">
        <v>1</v>
      </c>
      <c r="S43" s="81" t="s">
        <v>908</v>
      </c>
      <c r="T43" s="319"/>
      <c r="U43" s="61" t="str">
        <f>IF(ISBLANK(A43),"",_xlfn.IFNA(VLOOKUP(A43,'Flight Schedule'!B:U,17,0),"PLEASE CHECK"))</f>
        <v>HRF (C)  + Calzone (Y)</v>
      </c>
      <c r="V43" s="61" t="str">
        <f>IF(ISBLANK(A43),"",_xlfn.IFNA(VLOOKUP(A43,'Flight Schedule'!B:U,20,0),"PLEASE CHECK"))</f>
        <v>LDN</v>
      </c>
      <c r="W43" s="196" t="str">
        <f>IF(IF(ISBLANK(A43),"",VLOOKUP(A43,'Pax. Inflair Vs. Base'!A:A,1,0))=A43,"","N/A")</f>
        <v/>
      </c>
      <c r="X43" s="197" t="str">
        <f t="shared" si="4"/>
        <v/>
      </c>
      <c r="Y43" s="198">
        <f>_xlfn.IFNA(VLOOKUP(B43,REGISTRATIONS!B:D,3,0),0)</f>
        <v>0</v>
      </c>
      <c r="Z43" s="198">
        <f>_xlfn.IFNA(VLOOKUP(B43,REGISTRATIONS!B:E,4,0),0)</f>
        <v>16</v>
      </c>
      <c r="AA43" s="198">
        <f>_xlfn.IFNA(VLOOKUP(B43,REGISTRATIONS!B:F,5,0),0)</f>
        <v>120</v>
      </c>
      <c r="AB43" s="198">
        <f t="shared" si="7"/>
        <v>2</v>
      </c>
      <c r="AC43" s="198">
        <f t="shared" si="8"/>
        <v>5</v>
      </c>
      <c r="AD43" s="199">
        <f t="shared" ref="AD43:AD79" si="9">IFERROR((_xlfn.IFNA((K43+L43+F43+G43+E43)/(IF(P43="Pax",Y43+Z43+AA43+AB43+AC43,0)+IF(P43="Cargo",AB43+AC43,0)),0)),"")</f>
        <v>0.33566433566433568</v>
      </c>
    </row>
    <row r="44" spans="1:30" s="307" customFormat="1" x14ac:dyDescent="0.3">
      <c r="A44" s="67" t="s">
        <v>118</v>
      </c>
      <c r="B44" s="67" t="s">
        <v>9</v>
      </c>
      <c r="C44" s="73" t="s">
        <v>1727</v>
      </c>
      <c r="D44" s="73" t="s">
        <v>1704</v>
      </c>
      <c r="E44" s="219"/>
      <c r="F44" s="220">
        <v>1</v>
      </c>
      <c r="G44" s="220">
        <v>120</v>
      </c>
      <c r="H44" s="230"/>
      <c r="I44" s="230">
        <v>1</v>
      </c>
      <c r="J44" s="230"/>
      <c r="K44" s="220"/>
      <c r="L44" s="220"/>
      <c r="M44" s="192" t="s">
        <v>1758</v>
      </c>
      <c r="N44" s="73"/>
      <c r="O44" s="354"/>
      <c r="P44" s="261" t="s">
        <v>152</v>
      </c>
      <c r="Q44" s="119"/>
      <c r="R44" s="119"/>
      <c r="S44" s="81"/>
      <c r="T44" s="319"/>
      <c r="U44" s="61" t="str">
        <f>IF(ISBLANK(A44),"",_xlfn.IFNA(VLOOKUP(A44,'Flight Schedule'!B:U,17,0),"PLEASE CHECK"))</f>
        <v>HRF (C)  + Calzone (Y)</v>
      </c>
      <c r="V44" s="61" t="str">
        <f>IF(ISBLANK(A44),"",_xlfn.IFNA(VLOOKUP(A44,'Flight Schedule'!B:U,20,0),"PLEASE CHECK"))</f>
        <v>-</v>
      </c>
      <c r="W44" s="196" t="str">
        <f>IF(IF(ISBLANK(A44),"",VLOOKUP(A44,'Pax. Inflair Vs. Base'!A:A,1,0))=A44,"","N/A")</f>
        <v/>
      </c>
      <c r="X44" s="197" t="str">
        <f t="shared" si="4"/>
        <v/>
      </c>
      <c r="Y44" s="198">
        <f>_xlfn.IFNA(VLOOKUP(B44,REGISTRATIONS!B:D,3,0),0)</f>
        <v>0</v>
      </c>
      <c r="Z44" s="198">
        <f>_xlfn.IFNA(VLOOKUP(B44,REGISTRATIONS!B:E,4,0),0)</f>
        <v>16</v>
      </c>
      <c r="AA44" s="198">
        <f>_xlfn.IFNA(VLOOKUP(B44,REGISTRATIONS!B:F,5,0),0)</f>
        <v>120</v>
      </c>
      <c r="AB44" s="198">
        <f t="shared" si="7"/>
        <v>0</v>
      </c>
      <c r="AC44" s="198">
        <f t="shared" si="8"/>
        <v>0</v>
      </c>
      <c r="AD44" s="199">
        <f t="shared" si="9"/>
        <v>0.88970588235294112</v>
      </c>
    </row>
    <row r="45" spans="1:30" s="307" customFormat="1" x14ac:dyDescent="0.3">
      <c r="A45" s="67" t="s">
        <v>51</v>
      </c>
      <c r="B45" s="67" t="s">
        <v>141</v>
      </c>
      <c r="C45" s="73" t="s">
        <v>1728</v>
      </c>
      <c r="D45" s="73" t="s">
        <v>1013</v>
      </c>
      <c r="E45" s="219"/>
      <c r="F45" s="220">
        <v>2</v>
      </c>
      <c r="G45" s="220">
        <v>113</v>
      </c>
      <c r="H45" s="230"/>
      <c r="I45" s="230"/>
      <c r="J45" s="230"/>
      <c r="K45" s="220">
        <v>3</v>
      </c>
      <c r="L45" s="220">
        <v>6</v>
      </c>
      <c r="M45" s="192" t="s">
        <v>1758</v>
      </c>
      <c r="N45" s="73"/>
      <c r="O45" s="354">
        <v>0.57291666666666663</v>
      </c>
      <c r="P45" s="261" t="s">
        <v>152</v>
      </c>
      <c r="Q45" s="119"/>
      <c r="R45" s="119"/>
      <c r="S45" s="81" t="s">
        <v>908</v>
      </c>
      <c r="T45" s="319"/>
      <c r="U45" s="61" t="str">
        <f>IF(ISBLANK(A45),"",_xlfn.IFNA(VLOOKUP(A45,'Flight Schedule'!B:U,17,0),"PLEASE CHECK"))</f>
        <v>HLM (C)  + Calzone (Y)</v>
      </c>
      <c r="V45" s="61" t="str">
        <f>IF(ISBLANK(A45),"",_xlfn.IFNA(VLOOKUP(A45,'Flight Schedule'!B:U,20,0),"PLEASE CHECK"))</f>
        <v>LDN</v>
      </c>
      <c r="W45" s="196" t="str">
        <f>IF(IF(ISBLANK(A45),"",VLOOKUP(A45,'Pax. Inflair Vs. Base'!A:A,1,0))=A45,"","N/A")</f>
        <v/>
      </c>
      <c r="X45" s="197" t="str">
        <f t="shared" si="4"/>
        <v/>
      </c>
      <c r="Y45" s="198">
        <f>_xlfn.IFNA(VLOOKUP(B45,REGISTRATIONS!B:D,3,0),0)</f>
        <v>0</v>
      </c>
      <c r="Z45" s="198">
        <f>_xlfn.IFNA(VLOOKUP(B45,REGISTRATIONS!B:E,4,0),0)</f>
        <v>12</v>
      </c>
      <c r="AA45" s="198">
        <f>_xlfn.IFNA(VLOOKUP(B45,REGISTRATIONS!B:F,5,0),0)</f>
        <v>176</v>
      </c>
      <c r="AB45" s="198">
        <f t="shared" si="7"/>
        <v>3</v>
      </c>
      <c r="AC45" s="198">
        <f t="shared" si="8"/>
        <v>6</v>
      </c>
      <c r="AD45" s="199">
        <f t="shared" si="9"/>
        <v>0.62944162436548223</v>
      </c>
    </row>
    <row r="46" spans="1:30" s="307" customFormat="1" x14ac:dyDescent="0.3">
      <c r="A46" s="67" t="s">
        <v>54</v>
      </c>
      <c r="B46" s="67" t="s">
        <v>12</v>
      </c>
      <c r="C46" s="73" t="s">
        <v>1683</v>
      </c>
      <c r="D46" s="73" t="s">
        <v>899</v>
      </c>
      <c r="E46" s="219"/>
      <c r="F46" s="220">
        <v>1</v>
      </c>
      <c r="G46" s="220">
        <v>69</v>
      </c>
      <c r="H46" s="230"/>
      <c r="I46" s="230"/>
      <c r="J46" s="230">
        <v>14</v>
      </c>
      <c r="K46" s="220">
        <v>2</v>
      </c>
      <c r="L46" s="220">
        <v>7</v>
      </c>
      <c r="M46" s="192" t="s">
        <v>1758</v>
      </c>
      <c r="N46" s="73"/>
      <c r="O46" s="354">
        <v>0.58333333333333337</v>
      </c>
      <c r="P46" s="261" t="s">
        <v>152</v>
      </c>
      <c r="Q46" s="119"/>
      <c r="R46" s="119"/>
      <c r="S46" s="81" t="s">
        <v>908</v>
      </c>
      <c r="T46" s="319"/>
      <c r="U46" s="61" t="str">
        <f>IF(ISBLANK(A46),"",_xlfn.IFNA(VLOOKUP(A46,'Flight Schedule'!B:U,17,0),"PLEASE CHECK"))</f>
        <v>HLM (C ) / HLM (Y)</v>
      </c>
      <c r="V46" s="61" t="str">
        <f>IF(ISBLANK(A46),"",_xlfn.IFNA(VLOOKUP(A46,'Flight Schedule'!B:U,20,0),"PLEASE CHECK"))</f>
        <v>LDN</v>
      </c>
      <c r="W46" s="196" t="str">
        <f>IF(IF(ISBLANK(A46),"",VLOOKUP(A46,'Pax. Inflair Vs. Base'!A:A,1,0))=A46,"","N/A")</f>
        <v/>
      </c>
      <c r="X46" s="197" t="str">
        <f t="shared" si="4"/>
        <v/>
      </c>
      <c r="Y46" s="198">
        <f>_xlfn.IFNA(VLOOKUP(B46,REGISTRATIONS!B:D,3,0),0)</f>
        <v>0</v>
      </c>
      <c r="Z46" s="198">
        <f>_xlfn.IFNA(VLOOKUP(B46,REGISTRATIONS!B:E,4,0),0)</f>
        <v>16</v>
      </c>
      <c r="AA46" s="198">
        <f>_xlfn.IFNA(VLOOKUP(B46,REGISTRATIONS!B:F,5,0),0)</f>
        <v>153</v>
      </c>
      <c r="AB46" s="198">
        <f t="shared" si="7"/>
        <v>2</v>
      </c>
      <c r="AC46" s="198">
        <f t="shared" si="8"/>
        <v>7</v>
      </c>
      <c r="AD46" s="199">
        <f t="shared" si="9"/>
        <v>0.4438202247191011</v>
      </c>
    </row>
    <row r="47" spans="1:30" s="307" customFormat="1" x14ac:dyDescent="0.3">
      <c r="A47" s="67" t="s">
        <v>1120</v>
      </c>
      <c r="B47" s="67" t="s">
        <v>1809</v>
      </c>
      <c r="C47" s="73" t="s">
        <v>1696</v>
      </c>
      <c r="D47" s="73" t="s">
        <v>1729</v>
      </c>
      <c r="E47" s="219"/>
      <c r="F47" s="220">
        <v>1</v>
      </c>
      <c r="G47" s="220">
        <v>128</v>
      </c>
      <c r="H47" s="230"/>
      <c r="I47" s="230"/>
      <c r="J47" s="230">
        <v>2</v>
      </c>
      <c r="K47" s="220">
        <v>2</v>
      </c>
      <c r="L47" s="220">
        <v>4</v>
      </c>
      <c r="M47" s="192" t="s">
        <v>1833</v>
      </c>
      <c r="N47" s="73"/>
      <c r="O47" s="354">
        <v>0.70833333333333337</v>
      </c>
      <c r="P47" s="261" t="s">
        <v>152</v>
      </c>
      <c r="Q47" s="119"/>
      <c r="R47" s="119"/>
      <c r="S47" s="81" t="s">
        <v>909</v>
      </c>
      <c r="T47" s="319"/>
      <c r="U47" s="61" t="str">
        <f>IF(ISBLANK(A47),"",_xlfn.IFNA(VLOOKUP(A47,'Flight Schedule'!B:U,17,0),"PLEASE CHECK"))</f>
        <v>PLEASE CHECK</v>
      </c>
      <c r="V47" s="61" t="str">
        <f>IF(ISBLANK(A47),"",_xlfn.IFNA(VLOOKUP(A47,'Flight Schedule'!B:U,20,0),"PLEASE CHECK"))</f>
        <v>PLEASE CHECK</v>
      </c>
      <c r="W47" s="196" t="e">
        <f>IF(IF(ISBLANK(A47),"",VLOOKUP(A47,'Pax. Inflair Vs. Base'!A:A,1,0))=A47,"","N/A")</f>
        <v>#N/A</v>
      </c>
      <c r="X47" s="197" t="str">
        <f t="shared" si="4"/>
        <v>GF0145</v>
      </c>
      <c r="Y47" s="198">
        <f>_xlfn.IFNA(VLOOKUP(B47,REGISTRATIONS!B:D,3,0),0)</f>
        <v>0</v>
      </c>
      <c r="Z47" s="198">
        <v>16</v>
      </c>
      <c r="AA47" s="198">
        <v>150</v>
      </c>
      <c r="AB47" s="198">
        <f t="shared" si="7"/>
        <v>2</v>
      </c>
      <c r="AC47" s="198">
        <f t="shared" si="8"/>
        <v>4</v>
      </c>
      <c r="AD47" s="199">
        <f t="shared" si="9"/>
        <v>0.78488372093023251</v>
      </c>
    </row>
    <row r="48" spans="1:30" s="307" customFormat="1" x14ac:dyDescent="0.3">
      <c r="A48" s="67" t="s">
        <v>1121</v>
      </c>
      <c r="B48" s="67" t="s">
        <v>1809</v>
      </c>
      <c r="C48" s="73" t="s">
        <v>1730</v>
      </c>
      <c r="D48" s="73" t="s">
        <v>1731</v>
      </c>
      <c r="E48" s="219"/>
      <c r="F48" s="220">
        <v>10</v>
      </c>
      <c r="G48" s="220">
        <v>145</v>
      </c>
      <c r="H48" s="230"/>
      <c r="I48" s="230"/>
      <c r="J48" s="230">
        <v>2</v>
      </c>
      <c r="K48" s="220">
        <v>2</v>
      </c>
      <c r="L48" s="220">
        <v>4</v>
      </c>
      <c r="M48" s="192" t="s">
        <v>1833</v>
      </c>
      <c r="N48" s="73"/>
      <c r="O48" s="354"/>
      <c r="P48" s="261" t="s">
        <v>152</v>
      </c>
      <c r="Q48" s="119"/>
      <c r="R48" s="119"/>
      <c r="S48" s="81"/>
      <c r="T48" s="319"/>
      <c r="U48" s="61" t="str">
        <f>IF(ISBLANK(A48),"",_xlfn.IFNA(VLOOKUP(A48,'Flight Schedule'!B:U,17,0),"PLEASE CHECK"))</f>
        <v>PLEASE CHECK</v>
      </c>
      <c r="V48" s="61" t="str">
        <f>IF(ISBLANK(A48),"",_xlfn.IFNA(VLOOKUP(A48,'Flight Schedule'!B:U,20,0),"PLEASE CHECK"))</f>
        <v>PLEASE CHECK</v>
      </c>
      <c r="W48" s="196" t="e">
        <f>IF(IF(ISBLANK(A48),"",VLOOKUP(A48,'Pax. Inflair Vs. Base'!A:A,1,0))=A48,"","N/A")</f>
        <v>#N/A</v>
      </c>
      <c r="X48" s="197" t="str">
        <f t="shared" si="4"/>
        <v>GF0145A</v>
      </c>
      <c r="Y48" s="198">
        <f>_xlfn.IFNA(VLOOKUP(B48,REGISTRATIONS!B:D,3,0),0)</f>
        <v>0</v>
      </c>
      <c r="Z48" s="198">
        <v>16</v>
      </c>
      <c r="AA48" s="198">
        <v>150</v>
      </c>
      <c r="AB48" s="198">
        <f t="shared" si="7"/>
        <v>2</v>
      </c>
      <c r="AC48" s="198">
        <f t="shared" si="8"/>
        <v>4</v>
      </c>
      <c r="AD48" s="199">
        <f t="shared" si="9"/>
        <v>0.93604651162790697</v>
      </c>
    </row>
    <row r="49" spans="1:30" s="307" customFormat="1" x14ac:dyDescent="0.3">
      <c r="A49" s="67" t="s">
        <v>925</v>
      </c>
      <c r="B49" s="67" t="s">
        <v>371</v>
      </c>
      <c r="C49" s="73" t="s">
        <v>1732</v>
      </c>
      <c r="D49" s="73" t="s">
        <v>899</v>
      </c>
      <c r="E49" s="219"/>
      <c r="F49" s="220">
        <v>5</v>
      </c>
      <c r="G49" s="220">
        <v>135</v>
      </c>
      <c r="H49" s="230"/>
      <c r="I49" s="230">
        <v>4</v>
      </c>
      <c r="J49" s="230">
        <v>6</v>
      </c>
      <c r="K49" s="220">
        <v>2</v>
      </c>
      <c r="L49" s="220">
        <v>7</v>
      </c>
      <c r="M49" s="192" t="s">
        <v>1834</v>
      </c>
      <c r="N49" s="73"/>
      <c r="O49" s="354">
        <v>0.71180555555555547</v>
      </c>
      <c r="P49" s="261" t="s">
        <v>152</v>
      </c>
      <c r="Q49" s="119"/>
      <c r="R49" s="119">
        <v>1</v>
      </c>
      <c r="S49" s="81" t="s">
        <v>909</v>
      </c>
      <c r="T49" s="319"/>
      <c r="U49" s="61" t="str">
        <f>IF(ISBLANK(A49),"",_xlfn.IFNA(VLOOKUP(A49,'Flight Schedule'!B:U,17,0),"PLEASE CHECK"))</f>
        <v>HLM (C ) / HLM (Y)</v>
      </c>
      <c r="V49" s="61" t="str">
        <f>IF(ISBLANK(A49),"",_xlfn.IFNA(VLOOKUP(A49,'Flight Schedule'!B:U,20,0),"PLEASE CHECK"))</f>
        <v>LDN</v>
      </c>
      <c r="W49" s="196" t="str">
        <f>IF(IF(ISBLANK(A49),"",VLOOKUP(A49,'Pax. Inflair Vs. Base'!A:A,1,0))=A49,"","N/A")</f>
        <v/>
      </c>
      <c r="X49" s="197" t="str">
        <f t="shared" si="4"/>
        <v/>
      </c>
      <c r="Y49" s="198">
        <f>_xlfn.IFNA(VLOOKUP(B49,REGISTRATIONS!B:D,3,0),0)</f>
        <v>0</v>
      </c>
      <c r="Z49" s="198">
        <f>_xlfn.IFNA(VLOOKUP(B49,REGISTRATIONS!B:E,4,0),0)</f>
        <v>12</v>
      </c>
      <c r="AA49" s="198">
        <f>_xlfn.IFNA(VLOOKUP(B49,REGISTRATIONS!B:F,5,0),0)</f>
        <v>176</v>
      </c>
      <c r="AB49" s="198">
        <f t="shared" si="7"/>
        <v>2</v>
      </c>
      <c r="AC49" s="198">
        <f t="shared" si="8"/>
        <v>7</v>
      </c>
      <c r="AD49" s="199">
        <f t="shared" si="9"/>
        <v>0.75634517766497467</v>
      </c>
    </row>
    <row r="50" spans="1:30" s="307" customFormat="1" x14ac:dyDescent="0.3">
      <c r="A50" s="67" t="s">
        <v>64</v>
      </c>
      <c r="B50" s="67" t="s">
        <v>141</v>
      </c>
      <c r="C50" s="73" t="s">
        <v>1733</v>
      </c>
      <c r="D50" s="73" t="s">
        <v>899</v>
      </c>
      <c r="E50" s="219"/>
      <c r="F50" s="220">
        <v>2</v>
      </c>
      <c r="G50" s="220">
        <v>173</v>
      </c>
      <c r="H50" s="230"/>
      <c r="I50" s="230"/>
      <c r="J50" s="230">
        <v>10</v>
      </c>
      <c r="K50" s="220">
        <v>2</v>
      </c>
      <c r="L50" s="220">
        <v>8</v>
      </c>
      <c r="M50" s="192" t="s">
        <v>1834</v>
      </c>
      <c r="N50" s="73"/>
      <c r="O50" s="354">
        <v>0.77777777777777779</v>
      </c>
      <c r="P50" s="261" t="s">
        <v>152</v>
      </c>
      <c r="Q50" s="119"/>
      <c r="R50" s="119"/>
      <c r="S50" s="81" t="s">
        <v>908</v>
      </c>
      <c r="T50" s="319"/>
      <c r="U50" s="61" t="str">
        <f>IF(ISBLANK(A50),"",_xlfn.IFNA(VLOOKUP(A50,'Flight Schedule'!B:U,17,0),"PLEASE CHECK"))</f>
        <v>HLM (C ) / HLM (Y)</v>
      </c>
      <c r="V50" s="61" t="str">
        <f>IF(ISBLANK(A50),"",_xlfn.IFNA(VLOOKUP(A50,'Flight Schedule'!B:U,20,0),"PLEASE CHECK"))</f>
        <v>LDN</v>
      </c>
      <c r="W50" s="196" t="str">
        <f>IF(IF(ISBLANK(A50),"",VLOOKUP(A50,'Pax. Inflair Vs. Base'!A:A,1,0))=A50,"","N/A")</f>
        <v/>
      </c>
      <c r="X50" s="197" t="str">
        <f t="shared" si="4"/>
        <v/>
      </c>
      <c r="Y50" s="198">
        <f>_xlfn.IFNA(VLOOKUP(B50,REGISTRATIONS!B:D,3,0),0)</f>
        <v>0</v>
      </c>
      <c r="Z50" s="198">
        <f>_xlfn.IFNA(VLOOKUP(B50,REGISTRATIONS!B:E,4,0),0)</f>
        <v>12</v>
      </c>
      <c r="AA50" s="198">
        <f>_xlfn.IFNA(VLOOKUP(B50,REGISTRATIONS!B:F,5,0),0)</f>
        <v>176</v>
      </c>
      <c r="AB50" s="198">
        <f t="shared" si="7"/>
        <v>2</v>
      </c>
      <c r="AC50" s="198">
        <f t="shared" si="8"/>
        <v>8</v>
      </c>
      <c r="AD50" s="199">
        <f t="shared" si="9"/>
        <v>0.93434343434343436</v>
      </c>
    </row>
    <row r="51" spans="1:30" s="307" customFormat="1" x14ac:dyDescent="0.3">
      <c r="A51" s="67" t="s">
        <v>69</v>
      </c>
      <c r="B51" s="67" t="s">
        <v>141</v>
      </c>
      <c r="C51" s="73" t="s">
        <v>1734</v>
      </c>
      <c r="D51" s="73" t="s">
        <v>38</v>
      </c>
      <c r="E51" s="219"/>
      <c r="F51" s="220">
        <v>4</v>
      </c>
      <c r="G51" s="220">
        <v>121</v>
      </c>
      <c r="H51" s="230"/>
      <c r="I51" s="230"/>
      <c r="J51" s="230">
        <v>3</v>
      </c>
      <c r="K51" s="220">
        <v>2</v>
      </c>
      <c r="L51" s="220">
        <v>7</v>
      </c>
      <c r="M51" s="192" t="s">
        <v>1834</v>
      </c>
      <c r="N51" s="73"/>
      <c r="O51" s="354"/>
      <c r="P51" s="261" t="s">
        <v>152</v>
      </c>
      <c r="Q51" s="119"/>
      <c r="R51" s="119"/>
      <c r="S51" s="81"/>
      <c r="T51" s="319"/>
      <c r="U51" s="61" t="str">
        <f>IF(ISBLANK(A51),"",_xlfn.IFNA(VLOOKUP(A51,'Flight Schedule'!B:U,17,0),"PLEASE CHECK"))</f>
        <v>HLM (C ) / HLM (Y)</v>
      </c>
      <c r="V51" s="61" t="str">
        <f>IF(ISBLANK(A51),"",_xlfn.IFNA(VLOOKUP(A51,'Flight Schedule'!B:U,20,0),"PLEASE CHECK"))</f>
        <v>HLM</v>
      </c>
      <c r="W51" s="196" t="str">
        <f>IF(IF(ISBLANK(A51),"",VLOOKUP(A51,'Pax. Inflair Vs. Base'!A:A,1,0))=A51,"","N/A")</f>
        <v/>
      </c>
      <c r="X51" s="197" t="str">
        <f t="shared" si="4"/>
        <v/>
      </c>
      <c r="Y51" s="198">
        <f>_xlfn.IFNA(VLOOKUP(B51,REGISTRATIONS!B:D,3,0),0)</f>
        <v>0</v>
      </c>
      <c r="Z51" s="198">
        <f>_xlfn.IFNA(VLOOKUP(B51,REGISTRATIONS!B:E,4,0),0)</f>
        <v>12</v>
      </c>
      <c r="AA51" s="198">
        <f>_xlfn.IFNA(VLOOKUP(B51,REGISTRATIONS!B:F,5,0),0)</f>
        <v>176</v>
      </c>
      <c r="AB51" s="198">
        <f t="shared" si="7"/>
        <v>2</v>
      </c>
      <c r="AC51" s="198">
        <f t="shared" si="8"/>
        <v>7</v>
      </c>
      <c r="AD51" s="199">
        <f t="shared" si="9"/>
        <v>0.68020304568527923</v>
      </c>
    </row>
    <row r="52" spans="1:30" s="307" customFormat="1" x14ac:dyDescent="0.3">
      <c r="A52" s="67" t="s">
        <v>65</v>
      </c>
      <c r="B52" s="67" t="s">
        <v>21</v>
      </c>
      <c r="C52" s="73" t="s">
        <v>1735</v>
      </c>
      <c r="D52" s="73" t="s">
        <v>899</v>
      </c>
      <c r="E52" s="219"/>
      <c r="F52" s="220">
        <v>10</v>
      </c>
      <c r="G52" s="220">
        <v>269</v>
      </c>
      <c r="H52" s="230"/>
      <c r="I52" s="230"/>
      <c r="J52" s="230">
        <v>2</v>
      </c>
      <c r="K52" s="220">
        <v>2</v>
      </c>
      <c r="L52" s="220">
        <v>12</v>
      </c>
      <c r="M52" s="192" t="s">
        <v>1834</v>
      </c>
      <c r="N52" s="73"/>
      <c r="O52" s="354">
        <v>0.87152777777777779</v>
      </c>
      <c r="P52" s="261" t="s">
        <v>152</v>
      </c>
      <c r="Q52" s="119"/>
      <c r="R52" s="119"/>
      <c r="S52" s="81" t="s">
        <v>908</v>
      </c>
      <c r="T52" s="319"/>
      <c r="U52" s="61" t="str">
        <f>IF(ISBLANK(A52),"",_xlfn.IFNA(VLOOKUP(A52,'Flight Schedule'!B:U,17,0),"PLEASE CHECK"))</f>
        <v>HLM (C ) / HLM (Y)</v>
      </c>
      <c r="V52" s="61" t="str">
        <f>IF(ISBLANK(A52),"",_xlfn.IFNA(VLOOKUP(A52,'Flight Schedule'!B:U,20,0),"PLEASE CHECK"))</f>
        <v>LDN</v>
      </c>
      <c r="W52" s="196" t="str">
        <f>IF(IF(ISBLANK(A52),"",VLOOKUP(A52,'Pax. Inflair Vs. Base'!A:A,1,0))=A52,"","N/A")</f>
        <v/>
      </c>
      <c r="X52" s="197" t="str">
        <f t="shared" si="4"/>
        <v/>
      </c>
      <c r="Y52" s="198">
        <f>_xlfn.IFNA(VLOOKUP(B52,REGISTRATIONS!B:D,3,0),0)</f>
        <v>0</v>
      </c>
      <c r="Z52" s="198">
        <f>_xlfn.IFNA(VLOOKUP(B52,REGISTRATIONS!B:E,4,0),0)</f>
        <v>28</v>
      </c>
      <c r="AA52" s="198">
        <f>_xlfn.IFNA(VLOOKUP(B52,REGISTRATIONS!B:F,5,0),0)</f>
        <v>269</v>
      </c>
      <c r="AB52" s="198">
        <f t="shared" si="7"/>
        <v>2</v>
      </c>
      <c r="AC52" s="198">
        <f t="shared" si="8"/>
        <v>12</v>
      </c>
      <c r="AD52" s="199">
        <f t="shared" si="9"/>
        <v>0.94212218649517687</v>
      </c>
    </row>
    <row r="53" spans="1:30" s="307" customFormat="1" x14ac:dyDescent="0.3">
      <c r="A53" s="67" t="s">
        <v>68</v>
      </c>
      <c r="B53" s="67" t="s">
        <v>21</v>
      </c>
      <c r="C53" s="73" t="s">
        <v>1736</v>
      </c>
      <c r="D53" s="73" t="s">
        <v>38</v>
      </c>
      <c r="E53" s="219"/>
      <c r="F53" s="220">
        <v>20</v>
      </c>
      <c r="G53" s="220">
        <v>269</v>
      </c>
      <c r="H53" s="230"/>
      <c r="I53" s="230">
        <v>1</v>
      </c>
      <c r="J53" s="230">
        <v>2</v>
      </c>
      <c r="K53" s="220">
        <v>2</v>
      </c>
      <c r="L53" s="220">
        <v>12</v>
      </c>
      <c r="M53" s="192" t="s">
        <v>1834</v>
      </c>
      <c r="N53" s="73"/>
      <c r="O53" s="354"/>
      <c r="P53" s="261" t="s">
        <v>152</v>
      </c>
      <c r="Q53" s="119"/>
      <c r="R53" s="119"/>
      <c r="S53" s="81"/>
      <c r="T53" s="319"/>
      <c r="U53" s="61" t="str">
        <f>IF(ISBLANK(A53),"",_xlfn.IFNA(VLOOKUP(A53,'Flight Schedule'!B:U,17,0),"PLEASE CHECK"))</f>
        <v>HLM (C ) / HLM (Y)</v>
      </c>
      <c r="V53" s="61" t="str">
        <f>IF(ISBLANK(A53),"",_xlfn.IFNA(VLOOKUP(A53,'Flight Schedule'!B:U,20,0),"PLEASE CHECK"))</f>
        <v>HLM</v>
      </c>
      <c r="W53" s="196" t="str">
        <f>IF(IF(ISBLANK(A53),"",VLOOKUP(A53,'Pax. Inflair Vs. Base'!A:A,1,0))=A53,"","N/A")</f>
        <v/>
      </c>
      <c r="X53" s="197" t="str">
        <f t="shared" si="4"/>
        <v/>
      </c>
      <c r="Y53" s="198">
        <f>_xlfn.IFNA(VLOOKUP(B53,REGISTRATIONS!B:D,3,0),0)</f>
        <v>0</v>
      </c>
      <c r="Z53" s="198">
        <f>_xlfn.IFNA(VLOOKUP(B53,REGISTRATIONS!B:E,4,0),0)</f>
        <v>28</v>
      </c>
      <c r="AA53" s="198">
        <f>_xlfn.IFNA(VLOOKUP(B53,REGISTRATIONS!B:F,5,0),0)</f>
        <v>269</v>
      </c>
      <c r="AB53" s="198">
        <f t="shared" si="7"/>
        <v>2</v>
      </c>
      <c r="AC53" s="198">
        <f t="shared" si="8"/>
        <v>12</v>
      </c>
      <c r="AD53" s="199">
        <f t="shared" si="9"/>
        <v>0.97427652733118975</v>
      </c>
    </row>
    <row r="54" spans="1:30" s="307" customFormat="1" x14ac:dyDescent="0.3">
      <c r="A54" s="67" t="s">
        <v>62</v>
      </c>
      <c r="B54" s="67" t="s">
        <v>105</v>
      </c>
      <c r="C54" s="73" t="s">
        <v>1737</v>
      </c>
      <c r="D54" s="73" t="s">
        <v>1738</v>
      </c>
      <c r="E54" s="219"/>
      <c r="F54" s="220">
        <v>4</v>
      </c>
      <c r="G54" s="220">
        <v>167</v>
      </c>
      <c r="H54" s="230"/>
      <c r="I54" s="230"/>
      <c r="J54" s="230">
        <v>1</v>
      </c>
      <c r="K54" s="220">
        <v>2</v>
      </c>
      <c r="L54" s="220">
        <v>7</v>
      </c>
      <c r="M54" s="192" t="s">
        <v>1834</v>
      </c>
      <c r="N54" s="73"/>
      <c r="O54" s="354">
        <v>0.79513888888888884</v>
      </c>
      <c r="P54" s="261" t="s">
        <v>152</v>
      </c>
      <c r="Q54" s="119"/>
      <c r="R54" s="119">
        <v>1</v>
      </c>
      <c r="S54" s="81" t="s">
        <v>908</v>
      </c>
      <c r="T54" s="319"/>
      <c r="U54" s="61" t="str">
        <f>IF(ISBLANK(A54),"",_xlfn.IFNA(VLOOKUP(A54,'Flight Schedule'!B:U,17,0),"PLEASE CHECK"))</f>
        <v>HLM (C ) / HLM (Y)</v>
      </c>
      <c r="V54" s="61" t="str">
        <f>IF(ISBLANK(A54),"",_xlfn.IFNA(VLOOKUP(A54,'Flight Schedule'!B:U,20,0),"PLEASE CHECK"))</f>
        <v>LDN</v>
      </c>
      <c r="W54" s="196" t="str">
        <f>IF(IF(ISBLANK(A54),"",VLOOKUP(A54,'Pax. Inflair Vs. Base'!A:A,1,0))=A54,"","N/A")</f>
        <v/>
      </c>
      <c r="X54" s="197" t="str">
        <f t="shared" si="4"/>
        <v/>
      </c>
      <c r="Y54" s="198">
        <f>_xlfn.IFNA(VLOOKUP(B54,REGISTRATIONS!B:D,3,0),0)</f>
        <v>0</v>
      </c>
      <c r="Z54" s="198">
        <f>_xlfn.IFNA(VLOOKUP(B54,REGISTRATIONS!B:E,4,0),0)</f>
        <v>12</v>
      </c>
      <c r="AA54" s="198">
        <f>_xlfn.IFNA(VLOOKUP(B54,REGISTRATIONS!B:F,5,0),0)</f>
        <v>176</v>
      </c>
      <c r="AB54" s="198">
        <f t="shared" si="7"/>
        <v>2</v>
      </c>
      <c r="AC54" s="198">
        <f t="shared" si="8"/>
        <v>7</v>
      </c>
      <c r="AD54" s="199">
        <f t="shared" si="9"/>
        <v>0.91370558375634514</v>
      </c>
    </row>
    <row r="55" spans="1:30" s="307" customFormat="1" x14ac:dyDescent="0.3">
      <c r="A55" s="67" t="s">
        <v>66</v>
      </c>
      <c r="B55" s="67" t="s">
        <v>105</v>
      </c>
      <c r="C55" s="73" t="s">
        <v>1739</v>
      </c>
      <c r="D55" s="73" t="s">
        <v>38</v>
      </c>
      <c r="E55" s="219"/>
      <c r="F55" s="220">
        <v>6</v>
      </c>
      <c r="G55" s="220">
        <v>176</v>
      </c>
      <c r="H55" s="230"/>
      <c r="I55" s="230"/>
      <c r="J55" s="230">
        <v>5</v>
      </c>
      <c r="K55" s="220">
        <v>2</v>
      </c>
      <c r="L55" s="220">
        <v>7</v>
      </c>
      <c r="M55" s="192" t="s">
        <v>1834</v>
      </c>
      <c r="N55" s="73"/>
      <c r="O55" s="354"/>
      <c r="P55" s="261" t="s">
        <v>152</v>
      </c>
      <c r="Q55" s="119"/>
      <c r="R55" s="119"/>
      <c r="S55" s="81"/>
      <c r="T55" s="319"/>
      <c r="U55" s="61" t="str">
        <f>IF(ISBLANK(A55),"",_xlfn.IFNA(VLOOKUP(A55,'Flight Schedule'!B:U,17,0),"PLEASE CHECK"))</f>
        <v>HLM (C ) / HLM (Y)</v>
      </c>
      <c r="V55" s="61" t="str">
        <f>IF(ISBLANK(A55),"",_xlfn.IFNA(VLOOKUP(A55,'Flight Schedule'!B:U,20,0),"PLEASE CHECK"))</f>
        <v>HLM</v>
      </c>
      <c r="W55" s="196" t="str">
        <f>IF(IF(ISBLANK(A55),"",VLOOKUP(A55,'Pax. Inflair Vs. Base'!A:A,1,0))=A55,"","N/A")</f>
        <v/>
      </c>
      <c r="X55" s="197" t="str">
        <f t="shared" si="4"/>
        <v/>
      </c>
      <c r="Y55" s="198">
        <f>_xlfn.IFNA(VLOOKUP(B55,REGISTRATIONS!B:D,3,0),0)</f>
        <v>0</v>
      </c>
      <c r="Z55" s="198">
        <f>_xlfn.IFNA(VLOOKUP(B55,REGISTRATIONS!B:E,4,0),0)</f>
        <v>12</v>
      </c>
      <c r="AA55" s="198">
        <f>_xlfn.IFNA(VLOOKUP(B55,REGISTRATIONS!B:F,5,0),0)</f>
        <v>176</v>
      </c>
      <c r="AB55" s="198">
        <f t="shared" si="7"/>
        <v>2</v>
      </c>
      <c r="AC55" s="198">
        <f t="shared" si="8"/>
        <v>7</v>
      </c>
      <c r="AD55" s="199">
        <f t="shared" si="9"/>
        <v>0.96954314720812185</v>
      </c>
    </row>
    <row r="56" spans="1:30" s="307" customFormat="1" x14ac:dyDescent="0.3">
      <c r="A56" s="67" t="s">
        <v>71</v>
      </c>
      <c r="B56" s="67" t="s">
        <v>401</v>
      </c>
      <c r="C56" s="73" t="s">
        <v>1691</v>
      </c>
      <c r="D56" s="73" t="s">
        <v>899</v>
      </c>
      <c r="E56" s="219"/>
      <c r="F56" s="220">
        <v>18</v>
      </c>
      <c r="G56" s="220">
        <v>251</v>
      </c>
      <c r="H56" s="230"/>
      <c r="I56" s="230"/>
      <c r="J56" s="230">
        <v>8</v>
      </c>
      <c r="K56" s="220">
        <v>2</v>
      </c>
      <c r="L56" s="220">
        <v>12</v>
      </c>
      <c r="M56" s="192" t="s">
        <v>1834</v>
      </c>
      <c r="N56" s="73"/>
      <c r="O56" s="354">
        <v>0.87152777777777779</v>
      </c>
      <c r="P56" s="261" t="s">
        <v>152</v>
      </c>
      <c r="Q56" s="119"/>
      <c r="R56" s="119">
        <v>1</v>
      </c>
      <c r="S56" s="81" t="s">
        <v>908</v>
      </c>
      <c r="T56" s="319"/>
      <c r="U56" s="61" t="str">
        <f>IF(ISBLANK(A56),"",_xlfn.IFNA(VLOOKUP(A56,'Flight Schedule'!B:U,17,0),"PLEASE CHECK"))</f>
        <v>HLM (C ) / HLM (Y)</v>
      </c>
      <c r="V56" s="61" t="str">
        <f>IF(ISBLANK(A56),"",_xlfn.IFNA(VLOOKUP(A56,'Flight Schedule'!B:U,20,0),"PLEASE CHECK"))</f>
        <v>LDN</v>
      </c>
      <c r="W56" s="196" t="str">
        <f>IF(IF(ISBLANK(A56),"",VLOOKUP(A56,'Pax. Inflair Vs. Base'!A:A,1,0))=A56,"","N/A")</f>
        <v/>
      </c>
      <c r="X56" s="197" t="str">
        <f t="shared" si="4"/>
        <v/>
      </c>
      <c r="Y56" s="198">
        <f>_xlfn.IFNA(VLOOKUP(B56,REGISTRATIONS!B:D,3,0),0)</f>
        <v>0</v>
      </c>
      <c r="Z56" s="198">
        <v>18</v>
      </c>
      <c r="AA56" s="198">
        <v>251</v>
      </c>
      <c r="AB56" s="198">
        <f t="shared" si="7"/>
        <v>2</v>
      </c>
      <c r="AC56" s="198">
        <f t="shared" si="8"/>
        <v>12</v>
      </c>
      <c r="AD56" s="199">
        <f t="shared" si="9"/>
        <v>1</v>
      </c>
    </row>
    <row r="57" spans="1:30" s="307" customFormat="1" x14ac:dyDescent="0.3">
      <c r="A57" s="67" t="s">
        <v>75</v>
      </c>
      <c r="B57" s="67" t="s">
        <v>401</v>
      </c>
      <c r="C57" s="73" t="s">
        <v>1740</v>
      </c>
      <c r="D57" s="73" t="s">
        <v>38</v>
      </c>
      <c r="E57" s="219"/>
      <c r="F57" s="220">
        <v>7</v>
      </c>
      <c r="G57" s="220">
        <v>251</v>
      </c>
      <c r="H57" s="230"/>
      <c r="I57" s="230">
        <v>1</v>
      </c>
      <c r="J57" s="230">
        <v>6</v>
      </c>
      <c r="K57" s="220">
        <v>2</v>
      </c>
      <c r="L57" s="220">
        <v>12</v>
      </c>
      <c r="M57" s="192" t="s">
        <v>1834</v>
      </c>
      <c r="N57" s="73"/>
      <c r="O57" s="354"/>
      <c r="P57" s="261" t="s">
        <v>152</v>
      </c>
      <c r="Q57" s="119"/>
      <c r="R57" s="119"/>
      <c r="S57" s="81"/>
      <c r="T57" s="319"/>
      <c r="U57" s="61" t="str">
        <f>IF(ISBLANK(A57),"",_xlfn.IFNA(VLOOKUP(A57,'Flight Schedule'!B:U,17,0),"PLEASE CHECK"))</f>
        <v>HLM (C ) / HLM (Y)</v>
      </c>
      <c r="V57" s="61" t="str">
        <f>IF(ISBLANK(A57),"",_xlfn.IFNA(VLOOKUP(A57,'Flight Schedule'!B:U,20,0),"PLEASE CHECK"))</f>
        <v>HLM</v>
      </c>
      <c r="W57" s="196" t="str">
        <f>IF(IF(ISBLANK(A57),"",VLOOKUP(A57,'Pax. Inflair Vs. Base'!A:A,1,0))=A57,"","N/A")</f>
        <v/>
      </c>
      <c r="X57" s="197" t="str">
        <f t="shared" si="4"/>
        <v/>
      </c>
      <c r="Y57" s="198">
        <f>_xlfn.IFNA(VLOOKUP(B57,REGISTRATIONS!B:D,3,0),0)</f>
        <v>0</v>
      </c>
      <c r="Z57" s="198">
        <v>18</v>
      </c>
      <c r="AA57" s="198">
        <v>251</v>
      </c>
      <c r="AB57" s="198">
        <f t="shared" si="7"/>
        <v>2</v>
      </c>
      <c r="AC57" s="198">
        <f t="shared" si="8"/>
        <v>12</v>
      </c>
      <c r="AD57" s="199">
        <f t="shared" si="9"/>
        <v>0.96113074204946991</v>
      </c>
    </row>
    <row r="58" spans="1:30" s="307" customFormat="1" x14ac:dyDescent="0.3">
      <c r="A58" s="67" t="s">
        <v>963</v>
      </c>
      <c r="B58" s="67" t="s">
        <v>8</v>
      </c>
      <c r="C58" s="73" t="s">
        <v>1741</v>
      </c>
      <c r="D58" s="73" t="s">
        <v>899</v>
      </c>
      <c r="E58" s="219"/>
      <c r="F58" s="220">
        <v>10</v>
      </c>
      <c r="G58" s="220">
        <v>64</v>
      </c>
      <c r="H58" s="230"/>
      <c r="I58" s="230">
        <v>4</v>
      </c>
      <c r="J58" s="230"/>
      <c r="K58" s="220">
        <v>2</v>
      </c>
      <c r="L58" s="220">
        <v>5</v>
      </c>
      <c r="M58" s="192" t="s">
        <v>1834</v>
      </c>
      <c r="N58" s="73"/>
      <c r="O58" s="354">
        <v>0.77083333333333337</v>
      </c>
      <c r="P58" s="261" t="s">
        <v>152</v>
      </c>
      <c r="Q58" s="119"/>
      <c r="R58" s="119"/>
      <c r="S58" s="81" t="s">
        <v>908</v>
      </c>
      <c r="T58" s="319"/>
      <c r="U58" s="61" t="str">
        <f>IF(ISBLANK(A58),"",_xlfn.IFNA(VLOOKUP(A58,'Flight Schedule'!B:U,17,0),"PLEASE CHECK"))</f>
        <v>HLM (C ) / HLM (Y)</v>
      </c>
      <c r="V58" s="61" t="str">
        <f>IF(ISBLANK(A58),"",_xlfn.IFNA(VLOOKUP(A58,'Flight Schedule'!B:U,20,0),"PLEASE CHECK"))</f>
        <v>LDN</v>
      </c>
      <c r="W58" s="196" t="str">
        <f>IF(IF(ISBLANK(A58),"",VLOOKUP(A58,'Pax. Inflair Vs. Base'!A:A,1,0))=A58,"","N/A")</f>
        <v/>
      </c>
      <c r="X58" s="197" t="str">
        <f t="shared" si="4"/>
        <v/>
      </c>
      <c r="Y58" s="198">
        <f>_xlfn.IFNA(VLOOKUP(B58,REGISTRATIONS!B:D,3,0),0)</f>
        <v>0</v>
      </c>
      <c r="Z58" s="198">
        <f>_xlfn.IFNA(VLOOKUP(B58,REGISTRATIONS!B:E,4,0),0)</f>
        <v>16</v>
      </c>
      <c r="AA58" s="198">
        <f>_xlfn.IFNA(VLOOKUP(B58,REGISTRATIONS!B:F,5,0),0)</f>
        <v>120</v>
      </c>
      <c r="AB58" s="198">
        <f t="shared" si="7"/>
        <v>2</v>
      </c>
      <c r="AC58" s="198">
        <f t="shared" si="8"/>
        <v>5</v>
      </c>
      <c r="AD58" s="199">
        <f t="shared" si="9"/>
        <v>0.56643356643356646</v>
      </c>
    </row>
    <row r="59" spans="1:30" s="307" customFormat="1" x14ac:dyDescent="0.3">
      <c r="A59" s="67" t="s">
        <v>966</v>
      </c>
      <c r="B59" s="67" t="s">
        <v>8</v>
      </c>
      <c r="C59" s="73" t="s">
        <v>1742</v>
      </c>
      <c r="D59" s="73" t="s">
        <v>38</v>
      </c>
      <c r="E59" s="219"/>
      <c r="F59" s="220">
        <v>8</v>
      </c>
      <c r="G59" s="220">
        <v>45</v>
      </c>
      <c r="H59" s="230"/>
      <c r="I59" s="230">
        <v>3</v>
      </c>
      <c r="J59" s="230"/>
      <c r="K59" s="220"/>
      <c r="L59" s="220"/>
      <c r="M59" s="192" t="s">
        <v>1834</v>
      </c>
      <c r="N59" s="73"/>
      <c r="O59" s="354"/>
      <c r="P59" s="261" t="s">
        <v>152</v>
      </c>
      <c r="Q59" s="119"/>
      <c r="R59" s="119"/>
      <c r="S59" s="81"/>
      <c r="T59" s="319"/>
      <c r="U59" s="61" t="str">
        <f>IF(ISBLANK(A59),"",_xlfn.IFNA(VLOOKUP(A59,'Flight Schedule'!B:U,17,0),"PLEASE CHECK"))</f>
        <v>HLM (C ) / HLM (Y)</v>
      </c>
      <c r="V59" s="61" t="str">
        <f>IF(ISBLANK(A59),"",_xlfn.IFNA(VLOOKUP(A59,'Flight Schedule'!B:U,20,0),"PLEASE CHECK"))</f>
        <v>-</v>
      </c>
      <c r="W59" s="196" t="str">
        <f>IF(IF(ISBLANK(A59),"",VLOOKUP(A59,'Pax. Inflair Vs. Base'!A:A,1,0))=A59,"","N/A")</f>
        <v/>
      </c>
      <c r="X59" s="197" t="str">
        <f t="shared" si="4"/>
        <v/>
      </c>
      <c r="Y59" s="198">
        <f>_xlfn.IFNA(VLOOKUP(B59,REGISTRATIONS!B:D,3,0),0)</f>
        <v>0</v>
      </c>
      <c r="Z59" s="198">
        <f>_xlfn.IFNA(VLOOKUP(B59,REGISTRATIONS!B:E,4,0),0)</f>
        <v>16</v>
      </c>
      <c r="AA59" s="198">
        <f>_xlfn.IFNA(VLOOKUP(B59,REGISTRATIONS!B:F,5,0),0)</f>
        <v>120</v>
      </c>
      <c r="AB59" s="198">
        <f t="shared" si="7"/>
        <v>0</v>
      </c>
      <c r="AC59" s="198">
        <f t="shared" si="8"/>
        <v>0</v>
      </c>
      <c r="AD59" s="199">
        <f t="shared" si="9"/>
        <v>0.38970588235294118</v>
      </c>
    </row>
    <row r="60" spans="1:30" s="307" customFormat="1" x14ac:dyDescent="0.3">
      <c r="A60" s="67" t="s">
        <v>72</v>
      </c>
      <c r="B60" s="67" t="s">
        <v>14</v>
      </c>
      <c r="C60" s="73" t="s">
        <v>1743</v>
      </c>
      <c r="D60" s="73" t="s">
        <v>899</v>
      </c>
      <c r="E60" s="219"/>
      <c r="F60" s="220">
        <v>4</v>
      </c>
      <c r="G60" s="220">
        <v>235</v>
      </c>
      <c r="H60" s="230"/>
      <c r="I60" s="230">
        <v>2</v>
      </c>
      <c r="J60" s="230">
        <v>8</v>
      </c>
      <c r="K60" s="220">
        <v>2</v>
      </c>
      <c r="L60" s="220">
        <v>12</v>
      </c>
      <c r="M60" s="192" t="s">
        <v>1834</v>
      </c>
      <c r="N60" s="73"/>
      <c r="O60" s="354">
        <v>0.77777777777777779</v>
      </c>
      <c r="P60" s="261" t="s">
        <v>152</v>
      </c>
      <c r="Q60" s="119"/>
      <c r="R60" s="119">
        <v>1</v>
      </c>
      <c r="S60" s="81" t="s">
        <v>909</v>
      </c>
      <c r="T60" s="319"/>
      <c r="U60" s="61" t="str">
        <f>IF(ISBLANK(A60),"",_xlfn.IFNA(VLOOKUP(A60,'Flight Schedule'!B:U,17,0),"PLEASE CHECK"))</f>
        <v>HLM (C ) / HLM (Y)</v>
      </c>
      <c r="V60" s="61" t="str">
        <f>IF(ISBLANK(A60),"",_xlfn.IFNA(VLOOKUP(A60,'Flight Schedule'!B:U,20,0),"PLEASE CHECK"))</f>
        <v>LDN</v>
      </c>
      <c r="W60" s="196" t="str">
        <f>IF(IF(ISBLANK(A60),"",VLOOKUP(A60,'Pax. Inflair Vs. Base'!A:A,1,0))=A60,"","N/A")</f>
        <v/>
      </c>
      <c r="X60" s="197" t="str">
        <f t="shared" si="4"/>
        <v/>
      </c>
      <c r="Y60" s="198">
        <f>_xlfn.IFNA(VLOOKUP(B60,REGISTRATIONS!B:D,3,0),0)</f>
        <v>0</v>
      </c>
      <c r="Z60" s="198">
        <f>_xlfn.IFNA(VLOOKUP(B60,REGISTRATIONS!B:E,4,0),0)</f>
        <v>18</v>
      </c>
      <c r="AA60" s="198">
        <f>_xlfn.IFNA(VLOOKUP(B60,REGISTRATIONS!B:F,5,0),0)</f>
        <v>251</v>
      </c>
      <c r="AB60" s="198">
        <f t="shared" si="7"/>
        <v>2</v>
      </c>
      <c r="AC60" s="198">
        <f t="shared" si="8"/>
        <v>12</v>
      </c>
      <c r="AD60" s="199">
        <f t="shared" si="9"/>
        <v>0.89399293286219084</v>
      </c>
    </row>
    <row r="61" spans="1:30" s="307" customFormat="1" x14ac:dyDescent="0.3">
      <c r="A61" s="67" t="s">
        <v>74</v>
      </c>
      <c r="B61" s="67" t="s">
        <v>14</v>
      </c>
      <c r="C61" s="73" t="s">
        <v>1744</v>
      </c>
      <c r="D61" s="73" t="s">
        <v>38</v>
      </c>
      <c r="E61" s="219"/>
      <c r="F61" s="220">
        <v>12</v>
      </c>
      <c r="G61" s="220">
        <v>251</v>
      </c>
      <c r="H61" s="230"/>
      <c r="I61" s="230"/>
      <c r="J61" s="230"/>
      <c r="K61" s="220">
        <v>2</v>
      </c>
      <c r="L61" s="220">
        <v>12</v>
      </c>
      <c r="M61" s="192" t="s">
        <v>1834</v>
      </c>
      <c r="N61" s="73"/>
      <c r="O61" s="354"/>
      <c r="P61" s="261" t="s">
        <v>152</v>
      </c>
      <c r="Q61" s="119"/>
      <c r="R61" s="119">
        <v>1</v>
      </c>
      <c r="S61" s="81"/>
      <c r="T61" s="319"/>
      <c r="U61" s="61" t="str">
        <f>IF(ISBLANK(A61),"",_xlfn.IFNA(VLOOKUP(A61,'Flight Schedule'!B:U,17,0),"PLEASE CHECK"))</f>
        <v>HLM (C ) / HLM (Y)</v>
      </c>
      <c r="V61" s="61" t="str">
        <f>IF(ISBLANK(A61),"",_xlfn.IFNA(VLOOKUP(A61,'Flight Schedule'!B:U,20,0),"PLEASE CHECK"))</f>
        <v>HLM</v>
      </c>
      <c r="W61" s="196" t="str">
        <f>IF(IF(ISBLANK(A61),"",VLOOKUP(A61,'Pax. Inflair Vs. Base'!A:A,1,0))=A61,"","N/A")</f>
        <v/>
      </c>
      <c r="X61" s="197" t="str">
        <f t="shared" si="4"/>
        <v/>
      </c>
      <c r="Y61" s="198">
        <f>_xlfn.IFNA(VLOOKUP(B61,REGISTRATIONS!B:D,3,0),0)</f>
        <v>0</v>
      </c>
      <c r="Z61" s="198">
        <f>_xlfn.IFNA(VLOOKUP(B61,REGISTRATIONS!B:E,4,0),0)</f>
        <v>18</v>
      </c>
      <c r="AA61" s="198">
        <f>_xlfn.IFNA(VLOOKUP(B61,REGISTRATIONS!B:F,5,0),0)</f>
        <v>251</v>
      </c>
      <c r="AB61" s="198">
        <f t="shared" si="7"/>
        <v>2</v>
      </c>
      <c r="AC61" s="198">
        <f t="shared" si="8"/>
        <v>12</v>
      </c>
      <c r="AD61" s="199">
        <f t="shared" si="9"/>
        <v>0.97879858657243812</v>
      </c>
    </row>
    <row r="62" spans="1:30" s="307" customFormat="1" x14ac:dyDescent="0.3">
      <c r="A62" s="67" t="s">
        <v>70</v>
      </c>
      <c r="B62" s="67" t="s">
        <v>10</v>
      </c>
      <c r="C62" s="73" t="s">
        <v>1745</v>
      </c>
      <c r="D62" s="73" t="s">
        <v>899</v>
      </c>
      <c r="E62" s="219"/>
      <c r="F62" s="220">
        <v>5</v>
      </c>
      <c r="G62" s="220">
        <v>116</v>
      </c>
      <c r="H62" s="230"/>
      <c r="I62" s="230"/>
      <c r="J62" s="230">
        <v>1</v>
      </c>
      <c r="K62" s="220">
        <v>2</v>
      </c>
      <c r="L62" s="220">
        <v>6</v>
      </c>
      <c r="M62" s="192" t="s">
        <v>1834</v>
      </c>
      <c r="N62" s="73"/>
      <c r="O62" s="354">
        <v>0.87152777777777779</v>
      </c>
      <c r="P62" s="261" t="s">
        <v>152</v>
      </c>
      <c r="Q62" s="119"/>
      <c r="R62" s="119">
        <v>1</v>
      </c>
      <c r="S62" s="81" t="s">
        <v>909</v>
      </c>
      <c r="T62" s="319"/>
      <c r="U62" s="61" t="str">
        <f>IF(ISBLANK(A62),"",_xlfn.IFNA(VLOOKUP(A62,'Flight Schedule'!B:U,17,0),"PLEASE CHECK"))</f>
        <v>HLM (C ) / HLM (Y)</v>
      </c>
      <c r="V62" s="61" t="str">
        <f>IF(ISBLANK(A62),"",_xlfn.IFNA(VLOOKUP(A62,'Flight Schedule'!B:U,20,0),"PLEASE CHECK"))</f>
        <v>LDN</v>
      </c>
      <c r="W62" s="196" t="str">
        <f>IF(IF(ISBLANK(A62),"",VLOOKUP(A62,'Pax. Inflair Vs. Base'!A:A,1,0))=A62,"","N/A")</f>
        <v/>
      </c>
      <c r="X62" s="197" t="str">
        <f t="shared" si="4"/>
        <v/>
      </c>
      <c r="Y62" s="198">
        <f>_xlfn.IFNA(VLOOKUP(B62,REGISTRATIONS!B:D,3,0),0)</f>
        <v>0</v>
      </c>
      <c r="Z62" s="198">
        <f>_xlfn.IFNA(VLOOKUP(B62,REGISTRATIONS!B:E,4,0),0)</f>
        <v>16</v>
      </c>
      <c r="AA62" s="198">
        <f>_xlfn.IFNA(VLOOKUP(B62,REGISTRATIONS!B:F,5,0),0)</f>
        <v>120</v>
      </c>
      <c r="AB62" s="198">
        <f t="shared" si="7"/>
        <v>2</v>
      </c>
      <c r="AC62" s="198">
        <f t="shared" si="8"/>
        <v>6</v>
      </c>
      <c r="AD62" s="199">
        <f t="shared" si="9"/>
        <v>0.89583333333333337</v>
      </c>
    </row>
    <row r="63" spans="1:30" s="307" customFormat="1" x14ac:dyDescent="0.3">
      <c r="A63" s="67" t="s">
        <v>73</v>
      </c>
      <c r="B63" s="67" t="s">
        <v>10</v>
      </c>
      <c r="C63" s="73" t="s">
        <v>1746</v>
      </c>
      <c r="D63" s="73" t="s">
        <v>38</v>
      </c>
      <c r="E63" s="219"/>
      <c r="F63" s="220">
        <v>12</v>
      </c>
      <c r="G63" s="220">
        <v>120</v>
      </c>
      <c r="H63" s="230"/>
      <c r="I63" s="230">
        <v>1</v>
      </c>
      <c r="J63" s="230">
        <v>1</v>
      </c>
      <c r="K63" s="220">
        <v>2</v>
      </c>
      <c r="L63" s="220">
        <v>6</v>
      </c>
      <c r="M63" s="192" t="s">
        <v>1834</v>
      </c>
      <c r="N63" s="73"/>
      <c r="O63" s="354"/>
      <c r="P63" s="261" t="s">
        <v>152</v>
      </c>
      <c r="Q63" s="119"/>
      <c r="R63" s="119"/>
      <c r="S63" s="81"/>
      <c r="T63" s="319"/>
      <c r="U63" s="61" t="str">
        <f>IF(ISBLANK(A63),"",_xlfn.IFNA(VLOOKUP(A63,'Flight Schedule'!B:U,17,0),"PLEASE CHECK"))</f>
        <v>HLM (C ) / HLM (Y)</v>
      </c>
      <c r="V63" s="61" t="str">
        <f>IF(ISBLANK(A63),"",_xlfn.IFNA(VLOOKUP(A63,'Flight Schedule'!B:U,20,0),"PLEASE CHECK"))</f>
        <v>HLM</v>
      </c>
      <c r="W63" s="196" t="str">
        <f>IF(IF(ISBLANK(A63),"",VLOOKUP(A63,'Pax. Inflair Vs. Base'!A:A,1,0))=A63,"","N/A")</f>
        <v/>
      </c>
      <c r="X63" s="197" t="str">
        <f t="shared" si="4"/>
        <v/>
      </c>
      <c r="Y63" s="198">
        <f>_xlfn.IFNA(VLOOKUP(B63,REGISTRATIONS!B:D,3,0),0)</f>
        <v>0</v>
      </c>
      <c r="Z63" s="198">
        <f>_xlfn.IFNA(VLOOKUP(B63,REGISTRATIONS!B:E,4,0),0)</f>
        <v>16</v>
      </c>
      <c r="AA63" s="198">
        <f>_xlfn.IFNA(VLOOKUP(B63,REGISTRATIONS!B:F,5,0),0)</f>
        <v>120</v>
      </c>
      <c r="AB63" s="198">
        <f t="shared" si="7"/>
        <v>2</v>
      </c>
      <c r="AC63" s="198">
        <f t="shared" si="8"/>
        <v>6</v>
      </c>
      <c r="AD63" s="199">
        <f t="shared" si="9"/>
        <v>0.97222222222222221</v>
      </c>
    </row>
    <row r="64" spans="1:30" s="307" customFormat="1" x14ac:dyDescent="0.3">
      <c r="A64" s="67" t="s">
        <v>57</v>
      </c>
      <c r="B64" s="67" t="s">
        <v>24</v>
      </c>
      <c r="C64" s="73" t="s">
        <v>1719</v>
      </c>
      <c r="D64" s="73" t="s">
        <v>901</v>
      </c>
      <c r="E64" s="219"/>
      <c r="F64" s="220"/>
      <c r="G64" s="220">
        <v>85</v>
      </c>
      <c r="H64" s="230"/>
      <c r="I64" s="230"/>
      <c r="J64" s="230"/>
      <c r="K64" s="220">
        <v>2</v>
      </c>
      <c r="L64" s="220">
        <v>10</v>
      </c>
      <c r="M64" s="192" t="s">
        <v>1834</v>
      </c>
      <c r="N64" s="73"/>
      <c r="O64" s="354">
        <v>0.78472222222222221</v>
      </c>
      <c r="P64" s="261" t="s">
        <v>152</v>
      </c>
      <c r="Q64" s="119"/>
      <c r="R64" s="119">
        <v>1</v>
      </c>
      <c r="S64" s="81" t="s">
        <v>909</v>
      </c>
      <c r="T64" s="319"/>
      <c r="U64" s="61" t="str">
        <f>IF(ISBLANK(A64),"",_xlfn.IFNA(VLOOKUP(A64,'Flight Schedule'!B:U,17,0),"PLEASE CHECK"))</f>
        <v>HLM (C)  + Calzone (Y)</v>
      </c>
      <c r="V64" s="61" t="str">
        <f>IF(ISBLANK(A64),"",_xlfn.IFNA(VLOOKUP(A64,'Flight Schedule'!B:U,20,0),"PLEASE CHECK"))</f>
        <v xml:space="preserve">HLM </v>
      </c>
      <c r="W64" s="196" t="str">
        <f>IF(IF(ISBLANK(A64),"",VLOOKUP(A64,'Pax. Inflair Vs. Base'!A:A,1,0))=A64,"","N/A")</f>
        <v/>
      </c>
      <c r="X64" s="197" t="str">
        <f t="shared" si="4"/>
        <v/>
      </c>
      <c r="Y64" s="198">
        <f>_xlfn.IFNA(VLOOKUP(B64,REGISTRATIONS!B:D,3,0),0)</f>
        <v>0</v>
      </c>
      <c r="Z64" s="198">
        <f>_xlfn.IFNA(VLOOKUP(B64,REGISTRATIONS!B:E,4,0),0)</f>
        <v>28</v>
      </c>
      <c r="AA64" s="198">
        <f>_xlfn.IFNA(VLOOKUP(B64,REGISTRATIONS!B:F,5,0),0)</f>
        <v>269</v>
      </c>
      <c r="AB64" s="198">
        <f t="shared" si="7"/>
        <v>2</v>
      </c>
      <c r="AC64" s="198">
        <f t="shared" si="8"/>
        <v>10</v>
      </c>
      <c r="AD64" s="199">
        <f t="shared" si="9"/>
        <v>0.31391585760517798</v>
      </c>
    </row>
    <row r="65" spans="1:30" s="307" customFormat="1" x14ac:dyDescent="0.3">
      <c r="A65" s="67" t="s">
        <v>129</v>
      </c>
      <c r="B65" s="67" t="s">
        <v>24</v>
      </c>
      <c r="C65" s="73" t="s">
        <v>1747</v>
      </c>
      <c r="D65" s="73" t="s">
        <v>901</v>
      </c>
      <c r="E65" s="219"/>
      <c r="F65" s="220">
        <v>2</v>
      </c>
      <c r="G65" s="220">
        <v>80</v>
      </c>
      <c r="H65" s="230"/>
      <c r="I65" s="230"/>
      <c r="J65" s="230"/>
      <c r="K65" s="220"/>
      <c r="L65" s="220"/>
      <c r="M65" s="192" t="s">
        <v>1834</v>
      </c>
      <c r="N65" s="73"/>
      <c r="O65" s="354"/>
      <c r="P65" s="261" t="s">
        <v>152</v>
      </c>
      <c r="Q65" s="119"/>
      <c r="R65" s="119"/>
      <c r="S65" s="81"/>
      <c r="T65" s="319"/>
      <c r="U65" s="61" t="str">
        <f>IF(ISBLANK(A65),"",_xlfn.IFNA(VLOOKUP(A65,'Flight Schedule'!B:U,17,0),"PLEASE CHECK"))</f>
        <v>HLM (C)  + Calzone (Y)</v>
      </c>
      <c r="V65" s="61" t="str">
        <f>IF(ISBLANK(A65),"",_xlfn.IFNA(VLOOKUP(A65,'Flight Schedule'!B:U,20,0),"PLEASE CHECK"))</f>
        <v>-</v>
      </c>
      <c r="W65" s="196" t="str">
        <f>IF(IF(ISBLANK(A65),"",VLOOKUP(A65,'Pax. Inflair Vs. Base'!A:A,1,0))=A65,"","N/A")</f>
        <v/>
      </c>
      <c r="X65" s="197" t="str">
        <f t="shared" si="4"/>
        <v/>
      </c>
      <c r="Y65" s="198">
        <f>_xlfn.IFNA(VLOOKUP(B65,REGISTRATIONS!B:D,3,0),0)</f>
        <v>0</v>
      </c>
      <c r="Z65" s="198">
        <f>_xlfn.IFNA(VLOOKUP(B65,REGISTRATIONS!B:E,4,0),0)</f>
        <v>28</v>
      </c>
      <c r="AA65" s="198">
        <f>_xlfn.IFNA(VLOOKUP(B65,REGISTRATIONS!B:F,5,0),0)</f>
        <v>269</v>
      </c>
      <c r="AB65" s="198">
        <f t="shared" si="7"/>
        <v>0</v>
      </c>
      <c r="AC65" s="198">
        <f t="shared" si="8"/>
        <v>0</v>
      </c>
      <c r="AD65" s="199">
        <f t="shared" si="9"/>
        <v>0.27609427609427611</v>
      </c>
    </row>
    <row r="66" spans="1:30" s="307" customFormat="1" x14ac:dyDescent="0.3">
      <c r="A66" s="67" t="s">
        <v>87</v>
      </c>
      <c r="B66" s="67" t="s">
        <v>19</v>
      </c>
      <c r="C66" s="73" t="s">
        <v>1748</v>
      </c>
      <c r="D66" s="73" t="s">
        <v>171</v>
      </c>
      <c r="E66" s="219"/>
      <c r="F66" s="220">
        <v>10</v>
      </c>
      <c r="G66" s="220">
        <v>154</v>
      </c>
      <c r="H66" s="230"/>
      <c r="I66" s="230"/>
      <c r="J66" s="230">
        <v>12</v>
      </c>
      <c r="K66" s="220">
        <v>2</v>
      </c>
      <c r="L66" s="220">
        <v>13</v>
      </c>
      <c r="M66" s="192" t="s">
        <v>1834</v>
      </c>
      <c r="N66" s="73"/>
      <c r="O66" s="354">
        <v>0.88541666666666663</v>
      </c>
      <c r="P66" s="261" t="s">
        <v>152</v>
      </c>
      <c r="Q66" s="119"/>
      <c r="R66" s="119"/>
      <c r="S66" s="81" t="s">
        <v>908</v>
      </c>
      <c r="T66" s="319"/>
      <c r="U66" s="61" t="str">
        <f>IF(ISBLANK(A66),"",_xlfn.IFNA(VLOOKUP(A66,'Flight Schedule'!B:U,17,0),"PLEASE CHECK"))</f>
        <v xml:space="preserve">LDN (C)/(Y) + </v>
      </c>
      <c r="V66" s="61" t="str">
        <f>IF(ISBLANK(A66),"",_xlfn.IFNA(VLOOKUP(A66,'Flight Schedule'!B:U,20,0),"PLEASE CHECK"))</f>
        <v xml:space="preserve">LDN / </v>
      </c>
      <c r="W66" s="196" t="str">
        <f>IF(IF(ISBLANK(A66),"",VLOOKUP(A66,'Pax. Inflair Vs. Base'!A:A,1,0))=A66,"","N/A")</f>
        <v/>
      </c>
      <c r="X66" s="197" t="str">
        <f t="shared" si="4"/>
        <v/>
      </c>
      <c r="Y66" s="198">
        <f>_xlfn.IFNA(VLOOKUP(B66,REGISTRATIONS!B:D,3,0),0)</f>
        <v>0</v>
      </c>
      <c r="Z66" s="198">
        <f>_xlfn.IFNA(VLOOKUP(B66,REGISTRATIONS!B:E,4,0),0)</f>
        <v>28</v>
      </c>
      <c r="AA66" s="198">
        <f>_xlfn.IFNA(VLOOKUP(B66,REGISTRATIONS!B:F,5,0),0)</f>
        <v>269</v>
      </c>
      <c r="AB66" s="198">
        <f t="shared" si="7"/>
        <v>2</v>
      </c>
      <c r="AC66" s="198">
        <f t="shared" si="8"/>
        <v>13</v>
      </c>
      <c r="AD66" s="199">
        <f t="shared" si="9"/>
        <v>0.57371794871794868</v>
      </c>
    </row>
    <row r="67" spans="1:30" s="307" customFormat="1" x14ac:dyDescent="0.3">
      <c r="A67" s="67" t="s">
        <v>88</v>
      </c>
      <c r="B67" s="594" t="s">
        <v>19</v>
      </c>
      <c r="C67" s="73" t="s">
        <v>1748</v>
      </c>
      <c r="D67" s="73" t="s">
        <v>173</v>
      </c>
      <c r="E67" s="219"/>
      <c r="F67" s="220">
        <v>10</v>
      </c>
      <c r="G67" s="220">
        <v>153</v>
      </c>
      <c r="H67" s="230"/>
      <c r="I67" s="230"/>
      <c r="J67" s="230">
        <v>11</v>
      </c>
      <c r="K67" s="220">
        <v>2</v>
      </c>
      <c r="L67" s="220">
        <v>13</v>
      </c>
      <c r="M67" s="192" t="s">
        <v>1834</v>
      </c>
      <c r="N67" s="73"/>
      <c r="O67" s="354"/>
      <c r="P67" s="261" t="s">
        <v>152</v>
      </c>
      <c r="Q67" s="119"/>
      <c r="R67" s="119"/>
      <c r="S67" s="81"/>
      <c r="T67" s="319"/>
      <c r="U67" s="61" t="str">
        <f>IF(ISBLANK(A67),"",_xlfn.IFNA(VLOOKUP(A67,'Flight Schedule'!B:U,17,0),"PLEASE CHECK"))</f>
        <v>CBF (C)/(Y)</v>
      </c>
      <c r="V67" s="61" t="str">
        <f>IF(ISBLANK(A67),"",_xlfn.IFNA(VLOOKUP(A67,'Flight Schedule'!B:U,20,0),"PLEASE CHECK"))</f>
        <v>CBF</v>
      </c>
      <c r="W67" s="196" t="str">
        <f>IF(IF(ISBLANK(A67),"",VLOOKUP(A67,'Pax. Inflair Vs. Base'!A:A,1,0))=A67,"","N/A")</f>
        <v/>
      </c>
      <c r="X67" s="197" t="str">
        <f t="shared" si="4"/>
        <v/>
      </c>
      <c r="Y67" s="198">
        <f>_xlfn.IFNA(VLOOKUP(B67,REGISTRATIONS!B:D,3,0),0)</f>
        <v>0</v>
      </c>
      <c r="Z67" s="198">
        <f>_xlfn.IFNA(VLOOKUP(B67,REGISTRATIONS!B:E,4,0),0)</f>
        <v>28</v>
      </c>
      <c r="AA67" s="198">
        <f>_xlfn.IFNA(VLOOKUP(B67,REGISTRATIONS!B:F,5,0),0)</f>
        <v>269</v>
      </c>
      <c r="AB67" s="198">
        <f t="shared" si="7"/>
        <v>2</v>
      </c>
      <c r="AC67" s="198">
        <f t="shared" si="8"/>
        <v>13</v>
      </c>
      <c r="AD67" s="199">
        <f t="shared" si="9"/>
        <v>0.57051282051282048</v>
      </c>
    </row>
    <row r="68" spans="1:30" s="307" customFormat="1" x14ac:dyDescent="0.3">
      <c r="A68" s="67" t="s">
        <v>1749</v>
      </c>
      <c r="B68" s="594" t="s">
        <v>1810</v>
      </c>
      <c r="C68" s="73" t="s">
        <v>1719</v>
      </c>
      <c r="D68" s="73" t="s">
        <v>1720</v>
      </c>
      <c r="E68" s="219"/>
      <c r="F68" s="220"/>
      <c r="G68" s="220"/>
      <c r="H68" s="230"/>
      <c r="I68" s="230"/>
      <c r="J68" s="230"/>
      <c r="K68" s="220">
        <v>2</v>
      </c>
      <c r="L68" s="220">
        <v>1</v>
      </c>
      <c r="M68" s="192" t="s">
        <v>1834</v>
      </c>
      <c r="N68" s="73"/>
      <c r="O68" s="354">
        <v>0.83333333333333337</v>
      </c>
      <c r="P68" s="261" t="s">
        <v>541</v>
      </c>
      <c r="Q68" s="119"/>
      <c r="R68" s="119">
        <v>1</v>
      </c>
      <c r="S68" s="81" t="s">
        <v>909</v>
      </c>
      <c r="T68" s="319"/>
      <c r="U68" s="61" t="str">
        <f>IF(ISBLANK(A68),"",_xlfn.IFNA(VLOOKUP(A68,'Flight Schedule'!B:U,17,0),"PLEASE CHECK"))</f>
        <v>PLEASE CHECK</v>
      </c>
      <c r="V68" s="61" t="str">
        <f>IF(ISBLANK(A68),"",_xlfn.IFNA(VLOOKUP(A68,'Flight Schedule'!B:U,20,0),"PLEASE CHECK"))</f>
        <v>PLEASE CHECK</v>
      </c>
      <c r="W68" s="196" t="e">
        <f>IF(IF(ISBLANK(A68),"",VLOOKUP(A68,'Pax. Inflair Vs. Base'!A:A,1,0))=A68,"","N/A")</f>
        <v>#N/A</v>
      </c>
      <c r="X68" s="197" t="str">
        <f t="shared" si="4"/>
        <v>QR0673</v>
      </c>
      <c r="Y68" s="198">
        <f>_xlfn.IFNA(VLOOKUP(B68,REGISTRATIONS!B:D,3,0),0)</f>
        <v>0</v>
      </c>
      <c r="Z68" s="198">
        <f>_xlfn.IFNA(VLOOKUP(B68,REGISTRATIONS!B:E,4,0),0)</f>
        <v>0</v>
      </c>
      <c r="AA68" s="198">
        <f>_xlfn.IFNA(VLOOKUP(B68,REGISTRATIONS!B:F,5,0),0)</f>
        <v>0</v>
      </c>
      <c r="AB68" s="198">
        <f t="shared" si="7"/>
        <v>2</v>
      </c>
      <c r="AC68" s="198">
        <f t="shared" si="8"/>
        <v>1</v>
      </c>
      <c r="AD68" s="199">
        <f t="shared" si="9"/>
        <v>1</v>
      </c>
    </row>
    <row r="69" spans="1:30" s="307" customFormat="1" x14ac:dyDescent="0.3">
      <c r="A69" s="67" t="s">
        <v>1124</v>
      </c>
      <c r="B69" s="67" t="s">
        <v>1813</v>
      </c>
      <c r="C69" s="73" t="s">
        <v>1696</v>
      </c>
      <c r="D69" s="73" t="s">
        <v>1750</v>
      </c>
      <c r="E69" s="219"/>
      <c r="F69" s="220">
        <v>4</v>
      </c>
      <c r="G69" s="220">
        <v>194</v>
      </c>
      <c r="H69" s="230"/>
      <c r="I69" s="230"/>
      <c r="J69" s="230">
        <v>9</v>
      </c>
      <c r="K69" s="220">
        <v>2</v>
      </c>
      <c r="L69" s="220">
        <v>14</v>
      </c>
      <c r="M69" s="192" t="s">
        <v>1834</v>
      </c>
      <c r="N69" s="73"/>
      <c r="O69" s="354">
        <v>0.84375</v>
      </c>
      <c r="P69" s="261" t="s">
        <v>152</v>
      </c>
      <c r="Q69" s="119"/>
      <c r="R69" s="119">
        <v>3</v>
      </c>
      <c r="S69" s="81" t="s">
        <v>908</v>
      </c>
      <c r="T69" s="319"/>
      <c r="U69" s="61" t="str">
        <f>IF(ISBLANK(A69),"",_xlfn.IFNA(VLOOKUP(A69,'Flight Schedule'!B:U,17,0),"PLEASE CHECK"))</f>
        <v>PLEASE CHECK</v>
      </c>
      <c r="V69" s="61" t="str">
        <f>IF(ISBLANK(A69),"",_xlfn.IFNA(VLOOKUP(A69,'Flight Schedule'!B:U,20,0),"PLEASE CHECK"))</f>
        <v>PLEASE CHECK</v>
      </c>
      <c r="W69" s="196" t="e">
        <f>IF(IF(ISBLANK(A69),"",VLOOKUP(A69,'Pax. Inflair Vs. Base'!A:A,1,0))=A69,"","N/A")</f>
        <v>#N/A</v>
      </c>
      <c r="X69" s="197" t="str">
        <f t="shared" si="4"/>
        <v>EK6531</v>
      </c>
      <c r="Y69" s="198">
        <v>8</v>
      </c>
      <c r="Z69" s="198">
        <v>42</v>
      </c>
      <c r="AA69" s="198">
        <v>310</v>
      </c>
      <c r="AB69" s="198">
        <f t="shared" si="7"/>
        <v>2</v>
      </c>
      <c r="AC69" s="198">
        <f t="shared" si="8"/>
        <v>14</v>
      </c>
      <c r="AD69" s="199">
        <f t="shared" si="9"/>
        <v>0.56914893617021278</v>
      </c>
    </row>
    <row r="70" spans="1:30" s="307" customFormat="1" x14ac:dyDescent="0.3">
      <c r="A70" s="67" t="s">
        <v>1125</v>
      </c>
      <c r="B70" s="67" t="s">
        <v>1813</v>
      </c>
      <c r="C70" s="73" t="s">
        <v>1751</v>
      </c>
      <c r="D70" s="73" t="s">
        <v>1731</v>
      </c>
      <c r="E70" s="219">
        <v>5</v>
      </c>
      <c r="F70" s="220">
        <v>28</v>
      </c>
      <c r="G70" s="220">
        <v>305</v>
      </c>
      <c r="H70" s="230"/>
      <c r="I70" s="230"/>
      <c r="J70" s="230">
        <v>20</v>
      </c>
      <c r="K70" s="220">
        <v>2</v>
      </c>
      <c r="L70" s="220">
        <v>14</v>
      </c>
      <c r="M70" s="192" t="s">
        <v>1834</v>
      </c>
      <c r="N70" s="73"/>
      <c r="O70" s="354"/>
      <c r="P70" s="261" t="s">
        <v>152</v>
      </c>
      <c r="Q70" s="119"/>
      <c r="R70" s="119"/>
      <c r="S70" s="81"/>
      <c r="T70" s="319"/>
      <c r="U70" s="61" t="str">
        <f>IF(ISBLANK(A70),"",_xlfn.IFNA(VLOOKUP(A70,'Flight Schedule'!B:U,17,0),"PLEASE CHECK"))</f>
        <v>PLEASE CHECK</v>
      </c>
      <c r="V70" s="61" t="str">
        <f>IF(ISBLANK(A70),"",_xlfn.IFNA(VLOOKUP(A70,'Flight Schedule'!B:U,20,0),"PLEASE CHECK"))</f>
        <v>PLEASE CHECK</v>
      </c>
      <c r="W70" s="196" t="e">
        <f>IF(IF(ISBLANK(A70),"",VLOOKUP(A70,'Pax. Inflair Vs. Base'!A:A,1,0))=A70,"","N/A")</f>
        <v>#N/A</v>
      </c>
      <c r="X70" s="197" t="str">
        <f t="shared" si="4"/>
        <v>EK6532</v>
      </c>
      <c r="Y70" s="198">
        <v>8</v>
      </c>
      <c r="Z70" s="198">
        <v>42</v>
      </c>
      <c r="AA70" s="198">
        <v>310</v>
      </c>
      <c r="AB70" s="198">
        <f t="shared" si="7"/>
        <v>2</v>
      </c>
      <c r="AC70" s="198">
        <f t="shared" si="8"/>
        <v>14</v>
      </c>
      <c r="AD70" s="199">
        <f t="shared" si="9"/>
        <v>0.94148936170212771</v>
      </c>
    </row>
    <row r="71" spans="1:30" s="307" customFormat="1" x14ac:dyDescent="0.3">
      <c r="A71" s="67" t="s">
        <v>1122</v>
      </c>
      <c r="B71" s="67" t="s">
        <v>1845</v>
      </c>
      <c r="C71" s="73" t="s">
        <v>1719</v>
      </c>
      <c r="D71" s="73" t="s">
        <v>1752</v>
      </c>
      <c r="E71" s="219"/>
      <c r="F71" s="220">
        <v>1</v>
      </c>
      <c r="G71" s="220">
        <v>22</v>
      </c>
      <c r="H71" s="230"/>
      <c r="I71" s="230"/>
      <c r="J71" s="230"/>
      <c r="K71" s="220">
        <v>3</v>
      </c>
      <c r="L71" s="220">
        <v>11</v>
      </c>
      <c r="M71" s="192" t="s">
        <v>1834</v>
      </c>
      <c r="N71" s="73"/>
      <c r="O71" s="354">
        <v>0.88888888888888884</v>
      </c>
      <c r="P71" s="261" t="s">
        <v>152</v>
      </c>
      <c r="Q71" s="119"/>
      <c r="R71" s="119"/>
      <c r="S71" s="81" t="s">
        <v>908</v>
      </c>
      <c r="T71" s="319"/>
      <c r="U71" s="61" t="str">
        <f>IF(ISBLANK(A71),"",_xlfn.IFNA(VLOOKUP(A71,'Flight Schedule'!B:U,17,0),"PLEASE CHECK"))</f>
        <v>PLEASE CHECK</v>
      </c>
      <c r="V71" s="61" t="str">
        <f>IF(ISBLANK(A71),"",_xlfn.IFNA(VLOOKUP(A71,'Flight Schedule'!B:U,20,0),"PLEASE CHECK"))</f>
        <v>PLEASE CHECK</v>
      </c>
      <c r="W71" s="196" t="e">
        <f>IF(IF(ISBLANK(A71),"",VLOOKUP(A71,'Pax. Inflair Vs. Base'!A:A,1,0))=A71,"","N/A")</f>
        <v>#N/A</v>
      </c>
      <c r="X71" s="197" t="str">
        <f t="shared" si="4"/>
        <v>TK7311</v>
      </c>
      <c r="Y71" s="198">
        <f>_xlfn.IFNA(VLOOKUP(B71,REGISTRATIONS!B:D,3,0),0)</f>
        <v>0</v>
      </c>
      <c r="Z71" s="198">
        <v>28</v>
      </c>
      <c r="AA71" s="198">
        <v>261</v>
      </c>
      <c r="AB71" s="198">
        <f t="shared" si="7"/>
        <v>3</v>
      </c>
      <c r="AC71" s="198">
        <f t="shared" si="8"/>
        <v>11</v>
      </c>
      <c r="AD71" s="199">
        <f t="shared" si="9"/>
        <v>0.12211221122112212</v>
      </c>
    </row>
    <row r="72" spans="1:30" s="307" customFormat="1" x14ac:dyDescent="0.3">
      <c r="A72" s="595" t="s">
        <v>1123</v>
      </c>
      <c r="B72" s="67" t="s">
        <v>1845</v>
      </c>
      <c r="C72" s="73" t="s">
        <v>1753</v>
      </c>
      <c r="D72" s="73" t="s">
        <v>1754</v>
      </c>
      <c r="E72" s="219"/>
      <c r="F72" s="220">
        <v>24</v>
      </c>
      <c r="G72" s="220">
        <v>254</v>
      </c>
      <c r="H72" s="230"/>
      <c r="I72" s="230">
        <v>1</v>
      </c>
      <c r="J72" s="230">
        <v>5</v>
      </c>
      <c r="K72" s="220">
        <v>3</v>
      </c>
      <c r="L72" s="220">
        <v>11</v>
      </c>
      <c r="M72" s="192" t="s">
        <v>1834</v>
      </c>
      <c r="N72" s="73"/>
      <c r="O72" s="354"/>
      <c r="P72" s="261" t="s">
        <v>152</v>
      </c>
      <c r="Q72" s="119"/>
      <c r="R72" s="119"/>
      <c r="S72" s="81"/>
      <c r="T72" s="319"/>
      <c r="U72" s="61" t="str">
        <f>IF(ISBLANK(A72),"",_xlfn.IFNA(VLOOKUP(A72,'Flight Schedule'!B:U,17,0),"PLEASE CHECK"))</f>
        <v>PLEASE CHECK</v>
      </c>
      <c r="V72" s="61" t="str">
        <f>IF(ISBLANK(A72),"",_xlfn.IFNA(VLOOKUP(A72,'Flight Schedule'!B:U,20,0),"PLEASE CHECK"))</f>
        <v>PLEASE CHECK</v>
      </c>
      <c r="W72" s="196" t="e">
        <f>IF(IF(ISBLANK(A72),"",VLOOKUP(A72,'Pax. Inflair Vs. Base'!A:A,1,0))=A72,"","N/A")</f>
        <v>#N/A</v>
      </c>
      <c r="X72" s="197" t="str">
        <f t="shared" ref="X72:X110" si="10">_xlfn.IFNA(W72,A72)</f>
        <v>TK7312</v>
      </c>
      <c r="Y72" s="198">
        <f>_xlfn.IFNA(VLOOKUP(B72,REGISTRATIONS!B:D,3,0),0)</f>
        <v>0</v>
      </c>
      <c r="Z72" s="198">
        <v>28</v>
      </c>
      <c r="AA72" s="198">
        <v>261</v>
      </c>
      <c r="AB72" s="198">
        <f t="shared" si="7"/>
        <v>3</v>
      </c>
      <c r="AC72" s="198">
        <f t="shared" si="8"/>
        <v>11</v>
      </c>
      <c r="AD72" s="199">
        <f t="shared" si="9"/>
        <v>0.9636963696369637</v>
      </c>
    </row>
    <row r="73" spans="1:30" s="307" customFormat="1" x14ac:dyDescent="0.3">
      <c r="A73" s="67" t="s">
        <v>59</v>
      </c>
      <c r="B73" s="67" t="s">
        <v>12</v>
      </c>
      <c r="C73" s="73" t="s">
        <v>1755</v>
      </c>
      <c r="D73" s="73" t="s">
        <v>1011</v>
      </c>
      <c r="E73" s="219"/>
      <c r="F73" s="220">
        <v>4</v>
      </c>
      <c r="G73" s="220">
        <v>149</v>
      </c>
      <c r="H73" s="230"/>
      <c r="I73" s="230"/>
      <c r="J73" s="230">
        <v>25</v>
      </c>
      <c r="K73" s="220">
        <v>2</v>
      </c>
      <c r="L73" s="220">
        <v>7</v>
      </c>
      <c r="M73" s="192" t="s">
        <v>1834</v>
      </c>
      <c r="N73" s="73"/>
      <c r="O73" s="354">
        <v>0.98263888888888884</v>
      </c>
      <c r="P73" s="261" t="s">
        <v>152</v>
      </c>
      <c r="Q73" s="119"/>
      <c r="R73" s="119"/>
      <c r="S73" s="81" t="s">
        <v>908</v>
      </c>
      <c r="T73" s="319"/>
      <c r="U73" s="61" t="str">
        <f>IF(ISBLANK(A73),"",_xlfn.IFNA(VLOOKUP(A73,'Flight Schedule'!B:U,17,0),"PLEASE CHECK"))</f>
        <v>HRF (C)  + HRF (Y)</v>
      </c>
      <c r="V73" s="61" t="str">
        <f>IF(ISBLANK(A73),"",_xlfn.IFNA(VLOOKUP(A73,'Flight Schedule'!B:U,20,0),"PLEASE CHECK"))</f>
        <v>HLM</v>
      </c>
      <c r="W73" s="196" t="str">
        <f>IF(IF(ISBLANK(A73),"",VLOOKUP(A73,'Pax. Inflair Vs. Base'!A:A,1,0))=A73,"","N/A")</f>
        <v/>
      </c>
      <c r="X73" s="197" t="str">
        <f t="shared" si="10"/>
        <v/>
      </c>
      <c r="Y73" s="198">
        <f>_xlfn.IFNA(VLOOKUP(B73,REGISTRATIONS!B:D,3,0),0)</f>
        <v>0</v>
      </c>
      <c r="Z73" s="198">
        <f>_xlfn.IFNA(VLOOKUP(B73,REGISTRATIONS!B:E,4,0),0)</f>
        <v>16</v>
      </c>
      <c r="AA73" s="198">
        <f>_xlfn.IFNA(VLOOKUP(B73,REGISTRATIONS!B:F,5,0),0)</f>
        <v>153</v>
      </c>
      <c r="AB73" s="198">
        <f t="shared" si="7"/>
        <v>2</v>
      </c>
      <c r="AC73" s="198">
        <f t="shared" si="8"/>
        <v>7</v>
      </c>
      <c r="AD73" s="199">
        <f t="shared" si="9"/>
        <v>0.9101123595505618</v>
      </c>
    </row>
    <row r="74" spans="1:30" s="307" customFormat="1" x14ac:dyDescent="0.3">
      <c r="A74" s="595" t="s">
        <v>1757</v>
      </c>
      <c r="B74" s="595" t="s">
        <v>1840</v>
      </c>
      <c r="C74" s="596" t="s">
        <v>1745</v>
      </c>
      <c r="D74" s="596" t="s">
        <v>1892</v>
      </c>
      <c r="E74" s="291"/>
      <c r="F74" s="220"/>
      <c r="G74" s="220"/>
      <c r="H74" s="230"/>
      <c r="I74" s="230"/>
      <c r="J74" s="230"/>
      <c r="K74" s="220"/>
      <c r="L74" s="220"/>
      <c r="M74" s="192" t="s">
        <v>1756</v>
      </c>
      <c r="N74" s="73"/>
      <c r="O74" s="354">
        <v>0.20833333333333334</v>
      </c>
      <c r="P74" s="261" t="s">
        <v>152</v>
      </c>
      <c r="Q74" s="119"/>
      <c r="R74" s="119"/>
      <c r="S74" s="81"/>
      <c r="T74" s="319"/>
      <c r="U74" s="61" t="str">
        <f>IF(ISBLANK(A74),"",_xlfn.IFNA(VLOOKUP(A74,'Flight Schedule'!B:U,17,0),"PLEASE CHECK"))</f>
        <v>PLEASE CHECK</v>
      </c>
      <c r="V74" s="61" t="str">
        <f>IF(ISBLANK(A74),"",_xlfn.IFNA(VLOOKUP(A74,'Flight Schedule'!B:U,20,0),"PLEASE CHECK"))</f>
        <v>PLEASE CHECK</v>
      </c>
      <c r="W74" s="196" t="e">
        <f>IF(IF(ISBLANK(A74),"",VLOOKUP(A74,'Pax. Inflair Vs. Base'!A:A,1,0))=A74,"","N/A")</f>
        <v>#N/A</v>
      </c>
      <c r="X74" s="197" t="str">
        <f t="shared" si="10"/>
        <v>EY0265</v>
      </c>
      <c r="Y74" s="198">
        <f>_xlfn.IFNA(VLOOKUP(B74,REGISTRATIONS!B:D,3,0),0)</f>
        <v>0</v>
      </c>
      <c r="Z74" s="198">
        <f>_xlfn.IFNA(VLOOKUP(B74,REGISTRATIONS!B:E,4,0),0)</f>
        <v>0</v>
      </c>
      <c r="AA74" s="198">
        <f>_xlfn.IFNA(VLOOKUP(B74,REGISTRATIONS!B:F,5,0),0)</f>
        <v>0</v>
      </c>
      <c r="AB74" s="198">
        <f t="shared" ref="AB74:AB110" si="11">K74</f>
        <v>0</v>
      </c>
      <c r="AC74" s="198">
        <f t="shared" ref="AC74:AC110" si="12">L74</f>
        <v>0</v>
      </c>
      <c r="AD74" s="199" t="str">
        <f t="shared" si="9"/>
        <v/>
      </c>
    </row>
    <row r="75" spans="1:30" s="307" customFormat="1" x14ac:dyDescent="0.3">
      <c r="A75" s="595" t="s">
        <v>1831</v>
      </c>
      <c r="B75" s="595" t="s">
        <v>1844</v>
      </c>
      <c r="C75" s="596" t="s">
        <v>1743</v>
      </c>
      <c r="D75" s="596" t="s">
        <v>1832</v>
      </c>
      <c r="E75" s="291"/>
      <c r="F75" s="220">
        <v>1</v>
      </c>
      <c r="G75" s="220"/>
      <c r="H75" s="230"/>
      <c r="I75" s="230"/>
      <c r="J75" s="230"/>
      <c r="K75" s="220"/>
      <c r="L75" s="220"/>
      <c r="M75" s="192" t="s">
        <v>1833</v>
      </c>
      <c r="N75" s="73"/>
      <c r="O75" s="354">
        <v>0.875</v>
      </c>
      <c r="P75" s="261" t="s">
        <v>152</v>
      </c>
      <c r="Q75" s="119"/>
      <c r="R75" s="119">
        <v>1</v>
      </c>
      <c r="S75" s="81"/>
      <c r="T75" s="319"/>
      <c r="U75" s="61" t="str">
        <f>IF(ISBLANK(A75),"",_xlfn.IFNA(VLOOKUP(A75,'Flight Schedule'!B:U,17,0),"PLEASE CHECK"))</f>
        <v>PLEASE CHECK</v>
      </c>
      <c r="V75" s="61" t="str">
        <f>IF(ISBLANK(A75),"",_xlfn.IFNA(VLOOKUP(A75,'Flight Schedule'!B:U,20,0),"PLEASE CHECK"))</f>
        <v>PLEASE CHECK</v>
      </c>
      <c r="W75" s="196" t="e">
        <f>IF(IF(ISBLANK(A75),"",VLOOKUP(A75,'Pax. Inflair Vs. Base'!A:A,1,0))=A75,"","N/A")</f>
        <v>#N/A</v>
      </c>
      <c r="X75" s="197" t="str">
        <f t="shared" si="10"/>
        <v>QR0655</v>
      </c>
      <c r="Y75" s="198">
        <f>_xlfn.IFNA(VLOOKUP(B75,REGISTRATIONS!B:D,3,0),0)</f>
        <v>0</v>
      </c>
      <c r="Z75" s="198">
        <v>1</v>
      </c>
      <c r="AA75" s="198">
        <f>_xlfn.IFNA(VLOOKUP(B75,REGISTRATIONS!B:F,5,0),0)</f>
        <v>0</v>
      </c>
      <c r="AB75" s="198">
        <f t="shared" si="11"/>
        <v>0</v>
      </c>
      <c r="AC75" s="198">
        <f t="shared" si="12"/>
        <v>0</v>
      </c>
      <c r="AD75" s="199">
        <f t="shared" si="9"/>
        <v>1</v>
      </c>
    </row>
    <row r="76" spans="1:30" s="307" customFormat="1" x14ac:dyDescent="0.3">
      <c r="A76" s="595"/>
      <c r="B76" s="595"/>
      <c r="C76" s="596"/>
      <c r="D76" s="596"/>
      <c r="E76" s="291"/>
      <c r="F76" s="220"/>
      <c r="G76" s="220"/>
      <c r="H76" s="230"/>
      <c r="I76" s="230"/>
      <c r="J76" s="230"/>
      <c r="K76" s="220"/>
      <c r="L76" s="220"/>
      <c r="M76" s="192"/>
      <c r="N76" s="73"/>
      <c r="O76" s="354"/>
      <c r="P76" s="261"/>
      <c r="Q76" s="119"/>
      <c r="R76" s="119"/>
      <c r="S76" s="81"/>
      <c r="T76" s="319"/>
      <c r="U76" s="61" t="str">
        <f>IF(ISBLANK(A76),"",_xlfn.IFNA(VLOOKUP(A76,'Flight Schedule'!B:U,17,0),"PLEASE CHECK"))</f>
        <v/>
      </c>
      <c r="V76" s="61" t="str">
        <f>IF(ISBLANK(A76),"",_xlfn.IFNA(VLOOKUP(A76,'Flight Schedule'!B:U,20,0),"PLEASE CHECK"))</f>
        <v/>
      </c>
      <c r="W76" s="196" t="str">
        <f>IF(IF(ISBLANK(A76),"",VLOOKUP(A76,'Pax. Inflair Vs. Base'!A:A,1,0))=A76,"","N/A")</f>
        <v/>
      </c>
      <c r="X76" s="197" t="str">
        <f t="shared" si="10"/>
        <v/>
      </c>
      <c r="Y76" s="198">
        <f>_xlfn.IFNA(VLOOKUP(B76,REGISTRATIONS!B:D,3,0),0)</f>
        <v>0</v>
      </c>
      <c r="Z76" s="198">
        <f>_xlfn.IFNA(VLOOKUP(B76,REGISTRATIONS!B:E,4,0),0)</f>
        <v>0</v>
      </c>
      <c r="AA76" s="198">
        <f>_xlfn.IFNA(VLOOKUP(B76,REGISTRATIONS!B:F,5,0),0)</f>
        <v>0</v>
      </c>
      <c r="AB76" s="198">
        <f t="shared" si="11"/>
        <v>0</v>
      </c>
      <c r="AC76" s="198">
        <f t="shared" si="12"/>
        <v>0</v>
      </c>
      <c r="AD76" s="199" t="str">
        <f t="shared" si="9"/>
        <v/>
      </c>
    </row>
    <row r="77" spans="1:30" s="307" customFormat="1" x14ac:dyDescent="0.3">
      <c r="A77" s="67"/>
      <c r="B77" s="67"/>
      <c r="C77" s="73"/>
      <c r="D77" s="73"/>
      <c r="E77" s="219"/>
      <c r="F77" s="220"/>
      <c r="G77" s="220"/>
      <c r="H77" s="230"/>
      <c r="I77" s="230"/>
      <c r="J77" s="230"/>
      <c r="K77" s="220"/>
      <c r="L77" s="220"/>
      <c r="M77" s="192"/>
      <c r="N77" s="73"/>
      <c r="O77" s="354"/>
      <c r="P77" s="261"/>
      <c r="Q77" s="119"/>
      <c r="R77" s="119"/>
      <c r="S77" s="81"/>
      <c r="T77" s="319"/>
      <c r="U77" s="61" t="str">
        <f>IF(ISBLANK(A77),"",_xlfn.IFNA(VLOOKUP(A77,'Flight Schedule'!B:U,17,0),"PLEASE CHECK"))</f>
        <v/>
      </c>
      <c r="V77" s="61" t="str">
        <f>IF(ISBLANK(A77),"",_xlfn.IFNA(VLOOKUP(A77,'Flight Schedule'!B:U,20,0),"PLEASE CHECK"))</f>
        <v/>
      </c>
      <c r="W77" s="196" t="str">
        <f>IF(IF(ISBLANK(A77),"",VLOOKUP(A77,'Pax. Inflair Vs. Base'!A:A,1,0))=A77,"","N/A")</f>
        <v/>
      </c>
      <c r="X77" s="197" t="str">
        <f t="shared" si="10"/>
        <v/>
      </c>
      <c r="Y77" s="198">
        <f>_xlfn.IFNA(VLOOKUP(B77,REGISTRATIONS!B:D,3,0),0)</f>
        <v>0</v>
      </c>
      <c r="Z77" s="198">
        <f>_xlfn.IFNA(VLOOKUP(B77,REGISTRATIONS!B:E,4,0),0)</f>
        <v>0</v>
      </c>
      <c r="AA77" s="198">
        <f>_xlfn.IFNA(VLOOKUP(B77,REGISTRATIONS!B:F,5,0),0)</f>
        <v>0</v>
      </c>
      <c r="AB77" s="198">
        <f t="shared" si="11"/>
        <v>0</v>
      </c>
      <c r="AC77" s="198">
        <f t="shared" si="12"/>
        <v>0</v>
      </c>
      <c r="AD77" s="199" t="str">
        <f t="shared" si="9"/>
        <v/>
      </c>
    </row>
    <row r="78" spans="1:30" s="307" customFormat="1" x14ac:dyDescent="0.3">
      <c r="A78" s="67"/>
      <c r="B78" s="67"/>
      <c r="C78" s="73"/>
      <c r="D78" s="73"/>
      <c r="E78" s="219"/>
      <c r="F78" s="220"/>
      <c r="G78" s="220"/>
      <c r="H78" s="230"/>
      <c r="I78" s="230"/>
      <c r="J78" s="230"/>
      <c r="K78" s="220"/>
      <c r="L78" s="220"/>
      <c r="M78" s="192"/>
      <c r="N78" s="73"/>
      <c r="O78" s="354"/>
      <c r="P78" s="261"/>
      <c r="Q78" s="119"/>
      <c r="R78" s="119"/>
      <c r="S78" s="81"/>
      <c r="T78" s="319"/>
      <c r="U78" s="61" t="str">
        <f>IF(ISBLANK(A78),"",_xlfn.IFNA(VLOOKUP(A78,'Flight Schedule'!B:U,17,0),"PLEASE CHECK"))</f>
        <v/>
      </c>
      <c r="V78" s="61" t="str">
        <f>IF(ISBLANK(A78),"",_xlfn.IFNA(VLOOKUP(A78,'Flight Schedule'!B:U,20,0),"PLEASE CHECK"))</f>
        <v/>
      </c>
      <c r="W78" s="196" t="str">
        <f>IF(IF(ISBLANK(A78),"",VLOOKUP(A78,'Pax. Inflair Vs. Base'!A:A,1,0))=A78,"","N/A")</f>
        <v/>
      </c>
      <c r="X78" s="197" t="str">
        <f t="shared" si="10"/>
        <v/>
      </c>
      <c r="Y78" s="198">
        <f>_xlfn.IFNA(VLOOKUP(B78,REGISTRATIONS!B:D,3,0),0)</f>
        <v>0</v>
      </c>
      <c r="Z78" s="198">
        <f>_xlfn.IFNA(VLOOKUP(B78,REGISTRATIONS!B:E,4,0),0)</f>
        <v>0</v>
      </c>
      <c r="AA78" s="198">
        <f>_xlfn.IFNA(VLOOKUP(B78,REGISTRATIONS!B:F,5,0),0)</f>
        <v>0</v>
      </c>
      <c r="AB78" s="198">
        <f t="shared" si="11"/>
        <v>0</v>
      </c>
      <c r="AC78" s="198">
        <f t="shared" si="12"/>
        <v>0</v>
      </c>
      <c r="AD78" s="199" t="str">
        <f t="shared" si="9"/>
        <v/>
      </c>
    </row>
    <row r="79" spans="1:30" s="307" customFormat="1" x14ac:dyDescent="0.3">
      <c r="A79" s="67"/>
      <c r="B79" s="67"/>
      <c r="C79" s="73"/>
      <c r="D79" s="73"/>
      <c r="E79" s="219"/>
      <c r="F79" s="220"/>
      <c r="G79" s="220"/>
      <c r="H79" s="230"/>
      <c r="I79" s="230"/>
      <c r="J79" s="230"/>
      <c r="K79" s="220"/>
      <c r="L79" s="220"/>
      <c r="M79" s="192"/>
      <c r="N79" s="73"/>
      <c r="O79" s="354"/>
      <c r="P79" s="261"/>
      <c r="Q79" s="119"/>
      <c r="R79" s="119"/>
      <c r="S79" s="81"/>
      <c r="T79" s="319"/>
      <c r="U79" s="61" t="str">
        <f>IF(ISBLANK(A79),"",_xlfn.IFNA(VLOOKUP(A79,'Flight Schedule'!B:U,17,0),"PLEASE CHECK"))</f>
        <v/>
      </c>
      <c r="V79" s="61" t="str">
        <f>IF(ISBLANK(A79),"",_xlfn.IFNA(VLOOKUP(A79,'Flight Schedule'!B:U,20,0),"PLEASE CHECK"))</f>
        <v/>
      </c>
      <c r="W79" s="196" t="str">
        <f>IF(IF(ISBLANK(A79),"",VLOOKUP(A79,'Pax. Inflair Vs. Base'!A:A,1,0))=A79,"","N/A")</f>
        <v/>
      </c>
      <c r="X79" s="197" t="str">
        <f t="shared" si="10"/>
        <v/>
      </c>
      <c r="Y79" s="198">
        <f>_xlfn.IFNA(VLOOKUP(B79,REGISTRATIONS!B:D,3,0),0)</f>
        <v>0</v>
      </c>
      <c r="Z79" s="198">
        <f>_xlfn.IFNA(VLOOKUP(B79,REGISTRATIONS!B:E,4,0),0)</f>
        <v>0</v>
      </c>
      <c r="AA79" s="198">
        <f>_xlfn.IFNA(VLOOKUP(B79,REGISTRATIONS!B:F,5,0),0)</f>
        <v>0</v>
      </c>
      <c r="AB79" s="198">
        <f t="shared" si="11"/>
        <v>0</v>
      </c>
      <c r="AC79" s="198">
        <f t="shared" si="12"/>
        <v>0</v>
      </c>
      <c r="AD79" s="199" t="str">
        <f t="shared" si="9"/>
        <v/>
      </c>
    </row>
    <row r="80" spans="1:30" s="307" customFormat="1" x14ac:dyDescent="0.3">
      <c r="A80" s="67"/>
      <c r="B80" s="67"/>
      <c r="C80" s="73"/>
      <c r="D80" s="73"/>
      <c r="E80" s="219"/>
      <c r="F80" s="220"/>
      <c r="G80" s="220"/>
      <c r="H80" s="230"/>
      <c r="I80" s="230"/>
      <c r="J80" s="230"/>
      <c r="K80" s="220"/>
      <c r="L80" s="220"/>
      <c r="M80" s="192"/>
      <c r="N80" s="73"/>
      <c r="O80" s="354"/>
      <c r="P80" s="261"/>
      <c r="Q80" s="119"/>
      <c r="R80" s="119"/>
      <c r="S80" s="81"/>
      <c r="T80" s="319"/>
      <c r="U80" s="61" t="str">
        <f>IF(ISBLANK(A80),"",_xlfn.IFNA(VLOOKUP(A80,'Flight Schedule'!B:U,17,0),"PLEASE CHECK"))</f>
        <v/>
      </c>
      <c r="V80" s="61" t="str">
        <f>IF(ISBLANK(A80),"",_xlfn.IFNA(VLOOKUP(A80,'Flight Schedule'!B:U,20,0),"PLEASE CHECK"))</f>
        <v/>
      </c>
      <c r="W80" s="196" t="str">
        <f>IF(IF(ISBLANK(A80),"",VLOOKUP(A80,'Pax. Inflair Vs. Base'!A:A,1,0))=A80,"","N/A")</f>
        <v/>
      </c>
      <c r="X80" s="197" t="str">
        <f t="shared" si="10"/>
        <v/>
      </c>
      <c r="Y80" s="198">
        <f>_xlfn.IFNA(VLOOKUP(B80,REGISTRATIONS!B:D,3,0),0)</f>
        <v>0</v>
      </c>
      <c r="Z80" s="198">
        <f>_xlfn.IFNA(VLOOKUP(B80,REGISTRATIONS!B:E,4,0),0)</f>
        <v>0</v>
      </c>
      <c r="AA80" s="198">
        <f>_xlfn.IFNA(VLOOKUP(B80,REGISTRATIONS!B:F,5,0),0)</f>
        <v>0</v>
      </c>
      <c r="AB80" s="198">
        <f t="shared" si="11"/>
        <v>0</v>
      </c>
      <c r="AC80" s="198">
        <f t="shared" si="12"/>
        <v>0</v>
      </c>
      <c r="AD80" s="199" t="str">
        <f t="shared" ref="AD80:AD110" si="13">IFERROR((_xlfn.IFNA((K80+L80+F80+G80+E80)/(IF(P80="Pax",Y80+Z80+AA80+AB80+AC80,0)+IF(P80="Cargo",AB80+AC80,0)),0)),"")</f>
        <v/>
      </c>
    </row>
    <row r="81" spans="1:30" s="307" customFormat="1" x14ac:dyDescent="0.3">
      <c r="A81" s="67"/>
      <c r="B81" s="67"/>
      <c r="C81" s="73"/>
      <c r="D81" s="73"/>
      <c r="E81" s="219"/>
      <c r="F81" s="220"/>
      <c r="G81" s="220"/>
      <c r="H81" s="230"/>
      <c r="I81" s="230"/>
      <c r="J81" s="230"/>
      <c r="K81" s="220"/>
      <c r="L81" s="220"/>
      <c r="M81" s="192"/>
      <c r="N81" s="73"/>
      <c r="O81" s="354"/>
      <c r="P81" s="261"/>
      <c r="Q81" s="119"/>
      <c r="R81" s="119"/>
      <c r="S81" s="81"/>
      <c r="T81" s="319"/>
      <c r="U81" s="61" t="str">
        <f>IF(ISBLANK(A81),"",_xlfn.IFNA(VLOOKUP(A81,'Flight Schedule'!B:U,17,0),"PLEASE CHECK"))</f>
        <v/>
      </c>
      <c r="V81" s="61" t="str">
        <f>IF(ISBLANK(A81),"",_xlfn.IFNA(VLOOKUP(A81,'Flight Schedule'!B:U,20,0),"PLEASE CHECK"))</f>
        <v/>
      </c>
      <c r="W81" s="196" t="str">
        <f>IF(IF(ISBLANK(A81),"",VLOOKUP(A81,'Pax. Inflair Vs. Base'!A:A,1,0))=A81,"","N/A")</f>
        <v/>
      </c>
      <c r="X81" s="197" t="str">
        <f t="shared" si="10"/>
        <v/>
      </c>
      <c r="Y81" s="198">
        <f>_xlfn.IFNA(VLOOKUP(B81,REGISTRATIONS!B:D,3,0),0)</f>
        <v>0</v>
      </c>
      <c r="Z81" s="198">
        <f>_xlfn.IFNA(VLOOKUP(B81,REGISTRATIONS!B:E,4,0),0)</f>
        <v>0</v>
      </c>
      <c r="AA81" s="198">
        <f>_xlfn.IFNA(VLOOKUP(B81,REGISTRATIONS!B:F,5,0),0)</f>
        <v>0</v>
      </c>
      <c r="AB81" s="198">
        <f t="shared" si="11"/>
        <v>0</v>
      </c>
      <c r="AC81" s="198">
        <f t="shared" si="12"/>
        <v>0</v>
      </c>
      <c r="AD81" s="199" t="str">
        <f t="shared" si="13"/>
        <v/>
      </c>
    </row>
    <row r="82" spans="1:30" s="307" customFormat="1" x14ac:dyDescent="0.3">
      <c r="A82" s="260"/>
      <c r="B82" s="260"/>
      <c r="C82" s="290"/>
      <c r="D82" s="290"/>
      <c r="E82" s="291"/>
      <c r="F82" s="292"/>
      <c r="G82" s="292"/>
      <c r="H82" s="230"/>
      <c r="I82" s="230"/>
      <c r="J82" s="230"/>
      <c r="K82" s="292"/>
      <c r="L82" s="292"/>
      <c r="M82" s="192"/>
      <c r="N82" s="290"/>
      <c r="O82" s="355"/>
      <c r="P82" s="261"/>
      <c r="Q82" s="119"/>
      <c r="R82" s="119"/>
      <c r="S82" s="81"/>
      <c r="T82" s="319"/>
      <c r="U82" s="61" t="str">
        <f>IF(ISBLANK(A82),"",_xlfn.IFNA(VLOOKUP(A82,'Flight Schedule'!B:U,17,0),"PLEASE CHECK"))</f>
        <v/>
      </c>
      <c r="V82" s="61" t="str">
        <f>IF(ISBLANK(A82),"",_xlfn.IFNA(VLOOKUP(A82,'Flight Schedule'!B:U,20,0),"PLEASE CHECK"))</f>
        <v/>
      </c>
      <c r="W82" s="196" t="str">
        <f>IF(IF(ISBLANK(A82),"",VLOOKUP(A82,'Pax. Inflair Vs. Base'!A:A,1,0))=A82,"","N/A")</f>
        <v/>
      </c>
      <c r="X82" s="197" t="str">
        <f t="shared" si="10"/>
        <v/>
      </c>
      <c r="Y82" s="198">
        <f>_xlfn.IFNA(VLOOKUP(B82,REGISTRATIONS!B:D,3,0),0)</f>
        <v>0</v>
      </c>
      <c r="Z82" s="198">
        <f>_xlfn.IFNA(VLOOKUP(B82,REGISTRATIONS!B:E,4,0),0)</f>
        <v>0</v>
      </c>
      <c r="AA82" s="198">
        <f>_xlfn.IFNA(VLOOKUP(B82,REGISTRATIONS!B:F,5,0),0)</f>
        <v>0</v>
      </c>
      <c r="AB82" s="198">
        <f t="shared" si="11"/>
        <v>0</v>
      </c>
      <c r="AC82" s="198">
        <f t="shared" si="12"/>
        <v>0</v>
      </c>
      <c r="AD82" s="199" t="str">
        <f t="shared" si="13"/>
        <v/>
      </c>
    </row>
    <row r="83" spans="1:30" s="307" customFormat="1" x14ac:dyDescent="0.3">
      <c r="A83" s="67"/>
      <c r="B83" s="67"/>
      <c r="C83" s="73"/>
      <c r="D83" s="73"/>
      <c r="E83" s="219"/>
      <c r="F83" s="220"/>
      <c r="G83" s="220"/>
      <c r="H83" s="230"/>
      <c r="I83" s="230"/>
      <c r="J83" s="230"/>
      <c r="K83" s="220"/>
      <c r="L83" s="220"/>
      <c r="M83" s="192"/>
      <c r="N83" s="73"/>
      <c r="O83" s="354"/>
      <c r="P83" s="261"/>
      <c r="Q83" s="119"/>
      <c r="R83" s="119"/>
      <c r="S83" s="81"/>
      <c r="T83" s="319"/>
      <c r="U83" s="61" t="str">
        <f>IF(ISBLANK(A83),"",_xlfn.IFNA(VLOOKUP(A83,'Flight Schedule'!B:U,17,0),"PLEASE CHECK"))</f>
        <v/>
      </c>
      <c r="V83" s="61" t="str">
        <f>IF(ISBLANK(A83),"",_xlfn.IFNA(VLOOKUP(A83,'Flight Schedule'!B:U,20,0),"PLEASE CHECK"))</f>
        <v/>
      </c>
      <c r="W83" s="196" t="str">
        <f>IF(IF(ISBLANK(A83),"",VLOOKUP(A83,'Pax. Inflair Vs. Base'!A:A,1,0))=A83,"","N/A")</f>
        <v/>
      </c>
      <c r="X83" s="197" t="str">
        <f t="shared" si="10"/>
        <v/>
      </c>
      <c r="Y83" s="198">
        <f>_xlfn.IFNA(VLOOKUP(B83,REGISTRATIONS!B:D,3,0),0)</f>
        <v>0</v>
      </c>
      <c r="Z83" s="198">
        <f>_xlfn.IFNA(VLOOKUP(B83,REGISTRATIONS!B:E,4,0),0)</f>
        <v>0</v>
      </c>
      <c r="AA83" s="198">
        <f>_xlfn.IFNA(VLOOKUP(B83,REGISTRATIONS!B:F,5,0),0)</f>
        <v>0</v>
      </c>
      <c r="AB83" s="198">
        <f t="shared" si="11"/>
        <v>0</v>
      </c>
      <c r="AC83" s="198">
        <f t="shared" si="12"/>
        <v>0</v>
      </c>
      <c r="AD83" s="199" t="str">
        <f t="shared" si="13"/>
        <v/>
      </c>
    </row>
    <row r="84" spans="1:30" s="307" customFormat="1" x14ac:dyDescent="0.3">
      <c r="A84" s="260"/>
      <c r="B84" s="67"/>
      <c r="C84" s="73"/>
      <c r="D84" s="73"/>
      <c r="E84" s="219"/>
      <c r="F84" s="220"/>
      <c r="G84" s="220"/>
      <c r="H84" s="230"/>
      <c r="I84" s="230"/>
      <c r="J84" s="230"/>
      <c r="K84" s="220"/>
      <c r="L84" s="220"/>
      <c r="M84" s="193"/>
      <c r="N84" s="73"/>
      <c r="O84" s="354"/>
      <c r="P84" s="261"/>
      <c r="Q84" s="119"/>
      <c r="R84" s="119"/>
      <c r="S84" s="81"/>
      <c r="T84" s="319"/>
      <c r="U84" s="61" t="str">
        <f>IF(ISBLANK(A84),"",_xlfn.IFNA(VLOOKUP(A84,'Flight Schedule'!B:U,17,0),"PLEASE CHECK"))</f>
        <v/>
      </c>
      <c r="V84" s="61" t="str">
        <f>IF(ISBLANK(A84),"",_xlfn.IFNA(VLOOKUP(A84,'Flight Schedule'!B:U,20,0),"PLEASE CHECK"))</f>
        <v/>
      </c>
      <c r="W84" s="196" t="str">
        <f>IF(IF(ISBLANK(A84),"",VLOOKUP(A84,'Pax. Inflair Vs. Base'!A:A,1,0))=A84,"","N/A")</f>
        <v/>
      </c>
      <c r="X84" s="197" t="str">
        <f t="shared" si="10"/>
        <v/>
      </c>
      <c r="Y84" s="198">
        <f>_xlfn.IFNA(VLOOKUP(B84,REGISTRATIONS!B:D,3,0),0)</f>
        <v>0</v>
      </c>
      <c r="Z84" s="198">
        <f>_xlfn.IFNA(VLOOKUP(B84,REGISTRATIONS!B:E,4,0),0)</f>
        <v>0</v>
      </c>
      <c r="AA84" s="198">
        <f>_xlfn.IFNA(VLOOKUP(B84,REGISTRATIONS!B:F,5,0),0)</f>
        <v>0</v>
      </c>
      <c r="AB84" s="198">
        <f t="shared" si="11"/>
        <v>0</v>
      </c>
      <c r="AC84" s="198">
        <f t="shared" si="12"/>
        <v>0</v>
      </c>
      <c r="AD84" s="199" t="str">
        <f t="shared" si="13"/>
        <v/>
      </c>
    </row>
    <row r="85" spans="1:30" s="307" customFormat="1" x14ac:dyDescent="0.3">
      <c r="A85" s="67"/>
      <c r="B85" s="67"/>
      <c r="C85" s="73"/>
      <c r="D85" s="73"/>
      <c r="E85" s="219"/>
      <c r="F85" s="220"/>
      <c r="G85" s="220"/>
      <c r="H85" s="230"/>
      <c r="I85" s="230"/>
      <c r="J85" s="230"/>
      <c r="K85" s="220"/>
      <c r="L85" s="220"/>
      <c r="M85" s="193"/>
      <c r="N85" s="73"/>
      <c r="O85" s="354"/>
      <c r="P85" s="255"/>
      <c r="Q85" s="119"/>
      <c r="R85" s="119"/>
      <c r="S85" s="81"/>
      <c r="T85" s="319"/>
      <c r="U85" s="61" t="str">
        <f>IF(ISBLANK(A85),"",_xlfn.IFNA(VLOOKUP(A85,'Flight Schedule'!B:U,17,0),"PLEASE CHECK"))</f>
        <v/>
      </c>
      <c r="V85" s="61" t="str">
        <f>IF(ISBLANK(A85),"",_xlfn.IFNA(VLOOKUP(A85,'Flight Schedule'!B:U,20,0),"PLEASE CHECK"))</f>
        <v/>
      </c>
      <c r="W85" s="196" t="str">
        <f>IF(IF(ISBLANK(A85),"",VLOOKUP(A85,'Pax. Inflair Vs. Base'!A:A,1,0))=A85,"","N/A")</f>
        <v/>
      </c>
      <c r="X85" s="197" t="str">
        <f t="shared" si="10"/>
        <v/>
      </c>
      <c r="Y85" s="198">
        <f>_xlfn.IFNA(VLOOKUP(B85,REGISTRATIONS!B:D,3,0),0)</f>
        <v>0</v>
      </c>
      <c r="Z85" s="198">
        <f>_xlfn.IFNA(VLOOKUP(B85,REGISTRATIONS!B:E,4,0),0)</f>
        <v>0</v>
      </c>
      <c r="AA85" s="198">
        <f>_xlfn.IFNA(VLOOKUP(B85,REGISTRATIONS!B:F,5,0),0)</f>
        <v>0</v>
      </c>
      <c r="AB85" s="198">
        <f t="shared" si="11"/>
        <v>0</v>
      </c>
      <c r="AC85" s="198">
        <f t="shared" si="12"/>
        <v>0</v>
      </c>
      <c r="AD85" s="199" t="str">
        <f t="shared" si="13"/>
        <v/>
      </c>
    </row>
    <row r="86" spans="1:30" s="307" customFormat="1" x14ac:dyDescent="0.3">
      <c r="A86" s="67"/>
      <c r="B86" s="67"/>
      <c r="C86" s="73"/>
      <c r="D86" s="73"/>
      <c r="E86" s="219"/>
      <c r="F86" s="220"/>
      <c r="G86" s="220"/>
      <c r="H86" s="230"/>
      <c r="I86" s="230"/>
      <c r="J86" s="230"/>
      <c r="K86" s="220"/>
      <c r="L86" s="220"/>
      <c r="M86" s="193"/>
      <c r="N86" s="73"/>
      <c r="O86" s="354"/>
      <c r="P86" s="255"/>
      <c r="Q86" s="119"/>
      <c r="R86" s="119"/>
      <c r="S86" s="81"/>
      <c r="T86" s="319"/>
      <c r="U86" s="61" t="str">
        <f>IF(ISBLANK(A86),"",_xlfn.IFNA(VLOOKUP(A86,'Flight Schedule'!B:U,17,0),"PLEASE CHECK"))</f>
        <v/>
      </c>
      <c r="V86" s="61" t="str">
        <f>IF(ISBLANK(A86),"",_xlfn.IFNA(VLOOKUP(A86,'Flight Schedule'!B:U,20,0),"PLEASE CHECK"))</f>
        <v/>
      </c>
      <c r="W86" s="196" t="str">
        <f>IF(IF(ISBLANK(A86),"",VLOOKUP(A86,'Pax. Inflair Vs. Base'!A:A,1,0))=A86,"","N/A")</f>
        <v/>
      </c>
      <c r="X86" s="197" t="str">
        <f t="shared" si="10"/>
        <v/>
      </c>
      <c r="Y86" s="198">
        <f>_xlfn.IFNA(VLOOKUP(B86,REGISTRATIONS!B:D,3,0),0)</f>
        <v>0</v>
      </c>
      <c r="Z86" s="198">
        <f>_xlfn.IFNA(VLOOKUP(B86,REGISTRATIONS!B:E,4,0),0)</f>
        <v>0</v>
      </c>
      <c r="AA86" s="198">
        <f>_xlfn.IFNA(VLOOKUP(B86,REGISTRATIONS!B:F,5,0),0)</f>
        <v>0</v>
      </c>
      <c r="AB86" s="198">
        <f t="shared" si="11"/>
        <v>0</v>
      </c>
      <c r="AC86" s="198">
        <f t="shared" si="12"/>
        <v>0</v>
      </c>
      <c r="AD86" s="199" t="str">
        <f t="shared" si="13"/>
        <v/>
      </c>
    </row>
    <row r="87" spans="1:30" s="307" customFormat="1" x14ac:dyDescent="0.3">
      <c r="A87" s="67"/>
      <c r="B87" s="67"/>
      <c r="C87" s="73"/>
      <c r="D87" s="73"/>
      <c r="E87" s="219"/>
      <c r="F87" s="220"/>
      <c r="G87" s="220"/>
      <c r="H87" s="230"/>
      <c r="I87" s="230"/>
      <c r="J87" s="230"/>
      <c r="K87" s="220"/>
      <c r="L87" s="220"/>
      <c r="M87" s="193"/>
      <c r="N87" s="73"/>
      <c r="O87" s="354"/>
      <c r="P87" s="255"/>
      <c r="Q87" s="119"/>
      <c r="R87" s="119"/>
      <c r="S87" s="81"/>
      <c r="T87" s="319"/>
      <c r="U87" s="61" t="str">
        <f>IF(ISBLANK(A87),"",_xlfn.IFNA(VLOOKUP(A87,'Flight Schedule'!B:U,17,0),"PLEASE CHECK"))</f>
        <v/>
      </c>
      <c r="V87" s="61" t="str">
        <f>IF(ISBLANK(A87),"",_xlfn.IFNA(VLOOKUP(A87,'Flight Schedule'!B:U,20,0),"PLEASE CHECK"))</f>
        <v/>
      </c>
      <c r="W87" s="196" t="str">
        <f>IF(IF(ISBLANK(A87),"",VLOOKUP(A87,'Pax. Inflair Vs. Base'!A:A,1,0))=A87,"","N/A")</f>
        <v/>
      </c>
      <c r="X87" s="197" t="str">
        <f t="shared" si="10"/>
        <v/>
      </c>
      <c r="Y87" s="198">
        <f>_xlfn.IFNA(VLOOKUP(B87,REGISTRATIONS!B:D,3,0),0)</f>
        <v>0</v>
      </c>
      <c r="Z87" s="198">
        <f>_xlfn.IFNA(VLOOKUP(B87,REGISTRATIONS!B:E,4,0),0)</f>
        <v>0</v>
      </c>
      <c r="AA87" s="198">
        <f>_xlfn.IFNA(VLOOKUP(B87,REGISTRATIONS!B:F,5,0),0)</f>
        <v>0</v>
      </c>
      <c r="AB87" s="198">
        <f t="shared" si="11"/>
        <v>0</v>
      </c>
      <c r="AC87" s="198">
        <f t="shared" si="12"/>
        <v>0</v>
      </c>
      <c r="AD87" s="199" t="str">
        <f t="shared" si="13"/>
        <v/>
      </c>
    </row>
    <row r="88" spans="1:30" s="307" customFormat="1" x14ac:dyDescent="0.3">
      <c r="A88" s="67"/>
      <c r="B88" s="67"/>
      <c r="C88" s="73"/>
      <c r="D88" s="73"/>
      <c r="E88" s="219"/>
      <c r="F88" s="220"/>
      <c r="G88" s="220"/>
      <c r="H88" s="230"/>
      <c r="I88" s="230"/>
      <c r="J88" s="230"/>
      <c r="K88" s="220"/>
      <c r="L88" s="220"/>
      <c r="M88" s="193"/>
      <c r="N88" s="73"/>
      <c r="O88" s="354"/>
      <c r="P88" s="255"/>
      <c r="Q88" s="119"/>
      <c r="R88" s="119"/>
      <c r="S88" s="81"/>
      <c r="T88" s="319"/>
      <c r="U88" s="61" t="str">
        <f>IF(ISBLANK(A88),"",_xlfn.IFNA(VLOOKUP(A88,'Flight Schedule'!B:U,17,0),"PLEASE CHECK"))</f>
        <v/>
      </c>
      <c r="V88" s="61" t="str">
        <f>IF(ISBLANK(A88),"",_xlfn.IFNA(VLOOKUP(A88,'Flight Schedule'!B:U,20,0),"PLEASE CHECK"))</f>
        <v/>
      </c>
      <c r="W88" s="196" t="str">
        <f>IF(IF(ISBLANK(A88),"",VLOOKUP(A88,'Pax. Inflair Vs. Base'!A:A,1,0))=A88,"","N/A")</f>
        <v/>
      </c>
      <c r="X88" s="197" t="str">
        <f t="shared" si="10"/>
        <v/>
      </c>
      <c r="Y88" s="198">
        <f>_xlfn.IFNA(VLOOKUP(B88,REGISTRATIONS!B:D,3,0),0)</f>
        <v>0</v>
      </c>
      <c r="Z88" s="198">
        <f>_xlfn.IFNA(VLOOKUP(B88,REGISTRATIONS!B:E,4,0),0)</f>
        <v>0</v>
      </c>
      <c r="AA88" s="198">
        <f>_xlfn.IFNA(VLOOKUP(B88,REGISTRATIONS!B:F,5,0),0)</f>
        <v>0</v>
      </c>
      <c r="AB88" s="198">
        <f t="shared" si="11"/>
        <v>0</v>
      </c>
      <c r="AC88" s="198">
        <f t="shared" si="12"/>
        <v>0</v>
      </c>
      <c r="AD88" s="199" t="str">
        <f t="shared" si="13"/>
        <v/>
      </c>
    </row>
    <row r="89" spans="1:30" s="307" customFormat="1" x14ac:dyDescent="0.3">
      <c r="A89" s="67"/>
      <c r="B89" s="67"/>
      <c r="C89" s="73"/>
      <c r="D89" s="73"/>
      <c r="E89" s="219"/>
      <c r="F89" s="220"/>
      <c r="G89" s="220"/>
      <c r="H89" s="230"/>
      <c r="I89" s="230"/>
      <c r="J89" s="230"/>
      <c r="K89" s="220"/>
      <c r="L89" s="220"/>
      <c r="M89" s="193"/>
      <c r="N89" s="73"/>
      <c r="O89" s="354"/>
      <c r="P89" s="255"/>
      <c r="Q89" s="119"/>
      <c r="R89" s="119"/>
      <c r="S89" s="81"/>
      <c r="T89" s="319"/>
      <c r="U89" s="61" t="str">
        <f>IF(ISBLANK(A89),"",_xlfn.IFNA(VLOOKUP(A89,'Flight Schedule'!B:U,17,0),"PLEASE CHECK"))</f>
        <v/>
      </c>
      <c r="V89" s="61" t="str">
        <f>IF(ISBLANK(A89),"",_xlfn.IFNA(VLOOKUP(A89,'Flight Schedule'!B:U,20,0),"PLEASE CHECK"))</f>
        <v/>
      </c>
      <c r="W89" s="196" t="str">
        <f>IF(IF(ISBLANK(A89),"",VLOOKUP(A89,'Pax. Inflair Vs. Base'!A:A,1,0))=A89,"","N/A")</f>
        <v/>
      </c>
      <c r="X89" s="197" t="str">
        <f t="shared" si="10"/>
        <v/>
      </c>
      <c r="Y89" s="198">
        <f>_xlfn.IFNA(VLOOKUP(B89,REGISTRATIONS!B:D,3,0),0)</f>
        <v>0</v>
      </c>
      <c r="Z89" s="198">
        <f>_xlfn.IFNA(VLOOKUP(B89,REGISTRATIONS!B:E,4,0),0)</f>
        <v>0</v>
      </c>
      <c r="AA89" s="198">
        <f>_xlfn.IFNA(VLOOKUP(B89,REGISTRATIONS!B:F,5,0),0)</f>
        <v>0</v>
      </c>
      <c r="AB89" s="198">
        <f t="shared" si="11"/>
        <v>0</v>
      </c>
      <c r="AC89" s="198">
        <f t="shared" si="12"/>
        <v>0</v>
      </c>
      <c r="AD89" s="199" t="str">
        <f t="shared" si="13"/>
        <v/>
      </c>
    </row>
    <row r="90" spans="1:30" s="307" customFormat="1" x14ac:dyDescent="0.3">
      <c r="A90" s="67"/>
      <c r="B90" s="67"/>
      <c r="C90" s="73"/>
      <c r="D90" s="73"/>
      <c r="E90" s="219"/>
      <c r="F90" s="220"/>
      <c r="G90" s="220"/>
      <c r="H90" s="230"/>
      <c r="I90" s="230"/>
      <c r="J90" s="230"/>
      <c r="K90" s="220"/>
      <c r="L90" s="220"/>
      <c r="M90" s="193"/>
      <c r="N90" s="73"/>
      <c r="O90" s="354"/>
      <c r="P90" s="255"/>
      <c r="Q90" s="119"/>
      <c r="R90" s="119"/>
      <c r="S90" s="81"/>
      <c r="T90" s="319"/>
      <c r="U90" s="61" t="str">
        <f>IF(ISBLANK(A90),"",_xlfn.IFNA(VLOOKUP(A90,'Flight Schedule'!B:U,17,0),"PLEASE CHECK"))</f>
        <v/>
      </c>
      <c r="V90" s="61" t="str">
        <f>IF(ISBLANK(A90),"",_xlfn.IFNA(VLOOKUP(A90,'Flight Schedule'!B:U,20,0),"PLEASE CHECK"))</f>
        <v/>
      </c>
      <c r="W90" s="196" t="str">
        <f>IF(IF(ISBLANK(A90),"",VLOOKUP(A90,'Pax. Inflair Vs. Base'!A:A,1,0))=A90,"","N/A")</f>
        <v/>
      </c>
      <c r="X90" s="197" t="str">
        <f t="shared" si="10"/>
        <v/>
      </c>
      <c r="Y90" s="198">
        <f>_xlfn.IFNA(VLOOKUP(B90,REGISTRATIONS!B:D,3,0),0)</f>
        <v>0</v>
      </c>
      <c r="Z90" s="198">
        <f>_xlfn.IFNA(VLOOKUP(B90,REGISTRATIONS!B:E,4,0),0)</f>
        <v>0</v>
      </c>
      <c r="AA90" s="198">
        <f>_xlfn.IFNA(VLOOKUP(B90,REGISTRATIONS!B:F,5,0),0)</f>
        <v>0</v>
      </c>
      <c r="AB90" s="198">
        <f t="shared" si="11"/>
        <v>0</v>
      </c>
      <c r="AC90" s="198">
        <f t="shared" si="12"/>
        <v>0</v>
      </c>
      <c r="AD90" s="199" t="str">
        <f t="shared" si="13"/>
        <v/>
      </c>
    </row>
    <row r="91" spans="1:30" s="307" customFormat="1" x14ac:dyDescent="0.3">
      <c r="A91" s="67"/>
      <c r="B91" s="67"/>
      <c r="C91" s="73"/>
      <c r="D91" s="73"/>
      <c r="E91" s="219"/>
      <c r="F91" s="220"/>
      <c r="G91" s="220"/>
      <c r="H91" s="230"/>
      <c r="I91" s="230"/>
      <c r="J91" s="230"/>
      <c r="K91" s="220"/>
      <c r="L91" s="220"/>
      <c r="M91" s="193"/>
      <c r="N91" s="73"/>
      <c r="O91" s="354"/>
      <c r="P91" s="255"/>
      <c r="Q91" s="119"/>
      <c r="R91" s="119"/>
      <c r="S91" s="81"/>
      <c r="T91" s="319"/>
      <c r="U91" s="61" t="str">
        <f>IF(ISBLANK(A91),"",_xlfn.IFNA(VLOOKUP(A91,'Flight Schedule'!B:U,17,0),"PLEASE CHECK"))</f>
        <v/>
      </c>
      <c r="V91" s="61" t="str">
        <f>IF(ISBLANK(A91),"",_xlfn.IFNA(VLOOKUP(A91,'Flight Schedule'!B:U,20,0),"PLEASE CHECK"))</f>
        <v/>
      </c>
      <c r="W91" s="196" t="str">
        <f>IF(IF(ISBLANK(A91),"",VLOOKUP(A91,'Pax. Inflair Vs. Base'!A:A,1,0))=A91,"","N/A")</f>
        <v/>
      </c>
      <c r="X91" s="197" t="str">
        <f t="shared" si="10"/>
        <v/>
      </c>
      <c r="Y91" s="198">
        <f>_xlfn.IFNA(VLOOKUP(B91,REGISTRATIONS!B:D,3,0),0)</f>
        <v>0</v>
      </c>
      <c r="Z91" s="198">
        <f>_xlfn.IFNA(VLOOKUP(B91,REGISTRATIONS!B:E,4,0),0)</f>
        <v>0</v>
      </c>
      <c r="AA91" s="198">
        <f>_xlfn.IFNA(VLOOKUP(B91,REGISTRATIONS!B:F,5,0),0)</f>
        <v>0</v>
      </c>
      <c r="AB91" s="198">
        <f t="shared" si="11"/>
        <v>0</v>
      </c>
      <c r="AC91" s="198">
        <f t="shared" si="12"/>
        <v>0</v>
      </c>
      <c r="AD91" s="199" t="str">
        <f t="shared" si="13"/>
        <v/>
      </c>
    </row>
    <row r="92" spans="1:30" s="307" customFormat="1" x14ac:dyDescent="0.3">
      <c r="A92" s="67"/>
      <c r="B92" s="67"/>
      <c r="C92" s="73"/>
      <c r="D92" s="73"/>
      <c r="E92" s="219"/>
      <c r="F92" s="220"/>
      <c r="G92" s="220"/>
      <c r="H92" s="230"/>
      <c r="I92" s="230"/>
      <c r="J92" s="230"/>
      <c r="K92" s="220"/>
      <c r="L92" s="220"/>
      <c r="M92" s="193"/>
      <c r="N92" s="73"/>
      <c r="O92" s="354"/>
      <c r="P92" s="255"/>
      <c r="Q92" s="119"/>
      <c r="R92" s="119"/>
      <c r="S92" s="81"/>
      <c r="T92" s="319"/>
      <c r="U92" s="61" t="str">
        <f>IF(ISBLANK(A92),"",_xlfn.IFNA(VLOOKUP(A92,'Flight Schedule'!B:U,17,0),"PLEASE CHECK"))</f>
        <v/>
      </c>
      <c r="V92" s="61" t="str">
        <f>IF(ISBLANK(A92),"",_xlfn.IFNA(VLOOKUP(A92,'Flight Schedule'!B:U,20,0),"PLEASE CHECK"))</f>
        <v/>
      </c>
      <c r="W92" s="196" t="str">
        <f>IF(IF(ISBLANK(A92),"",VLOOKUP(A92,'Pax. Inflair Vs. Base'!A:A,1,0))=A92,"","N/A")</f>
        <v/>
      </c>
      <c r="X92" s="197" t="str">
        <f t="shared" si="10"/>
        <v/>
      </c>
      <c r="Y92" s="198">
        <f>_xlfn.IFNA(VLOOKUP(B92,REGISTRATIONS!B:D,3,0),0)</f>
        <v>0</v>
      </c>
      <c r="Z92" s="198">
        <f>_xlfn.IFNA(VLOOKUP(B92,REGISTRATIONS!B:E,4,0),0)</f>
        <v>0</v>
      </c>
      <c r="AA92" s="198">
        <f>_xlfn.IFNA(VLOOKUP(B92,REGISTRATIONS!B:F,5,0),0)</f>
        <v>0</v>
      </c>
      <c r="AB92" s="198">
        <f t="shared" si="11"/>
        <v>0</v>
      </c>
      <c r="AC92" s="198">
        <f t="shared" si="12"/>
        <v>0</v>
      </c>
      <c r="AD92" s="199" t="str">
        <f t="shared" si="13"/>
        <v/>
      </c>
    </row>
    <row r="93" spans="1:30" s="307" customFormat="1" x14ac:dyDescent="0.3">
      <c r="A93" s="67"/>
      <c r="B93" s="67"/>
      <c r="C93" s="73"/>
      <c r="D93" s="73"/>
      <c r="E93" s="219"/>
      <c r="F93" s="220"/>
      <c r="G93" s="220"/>
      <c r="H93" s="230"/>
      <c r="I93" s="230"/>
      <c r="J93" s="230"/>
      <c r="K93" s="220"/>
      <c r="L93" s="220"/>
      <c r="M93" s="193"/>
      <c r="N93" s="73"/>
      <c r="O93" s="354"/>
      <c r="P93" s="255"/>
      <c r="Q93" s="119"/>
      <c r="R93" s="119"/>
      <c r="S93" s="81"/>
      <c r="T93" s="319"/>
      <c r="U93" s="61" t="str">
        <f>IF(ISBLANK(A93),"",_xlfn.IFNA(VLOOKUP(A93,'Flight Schedule'!B:U,17,0),"PLEASE CHECK"))</f>
        <v/>
      </c>
      <c r="V93" s="61" t="str">
        <f>IF(ISBLANK(A93),"",_xlfn.IFNA(VLOOKUP(A93,'Flight Schedule'!B:U,20,0),"PLEASE CHECK"))</f>
        <v/>
      </c>
      <c r="W93" s="196" t="str">
        <f>IF(IF(ISBLANK(A93),"",VLOOKUP(A93,'Pax. Inflair Vs. Base'!A:A,1,0))=A93,"","N/A")</f>
        <v/>
      </c>
      <c r="X93" s="197" t="str">
        <f t="shared" si="10"/>
        <v/>
      </c>
      <c r="Y93" s="198">
        <f>_xlfn.IFNA(VLOOKUP(B93,REGISTRATIONS!B:D,3,0),0)</f>
        <v>0</v>
      </c>
      <c r="Z93" s="198">
        <f>_xlfn.IFNA(VLOOKUP(B93,REGISTRATIONS!B:E,4,0),0)</f>
        <v>0</v>
      </c>
      <c r="AA93" s="198">
        <f>_xlfn.IFNA(VLOOKUP(B93,REGISTRATIONS!B:F,5,0),0)</f>
        <v>0</v>
      </c>
      <c r="AB93" s="198">
        <f t="shared" si="11"/>
        <v>0</v>
      </c>
      <c r="AC93" s="198">
        <f t="shared" si="12"/>
        <v>0</v>
      </c>
      <c r="AD93" s="199" t="str">
        <f t="shared" si="13"/>
        <v/>
      </c>
    </row>
    <row r="94" spans="1:30" s="307" customFormat="1" x14ac:dyDescent="0.3">
      <c r="A94" s="67"/>
      <c r="B94" s="67"/>
      <c r="C94" s="73"/>
      <c r="D94" s="73"/>
      <c r="E94" s="219"/>
      <c r="F94" s="220"/>
      <c r="G94" s="220"/>
      <c r="H94" s="230"/>
      <c r="I94" s="230"/>
      <c r="J94" s="230"/>
      <c r="K94" s="220"/>
      <c r="L94" s="220"/>
      <c r="M94" s="193"/>
      <c r="N94" s="73"/>
      <c r="O94" s="354"/>
      <c r="P94" s="255"/>
      <c r="Q94" s="119"/>
      <c r="R94" s="119"/>
      <c r="S94" s="81"/>
      <c r="T94" s="319"/>
      <c r="U94" s="61" t="str">
        <f>IF(ISBLANK(A94),"",_xlfn.IFNA(VLOOKUP(A94,'Flight Schedule'!B:U,17,0),"PLEASE CHECK"))</f>
        <v/>
      </c>
      <c r="V94" s="61" t="str">
        <f>IF(ISBLANK(A94),"",_xlfn.IFNA(VLOOKUP(A94,'Flight Schedule'!B:U,20,0),"PLEASE CHECK"))</f>
        <v/>
      </c>
      <c r="W94" s="196" t="str">
        <f>IF(IF(ISBLANK(A94),"",VLOOKUP(A94,'Pax. Inflair Vs. Base'!A:A,1,0))=A94,"","N/A")</f>
        <v/>
      </c>
      <c r="X94" s="197" t="str">
        <f t="shared" si="10"/>
        <v/>
      </c>
      <c r="Y94" s="198">
        <f>_xlfn.IFNA(VLOOKUP(B94,REGISTRATIONS!B:D,3,0),0)</f>
        <v>0</v>
      </c>
      <c r="Z94" s="198">
        <f>_xlfn.IFNA(VLOOKUP(B94,REGISTRATIONS!B:E,4,0),0)</f>
        <v>0</v>
      </c>
      <c r="AA94" s="198">
        <f>_xlfn.IFNA(VLOOKUP(B94,REGISTRATIONS!B:F,5,0),0)</f>
        <v>0</v>
      </c>
      <c r="AB94" s="198">
        <f t="shared" si="11"/>
        <v>0</v>
      </c>
      <c r="AC94" s="198">
        <f t="shared" si="12"/>
        <v>0</v>
      </c>
      <c r="AD94" s="199" t="str">
        <f t="shared" si="13"/>
        <v/>
      </c>
    </row>
    <row r="95" spans="1:30" s="307" customFormat="1" x14ac:dyDescent="0.3">
      <c r="A95" s="67"/>
      <c r="B95" s="67"/>
      <c r="C95" s="73"/>
      <c r="D95" s="73"/>
      <c r="E95" s="219"/>
      <c r="F95" s="220"/>
      <c r="G95" s="220"/>
      <c r="H95" s="230"/>
      <c r="I95" s="230"/>
      <c r="J95" s="230"/>
      <c r="K95" s="220"/>
      <c r="L95" s="220"/>
      <c r="M95" s="193"/>
      <c r="N95" s="73"/>
      <c r="O95" s="354"/>
      <c r="P95" s="255"/>
      <c r="Q95" s="119"/>
      <c r="R95" s="119"/>
      <c r="S95" s="81"/>
      <c r="T95" s="319"/>
      <c r="U95" s="61" t="str">
        <f>IF(ISBLANK(A95),"",_xlfn.IFNA(VLOOKUP(A95,'Flight Schedule'!B:U,17,0),"PLEASE CHECK"))</f>
        <v/>
      </c>
      <c r="V95" s="61" t="str">
        <f>IF(ISBLANK(A95),"",_xlfn.IFNA(VLOOKUP(A95,'Flight Schedule'!B:U,20,0),"PLEASE CHECK"))</f>
        <v/>
      </c>
      <c r="W95" s="196" t="str">
        <f>IF(IF(ISBLANK(A95),"",VLOOKUP(A95,'Pax. Inflair Vs. Base'!A:A,1,0))=A95,"","N/A")</f>
        <v/>
      </c>
      <c r="X95" s="197" t="str">
        <f t="shared" si="10"/>
        <v/>
      </c>
      <c r="Y95" s="198">
        <f>_xlfn.IFNA(VLOOKUP(B95,REGISTRATIONS!B:D,3,0),0)</f>
        <v>0</v>
      </c>
      <c r="Z95" s="198">
        <f>_xlfn.IFNA(VLOOKUP(B95,REGISTRATIONS!B:E,4,0),0)</f>
        <v>0</v>
      </c>
      <c r="AA95" s="198">
        <f>_xlfn.IFNA(VLOOKUP(B95,REGISTRATIONS!B:F,5,0),0)</f>
        <v>0</v>
      </c>
      <c r="AB95" s="198">
        <f t="shared" si="11"/>
        <v>0</v>
      </c>
      <c r="AC95" s="198">
        <f t="shared" si="12"/>
        <v>0</v>
      </c>
      <c r="AD95" s="199" t="str">
        <f t="shared" si="13"/>
        <v/>
      </c>
    </row>
    <row r="96" spans="1:30" s="307" customFormat="1" x14ac:dyDescent="0.3">
      <c r="A96" s="67"/>
      <c r="B96" s="67"/>
      <c r="C96" s="73"/>
      <c r="D96" s="73"/>
      <c r="E96" s="219"/>
      <c r="F96" s="220"/>
      <c r="G96" s="220"/>
      <c r="H96" s="230"/>
      <c r="I96" s="230"/>
      <c r="J96" s="230"/>
      <c r="K96" s="220"/>
      <c r="L96" s="220"/>
      <c r="M96" s="193"/>
      <c r="N96" s="73"/>
      <c r="O96" s="354"/>
      <c r="P96" s="255"/>
      <c r="Q96" s="119"/>
      <c r="R96" s="119"/>
      <c r="S96" s="81"/>
      <c r="T96" s="319"/>
      <c r="U96" s="61" t="str">
        <f>IF(ISBLANK(A96),"",_xlfn.IFNA(VLOOKUP(A96,'Flight Schedule'!B:U,17,0),"PLEASE CHECK"))</f>
        <v/>
      </c>
      <c r="V96" s="61" t="str">
        <f>IF(ISBLANK(A96),"",_xlfn.IFNA(VLOOKUP(A96,'Flight Schedule'!B:U,20,0),"PLEASE CHECK"))</f>
        <v/>
      </c>
      <c r="W96" s="196" t="str">
        <f>IF(IF(ISBLANK(A96),"",VLOOKUP(A96,'Pax. Inflair Vs. Base'!A:A,1,0))=A96,"","N/A")</f>
        <v/>
      </c>
      <c r="X96" s="197" t="str">
        <f t="shared" si="10"/>
        <v/>
      </c>
      <c r="Y96" s="198">
        <f>_xlfn.IFNA(VLOOKUP(B96,REGISTRATIONS!B:D,3,0),0)</f>
        <v>0</v>
      </c>
      <c r="Z96" s="198">
        <f>_xlfn.IFNA(VLOOKUP(B96,REGISTRATIONS!B:E,4,0),0)</f>
        <v>0</v>
      </c>
      <c r="AA96" s="198">
        <f>_xlfn.IFNA(VLOOKUP(B96,REGISTRATIONS!B:F,5,0),0)</f>
        <v>0</v>
      </c>
      <c r="AB96" s="198">
        <f t="shared" si="11"/>
        <v>0</v>
      </c>
      <c r="AC96" s="198">
        <f t="shared" si="12"/>
        <v>0</v>
      </c>
      <c r="AD96" s="199" t="str">
        <f t="shared" si="13"/>
        <v/>
      </c>
    </row>
    <row r="97" spans="1:30" s="307" customFormat="1" x14ac:dyDescent="0.3">
      <c r="A97" s="67"/>
      <c r="B97" s="67"/>
      <c r="C97" s="73"/>
      <c r="D97" s="73"/>
      <c r="E97" s="219"/>
      <c r="F97" s="220"/>
      <c r="G97" s="220"/>
      <c r="H97" s="230"/>
      <c r="I97" s="230"/>
      <c r="J97" s="230"/>
      <c r="K97" s="220"/>
      <c r="L97" s="220"/>
      <c r="M97" s="193"/>
      <c r="N97" s="73"/>
      <c r="O97" s="354"/>
      <c r="P97" s="255"/>
      <c r="Q97" s="119"/>
      <c r="R97" s="119"/>
      <c r="S97" s="81"/>
      <c r="T97" s="319"/>
      <c r="U97" s="61" t="str">
        <f>IF(ISBLANK(A97),"",_xlfn.IFNA(VLOOKUP(A97,'Flight Schedule'!B:U,17,0),"PLEASE CHECK"))</f>
        <v/>
      </c>
      <c r="V97" s="61" t="str">
        <f>IF(ISBLANK(A97),"",_xlfn.IFNA(VLOOKUP(A97,'Flight Schedule'!B:U,20,0),"PLEASE CHECK"))</f>
        <v/>
      </c>
      <c r="W97" s="196" t="str">
        <f>IF(IF(ISBLANK(A97),"",VLOOKUP(A97,'Pax. Inflair Vs. Base'!A:A,1,0))=A97,"","N/A")</f>
        <v/>
      </c>
      <c r="X97" s="197" t="str">
        <f t="shared" si="10"/>
        <v/>
      </c>
      <c r="Y97" s="198">
        <f>_xlfn.IFNA(VLOOKUP(B97,REGISTRATIONS!B:D,3,0),0)</f>
        <v>0</v>
      </c>
      <c r="Z97" s="198">
        <f>_xlfn.IFNA(VLOOKUP(B97,REGISTRATIONS!B:E,4,0),0)</f>
        <v>0</v>
      </c>
      <c r="AA97" s="198">
        <f>_xlfn.IFNA(VLOOKUP(B97,REGISTRATIONS!B:F,5,0),0)</f>
        <v>0</v>
      </c>
      <c r="AB97" s="198">
        <f t="shared" si="11"/>
        <v>0</v>
      </c>
      <c r="AC97" s="198">
        <f t="shared" si="12"/>
        <v>0</v>
      </c>
      <c r="AD97" s="199" t="str">
        <f t="shared" si="13"/>
        <v/>
      </c>
    </row>
    <row r="98" spans="1:30" s="307" customFormat="1" x14ac:dyDescent="0.3">
      <c r="A98" s="67"/>
      <c r="B98" s="67"/>
      <c r="C98" s="73"/>
      <c r="D98" s="73"/>
      <c r="E98" s="219"/>
      <c r="F98" s="220"/>
      <c r="G98" s="220"/>
      <c r="H98" s="230"/>
      <c r="I98" s="230"/>
      <c r="J98" s="230"/>
      <c r="K98" s="220"/>
      <c r="L98" s="220"/>
      <c r="M98" s="193"/>
      <c r="N98" s="73"/>
      <c r="O98" s="354"/>
      <c r="P98" s="255"/>
      <c r="Q98" s="119"/>
      <c r="R98" s="119"/>
      <c r="S98" s="81"/>
      <c r="T98" s="319"/>
      <c r="U98" s="61" t="str">
        <f>IF(ISBLANK(A98),"",_xlfn.IFNA(VLOOKUP(A98,'Flight Schedule'!B:U,17,0),"PLEASE CHECK"))</f>
        <v/>
      </c>
      <c r="V98" s="61" t="str">
        <f>IF(ISBLANK(A98),"",_xlfn.IFNA(VLOOKUP(A98,'Flight Schedule'!B:U,20,0),"PLEASE CHECK"))</f>
        <v/>
      </c>
      <c r="W98" s="196" t="str">
        <f>IF(IF(ISBLANK(A98),"",VLOOKUP(A98,'Pax. Inflair Vs. Base'!A:A,1,0))=A98,"","N/A")</f>
        <v/>
      </c>
      <c r="X98" s="197" t="str">
        <f t="shared" si="10"/>
        <v/>
      </c>
      <c r="Y98" s="198">
        <f>_xlfn.IFNA(VLOOKUP(B98,REGISTRATIONS!B:D,3,0),0)</f>
        <v>0</v>
      </c>
      <c r="Z98" s="198">
        <f>_xlfn.IFNA(VLOOKUP(B98,REGISTRATIONS!B:E,4,0),0)</f>
        <v>0</v>
      </c>
      <c r="AA98" s="198">
        <f>_xlfn.IFNA(VLOOKUP(B98,REGISTRATIONS!B:F,5,0),0)</f>
        <v>0</v>
      </c>
      <c r="AB98" s="198">
        <f t="shared" si="11"/>
        <v>0</v>
      </c>
      <c r="AC98" s="198">
        <f t="shared" si="12"/>
        <v>0</v>
      </c>
      <c r="AD98" s="199" t="str">
        <f t="shared" si="13"/>
        <v/>
      </c>
    </row>
    <row r="99" spans="1:30" s="307" customFormat="1" x14ac:dyDescent="0.3">
      <c r="A99" s="67"/>
      <c r="B99" s="67"/>
      <c r="C99" s="73"/>
      <c r="D99" s="73"/>
      <c r="E99" s="219"/>
      <c r="F99" s="220"/>
      <c r="G99" s="220"/>
      <c r="H99" s="230"/>
      <c r="I99" s="230"/>
      <c r="J99" s="230"/>
      <c r="K99" s="220"/>
      <c r="L99" s="220"/>
      <c r="M99" s="193"/>
      <c r="N99" s="73"/>
      <c r="O99" s="354"/>
      <c r="P99" s="255"/>
      <c r="Q99" s="119"/>
      <c r="R99" s="119"/>
      <c r="S99" s="81"/>
      <c r="T99" s="319"/>
      <c r="U99" s="61" t="str">
        <f>IF(ISBLANK(A99),"",_xlfn.IFNA(VLOOKUP(A99,'Flight Schedule'!B:U,17,0),"PLEASE CHECK"))</f>
        <v/>
      </c>
      <c r="V99" s="61" t="str">
        <f>IF(ISBLANK(A99),"",_xlfn.IFNA(VLOOKUP(A99,'Flight Schedule'!B:U,20,0),"PLEASE CHECK"))</f>
        <v/>
      </c>
      <c r="W99" s="196" t="str">
        <f>IF(IF(ISBLANK(A99),"",VLOOKUP(A99,'Pax. Inflair Vs. Base'!A:A,1,0))=A99,"","N/A")</f>
        <v/>
      </c>
      <c r="X99" s="197" t="str">
        <f t="shared" si="10"/>
        <v/>
      </c>
      <c r="Y99" s="198">
        <f>_xlfn.IFNA(VLOOKUP(B99,REGISTRATIONS!B:D,3,0),0)</f>
        <v>0</v>
      </c>
      <c r="Z99" s="198">
        <f>_xlfn.IFNA(VLOOKUP(B99,REGISTRATIONS!B:E,4,0),0)</f>
        <v>0</v>
      </c>
      <c r="AA99" s="198">
        <f>_xlfn.IFNA(VLOOKUP(B99,REGISTRATIONS!B:F,5,0),0)</f>
        <v>0</v>
      </c>
      <c r="AB99" s="198">
        <f t="shared" si="11"/>
        <v>0</v>
      </c>
      <c r="AC99" s="198">
        <f t="shared" si="12"/>
        <v>0</v>
      </c>
      <c r="AD99" s="199" t="str">
        <f t="shared" si="13"/>
        <v/>
      </c>
    </row>
    <row r="100" spans="1:30" s="307" customFormat="1" x14ac:dyDescent="0.3">
      <c r="A100" s="67"/>
      <c r="B100" s="67"/>
      <c r="C100" s="73"/>
      <c r="D100" s="73"/>
      <c r="E100" s="219"/>
      <c r="F100" s="220"/>
      <c r="G100" s="220"/>
      <c r="H100" s="230"/>
      <c r="I100" s="230"/>
      <c r="J100" s="230"/>
      <c r="K100" s="220"/>
      <c r="L100" s="220"/>
      <c r="M100" s="193"/>
      <c r="N100" s="73"/>
      <c r="O100" s="354"/>
      <c r="P100" s="255"/>
      <c r="Q100" s="119"/>
      <c r="R100" s="119"/>
      <c r="S100" s="81"/>
      <c r="T100" s="319"/>
      <c r="U100" s="61" t="str">
        <f>IF(ISBLANK(A100),"",_xlfn.IFNA(VLOOKUP(A100,'Flight Schedule'!B:U,17,0),"PLEASE CHECK"))</f>
        <v/>
      </c>
      <c r="V100" s="61" t="str">
        <f>IF(ISBLANK(A100),"",_xlfn.IFNA(VLOOKUP(A100,'Flight Schedule'!B:U,20,0),"PLEASE CHECK"))</f>
        <v/>
      </c>
      <c r="W100" s="196" t="str">
        <f>IF(IF(ISBLANK(A100),"",VLOOKUP(A100,'Pax. Inflair Vs. Base'!A:A,1,0))=A100,"","N/A")</f>
        <v/>
      </c>
      <c r="X100" s="197" t="str">
        <f t="shared" si="10"/>
        <v/>
      </c>
      <c r="Y100" s="198">
        <f>_xlfn.IFNA(VLOOKUP(B100,REGISTRATIONS!B:D,3,0),0)</f>
        <v>0</v>
      </c>
      <c r="Z100" s="198">
        <f>_xlfn.IFNA(VLOOKUP(B100,REGISTRATIONS!B:E,4,0),0)</f>
        <v>0</v>
      </c>
      <c r="AA100" s="198">
        <f>_xlfn.IFNA(VLOOKUP(B100,REGISTRATIONS!B:F,5,0),0)</f>
        <v>0</v>
      </c>
      <c r="AB100" s="198">
        <f t="shared" si="11"/>
        <v>0</v>
      </c>
      <c r="AC100" s="198">
        <f t="shared" si="12"/>
        <v>0</v>
      </c>
      <c r="AD100" s="199" t="str">
        <f t="shared" si="13"/>
        <v/>
      </c>
    </row>
    <row r="101" spans="1:30" s="307" customFormat="1" x14ac:dyDescent="0.3">
      <c r="A101" s="67"/>
      <c r="B101" s="67"/>
      <c r="C101" s="73"/>
      <c r="D101" s="73"/>
      <c r="E101" s="219"/>
      <c r="F101" s="220"/>
      <c r="G101" s="220"/>
      <c r="H101" s="230"/>
      <c r="I101" s="230"/>
      <c r="J101" s="230"/>
      <c r="K101" s="220"/>
      <c r="L101" s="220"/>
      <c r="M101" s="193"/>
      <c r="N101" s="73"/>
      <c r="O101" s="354"/>
      <c r="P101" s="255"/>
      <c r="Q101" s="119"/>
      <c r="R101" s="119"/>
      <c r="S101" s="81"/>
      <c r="T101" s="319"/>
      <c r="U101" s="61" t="str">
        <f>IF(ISBLANK(A101),"",_xlfn.IFNA(VLOOKUP(A101,'Flight Schedule'!B:U,17,0),"PLEASE CHECK"))</f>
        <v/>
      </c>
      <c r="V101" s="61" t="str">
        <f>IF(ISBLANK(A101),"",_xlfn.IFNA(VLOOKUP(A101,'Flight Schedule'!B:U,20,0),"PLEASE CHECK"))</f>
        <v/>
      </c>
      <c r="W101" s="196" t="str">
        <f>IF(IF(ISBLANK(A101),"",VLOOKUP(A101,'Pax. Inflair Vs. Base'!A:A,1,0))=A101,"","N/A")</f>
        <v/>
      </c>
      <c r="X101" s="197" t="str">
        <f t="shared" si="10"/>
        <v/>
      </c>
      <c r="Y101" s="198">
        <f>_xlfn.IFNA(VLOOKUP(B101,REGISTRATIONS!B:D,3,0),0)</f>
        <v>0</v>
      </c>
      <c r="Z101" s="198">
        <f>_xlfn.IFNA(VLOOKUP(B101,REGISTRATIONS!B:E,4,0),0)</f>
        <v>0</v>
      </c>
      <c r="AA101" s="198">
        <f>_xlfn.IFNA(VLOOKUP(B101,REGISTRATIONS!B:F,5,0),0)</f>
        <v>0</v>
      </c>
      <c r="AB101" s="198">
        <f t="shared" si="11"/>
        <v>0</v>
      </c>
      <c r="AC101" s="198">
        <f t="shared" si="12"/>
        <v>0</v>
      </c>
      <c r="AD101" s="199" t="str">
        <f t="shared" si="13"/>
        <v/>
      </c>
    </row>
    <row r="102" spans="1:30" s="307" customFormat="1" x14ac:dyDescent="0.3">
      <c r="A102" s="67"/>
      <c r="B102" s="67"/>
      <c r="C102" s="73"/>
      <c r="D102" s="73"/>
      <c r="E102" s="219"/>
      <c r="F102" s="220"/>
      <c r="G102" s="220"/>
      <c r="H102" s="230"/>
      <c r="I102" s="230"/>
      <c r="J102" s="230"/>
      <c r="K102" s="220"/>
      <c r="L102" s="220"/>
      <c r="M102" s="193"/>
      <c r="N102" s="73"/>
      <c r="O102" s="354"/>
      <c r="P102" s="255"/>
      <c r="Q102" s="119"/>
      <c r="R102" s="119"/>
      <c r="S102" s="81"/>
      <c r="T102" s="319"/>
      <c r="U102" s="61" t="str">
        <f>IF(ISBLANK(A102),"",_xlfn.IFNA(VLOOKUP(A102,'Flight Schedule'!B:U,17,0),"PLEASE CHECK"))</f>
        <v/>
      </c>
      <c r="V102" s="61" t="str">
        <f>IF(ISBLANK(A102),"",_xlfn.IFNA(VLOOKUP(A102,'Flight Schedule'!B:U,20,0),"PLEASE CHECK"))</f>
        <v/>
      </c>
      <c r="W102" s="196" t="str">
        <f>IF(IF(ISBLANK(A102),"",VLOOKUP(A102,'Pax. Inflair Vs. Base'!A:A,1,0))=A102,"","N/A")</f>
        <v/>
      </c>
      <c r="X102" s="197" t="str">
        <f t="shared" si="10"/>
        <v/>
      </c>
      <c r="Y102" s="198">
        <f>_xlfn.IFNA(VLOOKUP(B102,REGISTRATIONS!B:D,3,0),0)</f>
        <v>0</v>
      </c>
      <c r="Z102" s="198">
        <f>_xlfn.IFNA(VLOOKUP(B102,REGISTRATIONS!B:E,4,0),0)</f>
        <v>0</v>
      </c>
      <c r="AA102" s="198">
        <f>_xlfn.IFNA(VLOOKUP(B102,REGISTRATIONS!B:F,5,0),0)</f>
        <v>0</v>
      </c>
      <c r="AB102" s="198">
        <f t="shared" si="11"/>
        <v>0</v>
      </c>
      <c r="AC102" s="198">
        <f t="shared" si="12"/>
        <v>0</v>
      </c>
      <c r="AD102" s="199" t="str">
        <f t="shared" si="13"/>
        <v/>
      </c>
    </row>
    <row r="103" spans="1:30" s="307" customFormat="1" x14ac:dyDescent="0.3">
      <c r="A103" s="67"/>
      <c r="B103" s="67"/>
      <c r="C103" s="73"/>
      <c r="D103" s="73"/>
      <c r="E103" s="219"/>
      <c r="F103" s="220"/>
      <c r="G103" s="220"/>
      <c r="H103" s="230"/>
      <c r="I103" s="230"/>
      <c r="J103" s="230"/>
      <c r="K103" s="220"/>
      <c r="L103" s="220"/>
      <c r="M103" s="193"/>
      <c r="N103" s="73"/>
      <c r="O103" s="354"/>
      <c r="P103" s="255"/>
      <c r="Q103" s="119"/>
      <c r="R103" s="119"/>
      <c r="S103" s="81"/>
      <c r="T103" s="319"/>
      <c r="U103" s="61" t="str">
        <f>IF(ISBLANK(A103),"",_xlfn.IFNA(VLOOKUP(A103,'Flight Schedule'!B:U,17,0),"PLEASE CHECK"))</f>
        <v/>
      </c>
      <c r="V103" s="61" t="str">
        <f>IF(ISBLANK(A103),"",_xlfn.IFNA(VLOOKUP(A103,'Flight Schedule'!B:U,20,0),"PLEASE CHECK"))</f>
        <v/>
      </c>
      <c r="W103" s="196" t="str">
        <f>IF(IF(ISBLANK(A103),"",VLOOKUP(A103,'Pax. Inflair Vs. Base'!A:A,1,0))=A103,"","N/A")</f>
        <v/>
      </c>
      <c r="X103" s="197" t="str">
        <f t="shared" si="10"/>
        <v/>
      </c>
      <c r="Y103" s="198">
        <f>_xlfn.IFNA(VLOOKUP(B103,REGISTRATIONS!B:D,3,0),0)</f>
        <v>0</v>
      </c>
      <c r="Z103" s="198">
        <f>_xlfn.IFNA(VLOOKUP(B103,REGISTRATIONS!B:E,4,0),0)</f>
        <v>0</v>
      </c>
      <c r="AA103" s="198">
        <f>_xlfn.IFNA(VLOOKUP(B103,REGISTRATIONS!B:F,5,0),0)</f>
        <v>0</v>
      </c>
      <c r="AB103" s="198">
        <f t="shared" si="11"/>
        <v>0</v>
      </c>
      <c r="AC103" s="198">
        <f t="shared" si="12"/>
        <v>0</v>
      </c>
      <c r="AD103" s="199" t="str">
        <f t="shared" si="13"/>
        <v/>
      </c>
    </row>
    <row r="104" spans="1:30" s="307" customFormat="1" x14ac:dyDescent="0.3">
      <c r="A104" s="67"/>
      <c r="B104" s="67"/>
      <c r="C104" s="73"/>
      <c r="D104" s="73"/>
      <c r="E104" s="219"/>
      <c r="F104" s="220"/>
      <c r="G104" s="220"/>
      <c r="H104" s="230"/>
      <c r="I104" s="230"/>
      <c r="J104" s="230"/>
      <c r="K104" s="220"/>
      <c r="L104" s="220"/>
      <c r="M104" s="193"/>
      <c r="N104" s="73"/>
      <c r="O104" s="354"/>
      <c r="P104" s="255"/>
      <c r="Q104" s="119"/>
      <c r="R104" s="119"/>
      <c r="S104" s="81"/>
      <c r="T104" s="319"/>
      <c r="U104" s="61" t="str">
        <f>IF(ISBLANK(A104),"",_xlfn.IFNA(VLOOKUP(A104,'Flight Schedule'!B:U,17,0),"PLEASE CHECK"))</f>
        <v/>
      </c>
      <c r="V104" s="61" t="str">
        <f>IF(ISBLANK(A104),"",_xlfn.IFNA(VLOOKUP(A104,'Flight Schedule'!B:U,20,0),"PLEASE CHECK"))</f>
        <v/>
      </c>
      <c r="W104" s="196" t="str">
        <f>IF(IF(ISBLANK(A104),"",VLOOKUP(A104,'Pax. Inflair Vs. Base'!A:A,1,0))=A104,"","N/A")</f>
        <v/>
      </c>
      <c r="X104" s="197" t="str">
        <f t="shared" si="10"/>
        <v/>
      </c>
      <c r="Y104" s="198">
        <f>_xlfn.IFNA(VLOOKUP(B104,REGISTRATIONS!B:D,3,0),0)</f>
        <v>0</v>
      </c>
      <c r="Z104" s="198">
        <f>_xlfn.IFNA(VLOOKUP(B104,REGISTRATIONS!B:E,4,0),0)</f>
        <v>0</v>
      </c>
      <c r="AA104" s="198">
        <f>_xlfn.IFNA(VLOOKUP(B104,REGISTRATIONS!B:F,5,0),0)</f>
        <v>0</v>
      </c>
      <c r="AB104" s="198">
        <f t="shared" si="11"/>
        <v>0</v>
      </c>
      <c r="AC104" s="198">
        <f t="shared" si="12"/>
        <v>0</v>
      </c>
      <c r="AD104" s="199" t="str">
        <f t="shared" si="13"/>
        <v/>
      </c>
    </row>
    <row r="105" spans="1:30" s="307" customFormat="1" x14ac:dyDescent="0.3">
      <c r="A105" s="67"/>
      <c r="B105" s="67"/>
      <c r="C105" s="73"/>
      <c r="D105" s="73"/>
      <c r="E105" s="219"/>
      <c r="F105" s="220"/>
      <c r="G105" s="220"/>
      <c r="H105" s="230"/>
      <c r="I105" s="230"/>
      <c r="J105" s="230"/>
      <c r="K105" s="220"/>
      <c r="L105" s="220"/>
      <c r="M105" s="193"/>
      <c r="N105" s="73"/>
      <c r="O105" s="354"/>
      <c r="P105" s="255"/>
      <c r="Q105" s="119"/>
      <c r="R105" s="119"/>
      <c r="S105" s="81"/>
      <c r="T105" s="319"/>
      <c r="U105" s="61" t="str">
        <f>IF(ISBLANK(A105),"",_xlfn.IFNA(VLOOKUP(A105,'Flight Schedule'!B:U,17,0),"PLEASE CHECK"))</f>
        <v/>
      </c>
      <c r="V105" s="61" t="str">
        <f>IF(ISBLANK(A105),"",_xlfn.IFNA(VLOOKUP(A105,'Flight Schedule'!B:U,20,0),"PLEASE CHECK"))</f>
        <v/>
      </c>
      <c r="W105" s="196" t="str">
        <f>IF(IF(ISBLANK(A105),"",VLOOKUP(A105,'Pax. Inflair Vs. Base'!A:A,1,0))=A105,"","N/A")</f>
        <v/>
      </c>
      <c r="X105" s="197" t="str">
        <f t="shared" si="10"/>
        <v/>
      </c>
      <c r="Y105" s="198">
        <f>_xlfn.IFNA(VLOOKUP(B105,REGISTRATIONS!B:D,3,0),0)</f>
        <v>0</v>
      </c>
      <c r="Z105" s="198">
        <f>_xlfn.IFNA(VLOOKUP(B105,REGISTRATIONS!B:E,4,0),0)</f>
        <v>0</v>
      </c>
      <c r="AA105" s="198">
        <f>_xlfn.IFNA(VLOOKUP(B105,REGISTRATIONS!B:F,5,0),0)</f>
        <v>0</v>
      </c>
      <c r="AB105" s="198">
        <f t="shared" si="11"/>
        <v>0</v>
      </c>
      <c r="AC105" s="198">
        <f t="shared" si="12"/>
        <v>0</v>
      </c>
      <c r="AD105" s="199" t="str">
        <f t="shared" si="13"/>
        <v/>
      </c>
    </row>
    <row r="106" spans="1:30" s="307" customFormat="1" x14ac:dyDescent="0.3">
      <c r="A106" s="67"/>
      <c r="B106" s="67"/>
      <c r="C106" s="73"/>
      <c r="D106" s="73"/>
      <c r="E106" s="219"/>
      <c r="F106" s="220"/>
      <c r="G106" s="220"/>
      <c r="H106" s="230"/>
      <c r="I106" s="230"/>
      <c r="J106" s="230"/>
      <c r="K106" s="220"/>
      <c r="L106" s="220"/>
      <c r="M106" s="193"/>
      <c r="N106" s="73"/>
      <c r="O106" s="354"/>
      <c r="P106" s="255"/>
      <c r="Q106" s="119"/>
      <c r="R106" s="119"/>
      <c r="S106" s="81"/>
      <c r="T106" s="319"/>
      <c r="U106" s="61" t="str">
        <f>IF(ISBLANK(A106),"",_xlfn.IFNA(VLOOKUP(A106,'Flight Schedule'!B:U,17,0),"PLEASE CHECK"))</f>
        <v/>
      </c>
      <c r="V106" s="61" t="str">
        <f>IF(ISBLANK(A106),"",_xlfn.IFNA(VLOOKUP(A106,'Flight Schedule'!B:U,20,0),"PLEASE CHECK"))</f>
        <v/>
      </c>
      <c r="W106" s="196" t="str">
        <f>IF(IF(ISBLANK(A106),"",VLOOKUP(A106,'Pax. Inflair Vs. Base'!A:A,1,0))=A106,"","N/A")</f>
        <v/>
      </c>
      <c r="X106" s="197" t="str">
        <f t="shared" si="10"/>
        <v/>
      </c>
      <c r="Y106" s="198">
        <f>_xlfn.IFNA(VLOOKUP(B106,REGISTRATIONS!B:D,3,0),0)</f>
        <v>0</v>
      </c>
      <c r="Z106" s="198">
        <f>_xlfn.IFNA(VLOOKUP(B106,REGISTRATIONS!B:E,4,0),0)</f>
        <v>0</v>
      </c>
      <c r="AA106" s="198">
        <f>_xlfn.IFNA(VLOOKUP(B106,REGISTRATIONS!B:F,5,0),0)</f>
        <v>0</v>
      </c>
      <c r="AB106" s="198">
        <f t="shared" si="11"/>
        <v>0</v>
      </c>
      <c r="AC106" s="198">
        <f t="shared" si="12"/>
        <v>0</v>
      </c>
      <c r="AD106" s="199" t="str">
        <f t="shared" si="13"/>
        <v/>
      </c>
    </row>
    <row r="107" spans="1:30" s="307" customFormat="1" x14ac:dyDescent="0.3">
      <c r="A107" s="67"/>
      <c r="B107" s="67"/>
      <c r="C107" s="73"/>
      <c r="D107" s="73"/>
      <c r="E107" s="219"/>
      <c r="F107" s="220"/>
      <c r="G107" s="220"/>
      <c r="H107" s="230"/>
      <c r="I107" s="230"/>
      <c r="J107" s="230"/>
      <c r="K107" s="220"/>
      <c r="L107" s="220"/>
      <c r="M107" s="193"/>
      <c r="N107" s="73"/>
      <c r="O107" s="354"/>
      <c r="P107" s="255"/>
      <c r="Q107" s="119"/>
      <c r="R107" s="119"/>
      <c r="S107" s="81"/>
      <c r="T107" s="319"/>
      <c r="U107" s="61" t="str">
        <f>IF(ISBLANK(A107),"",_xlfn.IFNA(VLOOKUP(A107,'Flight Schedule'!B:U,17,0),"PLEASE CHECK"))</f>
        <v/>
      </c>
      <c r="V107" s="61" t="str">
        <f>IF(ISBLANK(A107),"",_xlfn.IFNA(VLOOKUP(A107,'Flight Schedule'!B:U,20,0),"PLEASE CHECK"))</f>
        <v/>
      </c>
      <c r="W107" s="196" t="str">
        <f>IF(IF(ISBLANK(A107),"",VLOOKUP(A107,'Pax. Inflair Vs. Base'!A:A,1,0))=A107,"","N/A")</f>
        <v/>
      </c>
      <c r="X107" s="197" t="str">
        <f t="shared" si="10"/>
        <v/>
      </c>
      <c r="Y107" s="198">
        <f>_xlfn.IFNA(VLOOKUP(B107,REGISTRATIONS!B:D,3,0),0)</f>
        <v>0</v>
      </c>
      <c r="Z107" s="198">
        <f>_xlfn.IFNA(VLOOKUP(B107,REGISTRATIONS!B:E,4,0),0)</f>
        <v>0</v>
      </c>
      <c r="AA107" s="198">
        <f>_xlfn.IFNA(VLOOKUP(B107,REGISTRATIONS!B:F,5,0),0)</f>
        <v>0</v>
      </c>
      <c r="AB107" s="198">
        <f t="shared" si="11"/>
        <v>0</v>
      </c>
      <c r="AC107" s="198">
        <f t="shared" si="12"/>
        <v>0</v>
      </c>
      <c r="AD107" s="199" t="str">
        <f t="shared" si="13"/>
        <v/>
      </c>
    </row>
    <row r="108" spans="1:30" s="307" customFormat="1" x14ac:dyDescent="0.3">
      <c r="A108" s="67"/>
      <c r="B108" s="67"/>
      <c r="C108" s="73"/>
      <c r="D108" s="73"/>
      <c r="E108" s="219"/>
      <c r="F108" s="220"/>
      <c r="G108" s="220"/>
      <c r="H108" s="230"/>
      <c r="I108" s="230"/>
      <c r="J108" s="230"/>
      <c r="K108" s="220"/>
      <c r="L108" s="220"/>
      <c r="M108" s="193"/>
      <c r="N108" s="73"/>
      <c r="O108" s="354"/>
      <c r="P108" s="255"/>
      <c r="Q108" s="119"/>
      <c r="R108" s="119"/>
      <c r="S108" s="81"/>
      <c r="T108" s="319"/>
      <c r="U108" s="61" t="str">
        <f>IF(ISBLANK(A108),"",_xlfn.IFNA(VLOOKUP(A108,'Flight Schedule'!B:U,17,0),"PLEASE CHECK"))</f>
        <v/>
      </c>
      <c r="V108" s="61" t="str">
        <f>IF(ISBLANK(A108),"",_xlfn.IFNA(VLOOKUP(A108,'Flight Schedule'!B:U,20,0),"PLEASE CHECK"))</f>
        <v/>
      </c>
      <c r="W108" s="196" t="str">
        <f>IF(IF(ISBLANK(A108),"",VLOOKUP(A108,'Pax. Inflair Vs. Base'!A:A,1,0))=A108,"","N/A")</f>
        <v/>
      </c>
      <c r="X108" s="197" t="str">
        <f t="shared" si="10"/>
        <v/>
      </c>
      <c r="Y108" s="198">
        <f>_xlfn.IFNA(VLOOKUP(B108,REGISTRATIONS!B:D,3,0),0)</f>
        <v>0</v>
      </c>
      <c r="Z108" s="198">
        <f>_xlfn.IFNA(VLOOKUP(B108,REGISTRATIONS!B:E,4,0),0)</f>
        <v>0</v>
      </c>
      <c r="AA108" s="198">
        <f>_xlfn.IFNA(VLOOKUP(B108,REGISTRATIONS!B:F,5,0),0)</f>
        <v>0</v>
      </c>
      <c r="AB108" s="198">
        <f t="shared" si="11"/>
        <v>0</v>
      </c>
      <c r="AC108" s="198">
        <f t="shared" si="12"/>
        <v>0</v>
      </c>
      <c r="AD108" s="199" t="str">
        <f t="shared" si="13"/>
        <v/>
      </c>
    </row>
    <row r="109" spans="1:30" s="307" customFormat="1" x14ac:dyDescent="0.3">
      <c r="A109" s="67"/>
      <c r="B109" s="67"/>
      <c r="C109" s="73"/>
      <c r="D109" s="73"/>
      <c r="E109" s="219"/>
      <c r="F109" s="220"/>
      <c r="G109" s="220"/>
      <c r="H109" s="230"/>
      <c r="I109" s="230"/>
      <c r="J109" s="230"/>
      <c r="K109" s="220"/>
      <c r="L109" s="220"/>
      <c r="M109" s="193"/>
      <c r="N109" s="73"/>
      <c r="O109" s="354"/>
      <c r="P109" s="255"/>
      <c r="Q109" s="119"/>
      <c r="R109" s="119"/>
      <c r="S109" s="81"/>
      <c r="T109" s="319"/>
      <c r="U109" s="61" t="str">
        <f>IF(ISBLANK(A109),"",_xlfn.IFNA(VLOOKUP(A109,'Flight Schedule'!B:U,17,0),"PLEASE CHECK"))</f>
        <v/>
      </c>
      <c r="V109" s="61" t="str">
        <f>IF(ISBLANK(A109),"",_xlfn.IFNA(VLOOKUP(A109,'Flight Schedule'!B:U,20,0),"PLEASE CHECK"))</f>
        <v/>
      </c>
      <c r="W109" s="196" t="str">
        <f>IF(IF(ISBLANK(A109),"",VLOOKUP(A109,'Pax. Inflair Vs. Base'!A:A,1,0))=A109,"","N/A")</f>
        <v/>
      </c>
      <c r="X109" s="197" t="str">
        <f t="shared" si="10"/>
        <v/>
      </c>
      <c r="Y109" s="198">
        <f>_xlfn.IFNA(VLOOKUP(B109,REGISTRATIONS!B:D,3,0),0)</f>
        <v>0</v>
      </c>
      <c r="Z109" s="198">
        <f>_xlfn.IFNA(VLOOKUP(B109,REGISTRATIONS!B:E,4,0),0)</f>
        <v>0</v>
      </c>
      <c r="AA109" s="198">
        <f>_xlfn.IFNA(VLOOKUP(B109,REGISTRATIONS!B:F,5,0),0)</f>
        <v>0</v>
      </c>
      <c r="AB109" s="198">
        <f t="shared" si="11"/>
        <v>0</v>
      </c>
      <c r="AC109" s="198">
        <f t="shared" si="12"/>
        <v>0</v>
      </c>
      <c r="AD109" s="199" t="str">
        <f t="shared" si="13"/>
        <v/>
      </c>
    </row>
    <row r="110" spans="1:30" s="307" customFormat="1" x14ac:dyDescent="0.3">
      <c r="A110" s="73"/>
      <c r="B110" s="73"/>
      <c r="C110" s="73"/>
      <c r="D110" s="73"/>
      <c r="E110" s="219"/>
      <c r="F110" s="220"/>
      <c r="G110" s="220"/>
      <c r="H110" s="230"/>
      <c r="I110" s="230"/>
      <c r="J110" s="230"/>
      <c r="K110" s="220"/>
      <c r="L110" s="220"/>
      <c r="M110" s="193"/>
      <c r="N110" s="73"/>
      <c r="O110" s="356"/>
      <c r="P110" s="255"/>
      <c r="Q110" s="150"/>
      <c r="R110" s="150"/>
      <c r="S110" s="68"/>
      <c r="T110" s="319"/>
      <c r="U110" s="61" t="str">
        <f>IF(ISBLANK(A110),"",_xlfn.IFNA(VLOOKUP(A110,'Flight Schedule'!B:U,17,0),"PLEASE CHECK"))</f>
        <v/>
      </c>
      <c r="V110" s="61" t="str">
        <f>IF(ISBLANK(A110),"",_xlfn.IFNA(VLOOKUP(A110,'Flight Schedule'!B:U,20,0),"PLEASE CHECK"))</f>
        <v/>
      </c>
      <c r="W110" s="196" t="str">
        <f>IF(IF(ISBLANK(A110),"",VLOOKUP(A110,'Pax. Inflair Vs. Base'!A:A,1,0))=A110,"","N/A")</f>
        <v/>
      </c>
      <c r="X110" s="197" t="str">
        <f t="shared" si="10"/>
        <v/>
      </c>
      <c r="Y110" s="198">
        <f>_xlfn.IFNA(VLOOKUP(B110,REGISTRATIONS!B:D,3,0),0)</f>
        <v>0</v>
      </c>
      <c r="Z110" s="198">
        <f>_xlfn.IFNA(VLOOKUP(B110,REGISTRATIONS!B:E,4,0),0)</f>
        <v>0</v>
      </c>
      <c r="AA110" s="198">
        <f>_xlfn.IFNA(VLOOKUP(B110,REGISTRATIONS!B:F,5,0),0)</f>
        <v>0</v>
      </c>
      <c r="AB110" s="198">
        <f t="shared" si="11"/>
        <v>0</v>
      </c>
      <c r="AC110" s="198">
        <f t="shared" si="12"/>
        <v>0</v>
      </c>
      <c r="AD110" s="199" t="str">
        <f t="shared" si="13"/>
        <v/>
      </c>
    </row>
    <row r="111" spans="1:30" x14ac:dyDescent="0.35">
      <c r="Y111" s="200">
        <f>SUM(Y7:Y110)</f>
        <v>24</v>
      </c>
      <c r="Z111" s="200">
        <f>SUM(Z7:Z110)</f>
        <v>1349</v>
      </c>
      <c r="AA111" s="200">
        <f>SUM(AA7:AA110)</f>
        <v>13782</v>
      </c>
      <c r="AB111" s="200">
        <f>SUM(AB7:AB110)</f>
        <v>129</v>
      </c>
      <c r="AC111" s="200">
        <f>SUM(AC7:AC110)</f>
        <v>521</v>
      </c>
      <c r="AD111" s="21"/>
    </row>
  </sheetData>
  <autoFilter ref="A6:L9" xr:uid="{00000000-0009-0000-0000-000001000000}"/>
  <mergeCells count="15">
    <mergeCell ref="P4:P6"/>
    <mergeCell ref="S4:S6"/>
    <mergeCell ref="AJ4:AJ5"/>
    <mergeCell ref="AI4:AI5"/>
    <mergeCell ref="AH4:AH5"/>
    <mergeCell ref="Y4:AC5"/>
    <mergeCell ref="U4:V5"/>
    <mergeCell ref="AD4:AD6"/>
    <mergeCell ref="W4:X5"/>
    <mergeCell ref="Q4:R5"/>
    <mergeCell ref="K5:L5"/>
    <mergeCell ref="H5:J5"/>
    <mergeCell ref="N4:N6"/>
    <mergeCell ref="O4:O6"/>
    <mergeCell ref="M4:M6"/>
  </mergeCells>
  <conditionalFormatting sqref="U7:V34 U36:V110">
    <cfRule type="containsText" dxfId="302" priority="2" operator="containsText" text="PLEASE CHECK">
      <formula>NOT(ISERROR(SEARCH("PLEASE CHECK",U7)))</formula>
    </cfRule>
  </conditionalFormatting>
  <conditionalFormatting sqref="U35:V35">
    <cfRule type="containsText" dxfId="301" priority="1" operator="containsText" text="PLEASE CHECK">
      <formula>NOT(ISERROR(SEARCH("PLEASE CHECK",U35)))</formula>
    </cfRule>
  </conditionalFormatting>
  <dataValidations count="4">
    <dataValidation type="textLength" allowBlank="1" showInputMessage="1" showErrorMessage="1" sqref="N110" xr:uid="{00000000-0002-0000-0100-000000000000}">
      <formula1>1</formula1>
      <formula2>1</formula2>
    </dataValidation>
    <dataValidation type="list" allowBlank="1" showInputMessage="1" showErrorMessage="1" sqref="P7:P110" xr:uid="{00000000-0002-0000-0100-000001000000}">
      <formula1>$AN$3:$AN$4</formula1>
    </dataValidation>
    <dataValidation type="list" allowBlank="1" showInputMessage="1" showErrorMessage="1" sqref="N7:N109" xr:uid="{00000000-0002-0000-0100-000002000000}">
      <formula1>$AQ$2</formula1>
    </dataValidation>
    <dataValidation type="list" allowBlank="1" showInputMessage="1" showErrorMessage="1" sqref="S7:S109" xr:uid="{00000000-0002-0000-0100-000003000000}">
      <formula1>$AR$2:$AR$3</formula1>
    </dataValidation>
  </dataValidations>
  <hyperlinks>
    <hyperlink ref="B51" r:id="rId1" tooltip="Boeing 777-367(ER)" display="https://www.flightradar24.com/data/aircraft/a7-boc" xr:uid="{00000000-0004-0000-0100-000000000000}"/>
  </hyperlinks>
  <printOptions horizontalCentered="1" verticalCentered="1"/>
  <pageMargins left="0" right="0" top="0" bottom="0" header="0" footer="0"/>
  <pageSetup paperSize="9" scale="95" fitToHeight="0" orientation="landscape" horizontalDpi="300" verticalDpi="30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/>
  <dimension ref="A2:F43"/>
  <sheetViews>
    <sheetView workbookViewId="0">
      <selection activeCell="L31" sqref="L31"/>
    </sheetView>
  </sheetViews>
  <sheetFormatPr defaultColWidth="9.109375" defaultRowHeight="14.4" x14ac:dyDescent="0.3"/>
  <cols>
    <col min="1" max="1" width="12" style="22" bestFit="1" customWidth="1"/>
    <col min="2" max="2" width="12.6640625" style="22" bestFit="1" customWidth="1"/>
    <col min="3" max="3" width="12" style="22" bestFit="1" customWidth="1"/>
    <col min="4" max="4" width="12" style="30" customWidth="1"/>
    <col min="5" max="5" width="7" style="30" bestFit="1" customWidth="1"/>
    <col min="6" max="6" width="8.109375" style="30" bestFit="1" customWidth="1"/>
    <col min="7" max="16384" width="9.109375" style="22"/>
  </cols>
  <sheetData>
    <row r="2" spans="1:6" s="23" customFormat="1" x14ac:dyDescent="0.3">
      <c r="A2" s="26" t="s">
        <v>412</v>
      </c>
      <c r="B2" s="26" t="s">
        <v>413</v>
      </c>
      <c r="C2" s="26" t="s">
        <v>412</v>
      </c>
      <c r="D2" s="27" t="s">
        <v>411</v>
      </c>
      <c r="E2" s="27" t="s">
        <v>35</v>
      </c>
      <c r="F2" s="27" t="s">
        <v>144</v>
      </c>
    </row>
    <row r="3" spans="1:6" x14ac:dyDescent="0.3">
      <c r="A3" s="25" t="s">
        <v>28</v>
      </c>
      <c r="B3" s="25" t="s">
        <v>7</v>
      </c>
      <c r="C3" s="25" t="s">
        <v>28</v>
      </c>
      <c r="D3" s="28">
        <v>0</v>
      </c>
      <c r="E3" s="28">
        <v>12</v>
      </c>
      <c r="F3" s="28">
        <v>138</v>
      </c>
    </row>
    <row r="4" spans="1:6" x14ac:dyDescent="0.3">
      <c r="A4" s="24" t="s">
        <v>28</v>
      </c>
      <c r="B4" s="24" t="s">
        <v>39</v>
      </c>
      <c r="C4" s="24" t="s">
        <v>28</v>
      </c>
      <c r="D4" s="29">
        <v>0</v>
      </c>
      <c r="E4" s="29">
        <v>12</v>
      </c>
      <c r="F4" s="29">
        <v>138</v>
      </c>
    </row>
    <row r="5" spans="1:6" x14ac:dyDescent="0.3">
      <c r="A5" s="24" t="s">
        <v>28</v>
      </c>
      <c r="B5" s="24" t="s">
        <v>98</v>
      </c>
      <c r="C5" s="24" t="s">
        <v>28</v>
      </c>
      <c r="D5" s="29">
        <v>0</v>
      </c>
      <c r="E5" s="29">
        <v>12</v>
      </c>
      <c r="F5" s="29">
        <v>138</v>
      </c>
    </row>
    <row r="6" spans="1:6" x14ac:dyDescent="0.3">
      <c r="A6" s="24" t="s">
        <v>28</v>
      </c>
      <c r="B6" s="24" t="s">
        <v>105</v>
      </c>
      <c r="C6" s="24" t="s">
        <v>28</v>
      </c>
      <c r="D6" s="29">
        <v>0</v>
      </c>
      <c r="E6" s="29">
        <v>12</v>
      </c>
      <c r="F6" s="29">
        <v>176</v>
      </c>
    </row>
    <row r="7" spans="1:6" x14ac:dyDescent="0.3">
      <c r="A7" s="24" t="s">
        <v>28</v>
      </c>
      <c r="B7" s="24" t="s">
        <v>141</v>
      </c>
      <c r="C7" s="24" t="s">
        <v>28</v>
      </c>
      <c r="D7" s="29">
        <v>0</v>
      </c>
      <c r="E7" s="29">
        <v>12</v>
      </c>
      <c r="F7" s="29">
        <v>176</v>
      </c>
    </row>
    <row r="8" spans="1:6" x14ac:dyDescent="0.3">
      <c r="A8" s="24" t="s">
        <v>28</v>
      </c>
      <c r="B8" s="24" t="s">
        <v>163</v>
      </c>
      <c r="C8" s="24" t="s">
        <v>28</v>
      </c>
      <c r="D8" s="29">
        <v>0</v>
      </c>
      <c r="E8" s="29">
        <v>12</v>
      </c>
      <c r="F8" s="29">
        <v>176</v>
      </c>
    </row>
    <row r="9" spans="1:6" x14ac:dyDescent="0.3">
      <c r="A9" s="24" t="s">
        <v>28</v>
      </c>
      <c r="B9" s="24" t="s">
        <v>371</v>
      </c>
      <c r="C9" s="24" t="s">
        <v>28</v>
      </c>
      <c r="D9" s="29">
        <v>0</v>
      </c>
      <c r="E9" s="29">
        <v>12</v>
      </c>
      <c r="F9" s="29">
        <v>176</v>
      </c>
    </row>
    <row r="10" spans="1:6" x14ac:dyDescent="0.3">
      <c r="A10" s="24" t="s">
        <v>28</v>
      </c>
      <c r="B10" s="24" t="s">
        <v>8</v>
      </c>
      <c r="C10" s="24" t="s">
        <v>28</v>
      </c>
      <c r="D10" s="29">
        <v>0</v>
      </c>
      <c r="E10" s="29">
        <v>16</v>
      </c>
      <c r="F10" s="29">
        <v>120</v>
      </c>
    </row>
    <row r="11" spans="1:6" x14ac:dyDescent="0.3">
      <c r="A11" s="24" t="s">
        <v>28</v>
      </c>
      <c r="B11" s="24" t="s">
        <v>9</v>
      </c>
      <c r="C11" s="24" t="s">
        <v>28</v>
      </c>
      <c r="D11" s="29">
        <v>0</v>
      </c>
      <c r="E11" s="29">
        <v>16</v>
      </c>
      <c r="F11" s="29">
        <v>120</v>
      </c>
    </row>
    <row r="12" spans="1:6" x14ac:dyDescent="0.3">
      <c r="A12" s="24" t="s">
        <v>28</v>
      </c>
      <c r="B12" s="24" t="s">
        <v>10</v>
      </c>
      <c r="C12" s="24" t="s">
        <v>28</v>
      </c>
      <c r="D12" s="29">
        <v>0</v>
      </c>
      <c r="E12" s="29">
        <v>16</v>
      </c>
      <c r="F12" s="29">
        <v>120</v>
      </c>
    </row>
    <row r="13" spans="1:6" x14ac:dyDescent="0.3">
      <c r="A13" s="24" t="s">
        <v>28</v>
      </c>
      <c r="B13" s="24" t="s">
        <v>11</v>
      </c>
      <c r="C13" s="24" t="s">
        <v>28</v>
      </c>
      <c r="D13" s="29">
        <v>0</v>
      </c>
      <c r="E13" s="29">
        <v>16</v>
      </c>
      <c r="F13" s="29">
        <v>120</v>
      </c>
    </row>
    <row r="14" spans="1:6" x14ac:dyDescent="0.3">
      <c r="A14" s="24" t="s">
        <v>28</v>
      </c>
      <c r="B14" s="24" t="s">
        <v>26</v>
      </c>
      <c r="C14" s="24" t="s">
        <v>28</v>
      </c>
      <c r="D14" s="29">
        <v>0</v>
      </c>
      <c r="E14" s="29">
        <v>12</v>
      </c>
      <c r="F14" s="29">
        <v>150</v>
      </c>
    </row>
    <row r="15" spans="1:6" x14ac:dyDescent="0.3">
      <c r="A15" s="24" t="s">
        <v>29</v>
      </c>
      <c r="B15" s="24" t="s">
        <v>27</v>
      </c>
      <c r="C15" s="24" t="s">
        <v>28</v>
      </c>
      <c r="D15" s="29">
        <v>0</v>
      </c>
      <c r="E15" s="29">
        <v>12</v>
      </c>
      <c r="F15" s="29">
        <v>188</v>
      </c>
    </row>
    <row r="16" spans="1:6" x14ac:dyDescent="0.3">
      <c r="A16" s="24" t="s">
        <v>29</v>
      </c>
      <c r="B16" s="24" t="s">
        <v>12</v>
      </c>
      <c r="C16" s="24" t="s">
        <v>28</v>
      </c>
      <c r="D16" s="29">
        <v>0</v>
      </c>
      <c r="E16" s="29">
        <v>16</v>
      </c>
      <c r="F16" s="29">
        <v>153</v>
      </c>
    </row>
    <row r="17" spans="1:6" x14ac:dyDescent="0.3">
      <c r="A17" s="24" t="s">
        <v>29</v>
      </c>
      <c r="B17" s="24" t="s">
        <v>13</v>
      </c>
      <c r="C17" s="24" t="s">
        <v>28</v>
      </c>
      <c r="D17" s="29">
        <v>0</v>
      </c>
      <c r="E17" s="29">
        <v>16</v>
      </c>
      <c r="F17" s="29">
        <v>153</v>
      </c>
    </row>
    <row r="18" spans="1:6" x14ac:dyDescent="0.3">
      <c r="A18" s="24" t="s">
        <v>30</v>
      </c>
      <c r="B18" s="24" t="s">
        <v>14</v>
      </c>
      <c r="C18" s="24" t="s">
        <v>36</v>
      </c>
      <c r="D18" s="29">
        <v>0</v>
      </c>
      <c r="E18" s="29">
        <v>18</v>
      </c>
      <c r="F18" s="29">
        <v>251</v>
      </c>
    </row>
    <row r="19" spans="1:6" x14ac:dyDescent="0.3">
      <c r="A19" s="24" t="s">
        <v>30</v>
      </c>
      <c r="B19" s="24" t="s">
        <v>15</v>
      </c>
      <c r="C19" s="24" t="s">
        <v>36</v>
      </c>
      <c r="D19" s="29">
        <v>0</v>
      </c>
      <c r="E19" s="29">
        <v>18</v>
      </c>
      <c r="F19" s="29">
        <v>251</v>
      </c>
    </row>
    <row r="20" spans="1:6" x14ac:dyDescent="0.3">
      <c r="A20" s="24" t="s">
        <v>30</v>
      </c>
      <c r="B20" s="24" t="s">
        <v>16</v>
      </c>
      <c r="C20" s="24" t="s">
        <v>36</v>
      </c>
      <c r="D20" s="29">
        <v>0</v>
      </c>
      <c r="E20" s="29">
        <v>18</v>
      </c>
      <c r="F20" s="29">
        <v>251</v>
      </c>
    </row>
    <row r="21" spans="1:6" x14ac:dyDescent="0.3">
      <c r="A21" s="24" t="s">
        <v>30</v>
      </c>
      <c r="B21" s="24" t="s">
        <v>6</v>
      </c>
      <c r="C21" s="24" t="s">
        <v>36</v>
      </c>
      <c r="D21" s="29">
        <v>0</v>
      </c>
      <c r="E21" s="29">
        <v>18</v>
      </c>
      <c r="F21" s="29">
        <v>251</v>
      </c>
    </row>
    <row r="22" spans="1:6" x14ac:dyDescent="0.3">
      <c r="A22" s="24" t="s">
        <v>30</v>
      </c>
      <c r="B22" s="24" t="s">
        <v>17</v>
      </c>
      <c r="C22" s="24" t="s">
        <v>36</v>
      </c>
      <c r="D22" s="29">
        <v>0</v>
      </c>
      <c r="E22" s="29">
        <v>18</v>
      </c>
      <c r="F22" s="29">
        <v>252</v>
      </c>
    </row>
    <row r="23" spans="1:6" x14ac:dyDescent="0.3">
      <c r="A23" s="24" t="s">
        <v>30</v>
      </c>
      <c r="B23" s="24" t="s">
        <v>18</v>
      </c>
      <c r="C23" s="24" t="s">
        <v>36</v>
      </c>
      <c r="D23" s="29">
        <v>0</v>
      </c>
      <c r="E23" s="29">
        <v>18</v>
      </c>
      <c r="F23" s="29">
        <v>256</v>
      </c>
    </row>
    <row r="24" spans="1:6" x14ac:dyDescent="0.3">
      <c r="A24" s="24" t="s">
        <v>31</v>
      </c>
      <c r="B24" s="24" t="s">
        <v>19</v>
      </c>
      <c r="C24" s="24" t="s">
        <v>36</v>
      </c>
      <c r="D24" s="29">
        <v>0</v>
      </c>
      <c r="E24" s="29">
        <v>28</v>
      </c>
      <c r="F24" s="29">
        <v>269</v>
      </c>
    </row>
    <row r="25" spans="1:6" x14ac:dyDescent="0.3">
      <c r="A25" s="24" t="s">
        <v>31</v>
      </c>
      <c r="B25" s="24" t="s">
        <v>20</v>
      </c>
      <c r="C25" s="24" t="s">
        <v>36</v>
      </c>
      <c r="D25" s="29">
        <v>0</v>
      </c>
      <c r="E25" s="29">
        <v>28</v>
      </c>
      <c r="F25" s="29">
        <v>269</v>
      </c>
    </row>
    <row r="26" spans="1:6" x14ac:dyDescent="0.3">
      <c r="A26" s="24" t="s">
        <v>31</v>
      </c>
      <c r="B26" s="24" t="s">
        <v>21</v>
      </c>
      <c r="C26" s="24" t="s">
        <v>36</v>
      </c>
      <c r="D26" s="29">
        <v>0</v>
      </c>
      <c r="E26" s="29">
        <v>28</v>
      </c>
      <c r="F26" s="29">
        <v>269</v>
      </c>
    </row>
    <row r="27" spans="1:6" x14ac:dyDescent="0.3">
      <c r="A27" s="24" t="s">
        <v>31</v>
      </c>
      <c r="B27" s="24" t="s">
        <v>22</v>
      </c>
      <c r="C27" s="24" t="s">
        <v>36</v>
      </c>
      <c r="D27" s="29">
        <v>0</v>
      </c>
      <c r="E27" s="29">
        <v>28</v>
      </c>
      <c r="F27" s="29">
        <v>269</v>
      </c>
    </row>
    <row r="28" spans="1:6" x14ac:dyDescent="0.3">
      <c r="A28" s="24" t="s">
        <v>31</v>
      </c>
      <c r="B28" s="24" t="s">
        <v>23</v>
      </c>
      <c r="C28" s="24" t="s">
        <v>36</v>
      </c>
      <c r="D28" s="29">
        <v>0</v>
      </c>
      <c r="E28" s="29">
        <v>28</v>
      </c>
      <c r="F28" s="29">
        <v>269</v>
      </c>
    </row>
    <row r="29" spans="1:6" x14ac:dyDescent="0.3">
      <c r="A29" s="24" t="s">
        <v>31</v>
      </c>
      <c r="B29" s="24" t="s">
        <v>24</v>
      </c>
      <c r="C29" s="24" t="s">
        <v>36</v>
      </c>
      <c r="D29" s="29">
        <v>0</v>
      </c>
      <c r="E29" s="29">
        <v>28</v>
      </c>
      <c r="F29" s="29">
        <v>269</v>
      </c>
    </row>
    <row r="30" spans="1:6" x14ac:dyDescent="0.3">
      <c r="A30" s="24" t="s">
        <v>31</v>
      </c>
      <c r="B30" s="24" t="s">
        <v>25</v>
      </c>
      <c r="C30" s="24" t="s">
        <v>36</v>
      </c>
      <c r="D30" s="29">
        <v>0</v>
      </c>
      <c r="E30" s="29">
        <v>28</v>
      </c>
      <c r="F30" s="29">
        <v>269</v>
      </c>
    </row>
    <row r="31" spans="1:6" x14ac:dyDescent="0.3">
      <c r="A31" s="24" t="s">
        <v>31</v>
      </c>
      <c r="B31" s="24" t="s">
        <v>401</v>
      </c>
      <c r="C31" s="24" t="s">
        <v>36</v>
      </c>
      <c r="D31" s="29">
        <v>0</v>
      </c>
      <c r="E31" s="29">
        <v>24</v>
      </c>
      <c r="F31" s="29">
        <v>288</v>
      </c>
    </row>
    <row r="32" spans="1:6" x14ac:dyDescent="0.3">
      <c r="A32" s="24"/>
      <c r="B32" s="24"/>
      <c r="C32" s="24"/>
      <c r="D32" s="29"/>
      <c r="E32" s="29"/>
      <c r="F32" s="29"/>
    </row>
    <row r="33" spans="1:6" x14ac:dyDescent="0.3">
      <c r="A33" s="24"/>
      <c r="B33" s="24"/>
      <c r="C33" s="24"/>
      <c r="D33" s="29"/>
      <c r="E33" s="29"/>
      <c r="F33" s="29"/>
    </row>
    <row r="34" spans="1:6" x14ac:dyDescent="0.3">
      <c r="A34" s="24"/>
      <c r="B34" s="24"/>
      <c r="C34" s="24"/>
      <c r="D34" s="29"/>
      <c r="E34" s="29"/>
      <c r="F34" s="29"/>
    </row>
    <row r="35" spans="1:6" x14ac:dyDescent="0.3">
      <c r="A35" s="24"/>
      <c r="B35" s="24"/>
      <c r="C35" s="24"/>
      <c r="D35" s="29"/>
      <c r="E35" s="29"/>
      <c r="F35" s="29"/>
    </row>
    <row r="36" spans="1:6" x14ac:dyDescent="0.3">
      <c r="A36" s="24"/>
      <c r="B36" s="24"/>
      <c r="C36" s="24"/>
      <c r="D36" s="29"/>
      <c r="E36" s="29"/>
      <c r="F36" s="29"/>
    </row>
    <row r="37" spans="1:6" x14ac:dyDescent="0.3">
      <c r="A37" s="24"/>
      <c r="B37" s="24"/>
      <c r="C37" s="24"/>
      <c r="D37" s="29"/>
      <c r="E37" s="29"/>
      <c r="F37" s="29"/>
    </row>
    <row r="38" spans="1:6" x14ac:dyDescent="0.3">
      <c r="A38" s="24"/>
      <c r="B38" s="24"/>
      <c r="C38" s="24"/>
      <c r="D38" s="29"/>
      <c r="E38" s="29"/>
      <c r="F38" s="29"/>
    </row>
    <row r="39" spans="1:6" x14ac:dyDescent="0.3">
      <c r="A39" s="24"/>
      <c r="B39" s="24"/>
      <c r="C39" s="24"/>
      <c r="D39" s="29"/>
      <c r="E39" s="29"/>
      <c r="F39" s="29"/>
    </row>
    <row r="40" spans="1:6" x14ac:dyDescent="0.3">
      <c r="A40" s="24"/>
      <c r="B40" s="24"/>
      <c r="C40" s="24"/>
      <c r="D40" s="29"/>
      <c r="E40" s="29"/>
      <c r="F40" s="29"/>
    </row>
    <row r="41" spans="1:6" x14ac:dyDescent="0.3">
      <c r="A41" s="24"/>
      <c r="B41" s="24"/>
      <c r="C41" s="24"/>
      <c r="D41" s="29"/>
      <c r="E41" s="29"/>
      <c r="F41" s="29"/>
    </row>
    <row r="42" spans="1:6" x14ac:dyDescent="0.3">
      <c r="A42" s="24"/>
      <c r="B42" s="24"/>
      <c r="C42" s="24"/>
      <c r="D42" s="29"/>
      <c r="E42" s="29"/>
      <c r="F42" s="29"/>
    </row>
    <row r="43" spans="1:6" x14ac:dyDescent="0.3">
      <c r="A43" s="24"/>
      <c r="B43" s="24"/>
      <c r="C43" s="24"/>
      <c r="D43" s="29"/>
      <c r="E43" s="29"/>
      <c r="F43" s="2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K160"/>
  <sheetViews>
    <sheetView workbookViewId="0"/>
  </sheetViews>
  <sheetFormatPr defaultColWidth="9.109375" defaultRowHeight="13.8" x14ac:dyDescent="0.3"/>
  <cols>
    <col min="1" max="1" width="7" style="2" bestFit="1" customWidth="1"/>
    <col min="2" max="3" width="5.6640625" style="2" bestFit="1" customWidth="1"/>
    <col min="4" max="4" width="6.88671875" style="2" bestFit="1" customWidth="1"/>
    <col min="5" max="5" width="46.44140625" style="3" bestFit="1" customWidth="1"/>
    <col min="6" max="7" width="16.6640625" style="3" bestFit="1" customWidth="1"/>
    <col min="8" max="16384" width="9.109375" style="1"/>
  </cols>
  <sheetData>
    <row r="1" spans="1:11" s="4" customFormat="1" x14ac:dyDescent="0.3">
      <c r="A1" s="14" t="s">
        <v>205</v>
      </c>
      <c r="B1" s="14" t="s">
        <v>206</v>
      </c>
      <c r="C1" s="14" t="s">
        <v>207</v>
      </c>
      <c r="D1" s="14" t="s">
        <v>208</v>
      </c>
      <c r="E1" s="14" t="s">
        <v>209</v>
      </c>
      <c r="F1" s="14" t="s">
        <v>210</v>
      </c>
      <c r="G1" s="14" t="s">
        <v>210</v>
      </c>
      <c r="I1" s="31" t="s">
        <v>205</v>
      </c>
      <c r="J1" s="31" t="s">
        <v>206</v>
      </c>
      <c r="K1" s="31" t="s">
        <v>207</v>
      </c>
    </row>
    <row r="2" spans="1:11" x14ac:dyDescent="0.3">
      <c r="A2" s="12" t="s">
        <v>42</v>
      </c>
      <c r="B2" s="12" t="s">
        <v>211</v>
      </c>
      <c r="C2" s="12" t="s">
        <v>212</v>
      </c>
      <c r="D2" s="12" t="s">
        <v>213</v>
      </c>
      <c r="E2" s="13" t="s">
        <v>214</v>
      </c>
      <c r="F2" s="13" t="s">
        <v>215</v>
      </c>
      <c r="G2" s="13" t="s">
        <v>368</v>
      </c>
      <c r="I2" s="32" t="s">
        <v>140</v>
      </c>
      <c r="J2" s="32" t="s">
        <v>240</v>
      </c>
      <c r="K2" s="32" t="s">
        <v>241</v>
      </c>
    </row>
    <row r="3" spans="1:11" x14ac:dyDescent="0.3">
      <c r="A3" s="5" t="s">
        <v>57</v>
      </c>
      <c r="B3" s="5" t="s">
        <v>211</v>
      </c>
      <c r="C3" s="5" t="s">
        <v>212</v>
      </c>
      <c r="D3" s="5" t="s">
        <v>216</v>
      </c>
      <c r="E3" s="6" t="s">
        <v>214</v>
      </c>
      <c r="F3" s="6" t="s">
        <v>215</v>
      </c>
      <c r="G3" s="13" t="s">
        <v>368</v>
      </c>
      <c r="I3" s="32" t="s">
        <v>158</v>
      </c>
      <c r="J3" s="32" t="s">
        <v>241</v>
      </c>
      <c r="K3" s="32" t="s">
        <v>240</v>
      </c>
    </row>
    <row r="4" spans="1:11" x14ac:dyDescent="0.3">
      <c r="A4" s="5" t="s">
        <v>58</v>
      </c>
      <c r="B4" s="5" t="s">
        <v>211</v>
      </c>
      <c r="C4" s="5" t="s">
        <v>212</v>
      </c>
      <c r="D4" s="7">
        <v>0.93055555555555547</v>
      </c>
      <c r="E4" s="6" t="s">
        <v>214</v>
      </c>
      <c r="F4" s="6" t="s">
        <v>215</v>
      </c>
      <c r="G4" s="13" t="s">
        <v>368</v>
      </c>
      <c r="I4" s="33" t="s">
        <v>76</v>
      </c>
      <c r="J4" s="33" t="s">
        <v>240</v>
      </c>
      <c r="K4" s="33" t="s">
        <v>282</v>
      </c>
    </row>
    <row r="5" spans="1:11" x14ac:dyDescent="0.3">
      <c r="A5" s="5" t="s">
        <v>50</v>
      </c>
      <c r="B5" s="5" t="s">
        <v>211</v>
      </c>
      <c r="C5" s="5" t="s">
        <v>212</v>
      </c>
      <c r="D5" s="7">
        <v>0.55902777777777779</v>
      </c>
      <c r="E5" s="6" t="s">
        <v>214</v>
      </c>
      <c r="F5" s="6" t="s">
        <v>215</v>
      </c>
      <c r="G5" s="13" t="s">
        <v>368</v>
      </c>
      <c r="I5" s="33" t="s">
        <v>168</v>
      </c>
      <c r="J5" s="33" t="s">
        <v>240</v>
      </c>
      <c r="K5" s="33" t="s">
        <v>361</v>
      </c>
    </row>
    <row r="6" spans="1:11" x14ac:dyDescent="0.3">
      <c r="A6" s="5" t="s">
        <v>188</v>
      </c>
      <c r="B6" s="5" t="s">
        <v>240</v>
      </c>
      <c r="C6" s="5"/>
      <c r="D6" s="7"/>
      <c r="E6" s="6"/>
      <c r="F6" s="6"/>
      <c r="G6" s="13" t="s">
        <v>368</v>
      </c>
      <c r="I6" s="33" t="s">
        <v>201</v>
      </c>
      <c r="J6" s="33" t="s">
        <v>422</v>
      </c>
      <c r="K6" s="33" t="s">
        <v>211</v>
      </c>
    </row>
    <row r="7" spans="1:11" x14ac:dyDescent="0.3">
      <c r="A7" s="5" t="s">
        <v>40</v>
      </c>
      <c r="B7" s="5" t="s">
        <v>211</v>
      </c>
      <c r="C7" s="5" t="s">
        <v>217</v>
      </c>
      <c r="D7" s="5" t="s">
        <v>218</v>
      </c>
      <c r="E7" s="6" t="s">
        <v>219</v>
      </c>
      <c r="F7" s="6" t="s">
        <v>215</v>
      </c>
      <c r="G7" s="13" t="s">
        <v>368</v>
      </c>
      <c r="I7" s="32" t="s">
        <v>42</v>
      </c>
      <c r="J7" s="32" t="s">
        <v>240</v>
      </c>
      <c r="K7" s="32" t="s">
        <v>212</v>
      </c>
    </row>
    <row r="8" spans="1:11" x14ac:dyDescent="0.3">
      <c r="A8" s="5" t="s">
        <v>40</v>
      </c>
      <c r="B8" s="5" t="s">
        <v>211</v>
      </c>
      <c r="C8" s="5" t="s">
        <v>217</v>
      </c>
      <c r="D8" s="5" t="s">
        <v>221</v>
      </c>
      <c r="E8" s="6" t="s">
        <v>219</v>
      </c>
      <c r="F8" s="6" t="s">
        <v>215</v>
      </c>
      <c r="G8" s="13" t="s">
        <v>368</v>
      </c>
      <c r="I8" s="32" t="s">
        <v>130</v>
      </c>
      <c r="J8" s="32" t="s">
        <v>368</v>
      </c>
      <c r="K8" s="32" t="s">
        <v>211</v>
      </c>
    </row>
    <row r="9" spans="1:11" x14ac:dyDescent="0.3">
      <c r="A9" s="5" t="s">
        <v>41</v>
      </c>
      <c r="B9" s="5" t="s">
        <v>211</v>
      </c>
      <c r="C9" s="5" t="s">
        <v>222</v>
      </c>
      <c r="D9" s="5" t="s">
        <v>223</v>
      </c>
      <c r="E9" s="8" t="s">
        <v>224</v>
      </c>
      <c r="F9" s="6" t="s">
        <v>225</v>
      </c>
      <c r="G9" s="6" t="s">
        <v>367</v>
      </c>
      <c r="I9" s="32" t="s">
        <v>57</v>
      </c>
      <c r="J9" s="32" t="s">
        <v>240</v>
      </c>
      <c r="K9" s="32" t="s">
        <v>212</v>
      </c>
    </row>
    <row r="10" spans="1:11" x14ac:dyDescent="0.3">
      <c r="A10" s="5" t="s">
        <v>55</v>
      </c>
      <c r="B10" s="5" t="s">
        <v>211</v>
      </c>
      <c r="C10" s="5" t="s">
        <v>222</v>
      </c>
      <c r="D10" s="5" t="s">
        <v>226</v>
      </c>
      <c r="E10" s="8" t="s">
        <v>224</v>
      </c>
      <c r="F10" s="6" t="s">
        <v>225</v>
      </c>
      <c r="G10" s="6" t="s">
        <v>367</v>
      </c>
      <c r="I10" s="32" t="s">
        <v>129</v>
      </c>
      <c r="J10" s="32" t="s">
        <v>368</v>
      </c>
      <c r="K10" s="32" t="s">
        <v>211</v>
      </c>
    </row>
    <row r="11" spans="1:11" x14ac:dyDescent="0.3">
      <c r="A11" s="5" t="s">
        <v>60</v>
      </c>
      <c r="B11" s="5" t="s">
        <v>211</v>
      </c>
      <c r="C11" s="5" t="s">
        <v>222</v>
      </c>
      <c r="D11" s="5" t="s">
        <v>227</v>
      </c>
      <c r="E11" s="8" t="s">
        <v>224</v>
      </c>
      <c r="F11" s="6" t="s">
        <v>225</v>
      </c>
      <c r="G11" s="6" t="s">
        <v>367</v>
      </c>
      <c r="I11" s="32" t="s">
        <v>58</v>
      </c>
      <c r="J11" s="32" t="s">
        <v>240</v>
      </c>
      <c r="K11" s="32" t="s">
        <v>212</v>
      </c>
    </row>
    <row r="12" spans="1:11" x14ac:dyDescent="0.3">
      <c r="A12" s="5" t="s">
        <v>51</v>
      </c>
      <c r="B12" s="5" t="s">
        <v>211</v>
      </c>
      <c r="C12" s="5" t="s">
        <v>222</v>
      </c>
      <c r="D12" s="7">
        <v>0.57291666666666663</v>
      </c>
      <c r="E12" s="8" t="s">
        <v>224</v>
      </c>
      <c r="F12" s="6" t="s">
        <v>225</v>
      </c>
      <c r="G12" s="6" t="s">
        <v>367</v>
      </c>
      <c r="I12" s="32" t="s">
        <v>128</v>
      </c>
      <c r="J12" s="32" t="s">
        <v>368</v>
      </c>
      <c r="K12" s="32" t="s">
        <v>211</v>
      </c>
    </row>
    <row r="13" spans="1:11" x14ac:dyDescent="0.3">
      <c r="A13" s="5" t="s">
        <v>47</v>
      </c>
      <c r="B13" s="5" t="s">
        <v>211</v>
      </c>
      <c r="C13" s="5" t="s">
        <v>222</v>
      </c>
      <c r="D13" s="5" t="s">
        <v>228</v>
      </c>
      <c r="E13" s="8" t="s">
        <v>224</v>
      </c>
      <c r="F13" s="6" t="s">
        <v>225</v>
      </c>
      <c r="G13" s="6" t="s">
        <v>367</v>
      </c>
      <c r="I13" s="32" t="s">
        <v>50</v>
      </c>
      <c r="J13" s="32" t="s">
        <v>240</v>
      </c>
      <c r="K13" s="32" t="s">
        <v>212</v>
      </c>
    </row>
    <row r="14" spans="1:11" x14ac:dyDescent="0.3">
      <c r="A14" s="5" t="s">
        <v>44</v>
      </c>
      <c r="B14" s="5" t="s">
        <v>211</v>
      </c>
      <c r="C14" s="5" t="s">
        <v>229</v>
      </c>
      <c r="D14" s="5" t="s">
        <v>230</v>
      </c>
      <c r="E14" s="8" t="s">
        <v>231</v>
      </c>
      <c r="F14" s="6" t="s">
        <v>225</v>
      </c>
      <c r="G14" s="6" t="s">
        <v>367</v>
      </c>
      <c r="I14" s="32" t="s">
        <v>127</v>
      </c>
      <c r="J14" s="32" t="s">
        <v>368</v>
      </c>
      <c r="K14" s="32" t="s">
        <v>211</v>
      </c>
    </row>
    <row r="15" spans="1:11" x14ac:dyDescent="0.3">
      <c r="A15" s="5" t="s">
        <v>49</v>
      </c>
      <c r="B15" s="5" t="s">
        <v>211</v>
      </c>
      <c r="C15" s="5" t="s">
        <v>229</v>
      </c>
      <c r="D15" s="5" t="s">
        <v>232</v>
      </c>
      <c r="E15" s="8" t="s">
        <v>231</v>
      </c>
      <c r="F15" s="6" t="s">
        <v>225</v>
      </c>
      <c r="G15" s="6" t="s">
        <v>367</v>
      </c>
      <c r="I15" s="32" t="s">
        <v>40</v>
      </c>
      <c r="J15" s="32" t="s">
        <v>240</v>
      </c>
      <c r="K15" s="32" t="s">
        <v>217</v>
      </c>
    </row>
    <row r="16" spans="1:11" x14ac:dyDescent="0.3">
      <c r="A16" s="5" t="s">
        <v>184</v>
      </c>
      <c r="B16" s="5" t="s">
        <v>211</v>
      </c>
      <c r="C16" s="5" t="s">
        <v>233</v>
      </c>
      <c r="D16" s="5" t="s">
        <v>234</v>
      </c>
      <c r="E16" s="6" t="s">
        <v>235</v>
      </c>
      <c r="F16" s="6" t="s">
        <v>225</v>
      </c>
      <c r="G16" s="6" t="s">
        <v>367</v>
      </c>
      <c r="I16" s="32" t="s">
        <v>40</v>
      </c>
      <c r="J16" s="32" t="s">
        <v>240</v>
      </c>
      <c r="K16" s="32" t="s">
        <v>217</v>
      </c>
    </row>
    <row r="17" spans="1:11" x14ac:dyDescent="0.3">
      <c r="A17" s="5" t="s">
        <v>52</v>
      </c>
      <c r="B17" s="5" t="s">
        <v>211</v>
      </c>
      <c r="C17" s="5" t="s">
        <v>233</v>
      </c>
      <c r="D17" s="5" t="s">
        <v>236</v>
      </c>
      <c r="E17" s="6" t="s">
        <v>235</v>
      </c>
      <c r="F17" s="6" t="s">
        <v>225</v>
      </c>
      <c r="G17" s="6" t="s">
        <v>367</v>
      </c>
      <c r="I17" s="32" t="s">
        <v>126</v>
      </c>
      <c r="J17" s="32" t="s">
        <v>372</v>
      </c>
      <c r="K17" s="32" t="s">
        <v>211</v>
      </c>
    </row>
    <row r="18" spans="1:11" x14ac:dyDescent="0.3">
      <c r="A18" s="5" t="s">
        <v>52</v>
      </c>
      <c r="B18" s="5" t="s">
        <v>211</v>
      </c>
      <c r="C18" s="5" t="s">
        <v>233</v>
      </c>
      <c r="D18" s="5" t="s">
        <v>236</v>
      </c>
      <c r="E18" s="6" t="s">
        <v>235</v>
      </c>
      <c r="F18" s="6" t="s">
        <v>225</v>
      </c>
      <c r="G18" s="6" t="s">
        <v>367</v>
      </c>
      <c r="I18" s="32" t="s">
        <v>126</v>
      </c>
      <c r="J18" s="32" t="s">
        <v>372</v>
      </c>
      <c r="K18" s="32" t="s">
        <v>211</v>
      </c>
    </row>
    <row r="19" spans="1:11" x14ac:dyDescent="0.3">
      <c r="A19" s="5" t="s">
        <v>59</v>
      </c>
      <c r="B19" s="5" t="s">
        <v>211</v>
      </c>
      <c r="C19" s="5" t="s">
        <v>237</v>
      </c>
      <c r="D19" s="5" t="s">
        <v>238</v>
      </c>
      <c r="E19" s="8" t="s">
        <v>239</v>
      </c>
      <c r="F19" s="6" t="s">
        <v>225</v>
      </c>
      <c r="G19" s="6" t="s">
        <v>367</v>
      </c>
      <c r="I19" s="32" t="s">
        <v>41</v>
      </c>
      <c r="J19" s="32" t="s">
        <v>240</v>
      </c>
      <c r="K19" s="32" t="s">
        <v>222</v>
      </c>
    </row>
    <row r="20" spans="1:11" x14ac:dyDescent="0.3">
      <c r="A20" s="5" t="s">
        <v>160</v>
      </c>
      <c r="B20" s="5" t="s">
        <v>211</v>
      </c>
      <c r="C20" s="5" t="s">
        <v>237</v>
      </c>
      <c r="D20" s="7">
        <v>0.70833333333333337</v>
      </c>
      <c r="E20" s="8" t="s">
        <v>239</v>
      </c>
      <c r="F20" s="6" t="s">
        <v>225</v>
      </c>
      <c r="G20" s="6" t="s">
        <v>367</v>
      </c>
      <c r="I20" s="32" t="s">
        <v>125</v>
      </c>
      <c r="J20" s="32" t="s">
        <v>373</v>
      </c>
      <c r="K20" s="32" t="s">
        <v>211</v>
      </c>
    </row>
    <row r="21" spans="1:11" x14ac:dyDescent="0.3">
      <c r="A21" s="9" t="s">
        <v>140</v>
      </c>
      <c r="B21" s="9" t="s">
        <v>240</v>
      </c>
      <c r="C21" s="9" t="s">
        <v>241</v>
      </c>
      <c r="D21" s="10">
        <v>0.34375</v>
      </c>
      <c r="E21" s="8" t="s">
        <v>242</v>
      </c>
      <c r="F21" s="6" t="s">
        <v>225</v>
      </c>
      <c r="G21" s="6" t="s">
        <v>367</v>
      </c>
      <c r="I21" s="32" t="s">
        <v>55</v>
      </c>
      <c r="J21" s="32" t="s">
        <v>240</v>
      </c>
      <c r="K21" s="32" t="s">
        <v>222</v>
      </c>
    </row>
    <row r="22" spans="1:11" x14ac:dyDescent="0.3">
      <c r="A22" s="9" t="s">
        <v>159</v>
      </c>
      <c r="B22" s="9" t="s">
        <v>240</v>
      </c>
      <c r="C22" s="9" t="s">
        <v>369</v>
      </c>
      <c r="D22" s="10"/>
      <c r="E22" s="8"/>
      <c r="F22" s="6"/>
      <c r="G22" s="6" t="s">
        <v>367</v>
      </c>
      <c r="I22" s="32" t="s">
        <v>124</v>
      </c>
      <c r="J22" s="32" t="s">
        <v>373</v>
      </c>
      <c r="K22" s="32" t="s">
        <v>211</v>
      </c>
    </row>
    <row r="23" spans="1:11" x14ac:dyDescent="0.3">
      <c r="A23" s="5" t="s">
        <v>139</v>
      </c>
      <c r="B23" s="5" t="s">
        <v>211</v>
      </c>
      <c r="C23" s="5" t="s">
        <v>243</v>
      </c>
      <c r="D23" s="5" t="s">
        <v>244</v>
      </c>
      <c r="E23" s="6" t="s">
        <v>245</v>
      </c>
      <c r="F23" s="6" t="s">
        <v>225</v>
      </c>
      <c r="G23" s="6" t="s">
        <v>367</v>
      </c>
      <c r="I23" s="32" t="s">
        <v>60</v>
      </c>
      <c r="J23" s="32" t="s">
        <v>240</v>
      </c>
      <c r="K23" s="32" t="s">
        <v>222</v>
      </c>
    </row>
    <row r="24" spans="1:11" x14ac:dyDescent="0.3">
      <c r="A24" s="5" t="s">
        <v>46</v>
      </c>
      <c r="B24" s="5" t="s">
        <v>211</v>
      </c>
      <c r="C24" s="5" t="s">
        <v>246</v>
      </c>
      <c r="D24" s="5" t="s">
        <v>247</v>
      </c>
      <c r="E24" s="8" t="s">
        <v>231</v>
      </c>
      <c r="F24" s="6" t="s">
        <v>225</v>
      </c>
      <c r="G24" s="6" t="s">
        <v>367</v>
      </c>
      <c r="I24" s="32" t="s">
        <v>123</v>
      </c>
      <c r="J24" s="32" t="s">
        <v>373</v>
      </c>
      <c r="K24" s="32" t="s">
        <v>211</v>
      </c>
    </row>
    <row r="25" spans="1:11" x14ac:dyDescent="0.3">
      <c r="A25" s="5" t="s">
        <v>43</v>
      </c>
      <c r="B25" s="5" t="s">
        <v>211</v>
      </c>
      <c r="C25" s="5" t="s">
        <v>248</v>
      </c>
      <c r="D25" s="5" t="s">
        <v>249</v>
      </c>
      <c r="E25" s="8" t="s">
        <v>250</v>
      </c>
      <c r="F25" s="6" t="s">
        <v>225</v>
      </c>
      <c r="G25" s="6" t="s">
        <v>367</v>
      </c>
      <c r="I25" s="32" t="s">
        <v>51</v>
      </c>
      <c r="J25" s="32" t="s">
        <v>240</v>
      </c>
      <c r="K25" s="32" t="s">
        <v>222</v>
      </c>
    </row>
    <row r="26" spans="1:11" x14ac:dyDescent="0.3">
      <c r="A26" s="5" t="s">
        <v>43</v>
      </c>
      <c r="B26" s="5" t="s">
        <v>211</v>
      </c>
      <c r="C26" s="5" t="s">
        <v>248</v>
      </c>
      <c r="D26" s="5" t="s">
        <v>249</v>
      </c>
      <c r="E26" s="8" t="s">
        <v>250</v>
      </c>
      <c r="F26" s="6" t="s">
        <v>225</v>
      </c>
      <c r="G26" s="6" t="s">
        <v>367</v>
      </c>
      <c r="I26" s="32" t="s">
        <v>122</v>
      </c>
      <c r="J26" s="32" t="s">
        <v>373</v>
      </c>
      <c r="K26" s="32" t="s">
        <v>211</v>
      </c>
    </row>
    <row r="27" spans="1:11" x14ac:dyDescent="0.3">
      <c r="A27" s="5" t="s">
        <v>53</v>
      </c>
      <c r="B27" s="5" t="s">
        <v>211</v>
      </c>
      <c r="C27" s="5" t="s">
        <v>248</v>
      </c>
      <c r="D27" s="5" t="s">
        <v>251</v>
      </c>
      <c r="E27" s="8" t="s">
        <v>250</v>
      </c>
      <c r="F27" s="6" t="s">
        <v>225</v>
      </c>
      <c r="G27" s="6" t="s">
        <v>367</v>
      </c>
      <c r="I27" s="32" t="s">
        <v>47</v>
      </c>
      <c r="J27" s="32" t="s">
        <v>240</v>
      </c>
      <c r="K27" s="32" t="s">
        <v>222</v>
      </c>
    </row>
    <row r="28" spans="1:11" x14ac:dyDescent="0.3">
      <c r="A28" s="5" t="s">
        <v>56</v>
      </c>
      <c r="B28" s="5" t="s">
        <v>211</v>
      </c>
      <c r="C28" s="5" t="s">
        <v>252</v>
      </c>
      <c r="D28" s="5" t="s">
        <v>253</v>
      </c>
      <c r="E28" s="8" t="s">
        <v>254</v>
      </c>
      <c r="F28" s="6" t="s">
        <v>225</v>
      </c>
      <c r="G28" s="6" t="s">
        <v>367</v>
      </c>
      <c r="I28" s="32" t="s">
        <v>121</v>
      </c>
      <c r="J28" s="32" t="s">
        <v>373</v>
      </c>
      <c r="K28" s="32" t="s">
        <v>211</v>
      </c>
    </row>
    <row r="29" spans="1:11" x14ac:dyDescent="0.3">
      <c r="A29" s="5" t="s">
        <v>61</v>
      </c>
      <c r="B29" s="5" t="s">
        <v>211</v>
      </c>
      <c r="C29" s="5" t="s">
        <v>252</v>
      </c>
      <c r="D29" s="5" t="s">
        <v>255</v>
      </c>
      <c r="E29" s="8" t="s">
        <v>254</v>
      </c>
      <c r="F29" s="6" t="s">
        <v>225</v>
      </c>
      <c r="G29" s="6" t="s">
        <v>367</v>
      </c>
      <c r="I29" s="32" t="s">
        <v>44</v>
      </c>
      <c r="J29" s="32" t="s">
        <v>240</v>
      </c>
      <c r="K29" s="32" t="s">
        <v>229</v>
      </c>
    </row>
    <row r="30" spans="1:11" x14ac:dyDescent="0.3">
      <c r="A30" s="5" t="s">
        <v>138</v>
      </c>
      <c r="B30" s="5" t="s">
        <v>211</v>
      </c>
      <c r="C30" s="5" t="s">
        <v>256</v>
      </c>
      <c r="D30" s="5" t="s">
        <v>257</v>
      </c>
      <c r="E30" s="8" t="s">
        <v>258</v>
      </c>
      <c r="F30" s="6" t="s">
        <v>225</v>
      </c>
      <c r="G30" s="6" t="s">
        <v>367</v>
      </c>
      <c r="I30" s="32" t="s">
        <v>120</v>
      </c>
      <c r="J30" s="32" t="s">
        <v>375</v>
      </c>
      <c r="K30" s="32" t="s">
        <v>211</v>
      </c>
    </row>
    <row r="31" spans="1:11" x14ac:dyDescent="0.3">
      <c r="A31" s="5" t="s">
        <v>138</v>
      </c>
      <c r="B31" s="5" t="s">
        <v>211</v>
      </c>
      <c r="C31" s="5" t="s">
        <v>256</v>
      </c>
      <c r="D31" s="5" t="s">
        <v>259</v>
      </c>
      <c r="E31" s="8" t="s">
        <v>258</v>
      </c>
      <c r="F31" s="6" t="s">
        <v>225</v>
      </c>
      <c r="G31" s="6" t="s">
        <v>367</v>
      </c>
      <c r="I31" s="32" t="s">
        <v>49</v>
      </c>
      <c r="J31" s="32" t="s">
        <v>240</v>
      </c>
      <c r="K31" s="32" t="s">
        <v>229</v>
      </c>
    </row>
    <row r="32" spans="1:11" x14ac:dyDescent="0.3">
      <c r="A32" s="5" t="s">
        <v>48</v>
      </c>
      <c r="B32" s="5" t="s">
        <v>211</v>
      </c>
      <c r="C32" s="5" t="s">
        <v>270</v>
      </c>
      <c r="D32" s="5" t="s">
        <v>271</v>
      </c>
      <c r="E32" s="8" t="s">
        <v>272</v>
      </c>
      <c r="F32" s="8" t="s">
        <v>273</v>
      </c>
      <c r="G32" s="6" t="s">
        <v>367</v>
      </c>
      <c r="I32" s="32" t="s">
        <v>119</v>
      </c>
      <c r="J32" s="32" t="s">
        <v>375</v>
      </c>
      <c r="K32" s="32" t="s">
        <v>211</v>
      </c>
    </row>
    <row r="33" spans="1:11" x14ac:dyDescent="0.3">
      <c r="A33" s="5" t="s">
        <v>104</v>
      </c>
      <c r="B33" s="5" t="s">
        <v>211</v>
      </c>
      <c r="C33" s="5" t="s">
        <v>274</v>
      </c>
      <c r="D33" s="5" t="s">
        <v>275</v>
      </c>
      <c r="E33" s="8" t="s">
        <v>276</v>
      </c>
      <c r="F33" s="8" t="s">
        <v>273</v>
      </c>
      <c r="G33" s="6" t="s">
        <v>367</v>
      </c>
      <c r="I33" s="33" t="s">
        <v>184</v>
      </c>
      <c r="J33" s="33" t="s">
        <v>240</v>
      </c>
      <c r="K33" s="33" t="s">
        <v>233</v>
      </c>
    </row>
    <row r="34" spans="1:11" x14ac:dyDescent="0.3">
      <c r="A34" s="5" t="s">
        <v>104</v>
      </c>
      <c r="B34" s="5" t="s">
        <v>211</v>
      </c>
      <c r="C34" s="5" t="s">
        <v>274</v>
      </c>
      <c r="D34" s="5" t="s">
        <v>277</v>
      </c>
      <c r="E34" s="8" t="s">
        <v>276</v>
      </c>
      <c r="F34" s="8" t="s">
        <v>273</v>
      </c>
      <c r="G34" s="6" t="s">
        <v>367</v>
      </c>
      <c r="I34" s="33" t="s">
        <v>185</v>
      </c>
      <c r="J34" s="33" t="s">
        <v>376</v>
      </c>
      <c r="K34" s="33" t="s">
        <v>211</v>
      </c>
    </row>
    <row r="35" spans="1:11" x14ac:dyDescent="0.3">
      <c r="A35" s="5" t="s">
        <v>102</v>
      </c>
      <c r="B35" s="5" t="s">
        <v>211</v>
      </c>
      <c r="C35" s="5" t="s">
        <v>260</v>
      </c>
      <c r="D35" s="5" t="s">
        <v>261</v>
      </c>
      <c r="E35" s="8" t="s">
        <v>262</v>
      </c>
      <c r="F35" s="6" t="s">
        <v>225</v>
      </c>
      <c r="G35" s="6" t="s">
        <v>367</v>
      </c>
      <c r="I35" s="32" t="s">
        <v>52</v>
      </c>
      <c r="J35" s="32" t="s">
        <v>240</v>
      </c>
      <c r="K35" s="32" t="s">
        <v>233</v>
      </c>
    </row>
    <row r="36" spans="1:11" x14ac:dyDescent="0.3">
      <c r="A36" s="5" t="s">
        <v>102</v>
      </c>
      <c r="B36" s="5" t="s">
        <v>211</v>
      </c>
      <c r="C36" s="5" t="s">
        <v>260</v>
      </c>
      <c r="D36" s="5" t="s">
        <v>261</v>
      </c>
      <c r="E36" s="8" t="s">
        <v>262</v>
      </c>
      <c r="F36" s="6" t="s">
        <v>225</v>
      </c>
      <c r="G36" s="6" t="s">
        <v>367</v>
      </c>
      <c r="I36" s="32" t="s">
        <v>52</v>
      </c>
      <c r="J36" s="32" t="s">
        <v>240</v>
      </c>
      <c r="K36" s="32" t="s">
        <v>233</v>
      </c>
    </row>
    <row r="37" spans="1:11" x14ac:dyDescent="0.3">
      <c r="A37" s="5" t="s">
        <v>45</v>
      </c>
      <c r="B37" s="5" t="s">
        <v>211</v>
      </c>
      <c r="C37" s="5" t="s">
        <v>278</v>
      </c>
      <c r="D37" s="5" t="s">
        <v>279</v>
      </c>
      <c r="E37" s="8" t="s">
        <v>280</v>
      </c>
      <c r="F37" s="8" t="s">
        <v>281</v>
      </c>
      <c r="G37" s="6" t="s">
        <v>367</v>
      </c>
      <c r="I37" s="32" t="s">
        <v>118</v>
      </c>
      <c r="J37" s="32" t="s">
        <v>376</v>
      </c>
      <c r="K37" s="32" t="s">
        <v>211</v>
      </c>
    </row>
    <row r="38" spans="1:11" x14ac:dyDescent="0.3">
      <c r="A38" s="5" t="s">
        <v>45</v>
      </c>
      <c r="B38" s="5" t="s">
        <v>211</v>
      </c>
      <c r="C38" s="5" t="s">
        <v>278</v>
      </c>
      <c r="D38" s="9" t="s">
        <v>234</v>
      </c>
      <c r="E38" s="8" t="s">
        <v>280</v>
      </c>
      <c r="F38" s="8" t="s">
        <v>281</v>
      </c>
      <c r="G38" s="6" t="s">
        <v>367</v>
      </c>
      <c r="I38" s="32" t="s">
        <v>118</v>
      </c>
      <c r="J38" s="32" t="s">
        <v>376</v>
      </c>
      <c r="K38" s="32" t="s">
        <v>211</v>
      </c>
    </row>
    <row r="39" spans="1:11" x14ac:dyDescent="0.3">
      <c r="A39" s="5" t="s">
        <v>203</v>
      </c>
      <c r="B39" s="5" t="s">
        <v>370</v>
      </c>
      <c r="C39" s="5" t="s">
        <v>266</v>
      </c>
      <c r="D39" s="9"/>
      <c r="E39" s="8"/>
      <c r="F39" s="8"/>
      <c r="G39" s="6" t="s">
        <v>367</v>
      </c>
      <c r="I39" s="32" t="s">
        <v>59</v>
      </c>
      <c r="J39" s="32" t="s">
        <v>240</v>
      </c>
      <c r="K39" s="32" t="s">
        <v>237</v>
      </c>
    </row>
    <row r="40" spans="1:11" x14ac:dyDescent="0.3">
      <c r="A40" s="5" t="s">
        <v>134</v>
      </c>
      <c r="B40" s="5" t="s">
        <v>211</v>
      </c>
      <c r="C40" s="5" t="s">
        <v>263</v>
      </c>
      <c r="D40" s="5" t="s">
        <v>264</v>
      </c>
      <c r="E40" s="8" t="s">
        <v>265</v>
      </c>
      <c r="F40" s="6" t="s">
        <v>225</v>
      </c>
      <c r="G40" s="6" t="s">
        <v>367</v>
      </c>
      <c r="I40" s="32" t="s">
        <v>186</v>
      </c>
      <c r="J40" s="32" t="s">
        <v>388</v>
      </c>
      <c r="K40" s="32" t="s">
        <v>211</v>
      </c>
    </row>
    <row r="41" spans="1:11" x14ac:dyDescent="0.3">
      <c r="A41" s="5" t="s">
        <v>54</v>
      </c>
      <c r="B41" s="5" t="s">
        <v>211</v>
      </c>
      <c r="C41" s="5" t="s">
        <v>266</v>
      </c>
      <c r="D41" s="5" t="s">
        <v>267</v>
      </c>
      <c r="E41" s="8" t="s">
        <v>268</v>
      </c>
      <c r="F41" s="6" t="s">
        <v>225</v>
      </c>
      <c r="G41" s="6" t="s">
        <v>367</v>
      </c>
      <c r="I41" s="33" t="s">
        <v>160</v>
      </c>
      <c r="J41" s="33" t="s">
        <v>240</v>
      </c>
      <c r="K41" s="33" t="s">
        <v>237</v>
      </c>
    </row>
    <row r="42" spans="1:11" x14ac:dyDescent="0.3">
      <c r="A42" s="5" t="s">
        <v>183</v>
      </c>
      <c r="B42" s="5" t="s">
        <v>211</v>
      </c>
      <c r="C42" s="5" t="s">
        <v>266</v>
      </c>
      <c r="D42" s="5" t="s">
        <v>269</v>
      </c>
      <c r="E42" s="8" t="s">
        <v>268</v>
      </c>
      <c r="F42" s="6" t="s">
        <v>225</v>
      </c>
      <c r="G42" s="6" t="s">
        <v>367</v>
      </c>
      <c r="I42" s="33" t="s">
        <v>202</v>
      </c>
      <c r="J42" s="33" t="s">
        <v>388</v>
      </c>
      <c r="K42" s="33" t="s">
        <v>211</v>
      </c>
    </row>
    <row r="43" spans="1:11" x14ac:dyDescent="0.3">
      <c r="A43" s="5" t="s">
        <v>76</v>
      </c>
      <c r="B43" s="5" t="s">
        <v>211</v>
      </c>
      <c r="C43" s="5" t="s">
        <v>282</v>
      </c>
      <c r="D43" s="5" t="s">
        <v>226</v>
      </c>
      <c r="E43" s="8" t="s">
        <v>283</v>
      </c>
      <c r="F43" s="8" t="s">
        <v>284</v>
      </c>
      <c r="G43" s="8" t="s">
        <v>366</v>
      </c>
      <c r="I43" s="33" t="s">
        <v>139</v>
      </c>
      <c r="J43" s="33" t="s">
        <v>240</v>
      </c>
      <c r="K43" s="33" t="s">
        <v>243</v>
      </c>
    </row>
    <row r="44" spans="1:11" x14ac:dyDescent="0.3">
      <c r="A44" s="5" t="s">
        <v>70</v>
      </c>
      <c r="B44" s="5" t="s">
        <v>211</v>
      </c>
      <c r="C44" s="5" t="s">
        <v>285</v>
      </c>
      <c r="D44" s="5" t="s">
        <v>253</v>
      </c>
      <c r="E44" s="8" t="s">
        <v>286</v>
      </c>
      <c r="F44" s="8" t="s">
        <v>287</v>
      </c>
      <c r="G44" s="8" t="s">
        <v>366</v>
      </c>
      <c r="I44" s="33" t="s">
        <v>157</v>
      </c>
      <c r="J44" s="33" t="s">
        <v>380</v>
      </c>
      <c r="K44" s="33" t="s">
        <v>211</v>
      </c>
    </row>
    <row r="45" spans="1:11" x14ac:dyDescent="0.3">
      <c r="A45" s="5" t="s">
        <v>77</v>
      </c>
      <c r="B45" s="5" t="s">
        <v>211</v>
      </c>
      <c r="C45" s="5" t="s">
        <v>288</v>
      </c>
      <c r="D45" s="5" t="s">
        <v>289</v>
      </c>
      <c r="E45" s="8" t="s">
        <v>290</v>
      </c>
      <c r="F45" s="8" t="s">
        <v>291</v>
      </c>
      <c r="G45" s="8" t="s">
        <v>366</v>
      </c>
      <c r="I45" s="33" t="s">
        <v>46</v>
      </c>
      <c r="J45" s="33" t="s">
        <v>240</v>
      </c>
      <c r="K45" s="33" t="s">
        <v>246</v>
      </c>
    </row>
    <row r="46" spans="1:11" x14ac:dyDescent="0.3">
      <c r="A46" s="5" t="s">
        <v>72</v>
      </c>
      <c r="B46" s="5" t="s">
        <v>211</v>
      </c>
      <c r="C46" s="5" t="s">
        <v>292</v>
      </c>
      <c r="D46" s="5" t="s">
        <v>293</v>
      </c>
      <c r="E46" s="8" t="s">
        <v>294</v>
      </c>
      <c r="F46" s="8" t="s">
        <v>295</v>
      </c>
      <c r="G46" s="8" t="s">
        <v>366</v>
      </c>
      <c r="I46" s="33" t="s">
        <v>117</v>
      </c>
      <c r="J46" s="33" t="s">
        <v>377</v>
      </c>
      <c r="K46" s="33" t="s">
        <v>211</v>
      </c>
    </row>
    <row r="47" spans="1:11" x14ac:dyDescent="0.3">
      <c r="A47" s="5" t="s">
        <v>164</v>
      </c>
      <c r="B47" s="5" t="s">
        <v>211</v>
      </c>
      <c r="C47" s="5" t="s">
        <v>292</v>
      </c>
      <c r="D47" s="5" t="s">
        <v>296</v>
      </c>
      <c r="E47" s="8" t="s">
        <v>294</v>
      </c>
      <c r="F47" s="8" t="s">
        <v>295</v>
      </c>
      <c r="G47" s="8" t="s">
        <v>366</v>
      </c>
      <c r="I47" s="33" t="s">
        <v>43</v>
      </c>
      <c r="J47" s="33" t="s">
        <v>240</v>
      </c>
      <c r="K47" s="33" t="s">
        <v>248</v>
      </c>
    </row>
    <row r="48" spans="1:11" x14ac:dyDescent="0.3">
      <c r="A48" s="5" t="s">
        <v>71</v>
      </c>
      <c r="B48" s="5" t="s">
        <v>211</v>
      </c>
      <c r="C48" s="5" t="s">
        <v>297</v>
      </c>
      <c r="D48" s="5" t="s">
        <v>226</v>
      </c>
      <c r="E48" s="8" t="s">
        <v>298</v>
      </c>
      <c r="F48" s="8" t="s">
        <v>287</v>
      </c>
      <c r="G48" s="8" t="s">
        <v>366</v>
      </c>
      <c r="I48" s="33" t="s">
        <v>43</v>
      </c>
      <c r="J48" s="33" t="s">
        <v>240</v>
      </c>
      <c r="K48" s="33" t="s">
        <v>248</v>
      </c>
    </row>
    <row r="49" spans="1:11" x14ac:dyDescent="0.3">
      <c r="A49" s="5" t="s">
        <v>64</v>
      </c>
      <c r="B49" s="5" t="s">
        <v>211</v>
      </c>
      <c r="C49" s="5" t="s">
        <v>299</v>
      </c>
      <c r="D49" s="5" t="s">
        <v>300</v>
      </c>
      <c r="E49" s="8" t="s">
        <v>301</v>
      </c>
      <c r="F49" s="8" t="s">
        <v>302</v>
      </c>
      <c r="G49" s="8" t="s">
        <v>366</v>
      </c>
      <c r="I49" s="33" t="s">
        <v>116</v>
      </c>
      <c r="J49" s="33" t="s">
        <v>423</v>
      </c>
      <c r="K49" s="33" t="s">
        <v>211</v>
      </c>
    </row>
    <row r="50" spans="1:11" x14ac:dyDescent="0.3">
      <c r="A50" s="5" t="s">
        <v>166</v>
      </c>
      <c r="B50" s="5" t="s">
        <v>211</v>
      </c>
      <c r="C50" s="5" t="s">
        <v>297</v>
      </c>
      <c r="D50" s="5" t="s">
        <v>303</v>
      </c>
      <c r="E50" s="8" t="s">
        <v>298</v>
      </c>
      <c r="F50" s="8" t="s">
        <v>287</v>
      </c>
      <c r="G50" s="8" t="s">
        <v>366</v>
      </c>
      <c r="I50" s="33" t="s">
        <v>116</v>
      </c>
      <c r="J50" s="33" t="s">
        <v>423</v>
      </c>
      <c r="K50" s="33" t="s">
        <v>211</v>
      </c>
    </row>
    <row r="51" spans="1:11" x14ac:dyDescent="0.3">
      <c r="A51" s="5" t="s">
        <v>166</v>
      </c>
      <c r="B51" s="5" t="s">
        <v>211</v>
      </c>
      <c r="C51" s="5" t="s">
        <v>297</v>
      </c>
      <c r="D51" s="5" t="s">
        <v>304</v>
      </c>
      <c r="E51" s="8" t="s">
        <v>298</v>
      </c>
      <c r="F51" s="8" t="s">
        <v>287</v>
      </c>
      <c r="G51" s="8" t="s">
        <v>366</v>
      </c>
      <c r="I51" s="33" t="s">
        <v>53</v>
      </c>
      <c r="J51" s="33" t="s">
        <v>240</v>
      </c>
      <c r="K51" s="33" t="s">
        <v>248</v>
      </c>
    </row>
    <row r="52" spans="1:11" x14ac:dyDescent="0.3">
      <c r="A52" s="5" t="s">
        <v>166</v>
      </c>
      <c r="B52" s="5" t="s">
        <v>211</v>
      </c>
      <c r="C52" s="5" t="s">
        <v>297</v>
      </c>
      <c r="D52" s="5" t="s">
        <v>305</v>
      </c>
      <c r="E52" s="8" t="s">
        <v>298</v>
      </c>
      <c r="F52" s="8" t="s">
        <v>287</v>
      </c>
      <c r="G52" s="8" t="s">
        <v>366</v>
      </c>
      <c r="I52" s="33" t="s">
        <v>115</v>
      </c>
      <c r="J52" s="33" t="s">
        <v>423</v>
      </c>
      <c r="K52" s="33" t="s">
        <v>211</v>
      </c>
    </row>
    <row r="53" spans="1:11" x14ac:dyDescent="0.3">
      <c r="A53" s="5" t="s">
        <v>166</v>
      </c>
      <c r="B53" s="5" t="s">
        <v>211</v>
      </c>
      <c r="C53" s="5" t="s">
        <v>297</v>
      </c>
      <c r="D53" s="5" t="s">
        <v>251</v>
      </c>
      <c r="E53" s="8" t="s">
        <v>298</v>
      </c>
      <c r="F53" s="8" t="s">
        <v>287</v>
      </c>
      <c r="G53" s="8" t="s">
        <v>366</v>
      </c>
      <c r="I53" s="33" t="s">
        <v>56</v>
      </c>
      <c r="J53" s="33" t="s">
        <v>240</v>
      </c>
      <c r="K53" s="33" t="s">
        <v>252</v>
      </c>
    </row>
    <row r="54" spans="1:11" x14ac:dyDescent="0.3">
      <c r="A54" s="5" t="s">
        <v>62</v>
      </c>
      <c r="B54" s="5" t="s">
        <v>211</v>
      </c>
      <c r="C54" s="5" t="s">
        <v>306</v>
      </c>
      <c r="D54" s="5" t="s">
        <v>226</v>
      </c>
      <c r="E54" s="8" t="s">
        <v>307</v>
      </c>
      <c r="F54" s="8" t="s">
        <v>308</v>
      </c>
      <c r="G54" s="8" t="s">
        <v>366</v>
      </c>
      <c r="I54" s="33" t="s">
        <v>114</v>
      </c>
      <c r="J54" s="33" t="s">
        <v>374</v>
      </c>
      <c r="K54" s="33" t="s">
        <v>211</v>
      </c>
    </row>
    <row r="55" spans="1:11" x14ac:dyDescent="0.3">
      <c r="A55" s="5" t="s">
        <v>65</v>
      </c>
      <c r="B55" s="5" t="s">
        <v>211</v>
      </c>
      <c r="C55" s="5" t="s">
        <v>309</v>
      </c>
      <c r="D55" s="5" t="s">
        <v>300</v>
      </c>
      <c r="E55" s="8" t="s">
        <v>310</v>
      </c>
      <c r="F55" s="8" t="s">
        <v>308</v>
      </c>
      <c r="G55" s="8" t="s">
        <v>366</v>
      </c>
      <c r="I55" s="33" t="s">
        <v>61</v>
      </c>
      <c r="J55" s="33" t="s">
        <v>240</v>
      </c>
      <c r="K55" s="33" t="s">
        <v>252</v>
      </c>
    </row>
    <row r="56" spans="1:11" x14ac:dyDescent="0.3">
      <c r="A56" s="5" t="s">
        <v>63</v>
      </c>
      <c r="B56" s="5" t="s">
        <v>211</v>
      </c>
      <c r="C56" s="5" t="s">
        <v>311</v>
      </c>
      <c r="D56" s="5" t="s">
        <v>251</v>
      </c>
      <c r="E56" s="8" t="s">
        <v>312</v>
      </c>
      <c r="F56" s="8" t="s">
        <v>308</v>
      </c>
      <c r="G56" s="8" t="s">
        <v>366</v>
      </c>
      <c r="I56" s="33" t="s">
        <v>113</v>
      </c>
      <c r="J56" s="33" t="s">
        <v>374</v>
      </c>
      <c r="K56" s="33" t="s">
        <v>211</v>
      </c>
    </row>
    <row r="57" spans="1:11" x14ac:dyDescent="0.3">
      <c r="A57" s="5" t="s">
        <v>83</v>
      </c>
      <c r="B57" s="5" t="s">
        <v>211</v>
      </c>
      <c r="C57" s="5" t="s">
        <v>313</v>
      </c>
      <c r="D57" s="5" t="s">
        <v>314</v>
      </c>
      <c r="E57" s="8" t="s">
        <v>315</v>
      </c>
      <c r="F57" s="8" t="s">
        <v>316</v>
      </c>
      <c r="G57" s="8" t="s">
        <v>366</v>
      </c>
      <c r="I57" s="33" t="s">
        <v>138</v>
      </c>
      <c r="J57" s="33" t="s">
        <v>240</v>
      </c>
      <c r="K57" s="33" t="s">
        <v>256</v>
      </c>
    </row>
    <row r="58" spans="1:11" x14ac:dyDescent="0.3">
      <c r="A58" s="5" t="s">
        <v>82</v>
      </c>
      <c r="B58" s="5" t="s">
        <v>211</v>
      </c>
      <c r="C58" s="5" t="s">
        <v>313</v>
      </c>
      <c r="D58" s="5" t="s">
        <v>318</v>
      </c>
      <c r="E58" s="8" t="s">
        <v>315</v>
      </c>
      <c r="F58" s="8" t="s">
        <v>316</v>
      </c>
      <c r="G58" s="8" t="s">
        <v>366</v>
      </c>
      <c r="I58" s="33" t="s">
        <v>138</v>
      </c>
      <c r="J58" s="33" t="s">
        <v>240</v>
      </c>
      <c r="K58" s="33" t="s">
        <v>256</v>
      </c>
    </row>
    <row r="59" spans="1:11" x14ac:dyDescent="0.3">
      <c r="A59" s="5" t="s">
        <v>84</v>
      </c>
      <c r="B59" s="5" t="s">
        <v>211</v>
      </c>
      <c r="C59" s="5" t="s">
        <v>320</v>
      </c>
      <c r="D59" s="5" t="s">
        <v>321</v>
      </c>
      <c r="E59" s="8" t="s">
        <v>322</v>
      </c>
      <c r="F59" s="8" t="s">
        <v>323</v>
      </c>
      <c r="G59" s="8" t="s">
        <v>366</v>
      </c>
      <c r="I59" s="33" t="s">
        <v>189</v>
      </c>
      <c r="J59" s="33" t="s">
        <v>393</v>
      </c>
      <c r="K59" s="33" t="s">
        <v>211</v>
      </c>
    </row>
    <row r="60" spans="1:11" x14ac:dyDescent="0.3">
      <c r="A60" s="5" t="s">
        <v>91</v>
      </c>
      <c r="B60" s="5" t="s">
        <v>211</v>
      </c>
      <c r="C60" s="5" t="s">
        <v>324</v>
      </c>
      <c r="D60" s="5" t="s">
        <v>213</v>
      </c>
      <c r="E60" s="8" t="s">
        <v>325</v>
      </c>
      <c r="F60" s="8" t="s">
        <v>326</v>
      </c>
      <c r="G60" s="8" t="s">
        <v>366</v>
      </c>
      <c r="I60" s="33" t="s">
        <v>189</v>
      </c>
      <c r="J60" s="33" t="s">
        <v>393</v>
      </c>
      <c r="K60" s="33" t="s">
        <v>211</v>
      </c>
    </row>
    <row r="61" spans="1:11" x14ac:dyDescent="0.3">
      <c r="A61" s="5" t="s">
        <v>99</v>
      </c>
      <c r="B61" s="5" t="s">
        <v>211</v>
      </c>
      <c r="C61" s="5" t="s">
        <v>327</v>
      </c>
      <c r="D61" s="5" t="s">
        <v>328</v>
      </c>
      <c r="E61" s="8" t="s">
        <v>329</v>
      </c>
      <c r="F61" s="8" t="s">
        <v>330</v>
      </c>
      <c r="G61" s="8" t="s">
        <v>366</v>
      </c>
      <c r="I61" s="33" t="s">
        <v>48</v>
      </c>
      <c r="J61" s="33" t="s">
        <v>240</v>
      </c>
      <c r="K61" s="33" t="s">
        <v>270</v>
      </c>
    </row>
    <row r="62" spans="1:11" x14ac:dyDescent="0.3">
      <c r="A62" s="5" t="s">
        <v>112</v>
      </c>
      <c r="B62" s="5" t="s">
        <v>211</v>
      </c>
      <c r="C62" s="5" t="s">
        <v>327</v>
      </c>
      <c r="D62" s="5" t="s">
        <v>244</v>
      </c>
      <c r="E62" s="8" t="s">
        <v>329</v>
      </c>
      <c r="F62" s="8" t="s">
        <v>330</v>
      </c>
      <c r="G62" s="8" t="s">
        <v>366</v>
      </c>
      <c r="I62" s="33" t="s">
        <v>191</v>
      </c>
      <c r="J62" s="33" t="s">
        <v>390</v>
      </c>
      <c r="K62" s="33" t="s">
        <v>211</v>
      </c>
    </row>
    <row r="63" spans="1:11" x14ac:dyDescent="0.3">
      <c r="A63" s="5" t="s">
        <v>112</v>
      </c>
      <c r="B63" s="5" t="s">
        <v>211</v>
      </c>
      <c r="C63" s="5" t="s">
        <v>327</v>
      </c>
      <c r="D63" s="5" t="s">
        <v>244</v>
      </c>
      <c r="E63" s="8" t="s">
        <v>329</v>
      </c>
      <c r="F63" s="8" t="s">
        <v>330</v>
      </c>
      <c r="G63" s="8" t="s">
        <v>366</v>
      </c>
      <c r="I63" s="33" t="s">
        <v>104</v>
      </c>
      <c r="J63" s="33" t="s">
        <v>240</v>
      </c>
      <c r="K63" s="33" t="s">
        <v>274</v>
      </c>
    </row>
    <row r="64" spans="1:11" x14ac:dyDescent="0.3">
      <c r="A64" s="5" t="s">
        <v>111</v>
      </c>
      <c r="B64" s="5" t="s">
        <v>211</v>
      </c>
      <c r="C64" s="5" t="s">
        <v>327</v>
      </c>
      <c r="D64" s="5" t="s">
        <v>331</v>
      </c>
      <c r="E64" s="8" t="s">
        <v>329</v>
      </c>
      <c r="F64" s="8" t="s">
        <v>330</v>
      </c>
      <c r="G64" s="8" t="s">
        <v>366</v>
      </c>
      <c r="I64" s="33" t="s">
        <v>104</v>
      </c>
      <c r="J64" s="33" t="s">
        <v>240</v>
      </c>
      <c r="K64" s="33" t="s">
        <v>274</v>
      </c>
    </row>
    <row r="65" spans="1:11" x14ac:dyDescent="0.3">
      <c r="A65" s="5" t="s">
        <v>364</v>
      </c>
      <c r="B65" s="5" t="s">
        <v>340</v>
      </c>
      <c r="C65" s="5" t="s">
        <v>211</v>
      </c>
      <c r="D65" s="5" t="s">
        <v>341</v>
      </c>
      <c r="E65" s="8" t="s">
        <v>342</v>
      </c>
      <c r="F65" s="8" t="s">
        <v>343</v>
      </c>
      <c r="G65" s="8" t="s">
        <v>366</v>
      </c>
      <c r="I65" s="33" t="s">
        <v>155</v>
      </c>
      <c r="J65" s="33" t="s">
        <v>391</v>
      </c>
      <c r="K65" s="33" t="s">
        <v>211</v>
      </c>
    </row>
    <row r="66" spans="1:11" x14ac:dyDescent="0.3">
      <c r="A66" s="5" t="s">
        <v>110</v>
      </c>
      <c r="B66" s="5" t="s">
        <v>211</v>
      </c>
      <c r="C66" s="5" t="s">
        <v>344</v>
      </c>
      <c r="D66" s="5" t="s">
        <v>345</v>
      </c>
      <c r="E66" s="8" t="s">
        <v>346</v>
      </c>
      <c r="F66" s="8" t="s">
        <v>347</v>
      </c>
      <c r="G66" s="8" t="s">
        <v>366</v>
      </c>
      <c r="I66" s="33" t="s">
        <v>155</v>
      </c>
      <c r="J66" s="33" t="s">
        <v>391</v>
      </c>
      <c r="K66" s="33" t="s">
        <v>211</v>
      </c>
    </row>
    <row r="67" spans="1:11" x14ac:dyDescent="0.3">
      <c r="A67" s="5" t="s">
        <v>93</v>
      </c>
      <c r="B67" s="5" t="s">
        <v>211</v>
      </c>
      <c r="C67" s="5" t="s">
        <v>348</v>
      </c>
      <c r="D67" s="5" t="s">
        <v>349</v>
      </c>
      <c r="E67" s="8" t="s">
        <v>350</v>
      </c>
      <c r="F67" s="8" t="s">
        <v>351</v>
      </c>
      <c r="G67" s="8" t="s">
        <v>366</v>
      </c>
      <c r="I67" s="33" t="s">
        <v>102</v>
      </c>
      <c r="J67" s="33" t="s">
        <v>240</v>
      </c>
      <c r="K67" s="33" t="s">
        <v>260</v>
      </c>
    </row>
    <row r="68" spans="1:11" x14ac:dyDescent="0.3">
      <c r="A68" s="5" t="s">
        <v>131</v>
      </c>
      <c r="B68" s="5" t="s">
        <v>211</v>
      </c>
      <c r="C68" s="5" t="s">
        <v>357</v>
      </c>
      <c r="D68" s="5" t="s">
        <v>358</v>
      </c>
      <c r="E68" s="8" t="s">
        <v>359</v>
      </c>
      <c r="F68" s="8" t="s">
        <v>351</v>
      </c>
      <c r="G68" s="8" t="s">
        <v>366</v>
      </c>
      <c r="I68" s="33" t="s">
        <v>102</v>
      </c>
      <c r="J68" s="33" t="s">
        <v>240</v>
      </c>
      <c r="K68" s="33" t="s">
        <v>260</v>
      </c>
    </row>
    <row r="69" spans="1:11" x14ac:dyDescent="0.3">
      <c r="A69" s="5" t="s">
        <v>108</v>
      </c>
      <c r="B69" s="5" t="s">
        <v>211</v>
      </c>
      <c r="C69" s="5" t="s">
        <v>357</v>
      </c>
      <c r="D69" s="5" t="s">
        <v>360</v>
      </c>
      <c r="E69" s="8" t="s">
        <v>359</v>
      </c>
      <c r="F69" s="8" t="s">
        <v>351</v>
      </c>
      <c r="G69" s="8" t="s">
        <v>366</v>
      </c>
      <c r="I69" s="33" t="s">
        <v>156</v>
      </c>
      <c r="J69" s="33" t="s">
        <v>392</v>
      </c>
      <c r="K69" s="33" t="s">
        <v>211</v>
      </c>
    </row>
    <row r="70" spans="1:11" x14ac:dyDescent="0.3">
      <c r="A70" s="5" t="s">
        <v>107</v>
      </c>
      <c r="B70" s="5" t="s">
        <v>211</v>
      </c>
      <c r="C70" s="5" t="s">
        <v>361</v>
      </c>
      <c r="D70" s="5" t="s">
        <v>220</v>
      </c>
      <c r="E70" s="8" t="s">
        <v>362</v>
      </c>
      <c r="F70" s="8" t="s">
        <v>363</v>
      </c>
      <c r="G70" s="8" t="s">
        <v>366</v>
      </c>
      <c r="I70" s="33" t="s">
        <v>156</v>
      </c>
      <c r="J70" s="33" t="s">
        <v>392</v>
      </c>
      <c r="K70" s="33" t="s">
        <v>211</v>
      </c>
    </row>
    <row r="71" spans="1:11" x14ac:dyDescent="0.3">
      <c r="A71" s="9" t="s">
        <v>107</v>
      </c>
      <c r="B71" s="9" t="s">
        <v>211</v>
      </c>
      <c r="C71" s="9" t="s">
        <v>361</v>
      </c>
      <c r="D71" s="10">
        <v>0.38194444444444442</v>
      </c>
      <c r="E71" s="8" t="s">
        <v>362</v>
      </c>
      <c r="F71" s="8" t="s">
        <v>363</v>
      </c>
      <c r="G71" s="8" t="s">
        <v>366</v>
      </c>
      <c r="I71" s="33" t="s">
        <v>45</v>
      </c>
      <c r="J71" s="33" t="s">
        <v>240</v>
      </c>
      <c r="K71" s="33" t="s">
        <v>278</v>
      </c>
    </row>
    <row r="72" spans="1:11" x14ac:dyDescent="0.3">
      <c r="A72" s="9" t="s">
        <v>168</v>
      </c>
      <c r="B72" s="9" t="s">
        <v>211</v>
      </c>
      <c r="C72" s="9" t="s">
        <v>361</v>
      </c>
      <c r="D72" s="10">
        <v>0.5</v>
      </c>
      <c r="E72" s="8" t="s">
        <v>362</v>
      </c>
      <c r="F72" s="8" t="s">
        <v>363</v>
      </c>
      <c r="G72" s="8" t="s">
        <v>366</v>
      </c>
      <c r="I72" s="33" t="s">
        <v>45</v>
      </c>
      <c r="J72" s="33" t="s">
        <v>240</v>
      </c>
      <c r="K72" s="33" t="s">
        <v>278</v>
      </c>
    </row>
    <row r="73" spans="1:11" x14ac:dyDescent="0.3">
      <c r="A73" s="5" t="s">
        <v>80</v>
      </c>
      <c r="B73" s="5" t="s">
        <v>211</v>
      </c>
      <c r="C73" s="5" t="s">
        <v>313</v>
      </c>
      <c r="D73" s="5" t="s">
        <v>317</v>
      </c>
      <c r="E73" s="8" t="s">
        <v>315</v>
      </c>
      <c r="F73" s="8" t="s">
        <v>316</v>
      </c>
      <c r="G73" s="8" t="s">
        <v>366</v>
      </c>
      <c r="I73" s="33" t="s">
        <v>103</v>
      </c>
      <c r="J73" s="33" t="s">
        <v>379</v>
      </c>
      <c r="K73" s="33" t="s">
        <v>211</v>
      </c>
    </row>
    <row r="74" spans="1:11" x14ac:dyDescent="0.3">
      <c r="A74" s="5" t="s">
        <v>81</v>
      </c>
      <c r="B74" s="5" t="s">
        <v>211</v>
      </c>
      <c r="C74" s="5" t="s">
        <v>320</v>
      </c>
      <c r="D74" s="5" t="s">
        <v>227</v>
      </c>
      <c r="E74" s="8" t="s">
        <v>322</v>
      </c>
      <c r="F74" s="8" t="s">
        <v>323</v>
      </c>
      <c r="G74" s="8" t="s">
        <v>366</v>
      </c>
      <c r="I74" s="33" t="s">
        <v>103</v>
      </c>
      <c r="J74" s="33" t="s">
        <v>379</v>
      </c>
      <c r="K74" s="33" t="s">
        <v>211</v>
      </c>
    </row>
    <row r="75" spans="1:11" x14ac:dyDescent="0.3">
      <c r="A75" s="5" t="s">
        <v>87</v>
      </c>
      <c r="B75" s="5" t="s">
        <v>211</v>
      </c>
      <c r="C75" s="5" t="s">
        <v>332</v>
      </c>
      <c r="D75" s="5" t="s">
        <v>319</v>
      </c>
      <c r="E75" s="11" t="s">
        <v>333</v>
      </c>
      <c r="F75" s="8" t="s">
        <v>334</v>
      </c>
      <c r="G75" s="8" t="s">
        <v>366</v>
      </c>
      <c r="I75" s="33" t="s">
        <v>134</v>
      </c>
      <c r="J75" s="33" t="s">
        <v>240</v>
      </c>
      <c r="K75" s="33" t="s">
        <v>263</v>
      </c>
    </row>
    <row r="76" spans="1:11" x14ac:dyDescent="0.3">
      <c r="A76" s="5" t="s">
        <v>96</v>
      </c>
      <c r="B76" s="5" t="s">
        <v>211</v>
      </c>
      <c r="C76" s="5" t="s">
        <v>335</v>
      </c>
      <c r="D76" s="5" t="s">
        <v>336</v>
      </c>
      <c r="E76" s="8" t="s">
        <v>337</v>
      </c>
      <c r="F76" s="6" t="s">
        <v>338</v>
      </c>
      <c r="G76" s="8" t="s">
        <v>366</v>
      </c>
      <c r="I76" s="33" t="s">
        <v>135</v>
      </c>
      <c r="J76" s="33" t="s">
        <v>378</v>
      </c>
      <c r="K76" s="33" t="s">
        <v>211</v>
      </c>
    </row>
    <row r="77" spans="1:11" x14ac:dyDescent="0.3">
      <c r="A77" s="5" t="s">
        <v>136</v>
      </c>
      <c r="B77" s="5" t="s">
        <v>211</v>
      </c>
      <c r="C77" s="5" t="s">
        <v>335</v>
      </c>
      <c r="D77" s="5" t="s">
        <v>339</v>
      </c>
      <c r="E77" s="8" t="s">
        <v>337</v>
      </c>
      <c r="F77" s="6" t="s">
        <v>338</v>
      </c>
      <c r="G77" s="8" t="s">
        <v>366</v>
      </c>
      <c r="I77" s="33" t="s">
        <v>54</v>
      </c>
      <c r="J77" s="33" t="s">
        <v>240</v>
      </c>
      <c r="K77" s="33" t="s">
        <v>266</v>
      </c>
    </row>
    <row r="78" spans="1:11" x14ac:dyDescent="0.3">
      <c r="A78" s="5" t="s">
        <v>142</v>
      </c>
      <c r="B78" s="5" t="s">
        <v>240</v>
      </c>
      <c r="C78" s="5" t="s">
        <v>365</v>
      </c>
      <c r="D78" s="5" t="s">
        <v>341</v>
      </c>
      <c r="E78" s="8" t="s">
        <v>342</v>
      </c>
      <c r="F78" s="8" t="s">
        <v>343</v>
      </c>
      <c r="G78" s="8" t="s">
        <v>366</v>
      </c>
      <c r="I78" s="33" t="s">
        <v>187</v>
      </c>
      <c r="J78" s="33" t="s">
        <v>389</v>
      </c>
      <c r="K78" s="33" t="s">
        <v>211</v>
      </c>
    </row>
    <row r="79" spans="1:11" x14ac:dyDescent="0.3">
      <c r="A79" s="5" t="s">
        <v>92</v>
      </c>
      <c r="B79" s="5" t="s">
        <v>211</v>
      </c>
      <c r="C79" s="5" t="s">
        <v>344</v>
      </c>
      <c r="D79" s="5" t="s">
        <v>277</v>
      </c>
      <c r="E79" s="8" t="s">
        <v>346</v>
      </c>
      <c r="F79" s="8" t="s">
        <v>347</v>
      </c>
      <c r="G79" s="8" t="s">
        <v>366</v>
      </c>
      <c r="I79" s="33" t="s">
        <v>183</v>
      </c>
      <c r="J79" s="33" t="s">
        <v>240</v>
      </c>
      <c r="K79" s="33" t="s">
        <v>266</v>
      </c>
    </row>
    <row r="80" spans="1:11" x14ac:dyDescent="0.3">
      <c r="A80" s="5" t="s">
        <v>95</v>
      </c>
      <c r="B80" s="5" t="s">
        <v>211</v>
      </c>
      <c r="C80" s="5" t="s">
        <v>352</v>
      </c>
      <c r="D80" s="5" t="s">
        <v>221</v>
      </c>
      <c r="E80" s="8" t="s">
        <v>353</v>
      </c>
      <c r="F80" s="8" t="s">
        <v>351</v>
      </c>
      <c r="G80" s="8" t="s">
        <v>366</v>
      </c>
      <c r="I80" s="33" t="s">
        <v>190</v>
      </c>
      <c r="J80" s="33" t="s">
        <v>389</v>
      </c>
      <c r="K80" s="33" t="s">
        <v>211</v>
      </c>
    </row>
    <row r="81" spans="1:11" x14ac:dyDescent="0.3">
      <c r="A81" s="5" t="s">
        <v>94</v>
      </c>
      <c r="B81" s="5" t="s">
        <v>211</v>
      </c>
      <c r="C81" s="5" t="s">
        <v>354</v>
      </c>
      <c r="D81" s="5" t="s">
        <v>236</v>
      </c>
      <c r="E81" s="8" t="s">
        <v>355</v>
      </c>
      <c r="F81" s="8" t="s">
        <v>351</v>
      </c>
      <c r="G81" s="8" t="s">
        <v>366</v>
      </c>
      <c r="I81" s="33" t="s">
        <v>414</v>
      </c>
      <c r="J81" s="33" t="s">
        <v>240</v>
      </c>
      <c r="K81" s="33" t="s">
        <v>288</v>
      </c>
    </row>
    <row r="82" spans="1:11" x14ac:dyDescent="0.3">
      <c r="A82" s="5" t="s">
        <v>94</v>
      </c>
      <c r="B82" s="5" t="s">
        <v>211</v>
      </c>
      <c r="C82" s="5" t="s">
        <v>354</v>
      </c>
      <c r="D82" s="5" t="s">
        <v>356</v>
      </c>
      <c r="E82" s="8" t="s">
        <v>355</v>
      </c>
      <c r="F82" s="8" t="s">
        <v>351</v>
      </c>
      <c r="G82" s="8" t="s">
        <v>366</v>
      </c>
      <c r="I82" s="33" t="s">
        <v>415</v>
      </c>
      <c r="J82" s="33" t="s">
        <v>383</v>
      </c>
      <c r="K82" s="33" t="s">
        <v>211</v>
      </c>
    </row>
    <row r="83" spans="1:11" x14ac:dyDescent="0.3">
      <c r="A83" s="5" t="s">
        <v>133</v>
      </c>
      <c r="B83" s="5" t="s">
        <v>240</v>
      </c>
      <c r="C83" s="5" t="s">
        <v>361</v>
      </c>
      <c r="D83" s="5" t="s">
        <v>356</v>
      </c>
      <c r="E83" s="8" t="s">
        <v>355</v>
      </c>
      <c r="F83" s="8" t="s">
        <v>351</v>
      </c>
      <c r="G83" s="8" t="s">
        <v>366</v>
      </c>
      <c r="I83" s="33" t="s">
        <v>78</v>
      </c>
      <c r="J83" s="33" t="s">
        <v>381</v>
      </c>
      <c r="K83" s="33" t="s">
        <v>211</v>
      </c>
    </row>
    <row r="84" spans="1:11" x14ac:dyDescent="0.3">
      <c r="A84" s="5" t="s">
        <v>403</v>
      </c>
      <c r="B84" s="5" t="s">
        <v>240</v>
      </c>
      <c r="C84" s="5" t="s">
        <v>292</v>
      </c>
      <c r="D84" s="5" t="s">
        <v>404</v>
      </c>
      <c r="E84" s="8" t="s">
        <v>294</v>
      </c>
      <c r="F84" s="8" t="s">
        <v>295</v>
      </c>
      <c r="G84" s="8" t="s">
        <v>366</v>
      </c>
      <c r="I84" s="33" t="s">
        <v>70</v>
      </c>
      <c r="J84" s="33" t="s">
        <v>240</v>
      </c>
      <c r="K84" s="33" t="s">
        <v>285</v>
      </c>
    </row>
    <row r="85" spans="1:11" x14ac:dyDescent="0.3">
      <c r="A85" s="5" t="s">
        <v>414</v>
      </c>
      <c r="B85" s="5" t="s">
        <v>211</v>
      </c>
      <c r="C85" s="5" t="s">
        <v>288</v>
      </c>
      <c r="D85" s="5" t="s">
        <v>289</v>
      </c>
      <c r="E85" s="8" t="s">
        <v>290</v>
      </c>
      <c r="F85" s="8" t="s">
        <v>291</v>
      </c>
      <c r="G85" s="8" t="s">
        <v>366</v>
      </c>
      <c r="I85" s="33" t="s">
        <v>73</v>
      </c>
      <c r="J85" s="33" t="s">
        <v>382</v>
      </c>
      <c r="K85" s="33" t="s">
        <v>211</v>
      </c>
    </row>
    <row r="86" spans="1:11" x14ac:dyDescent="0.3">
      <c r="A86" s="5" t="s">
        <v>433</v>
      </c>
      <c r="B86" s="5" t="s">
        <v>211</v>
      </c>
      <c r="C86" s="5" t="s">
        <v>332</v>
      </c>
      <c r="D86" s="5" t="s">
        <v>319</v>
      </c>
      <c r="E86" s="11" t="s">
        <v>333</v>
      </c>
      <c r="F86" s="8" t="s">
        <v>334</v>
      </c>
      <c r="G86" s="8" t="s">
        <v>366</v>
      </c>
      <c r="I86" s="33" t="s">
        <v>77</v>
      </c>
      <c r="J86" s="33" t="s">
        <v>240</v>
      </c>
      <c r="K86" s="33" t="s">
        <v>288</v>
      </c>
    </row>
    <row r="87" spans="1:11" x14ac:dyDescent="0.3">
      <c r="I87" s="33" t="s">
        <v>79</v>
      </c>
      <c r="J87" s="33" t="s">
        <v>383</v>
      </c>
      <c r="K87" s="33" t="s">
        <v>211</v>
      </c>
    </row>
    <row r="88" spans="1:11" x14ac:dyDescent="0.3">
      <c r="I88" s="33" t="s">
        <v>72</v>
      </c>
      <c r="J88" s="33" t="s">
        <v>240</v>
      </c>
      <c r="K88" s="33" t="s">
        <v>292</v>
      </c>
    </row>
    <row r="89" spans="1:11" x14ac:dyDescent="0.3">
      <c r="I89" s="33" t="s">
        <v>74</v>
      </c>
      <c r="J89" s="33" t="s">
        <v>384</v>
      </c>
      <c r="K89" s="33" t="s">
        <v>211</v>
      </c>
    </row>
    <row r="90" spans="1:11" x14ac:dyDescent="0.3">
      <c r="I90" s="33" t="s">
        <v>164</v>
      </c>
      <c r="J90" s="33" t="s">
        <v>240</v>
      </c>
      <c r="K90" s="33" t="s">
        <v>292</v>
      </c>
    </row>
    <row r="91" spans="1:11" x14ac:dyDescent="0.3">
      <c r="I91" s="33" t="s">
        <v>165</v>
      </c>
      <c r="J91" s="33" t="s">
        <v>384</v>
      </c>
      <c r="K91" s="33" t="s">
        <v>211</v>
      </c>
    </row>
    <row r="92" spans="1:11" x14ac:dyDescent="0.3">
      <c r="I92" s="33" t="s">
        <v>71</v>
      </c>
      <c r="J92" s="33" t="s">
        <v>240</v>
      </c>
      <c r="K92" s="33" t="s">
        <v>297</v>
      </c>
    </row>
    <row r="93" spans="1:11" x14ac:dyDescent="0.3">
      <c r="I93" s="33" t="s">
        <v>75</v>
      </c>
      <c r="J93" s="33" t="s">
        <v>385</v>
      </c>
      <c r="K93" s="33" t="s">
        <v>211</v>
      </c>
    </row>
    <row r="94" spans="1:11" x14ac:dyDescent="0.3">
      <c r="I94" s="33" t="s">
        <v>64</v>
      </c>
      <c r="J94" s="33" t="s">
        <v>240</v>
      </c>
      <c r="K94" s="33" t="s">
        <v>299</v>
      </c>
    </row>
    <row r="95" spans="1:11" x14ac:dyDescent="0.3">
      <c r="I95" s="33" t="s">
        <v>69</v>
      </c>
      <c r="J95" s="33" t="s">
        <v>396</v>
      </c>
      <c r="K95" s="33" t="s">
        <v>211</v>
      </c>
    </row>
    <row r="96" spans="1:11" x14ac:dyDescent="0.3">
      <c r="I96" s="33" t="s">
        <v>166</v>
      </c>
      <c r="J96" s="33" t="s">
        <v>240</v>
      </c>
      <c r="K96" s="33" t="s">
        <v>297</v>
      </c>
    </row>
    <row r="97" spans="9:11" x14ac:dyDescent="0.3">
      <c r="I97" s="33" t="s">
        <v>166</v>
      </c>
      <c r="J97" s="33" t="s">
        <v>240</v>
      </c>
      <c r="K97" s="33" t="s">
        <v>297</v>
      </c>
    </row>
    <row r="98" spans="9:11" x14ac:dyDescent="0.3">
      <c r="I98" s="33" t="s">
        <v>166</v>
      </c>
      <c r="J98" s="33" t="s">
        <v>240</v>
      </c>
      <c r="K98" s="33" t="s">
        <v>297</v>
      </c>
    </row>
    <row r="99" spans="9:11" x14ac:dyDescent="0.3">
      <c r="I99" s="33" t="s">
        <v>166</v>
      </c>
      <c r="J99" s="33" t="s">
        <v>240</v>
      </c>
      <c r="K99" s="33" t="s">
        <v>297</v>
      </c>
    </row>
    <row r="100" spans="9:11" x14ac:dyDescent="0.3">
      <c r="I100" s="33" t="s">
        <v>167</v>
      </c>
      <c r="J100" s="33" t="s">
        <v>385</v>
      </c>
      <c r="K100" s="33" t="s">
        <v>211</v>
      </c>
    </row>
    <row r="101" spans="9:11" x14ac:dyDescent="0.3">
      <c r="I101" s="33" t="s">
        <v>167</v>
      </c>
      <c r="J101" s="33" t="s">
        <v>385</v>
      </c>
      <c r="K101" s="33" t="s">
        <v>211</v>
      </c>
    </row>
    <row r="102" spans="9:11" x14ac:dyDescent="0.3">
      <c r="I102" s="33" t="s">
        <v>167</v>
      </c>
      <c r="J102" s="33" t="s">
        <v>385</v>
      </c>
      <c r="K102" s="33" t="s">
        <v>211</v>
      </c>
    </row>
    <row r="103" spans="9:11" x14ac:dyDescent="0.3">
      <c r="I103" s="33" t="s">
        <v>167</v>
      </c>
      <c r="J103" s="33" t="s">
        <v>385</v>
      </c>
      <c r="K103" s="33" t="s">
        <v>211</v>
      </c>
    </row>
    <row r="104" spans="9:11" x14ac:dyDescent="0.3">
      <c r="I104" s="32" t="s">
        <v>62</v>
      </c>
      <c r="J104" s="32" t="s">
        <v>240</v>
      </c>
      <c r="K104" s="32" t="s">
        <v>306</v>
      </c>
    </row>
    <row r="105" spans="9:11" x14ac:dyDescent="0.3">
      <c r="I105" s="32" t="s">
        <v>66</v>
      </c>
      <c r="J105" s="32" t="s">
        <v>397</v>
      </c>
      <c r="K105" s="32" t="s">
        <v>211</v>
      </c>
    </row>
    <row r="106" spans="9:11" x14ac:dyDescent="0.3">
      <c r="I106" s="32" t="s">
        <v>65</v>
      </c>
      <c r="J106" s="32" t="s">
        <v>240</v>
      </c>
      <c r="K106" s="32" t="s">
        <v>309</v>
      </c>
    </row>
    <row r="107" spans="9:11" x14ac:dyDescent="0.3">
      <c r="I107" s="32" t="s">
        <v>68</v>
      </c>
      <c r="J107" s="32" t="s">
        <v>398</v>
      </c>
      <c r="K107" s="32" t="s">
        <v>211</v>
      </c>
    </row>
    <row r="108" spans="9:11" x14ac:dyDescent="0.3">
      <c r="I108" s="32" t="s">
        <v>63</v>
      </c>
      <c r="J108" s="32" t="s">
        <v>240</v>
      </c>
      <c r="K108" s="32" t="s">
        <v>311</v>
      </c>
    </row>
    <row r="109" spans="9:11" x14ac:dyDescent="0.3">
      <c r="I109" s="32" t="s">
        <v>67</v>
      </c>
      <c r="J109" s="32" t="s">
        <v>399</v>
      </c>
      <c r="K109" s="32" t="s">
        <v>211</v>
      </c>
    </row>
    <row r="110" spans="9:11" x14ac:dyDescent="0.3">
      <c r="I110" s="33" t="s">
        <v>83</v>
      </c>
      <c r="J110" s="33" t="s">
        <v>240</v>
      </c>
      <c r="K110" s="33" t="s">
        <v>313</v>
      </c>
    </row>
    <row r="111" spans="9:11" x14ac:dyDescent="0.3">
      <c r="I111" s="33" t="s">
        <v>85</v>
      </c>
      <c r="J111" s="33" t="s">
        <v>400</v>
      </c>
      <c r="K111" s="33" t="s">
        <v>211</v>
      </c>
    </row>
    <row r="112" spans="9:11" x14ac:dyDescent="0.3">
      <c r="I112" s="33" t="s">
        <v>80</v>
      </c>
      <c r="J112" s="33" t="s">
        <v>240</v>
      </c>
      <c r="K112" s="33" t="s">
        <v>313</v>
      </c>
    </row>
    <row r="113" spans="9:11" x14ac:dyDescent="0.3">
      <c r="I113" s="33" t="s">
        <v>100</v>
      </c>
      <c r="J113" s="33" t="s">
        <v>400</v>
      </c>
      <c r="K113" s="33" t="s">
        <v>211</v>
      </c>
    </row>
    <row r="114" spans="9:11" x14ac:dyDescent="0.3">
      <c r="I114" s="32" t="s">
        <v>82</v>
      </c>
      <c r="J114" s="32" t="s">
        <v>240</v>
      </c>
      <c r="K114" s="32" t="s">
        <v>313</v>
      </c>
    </row>
    <row r="115" spans="9:11" x14ac:dyDescent="0.3">
      <c r="I115" s="32" t="s">
        <v>86</v>
      </c>
      <c r="J115" s="32" t="s">
        <v>400</v>
      </c>
      <c r="K115" s="32" t="s">
        <v>211</v>
      </c>
    </row>
    <row r="116" spans="9:11" x14ac:dyDescent="0.3">
      <c r="I116" s="33" t="s">
        <v>84</v>
      </c>
      <c r="J116" s="33" t="s">
        <v>240</v>
      </c>
      <c r="K116" s="33" t="s">
        <v>320</v>
      </c>
    </row>
    <row r="117" spans="9:11" x14ac:dyDescent="0.3">
      <c r="I117" s="33" t="s">
        <v>101</v>
      </c>
      <c r="J117" s="33" t="s">
        <v>424</v>
      </c>
      <c r="K117" s="33" t="s">
        <v>211</v>
      </c>
    </row>
    <row r="118" spans="9:11" x14ac:dyDescent="0.3">
      <c r="I118" s="33" t="s">
        <v>81</v>
      </c>
      <c r="J118" s="33" t="s">
        <v>240</v>
      </c>
      <c r="K118" s="33" t="s">
        <v>320</v>
      </c>
    </row>
    <row r="119" spans="9:11" x14ac:dyDescent="0.3">
      <c r="I119" s="33" t="s">
        <v>132</v>
      </c>
      <c r="J119" s="33" t="s">
        <v>424</v>
      </c>
      <c r="K119" s="33" t="s">
        <v>211</v>
      </c>
    </row>
    <row r="120" spans="9:11" x14ac:dyDescent="0.3">
      <c r="I120" s="33" t="s">
        <v>91</v>
      </c>
      <c r="J120" s="33" t="s">
        <v>240</v>
      </c>
      <c r="K120" s="33" t="s">
        <v>324</v>
      </c>
    </row>
    <row r="121" spans="9:11" x14ac:dyDescent="0.3">
      <c r="I121" s="33" t="s">
        <v>89</v>
      </c>
      <c r="J121" s="33" t="s">
        <v>386</v>
      </c>
      <c r="K121" s="33" t="s">
        <v>211</v>
      </c>
    </row>
    <row r="122" spans="9:11" x14ac:dyDescent="0.3">
      <c r="I122" s="33" t="s">
        <v>99</v>
      </c>
      <c r="J122" s="33" t="s">
        <v>240</v>
      </c>
      <c r="K122" s="33" t="s">
        <v>327</v>
      </c>
    </row>
    <row r="123" spans="9:11" x14ac:dyDescent="0.3">
      <c r="I123" s="33" t="s">
        <v>192</v>
      </c>
      <c r="J123" s="33" t="s">
        <v>425</v>
      </c>
      <c r="K123" s="33" t="s">
        <v>211</v>
      </c>
    </row>
    <row r="124" spans="9:11" x14ac:dyDescent="0.3">
      <c r="I124" s="33" t="s">
        <v>112</v>
      </c>
      <c r="J124" s="33" t="s">
        <v>240</v>
      </c>
      <c r="K124" s="33" t="s">
        <v>327</v>
      </c>
    </row>
    <row r="125" spans="9:11" x14ac:dyDescent="0.3">
      <c r="I125" s="33" t="s">
        <v>112</v>
      </c>
      <c r="J125" s="33" t="s">
        <v>240</v>
      </c>
      <c r="K125" s="33" t="s">
        <v>327</v>
      </c>
    </row>
    <row r="126" spans="9:11" x14ac:dyDescent="0.3">
      <c r="I126" s="33" t="s">
        <v>193</v>
      </c>
      <c r="J126" s="33" t="s">
        <v>425</v>
      </c>
      <c r="K126" s="33" t="s">
        <v>211</v>
      </c>
    </row>
    <row r="127" spans="9:11" x14ac:dyDescent="0.3">
      <c r="I127" s="33" t="s">
        <v>193</v>
      </c>
      <c r="J127" s="33" t="s">
        <v>425</v>
      </c>
      <c r="K127" s="33" t="s">
        <v>211</v>
      </c>
    </row>
    <row r="128" spans="9:11" x14ac:dyDescent="0.3">
      <c r="I128" s="33" t="s">
        <v>111</v>
      </c>
      <c r="J128" s="33" t="s">
        <v>240</v>
      </c>
      <c r="K128" s="33" t="s">
        <v>327</v>
      </c>
    </row>
    <row r="129" spans="9:11" x14ac:dyDescent="0.3">
      <c r="I129" s="33" t="s">
        <v>194</v>
      </c>
      <c r="J129" s="33" t="s">
        <v>425</v>
      </c>
      <c r="K129" s="33" t="s">
        <v>211</v>
      </c>
    </row>
    <row r="130" spans="9:11" x14ac:dyDescent="0.3">
      <c r="I130" s="33" t="s">
        <v>87</v>
      </c>
      <c r="J130" s="33" t="s">
        <v>240</v>
      </c>
      <c r="K130" s="33" t="s">
        <v>332</v>
      </c>
    </row>
    <row r="131" spans="9:11" x14ac:dyDescent="0.3">
      <c r="I131" s="33" t="s">
        <v>88</v>
      </c>
      <c r="J131" s="33" t="s">
        <v>240</v>
      </c>
      <c r="K131" s="33" t="s">
        <v>332</v>
      </c>
    </row>
    <row r="132" spans="9:11" x14ac:dyDescent="0.3">
      <c r="I132" s="33" t="s">
        <v>426</v>
      </c>
      <c r="J132" s="33" t="s">
        <v>394</v>
      </c>
      <c r="K132" s="33" t="s">
        <v>211</v>
      </c>
    </row>
    <row r="133" spans="9:11" x14ac:dyDescent="0.3">
      <c r="I133" s="33" t="s">
        <v>96</v>
      </c>
      <c r="J133" s="33" t="s">
        <v>240</v>
      </c>
      <c r="K133" s="33" t="s">
        <v>335</v>
      </c>
    </row>
    <row r="134" spans="9:11" x14ac:dyDescent="0.3">
      <c r="I134" s="33" t="s">
        <v>97</v>
      </c>
      <c r="J134" s="33" t="s">
        <v>240</v>
      </c>
      <c r="K134" s="33" t="s">
        <v>335</v>
      </c>
    </row>
    <row r="135" spans="9:11" x14ac:dyDescent="0.3">
      <c r="I135" s="33" t="s">
        <v>427</v>
      </c>
      <c r="J135" s="33" t="s">
        <v>395</v>
      </c>
      <c r="K135" s="33" t="s">
        <v>211</v>
      </c>
    </row>
    <row r="136" spans="9:11" x14ac:dyDescent="0.3">
      <c r="I136" s="33" t="s">
        <v>136</v>
      </c>
      <c r="J136" s="33" t="s">
        <v>240</v>
      </c>
      <c r="K136" s="33" t="s">
        <v>335</v>
      </c>
    </row>
    <row r="137" spans="9:11" x14ac:dyDescent="0.3">
      <c r="I137" s="33" t="s">
        <v>137</v>
      </c>
      <c r="J137" s="33" t="s">
        <v>240</v>
      </c>
      <c r="K137" s="33" t="s">
        <v>335</v>
      </c>
    </row>
    <row r="138" spans="9:11" x14ac:dyDescent="0.3">
      <c r="I138" s="33" t="s">
        <v>428</v>
      </c>
      <c r="J138" s="33" t="s">
        <v>395</v>
      </c>
      <c r="K138" s="33" t="s">
        <v>211</v>
      </c>
    </row>
    <row r="139" spans="9:11" x14ac:dyDescent="0.3">
      <c r="I139" s="33" t="s">
        <v>142</v>
      </c>
      <c r="J139" s="33" t="s">
        <v>240</v>
      </c>
      <c r="K139" s="33" t="s">
        <v>212</v>
      </c>
    </row>
    <row r="140" spans="9:11" x14ac:dyDescent="0.3">
      <c r="I140" s="33" t="s">
        <v>143</v>
      </c>
      <c r="J140" s="33" t="s">
        <v>240</v>
      </c>
      <c r="K140" s="33" t="s">
        <v>212</v>
      </c>
    </row>
    <row r="141" spans="9:11" x14ac:dyDescent="0.3">
      <c r="I141" s="33" t="s">
        <v>364</v>
      </c>
      <c r="J141" s="33" t="s">
        <v>365</v>
      </c>
      <c r="K141" s="33" t="s">
        <v>211</v>
      </c>
    </row>
    <row r="142" spans="9:11" x14ac:dyDescent="0.3">
      <c r="I142" s="33" t="s">
        <v>110</v>
      </c>
      <c r="J142" s="33" t="s">
        <v>240</v>
      </c>
      <c r="K142" s="33" t="s">
        <v>344</v>
      </c>
    </row>
    <row r="143" spans="9:11" x14ac:dyDescent="0.3">
      <c r="I143" s="33" t="s">
        <v>92</v>
      </c>
      <c r="J143" s="33" t="s">
        <v>240</v>
      </c>
      <c r="K143" s="33" t="s">
        <v>344</v>
      </c>
    </row>
    <row r="144" spans="9:11" x14ac:dyDescent="0.3">
      <c r="I144" s="33" t="s">
        <v>109</v>
      </c>
      <c r="J144" s="33" t="s">
        <v>387</v>
      </c>
      <c r="K144" s="33" t="s">
        <v>211</v>
      </c>
    </row>
    <row r="145" spans="9:11" x14ac:dyDescent="0.3">
      <c r="I145" s="33" t="s">
        <v>90</v>
      </c>
      <c r="J145" s="33" t="s">
        <v>387</v>
      </c>
      <c r="K145" s="33" t="s">
        <v>211</v>
      </c>
    </row>
    <row r="146" spans="9:11" x14ac:dyDescent="0.3">
      <c r="I146" s="33" t="s">
        <v>93</v>
      </c>
      <c r="J146" s="33" t="s">
        <v>240</v>
      </c>
      <c r="K146" s="33" t="s">
        <v>348</v>
      </c>
    </row>
    <row r="147" spans="9:11" x14ac:dyDescent="0.3">
      <c r="I147" s="33" t="s">
        <v>195</v>
      </c>
      <c r="J147" s="33" t="s">
        <v>429</v>
      </c>
      <c r="K147" s="33" t="s">
        <v>211</v>
      </c>
    </row>
    <row r="148" spans="9:11" x14ac:dyDescent="0.3">
      <c r="I148" s="33" t="s">
        <v>95</v>
      </c>
      <c r="J148" s="33" t="s">
        <v>240</v>
      </c>
      <c r="K148" s="33" t="s">
        <v>352</v>
      </c>
    </row>
    <row r="149" spans="9:11" x14ac:dyDescent="0.3">
      <c r="I149" s="33" t="s">
        <v>196</v>
      </c>
      <c r="J149" s="33" t="s">
        <v>430</v>
      </c>
      <c r="K149" s="33" t="s">
        <v>211</v>
      </c>
    </row>
    <row r="150" spans="9:11" x14ac:dyDescent="0.3">
      <c r="I150" s="33" t="s">
        <v>94</v>
      </c>
      <c r="J150" s="33" t="s">
        <v>240</v>
      </c>
      <c r="K150" s="33" t="s">
        <v>354</v>
      </c>
    </row>
    <row r="151" spans="9:11" x14ac:dyDescent="0.3">
      <c r="I151" s="33" t="s">
        <v>197</v>
      </c>
      <c r="J151" s="33" t="s">
        <v>431</v>
      </c>
      <c r="K151" s="33" t="s">
        <v>211</v>
      </c>
    </row>
    <row r="152" spans="9:11" x14ac:dyDescent="0.3">
      <c r="I152" s="33" t="s">
        <v>197</v>
      </c>
      <c r="J152" s="33" t="s">
        <v>431</v>
      </c>
      <c r="K152" s="33" t="s">
        <v>211</v>
      </c>
    </row>
    <row r="153" spans="9:11" x14ac:dyDescent="0.3">
      <c r="I153" s="33" t="s">
        <v>131</v>
      </c>
      <c r="J153" s="33" t="s">
        <v>240</v>
      </c>
      <c r="K153" s="33" t="s">
        <v>357</v>
      </c>
    </row>
    <row r="154" spans="9:11" x14ac:dyDescent="0.3">
      <c r="I154" s="33" t="s">
        <v>198</v>
      </c>
      <c r="J154" s="33" t="s">
        <v>432</v>
      </c>
      <c r="K154" s="33" t="s">
        <v>211</v>
      </c>
    </row>
    <row r="155" spans="9:11" x14ac:dyDescent="0.3">
      <c r="I155" s="33" t="s">
        <v>108</v>
      </c>
      <c r="J155" s="33" t="s">
        <v>240</v>
      </c>
      <c r="K155" s="33" t="s">
        <v>357</v>
      </c>
    </row>
    <row r="156" spans="9:11" x14ac:dyDescent="0.3">
      <c r="I156" s="33" t="s">
        <v>199</v>
      </c>
      <c r="J156" s="33" t="s">
        <v>432</v>
      </c>
      <c r="K156" s="33" t="s">
        <v>211</v>
      </c>
    </row>
    <row r="157" spans="9:11" x14ac:dyDescent="0.3">
      <c r="I157" s="33" t="s">
        <v>107</v>
      </c>
      <c r="J157" s="33" t="s">
        <v>240</v>
      </c>
      <c r="K157" s="33" t="s">
        <v>361</v>
      </c>
    </row>
    <row r="158" spans="9:11" x14ac:dyDescent="0.3">
      <c r="I158" s="33" t="s">
        <v>107</v>
      </c>
      <c r="J158" s="33" t="s">
        <v>240</v>
      </c>
      <c r="K158" s="33" t="s">
        <v>361</v>
      </c>
    </row>
    <row r="159" spans="9:11" x14ac:dyDescent="0.3">
      <c r="I159" s="33" t="s">
        <v>106</v>
      </c>
      <c r="J159" s="33" t="s">
        <v>422</v>
      </c>
      <c r="K159" s="33" t="s">
        <v>211</v>
      </c>
    </row>
    <row r="160" spans="9:11" x14ac:dyDescent="0.3">
      <c r="I160" s="34" t="s">
        <v>106</v>
      </c>
      <c r="J160" s="34" t="s">
        <v>422</v>
      </c>
      <c r="K160" s="34" t="s">
        <v>211</v>
      </c>
    </row>
  </sheetData>
  <autoFilter ref="A1:F82" xr:uid="{00000000-0009-0000-0000-000014000000}">
    <sortState xmlns:xlrd2="http://schemas.microsoft.com/office/spreadsheetml/2017/richdata2" ref="A2:F79">
      <sortCondition ref="A1:A79"/>
    </sortState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2:T29"/>
  <sheetViews>
    <sheetView zoomScaleNormal="100" workbookViewId="0">
      <selection activeCell="D12" sqref="D12"/>
    </sheetView>
  </sheetViews>
  <sheetFormatPr defaultRowHeight="14.4" x14ac:dyDescent="0.3"/>
  <cols>
    <col min="1" max="1" width="18.44140625" customWidth="1"/>
    <col min="2" max="2" width="21.44140625" style="35" bestFit="1" customWidth="1"/>
    <col min="3" max="7" width="14.6640625" customWidth="1"/>
    <col min="8" max="8" width="0" hidden="1" customWidth="1"/>
    <col min="9" max="9" width="21.44140625" bestFit="1" customWidth="1"/>
    <col min="15" max="15" width="11" customWidth="1"/>
    <col min="20" max="20" width="15.5546875" bestFit="1" customWidth="1"/>
  </cols>
  <sheetData>
    <row r="2" spans="1:20" x14ac:dyDescent="0.3">
      <c r="A2" s="638" t="s">
        <v>435</v>
      </c>
      <c r="B2" s="639" t="s">
        <v>892</v>
      </c>
      <c r="C2" s="635" t="s">
        <v>893</v>
      </c>
      <c r="D2" s="636"/>
      <c r="E2" s="636"/>
      <c r="F2" s="636"/>
      <c r="G2" s="637"/>
      <c r="H2" s="640" t="s">
        <v>894</v>
      </c>
      <c r="I2" s="642" t="s">
        <v>895</v>
      </c>
      <c r="J2" s="635" t="s">
        <v>896</v>
      </c>
      <c r="K2" s="636"/>
      <c r="L2" s="636"/>
      <c r="M2" s="636"/>
      <c r="N2" s="637"/>
      <c r="O2" s="633" t="s">
        <v>1</v>
      </c>
      <c r="T2" s="117">
        <v>44583.503472222219</v>
      </c>
    </row>
    <row r="3" spans="1:20" x14ac:dyDescent="0.3">
      <c r="A3" s="638"/>
      <c r="B3" s="639"/>
      <c r="C3" s="43" t="s">
        <v>3</v>
      </c>
      <c r="D3" s="43" t="s">
        <v>897</v>
      </c>
      <c r="E3" s="43" t="s">
        <v>5</v>
      </c>
      <c r="F3" s="43" t="s">
        <v>33</v>
      </c>
      <c r="G3" s="43" t="s">
        <v>32</v>
      </c>
      <c r="H3" s="641"/>
      <c r="I3" s="642"/>
      <c r="J3" s="43" t="s">
        <v>3</v>
      </c>
      <c r="K3" s="43" t="s">
        <v>897</v>
      </c>
      <c r="L3" s="43" t="s">
        <v>5</v>
      </c>
      <c r="M3" s="43" t="s">
        <v>33</v>
      </c>
      <c r="N3" s="43" t="s">
        <v>32</v>
      </c>
      <c r="O3" s="634"/>
    </row>
    <row r="4" spans="1:20" x14ac:dyDescent="0.3">
      <c r="A4" s="118"/>
      <c r="B4" s="117"/>
      <c r="C4" s="121"/>
      <c r="D4" s="121"/>
      <c r="E4" s="121"/>
      <c r="F4" s="121"/>
      <c r="G4" s="121"/>
      <c r="H4" s="42"/>
      <c r="I4" s="117"/>
      <c r="J4" s="121"/>
      <c r="K4" s="121"/>
      <c r="L4" s="121"/>
      <c r="M4" s="121"/>
      <c r="N4" s="121"/>
      <c r="O4" s="54"/>
    </row>
    <row r="5" spans="1:20" x14ac:dyDescent="0.3">
      <c r="A5" s="118"/>
      <c r="B5" s="117"/>
      <c r="C5" s="121"/>
      <c r="D5" s="121"/>
      <c r="E5" s="121"/>
      <c r="F5" s="121"/>
      <c r="G5" s="121"/>
      <c r="H5" s="42"/>
      <c r="I5" s="117"/>
      <c r="J5" s="121"/>
      <c r="K5" s="121"/>
      <c r="L5" s="121"/>
      <c r="M5" s="121"/>
      <c r="N5" s="121"/>
      <c r="O5" s="54"/>
    </row>
    <row r="6" spans="1:20" x14ac:dyDescent="0.3">
      <c r="A6" s="123"/>
      <c r="B6" s="117"/>
      <c r="C6" s="121"/>
      <c r="D6" s="121"/>
      <c r="E6" s="121"/>
      <c r="F6" s="121"/>
      <c r="G6" s="121"/>
      <c r="H6" s="42"/>
      <c r="I6" s="117"/>
      <c r="J6" s="121"/>
      <c r="K6" s="121"/>
      <c r="L6" s="121"/>
      <c r="M6" s="121"/>
      <c r="N6" s="121"/>
      <c r="O6" s="54"/>
    </row>
    <row r="7" spans="1:20" x14ac:dyDescent="0.3">
      <c r="A7" s="123"/>
      <c r="B7" s="117"/>
      <c r="C7" s="121"/>
      <c r="D7" s="121"/>
      <c r="E7" s="121"/>
      <c r="F7" s="121"/>
      <c r="G7" s="121"/>
      <c r="H7" s="42"/>
      <c r="I7" s="117"/>
      <c r="J7" s="121"/>
      <c r="K7" s="121"/>
      <c r="L7" s="121"/>
      <c r="M7" s="121"/>
      <c r="N7" s="122"/>
      <c r="O7" s="54"/>
    </row>
    <row r="8" spans="1:20" x14ac:dyDescent="0.3">
      <c r="A8" s="123"/>
      <c r="B8" s="117"/>
      <c r="C8" s="121"/>
      <c r="D8" s="121"/>
      <c r="E8" s="121"/>
      <c r="F8" s="121"/>
      <c r="G8" s="121"/>
      <c r="H8" s="42"/>
      <c r="I8" s="117"/>
      <c r="J8" s="121"/>
      <c r="K8" s="121"/>
      <c r="L8" s="121"/>
      <c r="M8" s="121"/>
      <c r="N8" s="121"/>
      <c r="O8" s="54"/>
    </row>
    <row r="9" spans="1:20" x14ac:dyDescent="0.3">
      <c r="A9" s="41"/>
      <c r="B9" s="117"/>
      <c r="C9" s="121"/>
      <c r="D9" s="121"/>
      <c r="E9" s="121"/>
      <c r="F9" s="121"/>
      <c r="G9" s="121"/>
      <c r="H9" s="42"/>
      <c r="I9" s="117"/>
      <c r="J9" s="121"/>
      <c r="K9" s="121"/>
      <c r="L9" s="121"/>
      <c r="M9" s="121"/>
      <c r="N9" s="121"/>
      <c r="O9" s="54"/>
    </row>
    <row r="10" spans="1:20" x14ac:dyDescent="0.3">
      <c r="A10" s="41"/>
      <c r="B10" s="117"/>
      <c r="C10" s="121"/>
      <c r="D10" s="121"/>
      <c r="E10" s="121"/>
      <c r="F10" s="121"/>
      <c r="G10" s="121"/>
      <c r="H10" s="42"/>
      <c r="I10" s="117"/>
      <c r="J10" s="121"/>
      <c r="K10" s="121"/>
      <c r="L10" s="121"/>
      <c r="M10" s="121"/>
      <c r="N10" s="121"/>
      <c r="O10" s="54"/>
    </row>
    <row r="11" spans="1:20" x14ac:dyDescent="0.3">
      <c r="A11" s="41"/>
      <c r="B11" s="117"/>
      <c r="C11" s="121"/>
      <c r="D11" s="121"/>
      <c r="E11" s="121"/>
      <c r="F11" s="121"/>
      <c r="G11" s="121"/>
      <c r="H11" s="42"/>
      <c r="I11" s="117"/>
      <c r="J11" s="121"/>
      <c r="K11" s="121"/>
      <c r="L11" s="121"/>
      <c r="M11" s="121"/>
      <c r="N11" s="122"/>
      <c r="O11" s="54"/>
    </row>
    <row r="12" spans="1:20" x14ac:dyDescent="0.3">
      <c r="A12" s="41"/>
      <c r="B12" s="118"/>
      <c r="C12" s="121"/>
      <c r="D12" s="121"/>
      <c r="E12" s="121"/>
      <c r="F12" s="121"/>
      <c r="G12" s="121"/>
      <c r="H12" s="42"/>
      <c r="I12" s="118"/>
      <c r="J12" s="121"/>
      <c r="K12" s="121"/>
      <c r="L12" s="121"/>
      <c r="M12" s="121"/>
      <c r="N12" s="121"/>
      <c r="O12" s="54"/>
    </row>
    <row r="13" spans="1:20" x14ac:dyDescent="0.3">
      <c r="A13" s="41"/>
      <c r="B13" s="118"/>
      <c r="C13" s="121"/>
      <c r="D13" s="121"/>
      <c r="E13" s="121"/>
      <c r="F13" s="121"/>
      <c r="G13" s="121"/>
      <c r="H13" s="42"/>
      <c r="I13" s="118"/>
      <c r="J13" s="121"/>
      <c r="K13" s="121"/>
      <c r="L13" s="121"/>
      <c r="M13" s="121"/>
      <c r="N13" s="121"/>
      <c r="O13" s="54"/>
    </row>
    <row r="14" spans="1:20" x14ac:dyDescent="0.3">
      <c r="A14" s="41"/>
      <c r="B14" s="118"/>
      <c r="C14" s="121"/>
      <c r="D14" s="121"/>
      <c r="E14" s="121"/>
      <c r="F14" s="121"/>
      <c r="G14" s="121"/>
      <c r="H14" s="42"/>
      <c r="I14" s="118"/>
      <c r="J14" s="121"/>
      <c r="K14" s="121"/>
      <c r="L14" s="121"/>
      <c r="M14" s="121"/>
      <c r="N14" s="121"/>
      <c r="O14" s="54"/>
    </row>
    <row r="15" spans="1:20" x14ac:dyDescent="0.3">
      <c r="A15" s="41"/>
      <c r="B15" s="118"/>
      <c r="C15" s="121"/>
      <c r="D15" s="121"/>
      <c r="E15" s="121"/>
      <c r="F15" s="121"/>
      <c r="G15" s="121"/>
      <c r="H15" s="42"/>
      <c r="I15" s="118"/>
      <c r="J15" s="121"/>
      <c r="K15" s="121"/>
      <c r="L15" s="121"/>
      <c r="M15" s="121"/>
      <c r="N15" s="121"/>
      <c r="O15" s="54"/>
    </row>
    <row r="16" spans="1:20" x14ac:dyDescent="0.3">
      <c r="A16" s="41"/>
      <c r="B16" s="118"/>
      <c r="C16" s="121"/>
      <c r="D16" s="121"/>
      <c r="E16" s="121"/>
      <c r="F16" s="121"/>
      <c r="G16" s="121"/>
      <c r="H16" s="42"/>
      <c r="I16" s="118"/>
      <c r="J16" s="121"/>
      <c r="K16" s="121"/>
      <c r="L16" s="121"/>
      <c r="M16" s="121"/>
      <c r="N16" s="121"/>
      <c r="O16" s="54"/>
    </row>
    <row r="17" spans="1:15" x14ac:dyDescent="0.3">
      <c r="A17" s="41"/>
      <c r="B17" s="118"/>
      <c r="C17" s="121"/>
      <c r="D17" s="121"/>
      <c r="E17" s="121"/>
      <c r="F17" s="121"/>
      <c r="G17" s="121"/>
      <c r="H17" s="42"/>
      <c r="I17" s="118"/>
      <c r="J17" s="121"/>
      <c r="K17" s="121"/>
      <c r="L17" s="121"/>
      <c r="M17" s="121"/>
      <c r="N17" s="122"/>
      <c r="O17" s="54"/>
    </row>
    <row r="18" spans="1:15" x14ac:dyDescent="0.3">
      <c r="A18" s="41"/>
      <c r="B18" s="118"/>
      <c r="C18" s="121"/>
      <c r="D18" s="121"/>
      <c r="E18" s="121"/>
      <c r="F18" s="121"/>
      <c r="G18" s="121"/>
      <c r="H18" s="42"/>
      <c r="I18" s="118"/>
      <c r="J18" s="121"/>
      <c r="K18" s="121"/>
      <c r="L18" s="121"/>
      <c r="M18" s="121"/>
      <c r="N18" s="121"/>
      <c r="O18" s="54"/>
    </row>
    <row r="19" spans="1:15" x14ac:dyDescent="0.3">
      <c r="A19" s="41"/>
      <c r="B19" s="118"/>
      <c r="C19" s="121"/>
      <c r="D19" s="121"/>
      <c r="E19" s="121"/>
      <c r="F19" s="121"/>
      <c r="G19" s="121"/>
      <c r="H19" s="42"/>
      <c r="I19" s="118"/>
      <c r="J19" s="121"/>
      <c r="K19" s="121"/>
      <c r="L19" s="122"/>
      <c r="M19" s="121"/>
      <c r="N19" s="121"/>
      <c r="O19" s="54"/>
    </row>
    <row r="20" spans="1:15" x14ac:dyDescent="0.3">
      <c r="A20" s="41"/>
      <c r="B20" s="118"/>
      <c r="C20" s="121"/>
      <c r="D20" s="121"/>
      <c r="E20" s="121"/>
      <c r="F20" s="121"/>
      <c r="G20" s="121"/>
      <c r="H20" s="42"/>
      <c r="I20" s="118"/>
      <c r="J20" s="121"/>
      <c r="K20" s="121"/>
      <c r="L20" s="121"/>
      <c r="M20" s="121"/>
      <c r="N20" s="121"/>
      <c r="O20" s="54"/>
    </row>
    <row r="21" spans="1:15" x14ac:dyDescent="0.3">
      <c r="A21" s="41"/>
      <c r="B21" s="118"/>
      <c r="C21" s="121"/>
      <c r="D21" s="121"/>
      <c r="E21" s="121"/>
      <c r="F21" s="121"/>
      <c r="G21" s="121"/>
      <c r="H21" s="42"/>
      <c r="I21" s="118"/>
      <c r="J21" s="121"/>
      <c r="K21" s="121"/>
      <c r="L21" s="121"/>
      <c r="M21" s="121"/>
      <c r="N21" s="121"/>
      <c r="O21" s="54"/>
    </row>
    <row r="22" spans="1:15" x14ac:dyDescent="0.3">
      <c r="A22" s="41"/>
      <c r="B22" s="118"/>
      <c r="C22" s="121"/>
      <c r="D22" s="121"/>
      <c r="E22" s="121"/>
      <c r="F22" s="121"/>
      <c r="G22" s="121"/>
      <c r="H22" s="42"/>
      <c r="I22" s="118"/>
      <c r="J22" s="121"/>
      <c r="K22" s="121"/>
      <c r="L22" s="121"/>
      <c r="M22" s="121"/>
      <c r="N22" s="121"/>
      <c r="O22" s="54"/>
    </row>
    <row r="23" spans="1:15" x14ac:dyDescent="0.3">
      <c r="A23" s="41"/>
      <c r="B23" s="118"/>
      <c r="C23" s="121"/>
      <c r="D23" s="121"/>
      <c r="E23" s="121"/>
      <c r="F23" s="121"/>
      <c r="G23" s="121"/>
      <c r="H23" s="42"/>
      <c r="I23" s="118"/>
      <c r="J23" s="121"/>
      <c r="K23" s="121"/>
      <c r="L23" s="121"/>
      <c r="M23" s="121"/>
      <c r="N23" s="121"/>
      <c r="O23" s="54"/>
    </row>
    <row r="24" spans="1:15" x14ac:dyDescent="0.3">
      <c r="A24" s="41"/>
      <c r="B24" s="118"/>
      <c r="C24" s="121"/>
      <c r="D24" s="121"/>
      <c r="E24" s="121"/>
      <c r="F24" s="121"/>
      <c r="G24" s="121"/>
      <c r="H24" s="42"/>
      <c r="I24" s="118"/>
      <c r="J24" s="121"/>
      <c r="K24" s="121"/>
      <c r="L24" s="121"/>
      <c r="M24" s="121"/>
      <c r="N24" s="121"/>
      <c r="O24" s="54"/>
    </row>
    <row r="25" spans="1:15" x14ac:dyDescent="0.3">
      <c r="A25" s="41"/>
      <c r="B25" s="118"/>
      <c r="C25" s="121"/>
      <c r="D25" s="121"/>
      <c r="E25" s="121"/>
      <c r="F25" s="121"/>
      <c r="G25" s="121"/>
      <c r="H25" s="42"/>
      <c r="I25" s="118"/>
      <c r="J25" s="121"/>
      <c r="K25" s="121"/>
      <c r="L25" s="121"/>
      <c r="M25" s="121"/>
      <c r="N25" s="121"/>
      <c r="O25" s="54"/>
    </row>
    <row r="26" spans="1:15" x14ac:dyDescent="0.3">
      <c r="A26" s="41"/>
      <c r="B26" s="118"/>
      <c r="C26" s="121"/>
      <c r="D26" s="121"/>
      <c r="E26" s="121"/>
      <c r="F26" s="121"/>
      <c r="G26" s="121"/>
      <c r="H26" s="42"/>
      <c r="I26" s="118"/>
      <c r="J26" s="121"/>
      <c r="K26" s="121"/>
      <c r="L26" s="121"/>
      <c r="M26" s="121"/>
      <c r="N26" s="121"/>
      <c r="O26" s="54"/>
    </row>
    <row r="27" spans="1:15" x14ac:dyDescent="0.3">
      <c r="A27" s="41"/>
      <c r="B27" s="118"/>
      <c r="C27" s="121"/>
      <c r="D27" s="121"/>
      <c r="E27" s="121"/>
      <c r="F27" s="121"/>
      <c r="G27" s="121"/>
      <c r="H27" s="42"/>
      <c r="I27" s="118"/>
      <c r="J27" s="121"/>
      <c r="K27" s="121"/>
      <c r="L27" s="121"/>
      <c r="M27" s="121"/>
      <c r="N27" s="121"/>
      <c r="O27" s="54"/>
    </row>
    <row r="28" spans="1:15" x14ac:dyDescent="0.3">
      <c r="A28" s="41"/>
      <c r="B28" s="118"/>
      <c r="C28" s="121"/>
      <c r="D28" s="121"/>
      <c r="E28" s="121"/>
      <c r="F28" s="121"/>
      <c r="G28" s="121"/>
      <c r="H28" s="42"/>
      <c r="I28" s="118"/>
      <c r="J28" s="121"/>
      <c r="K28" s="121"/>
      <c r="L28" s="121"/>
      <c r="M28" s="121"/>
      <c r="N28" s="121"/>
      <c r="O28" s="54"/>
    </row>
    <row r="29" spans="1:15" x14ac:dyDescent="0.3">
      <c r="A29" s="41"/>
      <c r="B29" s="118"/>
      <c r="C29" s="121"/>
      <c r="D29" s="121"/>
      <c r="E29" s="121"/>
      <c r="F29" s="121"/>
      <c r="G29" s="121"/>
      <c r="H29" s="42"/>
      <c r="I29" s="118"/>
      <c r="J29" s="121"/>
      <c r="K29" s="121"/>
      <c r="L29" s="121"/>
      <c r="M29" s="121"/>
      <c r="N29" s="121"/>
      <c r="O29" s="54"/>
    </row>
  </sheetData>
  <mergeCells count="7">
    <mergeCell ref="O2:O3"/>
    <mergeCell ref="J2:N2"/>
    <mergeCell ref="A2:A3"/>
    <mergeCell ref="B2:B3"/>
    <mergeCell ref="H2:H3"/>
    <mergeCell ref="I2:I3"/>
    <mergeCell ref="C2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7"/>
  </sheetPr>
  <dimension ref="A2:AH109"/>
  <sheetViews>
    <sheetView zoomScale="90" zoomScaleNormal="90" workbookViewId="0">
      <pane xSplit="1" ySplit="4" topLeftCell="B6" activePane="bottomRight" state="frozen"/>
      <selection pane="topRight" activeCell="CI1" sqref="CI1"/>
      <selection pane="bottomLeft" activeCell="A5" sqref="A5"/>
      <selection pane="bottomRight" activeCell="B6" sqref="B6"/>
    </sheetView>
  </sheetViews>
  <sheetFormatPr defaultColWidth="9.109375" defaultRowHeight="13.8" x14ac:dyDescent="0.3"/>
  <cols>
    <col min="1" max="1" width="9.88671875" style="74" customWidth="1"/>
    <col min="2" max="2" width="11.109375" style="155" customWidth="1"/>
    <col min="3" max="3" width="11.109375" style="154" customWidth="1"/>
    <col min="4" max="4" width="11.109375" style="368" customWidth="1"/>
    <col min="5" max="10" width="11.109375" style="75" customWidth="1"/>
    <col min="11" max="12" width="20.109375" style="254" customWidth="1"/>
    <col min="13" max="15" width="20.109375" style="254" hidden="1" customWidth="1"/>
    <col min="16" max="24" width="9.109375" style="75" hidden="1" customWidth="1"/>
    <col min="25" max="27" width="0" style="75" hidden="1" customWidth="1"/>
    <col min="28" max="30" width="9.109375" style="75"/>
    <col min="31" max="31" width="11.5546875" style="75" bestFit="1" customWidth="1"/>
    <col min="32" max="16384" width="9.109375" style="75"/>
  </cols>
  <sheetData>
    <row r="2" spans="1:34" s="76" customFormat="1" ht="33" customHeight="1" x14ac:dyDescent="0.3">
      <c r="A2" s="644" t="s">
        <v>402</v>
      </c>
      <c r="B2" s="652" t="s">
        <v>1076</v>
      </c>
      <c r="C2" s="654" t="s">
        <v>546</v>
      </c>
      <c r="D2" s="657" t="s">
        <v>907</v>
      </c>
      <c r="E2" s="656" t="s">
        <v>416</v>
      </c>
      <c r="F2" s="656" t="s">
        <v>417</v>
      </c>
      <c r="G2" s="646" t="s">
        <v>457</v>
      </c>
      <c r="H2" s="647"/>
      <c r="I2" s="647"/>
      <c r="J2" s="648"/>
      <c r="K2" s="254"/>
      <c r="L2" s="254"/>
      <c r="M2" s="254"/>
      <c r="N2" s="254"/>
      <c r="O2" s="254"/>
    </row>
    <row r="3" spans="1:34" s="76" customFormat="1" ht="12.75" customHeight="1" x14ac:dyDescent="0.3">
      <c r="A3" s="645"/>
      <c r="B3" s="653"/>
      <c r="C3" s="655"/>
      <c r="D3" s="657"/>
      <c r="E3" s="656"/>
      <c r="F3" s="656"/>
      <c r="G3" s="649"/>
      <c r="H3" s="650"/>
      <c r="I3" s="650"/>
      <c r="J3" s="651"/>
      <c r="K3" s="254"/>
      <c r="L3" s="254"/>
      <c r="M3" s="254"/>
      <c r="N3" s="254"/>
      <c r="O3" s="254"/>
      <c r="AC3" s="643" t="s">
        <v>1360</v>
      </c>
      <c r="AD3" s="643"/>
      <c r="AE3" s="643"/>
    </row>
    <row r="4" spans="1:34" ht="15.75" customHeight="1" x14ac:dyDescent="0.3">
      <c r="A4" s="370" t="s">
        <v>402</v>
      </c>
      <c r="B4" s="371" t="s">
        <v>517</v>
      </c>
      <c r="C4" s="187" t="s">
        <v>434</v>
      </c>
      <c r="D4" s="372" t="s">
        <v>886</v>
      </c>
      <c r="E4" s="371" t="s">
        <v>169</v>
      </c>
      <c r="F4" s="371" t="s">
        <v>170</v>
      </c>
      <c r="G4" s="371" t="str">
        <f>VLOOKUP((MONTH(BASE!$A$2)),'SW CODES AND EXTRAS HOT MEALS'!B:F,2,0)</f>
        <v>TCSW35</v>
      </c>
      <c r="H4" s="371" t="str">
        <f>VLOOKUP((MONTH(BASE!$A$2)),'SW CODES AND EXTRAS HOT MEALS'!B:F,3,0)</f>
        <v>TCSW36</v>
      </c>
      <c r="I4" s="371" t="str">
        <f>VLOOKUP((MONTH(BASE!$A$2)),'SW CODES AND EXTRAS HOT MEALS'!B:F,4,0)</f>
        <v>CCSW35</v>
      </c>
      <c r="J4" s="371" t="str">
        <f>VLOOKUP((MONTH(BASE!$A$2)),'SW CODES AND EXTRAS HOT MEALS'!B:F,5,0)</f>
        <v>CCSW36</v>
      </c>
      <c r="P4" s="186" t="str">
        <f t="shared" ref="P4:X4" si="0">B4</f>
        <v>C60048</v>
      </c>
      <c r="Q4" s="187" t="str">
        <f t="shared" si="0"/>
        <v>C60022</v>
      </c>
      <c r="R4" s="186" t="str">
        <f t="shared" si="0"/>
        <v>C60076</v>
      </c>
      <c r="S4" s="186" t="str">
        <f t="shared" si="0"/>
        <v>C60054</v>
      </c>
      <c r="T4" s="186" t="str">
        <f t="shared" si="0"/>
        <v>C60055</v>
      </c>
      <c r="U4" s="186" t="str">
        <f t="shared" si="0"/>
        <v>TCSW35</v>
      </c>
      <c r="V4" s="186" t="str">
        <f t="shared" si="0"/>
        <v>TCSW36</v>
      </c>
      <c r="W4" s="186" t="str">
        <f t="shared" si="0"/>
        <v>CCSW35</v>
      </c>
      <c r="X4" s="186" t="str">
        <f t="shared" si="0"/>
        <v>CCSW36</v>
      </c>
      <c r="AC4" s="294" t="s">
        <v>1335</v>
      </c>
      <c r="AD4" s="294" t="s">
        <v>1336</v>
      </c>
      <c r="AE4" s="294" t="s">
        <v>1337</v>
      </c>
    </row>
    <row r="5" spans="1:34" ht="15.75" hidden="1" customHeight="1" x14ac:dyDescent="0.3">
      <c r="A5" s="239" t="s">
        <v>1109</v>
      </c>
      <c r="B5" s="186">
        <v>2</v>
      </c>
      <c r="C5" s="187">
        <v>3</v>
      </c>
      <c r="D5" s="365">
        <v>4</v>
      </c>
      <c r="E5" s="186">
        <v>5</v>
      </c>
      <c r="F5" s="186">
        <v>6</v>
      </c>
      <c r="G5" s="186">
        <v>7</v>
      </c>
      <c r="H5" s="186">
        <v>8</v>
      </c>
      <c r="I5" s="186">
        <v>9</v>
      </c>
      <c r="J5" s="186">
        <v>10</v>
      </c>
      <c r="AC5" s="293"/>
      <c r="AD5" s="293"/>
      <c r="AE5" s="293"/>
    </row>
    <row r="6" spans="1:34" s="77" customFormat="1" ht="15.75" customHeight="1" x14ac:dyDescent="0.3">
      <c r="A6" s="156" t="str">
        <f>IF(BASE!A7=0,"",BASE!A7)</f>
        <v>UL141D</v>
      </c>
      <c r="B6" s="183" t="e">
        <f>IF(LEFT(A6,2)="UL",(VLOOKUP(A6,BASE!A:F,6,0)*(VLOOKUP(A6,'SUPL. CALCULATION'!B:AB,27,0)))+(VLOOKUP(A6,BASE!A:G,7,0)*(VLOOKUP(A6,'SUPL. CALCULATION'!B:AC,28,0)))+(VLOOKUP(A6,BASE!A:L,11,0)*(VLOOKUP(A6,'SUPL. CALCULATION'!B:AD,29,0)))+(VLOOKUP(A6,BASE!A:L,12,0)*(VLOOKUP(A6,'SUPL. CALCULATION'!B:AD,29,0))),0)</f>
        <v>#N/A</v>
      </c>
      <c r="C6" s="184" t="e">
        <f>IF(LEFT(A6,2)="UL",(VLOOKUP(A6,BASE!A:F,6,0)*VLOOKUP(A6,'SUPL. CALCULATION'!B:Z,25,0))+((VLOOKUP(A6,BASE!A:L,11,0)+VLOOKUP(A6,BASE!A:L,12,0))*VLOOKUP(A6,'SUPL. CALCULATION'!B:AA,26,0)),0)</f>
        <v>#N/A</v>
      </c>
      <c r="D6" s="366" t="e">
        <f>IF(LEFT(A6,2)="UL",(IF((VLOOKUP(VLOOKUP(A6,BASE!A:B,2,0),REGISTRATIONS!B:C,2,0))="A330",(IF(VLOOKUP(A6,BASE!A:F,6,0)&gt;0,VLOOKUP(A6,'SUPL. CALCULATION'!B:Y,13,0),0))+(IF(VLOOKUP(A6,BASE!A:G,7,0)&gt;0,VLOOKUP(A6,'SUPL. CALCULATION'!B:Y,16,0),0)),0))+(IF((VLOOKUP(VLOOKUP(A6,BASE!A:B,2,0),REGISTRATIONS!B:C,2,0))="A320",(IF(VLOOKUP(A6,BASE!A:F,6,0)&gt;0,VLOOKUP(A6,'SUPL. CALCULATION'!B:Y,19,0),0))+(IF(VLOOKUP(A6,BASE!A:G,7,0)&gt;0,VLOOKUP(A6,'SUPL. CALCULATION'!B:Y,22,0),0)),0)),0)</f>
        <v>#N/A</v>
      </c>
      <c r="E6" s="185" t="e">
        <f>IF(LEFT(A6,2)="UL",(IF((VLOOKUP(VLOOKUP(A6,BASE!A:B,2,0),REGISTRATIONS!B:C,2,0))="A330",(IF(VLOOKUP(A6,BASE!A:F,6,0)&gt;0,VLOOKUP(A6,'SUPL. CALCULATION'!B:Y,14,0),0))+(IF(VLOOKUP(A6,BASE!A:G,7,0)&gt;0,VLOOKUP(A6,'SUPL. CALCULATION'!B:Y,17,0),0)),0)+(IF((VLOOKUP(VLOOKUP(A6,BASE!A:B,2,0),REGISTRATIONS!B:C,2,0))="A320",(IF(VLOOKUP(A6,BASE!A:F,6,0)&gt;0,VLOOKUP(A6,'SUPL. CALCULATION'!B:Y,20,0),0))+(IF(VLOOKUP(A6,BASE!A:G,7,0)&gt;0,VLOOKUP(A6,'SUPL. CALCULATION'!B:Y,23,0),0)),0))),0)</f>
        <v>#N/A</v>
      </c>
      <c r="F6" s="185" t="e">
        <f>IF(LEFT(A6,2)="UL",(IF((VLOOKUP(VLOOKUP(A6,BASE!A:B,2,0),REGISTRATIONS!B:C,2,0))="A330",(IF(VLOOKUP(A6,BASE!A:F,6,0)&gt;0,VLOOKUP(A6,'SUPL. CALCULATION'!B:Y,15,0),0))+(IF(VLOOKUP(A6,BASE!A:G,7,0)&gt;0,VLOOKUP(A6,'SUPL. CALCULATION'!B:Y,18,0),0)),0)+(IF((VLOOKUP(VLOOKUP(A6,BASE!A:B,2,0),REGISTRATIONS!B:C,2,0))="A320",(IF(VLOOKUP(A6,BASE!A:F,6,0)&gt;0,VLOOKUP(A6,'SUPL. CALCULATION'!B:Y,21,0),0))+(IF(VLOOKUP(A6,BASE!A:G,7,0)&gt;0,VLOOKUP(A6,'SUPL. CALCULATION'!B:Y,24,0),0)),0))),0)</f>
        <v>#N/A</v>
      </c>
      <c r="G6" s="185">
        <f>_xlfn.IFNA(IF((VLOOKUP(A6,BASE!A:N,14,0))="M",IF(VLOOKUP(VLOOKUP(A6,BASE!A:B,2,0),REGISTRATIONS!B:C,2,0)="A330",(VLOOKUP(A6,BASE!A:K,11,0)),0)+IF(VLOOKUP(VLOOKUP(A6,BASE!A:B,2,0),REGISTRATIONS!B:C,2,0)="A320",(VLOOKUP(A6,BASE!A:K,11,0)),0),0),0)</f>
        <v>0</v>
      </c>
      <c r="H6" s="185">
        <f>_xlfn.IFNA(IF((VLOOKUP(A6,BASE!A:N,14,0))="M",IF(VLOOKUP(VLOOKUP(A6,BASE!A:B,2,0),REGISTRATIONS!B:C,2,0)="A330",(VLOOKUP(A6,BASE!A:K,11,0)),0)+IF(VLOOKUP(VLOOKUP(A6,BASE!A:B,2,0),REGISTRATIONS!B:C,2,0)="A320",(VLOOKUP(A6,BASE!A:K,11,0)),0),0),0)</f>
        <v>0</v>
      </c>
      <c r="I6" s="185">
        <f>_xlfn.IFNA(IF(VLOOKUP(A6,BASE!A:N,14,0)="M",IF((VLOOKUP(VLOOKUP(A6,BASE!A:B,2,0),REGISTRATIONS!B:C,2,0))="A330",VLOOKUP(VLOOKUP(A6,BASE!A:L,12,0),'UL GRID - CREW'!G:H,2,0),0)+IF(VLOOKUP(VLOOKUP(A6,BASE!A:B,2,0),REGISTRATIONS!B:C,2,0)="A320",(VLOOKUP(A6,BASE!A:L,12,0)),0),0),0)</f>
        <v>0</v>
      </c>
      <c r="J6" s="185">
        <f>_xlfn.IFNA(IF(VLOOKUP(A6,BASE!A:N,14,0)="M",IF((VLOOKUP(VLOOKUP(A6,BASE!A:B,2,0),REGISTRATIONS!B:C,2,0))="A330",VLOOKUP(VLOOKUP(A6,BASE!A:L,12,0),'UL GRID - CREW'!G:H,2,0),0)+IF(VLOOKUP(VLOOKUP(A6,BASE!A:B,2,0),REGISTRATIONS!B:C,2,0)="A320",(VLOOKUP(A6,BASE!A:L,12,0)),0),0),0)</f>
        <v>0</v>
      </c>
      <c r="K6" s="254" t="str">
        <f>IF(_xlfn.IFNA(SUM(P6:X6),A6)=0,"",_xlfn.IFNA(SUM(P6:X6),"Pls Check this in Inflair"))</f>
        <v/>
      </c>
      <c r="L6" s="254"/>
      <c r="M6" s="254"/>
      <c r="N6" s="254"/>
      <c r="O6" s="254"/>
      <c r="AC6" s="299">
        <v>1</v>
      </c>
      <c r="AD6" s="297"/>
      <c r="AE6" s="298" t="str">
        <f>IF(AD6&gt;0,IF(TEXT(BASE!A2,"MM")="03",VLOOKUP(AC6,'GF CREW CODES'!A:D,4,0),IF(TEXT(BASE!A2,"MM")="06",VLOOKUP(AC6,'GF CREW CODES'!A:D,4,0),IF(TEXT(BASE!A2,"MM")="09",VLOOKUP(AC6,'GF CREW CODES'!A:D,4,0),IF(TEXT(BASE!A2,"MM")="12",VLOOKUP(AC6,'GF CREW CODES'!A:D,4,0),IF(TEXT(BASE!A2,"MM")="02",VLOOKUP(AC6,'GF CREW CODES'!A:C,3,0),IF(TEXT(BASE!A2,"MM")="05",VLOOKUP(AC6,'GF CREW CODES'!A:C,3,0),IF(TEXT(BASE!A2,"MM")="08",VLOOKUP(AC6,'GF CREW CODES'!A:C,3,0),IF(TEXT(BASE!A2,"MM")="11",VLOOKUP(AC6,'GF CREW CODES'!A:C,3,0),IF(TEXT(BASE!A2,"MM")="01",VLOOKUP(AC6,'GF CREW CODES'!A:B,2,0),IF(TEXT(BASE!A2,"MM")="04",VLOOKUP(AC6,'GF CREW CODES'!A:B,2,0),IF(TEXT(BASE!A2,"MM")="07",VLOOKUP(AC6,'GF CREW CODES'!A:B,2,0),IF(TEXT(BASE!A2,"MM")="10",VLOOKUP(AC6,'GF CREW CODES'!A:B,2,0),0)))))))))))),"")</f>
        <v/>
      </c>
      <c r="AF6" s="295"/>
      <c r="AG6" s="295"/>
      <c r="AH6" s="295"/>
    </row>
    <row r="7" spans="1:34" s="77" customFormat="1" ht="15.75" customHeight="1" x14ac:dyDescent="0.3">
      <c r="A7" s="188" t="str">
        <f>IF(BASE!A8=0,"",BASE!A8)</f>
        <v>UL142D</v>
      </c>
      <c r="B7" s="189" t="e">
        <f>IF(LEFT(A7,2)="UL",(VLOOKUP(A7,BASE!A:F,6,0)*(VLOOKUP(A7,'SUPL. CALCULATION'!B:AB,27,0)))+(VLOOKUP(A7,BASE!A:G,7,0)*(VLOOKUP(A7,'SUPL. CALCULATION'!B:AC,28,0)))+(VLOOKUP(A7,BASE!A:L,11,0)*(VLOOKUP(A7,'SUPL. CALCULATION'!B:AD,29,0)))+(VLOOKUP(A7,BASE!A:L,12,0)*(VLOOKUP(A7,'SUPL. CALCULATION'!B:AD,29,0))),0)</f>
        <v>#N/A</v>
      </c>
      <c r="C7" s="190" t="e">
        <f>IF(LEFT(A7,2)="UL",(VLOOKUP(A7,BASE!A:F,6,0)*VLOOKUP(A7,'SUPL. CALCULATION'!B:Z,25,0))+((VLOOKUP(A7,BASE!A:L,11,0)+VLOOKUP(A7,BASE!A:L,12,0))*VLOOKUP(A7,'SUPL. CALCULATION'!B:AA,26,0)),0)</f>
        <v>#N/A</v>
      </c>
      <c r="D7" s="367" t="e">
        <f>IF(LEFT(A7,2)="UL",(IF((VLOOKUP(VLOOKUP(A7,BASE!A:B,2,0),REGISTRATIONS!B:C,2,0))="A330",(IF(VLOOKUP(A7,BASE!A:F,6,0)&gt;0,VLOOKUP(A7,'SUPL. CALCULATION'!B:Y,13,0),0))+(IF(VLOOKUP(A7,BASE!A:G,7,0)&gt;0,VLOOKUP(A7,'SUPL. CALCULATION'!B:Y,16,0),0)),0))+(IF((VLOOKUP(VLOOKUP(A7,BASE!A:B,2,0),REGISTRATIONS!B:C,2,0))="A320",(IF(VLOOKUP(A7,BASE!A:F,6,0)&gt;0,VLOOKUP(A7,'SUPL. CALCULATION'!B:Y,19,0),0))+(IF(VLOOKUP(A7,BASE!A:G,7,0)&gt;0,VLOOKUP(A7,'SUPL. CALCULATION'!B:Y,22,0),0)),0)),0)</f>
        <v>#N/A</v>
      </c>
      <c r="E7" s="191" t="e">
        <f>IF(LEFT(A7,2)="UL",(IF((VLOOKUP(VLOOKUP(A7,BASE!A:B,2,0),REGISTRATIONS!B:C,2,0))="A330",(IF(VLOOKUP(A7,BASE!A:F,6,0)&gt;0,VLOOKUP(A7,'SUPL. CALCULATION'!B:Y,14,0),0))+(IF(VLOOKUP(A7,BASE!A:G,7,0)&gt;0,VLOOKUP(A7,'SUPL. CALCULATION'!B:Y,17,0),0)),0)+(IF((VLOOKUP(VLOOKUP(A7,BASE!A:B,2,0),REGISTRATIONS!B:C,2,0))="A320",(IF(VLOOKUP(A7,BASE!A:F,6,0)&gt;0,VLOOKUP(A7,'SUPL. CALCULATION'!B:Y,20,0),0))+(IF(VLOOKUP(A7,BASE!A:G,7,0)&gt;0,VLOOKUP(A7,'SUPL. CALCULATION'!B:Y,23,0),0)),0))),0)</f>
        <v>#N/A</v>
      </c>
      <c r="F7" s="191" t="e">
        <f>IF(LEFT(A7,2)="UL",(IF((VLOOKUP(VLOOKUP(A7,BASE!A:B,2,0),REGISTRATIONS!B:C,2,0))="A330",(IF(VLOOKUP(A7,BASE!A:F,6,0)&gt;0,VLOOKUP(A7,'SUPL. CALCULATION'!B:Y,15,0),0))+(IF(VLOOKUP(A7,BASE!A:G,7,0)&gt;0,VLOOKUP(A7,'SUPL. CALCULATION'!B:Y,18,0),0)),0)+(IF((VLOOKUP(VLOOKUP(A7,BASE!A:B,2,0),REGISTRATIONS!B:C,2,0))="A320",(IF(VLOOKUP(A7,BASE!A:F,6,0)&gt;0,VLOOKUP(A7,'SUPL. CALCULATION'!B:Y,21,0),0))+(IF(VLOOKUP(A7,BASE!A:G,7,0)&gt;0,VLOOKUP(A7,'SUPL. CALCULATION'!B:Y,24,0),0)),0))),0)</f>
        <v>#N/A</v>
      </c>
      <c r="G7" s="191">
        <f>_xlfn.IFNA(IF((VLOOKUP(A7,BASE!A:N,14,0))="M",IF(VLOOKUP(VLOOKUP(A7,BASE!A:B,2,0),REGISTRATIONS!B:C,2,0)="A330",(VLOOKUP(A7,BASE!A:K,11,0)),0)+IF(VLOOKUP(VLOOKUP(A7,BASE!A:B,2,0),REGISTRATIONS!B:C,2,0)="A320",(VLOOKUP(A7,BASE!A:K,11,0)),0),0),0)</f>
        <v>0</v>
      </c>
      <c r="H7" s="191">
        <f>_xlfn.IFNA(IF((VLOOKUP(A7,BASE!A:N,14,0))="M",IF(VLOOKUP(VLOOKUP(A7,BASE!A:B,2,0),REGISTRATIONS!B:C,2,0)="A330",(VLOOKUP(A7,BASE!A:K,11,0)),0)+IF(VLOOKUP(VLOOKUP(A7,BASE!A:B,2,0),REGISTRATIONS!B:C,2,0)="A320",(VLOOKUP(A7,BASE!A:K,11,0)),0),0),0)</f>
        <v>0</v>
      </c>
      <c r="I7" s="191">
        <f>_xlfn.IFNA(IF(VLOOKUP(A7,BASE!A:N,14,0)="M",IF((VLOOKUP(VLOOKUP(A7,BASE!A:B,2,0),REGISTRATIONS!B:C,2,0))="A330",VLOOKUP(VLOOKUP(A7,BASE!A:L,12,0),'UL GRID - CREW'!G:H,2,0),0)+IF(VLOOKUP(VLOOKUP(A7,BASE!A:B,2,0),REGISTRATIONS!B:C,2,0)="A320",(VLOOKUP(A7,BASE!A:L,12,0)),0),0),0)</f>
        <v>0</v>
      </c>
      <c r="J7" s="191">
        <f>_xlfn.IFNA(IF(VLOOKUP(A7,BASE!A:N,14,0)="M",IF((VLOOKUP(VLOOKUP(A7,BASE!A:B,2,0),REGISTRATIONS!B:C,2,0))="A330",VLOOKUP(VLOOKUP(A7,BASE!A:L,12,0),'UL GRID - CREW'!G:H,2,0),0)+IF(VLOOKUP(VLOOKUP(A7,BASE!A:B,2,0),REGISTRATIONS!B:C,2,0)="A320",(VLOOKUP(A7,BASE!A:L,12,0)),0),0),0)</f>
        <v>0</v>
      </c>
      <c r="K7" s="254" t="str">
        <f t="shared" ref="K7:K70" si="1">IF(_xlfn.IFNA(SUM(P7:X7),A7)=0,"",_xlfn.IFNA(SUM(P7:X7),"Pls Check this in Inflair"))</f>
        <v>Pls Check this in Inflair</v>
      </c>
      <c r="L7" s="254"/>
      <c r="M7" s="254"/>
      <c r="N7" s="254"/>
      <c r="O7" s="254"/>
      <c r="P7" s="77" t="e">
        <f>IF(B7=0,"",IF(A7&amp;$B$4&amp;B7=VLOOKUP(A7&amp;$B$4&amp;B7,'Exras Inflair Vs. Base'!Z:Z,1,0),"",0))</f>
        <v>#N/A</v>
      </c>
      <c r="Q7" s="77" t="e">
        <f>IF(C7=0,"",IF(A7&amp;$C$4&amp;C7=VLOOKUP(A7&amp;$C$4&amp;C7,'Exras Inflair Vs. Base'!Z:Z,1,0),"",0))</f>
        <v>#N/A</v>
      </c>
      <c r="R7" s="77" t="e">
        <f>IF(D7=0,"",IF(A7&amp;$D$4&amp;D7=VLOOKUP(A7&amp;$D$4&amp;D7,'Exras Inflair Vs. Base'!Z:Z,1,0),"",0))</f>
        <v>#N/A</v>
      </c>
      <c r="S7" s="77" t="e">
        <f>IF(E7=0,"",IF(A7&amp;$E$4&amp;E7=VLOOKUP(A7&amp;$E$4&amp;E7,'Exras Inflair Vs. Base'!Z:Z,1,0),"",0))</f>
        <v>#N/A</v>
      </c>
      <c r="T7" s="77" t="e">
        <f>IF(F7=0,"",IF(A7&amp;$F$4&amp;F7=VLOOKUP(A7&amp;$F$4&amp;F7,'Exras Inflair Vs. Base'!Z:Z,1,0),"",0))</f>
        <v>#N/A</v>
      </c>
      <c r="U7" s="77" t="str">
        <f>IF(G7=0,"",IF(A7&amp;$G$4&amp;G7=VLOOKUP(A7&amp;$G$4&amp;G7,'Exras Inflair Vs. Base'!Z:Z,1,0),"",0))</f>
        <v/>
      </c>
      <c r="V7" s="77" t="str">
        <f>IF(H7=0,"",IF(A7&amp;$H$4&amp;H7=VLOOKUP(A7&amp;$H$4&amp;H7,'Exras Inflair Vs. Base'!Z:Z,1,0),"",0))</f>
        <v/>
      </c>
      <c r="W7" s="77" t="str">
        <f>IF(I7=0,"",IF(A7&amp;$I$4&amp;I7=VLOOKUP(A7&amp;$I$4&amp;I7,'Exras Inflair Vs. Base'!Z:Z,1,0),"",0))</f>
        <v/>
      </c>
      <c r="X7" s="77" t="str">
        <f>IF(J7=0,"",IF(A7&amp;$J$4&amp;J7=VLOOKUP(A7&amp;$J$4&amp;J7,'Exras Inflair Vs. Base'!Z:Z,1,0),"",0))</f>
        <v/>
      </c>
      <c r="AC7" s="299">
        <v>2</v>
      </c>
      <c r="AD7" s="297"/>
      <c r="AE7" s="298" t="str">
        <f>IF(AD7&gt;0,IF(TEXT(BASE!A2,"MM")="03",VLOOKUP(AC7,'GF CREW CODES'!A:D,4,0),IF(TEXT(BASE!A2,"MM")="06",VLOOKUP(AC7,'GF CREW CODES'!A:D,4,0),IF(TEXT(BASE!A2,"MM")="09",VLOOKUP(AC7,'GF CREW CODES'!A:D,4,0),IF(TEXT(BASE!A2,"MM")="12",VLOOKUP(AC7,'GF CREW CODES'!A:D,4,0),IF(TEXT(BASE!A2,"MM")="02",VLOOKUP(AC7,'GF CREW CODES'!A:C,3,0),IF(TEXT(BASE!A2,"MM")="05",VLOOKUP(AC7,'GF CREW CODES'!A:C,3,0),IF(TEXT(BASE!A2,"MM")="08",VLOOKUP(AC7,'GF CREW CODES'!A:C,3,0),IF(TEXT(BASE!A2,"MM")="11",VLOOKUP(AC7,'GF CREW CODES'!A:C,3,0),IF(TEXT(BASE!A2,"MM")="01",VLOOKUP(AC7,'GF CREW CODES'!A:B,2,0),IF(TEXT(BASE!A2,"MM")="04",VLOOKUP(AC7,'GF CREW CODES'!A:B,2,0),IF(TEXT(BASE!A2,"MM")="07",VLOOKUP(AC7,'GF CREW CODES'!A:B,2,0),IF(TEXT(BASE!A2,"MM")="10",VLOOKUP(AC7,'GF CREW CODES'!A:B,2,0),0)))))))))))),"")</f>
        <v/>
      </c>
    </row>
    <row r="8" spans="1:34" s="77" customFormat="1" ht="15.75" customHeight="1" x14ac:dyDescent="0.3">
      <c r="A8" s="156" t="str">
        <f>IF(BASE!A9=0,"",BASE!A9)</f>
        <v>UL6041</v>
      </c>
      <c r="B8" s="183">
        <f>IF(LEFT(A8,2)="UL",(VLOOKUP(A8,BASE!A:F,6,0)*(VLOOKUP(A8,'SUPL. CALCULATION'!B:AB,27,0)))+(VLOOKUP(A8,BASE!A:G,7,0)*(VLOOKUP(A8,'SUPL. CALCULATION'!B:AC,28,0)))+(VLOOKUP(A8,BASE!A:L,11,0)*(VLOOKUP(A8,'SUPL. CALCULATION'!B:AD,29,0)))+(VLOOKUP(A8,BASE!A:L,12,0)*(VLOOKUP(A8,'SUPL. CALCULATION'!B:AD,29,0))),0)</f>
        <v>298</v>
      </c>
      <c r="C8" s="184">
        <f>IF(LEFT(A8,2)="UL",(VLOOKUP(A8,BASE!A:F,6,0)*VLOOKUP(A8,'SUPL. CALCULATION'!B:Z,25,0))+((VLOOKUP(A8,BASE!A:L,11,0)+VLOOKUP(A8,BASE!A:L,12,0))*VLOOKUP(A8,'SUPL. CALCULATION'!B:AA,26,0)),0)</f>
        <v>42</v>
      </c>
      <c r="D8" s="366">
        <f>IF(LEFT(A8,2)="UL",(IF((VLOOKUP(VLOOKUP(A8,BASE!A:B,2,0),REGISTRATIONS!B:C,2,0))="A330",(IF(VLOOKUP(A8,BASE!A:F,6,0)&gt;0,VLOOKUP(A8,'SUPL. CALCULATION'!B:Y,13,0),0))+(IF(VLOOKUP(A8,BASE!A:G,7,0)&gt;0,VLOOKUP(A8,'SUPL. CALCULATION'!B:Y,16,0),0)),0))+(IF((VLOOKUP(VLOOKUP(A8,BASE!A:B,2,0),REGISTRATIONS!B:C,2,0))="A320",(IF(VLOOKUP(A8,BASE!A:F,6,0)&gt;0,VLOOKUP(A8,'SUPL. CALCULATION'!B:Y,19,0),0))+(IF(VLOOKUP(A8,BASE!A:G,7,0)&gt;0,VLOOKUP(A8,'SUPL. CALCULATION'!B:Y,22,0),0)),0)),0)</f>
        <v>3</v>
      </c>
      <c r="E8" s="185">
        <f>IF(LEFT(A8,2)="UL",(IF((VLOOKUP(VLOOKUP(A8,BASE!A:B,2,0),REGISTRATIONS!B:C,2,0))="A330",(IF(VLOOKUP(A8,BASE!A:F,6,0)&gt;0,VLOOKUP(A8,'SUPL. CALCULATION'!B:Y,14,0),0))+(IF(VLOOKUP(A8,BASE!A:G,7,0)&gt;0,VLOOKUP(A8,'SUPL. CALCULATION'!B:Y,17,0),0)),0)+(IF((VLOOKUP(VLOOKUP(A8,BASE!A:B,2,0),REGISTRATIONS!B:C,2,0))="A320",(IF(VLOOKUP(A8,BASE!A:F,6,0)&gt;0,VLOOKUP(A8,'SUPL. CALCULATION'!B:Y,20,0),0))+(IF(VLOOKUP(A8,BASE!A:G,7,0)&gt;0,VLOOKUP(A8,'SUPL. CALCULATION'!B:Y,23,0),0)),0))),0)</f>
        <v>6</v>
      </c>
      <c r="F8" s="185">
        <f>IF(LEFT(A8,2)="UL",(IF((VLOOKUP(VLOOKUP(A8,BASE!A:B,2,0),REGISTRATIONS!B:C,2,0))="A330",(IF(VLOOKUP(A8,BASE!A:F,6,0)&gt;0,VLOOKUP(A8,'SUPL. CALCULATION'!B:Y,15,0),0))+(IF(VLOOKUP(A8,BASE!A:G,7,0)&gt;0,VLOOKUP(A8,'SUPL. CALCULATION'!B:Y,18,0),0)),0)+(IF((VLOOKUP(VLOOKUP(A8,BASE!A:B,2,0),REGISTRATIONS!B:C,2,0))="A320",(IF(VLOOKUP(A8,BASE!A:F,6,0)&gt;0,VLOOKUP(A8,'SUPL. CALCULATION'!B:Y,21,0),0))+(IF(VLOOKUP(A8,BASE!A:G,7,0)&gt;0,VLOOKUP(A8,'SUPL. CALCULATION'!B:Y,24,0),0)),0))),0)</f>
        <v>1</v>
      </c>
      <c r="G8" s="185">
        <f>_xlfn.IFNA(IF((VLOOKUP(A8,BASE!A:N,14,0))="M",IF(VLOOKUP(VLOOKUP(A8,BASE!A:B,2,0),REGISTRATIONS!B:C,2,0)="A330",(VLOOKUP(A8,BASE!A:K,11,0)),0)+IF(VLOOKUP(VLOOKUP(A8,BASE!A:B,2,0),REGISTRATIONS!B:C,2,0)="A320",(VLOOKUP(A8,BASE!A:K,11,0)),0),0),0)</f>
        <v>0</v>
      </c>
      <c r="H8" s="185">
        <f>_xlfn.IFNA(IF((VLOOKUP(A8,BASE!A:N,14,0))="M",IF(VLOOKUP(VLOOKUP(A8,BASE!A:B,2,0),REGISTRATIONS!B:C,2,0)="A330",(VLOOKUP(A8,BASE!A:K,11,0)),0)+IF(VLOOKUP(VLOOKUP(A8,BASE!A:B,2,0),REGISTRATIONS!B:C,2,0)="A320",(VLOOKUP(A8,BASE!A:K,11,0)),0),0),0)</f>
        <v>0</v>
      </c>
      <c r="I8" s="185">
        <f>_xlfn.IFNA(IF(VLOOKUP(A8,BASE!A:N,14,0)="M",IF((VLOOKUP(VLOOKUP(A8,BASE!A:B,2,0),REGISTRATIONS!B:C,2,0))="A330",VLOOKUP(VLOOKUP(A8,BASE!A:L,12,0),'UL GRID - CREW'!G:H,2,0),0)+IF(VLOOKUP(VLOOKUP(A8,BASE!A:B,2,0),REGISTRATIONS!B:C,2,0)="A320",(VLOOKUP(A8,BASE!A:L,12,0)),0),0),0)</f>
        <v>0</v>
      </c>
      <c r="J8" s="185">
        <f>_xlfn.IFNA(IF(VLOOKUP(A8,BASE!A:N,14,0)="M",IF((VLOOKUP(VLOOKUP(A8,BASE!A:B,2,0),REGISTRATIONS!B:C,2,0))="A330",VLOOKUP(VLOOKUP(A8,BASE!A:L,12,0),'UL GRID - CREW'!G:H,2,0),0)+IF(VLOOKUP(VLOOKUP(A8,BASE!A:B,2,0),REGISTRATIONS!B:C,2,0)="A320",(VLOOKUP(A8,BASE!A:L,12,0)),0),0),0)</f>
        <v>0</v>
      </c>
      <c r="K8" s="254" t="str">
        <f t="shared" si="1"/>
        <v/>
      </c>
      <c r="L8" s="254"/>
      <c r="M8" s="254"/>
      <c r="N8" s="254"/>
      <c r="O8" s="254"/>
      <c r="P8" s="77" t="str">
        <f>IF(B8=0,"",IF(A8&amp;$B$4&amp;B8=VLOOKUP(A8&amp;$B$4&amp;B8,'Exras Inflair Vs. Base'!Z:Z,1,0),"",0))</f>
        <v/>
      </c>
      <c r="Q8" s="77" t="str">
        <f>IF(C8=0,"",IF(A8&amp;$C$4&amp;C8=VLOOKUP(A8&amp;$C$4&amp;C8,'Exras Inflair Vs. Base'!Z:Z,1,0),"",0))</f>
        <v/>
      </c>
      <c r="R8" s="77" t="str">
        <f>IF(D8=0,"",IF(A8&amp;$D$4&amp;D8=VLOOKUP(A8&amp;$D$4&amp;D8,'Exras Inflair Vs. Base'!Z:Z,1,0),"",0))</f>
        <v/>
      </c>
      <c r="S8" s="77" t="str">
        <f>IF(E8=0,"",IF(A8&amp;$E$4&amp;E8=VLOOKUP(A8&amp;$E$4&amp;E8,'Exras Inflair Vs. Base'!Z:Z,1,0),"",0))</f>
        <v/>
      </c>
      <c r="T8" s="77" t="str">
        <f>IF(F8=0,"",IF(A8&amp;$F$4&amp;F8=VLOOKUP(A8&amp;$F$4&amp;F8,'Exras Inflair Vs. Base'!Z:Z,1,0),"",0))</f>
        <v/>
      </c>
      <c r="U8" s="77" t="str">
        <f>IF(G8=0,"",IF(A8&amp;$G$4&amp;G8=VLOOKUP(A8&amp;$G$4&amp;G8,'Exras Inflair Vs. Base'!Z:Z,1,0),"",0))</f>
        <v/>
      </c>
      <c r="V8" s="77" t="str">
        <f>IF(H8=0,"",IF(A8&amp;$H$4&amp;H8=VLOOKUP(A8&amp;$H$4&amp;H8,'Exras Inflair Vs. Base'!Z:Z,1,0),"",0))</f>
        <v/>
      </c>
      <c r="W8" s="77" t="str">
        <f>IF(I8=0,"",IF(A8&amp;$I$4&amp;I8=VLOOKUP(A8&amp;$I$4&amp;I8,'Exras Inflair Vs. Base'!Z:Z,1,0),"",0))</f>
        <v/>
      </c>
      <c r="X8" s="77" t="str">
        <f>IF(J8=0,"",IF(A8&amp;$J$4&amp;J8=VLOOKUP(A8&amp;$J$4&amp;J8,'Exras Inflair Vs. Base'!Z:Z,1,0),"",0))</f>
        <v/>
      </c>
      <c r="AC8" s="299">
        <v>3</v>
      </c>
      <c r="AD8" s="297"/>
      <c r="AE8" s="298" t="str">
        <f>IF(AD8&gt;0,IF(TEXT(BASE!A2,"MM")="03",VLOOKUP(AC8,'GF CREW CODES'!A:D,4,0),IF(TEXT(BASE!A2,"MM")="06",VLOOKUP(AC8,'GF CREW CODES'!A:D,4,0),IF(TEXT(BASE!A2,"MM")="09",VLOOKUP(AC8,'GF CREW CODES'!A:D,4,0),IF(TEXT(BASE!A2,"MM")="12",VLOOKUP(AC8,'GF CREW CODES'!A:D,4,0),IF(TEXT(BASE!A2,"MM")="02",VLOOKUP(AC8,'GF CREW CODES'!A:C,3,0),IF(TEXT(BASE!A2,"MM")="05",VLOOKUP(AC8,'GF CREW CODES'!A:C,3,0),IF(TEXT(BASE!A2,"MM")="08",VLOOKUP(AC8,'GF CREW CODES'!A:C,3,0),IF(TEXT(BASE!A2,"MM")="11",VLOOKUP(AC8,'GF CREW CODES'!A:C,3,0),IF(TEXT(BASE!A2,"MM")="01",VLOOKUP(AC8,'GF CREW CODES'!A:B,2,0),IF(TEXT(BASE!A2,"MM")="04",VLOOKUP(AC8,'GF CREW CODES'!A:B,2,0),IF(TEXT(BASE!A2,"MM")="07",VLOOKUP(AC8,'GF CREW CODES'!A:B,2,0),IF(TEXT(BASE!A2,"MM")="10",VLOOKUP(AC8,'GF CREW CODES'!A:B,2,0),0)))))))))))),"")</f>
        <v/>
      </c>
    </row>
    <row r="9" spans="1:34" s="77" customFormat="1" ht="15.75" customHeight="1" x14ac:dyDescent="0.3">
      <c r="A9" s="188" t="str">
        <f>IF(BASE!A10=0,"",BASE!A10)</f>
        <v>UL6042</v>
      </c>
      <c r="B9" s="189">
        <f>IF(LEFT(A9,2)="UL",(VLOOKUP(A9,BASE!A:F,6,0)*(VLOOKUP(A9,'SUPL. CALCULATION'!B:AB,27,0)))+(VLOOKUP(A9,BASE!A:G,7,0)*(VLOOKUP(A9,'SUPL. CALCULATION'!B:AC,28,0)))+(VLOOKUP(A9,BASE!A:L,11,0)*(VLOOKUP(A9,'SUPL. CALCULATION'!B:AD,29,0)))+(VLOOKUP(A9,BASE!A:L,12,0)*(VLOOKUP(A9,'SUPL. CALCULATION'!B:AD,29,0))),0)</f>
        <v>311</v>
      </c>
      <c r="C9" s="190">
        <f>IF(LEFT(A9,2)="UL",(VLOOKUP(A9,BASE!A:F,6,0)*VLOOKUP(A9,'SUPL. CALCULATION'!B:Z,25,0))+((VLOOKUP(A9,BASE!A:L,11,0)+VLOOKUP(A9,BASE!A:L,12,0))*VLOOKUP(A9,'SUPL. CALCULATION'!B:AA,26,0)),0)</f>
        <v>42</v>
      </c>
      <c r="D9" s="367">
        <f>IF(LEFT(A9,2)="UL",(IF((VLOOKUP(VLOOKUP(A9,BASE!A:B,2,0),REGISTRATIONS!B:C,2,0))="A330",(IF(VLOOKUP(A9,BASE!A:F,6,0)&gt;0,VLOOKUP(A9,'SUPL. CALCULATION'!B:Y,13,0),0))+(IF(VLOOKUP(A9,BASE!A:G,7,0)&gt;0,VLOOKUP(A9,'SUPL. CALCULATION'!B:Y,16,0),0)),0))+(IF((VLOOKUP(VLOOKUP(A9,BASE!A:B,2,0),REGISTRATIONS!B:C,2,0))="A320",(IF(VLOOKUP(A9,BASE!A:F,6,0)&gt;0,VLOOKUP(A9,'SUPL. CALCULATION'!B:Y,19,0),0))+(IF(VLOOKUP(A9,BASE!A:G,7,0)&gt;0,VLOOKUP(A9,'SUPL. CALCULATION'!B:Y,22,0),0)),0)),0)</f>
        <v>3</v>
      </c>
      <c r="E9" s="191">
        <f>IF(LEFT(A9,2)="UL",(IF((VLOOKUP(VLOOKUP(A9,BASE!A:B,2,0),REGISTRATIONS!B:C,2,0))="A330",(IF(VLOOKUP(A9,BASE!A:F,6,0)&gt;0,VLOOKUP(A9,'SUPL. CALCULATION'!B:Y,14,0),0))+(IF(VLOOKUP(A9,BASE!A:G,7,0)&gt;0,VLOOKUP(A9,'SUPL. CALCULATION'!B:Y,17,0),0)),0)+(IF((VLOOKUP(VLOOKUP(A9,BASE!A:B,2,0),REGISTRATIONS!B:C,2,0))="A320",(IF(VLOOKUP(A9,BASE!A:F,6,0)&gt;0,VLOOKUP(A9,'SUPL. CALCULATION'!B:Y,20,0),0))+(IF(VLOOKUP(A9,BASE!A:G,7,0)&gt;0,VLOOKUP(A9,'SUPL. CALCULATION'!B:Y,23,0),0)),0))),0)</f>
        <v>6</v>
      </c>
      <c r="F9" s="191">
        <f>IF(LEFT(A9,2)="UL",(IF((VLOOKUP(VLOOKUP(A9,BASE!A:B,2,0),REGISTRATIONS!B:C,2,0))="A330",(IF(VLOOKUP(A9,BASE!A:F,6,0)&gt;0,VLOOKUP(A9,'SUPL. CALCULATION'!B:Y,15,0),0))+(IF(VLOOKUP(A9,BASE!A:G,7,0)&gt;0,VLOOKUP(A9,'SUPL. CALCULATION'!B:Y,18,0),0)),0)+(IF((VLOOKUP(VLOOKUP(A9,BASE!A:B,2,0),REGISTRATIONS!B:C,2,0))="A320",(IF(VLOOKUP(A9,BASE!A:F,6,0)&gt;0,VLOOKUP(A9,'SUPL. CALCULATION'!B:Y,21,0),0))+(IF(VLOOKUP(A9,BASE!A:G,7,0)&gt;0,VLOOKUP(A9,'SUPL. CALCULATION'!B:Y,24,0),0)),0))),0)</f>
        <v>0</v>
      </c>
      <c r="G9" s="191">
        <f>_xlfn.IFNA(IF((VLOOKUP(A9,BASE!A:N,14,0))="M",IF(VLOOKUP(VLOOKUP(A9,BASE!A:B,2,0),REGISTRATIONS!B:C,2,0)="A330",(VLOOKUP(A9,BASE!A:K,11,0)),0)+IF(VLOOKUP(VLOOKUP(A9,BASE!A:B,2,0),REGISTRATIONS!B:C,2,0)="A320",(VLOOKUP(A9,BASE!A:K,11,0)),0),0),0)</f>
        <v>0</v>
      </c>
      <c r="H9" s="191">
        <f>_xlfn.IFNA(IF((VLOOKUP(A9,BASE!A:N,14,0))="M",IF(VLOOKUP(VLOOKUP(A9,BASE!A:B,2,0),REGISTRATIONS!B:C,2,0)="A330",(VLOOKUP(A9,BASE!A:K,11,0)),0)+IF(VLOOKUP(VLOOKUP(A9,BASE!A:B,2,0),REGISTRATIONS!B:C,2,0)="A320",(VLOOKUP(A9,BASE!A:K,11,0)),0),0),0)</f>
        <v>0</v>
      </c>
      <c r="I9" s="191">
        <f>_xlfn.IFNA(IF(VLOOKUP(A9,BASE!A:N,14,0)="M",IF((VLOOKUP(VLOOKUP(A9,BASE!A:B,2,0),REGISTRATIONS!B:C,2,0))="A330",VLOOKUP(VLOOKUP(A9,BASE!A:L,12,0),'UL GRID - CREW'!G:H,2,0),0)+IF(VLOOKUP(VLOOKUP(A9,BASE!A:B,2,0),REGISTRATIONS!B:C,2,0)="A320",(VLOOKUP(A9,BASE!A:L,12,0)),0),0),0)</f>
        <v>0</v>
      </c>
      <c r="J9" s="191">
        <f>_xlfn.IFNA(IF(VLOOKUP(A9,BASE!A:N,14,0)="M",IF((VLOOKUP(VLOOKUP(A9,BASE!A:B,2,0),REGISTRATIONS!B:C,2,0))="A330",VLOOKUP(VLOOKUP(A9,BASE!A:L,12,0),'UL GRID - CREW'!G:H,2,0),0)+IF(VLOOKUP(VLOOKUP(A9,BASE!A:B,2,0),REGISTRATIONS!B:C,2,0)="A320",(VLOOKUP(A9,BASE!A:L,12,0)),0),0),0)</f>
        <v>0</v>
      </c>
      <c r="K9" s="254" t="str">
        <f t="shared" si="1"/>
        <v/>
      </c>
      <c r="L9" s="254"/>
      <c r="M9" s="254"/>
      <c r="N9" s="254"/>
      <c r="O9" s="254"/>
      <c r="P9" s="77" t="str">
        <f>IF(B9=0,"",IF(A9&amp;$B$4&amp;B9=VLOOKUP(A9&amp;$B$4&amp;B9,'Exras Inflair Vs. Base'!Z:Z,1,0),"",0))</f>
        <v/>
      </c>
      <c r="Q9" s="77" t="str">
        <f>IF(C9=0,"",IF(A9&amp;$C$4&amp;C9=VLOOKUP(A9&amp;$C$4&amp;C9,'Exras Inflair Vs. Base'!Z:Z,1,0),"",0))</f>
        <v/>
      </c>
      <c r="R9" s="77" t="str">
        <f>IF(D9=0,"",IF(A9&amp;$D$4&amp;D9=VLOOKUP(A9&amp;$D$4&amp;D9,'Exras Inflair Vs. Base'!Z:Z,1,0),"",0))</f>
        <v/>
      </c>
      <c r="S9" s="77" t="str">
        <f>IF(E9=0,"",IF(A9&amp;$E$4&amp;E9=VLOOKUP(A9&amp;$E$4&amp;E9,'Exras Inflair Vs. Base'!Z:Z,1,0),"",0))</f>
        <v/>
      </c>
      <c r="T9" s="77" t="str">
        <f>IF(F9=0,"",IF(A9&amp;$F$4&amp;F9=VLOOKUP(A9&amp;$F$4&amp;F9,'Exras Inflair Vs. Base'!Z:Z,1,0),"",0))</f>
        <v/>
      </c>
      <c r="U9" s="77" t="str">
        <f>IF(G9=0,"",IF(A9&amp;$G$4&amp;G9=VLOOKUP(A9&amp;$G$4&amp;G9,'Exras Inflair Vs. Base'!Z:Z,1,0),"",0))</f>
        <v/>
      </c>
      <c r="V9" s="77" t="str">
        <f>IF(H9=0,"",IF(A9&amp;$H$4&amp;H9=VLOOKUP(A9&amp;$H$4&amp;H9,'Exras Inflair Vs. Base'!Z:Z,1,0),"",0))</f>
        <v/>
      </c>
      <c r="W9" s="77" t="str">
        <f>IF(I9=0,"",IF(A9&amp;$I$4&amp;I9=VLOOKUP(A9&amp;$I$4&amp;I9,'Exras Inflair Vs. Base'!Z:Z,1,0),"",0))</f>
        <v/>
      </c>
      <c r="X9" s="77" t="str">
        <f>IF(J9=0,"",IF(A9&amp;$J$4&amp;J9=VLOOKUP(A9&amp;$J$4&amp;J9,'Exras Inflair Vs. Base'!Z:Z,1,0),"",0))</f>
        <v/>
      </c>
      <c r="AC9" s="299">
        <v>4</v>
      </c>
      <c r="AD9" s="297">
        <v>2</v>
      </c>
      <c r="AE9" s="298" t="str">
        <f>IF(AD9&gt;0,IF(TEXT(BASE!A2,"MM")="03",VLOOKUP(AC9,'GF CREW CODES'!A:D,4,0),IF(TEXT(BASE!A2,"MM")="06",VLOOKUP(AC9,'GF CREW CODES'!A:D,4,0),IF(TEXT(BASE!A2,"MM")="09",VLOOKUP(AC9,'GF CREW CODES'!A:D,4,0),IF(TEXT(BASE!A2,"MM")="12",VLOOKUP(AC9,'GF CREW CODES'!A:D,4,0),IF(TEXT(BASE!A2,"MM")="02",VLOOKUP(AC9,'GF CREW CODES'!A:C,3,0),IF(TEXT(BASE!A2,"MM")="05",VLOOKUP(AC9,'GF CREW CODES'!A:C,3,0),IF(TEXT(BASE!A2,"MM")="08",VLOOKUP(AC9,'GF CREW CODES'!A:C,3,0),IF(TEXT(BASE!A2,"MM")="11",VLOOKUP(AC9,'GF CREW CODES'!A:C,3,0),IF(TEXT(BASE!A2,"MM")="01",VLOOKUP(AC9,'GF CREW CODES'!A:B,2,0),IF(TEXT(BASE!A2,"MM")="04",VLOOKUP(AC9,'GF CREW CODES'!A:B,2,0),IF(TEXT(BASE!A2,"MM")="07",VLOOKUP(AC9,'GF CREW CODES'!A:B,2,0),IF(TEXT(BASE!A2,"MM")="10",VLOOKUP(AC9,'GF CREW CODES'!A:B,2,0),0)))))))))))),"")</f>
        <v>C92018</v>
      </c>
    </row>
    <row r="10" spans="1:34" s="77" customFormat="1" ht="15.75" customHeight="1" x14ac:dyDescent="0.3">
      <c r="A10" s="156" t="str">
        <f>IF(BASE!A11=0,"",BASE!A11)</f>
        <v>UL0191</v>
      </c>
      <c r="B10" s="183">
        <f>IF(LEFT(A10,2)="UL",(VLOOKUP(A10,BASE!A:F,6,0)*(VLOOKUP(A10,'SUPL. CALCULATION'!B:AB,27,0)))+(VLOOKUP(A10,BASE!A:G,7,0)*(VLOOKUP(A10,'SUPL. CALCULATION'!B:AC,28,0)))+(VLOOKUP(A10,BASE!A:L,11,0)*(VLOOKUP(A10,'SUPL. CALCULATION'!B:AD,29,0)))+(VLOOKUP(A10,BASE!A:L,12,0)*(VLOOKUP(A10,'SUPL. CALCULATION'!B:AD,29,0))),0)</f>
        <v>121</v>
      </c>
      <c r="C10" s="184">
        <f>IF(LEFT(A10,2)="UL",(VLOOKUP(A10,BASE!A:F,6,0)*VLOOKUP(A10,'SUPL. CALCULATION'!B:Z,25,0))+((VLOOKUP(A10,BASE!A:L,11,0)+VLOOKUP(A10,BASE!A:L,12,0))*VLOOKUP(A10,'SUPL. CALCULATION'!B:AA,26,0)),0)</f>
        <v>19</v>
      </c>
      <c r="D10" s="366">
        <f>IF(LEFT(A10,2)="UL",(IF((VLOOKUP(VLOOKUP(A10,BASE!A:B,2,0),REGISTRATIONS!B:C,2,0))="A330",(IF(VLOOKUP(A10,BASE!A:F,6,0)&gt;0,VLOOKUP(A10,'SUPL. CALCULATION'!B:Y,13,0),0))+(IF(VLOOKUP(A10,BASE!A:G,7,0)&gt;0,VLOOKUP(A10,'SUPL. CALCULATION'!B:Y,16,0),0)),0))+(IF((VLOOKUP(VLOOKUP(A10,BASE!A:B,2,0),REGISTRATIONS!B:C,2,0))="A320",(IF(VLOOKUP(A10,BASE!A:F,6,0)&gt;0,VLOOKUP(A10,'SUPL. CALCULATION'!B:Y,19,0),0))+(IF(VLOOKUP(A10,BASE!A:G,7,0)&gt;0,VLOOKUP(A10,'SUPL. CALCULATION'!B:Y,22,0),0)),0)),0)</f>
        <v>1.5</v>
      </c>
      <c r="E10" s="185">
        <f>IF(LEFT(A10,2)="UL",(IF((VLOOKUP(VLOOKUP(A10,BASE!A:B,2,0),REGISTRATIONS!B:C,2,0))="A330",(IF(VLOOKUP(A10,BASE!A:F,6,0)&gt;0,VLOOKUP(A10,'SUPL. CALCULATION'!B:Y,14,0),0))+(IF(VLOOKUP(A10,BASE!A:G,7,0)&gt;0,VLOOKUP(A10,'SUPL. CALCULATION'!B:Y,17,0),0)),0)+(IF((VLOOKUP(VLOOKUP(A10,BASE!A:B,2,0),REGISTRATIONS!B:C,2,0))="A320",(IF(VLOOKUP(A10,BASE!A:F,6,0)&gt;0,VLOOKUP(A10,'SUPL. CALCULATION'!B:Y,20,0),0))+(IF(VLOOKUP(A10,BASE!A:G,7,0)&gt;0,VLOOKUP(A10,'SUPL. CALCULATION'!B:Y,23,0),0)),0))),0)</f>
        <v>3</v>
      </c>
      <c r="F10" s="185">
        <f>IF(LEFT(A10,2)="UL",(IF((VLOOKUP(VLOOKUP(A10,BASE!A:B,2,0),REGISTRATIONS!B:C,2,0))="A330",(IF(VLOOKUP(A10,BASE!A:F,6,0)&gt;0,VLOOKUP(A10,'SUPL. CALCULATION'!B:Y,15,0),0))+(IF(VLOOKUP(A10,BASE!A:G,7,0)&gt;0,VLOOKUP(A10,'SUPL. CALCULATION'!B:Y,18,0),0)),0)+(IF((VLOOKUP(VLOOKUP(A10,BASE!A:B,2,0),REGISTRATIONS!B:C,2,0))="A320",(IF(VLOOKUP(A10,BASE!A:F,6,0)&gt;0,VLOOKUP(A10,'SUPL. CALCULATION'!B:Y,21,0),0))+(IF(VLOOKUP(A10,BASE!A:G,7,0)&gt;0,VLOOKUP(A10,'SUPL. CALCULATION'!B:Y,24,0),0)),0))),0)</f>
        <v>0</v>
      </c>
      <c r="G10" s="185">
        <f>_xlfn.IFNA(IF((VLOOKUP(A10,BASE!A:N,14,0))="M",IF(VLOOKUP(VLOOKUP(A10,BASE!A:B,2,0),REGISTRATIONS!B:C,2,0)="A330",(VLOOKUP(A10,BASE!A:K,11,0)),0)+IF(VLOOKUP(VLOOKUP(A10,BASE!A:B,2,0),REGISTRATIONS!B:C,2,0)="A320",(VLOOKUP(A10,BASE!A:K,11,0)),0),0),0)</f>
        <v>0</v>
      </c>
      <c r="H10" s="185">
        <f>_xlfn.IFNA(IF((VLOOKUP(A10,BASE!A:N,14,0))="M",IF(VLOOKUP(VLOOKUP(A10,BASE!A:B,2,0),REGISTRATIONS!B:C,2,0)="A330",(VLOOKUP(A10,BASE!A:K,11,0)),0)+IF(VLOOKUP(VLOOKUP(A10,BASE!A:B,2,0),REGISTRATIONS!B:C,2,0)="A320",(VLOOKUP(A10,BASE!A:K,11,0)),0),0),0)</f>
        <v>0</v>
      </c>
      <c r="I10" s="185">
        <f>_xlfn.IFNA(IF(VLOOKUP(A10,BASE!A:N,14,0)="M",IF((VLOOKUP(VLOOKUP(A10,BASE!A:B,2,0),REGISTRATIONS!B:C,2,0))="A330",VLOOKUP(VLOOKUP(A10,BASE!A:L,12,0),'UL GRID - CREW'!G:H,2,0),0)+IF(VLOOKUP(VLOOKUP(A10,BASE!A:B,2,0),REGISTRATIONS!B:C,2,0)="A320",(VLOOKUP(A10,BASE!A:L,12,0)),0),0),0)</f>
        <v>0</v>
      </c>
      <c r="J10" s="185">
        <f>_xlfn.IFNA(IF(VLOOKUP(A10,BASE!A:N,14,0)="M",IF((VLOOKUP(VLOOKUP(A10,BASE!A:B,2,0),REGISTRATIONS!B:C,2,0))="A330",VLOOKUP(VLOOKUP(A10,BASE!A:L,12,0),'UL GRID - CREW'!G:H,2,0),0)+IF(VLOOKUP(VLOOKUP(A10,BASE!A:B,2,0),REGISTRATIONS!B:C,2,0)="A320",(VLOOKUP(A10,BASE!A:L,12,0)),0),0),0)</f>
        <v>0</v>
      </c>
      <c r="K10" s="254" t="str">
        <f t="shared" si="1"/>
        <v/>
      </c>
      <c r="L10" s="254"/>
      <c r="M10" s="254"/>
      <c r="N10" s="254"/>
      <c r="O10" s="254"/>
      <c r="P10" s="77" t="str">
        <f>IF(B10=0,"",IF(A10&amp;$B$4&amp;B10=VLOOKUP(A10&amp;$B$4&amp;B10,'Exras Inflair Vs. Base'!Z:Z,1,0),"",0))</f>
        <v/>
      </c>
      <c r="Q10" s="77" t="str">
        <f>IF(C10=0,"",IF(A10&amp;$C$4&amp;C10=VLOOKUP(A10&amp;$C$4&amp;C10,'Exras Inflair Vs. Base'!Z:Z,1,0),"",0))</f>
        <v/>
      </c>
      <c r="R10" s="77" t="str">
        <f>IF(D10=0,"",IF(A10&amp;$D$4&amp;D10=VLOOKUP(A10&amp;$D$4&amp;D10,'Exras Inflair Vs. Base'!Z:Z,1,0),"",0))</f>
        <v/>
      </c>
      <c r="S10" s="77" t="str">
        <f>IF(E10=0,"",IF(A10&amp;$E$4&amp;E10=VLOOKUP(A10&amp;$E$4&amp;E10,'Exras Inflair Vs. Base'!Z:Z,1,0),"",0))</f>
        <v/>
      </c>
      <c r="T10" s="77" t="str">
        <f>IF(F10=0,"",IF(A10&amp;$F$4&amp;F10=VLOOKUP(A10&amp;$F$4&amp;F10,'Exras Inflair Vs. Base'!Z:Z,1,0),"",0))</f>
        <v/>
      </c>
      <c r="U10" s="77" t="str">
        <f>IF(G10=0,"",IF(A10&amp;$G$4&amp;G10=VLOOKUP(A10&amp;$G$4&amp;G10,'Exras Inflair Vs. Base'!Z:Z,1,0),"",0))</f>
        <v/>
      </c>
      <c r="V10" s="77" t="str">
        <f>IF(H10=0,"",IF(A10&amp;$H$4&amp;H10=VLOOKUP(A10&amp;$H$4&amp;H10,'Exras Inflair Vs. Base'!Z:Z,1,0),"",0))</f>
        <v/>
      </c>
      <c r="W10" s="77" t="str">
        <f>IF(I10=0,"",IF(A10&amp;$I$4&amp;I10=VLOOKUP(A10&amp;$I$4&amp;I10,'Exras Inflair Vs. Base'!Z:Z,1,0),"",0))</f>
        <v/>
      </c>
      <c r="X10" s="77" t="str">
        <f>IF(J10=0,"",IF(A10&amp;$J$4&amp;J10=VLOOKUP(A10&amp;$J$4&amp;J10,'Exras Inflair Vs. Base'!Z:Z,1,0),"",0))</f>
        <v/>
      </c>
      <c r="AC10" s="299">
        <v>5</v>
      </c>
      <c r="AD10" s="297">
        <v>2</v>
      </c>
      <c r="AE10" s="298" t="str">
        <f>IF(AD10&gt;0,IF(TEXT(BASE!A2,"MM")="03",VLOOKUP(AC10,'GF CREW CODES'!A:D,4,0),IF(TEXT(BASE!A2,"MM")="06",VLOOKUP(AC10,'GF CREW CODES'!A:D,4,0),IF(TEXT(BASE!A2,"MM")="09",VLOOKUP(AC10,'GF CREW CODES'!A:D,4,0),IF(TEXT(BASE!A2,"MM")="12",VLOOKUP(AC10,'GF CREW CODES'!A:D,4,0),IF(TEXT(BASE!A2,"MM")="02",VLOOKUP(AC10,'GF CREW CODES'!A:C,3,0),IF(TEXT(BASE!A2,"MM")="05",VLOOKUP(AC10,'GF CREW CODES'!A:C,3,0),IF(TEXT(BASE!A2,"MM")="08",VLOOKUP(AC10,'GF CREW CODES'!A:C,3,0),IF(TEXT(BASE!A2,"MM")="11",VLOOKUP(AC10,'GF CREW CODES'!A:C,3,0),IF(TEXT(BASE!A2,"MM")="01",VLOOKUP(AC10,'GF CREW CODES'!A:B,2,0),IF(TEXT(BASE!A2,"MM")="04",VLOOKUP(AC10,'GF CREW CODES'!A:B,2,0),IF(TEXT(BASE!A2,"MM")="07",VLOOKUP(AC10,'GF CREW CODES'!A:B,2,0),IF(TEXT(BASE!A2,"MM")="10",VLOOKUP(AC10,'GF CREW CODES'!A:B,2,0),0)))))))))))),"")</f>
        <v>C92012</v>
      </c>
    </row>
    <row r="11" spans="1:34" s="77" customFormat="1" ht="15.75" customHeight="1" x14ac:dyDescent="0.3">
      <c r="A11" s="188" t="str">
        <f>IF(BASE!A12=0,"",BASE!A12)</f>
        <v>UL0125</v>
      </c>
      <c r="B11" s="189">
        <f>IF(LEFT(A11,2)="UL",(VLOOKUP(A11,BASE!A:F,6,0)*(VLOOKUP(A11,'SUPL. CALCULATION'!B:AB,27,0)))+(VLOOKUP(A11,BASE!A:G,7,0)*(VLOOKUP(A11,'SUPL. CALCULATION'!B:AC,28,0)))+(VLOOKUP(A11,BASE!A:L,11,0)*(VLOOKUP(A11,'SUPL. CALCULATION'!B:AD,29,0)))+(VLOOKUP(A11,BASE!A:L,12,0)*(VLOOKUP(A11,'SUPL. CALCULATION'!B:AD,29,0))),0)</f>
        <v>7</v>
      </c>
      <c r="C11" s="190">
        <f>IF(LEFT(A11,2)="UL",(VLOOKUP(A11,BASE!A:F,6,0)*VLOOKUP(A11,'SUPL. CALCULATION'!B:Z,25,0))+((VLOOKUP(A11,BASE!A:L,11,0)+VLOOKUP(A11,BASE!A:L,12,0))*VLOOKUP(A11,'SUPL. CALCULATION'!B:AA,26,0)),0)</f>
        <v>7</v>
      </c>
      <c r="D11" s="367">
        <f>IF(LEFT(A11,2)="UL",(IF((VLOOKUP(VLOOKUP(A11,BASE!A:B,2,0),REGISTRATIONS!B:C,2,0))="A330",(IF(VLOOKUP(A11,BASE!A:F,6,0)&gt;0,VLOOKUP(A11,'SUPL. CALCULATION'!B:Y,13,0),0))+(IF(VLOOKUP(A11,BASE!A:G,7,0)&gt;0,VLOOKUP(A11,'SUPL. CALCULATION'!B:Y,16,0),0)),0))+(IF((VLOOKUP(VLOOKUP(A11,BASE!A:B,2,0),REGISTRATIONS!B:C,2,0))="A320",(IF(VLOOKUP(A11,BASE!A:F,6,0)&gt;0,VLOOKUP(A11,'SUPL. CALCULATION'!B:Y,19,0),0))+(IF(VLOOKUP(A11,BASE!A:G,7,0)&gt;0,VLOOKUP(A11,'SUPL. CALCULATION'!B:Y,22,0),0)),0)),0)</f>
        <v>0.5</v>
      </c>
      <c r="E11" s="191">
        <f>IF(LEFT(A11,2)="UL",(IF((VLOOKUP(VLOOKUP(A11,BASE!A:B,2,0),REGISTRATIONS!B:C,2,0))="A330",(IF(VLOOKUP(A11,BASE!A:F,6,0)&gt;0,VLOOKUP(A11,'SUPL. CALCULATION'!B:Y,14,0),0))+(IF(VLOOKUP(A11,BASE!A:G,7,0)&gt;0,VLOOKUP(A11,'SUPL. CALCULATION'!B:Y,17,0),0)),0)+(IF((VLOOKUP(VLOOKUP(A11,BASE!A:B,2,0),REGISTRATIONS!B:C,2,0))="A320",(IF(VLOOKUP(A11,BASE!A:F,6,0)&gt;0,VLOOKUP(A11,'SUPL. CALCULATION'!B:Y,20,0),0))+(IF(VLOOKUP(A11,BASE!A:G,7,0)&gt;0,VLOOKUP(A11,'SUPL. CALCULATION'!B:Y,23,0),0)),0))),0)</f>
        <v>0</v>
      </c>
      <c r="F11" s="191">
        <f>IF(LEFT(A11,2)="UL",(IF((VLOOKUP(VLOOKUP(A11,BASE!A:B,2,0),REGISTRATIONS!B:C,2,0))="A330",(IF(VLOOKUP(A11,BASE!A:F,6,0)&gt;0,VLOOKUP(A11,'SUPL. CALCULATION'!B:Y,15,0),0))+(IF(VLOOKUP(A11,BASE!A:G,7,0)&gt;0,VLOOKUP(A11,'SUPL. CALCULATION'!B:Y,18,0),0)),0)+(IF((VLOOKUP(VLOOKUP(A11,BASE!A:B,2,0),REGISTRATIONS!B:C,2,0))="A320",(IF(VLOOKUP(A11,BASE!A:F,6,0)&gt;0,VLOOKUP(A11,'SUPL. CALCULATION'!B:Y,21,0),0))+(IF(VLOOKUP(A11,BASE!A:G,7,0)&gt;0,VLOOKUP(A11,'SUPL. CALCULATION'!B:Y,24,0),0)),0))),0)</f>
        <v>0</v>
      </c>
      <c r="G11" s="191">
        <f>_xlfn.IFNA(IF((VLOOKUP(A11,BASE!A:N,14,0))="M",IF(VLOOKUP(VLOOKUP(A11,BASE!A:B,2,0),REGISTRATIONS!B:C,2,0)="A330",(VLOOKUP(A11,BASE!A:K,11,0)),0)+IF(VLOOKUP(VLOOKUP(A11,BASE!A:B,2,0),REGISTRATIONS!B:C,2,0)="A320",(VLOOKUP(A11,BASE!A:K,11,0)),0),0),0)</f>
        <v>0</v>
      </c>
      <c r="H11" s="191">
        <f>_xlfn.IFNA(IF((VLOOKUP(A11,BASE!A:N,14,0))="M",IF(VLOOKUP(VLOOKUP(A11,BASE!A:B,2,0),REGISTRATIONS!B:C,2,0)="A330",(VLOOKUP(A11,BASE!A:K,11,0)),0)+IF(VLOOKUP(VLOOKUP(A11,BASE!A:B,2,0),REGISTRATIONS!B:C,2,0)="A320",(VLOOKUP(A11,BASE!A:K,11,0)),0),0),0)</f>
        <v>0</v>
      </c>
      <c r="I11" s="191">
        <f>_xlfn.IFNA(IF(VLOOKUP(A11,BASE!A:N,14,0)="M",IF((VLOOKUP(VLOOKUP(A11,BASE!A:B,2,0),REGISTRATIONS!B:C,2,0))="A330",VLOOKUP(VLOOKUP(A11,BASE!A:L,12,0),'UL GRID - CREW'!G:H,2,0),0)+IF(VLOOKUP(VLOOKUP(A11,BASE!A:B,2,0),REGISTRATIONS!B:C,2,0)="A320",(VLOOKUP(A11,BASE!A:L,12,0)),0),0),0)</f>
        <v>0</v>
      </c>
      <c r="J11" s="191">
        <f>_xlfn.IFNA(IF(VLOOKUP(A11,BASE!A:N,14,0)="M",IF((VLOOKUP(VLOOKUP(A11,BASE!A:B,2,0),REGISTRATIONS!B:C,2,0))="A330",VLOOKUP(VLOOKUP(A11,BASE!A:L,12,0),'UL GRID - CREW'!G:H,2,0),0)+IF(VLOOKUP(VLOOKUP(A11,BASE!A:B,2,0),REGISTRATIONS!B:C,2,0)="A320",(VLOOKUP(A11,BASE!A:L,12,0)),0),0),0)</f>
        <v>0</v>
      </c>
      <c r="K11" s="254" t="str">
        <f t="shared" si="1"/>
        <v/>
      </c>
      <c r="L11" s="254"/>
      <c r="M11" s="254"/>
      <c r="N11" s="254"/>
      <c r="O11" s="254"/>
      <c r="P11" s="77" t="str">
        <f>IF(B11=0,"",IF(A11&amp;$B$4&amp;B11=VLOOKUP(A11&amp;$B$4&amp;B11,'Exras Inflair Vs. Base'!Z:Z,1,0),"",0))</f>
        <v/>
      </c>
      <c r="Q11" s="77" t="str">
        <f>IF(C11=0,"",IF(A11&amp;$C$4&amp;C11=VLOOKUP(A11&amp;$C$4&amp;C11,'Exras Inflair Vs. Base'!Z:Z,1,0),"",0))</f>
        <v/>
      </c>
      <c r="R11" s="77" t="str">
        <f>IF(D11=0,"",IF(A11&amp;$D$4&amp;D11=VLOOKUP(A11&amp;$D$4&amp;D11,'Exras Inflair Vs. Base'!Z:Z,1,0),"",0))</f>
        <v/>
      </c>
      <c r="S11" s="77" t="str">
        <f>IF(E11=0,"",IF(A11&amp;$E$4&amp;E11=VLOOKUP(A11&amp;$E$4&amp;E11,'Exras Inflair Vs. Base'!Z:Z,1,0),"",0))</f>
        <v/>
      </c>
      <c r="T11" s="77" t="str">
        <f>IF(F11=0,"",IF(A11&amp;$F$4&amp;F11=VLOOKUP(A11&amp;$F$4&amp;F11,'Exras Inflair Vs. Base'!Z:Z,1,0),"",0))</f>
        <v/>
      </c>
      <c r="U11" s="77" t="str">
        <f>IF(G11=0,"",IF(A11&amp;$G$4&amp;G11=VLOOKUP(A11&amp;$G$4&amp;G11,'Exras Inflair Vs. Base'!Z:Z,1,0),"",0))</f>
        <v/>
      </c>
      <c r="V11" s="77" t="str">
        <f>IF(H11=0,"",IF(A11&amp;$H$4&amp;H11=VLOOKUP(A11&amp;$H$4&amp;H11,'Exras Inflair Vs. Base'!Z:Z,1,0),"",0))</f>
        <v/>
      </c>
      <c r="W11" s="77" t="str">
        <f>IF(I11=0,"",IF(A11&amp;$I$4&amp;I11=VLOOKUP(A11&amp;$I$4&amp;I11,'Exras Inflair Vs. Base'!Z:Z,1,0),"",0))</f>
        <v/>
      </c>
      <c r="X11" s="77" t="str">
        <f>IF(J11=0,"",IF(A11&amp;$J$4&amp;J11=VLOOKUP(A11&amp;$J$4&amp;J11,'Exras Inflair Vs. Base'!Z:Z,1,0),"",0))</f>
        <v/>
      </c>
      <c r="AC11" s="299">
        <v>6</v>
      </c>
      <c r="AD11" s="297"/>
      <c r="AE11" s="298" t="str">
        <f>IF(AD11&gt;0,IF(TEXT(BASE!A2,"MM")="03",VLOOKUP(AC11,'GF CREW CODES'!A:D,4,0),IF(TEXT(BASE!A2,"MM")="06",VLOOKUP(AC11,'GF CREW CODES'!A:D,4,0),IF(TEXT(BASE!A2,"MM")="09",VLOOKUP(AC11,'GF CREW CODES'!A:D,4,0),IF(TEXT(BASE!A2,"MM")="12",VLOOKUP(AC11,'GF CREW CODES'!A:D,4,0),IF(TEXT(BASE!A2,"MM")="02",VLOOKUP(AC11,'GF CREW CODES'!A:C,3,0),IF(TEXT(BASE!A2,"MM")="05",VLOOKUP(AC11,'GF CREW CODES'!A:C,3,0),IF(TEXT(BASE!A2,"MM")="08",VLOOKUP(AC11,'GF CREW CODES'!A:C,3,0),IF(TEXT(BASE!A2,"MM")="11",VLOOKUP(AC11,'GF CREW CODES'!A:C,3,0),IF(TEXT(BASE!A2,"MM")="01",VLOOKUP(AC11,'GF CREW CODES'!A:B,2,0),IF(TEXT(BASE!A2,"MM")="04",VLOOKUP(AC11,'GF CREW CODES'!A:B,2,0),IF(TEXT(BASE!A2,"MM")="07",VLOOKUP(AC11,'GF CREW CODES'!A:B,2,0),IF(TEXT(BASE!A2,"MM")="10",VLOOKUP(AC11,'GF CREW CODES'!A:B,2,0),0)))))))))))),"")</f>
        <v/>
      </c>
    </row>
    <row r="12" spans="1:34" s="77" customFormat="1" ht="15.75" customHeight="1" x14ac:dyDescent="0.3">
      <c r="A12" s="156" t="str">
        <f>IF(BASE!A13=0,"",BASE!A13)</f>
        <v>UL0173</v>
      </c>
      <c r="B12" s="183">
        <f>IF(LEFT(A12,2)="UL",(VLOOKUP(A12,BASE!A:F,6,0)*(VLOOKUP(A12,'SUPL. CALCULATION'!B:AB,27,0)))+(VLOOKUP(A12,BASE!A:G,7,0)*(VLOOKUP(A12,'SUPL. CALCULATION'!B:AC,28,0)))+(VLOOKUP(A12,BASE!A:L,11,0)*(VLOOKUP(A12,'SUPL. CALCULATION'!B:AD,29,0)))+(VLOOKUP(A12,BASE!A:L,12,0)*(VLOOKUP(A12,'SUPL. CALCULATION'!B:AD,29,0))),0)</f>
        <v>9</v>
      </c>
      <c r="C12" s="184">
        <f>IF(LEFT(A12,2)="UL",(VLOOKUP(A12,BASE!A:F,6,0)*VLOOKUP(A12,'SUPL. CALCULATION'!B:Z,25,0))+((VLOOKUP(A12,BASE!A:L,11,0)+VLOOKUP(A12,BASE!A:L,12,0))*VLOOKUP(A12,'SUPL. CALCULATION'!B:AA,26,0)),0)</f>
        <v>9</v>
      </c>
      <c r="D12" s="366">
        <f>IF(LEFT(A12,2)="UL",(IF((VLOOKUP(VLOOKUP(A12,BASE!A:B,2,0),REGISTRATIONS!B:C,2,0))="A330",(IF(VLOOKUP(A12,BASE!A:F,6,0)&gt;0,VLOOKUP(A12,'SUPL. CALCULATION'!B:Y,13,0),0))+(IF(VLOOKUP(A12,BASE!A:G,7,0)&gt;0,VLOOKUP(A12,'SUPL. CALCULATION'!B:Y,16,0),0)),0))+(IF((VLOOKUP(VLOOKUP(A12,BASE!A:B,2,0),REGISTRATIONS!B:C,2,0))="A320",(IF(VLOOKUP(A12,BASE!A:F,6,0)&gt;0,VLOOKUP(A12,'SUPL. CALCULATION'!B:Y,19,0),0))+(IF(VLOOKUP(A12,BASE!A:G,7,0)&gt;0,VLOOKUP(A12,'SUPL. CALCULATION'!B:Y,22,0),0)),0)),0)</f>
        <v>1</v>
      </c>
      <c r="E12" s="185">
        <f>IF(LEFT(A12,2)="UL",(IF((VLOOKUP(VLOOKUP(A12,BASE!A:B,2,0),REGISTRATIONS!B:C,2,0))="A330",(IF(VLOOKUP(A12,BASE!A:F,6,0)&gt;0,VLOOKUP(A12,'SUPL. CALCULATION'!B:Y,14,0),0))+(IF(VLOOKUP(A12,BASE!A:G,7,0)&gt;0,VLOOKUP(A12,'SUPL. CALCULATION'!B:Y,17,0),0)),0)+(IF((VLOOKUP(VLOOKUP(A12,BASE!A:B,2,0),REGISTRATIONS!B:C,2,0))="A320",(IF(VLOOKUP(A12,BASE!A:F,6,0)&gt;0,VLOOKUP(A12,'SUPL. CALCULATION'!B:Y,20,0),0))+(IF(VLOOKUP(A12,BASE!A:G,7,0)&gt;0,VLOOKUP(A12,'SUPL. CALCULATION'!B:Y,23,0),0)),0))),0)</f>
        <v>1</v>
      </c>
      <c r="F12" s="185">
        <f>IF(LEFT(A12,2)="UL",(IF((VLOOKUP(VLOOKUP(A12,BASE!A:B,2,0),REGISTRATIONS!B:C,2,0))="A330",(IF(VLOOKUP(A12,BASE!A:F,6,0)&gt;0,VLOOKUP(A12,'SUPL. CALCULATION'!B:Y,15,0),0))+(IF(VLOOKUP(A12,BASE!A:G,7,0)&gt;0,VLOOKUP(A12,'SUPL. CALCULATION'!B:Y,18,0),0)),0)+(IF((VLOOKUP(VLOOKUP(A12,BASE!A:B,2,0),REGISTRATIONS!B:C,2,0))="A320",(IF(VLOOKUP(A12,BASE!A:F,6,0)&gt;0,VLOOKUP(A12,'SUPL. CALCULATION'!B:Y,21,0),0))+(IF(VLOOKUP(A12,BASE!A:G,7,0)&gt;0,VLOOKUP(A12,'SUPL. CALCULATION'!B:Y,24,0),0)),0))),0)</f>
        <v>0</v>
      </c>
      <c r="G12" s="185">
        <f>_xlfn.IFNA(IF((VLOOKUP(A12,BASE!A:N,14,0))="M",IF(VLOOKUP(VLOOKUP(A12,BASE!A:B,2,0),REGISTRATIONS!B:C,2,0)="A330",(VLOOKUP(A12,BASE!A:K,11,0)),0)+IF(VLOOKUP(VLOOKUP(A12,BASE!A:B,2,0),REGISTRATIONS!B:C,2,0)="A320",(VLOOKUP(A12,BASE!A:K,11,0)),0),0),0)</f>
        <v>0</v>
      </c>
      <c r="H12" s="185">
        <f>_xlfn.IFNA(IF((VLOOKUP(A12,BASE!A:N,14,0))="M",IF(VLOOKUP(VLOOKUP(A12,BASE!A:B,2,0),REGISTRATIONS!B:C,2,0)="A330",(VLOOKUP(A12,BASE!A:K,11,0)),0)+IF(VLOOKUP(VLOOKUP(A12,BASE!A:B,2,0),REGISTRATIONS!B:C,2,0)="A320",(VLOOKUP(A12,BASE!A:K,11,0)),0),0),0)</f>
        <v>0</v>
      </c>
      <c r="I12" s="185">
        <f>_xlfn.IFNA(IF(VLOOKUP(A12,BASE!A:N,14,0)="M",IF((VLOOKUP(VLOOKUP(A12,BASE!A:B,2,0),REGISTRATIONS!B:C,2,0))="A330",VLOOKUP(VLOOKUP(A12,BASE!A:L,12,0),'UL GRID - CREW'!G:H,2,0),0)+IF(VLOOKUP(VLOOKUP(A12,BASE!A:B,2,0),REGISTRATIONS!B:C,2,0)="A320",(VLOOKUP(A12,BASE!A:L,12,0)),0),0),0)</f>
        <v>0</v>
      </c>
      <c r="J12" s="185">
        <f>_xlfn.IFNA(IF(VLOOKUP(A12,BASE!A:N,14,0)="M",IF((VLOOKUP(VLOOKUP(A12,BASE!A:B,2,0),REGISTRATIONS!B:C,2,0))="A330",VLOOKUP(VLOOKUP(A12,BASE!A:L,12,0),'UL GRID - CREW'!G:H,2,0),0)+IF(VLOOKUP(VLOOKUP(A12,BASE!A:B,2,0),REGISTRATIONS!B:C,2,0)="A320",(VLOOKUP(A12,BASE!A:L,12,0)),0),0),0)</f>
        <v>0</v>
      </c>
      <c r="K12" s="254" t="str">
        <f t="shared" si="1"/>
        <v/>
      </c>
      <c r="L12" s="254"/>
      <c r="M12" s="254"/>
      <c r="N12" s="254"/>
      <c r="O12" s="254"/>
      <c r="P12" s="77" t="str">
        <f>IF(B12=0,"",IF(A12&amp;$B$4&amp;B12=VLOOKUP(A12&amp;$B$4&amp;B12,'Exras Inflair Vs. Base'!Z:Z,1,0),"",0))</f>
        <v/>
      </c>
      <c r="Q12" s="77" t="str">
        <f>IF(C12=0,"",IF(A12&amp;$C$4&amp;C12=VLOOKUP(A12&amp;$C$4&amp;C12,'Exras Inflair Vs. Base'!Z:Z,1,0),"",0))</f>
        <v/>
      </c>
      <c r="R12" s="77" t="str">
        <f>IF(D12=0,"",IF(A12&amp;$D$4&amp;D12=VLOOKUP(A12&amp;$D$4&amp;D12,'Exras Inflair Vs. Base'!Z:Z,1,0),"",0))</f>
        <v/>
      </c>
      <c r="S12" s="77" t="str">
        <f>IF(E12=0,"",IF(A12&amp;$E$4&amp;E12=VLOOKUP(A12&amp;$E$4&amp;E12,'Exras Inflair Vs. Base'!Z:Z,1,0),"",0))</f>
        <v/>
      </c>
      <c r="T12" s="77" t="str">
        <f>IF(F12=0,"",IF(A12&amp;$F$4&amp;F12=VLOOKUP(A12&amp;$F$4&amp;F12,'Exras Inflair Vs. Base'!Z:Z,1,0),"",0))</f>
        <v/>
      </c>
      <c r="U12" s="77" t="str">
        <f>IF(G12=0,"",IF(A12&amp;$G$4&amp;G12=VLOOKUP(A12&amp;$G$4&amp;G12,'Exras Inflair Vs. Base'!Z:Z,1,0),"",0))</f>
        <v/>
      </c>
      <c r="V12" s="77" t="str">
        <f>IF(H12=0,"",IF(A12&amp;$H$4&amp;H12=VLOOKUP(A12&amp;$H$4&amp;H12,'Exras Inflair Vs. Base'!Z:Z,1,0),"",0))</f>
        <v/>
      </c>
      <c r="W12" s="77" t="str">
        <f>IF(I12=0,"",IF(A12&amp;$I$4&amp;I12=VLOOKUP(A12&amp;$I$4&amp;I12,'Exras Inflair Vs. Base'!Z:Z,1,0),"",0))</f>
        <v/>
      </c>
      <c r="X12" s="77" t="str">
        <f>IF(J12=0,"",IF(A12&amp;$J$4&amp;J12=VLOOKUP(A12&amp;$J$4&amp;J12,'Exras Inflair Vs. Base'!Z:Z,1,0),"",0))</f>
        <v/>
      </c>
      <c r="AC12" s="299">
        <v>7</v>
      </c>
      <c r="AD12" s="297">
        <v>1</v>
      </c>
      <c r="AE12" s="298" t="str">
        <f>IF(AD12&gt;0,IF(TEXT(BASE!A2,"MM")="03",VLOOKUP(AC12,'GF CREW CODES'!A:D,4,0),IF(TEXT(BASE!A2,"MM")="06",VLOOKUP(AC12,'GF CREW CODES'!A:D,4,0),IF(TEXT(BASE!A2,"MM")="09",VLOOKUP(AC12,'GF CREW CODES'!A:D,4,0),IF(TEXT(BASE!A2,"MM")="12",VLOOKUP(AC12,'GF CREW CODES'!A:D,4,0),IF(TEXT(BASE!A2,"MM")="02",VLOOKUP(AC12,'GF CREW CODES'!A:C,3,0),IF(TEXT(BASE!A2,"MM")="05",VLOOKUP(AC12,'GF CREW CODES'!A:C,3,0),IF(TEXT(BASE!A2,"MM")="08",VLOOKUP(AC12,'GF CREW CODES'!A:C,3,0),IF(TEXT(BASE!A2,"MM")="11",VLOOKUP(AC12,'GF CREW CODES'!A:C,3,0),IF(TEXT(BASE!A2,"MM")="01",VLOOKUP(AC12,'GF CREW CODES'!A:B,2,0),IF(TEXT(BASE!A2,"MM")="04",VLOOKUP(AC12,'GF CREW CODES'!A:B,2,0),IF(TEXT(BASE!A2,"MM")="07",VLOOKUP(AC12,'GF CREW CODES'!A:B,2,0),IF(TEXT(BASE!A2,"MM")="10",VLOOKUP(AC12,'GF CREW CODES'!A:B,2,0),0)))))))))))),"")</f>
        <v>C92011</v>
      </c>
    </row>
    <row r="13" spans="1:34" s="77" customFormat="1" ht="15.75" customHeight="1" x14ac:dyDescent="0.3">
      <c r="A13" s="188" t="str">
        <f>IF(BASE!A14=0,"",BASE!A14)</f>
        <v>UL0402</v>
      </c>
      <c r="B13" s="189">
        <f>IF(LEFT(A13,2)="UL",(VLOOKUP(A13,BASE!A:F,6,0)*(VLOOKUP(A13,'SUPL. CALCULATION'!B:AB,27,0)))+(VLOOKUP(A13,BASE!A:G,7,0)*(VLOOKUP(A13,'SUPL. CALCULATION'!B:AC,28,0)))+(VLOOKUP(A13,BASE!A:L,11,0)*(VLOOKUP(A13,'SUPL. CALCULATION'!B:AD,29,0)))+(VLOOKUP(A13,BASE!A:L,12,0)*(VLOOKUP(A13,'SUPL. CALCULATION'!B:AD,29,0))),0)</f>
        <v>168</v>
      </c>
      <c r="C13" s="190">
        <f>IF(LEFT(A13,2)="UL",(VLOOKUP(A13,BASE!A:F,6,0)*VLOOKUP(A13,'SUPL. CALCULATION'!B:Z,25,0))+((VLOOKUP(A13,BASE!A:L,11,0)+VLOOKUP(A13,BASE!A:L,12,0))*VLOOKUP(A13,'SUPL. CALCULATION'!B:AA,26,0)),0)</f>
        <v>25</v>
      </c>
      <c r="D13" s="367">
        <f>IF(LEFT(A13,2)="UL",(IF((VLOOKUP(VLOOKUP(A13,BASE!A:B,2,0),REGISTRATIONS!B:C,2,0))="A330",(IF(VLOOKUP(A13,BASE!A:F,6,0)&gt;0,VLOOKUP(A13,'SUPL. CALCULATION'!B:Y,13,0),0))+(IF(VLOOKUP(A13,BASE!A:G,7,0)&gt;0,VLOOKUP(A13,'SUPL. CALCULATION'!B:Y,16,0),0)),0))+(IF((VLOOKUP(VLOOKUP(A13,BASE!A:B,2,0),REGISTRATIONS!B:C,2,0))="A320",(IF(VLOOKUP(A13,BASE!A:F,6,0)&gt;0,VLOOKUP(A13,'SUPL. CALCULATION'!B:Y,19,0),0))+(IF(VLOOKUP(A13,BASE!A:G,7,0)&gt;0,VLOOKUP(A13,'SUPL. CALCULATION'!B:Y,22,0),0)),0)),0)</f>
        <v>1.5</v>
      </c>
      <c r="E13" s="191">
        <f>IF(LEFT(A13,2)="UL",(IF((VLOOKUP(VLOOKUP(A13,BASE!A:B,2,0),REGISTRATIONS!B:C,2,0))="A330",(IF(VLOOKUP(A13,BASE!A:F,6,0)&gt;0,VLOOKUP(A13,'SUPL. CALCULATION'!B:Y,14,0),0))+(IF(VLOOKUP(A13,BASE!A:G,7,0)&gt;0,VLOOKUP(A13,'SUPL. CALCULATION'!B:Y,17,0),0)),0)+(IF((VLOOKUP(VLOOKUP(A13,BASE!A:B,2,0),REGISTRATIONS!B:C,2,0))="A320",(IF(VLOOKUP(A13,BASE!A:F,6,0)&gt;0,VLOOKUP(A13,'SUPL. CALCULATION'!B:Y,20,0),0))+(IF(VLOOKUP(A13,BASE!A:G,7,0)&gt;0,VLOOKUP(A13,'SUPL. CALCULATION'!B:Y,23,0),0)),0))),0)</f>
        <v>3</v>
      </c>
      <c r="F13" s="191">
        <f>IF(LEFT(A13,2)="UL",(IF((VLOOKUP(VLOOKUP(A13,BASE!A:B,2,0),REGISTRATIONS!B:C,2,0))="A330",(IF(VLOOKUP(A13,BASE!A:F,6,0)&gt;0,VLOOKUP(A13,'SUPL. CALCULATION'!B:Y,15,0),0))+(IF(VLOOKUP(A13,BASE!A:G,7,0)&gt;0,VLOOKUP(A13,'SUPL. CALCULATION'!B:Y,18,0),0)),0)+(IF((VLOOKUP(VLOOKUP(A13,BASE!A:B,2,0),REGISTRATIONS!B:C,2,0))="A320",(IF(VLOOKUP(A13,BASE!A:F,6,0)&gt;0,VLOOKUP(A13,'SUPL. CALCULATION'!B:Y,21,0),0))+(IF(VLOOKUP(A13,BASE!A:G,7,0)&gt;0,VLOOKUP(A13,'SUPL. CALCULATION'!B:Y,24,0),0)),0))),0)</f>
        <v>0</v>
      </c>
      <c r="G13" s="191">
        <f>_xlfn.IFNA(IF((VLOOKUP(A13,BASE!A:N,14,0))="M",IF(VLOOKUP(VLOOKUP(A13,BASE!A:B,2,0),REGISTRATIONS!B:C,2,0)="A330",(VLOOKUP(A13,BASE!A:K,11,0)),0)+IF(VLOOKUP(VLOOKUP(A13,BASE!A:B,2,0),REGISTRATIONS!B:C,2,0)="A320",(VLOOKUP(A13,BASE!A:K,11,0)),0),0),0)</f>
        <v>0</v>
      </c>
      <c r="H13" s="191">
        <f>_xlfn.IFNA(IF((VLOOKUP(A13,BASE!A:N,14,0))="M",IF(VLOOKUP(VLOOKUP(A13,BASE!A:B,2,0),REGISTRATIONS!B:C,2,0)="A330",(VLOOKUP(A13,BASE!A:K,11,0)),0)+IF(VLOOKUP(VLOOKUP(A13,BASE!A:B,2,0),REGISTRATIONS!B:C,2,0)="A320",(VLOOKUP(A13,BASE!A:K,11,0)),0),0),0)</f>
        <v>0</v>
      </c>
      <c r="I13" s="191">
        <f>_xlfn.IFNA(IF(VLOOKUP(A13,BASE!A:N,14,0)="M",IF((VLOOKUP(VLOOKUP(A13,BASE!A:B,2,0),REGISTRATIONS!B:C,2,0))="A330",VLOOKUP(VLOOKUP(A13,BASE!A:L,12,0),'UL GRID - CREW'!G:H,2,0),0)+IF(VLOOKUP(VLOOKUP(A13,BASE!A:B,2,0),REGISTRATIONS!B:C,2,0)="A320",(VLOOKUP(A13,BASE!A:L,12,0)),0),0),0)</f>
        <v>0</v>
      </c>
      <c r="J13" s="191">
        <f>_xlfn.IFNA(IF(VLOOKUP(A13,BASE!A:N,14,0)="M",IF((VLOOKUP(VLOOKUP(A13,BASE!A:B,2,0),REGISTRATIONS!B:C,2,0))="A330",VLOOKUP(VLOOKUP(A13,BASE!A:L,12,0),'UL GRID - CREW'!G:H,2,0),0)+IF(VLOOKUP(VLOOKUP(A13,BASE!A:B,2,0),REGISTRATIONS!B:C,2,0)="A320",(VLOOKUP(A13,BASE!A:L,12,0)),0),0),0)</f>
        <v>0</v>
      </c>
      <c r="K13" s="254" t="str">
        <f t="shared" si="1"/>
        <v/>
      </c>
      <c r="L13" s="254"/>
      <c r="M13" s="254"/>
      <c r="N13" s="254"/>
      <c r="O13" s="254"/>
      <c r="P13" s="77" t="str">
        <f>IF(B13=0,"",IF(A13&amp;$B$4&amp;B13=VLOOKUP(A13&amp;$B$4&amp;B13,'Exras Inflair Vs. Base'!Z:Z,1,0),"",0))</f>
        <v/>
      </c>
      <c r="Q13" s="77" t="str">
        <f>IF(C13=0,"",IF(A13&amp;$C$4&amp;C13=VLOOKUP(A13&amp;$C$4&amp;C13,'Exras Inflair Vs. Base'!Z:Z,1,0),"",0))</f>
        <v/>
      </c>
      <c r="R13" s="77" t="str">
        <f>IF(D13=0,"",IF(A13&amp;$D$4&amp;D13=VLOOKUP(A13&amp;$D$4&amp;D13,'Exras Inflair Vs. Base'!Z:Z,1,0),"",0))</f>
        <v/>
      </c>
      <c r="S13" s="77" t="str">
        <f>IF(E13=0,"",IF(A13&amp;$E$4&amp;E13=VLOOKUP(A13&amp;$E$4&amp;E13,'Exras Inflair Vs. Base'!Z:Z,1,0),"",0))</f>
        <v/>
      </c>
      <c r="T13" s="77" t="str">
        <f>IF(F13=0,"",IF(A13&amp;$F$4&amp;F13=VLOOKUP(A13&amp;$F$4&amp;F13,'Exras Inflair Vs. Base'!Z:Z,1,0),"",0))</f>
        <v/>
      </c>
      <c r="U13" s="77" t="str">
        <f>IF(G13=0,"",IF(A13&amp;$G$4&amp;G13=VLOOKUP(A13&amp;$G$4&amp;G13,'Exras Inflair Vs. Base'!Z:Z,1,0),"",0))</f>
        <v/>
      </c>
      <c r="V13" s="77" t="str">
        <f>IF(H13=0,"",IF(A13&amp;$H$4&amp;H13=VLOOKUP(A13&amp;$H$4&amp;H13,'Exras Inflair Vs. Base'!Z:Z,1,0),"",0))</f>
        <v/>
      </c>
      <c r="W13" s="77" t="str">
        <f>IF(I13=0,"",IF(A13&amp;$I$4&amp;I13=VLOOKUP(A13&amp;$I$4&amp;I13,'Exras Inflair Vs. Base'!Z:Z,1,0),"",0))</f>
        <v/>
      </c>
      <c r="X13" s="77" t="str">
        <f>IF(J13=0,"",IF(A13&amp;$J$4&amp;J13=VLOOKUP(A13&amp;$J$4&amp;J13,'Exras Inflair Vs. Base'!Z:Z,1,0),"",0))</f>
        <v/>
      </c>
      <c r="AC13" s="299">
        <v>8</v>
      </c>
      <c r="AD13" s="297">
        <v>1</v>
      </c>
      <c r="AE13" s="298" t="str">
        <f>IF(AD13&gt;0,IF(TEXT(BASE!A2,"MM")="03",VLOOKUP(AC13,'GF CREW CODES'!A:D,4,0),IF(TEXT(BASE!A2,"MM")="06",VLOOKUP(AC13,'GF CREW CODES'!A:D,4,0),IF(TEXT(BASE!A2,"MM")="09",VLOOKUP(AC13,'GF CREW CODES'!A:D,4,0),IF(TEXT(BASE!A2,"MM")="12",VLOOKUP(AC13,'GF CREW CODES'!A:D,4,0),IF(TEXT(BASE!A2,"MM")="02",VLOOKUP(AC13,'GF CREW CODES'!A:C,3,0),IF(TEXT(BASE!A2,"MM")="05",VLOOKUP(AC13,'GF CREW CODES'!A:C,3,0),IF(TEXT(BASE!A2,"MM")="08",VLOOKUP(AC13,'GF CREW CODES'!A:C,3,0),IF(TEXT(BASE!A2,"MM")="11",VLOOKUP(AC13,'GF CREW CODES'!A:C,3,0),IF(TEXT(BASE!A2,"MM")="01",VLOOKUP(AC13,'GF CREW CODES'!A:B,2,0),IF(TEXT(BASE!A2,"MM")="04",VLOOKUP(AC13,'GF CREW CODES'!A:B,2,0),IF(TEXT(BASE!A2,"MM")="07",VLOOKUP(AC13,'GF CREW CODES'!A:B,2,0),IF(TEXT(BASE!A2,"MM")="10",VLOOKUP(AC13,'GF CREW CODES'!A:B,2,0),0)))))))))))),"")</f>
        <v>C92014</v>
      </c>
    </row>
    <row r="14" spans="1:34" s="77" customFormat="1" ht="15.75" customHeight="1" x14ac:dyDescent="0.3">
      <c r="A14" s="156" t="str">
        <f>IF(BASE!A15=0,"",BASE!A15)</f>
        <v>FZ0570</v>
      </c>
      <c r="B14" s="183">
        <f>IF(LEFT(A14,2)="UL",(VLOOKUP(A14,BASE!A:F,6,0)*(VLOOKUP(A14,'SUPL. CALCULATION'!B:AB,27,0)))+(VLOOKUP(A14,BASE!A:G,7,0)*(VLOOKUP(A14,'SUPL. CALCULATION'!B:AC,28,0)))+(VLOOKUP(A14,BASE!A:L,11,0)*(VLOOKUP(A14,'SUPL. CALCULATION'!B:AD,29,0)))+(VLOOKUP(A14,BASE!A:L,12,0)*(VLOOKUP(A14,'SUPL. CALCULATION'!B:AD,29,0))),0)</f>
        <v>0</v>
      </c>
      <c r="C14" s="184">
        <f>IF(LEFT(A14,2)="UL",(VLOOKUP(A14,BASE!A:F,6,0)*VLOOKUP(A14,'SUPL. CALCULATION'!B:Z,25,0))+((VLOOKUP(A14,BASE!A:L,11,0)+VLOOKUP(A14,BASE!A:L,12,0))*VLOOKUP(A14,'SUPL. CALCULATION'!B:AA,26,0)),0)</f>
        <v>0</v>
      </c>
      <c r="D14" s="366">
        <f>IF(LEFT(A14,2)="UL",(IF((VLOOKUP(VLOOKUP(A14,BASE!A:B,2,0),REGISTRATIONS!B:C,2,0))="A330",(IF(VLOOKUP(A14,BASE!A:F,6,0)&gt;0,VLOOKUP(A14,'SUPL. CALCULATION'!B:Y,13,0),0))+(IF(VLOOKUP(A14,BASE!A:G,7,0)&gt;0,VLOOKUP(A14,'SUPL. CALCULATION'!B:Y,16,0),0)),0))+(IF((VLOOKUP(VLOOKUP(A14,BASE!A:B,2,0),REGISTRATIONS!B:C,2,0))="A320",(IF(VLOOKUP(A14,BASE!A:F,6,0)&gt;0,VLOOKUP(A14,'SUPL. CALCULATION'!B:Y,19,0),0))+(IF(VLOOKUP(A14,BASE!A:G,7,0)&gt;0,VLOOKUP(A14,'SUPL. CALCULATION'!B:Y,22,0),0)),0)),0)</f>
        <v>0</v>
      </c>
      <c r="E14" s="185">
        <f>IF(LEFT(A14,2)="UL",(IF((VLOOKUP(VLOOKUP(A14,BASE!A:B,2,0),REGISTRATIONS!B:C,2,0))="A330",(IF(VLOOKUP(A14,BASE!A:F,6,0)&gt;0,VLOOKUP(A14,'SUPL. CALCULATION'!B:Y,14,0),0))+(IF(VLOOKUP(A14,BASE!A:G,7,0)&gt;0,VLOOKUP(A14,'SUPL. CALCULATION'!B:Y,17,0),0)),0)+(IF((VLOOKUP(VLOOKUP(A14,BASE!A:B,2,0),REGISTRATIONS!B:C,2,0))="A320",(IF(VLOOKUP(A14,BASE!A:F,6,0)&gt;0,VLOOKUP(A14,'SUPL. CALCULATION'!B:Y,20,0),0))+(IF(VLOOKUP(A14,BASE!A:G,7,0)&gt;0,VLOOKUP(A14,'SUPL. CALCULATION'!B:Y,23,0),0)),0))),0)</f>
        <v>0</v>
      </c>
      <c r="F14" s="185">
        <f>IF(LEFT(A14,2)="UL",(IF((VLOOKUP(VLOOKUP(A14,BASE!A:B,2,0),REGISTRATIONS!B:C,2,0))="A330",(IF(VLOOKUP(A14,BASE!A:F,6,0)&gt;0,VLOOKUP(A14,'SUPL. CALCULATION'!B:Y,15,0),0))+(IF(VLOOKUP(A14,BASE!A:G,7,0)&gt;0,VLOOKUP(A14,'SUPL. CALCULATION'!B:Y,18,0),0)),0)+(IF((VLOOKUP(VLOOKUP(A14,BASE!A:B,2,0),REGISTRATIONS!B:C,2,0))="A320",(IF(VLOOKUP(A14,BASE!A:F,6,0)&gt;0,VLOOKUP(A14,'SUPL. CALCULATION'!B:Y,21,0),0))+(IF(VLOOKUP(A14,BASE!A:G,7,0)&gt;0,VLOOKUP(A14,'SUPL. CALCULATION'!B:Y,24,0),0)),0))),0)</f>
        <v>0</v>
      </c>
      <c r="G14" s="185">
        <f>_xlfn.IFNA(IF((VLOOKUP(A14,BASE!A:N,14,0))="M",IF(VLOOKUP(VLOOKUP(A14,BASE!A:B,2,0),REGISTRATIONS!B:C,2,0)="A330",(VLOOKUP(A14,BASE!A:K,11,0)),0)+IF(VLOOKUP(VLOOKUP(A14,BASE!A:B,2,0),REGISTRATIONS!B:C,2,0)="A320",(VLOOKUP(A14,BASE!A:K,11,0)),0),0),0)</f>
        <v>0</v>
      </c>
      <c r="H14" s="185">
        <f>_xlfn.IFNA(IF((VLOOKUP(A14,BASE!A:N,14,0))="M",IF(VLOOKUP(VLOOKUP(A14,BASE!A:B,2,0),REGISTRATIONS!B:C,2,0)="A330",(VLOOKUP(A14,BASE!A:K,11,0)),0)+IF(VLOOKUP(VLOOKUP(A14,BASE!A:B,2,0),REGISTRATIONS!B:C,2,0)="A320",(VLOOKUP(A14,BASE!A:K,11,0)),0),0),0)</f>
        <v>0</v>
      </c>
      <c r="I14" s="185">
        <f>_xlfn.IFNA(IF(VLOOKUP(A14,BASE!A:N,14,0)="M",IF((VLOOKUP(VLOOKUP(A14,BASE!A:B,2,0),REGISTRATIONS!B:C,2,0))="A330",VLOOKUP(VLOOKUP(A14,BASE!A:L,12,0),'UL GRID - CREW'!G:H,2,0),0)+IF(VLOOKUP(VLOOKUP(A14,BASE!A:B,2,0),REGISTRATIONS!B:C,2,0)="A320",(VLOOKUP(A14,BASE!A:L,12,0)),0),0),0)</f>
        <v>0</v>
      </c>
      <c r="J14" s="185">
        <f>_xlfn.IFNA(IF(VLOOKUP(A14,BASE!A:N,14,0)="M",IF((VLOOKUP(VLOOKUP(A14,BASE!A:B,2,0),REGISTRATIONS!B:C,2,0))="A330",VLOOKUP(VLOOKUP(A14,BASE!A:L,12,0),'UL GRID - CREW'!G:H,2,0),0)+IF(VLOOKUP(VLOOKUP(A14,BASE!A:B,2,0),REGISTRATIONS!B:C,2,0)="A320",(VLOOKUP(A14,BASE!A:L,12,0)),0),0),0)</f>
        <v>0</v>
      </c>
      <c r="K14" s="254" t="str">
        <f t="shared" si="1"/>
        <v/>
      </c>
      <c r="L14" s="254"/>
      <c r="M14" s="254"/>
      <c r="N14" s="254"/>
      <c r="O14" s="254"/>
      <c r="P14" s="77" t="str">
        <f>IF(B14=0,"",IF(A14&amp;$B$4&amp;B14=VLOOKUP(A14&amp;$B$4&amp;B14,'Exras Inflair Vs. Base'!Z:Z,1,0),"",0))</f>
        <v/>
      </c>
      <c r="Q14" s="77" t="str">
        <f>IF(C14=0,"",IF(A14&amp;$C$4&amp;C14=VLOOKUP(A14&amp;$C$4&amp;C14,'Exras Inflair Vs. Base'!Z:Z,1,0),"",0))</f>
        <v/>
      </c>
      <c r="R14" s="77" t="str">
        <f>IF(D14=0,"",IF(A14&amp;$D$4&amp;D14=VLOOKUP(A14&amp;$D$4&amp;D14,'Exras Inflair Vs. Base'!Z:Z,1,0),"",0))</f>
        <v/>
      </c>
      <c r="S14" s="77" t="str">
        <f>IF(E14=0,"",IF(A14&amp;$E$4&amp;E14=VLOOKUP(A14&amp;$E$4&amp;E14,'Exras Inflair Vs. Base'!Z:Z,1,0),"",0))</f>
        <v/>
      </c>
      <c r="T14" s="77" t="str">
        <f>IF(F14=0,"",IF(A14&amp;$F$4&amp;F14=VLOOKUP(A14&amp;$F$4&amp;F14,'Exras Inflair Vs. Base'!Z:Z,1,0),"",0))</f>
        <v/>
      </c>
      <c r="U14" s="77" t="str">
        <f>IF(G14=0,"",IF(A14&amp;$G$4&amp;G14=VLOOKUP(A14&amp;$G$4&amp;G14,'Exras Inflair Vs. Base'!Z:Z,1,0),"",0))</f>
        <v/>
      </c>
      <c r="V14" s="77" t="str">
        <f>IF(H14=0,"",IF(A14&amp;$H$4&amp;H14=VLOOKUP(A14&amp;$H$4&amp;H14,'Exras Inflair Vs. Base'!Z:Z,1,0),"",0))</f>
        <v/>
      </c>
      <c r="W14" s="77" t="str">
        <f>IF(I14=0,"",IF(A14&amp;$I$4&amp;I14=VLOOKUP(A14&amp;$I$4&amp;I14,'Exras Inflair Vs. Base'!Z:Z,1,0),"",0))</f>
        <v/>
      </c>
      <c r="X14" s="77" t="str">
        <f>IF(J14=0,"",IF(A14&amp;$J$4&amp;J14=VLOOKUP(A14&amp;$J$4&amp;J14,'Exras Inflair Vs. Base'!Z:Z,1,0),"",0))</f>
        <v/>
      </c>
    </row>
    <row r="15" spans="1:34" s="77" customFormat="1" ht="15.75" customHeight="1" x14ac:dyDescent="0.3">
      <c r="A15" s="188" t="str">
        <f>IF(BASE!A16=0,"",BASE!A16)</f>
        <v>EK0649</v>
      </c>
      <c r="B15" s="189">
        <f>IF(LEFT(A15,2)="UL",(VLOOKUP(A15,BASE!A:F,6,0)*(VLOOKUP(A15,'SUPL. CALCULATION'!B:AB,27,0)))+(VLOOKUP(A15,BASE!A:G,7,0)*(VLOOKUP(A15,'SUPL. CALCULATION'!B:AC,28,0)))+(VLOOKUP(A15,BASE!A:L,11,0)*(VLOOKUP(A15,'SUPL. CALCULATION'!B:AD,29,0)))+(VLOOKUP(A15,BASE!A:L,12,0)*(VLOOKUP(A15,'SUPL. CALCULATION'!B:AD,29,0))),0)</f>
        <v>0</v>
      </c>
      <c r="C15" s="190">
        <f>IF(LEFT(A15,2)="UL",(VLOOKUP(A15,BASE!A:F,6,0)*VLOOKUP(A15,'SUPL. CALCULATION'!B:Z,25,0))+((VLOOKUP(A15,BASE!A:L,11,0)+VLOOKUP(A15,BASE!A:L,12,0))*VLOOKUP(A15,'SUPL. CALCULATION'!B:AA,26,0)),0)</f>
        <v>0</v>
      </c>
      <c r="D15" s="367">
        <f>IF(LEFT(A15,2)="UL",(IF((VLOOKUP(VLOOKUP(A15,BASE!A:B,2,0),REGISTRATIONS!B:C,2,0))="A330",(IF(VLOOKUP(A15,BASE!A:F,6,0)&gt;0,VLOOKUP(A15,'SUPL. CALCULATION'!B:Y,13,0),0))+(IF(VLOOKUP(A15,BASE!A:G,7,0)&gt;0,VLOOKUP(A15,'SUPL. CALCULATION'!B:Y,16,0),0)),0))+(IF((VLOOKUP(VLOOKUP(A15,BASE!A:B,2,0),REGISTRATIONS!B:C,2,0))="A320",(IF(VLOOKUP(A15,BASE!A:F,6,0)&gt;0,VLOOKUP(A15,'SUPL. CALCULATION'!B:Y,19,0),0))+(IF(VLOOKUP(A15,BASE!A:G,7,0)&gt;0,VLOOKUP(A15,'SUPL. CALCULATION'!B:Y,22,0),0)),0)),0)</f>
        <v>0</v>
      </c>
      <c r="E15" s="191">
        <f>IF(LEFT(A15,2)="UL",(IF((VLOOKUP(VLOOKUP(A15,BASE!A:B,2,0),REGISTRATIONS!B:C,2,0))="A330",(IF(VLOOKUP(A15,BASE!A:F,6,0)&gt;0,VLOOKUP(A15,'SUPL. CALCULATION'!B:Y,14,0),0))+(IF(VLOOKUP(A15,BASE!A:G,7,0)&gt;0,VLOOKUP(A15,'SUPL. CALCULATION'!B:Y,17,0),0)),0)+(IF((VLOOKUP(VLOOKUP(A15,BASE!A:B,2,0),REGISTRATIONS!B:C,2,0))="A320",(IF(VLOOKUP(A15,BASE!A:F,6,0)&gt;0,VLOOKUP(A15,'SUPL. CALCULATION'!B:Y,20,0),0))+(IF(VLOOKUP(A15,BASE!A:G,7,0)&gt;0,VLOOKUP(A15,'SUPL. CALCULATION'!B:Y,23,0),0)),0))),0)</f>
        <v>0</v>
      </c>
      <c r="F15" s="191">
        <f>IF(LEFT(A15,2)="UL",(IF((VLOOKUP(VLOOKUP(A15,BASE!A:B,2,0),REGISTRATIONS!B:C,2,0))="A330",(IF(VLOOKUP(A15,BASE!A:F,6,0)&gt;0,VLOOKUP(A15,'SUPL. CALCULATION'!B:Y,15,0),0))+(IF(VLOOKUP(A15,BASE!A:G,7,0)&gt;0,VLOOKUP(A15,'SUPL. CALCULATION'!B:Y,18,0),0)),0)+(IF((VLOOKUP(VLOOKUP(A15,BASE!A:B,2,0),REGISTRATIONS!B:C,2,0))="A320",(IF(VLOOKUP(A15,BASE!A:F,6,0)&gt;0,VLOOKUP(A15,'SUPL. CALCULATION'!B:Y,21,0),0))+(IF(VLOOKUP(A15,BASE!A:G,7,0)&gt;0,VLOOKUP(A15,'SUPL. CALCULATION'!B:Y,24,0),0)),0))),0)</f>
        <v>0</v>
      </c>
      <c r="G15" s="191">
        <f>_xlfn.IFNA(IF((VLOOKUP(A15,BASE!A:N,14,0))="M",IF(VLOOKUP(VLOOKUP(A15,BASE!A:B,2,0),REGISTRATIONS!B:C,2,0)="A330",(VLOOKUP(A15,BASE!A:K,11,0)),0)+IF(VLOOKUP(VLOOKUP(A15,BASE!A:B,2,0),REGISTRATIONS!B:C,2,0)="A320",(VLOOKUP(A15,BASE!A:K,11,0)),0),0),0)</f>
        <v>0</v>
      </c>
      <c r="H15" s="191">
        <f>_xlfn.IFNA(IF((VLOOKUP(A15,BASE!A:N,14,0))="M",IF(VLOOKUP(VLOOKUP(A15,BASE!A:B,2,0),REGISTRATIONS!B:C,2,0)="A330",(VLOOKUP(A15,BASE!A:K,11,0)),0)+IF(VLOOKUP(VLOOKUP(A15,BASE!A:B,2,0),REGISTRATIONS!B:C,2,0)="A320",(VLOOKUP(A15,BASE!A:K,11,0)),0),0),0)</f>
        <v>0</v>
      </c>
      <c r="I15" s="191">
        <f>_xlfn.IFNA(IF(VLOOKUP(A15,BASE!A:N,14,0)="M",IF((VLOOKUP(VLOOKUP(A15,BASE!A:B,2,0),REGISTRATIONS!B:C,2,0))="A330",VLOOKUP(VLOOKUP(A15,BASE!A:L,12,0),'UL GRID - CREW'!G:H,2,0),0)+IF(VLOOKUP(VLOOKUP(A15,BASE!A:B,2,0),REGISTRATIONS!B:C,2,0)="A320",(VLOOKUP(A15,BASE!A:L,12,0)),0),0),0)</f>
        <v>0</v>
      </c>
      <c r="J15" s="191">
        <f>_xlfn.IFNA(IF(VLOOKUP(A15,BASE!A:N,14,0)="M",IF((VLOOKUP(VLOOKUP(A15,BASE!A:B,2,0),REGISTRATIONS!B:C,2,0))="A330",VLOOKUP(VLOOKUP(A15,BASE!A:L,12,0),'UL GRID - CREW'!G:H,2,0),0)+IF(VLOOKUP(VLOOKUP(A15,BASE!A:B,2,0),REGISTRATIONS!B:C,2,0)="A320",(VLOOKUP(A15,BASE!A:L,12,0)),0),0),0)</f>
        <v>0</v>
      </c>
      <c r="K15" s="254" t="str">
        <f t="shared" si="1"/>
        <v/>
      </c>
      <c r="L15" s="254"/>
      <c r="M15" s="254"/>
      <c r="N15" s="254"/>
      <c r="O15" s="254"/>
      <c r="P15" s="77" t="str">
        <f>IF(B15=0,"",IF(A15&amp;$B$4&amp;B15=VLOOKUP(A15&amp;$B$4&amp;B15,'Exras Inflair Vs. Base'!Z:Z,1,0),"",0))</f>
        <v/>
      </c>
      <c r="Q15" s="77" t="str">
        <f>IF(C15=0,"",IF(A15&amp;$C$4&amp;C15=VLOOKUP(A15&amp;$C$4&amp;C15,'Exras Inflair Vs. Base'!Z:Z,1,0),"",0))</f>
        <v/>
      </c>
      <c r="R15" s="77" t="str">
        <f>IF(D15=0,"",IF(A15&amp;$D$4&amp;D15=VLOOKUP(A15&amp;$D$4&amp;D15,'Exras Inflair Vs. Base'!Z:Z,1,0),"",0))</f>
        <v/>
      </c>
      <c r="S15" s="77" t="str">
        <f>IF(E15=0,"",IF(A15&amp;$E$4&amp;E15=VLOOKUP(A15&amp;$E$4&amp;E15,'Exras Inflair Vs. Base'!Z:Z,1,0),"",0))</f>
        <v/>
      </c>
      <c r="T15" s="77" t="str">
        <f>IF(F15=0,"",IF(A15&amp;$F$4&amp;F15=VLOOKUP(A15&amp;$F$4&amp;F15,'Exras Inflair Vs. Base'!Z:Z,1,0),"",0))</f>
        <v/>
      </c>
      <c r="U15" s="77" t="str">
        <f>IF(G15=0,"",IF(A15&amp;$G$4&amp;G15=VLOOKUP(A15&amp;$G$4&amp;G15,'Exras Inflair Vs. Base'!Z:Z,1,0),"",0))</f>
        <v/>
      </c>
      <c r="V15" s="77" t="str">
        <f>IF(H15=0,"",IF(A15&amp;$H$4&amp;H15=VLOOKUP(A15&amp;$H$4&amp;H15,'Exras Inflair Vs. Base'!Z:Z,1,0),"",0))</f>
        <v/>
      </c>
      <c r="W15" s="77" t="str">
        <f>IF(I15=0,"",IF(A15&amp;$I$4&amp;I15=VLOOKUP(A15&amp;$I$4&amp;I15,'Exras Inflair Vs. Base'!Z:Z,1,0),"",0))</f>
        <v/>
      </c>
      <c r="X15" s="77" t="str">
        <f>IF(J15=0,"",IF(A15&amp;$J$4&amp;J15=VLOOKUP(A15&amp;$J$4&amp;J15,'Exras Inflair Vs. Base'!Z:Z,1,0),"",0))</f>
        <v/>
      </c>
    </row>
    <row r="16" spans="1:34" s="77" customFormat="1" ht="15.75" customHeight="1" x14ac:dyDescent="0.3">
      <c r="A16" s="156" t="str">
        <f>IF(BASE!A17=0,"",BASE!A17)</f>
        <v>UL364</v>
      </c>
      <c r="B16" s="183" t="e">
        <f>IF(LEFT(A16,2)="UL",(VLOOKUP(A16,BASE!A:F,6,0)*(VLOOKUP(A16,'SUPL. CALCULATION'!B:AB,27,0)))+(VLOOKUP(A16,BASE!A:G,7,0)*(VLOOKUP(A16,'SUPL. CALCULATION'!B:AC,28,0)))+(VLOOKUP(A16,BASE!A:L,11,0)*(VLOOKUP(A16,'SUPL. CALCULATION'!B:AD,29,0)))+(VLOOKUP(A16,BASE!A:L,12,0)*(VLOOKUP(A16,'SUPL. CALCULATION'!B:AD,29,0))),0)</f>
        <v>#N/A</v>
      </c>
      <c r="C16" s="184" t="e">
        <f>IF(LEFT(A16,2)="UL",(VLOOKUP(A16,BASE!A:F,6,0)*VLOOKUP(A16,'SUPL. CALCULATION'!B:Z,25,0))+((VLOOKUP(A16,BASE!A:L,11,0)+VLOOKUP(A16,BASE!A:L,12,0))*VLOOKUP(A16,'SUPL. CALCULATION'!B:AA,26,0)),0)</f>
        <v>#N/A</v>
      </c>
      <c r="D16" s="366" t="e">
        <f>IF(LEFT(A16,2)="UL",(IF((VLOOKUP(VLOOKUP(A16,BASE!A:B,2,0),REGISTRATIONS!B:C,2,0))="A330",(IF(VLOOKUP(A16,BASE!A:F,6,0)&gt;0,VLOOKUP(A16,'SUPL. CALCULATION'!B:Y,13,0),0))+(IF(VLOOKUP(A16,BASE!A:G,7,0)&gt;0,VLOOKUP(A16,'SUPL. CALCULATION'!B:Y,16,0),0)),0))+(IF((VLOOKUP(VLOOKUP(A16,BASE!A:B,2,0),REGISTRATIONS!B:C,2,0))="A320",(IF(VLOOKUP(A16,BASE!A:F,6,0)&gt;0,VLOOKUP(A16,'SUPL. CALCULATION'!B:Y,19,0),0))+(IF(VLOOKUP(A16,BASE!A:G,7,0)&gt;0,VLOOKUP(A16,'SUPL. CALCULATION'!B:Y,22,0),0)),0)),0)</f>
        <v>#N/A</v>
      </c>
      <c r="E16" s="185" t="e">
        <f>IF(LEFT(A16,2)="UL",(IF((VLOOKUP(VLOOKUP(A16,BASE!A:B,2,0),REGISTRATIONS!B:C,2,0))="A330",(IF(VLOOKUP(A16,BASE!A:F,6,0)&gt;0,VLOOKUP(A16,'SUPL. CALCULATION'!B:Y,14,0),0))+(IF(VLOOKUP(A16,BASE!A:G,7,0)&gt;0,VLOOKUP(A16,'SUPL. CALCULATION'!B:Y,17,0),0)),0)+(IF((VLOOKUP(VLOOKUP(A16,BASE!A:B,2,0),REGISTRATIONS!B:C,2,0))="A320",(IF(VLOOKUP(A16,BASE!A:F,6,0)&gt;0,VLOOKUP(A16,'SUPL. CALCULATION'!B:Y,20,0),0))+(IF(VLOOKUP(A16,BASE!A:G,7,0)&gt;0,VLOOKUP(A16,'SUPL. CALCULATION'!B:Y,23,0),0)),0))),0)</f>
        <v>#N/A</v>
      </c>
      <c r="F16" s="185" t="e">
        <f>IF(LEFT(A16,2)="UL",(IF((VLOOKUP(VLOOKUP(A16,BASE!A:B,2,0),REGISTRATIONS!B:C,2,0))="A330",(IF(VLOOKUP(A16,BASE!A:F,6,0)&gt;0,VLOOKUP(A16,'SUPL. CALCULATION'!B:Y,15,0),0))+(IF(VLOOKUP(A16,BASE!A:G,7,0)&gt;0,VLOOKUP(A16,'SUPL. CALCULATION'!B:Y,18,0),0)),0)+(IF((VLOOKUP(VLOOKUP(A16,BASE!A:B,2,0),REGISTRATIONS!B:C,2,0))="A320",(IF(VLOOKUP(A16,BASE!A:F,6,0)&gt;0,VLOOKUP(A16,'SUPL. CALCULATION'!B:Y,21,0),0))+(IF(VLOOKUP(A16,BASE!A:G,7,0)&gt;0,VLOOKUP(A16,'SUPL. CALCULATION'!B:Y,24,0),0)),0))),0)</f>
        <v>#N/A</v>
      </c>
      <c r="G16" s="185">
        <f>_xlfn.IFNA(IF((VLOOKUP(A16,BASE!A:N,14,0))="M",IF(VLOOKUP(VLOOKUP(A16,BASE!A:B,2,0),REGISTRATIONS!B:C,2,0)="A330",(VLOOKUP(A16,BASE!A:K,11,0)),0)+IF(VLOOKUP(VLOOKUP(A16,BASE!A:B,2,0),REGISTRATIONS!B:C,2,0)="A320",(VLOOKUP(A16,BASE!A:K,11,0)),0),0),0)</f>
        <v>2</v>
      </c>
      <c r="H16" s="185">
        <f>_xlfn.IFNA(IF((VLOOKUP(A16,BASE!A:N,14,0))="M",IF(VLOOKUP(VLOOKUP(A16,BASE!A:B,2,0),REGISTRATIONS!B:C,2,0)="A330",(VLOOKUP(A16,BASE!A:K,11,0)),0)+IF(VLOOKUP(VLOOKUP(A16,BASE!A:B,2,0),REGISTRATIONS!B:C,2,0)="A320",(VLOOKUP(A16,BASE!A:K,11,0)),0),0),0)</f>
        <v>2</v>
      </c>
      <c r="I16" s="185">
        <f>_xlfn.IFNA(IF(VLOOKUP(A16,BASE!A:N,14,0)="M",IF((VLOOKUP(VLOOKUP(A16,BASE!A:B,2,0),REGISTRATIONS!B:C,2,0))="A330",VLOOKUP(VLOOKUP(A16,BASE!A:L,12,0),'UL GRID - CREW'!G:H,2,0),0)+IF(VLOOKUP(VLOOKUP(A16,BASE!A:B,2,0),REGISTRATIONS!B:C,2,0)="A320",(VLOOKUP(A16,BASE!A:L,12,0)),0),0),0)</f>
        <v>9</v>
      </c>
      <c r="J16" s="185">
        <f>_xlfn.IFNA(IF(VLOOKUP(A16,BASE!A:N,14,0)="M",IF((VLOOKUP(VLOOKUP(A16,BASE!A:B,2,0),REGISTRATIONS!B:C,2,0))="A330",VLOOKUP(VLOOKUP(A16,BASE!A:L,12,0),'UL GRID - CREW'!G:H,2,0),0)+IF(VLOOKUP(VLOOKUP(A16,BASE!A:B,2,0),REGISTRATIONS!B:C,2,0)="A320",(VLOOKUP(A16,BASE!A:L,12,0)),0),0),0)</f>
        <v>9</v>
      </c>
      <c r="K16" s="254" t="str">
        <f t="shared" si="1"/>
        <v>Pls Check this in Inflair</v>
      </c>
      <c r="L16" s="254"/>
      <c r="M16" s="254"/>
      <c r="N16" s="254"/>
      <c r="O16" s="254"/>
      <c r="P16" s="77" t="e">
        <f>IF(B16=0,"",IF(A16&amp;$B$4&amp;B16=VLOOKUP(A16&amp;$B$4&amp;B16,'Exras Inflair Vs. Base'!Z:Z,1,0),"",0))</f>
        <v>#N/A</v>
      </c>
      <c r="Q16" s="77" t="e">
        <f>IF(C16=0,"",IF(A16&amp;$C$4&amp;C16=VLOOKUP(A16&amp;$C$4&amp;C16,'Exras Inflair Vs. Base'!Z:Z,1,0),"",0))</f>
        <v>#N/A</v>
      </c>
      <c r="R16" s="77" t="e">
        <f>IF(D16=0,"",IF(A16&amp;$D$4&amp;D16=VLOOKUP(A16&amp;$D$4&amp;D16,'Exras Inflair Vs. Base'!Z:Z,1,0),"",0))</f>
        <v>#N/A</v>
      </c>
      <c r="S16" s="77" t="e">
        <f>IF(E16=0,"",IF(A16&amp;$E$4&amp;E16=VLOOKUP(A16&amp;$E$4&amp;E16,'Exras Inflair Vs. Base'!Z:Z,1,0),"",0))</f>
        <v>#N/A</v>
      </c>
      <c r="T16" s="77" t="e">
        <f>IF(F16=0,"",IF(A16&amp;$F$4&amp;F16=VLOOKUP(A16&amp;$F$4&amp;F16,'Exras Inflair Vs. Base'!Z:Z,1,0),"",0))</f>
        <v>#N/A</v>
      </c>
      <c r="U16" s="77" t="e">
        <f>IF(G16=0,"",IF(A16&amp;$G$4&amp;G16=VLOOKUP(A16&amp;$G$4&amp;G16,'Exras Inflair Vs. Base'!Z:Z,1,0),"",0))</f>
        <v>#N/A</v>
      </c>
      <c r="V16" s="77" t="e">
        <f>IF(H16=0,"",IF(A16&amp;$H$4&amp;H16=VLOOKUP(A16&amp;$H$4&amp;H16,'Exras Inflair Vs. Base'!Z:Z,1,0),"",0))</f>
        <v>#N/A</v>
      </c>
      <c r="W16" s="77" t="e">
        <f>IF(I16=0,"",IF(A16&amp;$I$4&amp;I16=VLOOKUP(A16&amp;$I$4&amp;I16,'Exras Inflair Vs. Base'!Z:Z,1,0),"",0))</f>
        <v>#N/A</v>
      </c>
      <c r="X16" s="77" t="e">
        <f>IF(J16=0,"",IF(A16&amp;$J$4&amp;J16=VLOOKUP(A16&amp;$J$4&amp;J16,'Exras Inflair Vs. Base'!Z:Z,1,0),"",0))</f>
        <v>#N/A</v>
      </c>
    </row>
    <row r="17" spans="1:32" s="77" customFormat="1" ht="15.75" customHeight="1" x14ac:dyDescent="0.3">
      <c r="A17" s="188" t="str">
        <f>IF(BASE!A18=0,"",BASE!A18)</f>
        <v>UL0365</v>
      </c>
      <c r="B17" s="189">
        <f>IF(LEFT(A17,2)="UL",(VLOOKUP(A17,BASE!A:F,6,0)*(VLOOKUP(A17,'SUPL. CALCULATION'!B:AB,27,0)))+(VLOOKUP(A17,BASE!A:G,7,0)*(VLOOKUP(A17,'SUPL. CALCULATION'!B:AC,28,0)))+(VLOOKUP(A17,BASE!A:L,11,0)*(VLOOKUP(A17,'SUPL. CALCULATION'!B:AD,29,0)))+(VLOOKUP(A17,BASE!A:L,12,0)*(VLOOKUP(A17,'SUPL. CALCULATION'!B:AD,29,0))),0)</f>
        <v>311</v>
      </c>
      <c r="C17" s="190">
        <f>IF(LEFT(A17,2)="UL",(VLOOKUP(A17,BASE!A:F,6,0)*VLOOKUP(A17,'SUPL. CALCULATION'!B:Z,25,0))+((VLOOKUP(A17,BASE!A:L,11,0)+VLOOKUP(A17,BASE!A:L,12,0))*VLOOKUP(A17,'SUPL. CALCULATION'!B:AA,26,0)),0)</f>
        <v>42</v>
      </c>
      <c r="D17" s="367">
        <f>IF(LEFT(A17,2)="UL",(IF((VLOOKUP(VLOOKUP(A17,BASE!A:B,2,0),REGISTRATIONS!B:C,2,0))="A330",(IF(VLOOKUP(A17,BASE!A:F,6,0)&gt;0,VLOOKUP(A17,'SUPL. CALCULATION'!B:Y,13,0),0))+(IF(VLOOKUP(A17,BASE!A:G,7,0)&gt;0,VLOOKUP(A17,'SUPL. CALCULATION'!B:Y,16,0),0)),0))+(IF((VLOOKUP(VLOOKUP(A17,BASE!A:B,2,0),REGISTRATIONS!B:C,2,0))="A320",(IF(VLOOKUP(A17,BASE!A:F,6,0)&gt;0,VLOOKUP(A17,'SUPL. CALCULATION'!B:Y,19,0),0))+(IF(VLOOKUP(A17,BASE!A:G,7,0)&gt;0,VLOOKUP(A17,'SUPL. CALCULATION'!B:Y,22,0),0)),0)),0)</f>
        <v>6</v>
      </c>
      <c r="E17" s="191">
        <f>IF(LEFT(A17,2)="UL",(IF((VLOOKUP(VLOOKUP(A17,BASE!A:B,2,0),REGISTRATIONS!B:C,2,0))="A330",(IF(VLOOKUP(A17,BASE!A:F,6,0)&gt;0,VLOOKUP(A17,'SUPL. CALCULATION'!B:Y,14,0),0))+(IF(VLOOKUP(A17,BASE!A:G,7,0)&gt;0,VLOOKUP(A17,'SUPL. CALCULATION'!B:Y,17,0),0)),0)+(IF((VLOOKUP(VLOOKUP(A17,BASE!A:B,2,0),REGISTRATIONS!B:C,2,0))="A320",(IF(VLOOKUP(A17,BASE!A:F,6,0)&gt;0,VLOOKUP(A17,'SUPL. CALCULATION'!B:Y,20,0),0))+(IF(VLOOKUP(A17,BASE!A:G,7,0)&gt;0,VLOOKUP(A17,'SUPL. CALCULATION'!B:Y,23,0),0)),0))),0)</f>
        <v>6</v>
      </c>
      <c r="F17" s="191">
        <f>IF(LEFT(A17,2)="UL",(IF((VLOOKUP(VLOOKUP(A17,BASE!A:B,2,0),REGISTRATIONS!B:C,2,0))="A330",(IF(VLOOKUP(A17,BASE!A:F,6,0)&gt;0,VLOOKUP(A17,'SUPL. CALCULATION'!B:Y,15,0),0))+(IF(VLOOKUP(A17,BASE!A:G,7,0)&gt;0,VLOOKUP(A17,'SUPL. CALCULATION'!B:Y,18,0),0)),0)+(IF((VLOOKUP(VLOOKUP(A17,BASE!A:B,2,0),REGISTRATIONS!B:C,2,0))="A320",(IF(VLOOKUP(A17,BASE!A:F,6,0)&gt;0,VLOOKUP(A17,'SUPL. CALCULATION'!B:Y,21,0),0))+(IF(VLOOKUP(A17,BASE!A:G,7,0)&gt;0,VLOOKUP(A17,'SUPL. CALCULATION'!B:Y,24,0),0)),0))),0)</f>
        <v>1</v>
      </c>
      <c r="G17" s="191">
        <f>_xlfn.IFNA(IF((VLOOKUP(A17,BASE!A:N,14,0))="M",IF(VLOOKUP(VLOOKUP(A17,BASE!A:B,2,0),REGISTRATIONS!B:C,2,0)="A330",(VLOOKUP(A17,BASE!A:K,11,0)),0)+IF(VLOOKUP(VLOOKUP(A17,BASE!A:B,2,0),REGISTRATIONS!B:C,2,0)="A320",(VLOOKUP(A17,BASE!A:K,11,0)),0),0),0)</f>
        <v>0</v>
      </c>
      <c r="H17" s="191">
        <f>_xlfn.IFNA(IF((VLOOKUP(A17,BASE!A:N,14,0))="M",IF(VLOOKUP(VLOOKUP(A17,BASE!A:B,2,0),REGISTRATIONS!B:C,2,0)="A330",(VLOOKUP(A17,BASE!A:K,11,0)),0)+IF(VLOOKUP(VLOOKUP(A17,BASE!A:B,2,0),REGISTRATIONS!B:C,2,0)="A320",(VLOOKUP(A17,BASE!A:K,11,0)),0),0),0)</f>
        <v>0</v>
      </c>
      <c r="I17" s="191">
        <f>_xlfn.IFNA(IF(VLOOKUP(A17,BASE!A:N,14,0)="M",IF((VLOOKUP(VLOOKUP(A17,BASE!A:B,2,0),REGISTRATIONS!B:C,2,0))="A330",VLOOKUP(VLOOKUP(A17,BASE!A:L,12,0),'UL GRID - CREW'!G:H,2,0),0)+IF(VLOOKUP(VLOOKUP(A17,BASE!A:B,2,0),REGISTRATIONS!B:C,2,0)="A320",(VLOOKUP(A17,BASE!A:L,12,0)),0),0),0)</f>
        <v>0</v>
      </c>
      <c r="J17" s="191">
        <f>_xlfn.IFNA(IF(VLOOKUP(A17,BASE!A:N,14,0)="M",IF((VLOOKUP(VLOOKUP(A17,BASE!A:B,2,0),REGISTRATIONS!B:C,2,0))="A330",VLOOKUP(VLOOKUP(A17,BASE!A:L,12,0),'UL GRID - CREW'!G:H,2,0),0)+IF(VLOOKUP(VLOOKUP(A17,BASE!A:B,2,0),REGISTRATIONS!B:C,2,0)="A320",(VLOOKUP(A17,BASE!A:L,12,0)),0),0),0)</f>
        <v>0</v>
      </c>
      <c r="K17" s="254" t="str">
        <f t="shared" si="1"/>
        <v/>
      </c>
      <c r="L17" s="254"/>
      <c r="M17" s="254"/>
      <c r="N17" s="254"/>
      <c r="O17" s="254"/>
      <c r="P17" s="77" t="str">
        <f>IF(B17=0,"",IF(A17&amp;$B$4&amp;B17=VLOOKUP(A17&amp;$B$4&amp;B17,'Exras Inflair Vs. Base'!Z:Z,1,0),"",0))</f>
        <v/>
      </c>
      <c r="Q17" s="77" t="str">
        <f>IF(C17=0,"",IF(A17&amp;$C$4&amp;C17=VLOOKUP(A17&amp;$C$4&amp;C17,'Exras Inflair Vs. Base'!Z:Z,1,0),"",0))</f>
        <v/>
      </c>
      <c r="R17" s="77" t="str">
        <f>IF(D17=0,"",IF(A17&amp;$D$4&amp;D17=VLOOKUP(A17&amp;$D$4&amp;D17,'Exras Inflair Vs. Base'!Z:Z,1,0),"",0))</f>
        <v/>
      </c>
      <c r="S17" s="77" t="str">
        <f>IF(E17=0,"",IF(A17&amp;$E$4&amp;E17=VLOOKUP(A17&amp;$E$4&amp;E17,'Exras Inflair Vs. Base'!Z:Z,1,0),"",0))</f>
        <v/>
      </c>
      <c r="T17" s="77" t="str">
        <f>IF(F17=0,"",IF(A17&amp;$F$4&amp;F17=VLOOKUP(A17&amp;$F$4&amp;F17,'Exras Inflair Vs. Base'!Z:Z,1,0),"",0))</f>
        <v/>
      </c>
      <c r="U17" s="77" t="str">
        <f>IF(G17=0,"",IF(A17&amp;$G$4&amp;G17=VLOOKUP(A17&amp;$G$4&amp;G17,'Exras Inflair Vs. Base'!Z:Z,1,0),"",0))</f>
        <v/>
      </c>
      <c r="V17" s="77" t="str">
        <f>IF(H17=0,"",IF(A17&amp;$H$4&amp;H17=VLOOKUP(A17&amp;$H$4&amp;H17,'Exras Inflair Vs. Base'!Z:Z,1,0),"",0))</f>
        <v/>
      </c>
      <c r="W17" s="77" t="str">
        <f>IF(I17=0,"",IF(A17&amp;$I$4&amp;I17=VLOOKUP(A17&amp;$I$4&amp;I17,'Exras Inflair Vs. Base'!Z:Z,1,0),"",0))</f>
        <v/>
      </c>
      <c r="X17" s="77" t="str">
        <f>IF(J17=0,"",IF(A17&amp;$J$4&amp;J17=VLOOKUP(A17&amp;$J$4&amp;J17,'Exras Inflair Vs. Base'!Z:Z,1,0),"",0))</f>
        <v/>
      </c>
    </row>
    <row r="18" spans="1:32" s="77" customFormat="1" ht="15.75" customHeight="1" x14ac:dyDescent="0.3">
      <c r="A18" s="156" t="str">
        <f>IF(BASE!A19=0,"",BASE!A19)</f>
        <v>UL0364</v>
      </c>
      <c r="B18" s="183">
        <f>IF(LEFT(A18,2)="UL",(VLOOKUP(A18,BASE!A:F,6,0)*(VLOOKUP(A18,'SUPL. CALCULATION'!B:AB,27,0)))+(VLOOKUP(A18,BASE!A:G,7,0)*(VLOOKUP(A18,'SUPL. CALCULATION'!B:AC,28,0)))+(VLOOKUP(A18,BASE!A:L,11,0)*(VLOOKUP(A18,'SUPL. CALCULATION'!B:AD,29,0)))+(VLOOKUP(A18,BASE!A:L,12,0)*(VLOOKUP(A18,'SUPL. CALCULATION'!B:AD,29,0))),0)</f>
        <v>279</v>
      </c>
      <c r="C18" s="184">
        <f>IF(LEFT(A18,2)="UL",(VLOOKUP(A18,BASE!A:F,6,0)*VLOOKUP(A18,'SUPL. CALCULATION'!B:Z,25,0))+((VLOOKUP(A18,BASE!A:L,11,0)+VLOOKUP(A18,BASE!A:L,12,0))*VLOOKUP(A18,'SUPL. CALCULATION'!B:AA,26,0)),0)</f>
        <v>20</v>
      </c>
      <c r="D18" s="366">
        <f>IF(LEFT(A18,2)="UL",(IF((VLOOKUP(VLOOKUP(A18,BASE!A:B,2,0),REGISTRATIONS!B:C,2,0))="A330",(IF(VLOOKUP(A18,BASE!A:F,6,0)&gt;0,VLOOKUP(A18,'SUPL. CALCULATION'!B:Y,13,0),0))+(IF(VLOOKUP(A18,BASE!A:G,7,0)&gt;0,VLOOKUP(A18,'SUPL. CALCULATION'!B:Y,16,0),0)),0))+(IF((VLOOKUP(VLOOKUP(A18,BASE!A:B,2,0),REGISTRATIONS!B:C,2,0))="A320",(IF(VLOOKUP(A18,BASE!A:F,6,0)&gt;0,VLOOKUP(A18,'SUPL. CALCULATION'!B:Y,19,0),0))+(IF(VLOOKUP(A18,BASE!A:G,7,0)&gt;0,VLOOKUP(A18,'SUPL. CALCULATION'!B:Y,22,0),0)),0)),0)</f>
        <v>6</v>
      </c>
      <c r="E18" s="185">
        <f>IF(LEFT(A18,2)="UL",(IF((VLOOKUP(VLOOKUP(A18,BASE!A:B,2,0),REGISTRATIONS!B:C,2,0))="A330",(IF(VLOOKUP(A18,BASE!A:F,6,0)&gt;0,VLOOKUP(A18,'SUPL. CALCULATION'!B:Y,14,0),0))+(IF(VLOOKUP(A18,BASE!A:G,7,0)&gt;0,VLOOKUP(A18,'SUPL. CALCULATION'!B:Y,17,0),0)),0)+(IF((VLOOKUP(VLOOKUP(A18,BASE!A:B,2,0),REGISTRATIONS!B:C,2,0))="A320",(IF(VLOOKUP(A18,BASE!A:F,6,0)&gt;0,VLOOKUP(A18,'SUPL. CALCULATION'!B:Y,20,0),0))+(IF(VLOOKUP(A18,BASE!A:G,7,0)&gt;0,VLOOKUP(A18,'SUPL. CALCULATION'!B:Y,23,0),0)),0))),0)</f>
        <v>6</v>
      </c>
      <c r="F18" s="185">
        <f>IF(LEFT(A18,2)="UL",(IF((VLOOKUP(VLOOKUP(A18,BASE!A:B,2,0),REGISTRATIONS!B:C,2,0))="A330",(IF(VLOOKUP(A18,BASE!A:F,6,0)&gt;0,VLOOKUP(A18,'SUPL. CALCULATION'!B:Y,15,0),0))+(IF(VLOOKUP(A18,BASE!A:G,7,0)&gt;0,VLOOKUP(A18,'SUPL. CALCULATION'!B:Y,18,0),0)),0)+(IF((VLOOKUP(VLOOKUP(A18,BASE!A:B,2,0),REGISTRATIONS!B:C,2,0))="A320",(IF(VLOOKUP(A18,BASE!A:F,6,0)&gt;0,VLOOKUP(A18,'SUPL. CALCULATION'!B:Y,21,0),0))+(IF(VLOOKUP(A18,BASE!A:G,7,0)&gt;0,VLOOKUP(A18,'SUPL. CALCULATION'!B:Y,24,0),0)),0))),0)</f>
        <v>0</v>
      </c>
      <c r="G18" s="185">
        <f>_xlfn.IFNA(IF((VLOOKUP(A18,BASE!A:N,14,0))="M",IF(VLOOKUP(VLOOKUP(A18,BASE!A:B,2,0),REGISTRATIONS!B:C,2,0)="A330",(VLOOKUP(A18,BASE!A:K,11,0)),0)+IF(VLOOKUP(VLOOKUP(A18,BASE!A:B,2,0),REGISTRATIONS!B:C,2,0)="A320",(VLOOKUP(A18,BASE!A:K,11,0)),0),0),0)</f>
        <v>0</v>
      </c>
      <c r="H18" s="185">
        <f>_xlfn.IFNA(IF((VLOOKUP(A18,BASE!A:N,14,0))="M",IF(VLOOKUP(VLOOKUP(A18,BASE!A:B,2,0),REGISTRATIONS!B:C,2,0)="A330",(VLOOKUP(A18,BASE!A:K,11,0)),0)+IF(VLOOKUP(VLOOKUP(A18,BASE!A:B,2,0),REGISTRATIONS!B:C,2,0)="A320",(VLOOKUP(A18,BASE!A:K,11,0)),0),0),0)</f>
        <v>0</v>
      </c>
      <c r="I18" s="185">
        <f>_xlfn.IFNA(IF(VLOOKUP(A18,BASE!A:N,14,0)="M",IF((VLOOKUP(VLOOKUP(A18,BASE!A:B,2,0),REGISTRATIONS!B:C,2,0))="A330",VLOOKUP(VLOOKUP(A18,BASE!A:L,12,0),'UL GRID - CREW'!G:H,2,0),0)+IF(VLOOKUP(VLOOKUP(A18,BASE!A:B,2,0),REGISTRATIONS!B:C,2,0)="A320",(VLOOKUP(A18,BASE!A:L,12,0)),0),0),0)</f>
        <v>0</v>
      </c>
      <c r="J18" s="185">
        <f>_xlfn.IFNA(IF(VLOOKUP(A18,BASE!A:N,14,0)="M",IF((VLOOKUP(VLOOKUP(A18,BASE!A:B,2,0),REGISTRATIONS!B:C,2,0))="A330",VLOOKUP(VLOOKUP(A18,BASE!A:L,12,0),'UL GRID - CREW'!G:H,2,0),0)+IF(VLOOKUP(VLOOKUP(A18,BASE!A:B,2,0),REGISTRATIONS!B:C,2,0)="A320",(VLOOKUP(A18,BASE!A:L,12,0)),0),0),0)</f>
        <v>0</v>
      </c>
      <c r="K18" s="254" t="str">
        <f t="shared" si="1"/>
        <v>Pls Check this in Inflair</v>
      </c>
      <c r="L18" s="254"/>
      <c r="M18" s="254"/>
      <c r="N18" s="254"/>
      <c r="O18" s="254"/>
      <c r="P18" s="77" t="e">
        <f>IF(B18=0,"",IF(A18&amp;$B$4&amp;B18=VLOOKUP(A18&amp;$B$4&amp;B18,'Exras Inflair Vs. Base'!Z:Z,1,0),"",0))</f>
        <v>#N/A</v>
      </c>
      <c r="Q18" s="77" t="e">
        <f>IF(C18=0,"",IF(A18&amp;$C$4&amp;C18=VLOOKUP(A18&amp;$C$4&amp;C18,'Exras Inflair Vs. Base'!Z:Z,1,0),"",0))</f>
        <v>#N/A</v>
      </c>
      <c r="R18" s="77" t="e">
        <f>IF(D18=0,"",IF(A18&amp;$D$4&amp;D18=VLOOKUP(A18&amp;$D$4&amp;D18,'Exras Inflair Vs. Base'!Z:Z,1,0),"",0))</f>
        <v>#N/A</v>
      </c>
      <c r="S18" s="77" t="e">
        <f>IF(E18=0,"",IF(A18&amp;$E$4&amp;E18=VLOOKUP(A18&amp;$E$4&amp;E18,'Exras Inflair Vs. Base'!Z:Z,1,0),"",0))</f>
        <v>#N/A</v>
      </c>
      <c r="T18" s="77" t="str">
        <f>IF(F18=0,"",IF(A18&amp;$F$4&amp;F18=VLOOKUP(A18&amp;$F$4&amp;F18,'Exras Inflair Vs. Base'!Z:Z,1,0),"",0))</f>
        <v/>
      </c>
      <c r="U18" s="77" t="str">
        <f>IF(G18=0,"",IF(A18&amp;$G$4&amp;G18=VLOOKUP(A18&amp;$G$4&amp;G18,'Exras Inflair Vs. Base'!Z:Z,1,0),"",0))</f>
        <v/>
      </c>
      <c r="V18" s="77" t="str">
        <f>IF(H18=0,"",IF(A18&amp;$H$4&amp;H18=VLOOKUP(A18&amp;$H$4&amp;H18,'Exras Inflair Vs. Base'!Z:Z,1,0),"",0))</f>
        <v/>
      </c>
      <c r="W18" s="77" t="str">
        <f>IF(I18=0,"",IF(A18&amp;$I$4&amp;I18=VLOOKUP(A18&amp;$I$4&amp;I18,'Exras Inflair Vs. Base'!Z:Z,1,0),"",0))</f>
        <v/>
      </c>
      <c r="X18" s="77" t="str">
        <f>IF(J18=0,"",IF(A18&amp;$J$4&amp;J18=VLOOKUP(A18&amp;$J$4&amp;J18,'Exras Inflair Vs. Base'!Z:Z,1,0),"",0))</f>
        <v/>
      </c>
      <c r="AF18" s="296"/>
    </row>
    <row r="19" spans="1:32" s="77" customFormat="1" ht="15.75" customHeight="1" x14ac:dyDescent="0.3">
      <c r="A19" s="188" t="str">
        <f>IF(BASE!A20=0,"",BASE!A20)</f>
        <v>UL0101</v>
      </c>
      <c r="B19" s="189">
        <f>IF(LEFT(A19,2)="UL",(VLOOKUP(A19,BASE!A:F,6,0)*(VLOOKUP(A19,'SUPL. CALCULATION'!B:AB,27,0)))+(VLOOKUP(A19,BASE!A:G,7,0)*(VLOOKUP(A19,'SUPL. CALCULATION'!B:AC,28,0)))+(VLOOKUP(A19,BASE!A:L,11,0)*(VLOOKUP(A19,'SUPL. CALCULATION'!B:AD,29,0)))+(VLOOKUP(A19,BASE!A:L,12,0)*(VLOOKUP(A19,'SUPL. CALCULATION'!B:AD,29,0))),0)</f>
        <v>25</v>
      </c>
      <c r="C19" s="190">
        <f>IF(LEFT(A19,2)="UL",(VLOOKUP(A19,BASE!A:F,6,0)*VLOOKUP(A19,'SUPL. CALCULATION'!B:Z,25,0))+((VLOOKUP(A19,BASE!A:L,11,0)+VLOOKUP(A19,BASE!A:L,12,0))*VLOOKUP(A19,'SUPL. CALCULATION'!B:AA,26,0)),0)</f>
        <v>25</v>
      </c>
      <c r="D19" s="367">
        <f>IF(LEFT(A19,2)="UL",(IF((VLOOKUP(VLOOKUP(A19,BASE!A:B,2,0),REGISTRATIONS!B:C,2,0))="A330",(IF(VLOOKUP(A19,BASE!A:F,6,0)&gt;0,VLOOKUP(A19,'SUPL. CALCULATION'!B:Y,13,0),0))+(IF(VLOOKUP(A19,BASE!A:G,7,0)&gt;0,VLOOKUP(A19,'SUPL. CALCULATION'!B:Y,16,0),0)),0))+(IF((VLOOKUP(VLOOKUP(A19,BASE!A:B,2,0),REGISTRATIONS!B:C,2,0))="A320",(IF(VLOOKUP(A19,BASE!A:F,6,0)&gt;0,VLOOKUP(A19,'SUPL. CALCULATION'!B:Y,19,0),0))+(IF(VLOOKUP(A19,BASE!A:G,7,0)&gt;0,VLOOKUP(A19,'SUPL. CALCULATION'!B:Y,22,0),0)),0)),0)</f>
        <v>4</v>
      </c>
      <c r="E19" s="191">
        <f>IF(LEFT(A19,2)="UL",(IF((VLOOKUP(VLOOKUP(A19,BASE!A:B,2,0),REGISTRATIONS!B:C,2,0))="A330",(IF(VLOOKUP(A19,BASE!A:F,6,0)&gt;0,VLOOKUP(A19,'SUPL. CALCULATION'!B:Y,14,0),0))+(IF(VLOOKUP(A19,BASE!A:G,7,0)&gt;0,VLOOKUP(A19,'SUPL. CALCULATION'!B:Y,17,0),0)),0)+(IF((VLOOKUP(VLOOKUP(A19,BASE!A:B,2,0),REGISTRATIONS!B:C,2,0))="A320",(IF(VLOOKUP(A19,BASE!A:F,6,0)&gt;0,VLOOKUP(A19,'SUPL. CALCULATION'!B:Y,20,0),0))+(IF(VLOOKUP(A19,BASE!A:G,7,0)&gt;0,VLOOKUP(A19,'SUPL. CALCULATION'!B:Y,23,0),0)),0))),0)</f>
        <v>2</v>
      </c>
      <c r="F19" s="191">
        <f>IF(LEFT(A19,2)="UL",(IF((VLOOKUP(VLOOKUP(A19,BASE!A:B,2,0),REGISTRATIONS!B:C,2,0))="A330",(IF(VLOOKUP(A19,BASE!A:F,6,0)&gt;0,VLOOKUP(A19,'SUPL. CALCULATION'!B:Y,15,0),0))+(IF(VLOOKUP(A19,BASE!A:G,7,0)&gt;0,VLOOKUP(A19,'SUPL. CALCULATION'!B:Y,18,0),0)),0)+(IF((VLOOKUP(VLOOKUP(A19,BASE!A:B,2,0),REGISTRATIONS!B:C,2,0))="A320",(IF(VLOOKUP(A19,BASE!A:F,6,0)&gt;0,VLOOKUP(A19,'SUPL. CALCULATION'!B:Y,21,0),0))+(IF(VLOOKUP(A19,BASE!A:G,7,0)&gt;0,VLOOKUP(A19,'SUPL. CALCULATION'!B:Y,24,0),0)),0))),0)</f>
        <v>0</v>
      </c>
      <c r="G19" s="191">
        <f>_xlfn.IFNA(IF((VLOOKUP(A19,BASE!A:N,14,0))="M",IF(VLOOKUP(VLOOKUP(A19,BASE!A:B,2,0),REGISTRATIONS!B:C,2,0)="A330",(VLOOKUP(A19,BASE!A:K,11,0)),0)+IF(VLOOKUP(VLOOKUP(A19,BASE!A:B,2,0),REGISTRATIONS!B:C,2,0)="A320",(VLOOKUP(A19,BASE!A:K,11,0)),0),0),0)</f>
        <v>2</v>
      </c>
      <c r="H19" s="191">
        <f>_xlfn.IFNA(IF((VLOOKUP(A19,BASE!A:N,14,0))="M",IF(VLOOKUP(VLOOKUP(A19,BASE!A:B,2,0),REGISTRATIONS!B:C,2,0)="A330",(VLOOKUP(A19,BASE!A:K,11,0)),0)+IF(VLOOKUP(VLOOKUP(A19,BASE!A:B,2,0),REGISTRATIONS!B:C,2,0)="A320",(VLOOKUP(A19,BASE!A:K,11,0)),0),0),0)</f>
        <v>2</v>
      </c>
      <c r="I19" s="191">
        <f>_xlfn.IFNA(IF(VLOOKUP(A19,BASE!A:N,14,0)="M",IF((VLOOKUP(VLOOKUP(A19,BASE!A:B,2,0),REGISTRATIONS!B:C,2,0))="A330",VLOOKUP(VLOOKUP(A19,BASE!A:L,12,0),'UL GRID - CREW'!G:H,2,0),0)+IF(VLOOKUP(VLOOKUP(A19,BASE!A:B,2,0),REGISTRATIONS!B:C,2,0)="A320",(VLOOKUP(A19,BASE!A:L,12,0)),0),0),0)</f>
        <v>8</v>
      </c>
      <c r="J19" s="191">
        <f>_xlfn.IFNA(IF(VLOOKUP(A19,BASE!A:N,14,0)="M",IF((VLOOKUP(VLOOKUP(A19,BASE!A:B,2,0),REGISTRATIONS!B:C,2,0))="A330",VLOOKUP(VLOOKUP(A19,BASE!A:L,12,0),'UL GRID - CREW'!G:H,2,0),0)+IF(VLOOKUP(VLOOKUP(A19,BASE!A:B,2,0),REGISTRATIONS!B:C,2,0)="A320",(VLOOKUP(A19,BASE!A:L,12,0)),0),0),0)</f>
        <v>8</v>
      </c>
      <c r="K19" s="254" t="str">
        <f t="shared" si="1"/>
        <v/>
      </c>
      <c r="L19" s="254"/>
      <c r="M19" s="254"/>
      <c r="N19" s="254"/>
      <c r="O19" s="254"/>
      <c r="P19" s="77" t="str">
        <f>IF(B19=0,"",IF(A19&amp;$B$4&amp;B19=VLOOKUP(A19&amp;$B$4&amp;B19,'Exras Inflair Vs. Base'!Z:Z,1,0),"",0))</f>
        <v/>
      </c>
      <c r="Q19" s="77" t="str">
        <f>IF(C19=0,"",IF(A19&amp;$C$4&amp;C19=VLOOKUP(A19&amp;$C$4&amp;C19,'Exras Inflair Vs. Base'!Z:Z,1,0),"",0))</f>
        <v/>
      </c>
      <c r="R19" s="77" t="str">
        <f>IF(D19=0,"",IF(A19&amp;$D$4&amp;D19=VLOOKUP(A19&amp;$D$4&amp;D19,'Exras Inflair Vs. Base'!Z:Z,1,0),"",0))</f>
        <v/>
      </c>
      <c r="S19" s="77" t="str">
        <f>IF(E19=0,"",IF(A19&amp;$E$4&amp;E19=VLOOKUP(A19&amp;$E$4&amp;E19,'Exras Inflair Vs. Base'!Z:Z,1,0),"",0))</f>
        <v/>
      </c>
      <c r="T19" s="77" t="str">
        <f>IF(F19=0,"",IF(A19&amp;$F$4&amp;F19=VLOOKUP(A19&amp;$F$4&amp;F19,'Exras Inflair Vs. Base'!Z:Z,1,0),"",0))</f>
        <v/>
      </c>
      <c r="U19" s="77" t="str">
        <f>IF(G19=0,"",IF(A19&amp;$G$4&amp;G19=VLOOKUP(A19&amp;$G$4&amp;G19,'Exras Inflair Vs. Base'!Z:Z,1,0),"",0))</f>
        <v/>
      </c>
      <c r="V19" s="77" t="str">
        <f>IF(H19=0,"",IF(A19&amp;$H$4&amp;H19=VLOOKUP(A19&amp;$H$4&amp;H19,'Exras Inflair Vs. Base'!Z:Z,1,0),"",0))</f>
        <v/>
      </c>
      <c r="W19" s="77" t="str">
        <f>IF(I19=0,"",IF(A19&amp;$I$4&amp;I19=VLOOKUP(A19&amp;$I$4&amp;I19,'Exras Inflair Vs. Base'!Z:Z,1,0),"",0))</f>
        <v/>
      </c>
      <c r="X19" s="77" t="str">
        <f>IF(J19=0,"",IF(A19&amp;$J$4&amp;J19=VLOOKUP(A19&amp;$J$4&amp;J19,'Exras Inflair Vs. Base'!Z:Z,1,0),"",0))</f>
        <v/>
      </c>
    </row>
    <row r="20" spans="1:32" s="77" customFormat="1" ht="15.75" customHeight="1" x14ac:dyDescent="0.3">
      <c r="A20" s="156" t="str">
        <f>IF(BASE!A21=0,"",BASE!A21)</f>
        <v>UL0102</v>
      </c>
      <c r="B20" s="183">
        <f>IF(LEFT(A20,2)="UL",(VLOOKUP(A20,BASE!A:F,6,0)*(VLOOKUP(A20,'SUPL. CALCULATION'!B:AB,27,0)))+(VLOOKUP(A20,BASE!A:G,7,0)*(VLOOKUP(A20,'SUPL. CALCULATION'!B:AC,28,0)))+(VLOOKUP(A20,BASE!A:L,11,0)*(VLOOKUP(A20,'SUPL. CALCULATION'!B:AD,29,0)))+(VLOOKUP(A20,BASE!A:L,12,0)*(VLOOKUP(A20,'SUPL. CALCULATION'!B:AD,29,0))),0)</f>
        <v>4</v>
      </c>
      <c r="C20" s="184">
        <f>IF(LEFT(A20,2)="UL",(VLOOKUP(A20,BASE!A:F,6,0)*VLOOKUP(A20,'SUPL. CALCULATION'!B:Z,25,0))+((VLOOKUP(A20,BASE!A:L,11,0)+VLOOKUP(A20,BASE!A:L,12,0))*VLOOKUP(A20,'SUPL. CALCULATION'!B:AA,26,0)),0)</f>
        <v>4</v>
      </c>
      <c r="D20" s="366">
        <f>IF(LEFT(A20,2)="UL",(IF((VLOOKUP(VLOOKUP(A20,BASE!A:B,2,0),REGISTRATIONS!B:C,2,0))="A330",(IF(VLOOKUP(A20,BASE!A:F,6,0)&gt;0,VLOOKUP(A20,'SUPL. CALCULATION'!B:Y,13,0),0))+(IF(VLOOKUP(A20,BASE!A:G,7,0)&gt;0,VLOOKUP(A20,'SUPL. CALCULATION'!B:Y,16,0),0)),0))+(IF((VLOOKUP(VLOOKUP(A20,BASE!A:B,2,0),REGISTRATIONS!B:C,2,0))="A320",(IF(VLOOKUP(A20,BASE!A:F,6,0)&gt;0,VLOOKUP(A20,'SUPL. CALCULATION'!B:Y,19,0),0))+(IF(VLOOKUP(A20,BASE!A:G,7,0)&gt;0,VLOOKUP(A20,'SUPL. CALCULATION'!B:Y,22,0),0)),0)),0)</f>
        <v>4</v>
      </c>
      <c r="E20" s="185">
        <f>IF(LEFT(A20,2)="UL",(IF((VLOOKUP(VLOOKUP(A20,BASE!A:B,2,0),REGISTRATIONS!B:C,2,0))="A330",(IF(VLOOKUP(A20,BASE!A:F,6,0)&gt;0,VLOOKUP(A20,'SUPL. CALCULATION'!B:Y,14,0),0))+(IF(VLOOKUP(A20,BASE!A:G,7,0)&gt;0,VLOOKUP(A20,'SUPL. CALCULATION'!B:Y,17,0),0)),0)+(IF((VLOOKUP(VLOOKUP(A20,BASE!A:B,2,0),REGISTRATIONS!B:C,2,0))="A320",(IF(VLOOKUP(A20,BASE!A:F,6,0)&gt;0,VLOOKUP(A20,'SUPL. CALCULATION'!B:Y,20,0),0))+(IF(VLOOKUP(A20,BASE!A:G,7,0)&gt;0,VLOOKUP(A20,'SUPL. CALCULATION'!B:Y,23,0),0)),0))),0)</f>
        <v>2</v>
      </c>
      <c r="F20" s="185">
        <f>IF(LEFT(A20,2)="UL",(IF((VLOOKUP(VLOOKUP(A20,BASE!A:B,2,0),REGISTRATIONS!B:C,2,0))="A330",(IF(VLOOKUP(A20,BASE!A:F,6,0)&gt;0,VLOOKUP(A20,'SUPL. CALCULATION'!B:Y,15,0),0))+(IF(VLOOKUP(A20,BASE!A:G,7,0)&gt;0,VLOOKUP(A20,'SUPL. CALCULATION'!B:Y,18,0),0)),0)+(IF((VLOOKUP(VLOOKUP(A20,BASE!A:B,2,0),REGISTRATIONS!B:C,2,0))="A320",(IF(VLOOKUP(A20,BASE!A:F,6,0)&gt;0,VLOOKUP(A20,'SUPL. CALCULATION'!B:Y,21,0),0))+(IF(VLOOKUP(A20,BASE!A:G,7,0)&gt;0,VLOOKUP(A20,'SUPL. CALCULATION'!B:Y,24,0),0)),0))),0)</f>
        <v>0</v>
      </c>
      <c r="G20" s="185">
        <f>_xlfn.IFNA(IF((VLOOKUP(A20,BASE!A:N,14,0))="M",IF(VLOOKUP(VLOOKUP(A20,BASE!A:B,2,0),REGISTRATIONS!B:C,2,0)="A330",(VLOOKUP(A20,BASE!A:K,11,0)),0)+IF(VLOOKUP(VLOOKUP(A20,BASE!A:B,2,0),REGISTRATIONS!B:C,2,0)="A320",(VLOOKUP(A20,BASE!A:K,11,0)),0),0),0)</f>
        <v>0</v>
      </c>
      <c r="H20" s="185">
        <f>_xlfn.IFNA(IF((VLOOKUP(A20,BASE!A:N,14,0))="M",IF(VLOOKUP(VLOOKUP(A20,BASE!A:B,2,0),REGISTRATIONS!B:C,2,0)="A330",(VLOOKUP(A20,BASE!A:K,11,0)),0)+IF(VLOOKUP(VLOOKUP(A20,BASE!A:B,2,0),REGISTRATIONS!B:C,2,0)="A320",(VLOOKUP(A20,BASE!A:K,11,0)),0),0),0)</f>
        <v>0</v>
      </c>
      <c r="I20" s="185">
        <f>_xlfn.IFNA(IF(VLOOKUP(A20,BASE!A:N,14,0)="M",IF((VLOOKUP(VLOOKUP(A20,BASE!A:B,2,0),REGISTRATIONS!B:C,2,0))="A330",VLOOKUP(VLOOKUP(A20,BASE!A:L,12,0),'UL GRID - CREW'!G:H,2,0),0)+IF(VLOOKUP(VLOOKUP(A20,BASE!A:B,2,0),REGISTRATIONS!B:C,2,0)="A320",(VLOOKUP(A20,BASE!A:L,12,0)),0),0),0)</f>
        <v>0</v>
      </c>
      <c r="J20" s="185">
        <f>_xlfn.IFNA(IF(VLOOKUP(A20,BASE!A:N,14,0)="M",IF((VLOOKUP(VLOOKUP(A20,BASE!A:B,2,0),REGISTRATIONS!B:C,2,0))="A330",VLOOKUP(VLOOKUP(A20,BASE!A:L,12,0),'UL GRID - CREW'!G:H,2,0),0)+IF(VLOOKUP(VLOOKUP(A20,BASE!A:B,2,0),REGISTRATIONS!B:C,2,0)="A320",(VLOOKUP(A20,BASE!A:L,12,0)),0),0),0)</f>
        <v>0</v>
      </c>
      <c r="K20" s="254" t="str">
        <f t="shared" si="1"/>
        <v/>
      </c>
      <c r="L20" s="254"/>
      <c r="M20" s="254"/>
      <c r="N20" s="254"/>
      <c r="O20" s="254"/>
      <c r="P20" s="77" t="str">
        <f>IF(B20=0,"",IF(A20&amp;$B$4&amp;B20=VLOOKUP(A20&amp;$B$4&amp;B20,'Exras Inflair Vs. Base'!Z:Z,1,0),"",0))</f>
        <v/>
      </c>
      <c r="Q20" s="77" t="str">
        <f>IF(C20=0,"",IF(A20&amp;$C$4&amp;C20=VLOOKUP(A20&amp;$C$4&amp;C20,'Exras Inflair Vs. Base'!Z:Z,1,0),"",0))</f>
        <v/>
      </c>
      <c r="R20" s="77" t="str">
        <f>IF(D20=0,"",IF(A20&amp;$D$4&amp;D20=VLOOKUP(A20&amp;$D$4&amp;D20,'Exras Inflair Vs. Base'!Z:Z,1,0),"",0))</f>
        <v/>
      </c>
      <c r="S20" s="77" t="str">
        <f>IF(E20=0,"",IF(A20&amp;$E$4&amp;E20=VLOOKUP(A20&amp;$E$4&amp;E20,'Exras Inflair Vs. Base'!Z:Z,1,0),"",0))</f>
        <v/>
      </c>
      <c r="T20" s="77" t="str">
        <f>IF(F20=0,"",IF(A20&amp;$F$4&amp;F20=VLOOKUP(A20&amp;$F$4&amp;F20,'Exras Inflair Vs. Base'!Z:Z,1,0),"",0))</f>
        <v/>
      </c>
      <c r="U20" s="77" t="str">
        <f>IF(G20=0,"",IF(A20&amp;$G$4&amp;G20=VLOOKUP(A20&amp;$G$4&amp;G20,'Exras Inflair Vs. Base'!Z:Z,1,0),"",0))</f>
        <v/>
      </c>
      <c r="V20" s="77" t="str">
        <f>IF(H20=0,"",IF(A20&amp;$H$4&amp;H20=VLOOKUP(A20&amp;$H$4&amp;H20,'Exras Inflair Vs. Base'!Z:Z,1,0),"",0))</f>
        <v/>
      </c>
      <c r="W20" s="77" t="str">
        <f>IF(I20=0,"",IF(A20&amp;$I$4&amp;I20=VLOOKUP(A20&amp;$I$4&amp;I20,'Exras Inflair Vs. Base'!Z:Z,1,0),"",0))</f>
        <v/>
      </c>
      <c r="X20" s="77" t="str">
        <f>IF(J20=0,"",IF(A20&amp;$J$4&amp;J20=VLOOKUP(A20&amp;$J$4&amp;J20,'Exras Inflair Vs. Base'!Z:Z,1,0),"",0))</f>
        <v/>
      </c>
    </row>
    <row r="21" spans="1:32" s="77" customFormat="1" ht="15.75" customHeight="1" x14ac:dyDescent="0.3">
      <c r="A21" s="188" t="str">
        <f>IF(BASE!A22=0,"",BASE!A22)</f>
        <v>UL0121</v>
      </c>
      <c r="B21" s="189">
        <f>IF(LEFT(A21,2)="UL",(VLOOKUP(A21,BASE!A:F,6,0)*(VLOOKUP(A21,'SUPL. CALCULATION'!B:AB,27,0)))+(VLOOKUP(A21,BASE!A:G,7,0)*(VLOOKUP(A21,'SUPL. CALCULATION'!B:AC,28,0)))+(VLOOKUP(A21,BASE!A:L,11,0)*(VLOOKUP(A21,'SUPL. CALCULATION'!B:AD,29,0)))+(VLOOKUP(A21,BASE!A:L,12,0)*(VLOOKUP(A21,'SUPL. CALCULATION'!B:AD,29,0))),0)</f>
        <v>20</v>
      </c>
      <c r="C21" s="190">
        <f>IF(LEFT(A21,2)="UL",(VLOOKUP(A21,BASE!A:F,6,0)*VLOOKUP(A21,'SUPL. CALCULATION'!B:Z,25,0))+((VLOOKUP(A21,BASE!A:L,11,0)+VLOOKUP(A21,BASE!A:L,12,0))*VLOOKUP(A21,'SUPL. CALCULATION'!B:AA,26,0)),0)</f>
        <v>20</v>
      </c>
      <c r="D21" s="367">
        <f>IF(LEFT(A21,2)="UL",(IF((VLOOKUP(VLOOKUP(A21,BASE!A:B,2,0),REGISTRATIONS!B:C,2,0))="A330",(IF(VLOOKUP(A21,BASE!A:F,6,0)&gt;0,VLOOKUP(A21,'SUPL. CALCULATION'!B:Y,13,0),0))+(IF(VLOOKUP(A21,BASE!A:G,7,0)&gt;0,VLOOKUP(A21,'SUPL. CALCULATION'!B:Y,16,0),0)),0))+(IF((VLOOKUP(VLOOKUP(A21,BASE!A:B,2,0),REGISTRATIONS!B:C,2,0))="A320",(IF(VLOOKUP(A21,BASE!A:F,6,0)&gt;0,VLOOKUP(A21,'SUPL. CALCULATION'!B:Y,19,0),0))+(IF(VLOOKUP(A21,BASE!A:G,7,0)&gt;0,VLOOKUP(A21,'SUPL. CALCULATION'!B:Y,22,0),0)),0)),0)</f>
        <v>4</v>
      </c>
      <c r="E21" s="191">
        <f>IF(LEFT(A21,2)="UL",(IF((VLOOKUP(VLOOKUP(A21,BASE!A:B,2,0),REGISTRATIONS!B:C,2,0))="A330",(IF(VLOOKUP(A21,BASE!A:F,6,0)&gt;0,VLOOKUP(A21,'SUPL. CALCULATION'!B:Y,14,0),0))+(IF(VLOOKUP(A21,BASE!A:G,7,0)&gt;0,VLOOKUP(A21,'SUPL. CALCULATION'!B:Y,17,0),0)),0)+(IF((VLOOKUP(VLOOKUP(A21,BASE!A:B,2,0),REGISTRATIONS!B:C,2,0))="A320",(IF(VLOOKUP(A21,BASE!A:F,6,0)&gt;0,VLOOKUP(A21,'SUPL. CALCULATION'!B:Y,20,0),0))+(IF(VLOOKUP(A21,BASE!A:G,7,0)&gt;0,VLOOKUP(A21,'SUPL. CALCULATION'!B:Y,23,0),0)),0))),0)</f>
        <v>2</v>
      </c>
      <c r="F21" s="191">
        <f>IF(LEFT(A21,2)="UL",(IF((VLOOKUP(VLOOKUP(A21,BASE!A:B,2,0),REGISTRATIONS!B:C,2,0))="A330",(IF(VLOOKUP(A21,BASE!A:F,6,0)&gt;0,VLOOKUP(A21,'SUPL. CALCULATION'!B:Y,15,0),0))+(IF(VLOOKUP(A21,BASE!A:G,7,0)&gt;0,VLOOKUP(A21,'SUPL. CALCULATION'!B:Y,18,0),0)),0)+(IF((VLOOKUP(VLOOKUP(A21,BASE!A:B,2,0),REGISTRATIONS!B:C,2,0))="A320",(IF(VLOOKUP(A21,BASE!A:F,6,0)&gt;0,VLOOKUP(A21,'SUPL. CALCULATION'!B:Y,21,0),0))+(IF(VLOOKUP(A21,BASE!A:G,7,0)&gt;0,VLOOKUP(A21,'SUPL. CALCULATION'!B:Y,24,0),0)),0))),0)</f>
        <v>0</v>
      </c>
      <c r="G21" s="191">
        <f>_xlfn.IFNA(IF((VLOOKUP(A21,BASE!A:N,14,0))="M",IF(VLOOKUP(VLOOKUP(A21,BASE!A:B,2,0),REGISTRATIONS!B:C,2,0)="A330",(VLOOKUP(A21,BASE!A:K,11,0)),0)+IF(VLOOKUP(VLOOKUP(A21,BASE!A:B,2,0),REGISTRATIONS!B:C,2,0)="A320",(VLOOKUP(A21,BASE!A:K,11,0)),0),0),0)</f>
        <v>2</v>
      </c>
      <c r="H21" s="191">
        <f>_xlfn.IFNA(IF((VLOOKUP(A21,BASE!A:N,14,0))="M",IF(VLOOKUP(VLOOKUP(A21,BASE!A:B,2,0),REGISTRATIONS!B:C,2,0)="A330",(VLOOKUP(A21,BASE!A:K,11,0)),0)+IF(VLOOKUP(VLOOKUP(A21,BASE!A:B,2,0),REGISTRATIONS!B:C,2,0)="A320",(VLOOKUP(A21,BASE!A:K,11,0)),0),0),0)</f>
        <v>2</v>
      </c>
      <c r="I21" s="191">
        <f>_xlfn.IFNA(IF(VLOOKUP(A21,BASE!A:N,14,0)="M",IF((VLOOKUP(VLOOKUP(A21,BASE!A:B,2,0),REGISTRATIONS!B:C,2,0))="A330",VLOOKUP(VLOOKUP(A21,BASE!A:L,12,0),'UL GRID - CREW'!G:H,2,0),0)+IF(VLOOKUP(VLOOKUP(A21,BASE!A:B,2,0),REGISTRATIONS!B:C,2,0)="A320",(VLOOKUP(A21,BASE!A:L,12,0)),0),0),0)</f>
        <v>8</v>
      </c>
      <c r="J21" s="191">
        <f>_xlfn.IFNA(IF(VLOOKUP(A21,BASE!A:N,14,0)="M",IF((VLOOKUP(VLOOKUP(A21,BASE!A:B,2,0),REGISTRATIONS!B:C,2,0))="A330",VLOOKUP(VLOOKUP(A21,BASE!A:L,12,0),'UL GRID - CREW'!G:H,2,0),0)+IF(VLOOKUP(VLOOKUP(A21,BASE!A:B,2,0),REGISTRATIONS!B:C,2,0)="A320",(VLOOKUP(A21,BASE!A:L,12,0)),0),0),0)</f>
        <v>8</v>
      </c>
      <c r="K21" s="254" t="str">
        <f t="shared" si="1"/>
        <v/>
      </c>
      <c r="L21" s="254"/>
      <c r="M21" s="254"/>
      <c r="N21" s="254"/>
      <c r="O21" s="254"/>
      <c r="P21" s="77" t="str">
        <f>IF(B21=0,"",IF(A21&amp;$B$4&amp;B21=VLOOKUP(A21&amp;$B$4&amp;B21,'Exras Inflair Vs. Base'!Z:Z,1,0),"",0))</f>
        <v/>
      </c>
      <c r="Q21" s="77" t="str">
        <f>IF(C21=0,"",IF(A21&amp;$C$4&amp;C21=VLOOKUP(A21&amp;$C$4&amp;C21,'Exras Inflair Vs. Base'!Z:Z,1,0),"",0))</f>
        <v/>
      </c>
      <c r="R21" s="77" t="str">
        <f>IF(D21=0,"",IF(A21&amp;$D$4&amp;D21=VLOOKUP(A21&amp;$D$4&amp;D21,'Exras Inflair Vs. Base'!Z:Z,1,0),"",0))</f>
        <v/>
      </c>
      <c r="S21" s="77" t="str">
        <f>IF(E21=0,"",IF(A21&amp;$E$4&amp;E21=VLOOKUP(A21&amp;$E$4&amp;E21,'Exras Inflair Vs. Base'!Z:Z,1,0),"",0))</f>
        <v/>
      </c>
      <c r="T21" s="77" t="str">
        <f>IF(F21=0,"",IF(A21&amp;$F$4&amp;F21=VLOOKUP(A21&amp;$F$4&amp;F21,'Exras Inflair Vs. Base'!Z:Z,1,0),"",0))</f>
        <v/>
      </c>
      <c r="U21" s="77" t="str">
        <f>IF(G21=0,"",IF(A21&amp;$G$4&amp;G21=VLOOKUP(A21&amp;$G$4&amp;G21,'Exras Inflair Vs. Base'!Z:Z,1,0),"",0))</f>
        <v/>
      </c>
      <c r="V21" s="77" t="str">
        <f>IF(H21=0,"",IF(A21&amp;$H$4&amp;H21=VLOOKUP(A21&amp;$H$4&amp;H21,'Exras Inflair Vs. Base'!Z:Z,1,0),"",0))</f>
        <v/>
      </c>
      <c r="W21" s="77" t="str">
        <f>IF(I21=0,"",IF(A21&amp;$I$4&amp;I21=VLOOKUP(A21&amp;$I$4&amp;I21,'Exras Inflair Vs. Base'!Z:Z,1,0),"",0))</f>
        <v/>
      </c>
      <c r="X21" s="77" t="str">
        <f>IF(J21=0,"",IF(A21&amp;$J$4&amp;J21=VLOOKUP(A21&amp;$J$4&amp;J21,'Exras Inflair Vs. Base'!Z:Z,1,0),"",0))</f>
        <v/>
      </c>
    </row>
    <row r="22" spans="1:32" s="77" customFormat="1" ht="15.75" customHeight="1" x14ac:dyDescent="0.3">
      <c r="A22" s="156" t="str">
        <f>IF(BASE!A23=0,"",BASE!A23)</f>
        <v>UL0302</v>
      </c>
      <c r="B22" s="183">
        <f>IF(LEFT(A22,2)="UL",(VLOOKUP(A22,BASE!A:F,6,0)*(VLOOKUP(A22,'SUPL. CALCULATION'!B:AB,27,0)))+(VLOOKUP(A22,BASE!A:G,7,0)*(VLOOKUP(A22,'SUPL. CALCULATION'!B:AC,28,0)))+(VLOOKUP(A22,BASE!A:L,11,0)*(VLOOKUP(A22,'SUPL. CALCULATION'!B:AD,29,0)))+(VLOOKUP(A22,BASE!A:L,12,0)*(VLOOKUP(A22,'SUPL. CALCULATION'!B:AD,29,0))),0)</f>
        <v>230</v>
      </c>
      <c r="C22" s="184">
        <f>IF(LEFT(A22,2)="UL",(VLOOKUP(A22,BASE!A:F,6,0)*VLOOKUP(A22,'SUPL. CALCULATION'!B:Z,25,0))+((VLOOKUP(A22,BASE!A:L,11,0)+VLOOKUP(A22,BASE!A:L,12,0))*VLOOKUP(A22,'SUPL. CALCULATION'!B:AA,26,0)),0)</f>
        <v>29</v>
      </c>
      <c r="D22" s="366">
        <f>IF(LEFT(A22,2)="UL",(IF((VLOOKUP(VLOOKUP(A22,BASE!A:B,2,0),REGISTRATIONS!B:C,2,0))="A330",(IF(VLOOKUP(A22,BASE!A:F,6,0)&gt;0,VLOOKUP(A22,'SUPL. CALCULATION'!B:Y,13,0),0))+(IF(VLOOKUP(A22,BASE!A:G,7,0)&gt;0,VLOOKUP(A22,'SUPL. CALCULATION'!B:Y,16,0),0)),0))+(IF((VLOOKUP(VLOOKUP(A22,BASE!A:B,2,0),REGISTRATIONS!B:C,2,0))="A320",(IF(VLOOKUP(A22,BASE!A:F,6,0)&gt;0,VLOOKUP(A22,'SUPL. CALCULATION'!B:Y,19,0),0))+(IF(VLOOKUP(A22,BASE!A:G,7,0)&gt;0,VLOOKUP(A22,'SUPL. CALCULATION'!B:Y,22,0),0)),0)),0)</f>
        <v>6</v>
      </c>
      <c r="E22" s="185">
        <f>IF(LEFT(A22,2)="UL",(IF((VLOOKUP(VLOOKUP(A22,BASE!A:B,2,0),REGISTRATIONS!B:C,2,0))="A330",(IF(VLOOKUP(A22,BASE!A:F,6,0)&gt;0,VLOOKUP(A22,'SUPL. CALCULATION'!B:Y,14,0),0))+(IF(VLOOKUP(A22,BASE!A:G,7,0)&gt;0,VLOOKUP(A22,'SUPL. CALCULATION'!B:Y,17,0),0)),0)+(IF((VLOOKUP(VLOOKUP(A22,BASE!A:B,2,0),REGISTRATIONS!B:C,2,0))="A320",(IF(VLOOKUP(A22,BASE!A:F,6,0)&gt;0,VLOOKUP(A22,'SUPL. CALCULATION'!B:Y,20,0),0))+(IF(VLOOKUP(A22,BASE!A:G,7,0)&gt;0,VLOOKUP(A22,'SUPL. CALCULATION'!B:Y,23,0),0)),0))),0)</f>
        <v>6</v>
      </c>
      <c r="F22" s="185">
        <f>IF(LEFT(A22,2)="UL",(IF((VLOOKUP(VLOOKUP(A22,BASE!A:B,2,0),REGISTRATIONS!B:C,2,0))="A330",(IF(VLOOKUP(A22,BASE!A:F,6,0)&gt;0,VLOOKUP(A22,'SUPL. CALCULATION'!B:Y,15,0),0))+(IF(VLOOKUP(A22,BASE!A:G,7,0)&gt;0,VLOOKUP(A22,'SUPL. CALCULATION'!B:Y,18,0),0)),0)+(IF((VLOOKUP(VLOOKUP(A22,BASE!A:B,2,0),REGISTRATIONS!B:C,2,0))="A320",(IF(VLOOKUP(A22,BASE!A:F,6,0)&gt;0,VLOOKUP(A22,'SUPL. CALCULATION'!B:Y,21,0),0))+(IF(VLOOKUP(A22,BASE!A:G,7,0)&gt;0,VLOOKUP(A22,'SUPL. CALCULATION'!B:Y,24,0),0)),0))),0)</f>
        <v>0</v>
      </c>
      <c r="G22" s="185">
        <f>_xlfn.IFNA(IF((VLOOKUP(A22,BASE!A:N,14,0))="M",IF(VLOOKUP(VLOOKUP(A22,BASE!A:B,2,0),REGISTRATIONS!B:C,2,0)="A330",(VLOOKUP(A22,BASE!A:K,11,0)),0)+IF(VLOOKUP(VLOOKUP(A22,BASE!A:B,2,0),REGISTRATIONS!B:C,2,0)="A320",(VLOOKUP(A22,BASE!A:K,11,0)),0),0),0)</f>
        <v>2</v>
      </c>
      <c r="H22" s="185">
        <f>_xlfn.IFNA(IF((VLOOKUP(A22,BASE!A:N,14,0))="M",IF(VLOOKUP(VLOOKUP(A22,BASE!A:B,2,0),REGISTRATIONS!B:C,2,0)="A330",(VLOOKUP(A22,BASE!A:K,11,0)),0)+IF(VLOOKUP(VLOOKUP(A22,BASE!A:B,2,0),REGISTRATIONS!B:C,2,0)="A320",(VLOOKUP(A22,BASE!A:K,11,0)),0),0),0)</f>
        <v>2</v>
      </c>
      <c r="I22" s="185">
        <f>_xlfn.IFNA(IF(VLOOKUP(A22,BASE!A:N,14,0)="M",IF((VLOOKUP(VLOOKUP(A22,BASE!A:B,2,0),REGISTRATIONS!B:C,2,0))="A330",VLOOKUP(VLOOKUP(A22,BASE!A:L,12,0),'UL GRID - CREW'!G:H,2,0),0)+IF(VLOOKUP(VLOOKUP(A22,BASE!A:B,2,0),REGISTRATIONS!B:C,2,0)="A320",(VLOOKUP(A22,BASE!A:L,12,0)),0),0),0)</f>
        <v>9</v>
      </c>
      <c r="J22" s="185">
        <f>_xlfn.IFNA(IF(VLOOKUP(A22,BASE!A:N,14,0)="M",IF((VLOOKUP(VLOOKUP(A22,BASE!A:B,2,0),REGISTRATIONS!B:C,2,0))="A330",VLOOKUP(VLOOKUP(A22,BASE!A:L,12,0),'UL GRID - CREW'!G:H,2,0),0)+IF(VLOOKUP(VLOOKUP(A22,BASE!A:B,2,0),REGISTRATIONS!B:C,2,0)="A320",(VLOOKUP(A22,BASE!A:L,12,0)),0),0),0)</f>
        <v>9</v>
      </c>
      <c r="K22" s="254" t="str">
        <f t="shared" si="1"/>
        <v/>
      </c>
      <c r="L22" s="254"/>
      <c r="M22" s="254"/>
      <c r="N22" s="254"/>
      <c r="O22" s="254"/>
      <c r="P22" s="77" t="str">
        <f>IF(B22=0,"",IF(A22&amp;$B$4&amp;B22=VLOOKUP(A22&amp;$B$4&amp;B22,'Exras Inflair Vs. Base'!Z:Z,1,0),"",0))</f>
        <v/>
      </c>
      <c r="Q22" s="77" t="str">
        <f>IF(C22=0,"",IF(A22&amp;$C$4&amp;C22=VLOOKUP(A22&amp;$C$4&amp;C22,'Exras Inflair Vs. Base'!Z:Z,1,0),"",0))</f>
        <v/>
      </c>
      <c r="R22" s="77" t="str">
        <f>IF(D22=0,"",IF(A22&amp;$D$4&amp;D22=VLOOKUP(A22&amp;$D$4&amp;D22,'Exras Inflair Vs. Base'!Z:Z,1,0),"",0))</f>
        <v/>
      </c>
      <c r="S22" s="77" t="str">
        <f>IF(E22=0,"",IF(A22&amp;$E$4&amp;E22=VLOOKUP(A22&amp;$E$4&amp;E22,'Exras Inflair Vs. Base'!Z:Z,1,0),"",0))</f>
        <v/>
      </c>
      <c r="T22" s="77" t="str">
        <f>IF(F22=0,"",IF(A22&amp;$F$4&amp;F22=VLOOKUP(A22&amp;$F$4&amp;F22,'Exras Inflair Vs. Base'!Z:Z,1,0),"",0))</f>
        <v/>
      </c>
      <c r="U22" s="77" t="str">
        <f>IF(G22=0,"",IF(A22&amp;$G$4&amp;G22=VLOOKUP(A22&amp;$G$4&amp;G22,'Exras Inflair Vs. Base'!Z:Z,1,0),"",0))</f>
        <v/>
      </c>
      <c r="V22" s="77" t="str">
        <f>IF(H22=0,"",IF(A22&amp;$H$4&amp;H22=VLOOKUP(A22&amp;$H$4&amp;H22,'Exras Inflair Vs. Base'!Z:Z,1,0),"",0))</f>
        <v/>
      </c>
      <c r="W22" s="77" t="str">
        <f>IF(I22=0,"",IF(A22&amp;$I$4&amp;I22=VLOOKUP(A22&amp;$I$4&amp;I22,'Exras Inflair Vs. Base'!Z:Z,1,0),"",0))</f>
        <v/>
      </c>
      <c r="X22" s="77" t="str">
        <f>IF(J22=0,"",IF(A22&amp;$J$4&amp;J22=VLOOKUP(A22&amp;$J$4&amp;J22,'Exras Inflair Vs. Base'!Z:Z,1,0),"",0))</f>
        <v/>
      </c>
    </row>
    <row r="23" spans="1:32" s="77" customFormat="1" ht="15.75" customHeight="1" x14ac:dyDescent="0.3">
      <c r="A23" s="188" t="str">
        <f>IF(BASE!A24=0,"",BASE!A24)</f>
        <v>UL0303</v>
      </c>
      <c r="B23" s="189">
        <f>IF(LEFT(A23,2)="UL",(VLOOKUP(A23,BASE!A:F,6,0)*(VLOOKUP(A23,'SUPL. CALCULATION'!B:AB,27,0)))+(VLOOKUP(A23,BASE!A:G,7,0)*(VLOOKUP(A23,'SUPL. CALCULATION'!B:AC,28,0)))+(VLOOKUP(A23,BASE!A:L,11,0)*(VLOOKUP(A23,'SUPL. CALCULATION'!B:AD,29,0)))+(VLOOKUP(A23,BASE!A:L,12,0)*(VLOOKUP(A23,'SUPL. CALCULATION'!B:AD,29,0))),0)</f>
        <v>193</v>
      </c>
      <c r="C23" s="190">
        <f>IF(LEFT(A23,2)="UL",(VLOOKUP(A23,BASE!A:F,6,0)*VLOOKUP(A23,'SUPL. CALCULATION'!B:Z,25,0))+((VLOOKUP(A23,BASE!A:L,11,0)+VLOOKUP(A23,BASE!A:L,12,0))*VLOOKUP(A23,'SUPL. CALCULATION'!B:AA,26,0)),0)</f>
        <v>30</v>
      </c>
      <c r="D23" s="367">
        <f>IF(LEFT(A23,2)="UL",(IF((VLOOKUP(VLOOKUP(A23,BASE!A:B,2,0),REGISTRATIONS!B:C,2,0))="A330",(IF(VLOOKUP(A23,BASE!A:F,6,0)&gt;0,VLOOKUP(A23,'SUPL. CALCULATION'!B:Y,13,0),0))+(IF(VLOOKUP(A23,BASE!A:G,7,0)&gt;0,VLOOKUP(A23,'SUPL. CALCULATION'!B:Y,16,0),0)),0))+(IF((VLOOKUP(VLOOKUP(A23,BASE!A:B,2,0),REGISTRATIONS!B:C,2,0))="A320",(IF(VLOOKUP(A23,BASE!A:F,6,0)&gt;0,VLOOKUP(A23,'SUPL. CALCULATION'!B:Y,19,0),0))+(IF(VLOOKUP(A23,BASE!A:G,7,0)&gt;0,VLOOKUP(A23,'SUPL. CALCULATION'!B:Y,22,0),0)),0)),0)</f>
        <v>6</v>
      </c>
      <c r="E23" s="191">
        <f>IF(LEFT(A23,2)="UL",(IF((VLOOKUP(VLOOKUP(A23,BASE!A:B,2,0),REGISTRATIONS!B:C,2,0))="A330",(IF(VLOOKUP(A23,BASE!A:F,6,0)&gt;0,VLOOKUP(A23,'SUPL. CALCULATION'!B:Y,14,0),0))+(IF(VLOOKUP(A23,BASE!A:G,7,0)&gt;0,VLOOKUP(A23,'SUPL. CALCULATION'!B:Y,17,0),0)),0)+(IF((VLOOKUP(VLOOKUP(A23,BASE!A:B,2,0),REGISTRATIONS!B:C,2,0))="A320",(IF(VLOOKUP(A23,BASE!A:F,6,0)&gt;0,VLOOKUP(A23,'SUPL. CALCULATION'!B:Y,20,0),0))+(IF(VLOOKUP(A23,BASE!A:G,7,0)&gt;0,VLOOKUP(A23,'SUPL. CALCULATION'!B:Y,23,0),0)),0))),0)</f>
        <v>6</v>
      </c>
      <c r="F23" s="191">
        <f>IF(LEFT(A23,2)="UL",(IF((VLOOKUP(VLOOKUP(A23,BASE!A:B,2,0),REGISTRATIONS!B:C,2,0))="A330",(IF(VLOOKUP(A23,BASE!A:F,6,0)&gt;0,VLOOKUP(A23,'SUPL. CALCULATION'!B:Y,15,0),0))+(IF(VLOOKUP(A23,BASE!A:G,7,0)&gt;0,VLOOKUP(A23,'SUPL. CALCULATION'!B:Y,18,0),0)),0)+(IF((VLOOKUP(VLOOKUP(A23,BASE!A:B,2,0),REGISTRATIONS!B:C,2,0))="A320",(IF(VLOOKUP(A23,BASE!A:F,6,0)&gt;0,VLOOKUP(A23,'SUPL. CALCULATION'!B:Y,21,0),0))+(IF(VLOOKUP(A23,BASE!A:G,7,0)&gt;0,VLOOKUP(A23,'SUPL. CALCULATION'!B:Y,24,0),0)),0))),0)</f>
        <v>1</v>
      </c>
      <c r="G23" s="191">
        <f>_xlfn.IFNA(IF((VLOOKUP(A23,BASE!A:N,14,0))="M",IF(VLOOKUP(VLOOKUP(A23,BASE!A:B,2,0),REGISTRATIONS!B:C,2,0)="A330",(VLOOKUP(A23,BASE!A:K,11,0)),0)+IF(VLOOKUP(VLOOKUP(A23,BASE!A:B,2,0),REGISTRATIONS!B:C,2,0)="A320",(VLOOKUP(A23,BASE!A:K,11,0)),0),0),0)</f>
        <v>0</v>
      </c>
      <c r="H23" s="191">
        <f>_xlfn.IFNA(IF((VLOOKUP(A23,BASE!A:N,14,0))="M",IF(VLOOKUP(VLOOKUP(A23,BASE!A:B,2,0),REGISTRATIONS!B:C,2,0)="A330",(VLOOKUP(A23,BASE!A:K,11,0)),0)+IF(VLOOKUP(VLOOKUP(A23,BASE!A:B,2,0),REGISTRATIONS!B:C,2,0)="A320",(VLOOKUP(A23,BASE!A:K,11,0)),0),0),0)</f>
        <v>0</v>
      </c>
      <c r="I23" s="191">
        <f>_xlfn.IFNA(IF(VLOOKUP(A23,BASE!A:N,14,0)="M",IF((VLOOKUP(VLOOKUP(A23,BASE!A:B,2,0),REGISTRATIONS!B:C,2,0))="A330",VLOOKUP(VLOOKUP(A23,BASE!A:L,12,0),'UL GRID - CREW'!G:H,2,0),0)+IF(VLOOKUP(VLOOKUP(A23,BASE!A:B,2,0),REGISTRATIONS!B:C,2,0)="A320",(VLOOKUP(A23,BASE!A:L,12,0)),0),0),0)</f>
        <v>0</v>
      </c>
      <c r="J23" s="191">
        <f>_xlfn.IFNA(IF(VLOOKUP(A23,BASE!A:N,14,0)="M",IF((VLOOKUP(VLOOKUP(A23,BASE!A:B,2,0),REGISTRATIONS!B:C,2,0))="A330",VLOOKUP(VLOOKUP(A23,BASE!A:L,12,0),'UL GRID - CREW'!G:H,2,0),0)+IF(VLOOKUP(VLOOKUP(A23,BASE!A:B,2,0),REGISTRATIONS!B:C,2,0)="A320",(VLOOKUP(A23,BASE!A:L,12,0)),0),0),0)</f>
        <v>0</v>
      </c>
      <c r="K23" s="254" t="str">
        <f t="shared" si="1"/>
        <v/>
      </c>
      <c r="L23" s="254"/>
      <c r="M23" s="254"/>
      <c r="N23" s="254"/>
      <c r="O23" s="254"/>
      <c r="P23" s="77" t="str">
        <f>IF(B23=0,"",IF(A23&amp;$B$4&amp;B23=VLOOKUP(A23&amp;$B$4&amp;B23,'Exras Inflair Vs. Base'!Z:Z,1,0),"",0))</f>
        <v/>
      </c>
      <c r="Q23" s="77" t="str">
        <f>IF(C23=0,"",IF(A23&amp;$C$4&amp;C23=VLOOKUP(A23&amp;$C$4&amp;C23,'Exras Inflair Vs. Base'!Z:Z,1,0),"",0))</f>
        <v/>
      </c>
      <c r="R23" s="77" t="str">
        <f>IF(D23=0,"",IF(A23&amp;$D$4&amp;D23=VLOOKUP(A23&amp;$D$4&amp;D23,'Exras Inflair Vs. Base'!Z:Z,1,0),"",0))</f>
        <v/>
      </c>
      <c r="S23" s="77" t="str">
        <f>IF(E23=0,"",IF(A23&amp;$E$4&amp;E23=VLOOKUP(A23&amp;$E$4&amp;E23,'Exras Inflair Vs. Base'!Z:Z,1,0),"",0))</f>
        <v/>
      </c>
      <c r="T23" s="77" t="str">
        <f>IF(F23=0,"",IF(A23&amp;$F$4&amp;F23=VLOOKUP(A23&amp;$F$4&amp;F23,'Exras Inflair Vs. Base'!Z:Z,1,0),"",0))</f>
        <v/>
      </c>
      <c r="U23" s="77" t="str">
        <f>IF(G23=0,"",IF(A23&amp;$G$4&amp;G23=VLOOKUP(A23&amp;$G$4&amp;G23,'Exras Inflair Vs. Base'!Z:Z,1,0),"",0))</f>
        <v/>
      </c>
      <c r="V23" s="77" t="str">
        <f>IF(H23=0,"",IF(A23&amp;$H$4&amp;H23=VLOOKUP(A23&amp;$H$4&amp;H23,'Exras Inflair Vs. Base'!Z:Z,1,0),"",0))</f>
        <v/>
      </c>
      <c r="W23" s="77" t="str">
        <f>IF(I23=0,"",IF(A23&amp;$I$4&amp;I23=VLOOKUP(A23&amp;$I$4&amp;I23,'Exras Inflair Vs. Base'!Z:Z,1,0),"",0))</f>
        <v/>
      </c>
      <c r="X23" s="77" t="str">
        <f>IF(J23=0,"",IF(A23&amp;$J$4&amp;J23=VLOOKUP(A23&amp;$J$4&amp;J23,'Exras Inflair Vs. Base'!Z:Z,1,0),"",0))</f>
        <v/>
      </c>
    </row>
    <row r="24" spans="1:32" s="77" customFormat="1" ht="15.75" customHeight="1" x14ac:dyDescent="0.3">
      <c r="A24" s="156" t="str">
        <f>IF(BASE!A25=0,"",BASE!A25)</f>
        <v>UL0165</v>
      </c>
      <c r="B24" s="183">
        <f>IF(LEFT(A24,2)="UL",(VLOOKUP(A24,BASE!A:F,6,0)*(VLOOKUP(A24,'SUPL. CALCULATION'!B:AB,27,0)))+(VLOOKUP(A24,BASE!A:G,7,0)*(VLOOKUP(A24,'SUPL. CALCULATION'!B:AC,28,0)))+(VLOOKUP(A24,BASE!A:L,11,0)*(VLOOKUP(A24,'SUPL. CALCULATION'!B:AD,29,0)))+(VLOOKUP(A24,BASE!A:L,12,0)*(VLOOKUP(A24,'SUPL. CALCULATION'!B:AD,29,0))),0)</f>
        <v>7</v>
      </c>
      <c r="C24" s="184">
        <f>IF(LEFT(A24,2)="UL",(VLOOKUP(A24,BASE!A:F,6,0)*VLOOKUP(A24,'SUPL. CALCULATION'!B:Z,25,0))+((VLOOKUP(A24,BASE!A:L,11,0)+VLOOKUP(A24,BASE!A:L,12,0))*VLOOKUP(A24,'SUPL. CALCULATION'!B:AA,26,0)),0)</f>
        <v>7</v>
      </c>
      <c r="D24" s="366">
        <f>IF(LEFT(A24,2)="UL",(IF((VLOOKUP(VLOOKUP(A24,BASE!A:B,2,0),REGISTRATIONS!B:C,2,0))="A330",(IF(VLOOKUP(A24,BASE!A:F,6,0)&gt;0,VLOOKUP(A24,'SUPL. CALCULATION'!B:Y,13,0),0))+(IF(VLOOKUP(A24,BASE!A:G,7,0)&gt;0,VLOOKUP(A24,'SUPL. CALCULATION'!B:Y,16,0),0)),0))+(IF((VLOOKUP(VLOOKUP(A24,BASE!A:B,2,0),REGISTRATIONS!B:C,2,0))="A320",(IF(VLOOKUP(A24,BASE!A:F,6,0)&gt;0,VLOOKUP(A24,'SUPL. CALCULATION'!B:Y,19,0),0))+(IF(VLOOKUP(A24,BASE!A:G,7,0)&gt;0,VLOOKUP(A24,'SUPL. CALCULATION'!B:Y,22,0),0)),0)),0)</f>
        <v>1</v>
      </c>
      <c r="E24" s="185">
        <f>IF(LEFT(A24,2)="UL",(IF((VLOOKUP(VLOOKUP(A24,BASE!A:B,2,0),REGISTRATIONS!B:C,2,0))="A330",(IF(VLOOKUP(A24,BASE!A:F,6,0)&gt;0,VLOOKUP(A24,'SUPL. CALCULATION'!B:Y,14,0),0))+(IF(VLOOKUP(A24,BASE!A:G,7,0)&gt;0,VLOOKUP(A24,'SUPL. CALCULATION'!B:Y,17,0),0)),0)+(IF((VLOOKUP(VLOOKUP(A24,BASE!A:B,2,0),REGISTRATIONS!B:C,2,0))="A320",(IF(VLOOKUP(A24,BASE!A:F,6,0)&gt;0,VLOOKUP(A24,'SUPL. CALCULATION'!B:Y,20,0),0))+(IF(VLOOKUP(A24,BASE!A:G,7,0)&gt;0,VLOOKUP(A24,'SUPL. CALCULATION'!B:Y,23,0),0)),0))),0)</f>
        <v>0</v>
      </c>
      <c r="F24" s="185">
        <f>IF(LEFT(A24,2)="UL",(IF((VLOOKUP(VLOOKUP(A24,BASE!A:B,2,0),REGISTRATIONS!B:C,2,0))="A330",(IF(VLOOKUP(A24,BASE!A:F,6,0)&gt;0,VLOOKUP(A24,'SUPL. CALCULATION'!B:Y,15,0),0))+(IF(VLOOKUP(A24,BASE!A:G,7,0)&gt;0,VLOOKUP(A24,'SUPL. CALCULATION'!B:Y,18,0),0)),0)+(IF((VLOOKUP(VLOOKUP(A24,BASE!A:B,2,0),REGISTRATIONS!B:C,2,0))="A320",(IF(VLOOKUP(A24,BASE!A:F,6,0)&gt;0,VLOOKUP(A24,'SUPL. CALCULATION'!B:Y,21,0),0))+(IF(VLOOKUP(A24,BASE!A:G,7,0)&gt;0,VLOOKUP(A24,'SUPL. CALCULATION'!B:Y,24,0),0)),0))),0)</f>
        <v>0</v>
      </c>
      <c r="G24" s="185">
        <f>_xlfn.IFNA(IF((VLOOKUP(A24,BASE!A:N,14,0))="M",IF(VLOOKUP(VLOOKUP(A24,BASE!A:B,2,0),REGISTRATIONS!B:C,2,0)="A330",(VLOOKUP(A24,BASE!A:K,11,0)),0)+IF(VLOOKUP(VLOOKUP(A24,BASE!A:B,2,0),REGISTRATIONS!B:C,2,0)="A320",(VLOOKUP(A24,BASE!A:K,11,0)),0),0),0)</f>
        <v>2</v>
      </c>
      <c r="H24" s="185">
        <f>_xlfn.IFNA(IF((VLOOKUP(A24,BASE!A:N,14,0))="M",IF(VLOOKUP(VLOOKUP(A24,BASE!A:B,2,0),REGISTRATIONS!B:C,2,0)="A330",(VLOOKUP(A24,BASE!A:K,11,0)),0)+IF(VLOOKUP(VLOOKUP(A24,BASE!A:B,2,0),REGISTRATIONS!B:C,2,0)="A320",(VLOOKUP(A24,BASE!A:K,11,0)),0),0),0)</f>
        <v>2</v>
      </c>
      <c r="I24" s="185">
        <f>_xlfn.IFNA(IF(VLOOKUP(A24,BASE!A:N,14,0)="M",IF((VLOOKUP(VLOOKUP(A24,BASE!A:B,2,0),REGISTRATIONS!B:C,2,0))="A330",VLOOKUP(VLOOKUP(A24,BASE!A:L,12,0),'UL GRID - CREW'!G:H,2,0),0)+IF(VLOOKUP(VLOOKUP(A24,BASE!A:B,2,0),REGISTRATIONS!B:C,2,0)="A320",(VLOOKUP(A24,BASE!A:L,12,0)),0),0),0)</f>
        <v>5</v>
      </c>
      <c r="J24" s="185">
        <f>_xlfn.IFNA(IF(VLOOKUP(A24,BASE!A:N,14,0)="M",IF((VLOOKUP(VLOOKUP(A24,BASE!A:B,2,0),REGISTRATIONS!B:C,2,0))="A330",VLOOKUP(VLOOKUP(A24,BASE!A:L,12,0),'UL GRID - CREW'!G:H,2,0),0)+IF(VLOOKUP(VLOOKUP(A24,BASE!A:B,2,0),REGISTRATIONS!B:C,2,0)="A320",(VLOOKUP(A24,BASE!A:L,12,0)),0),0),0)</f>
        <v>5</v>
      </c>
      <c r="K24" s="254" t="str">
        <f t="shared" si="1"/>
        <v/>
      </c>
      <c r="L24" s="254"/>
      <c r="M24" s="254"/>
      <c r="N24" s="254"/>
      <c r="O24" s="254"/>
      <c r="P24" s="77" t="str">
        <f>IF(B24=0,"",IF(A24&amp;$B$4&amp;B24=VLOOKUP(A24&amp;$B$4&amp;B24,'Exras Inflair Vs. Base'!Z:Z,1,0),"",0))</f>
        <v/>
      </c>
      <c r="Q24" s="77" t="str">
        <f>IF(C24=0,"",IF(A24&amp;$C$4&amp;C24=VLOOKUP(A24&amp;$C$4&amp;C24,'Exras Inflair Vs. Base'!Z:Z,1,0),"",0))</f>
        <v/>
      </c>
      <c r="R24" s="77" t="str">
        <f>IF(D24=0,"",IF(A24&amp;$D$4&amp;D24=VLOOKUP(A24&amp;$D$4&amp;D24,'Exras Inflair Vs. Base'!Z:Z,1,0),"",0))</f>
        <v/>
      </c>
      <c r="S24" s="77" t="str">
        <f>IF(E24=0,"",IF(A24&amp;$E$4&amp;E24=VLOOKUP(A24&amp;$E$4&amp;E24,'Exras Inflair Vs. Base'!Z:Z,1,0),"",0))</f>
        <v/>
      </c>
      <c r="T24" s="77" t="str">
        <f>IF(F24=0,"",IF(A24&amp;$F$4&amp;F24=VLOOKUP(A24&amp;$F$4&amp;F24,'Exras Inflair Vs. Base'!Z:Z,1,0),"",0))</f>
        <v/>
      </c>
      <c r="U24" s="77" t="str">
        <f>IF(G24=0,"",IF(A24&amp;$G$4&amp;G24=VLOOKUP(A24&amp;$G$4&amp;G24,'Exras Inflair Vs. Base'!Z:Z,1,0),"",0))</f>
        <v/>
      </c>
      <c r="V24" s="77" t="str">
        <f>IF(H24=0,"",IF(A24&amp;$H$4&amp;H24=VLOOKUP(A24&amp;$H$4&amp;H24,'Exras Inflair Vs. Base'!Z:Z,1,0),"",0))</f>
        <v/>
      </c>
      <c r="W24" s="77" t="str">
        <f>IF(I24=0,"",IF(A24&amp;$I$4&amp;I24=VLOOKUP(A24&amp;$I$4&amp;I24,'Exras Inflair Vs. Base'!Z:Z,1,0),"",0))</f>
        <v/>
      </c>
      <c r="X24" s="77" t="str">
        <f>IF(J24=0,"",IF(A24&amp;$J$4&amp;J24=VLOOKUP(A24&amp;$J$4&amp;J24,'Exras Inflair Vs. Base'!Z:Z,1,0),"",0))</f>
        <v/>
      </c>
    </row>
    <row r="25" spans="1:32" s="77" customFormat="1" ht="15.75" customHeight="1" x14ac:dyDescent="0.3">
      <c r="A25" s="188" t="str">
        <f>IF(BASE!A26=0,"",BASE!A26)</f>
        <v>UL0166</v>
      </c>
      <c r="B25" s="189">
        <f>IF(LEFT(A25,2)="UL",(VLOOKUP(A25,BASE!A:F,6,0)*(VLOOKUP(A25,'SUPL. CALCULATION'!B:AB,27,0)))+(VLOOKUP(A25,BASE!A:G,7,0)*(VLOOKUP(A25,'SUPL. CALCULATION'!B:AC,28,0)))+(VLOOKUP(A25,BASE!A:L,11,0)*(VLOOKUP(A25,'SUPL. CALCULATION'!B:AD,29,0)))+(VLOOKUP(A25,BASE!A:L,12,0)*(VLOOKUP(A25,'SUPL. CALCULATION'!B:AD,29,0))),0)</f>
        <v>4</v>
      </c>
      <c r="C25" s="190">
        <f>IF(LEFT(A25,2)="UL",(VLOOKUP(A25,BASE!A:F,6,0)*VLOOKUP(A25,'SUPL. CALCULATION'!B:Z,25,0))+((VLOOKUP(A25,BASE!A:L,11,0)+VLOOKUP(A25,BASE!A:L,12,0))*VLOOKUP(A25,'SUPL. CALCULATION'!B:AA,26,0)),0)</f>
        <v>4</v>
      </c>
      <c r="D25" s="367">
        <f>IF(LEFT(A25,2)="UL",(IF((VLOOKUP(VLOOKUP(A25,BASE!A:B,2,0),REGISTRATIONS!B:C,2,0))="A330",(IF(VLOOKUP(A25,BASE!A:F,6,0)&gt;0,VLOOKUP(A25,'SUPL. CALCULATION'!B:Y,13,0),0))+(IF(VLOOKUP(A25,BASE!A:G,7,0)&gt;0,VLOOKUP(A25,'SUPL. CALCULATION'!B:Y,16,0),0)),0))+(IF((VLOOKUP(VLOOKUP(A25,BASE!A:B,2,0),REGISTRATIONS!B:C,2,0))="A320",(IF(VLOOKUP(A25,BASE!A:F,6,0)&gt;0,VLOOKUP(A25,'SUPL. CALCULATION'!B:Y,19,0),0))+(IF(VLOOKUP(A25,BASE!A:G,7,0)&gt;0,VLOOKUP(A25,'SUPL. CALCULATION'!B:Y,22,0),0)),0)),0)</f>
        <v>2</v>
      </c>
      <c r="E25" s="191">
        <f>IF(LEFT(A25,2)="UL",(IF((VLOOKUP(VLOOKUP(A25,BASE!A:B,2,0),REGISTRATIONS!B:C,2,0))="A330",(IF(VLOOKUP(A25,BASE!A:F,6,0)&gt;0,VLOOKUP(A25,'SUPL. CALCULATION'!B:Y,14,0),0))+(IF(VLOOKUP(A25,BASE!A:G,7,0)&gt;0,VLOOKUP(A25,'SUPL. CALCULATION'!B:Y,17,0),0)),0)+(IF((VLOOKUP(VLOOKUP(A25,BASE!A:B,2,0),REGISTRATIONS!B:C,2,0))="A320",(IF(VLOOKUP(A25,BASE!A:F,6,0)&gt;0,VLOOKUP(A25,'SUPL. CALCULATION'!B:Y,20,0),0))+(IF(VLOOKUP(A25,BASE!A:G,7,0)&gt;0,VLOOKUP(A25,'SUPL. CALCULATION'!B:Y,23,0),0)),0))),0)</f>
        <v>1</v>
      </c>
      <c r="F25" s="191">
        <f>IF(LEFT(A25,2)="UL",(IF((VLOOKUP(VLOOKUP(A25,BASE!A:B,2,0),REGISTRATIONS!B:C,2,0))="A330",(IF(VLOOKUP(A25,BASE!A:F,6,0)&gt;0,VLOOKUP(A25,'SUPL. CALCULATION'!B:Y,15,0),0))+(IF(VLOOKUP(A25,BASE!A:G,7,0)&gt;0,VLOOKUP(A25,'SUPL. CALCULATION'!B:Y,18,0),0)),0)+(IF((VLOOKUP(VLOOKUP(A25,BASE!A:B,2,0),REGISTRATIONS!B:C,2,0))="A320",(IF(VLOOKUP(A25,BASE!A:F,6,0)&gt;0,VLOOKUP(A25,'SUPL. CALCULATION'!B:Y,21,0),0))+(IF(VLOOKUP(A25,BASE!A:G,7,0)&gt;0,VLOOKUP(A25,'SUPL. CALCULATION'!B:Y,24,0),0)),0))),0)</f>
        <v>0</v>
      </c>
      <c r="G25" s="191">
        <f>_xlfn.IFNA(IF((VLOOKUP(A25,BASE!A:N,14,0))="M",IF(VLOOKUP(VLOOKUP(A25,BASE!A:B,2,0),REGISTRATIONS!B:C,2,0)="A330",(VLOOKUP(A25,BASE!A:K,11,0)),0)+IF(VLOOKUP(VLOOKUP(A25,BASE!A:B,2,0),REGISTRATIONS!B:C,2,0)="A320",(VLOOKUP(A25,BASE!A:K,11,0)),0),0),0)</f>
        <v>0</v>
      </c>
      <c r="H25" s="191">
        <f>_xlfn.IFNA(IF((VLOOKUP(A25,BASE!A:N,14,0))="M",IF(VLOOKUP(VLOOKUP(A25,BASE!A:B,2,0),REGISTRATIONS!B:C,2,0)="A330",(VLOOKUP(A25,BASE!A:K,11,0)),0)+IF(VLOOKUP(VLOOKUP(A25,BASE!A:B,2,0),REGISTRATIONS!B:C,2,0)="A320",(VLOOKUP(A25,BASE!A:K,11,0)),0),0),0)</f>
        <v>0</v>
      </c>
      <c r="I25" s="191">
        <f>_xlfn.IFNA(IF(VLOOKUP(A25,BASE!A:N,14,0)="M",IF((VLOOKUP(VLOOKUP(A25,BASE!A:B,2,0),REGISTRATIONS!B:C,2,0))="A330",VLOOKUP(VLOOKUP(A25,BASE!A:L,12,0),'UL GRID - CREW'!G:H,2,0),0)+IF(VLOOKUP(VLOOKUP(A25,BASE!A:B,2,0),REGISTRATIONS!B:C,2,0)="A320",(VLOOKUP(A25,BASE!A:L,12,0)),0),0),0)</f>
        <v>0</v>
      </c>
      <c r="J25" s="191">
        <f>_xlfn.IFNA(IF(VLOOKUP(A25,BASE!A:N,14,0)="M",IF((VLOOKUP(VLOOKUP(A25,BASE!A:B,2,0),REGISTRATIONS!B:C,2,0))="A330",VLOOKUP(VLOOKUP(A25,BASE!A:L,12,0),'UL GRID - CREW'!G:H,2,0),0)+IF(VLOOKUP(VLOOKUP(A25,BASE!A:B,2,0),REGISTRATIONS!B:C,2,0)="A320",(VLOOKUP(A25,BASE!A:L,12,0)),0),0),0)</f>
        <v>0</v>
      </c>
      <c r="K25" s="254" t="str">
        <f t="shared" si="1"/>
        <v/>
      </c>
      <c r="L25" s="254"/>
      <c r="M25" s="254"/>
      <c r="N25" s="254"/>
      <c r="O25" s="254"/>
      <c r="P25" s="77" t="str">
        <f>IF(B25=0,"",IF(A25&amp;$B$4&amp;B25=VLOOKUP(A25&amp;$B$4&amp;B25,'Exras Inflair Vs. Base'!Z:Z,1,0),"",0))</f>
        <v/>
      </c>
      <c r="Q25" s="77" t="str">
        <f>IF(C25=0,"",IF(A25&amp;$C$4&amp;C25=VLOOKUP(A25&amp;$C$4&amp;C25,'Exras Inflair Vs. Base'!Z:Z,1,0),"",0))</f>
        <v/>
      </c>
      <c r="R25" s="77" t="str">
        <f>IF(D25=0,"",IF(A25&amp;$D$4&amp;D25=VLOOKUP(A25&amp;$D$4&amp;D25,'Exras Inflair Vs. Base'!Z:Z,1,0),"",0))</f>
        <v/>
      </c>
      <c r="S25" s="77" t="str">
        <f>IF(E25=0,"",IF(A25&amp;$E$4&amp;E25=VLOOKUP(A25&amp;$E$4&amp;E25,'Exras Inflair Vs. Base'!Z:Z,1,0),"",0))</f>
        <v/>
      </c>
      <c r="T25" s="77" t="str">
        <f>IF(F25=0,"",IF(A25&amp;$F$4&amp;F25=VLOOKUP(A25&amp;$F$4&amp;F25,'Exras Inflair Vs. Base'!Z:Z,1,0),"",0))</f>
        <v/>
      </c>
      <c r="U25" s="77" t="str">
        <f>IF(G25=0,"",IF(A25&amp;$G$4&amp;G25=VLOOKUP(A25&amp;$G$4&amp;G25,'Exras Inflair Vs. Base'!Z:Z,1,0),"",0))</f>
        <v/>
      </c>
      <c r="V25" s="77" t="str">
        <f>IF(H25=0,"",IF(A25&amp;$H$4&amp;H25=VLOOKUP(A25&amp;$H$4&amp;H25,'Exras Inflair Vs. Base'!Z:Z,1,0),"",0))</f>
        <v/>
      </c>
      <c r="W25" s="77" t="str">
        <f>IF(I25=0,"",IF(A25&amp;$I$4&amp;I25=VLOOKUP(A25&amp;$I$4&amp;I25,'Exras Inflair Vs. Base'!Z:Z,1,0),"",0))</f>
        <v/>
      </c>
      <c r="X25" s="77" t="str">
        <f>IF(J25=0,"",IF(A25&amp;$J$4&amp;J25=VLOOKUP(A25&amp;$J$4&amp;J25,'Exras Inflair Vs. Base'!Z:Z,1,0),"",0))</f>
        <v/>
      </c>
    </row>
    <row r="26" spans="1:32" s="77" customFormat="1" ht="15.75" customHeight="1" x14ac:dyDescent="0.3">
      <c r="A26" s="156" t="str">
        <f>IF(BASE!A27=0,"",BASE!A27)</f>
        <v>UL0131</v>
      </c>
      <c r="B26" s="183">
        <f>IF(LEFT(A26,2)="UL",(VLOOKUP(A26,BASE!A:F,6,0)*(VLOOKUP(A26,'SUPL. CALCULATION'!B:AB,27,0)))+(VLOOKUP(A26,BASE!A:G,7,0)*(VLOOKUP(A26,'SUPL. CALCULATION'!B:AC,28,0)))+(VLOOKUP(A26,BASE!A:L,11,0)*(VLOOKUP(A26,'SUPL. CALCULATION'!B:AD,29,0)))+(VLOOKUP(A26,BASE!A:L,12,0)*(VLOOKUP(A26,'SUPL. CALCULATION'!B:AD,29,0))),0)</f>
        <v>10</v>
      </c>
      <c r="C26" s="184">
        <f>IF(LEFT(A26,2)="UL",(VLOOKUP(A26,BASE!A:F,6,0)*VLOOKUP(A26,'SUPL. CALCULATION'!B:Z,25,0))+((VLOOKUP(A26,BASE!A:L,11,0)+VLOOKUP(A26,BASE!A:L,12,0))*VLOOKUP(A26,'SUPL. CALCULATION'!B:AA,26,0)),0)</f>
        <v>10</v>
      </c>
      <c r="D26" s="366">
        <f>IF(LEFT(A26,2)="UL",(IF((VLOOKUP(VLOOKUP(A26,BASE!A:B,2,0),REGISTRATIONS!B:C,2,0))="A330",(IF(VLOOKUP(A26,BASE!A:F,6,0)&gt;0,VLOOKUP(A26,'SUPL. CALCULATION'!B:Y,13,0),0))+(IF(VLOOKUP(A26,BASE!A:G,7,0)&gt;0,VLOOKUP(A26,'SUPL. CALCULATION'!B:Y,16,0),0)),0))+(IF((VLOOKUP(VLOOKUP(A26,BASE!A:B,2,0),REGISTRATIONS!B:C,2,0))="A320",(IF(VLOOKUP(A26,BASE!A:F,6,0)&gt;0,VLOOKUP(A26,'SUPL. CALCULATION'!B:Y,19,0),0))+(IF(VLOOKUP(A26,BASE!A:G,7,0)&gt;0,VLOOKUP(A26,'SUPL. CALCULATION'!B:Y,22,0),0)),0)),0)</f>
        <v>2</v>
      </c>
      <c r="E26" s="185">
        <f>IF(LEFT(A26,2)="UL",(IF((VLOOKUP(VLOOKUP(A26,BASE!A:B,2,0),REGISTRATIONS!B:C,2,0))="A330",(IF(VLOOKUP(A26,BASE!A:F,6,0)&gt;0,VLOOKUP(A26,'SUPL. CALCULATION'!B:Y,14,0),0))+(IF(VLOOKUP(A26,BASE!A:G,7,0)&gt;0,VLOOKUP(A26,'SUPL. CALCULATION'!B:Y,17,0),0)),0)+(IF((VLOOKUP(VLOOKUP(A26,BASE!A:B,2,0),REGISTRATIONS!B:C,2,0))="A320",(IF(VLOOKUP(A26,BASE!A:F,6,0)&gt;0,VLOOKUP(A26,'SUPL. CALCULATION'!B:Y,20,0),0))+(IF(VLOOKUP(A26,BASE!A:G,7,0)&gt;0,VLOOKUP(A26,'SUPL. CALCULATION'!B:Y,23,0),0)),0))),0)</f>
        <v>1</v>
      </c>
      <c r="F26" s="185">
        <f>IF(LEFT(A26,2)="UL",(IF((VLOOKUP(VLOOKUP(A26,BASE!A:B,2,0),REGISTRATIONS!B:C,2,0))="A330",(IF(VLOOKUP(A26,BASE!A:F,6,0)&gt;0,VLOOKUP(A26,'SUPL. CALCULATION'!B:Y,15,0),0))+(IF(VLOOKUP(A26,BASE!A:G,7,0)&gt;0,VLOOKUP(A26,'SUPL. CALCULATION'!B:Y,18,0),0)),0)+(IF((VLOOKUP(VLOOKUP(A26,BASE!A:B,2,0),REGISTRATIONS!B:C,2,0))="A320",(IF(VLOOKUP(A26,BASE!A:F,6,0)&gt;0,VLOOKUP(A26,'SUPL. CALCULATION'!B:Y,21,0),0))+(IF(VLOOKUP(A26,BASE!A:G,7,0)&gt;0,VLOOKUP(A26,'SUPL. CALCULATION'!B:Y,24,0),0)),0))),0)</f>
        <v>0</v>
      </c>
      <c r="G26" s="185">
        <f>_xlfn.IFNA(IF((VLOOKUP(A26,BASE!A:N,14,0))="M",IF(VLOOKUP(VLOOKUP(A26,BASE!A:B,2,0),REGISTRATIONS!B:C,2,0)="A330",(VLOOKUP(A26,BASE!A:K,11,0)),0)+IF(VLOOKUP(VLOOKUP(A26,BASE!A:B,2,0),REGISTRATIONS!B:C,2,0)="A320",(VLOOKUP(A26,BASE!A:K,11,0)),0),0),0)</f>
        <v>3</v>
      </c>
      <c r="H26" s="185">
        <f>_xlfn.IFNA(IF((VLOOKUP(A26,BASE!A:N,14,0))="M",IF(VLOOKUP(VLOOKUP(A26,BASE!A:B,2,0),REGISTRATIONS!B:C,2,0)="A330",(VLOOKUP(A26,BASE!A:K,11,0)),0)+IF(VLOOKUP(VLOOKUP(A26,BASE!A:B,2,0),REGISTRATIONS!B:C,2,0)="A320",(VLOOKUP(A26,BASE!A:K,11,0)),0),0),0)</f>
        <v>3</v>
      </c>
      <c r="I26" s="185">
        <f>_xlfn.IFNA(IF(VLOOKUP(A26,BASE!A:N,14,0)="M",IF((VLOOKUP(VLOOKUP(A26,BASE!A:B,2,0),REGISTRATIONS!B:C,2,0))="A330",VLOOKUP(VLOOKUP(A26,BASE!A:L,12,0),'UL GRID - CREW'!G:H,2,0),0)+IF(VLOOKUP(VLOOKUP(A26,BASE!A:B,2,0),REGISTRATIONS!B:C,2,0)="A320",(VLOOKUP(A26,BASE!A:L,12,0)),0),0),0)</f>
        <v>6</v>
      </c>
      <c r="J26" s="185">
        <f>_xlfn.IFNA(IF(VLOOKUP(A26,BASE!A:N,14,0)="M",IF((VLOOKUP(VLOOKUP(A26,BASE!A:B,2,0),REGISTRATIONS!B:C,2,0))="A330",VLOOKUP(VLOOKUP(A26,BASE!A:L,12,0),'UL GRID - CREW'!G:H,2,0),0)+IF(VLOOKUP(VLOOKUP(A26,BASE!A:B,2,0),REGISTRATIONS!B:C,2,0)="A320",(VLOOKUP(A26,BASE!A:L,12,0)),0),0),0)</f>
        <v>6</v>
      </c>
      <c r="K26" s="254" t="str">
        <f t="shared" si="1"/>
        <v/>
      </c>
      <c r="L26" s="254"/>
      <c r="M26" s="254"/>
      <c r="N26" s="254"/>
      <c r="O26" s="254"/>
      <c r="P26" s="77" t="str">
        <f>IF(B26=0,"",IF(A26&amp;$B$4&amp;B26=VLOOKUP(A26&amp;$B$4&amp;B26,'Exras Inflair Vs. Base'!Z:Z,1,0),"",0))</f>
        <v/>
      </c>
      <c r="Q26" s="77" t="str">
        <f>IF(C26=0,"",IF(A26&amp;$C$4&amp;C26=VLOOKUP(A26&amp;$C$4&amp;C26,'Exras Inflair Vs. Base'!Z:Z,1,0),"",0))</f>
        <v/>
      </c>
      <c r="R26" s="77" t="str">
        <f>IF(D26=0,"",IF(A26&amp;$D$4&amp;D26=VLOOKUP(A26&amp;$D$4&amp;D26,'Exras Inflair Vs. Base'!Z:Z,1,0),"",0))</f>
        <v/>
      </c>
      <c r="S26" s="77" t="str">
        <f>IF(E26=0,"",IF(A26&amp;$E$4&amp;E26=VLOOKUP(A26&amp;$E$4&amp;E26,'Exras Inflair Vs. Base'!Z:Z,1,0),"",0))</f>
        <v/>
      </c>
      <c r="T26" s="77" t="str">
        <f>IF(F26=0,"",IF(A26&amp;$F$4&amp;F26=VLOOKUP(A26&amp;$F$4&amp;F26,'Exras Inflair Vs. Base'!Z:Z,1,0),"",0))</f>
        <v/>
      </c>
      <c r="U26" s="77" t="str">
        <f>IF(G26=0,"",IF(A26&amp;$G$4&amp;G26=VLOOKUP(A26&amp;$G$4&amp;G26,'Exras Inflair Vs. Base'!Z:Z,1,0),"",0))</f>
        <v/>
      </c>
      <c r="V26" s="77" t="str">
        <f>IF(H26=0,"",IF(A26&amp;$H$4&amp;H26=VLOOKUP(A26&amp;$H$4&amp;H26,'Exras Inflair Vs. Base'!Z:Z,1,0),"",0))</f>
        <v/>
      </c>
      <c r="W26" s="77" t="str">
        <f>IF(I26=0,"",IF(A26&amp;$I$4&amp;I26=VLOOKUP(A26&amp;$I$4&amp;I26,'Exras Inflair Vs. Base'!Z:Z,1,0),"",0))</f>
        <v/>
      </c>
      <c r="X26" s="77" t="str">
        <f>IF(J26=0,"",IF(A26&amp;$J$4&amp;J26=VLOOKUP(A26&amp;$J$4&amp;J26,'Exras Inflair Vs. Base'!Z:Z,1,0),"",0))</f>
        <v/>
      </c>
    </row>
    <row r="27" spans="1:32" s="77" customFormat="1" ht="15.75" customHeight="1" x14ac:dyDescent="0.3">
      <c r="A27" s="188" t="str">
        <f>IF(BASE!A28=0,"",BASE!A28)</f>
        <v>UL0132</v>
      </c>
      <c r="B27" s="189">
        <f>IF(LEFT(A27,2)="UL",(VLOOKUP(A27,BASE!A:F,6,0)*(VLOOKUP(A27,'SUPL. CALCULATION'!B:AB,27,0)))+(VLOOKUP(A27,BASE!A:G,7,0)*(VLOOKUP(A27,'SUPL. CALCULATION'!B:AC,28,0)))+(VLOOKUP(A27,BASE!A:L,11,0)*(VLOOKUP(A27,'SUPL. CALCULATION'!B:AD,29,0)))+(VLOOKUP(A27,BASE!A:L,12,0)*(VLOOKUP(A27,'SUPL. CALCULATION'!B:AD,29,0))),0)</f>
        <v>0</v>
      </c>
      <c r="C27" s="190">
        <f>IF(LEFT(A27,2)="UL",(VLOOKUP(A27,BASE!A:F,6,0)*VLOOKUP(A27,'SUPL. CALCULATION'!B:Z,25,0))+((VLOOKUP(A27,BASE!A:L,11,0)+VLOOKUP(A27,BASE!A:L,12,0))*VLOOKUP(A27,'SUPL. CALCULATION'!B:AA,26,0)),0)</f>
        <v>0</v>
      </c>
      <c r="D27" s="367">
        <f>IF(LEFT(A27,2)="UL",(IF((VLOOKUP(VLOOKUP(A27,BASE!A:B,2,0),REGISTRATIONS!B:C,2,0))="A330",(IF(VLOOKUP(A27,BASE!A:F,6,0)&gt;0,VLOOKUP(A27,'SUPL. CALCULATION'!B:Y,13,0),0))+(IF(VLOOKUP(A27,BASE!A:G,7,0)&gt;0,VLOOKUP(A27,'SUPL. CALCULATION'!B:Y,16,0),0)),0))+(IF((VLOOKUP(VLOOKUP(A27,BASE!A:B,2,0),REGISTRATIONS!B:C,2,0))="A320",(IF(VLOOKUP(A27,BASE!A:F,6,0)&gt;0,VLOOKUP(A27,'SUPL. CALCULATION'!B:Y,19,0),0))+(IF(VLOOKUP(A27,BASE!A:G,7,0)&gt;0,VLOOKUP(A27,'SUPL. CALCULATION'!B:Y,22,0),0)),0)),0)</f>
        <v>1</v>
      </c>
      <c r="E27" s="191">
        <f>IF(LEFT(A27,2)="UL",(IF((VLOOKUP(VLOOKUP(A27,BASE!A:B,2,0),REGISTRATIONS!B:C,2,0))="A330",(IF(VLOOKUP(A27,BASE!A:F,6,0)&gt;0,VLOOKUP(A27,'SUPL. CALCULATION'!B:Y,14,0),0))+(IF(VLOOKUP(A27,BASE!A:G,7,0)&gt;0,VLOOKUP(A27,'SUPL. CALCULATION'!B:Y,17,0),0)),0)+(IF((VLOOKUP(VLOOKUP(A27,BASE!A:B,2,0),REGISTRATIONS!B:C,2,0))="A320",(IF(VLOOKUP(A27,BASE!A:F,6,0)&gt;0,VLOOKUP(A27,'SUPL. CALCULATION'!B:Y,20,0),0))+(IF(VLOOKUP(A27,BASE!A:G,7,0)&gt;0,VLOOKUP(A27,'SUPL. CALCULATION'!B:Y,23,0),0)),0))),0)</f>
        <v>0</v>
      </c>
      <c r="F27" s="191">
        <f>IF(LEFT(A27,2)="UL",(IF((VLOOKUP(VLOOKUP(A27,BASE!A:B,2,0),REGISTRATIONS!B:C,2,0))="A330",(IF(VLOOKUP(A27,BASE!A:F,6,0)&gt;0,VLOOKUP(A27,'SUPL. CALCULATION'!B:Y,15,0),0))+(IF(VLOOKUP(A27,BASE!A:G,7,0)&gt;0,VLOOKUP(A27,'SUPL. CALCULATION'!B:Y,18,0),0)),0)+(IF((VLOOKUP(VLOOKUP(A27,BASE!A:B,2,0),REGISTRATIONS!B:C,2,0))="A320",(IF(VLOOKUP(A27,BASE!A:F,6,0)&gt;0,VLOOKUP(A27,'SUPL. CALCULATION'!B:Y,21,0),0))+(IF(VLOOKUP(A27,BASE!A:G,7,0)&gt;0,VLOOKUP(A27,'SUPL. CALCULATION'!B:Y,24,0),0)),0))),0)</f>
        <v>0</v>
      </c>
      <c r="G27" s="191">
        <f>_xlfn.IFNA(IF((VLOOKUP(A27,BASE!A:N,14,0))="M",IF(VLOOKUP(VLOOKUP(A27,BASE!A:B,2,0),REGISTRATIONS!B:C,2,0)="A330",(VLOOKUP(A27,BASE!A:K,11,0)),0)+IF(VLOOKUP(VLOOKUP(A27,BASE!A:B,2,0),REGISTRATIONS!B:C,2,0)="A320",(VLOOKUP(A27,BASE!A:K,11,0)),0),0),0)</f>
        <v>0</v>
      </c>
      <c r="H27" s="191">
        <f>_xlfn.IFNA(IF((VLOOKUP(A27,BASE!A:N,14,0))="M",IF(VLOOKUP(VLOOKUP(A27,BASE!A:B,2,0),REGISTRATIONS!B:C,2,0)="A330",(VLOOKUP(A27,BASE!A:K,11,0)),0)+IF(VLOOKUP(VLOOKUP(A27,BASE!A:B,2,0),REGISTRATIONS!B:C,2,0)="A320",(VLOOKUP(A27,BASE!A:K,11,0)),0),0),0)</f>
        <v>0</v>
      </c>
      <c r="I27" s="191">
        <f>_xlfn.IFNA(IF(VLOOKUP(A27,BASE!A:N,14,0)="M",IF((VLOOKUP(VLOOKUP(A27,BASE!A:B,2,0),REGISTRATIONS!B:C,2,0))="A330",VLOOKUP(VLOOKUP(A27,BASE!A:L,12,0),'UL GRID - CREW'!G:H,2,0),0)+IF(VLOOKUP(VLOOKUP(A27,BASE!A:B,2,0),REGISTRATIONS!B:C,2,0)="A320",(VLOOKUP(A27,BASE!A:L,12,0)),0),0),0)</f>
        <v>0</v>
      </c>
      <c r="J27" s="191">
        <f>_xlfn.IFNA(IF(VLOOKUP(A27,BASE!A:N,14,0)="M",IF((VLOOKUP(VLOOKUP(A27,BASE!A:B,2,0),REGISTRATIONS!B:C,2,0))="A330",VLOOKUP(VLOOKUP(A27,BASE!A:L,12,0),'UL GRID - CREW'!G:H,2,0),0)+IF(VLOOKUP(VLOOKUP(A27,BASE!A:B,2,0),REGISTRATIONS!B:C,2,0)="A320",(VLOOKUP(A27,BASE!A:L,12,0)),0),0),0)</f>
        <v>0</v>
      </c>
      <c r="K27" s="254" t="str">
        <f t="shared" si="1"/>
        <v/>
      </c>
      <c r="L27" s="254"/>
      <c r="M27" s="254"/>
      <c r="N27" s="254"/>
      <c r="O27" s="254"/>
      <c r="P27" s="77" t="str">
        <f>IF(B27=0,"",IF(A27&amp;$B$4&amp;B27=VLOOKUP(A27&amp;$B$4&amp;B27,'Exras Inflair Vs. Base'!Z:Z,1,0),"",0))</f>
        <v/>
      </c>
      <c r="Q27" s="77" t="str">
        <f>IF(C27=0,"",IF(A27&amp;$C$4&amp;C27=VLOOKUP(A27&amp;$C$4&amp;C27,'Exras Inflair Vs. Base'!Z:Z,1,0),"",0))</f>
        <v/>
      </c>
      <c r="R27" s="77" t="str">
        <f>IF(D27=0,"",IF(A27&amp;$D$4&amp;D27=VLOOKUP(A27&amp;$D$4&amp;D27,'Exras Inflair Vs. Base'!Z:Z,1,0),"",0))</f>
        <v/>
      </c>
      <c r="S27" s="77" t="str">
        <f>IF(E27=0,"",IF(A27&amp;$E$4&amp;E27=VLOOKUP(A27&amp;$E$4&amp;E27,'Exras Inflair Vs. Base'!Z:Z,1,0),"",0))</f>
        <v/>
      </c>
      <c r="T27" s="77" t="str">
        <f>IF(F27=0,"",IF(A27&amp;$F$4&amp;F27=VLOOKUP(A27&amp;$F$4&amp;F27,'Exras Inflair Vs. Base'!Z:Z,1,0),"",0))</f>
        <v/>
      </c>
      <c r="U27" s="77" t="str">
        <f>IF(G27=0,"",IF(A27&amp;$G$4&amp;G27=VLOOKUP(A27&amp;$G$4&amp;G27,'Exras Inflair Vs. Base'!Z:Z,1,0),"",0))</f>
        <v/>
      </c>
      <c r="V27" s="77" t="str">
        <f>IF(H27=0,"",IF(A27&amp;$H$4&amp;H27=VLOOKUP(A27&amp;$H$4&amp;H27,'Exras Inflair Vs. Base'!Z:Z,1,0),"",0))</f>
        <v/>
      </c>
      <c r="W27" s="77" t="str">
        <f>IF(I27=0,"",IF(A27&amp;$I$4&amp;I27=VLOOKUP(A27&amp;$I$4&amp;I27,'Exras Inflair Vs. Base'!Z:Z,1,0),"",0))</f>
        <v/>
      </c>
      <c r="X27" s="77" t="str">
        <f>IF(J27=0,"",IF(A27&amp;$J$4&amp;J27=VLOOKUP(A27&amp;$J$4&amp;J27,'Exras Inflair Vs. Base'!Z:Z,1,0),"",0))</f>
        <v/>
      </c>
    </row>
    <row r="28" spans="1:32" s="77" customFormat="1" ht="15.75" customHeight="1" x14ac:dyDescent="0.3">
      <c r="A28" s="156" t="str">
        <f>IF(BASE!A29=0,"",BASE!A29)</f>
        <v>UL0161</v>
      </c>
      <c r="B28" s="183">
        <f>IF(LEFT(A28,2)="UL",(VLOOKUP(A28,BASE!A:F,6,0)*(VLOOKUP(A28,'SUPL. CALCULATION'!B:AB,27,0)))+(VLOOKUP(A28,BASE!A:G,7,0)*(VLOOKUP(A28,'SUPL. CALCULATION'!B:AC,28,0)))+(VLOOKUP(A28,BASE!A:L,11,0)*(VLOOKUP(A28,'SUPL. CALCULATION'!B:AD,29,0)))+(VLOOKUP(A28,BASE!A:L,12,0)*(VLOOKUP(A28,'SUPL. CALCULATION'!B:AD,29,0))),0)</f>
        <v>13</v>
      </c>
      <c r="C28" s="184">
        <f>IF(LEFT(A28,2)="UL",(VLOOKUP(A28,BASE!A:F,6,0)*VLOOKUP(A28,'SUPL. CALCULATION'!B:Z,25,0))+((VLOOKUP(A28,BASE!A:L,11,0)+VLOOKUP(A28,BASE!A:L,12,0))*VLOOKUP(A28,'SUPL. CALCULATION'!B:AA,26,0)),0)</f>
        <v>13</v>
      </c>
      <c r="D28" s="366">
        <f>IF(LEFT(A28,2)="UL",(IF((VLOOKUP(VLOOKUP(A28,BASE!A:B,2,0),REGISTRATIONS!B:C,2,0))="A330",(IF(VLOOKUP(A28,BASE!A:F,6,0)&gt;0,VLOOKUP(A28,'SUPL. CALCULATION'!B:Y,13,0),0))+(IF(VLOOKUP(A28,BASE!A:G,7,0)&gt;0,VLOOKUP(A28,'SUPL. CALCULATION'!B:Y,16,0),0)),0))+(IF((VLOOKUP(VLOOKUP(A28,BASE!A:B,2,0),REGISTRATIONS!B:C,2,0))="A320",(IF(VLOOKUP(A28,BASE!A:F,6,0)&gt;0,VLOOKUP(A28,'SUPL. CALCULATION'!B:Y,19,0),0))+(IF(VLOOKUP(A28,BASE!A:G,7,0)&gt;0,VLOOKUP(A28,'SUPL. CALCULATION'!B:Y,22,0),0)),0)),0)</f>
        <v>2</v>
      </c>
      <c r="E28" s="185">
        <f>IF(LEFT(A28,2)="UL",(IF((VLOOKUP(VLOOKUP(A28,BASE!A:B,2,0),REGISTRATIONS!B:C,2,0))="A330",(IF(VLOOKUP(A28,BASE!A:F,6,0)&gt;0,VLOOKUP(A28,'SUPL. CALCULATION'!B:Y,14,0),0))+(IF(VLOOKUP(A28,BASE!A:G,7,0)&gt;0,VLOOKUP(A28,'SUPL. CALCULATION'!B:Y,17,0),0)),0)+(IF((VLOOKUP(VLOOKUP(A28,BASE!A:B,2,0),REGISTRATIONS!B:C,2,0))="A320",(IF(VLOOKUP(A28,BASE!A:F,6,0)&gt;0,VLOOKUP(A28,'SUPL. CALCULATION'!B:Y,20,0),0))+(IF(VLOOKUP(A28,BASE!A:G,7,0)&gt;0,VLOOKUP(A28,'SUPL. CALCULATION'!B:Y,23,0),0)),0))),0)</f>
        <v>1</v>
      </c>
      <c r="F28" s="185">
        <f>IF(LEFT(A28,2)="UL",(IF((VLOOKUP(VLOOKUP(A28,BASE!A:B,2,0),REGISTRATIONS!B:C,2,0))="A330",(IF(VLOOKUP(A28,BASE!A:F,6,0)&gt;0,VLOOKUP(A28,'SUPL. CALCULATION'!B:Y,15,0),0))+(IF(VLOOKUP(A28,BASE!A:G,7,0)&gt;0,VLOOKUP(A28,'SUPL. CALCULATION'!B:Y,18,0),0)),0)+(IF((VLOOKUP(VLOOKUP(A28,BASE!A:B,2,0),REGISTRATIONS!B:C,2,0))="A320",(IF(VLOOKUP(A28,BASE!A:F,6,0)&gt;0,VLOOKUP(A28,'SUPL. CALCULATION'!B:Y,21,0),0))+(IF(VLOOKUP(A28,BASE!A:G,7,0)&gt;0,VLOOKUP(A28,'SUPL. CALCULATION'!B:Y,24,0),0)),0))),0)</f>
        <v>0</v>
      </c>
      <c r="G28" s="185">
        <f>_xlfn.IFNA(IF((VLOOKUP(A28,BASE!A:N,14,0))="M",IF(VLOOKUP(VLOOKUP(A28,BASE!A:B,2,0),REGISTRATIONS!B:C,2,0)="A330",(VLOOKUP(A28,BASE!A:K,11,0)),0)+IF(VLOOKUP(VLOOKUP(A28,BASE!A:B,2,0),REGISTRATIONS!B:C,2,0)="A320",(VLOOKUP(A28,BASE!A:K,11,0)),0),0),0)</f>
        <v>3</v>
      </c>
      <c r="H28" s="185">
        <f>_xlfn.IFNA(IF((VLOOKUP(A28,BASE!A:N,14,0))="M",IF(VLOOKUP(VLOOKUP(A28,BASE!A:B,2,0),REGISTRATIONS!B:C,2,0)="A330",(VLOOKUP(A28,BASE!A:K,11,0)),0)+IF(VLOOKUP(VLOOKUP(A28,BASE!A:B,2,0),REGISTRATIONS!B:C,2,0)="A320",(VLOOKUP(A28,BASE!A:K,11,0)),0),0),0)</f>
        <v>3</v>
      </c>
      <c r="I28" s="185">
        <f>_xlfn.IFNA(IF(VLOOKUP(A28,BASE!A:N,14,0)="M",IF((VLOOKUP(VLOOKUP(A28,BASE!A:B,2,0),REGISTRATIONS!B:C,2,0))="A330",VLOOKUP(VLOOKUP(A28,BASE!A:L,12,0),'UL GRID - CREW'!G:H,2,0),0)+IF(VLOOKUP(VLOOKUP(A28,BASE!A:B,2,0),REGISTRATIONS!B:C,2,0)="A320",(VLOOKUP(A28,BASE!A:L,12,0)),0),0),0)</f>
        <v>6</v>
      </c>
      <c r="J28" s="185">
        <f>_xlfn.IFNA(IF(VLOOKUP(A28,BASE!A:N,14,0)="M",IF((VLOOKUP(VLOOKUP(A28,BASE!A:B,2,0),REGISTRATIONS!B:C,2,0))="A330",VLOOKUP(VLOOKUP(A28,BASE!A:L,12,0),'UL GRID - CREW'!G:H,2,0),0)+IF(VLOOKUP(VLOOKUP(A28,BASE!A:B,2,0),REGISTRATIONS!B:C,2,0)="A320",(VLOOKUP(A28,BASE!A:L,12,0)),0),0),0)</f>
        <v>6</v>
      </c>
      <c r="K28" s="254" t="str">
        <f t="shared" si="1"/>
        <v/>
      </c>
      <c r="L28" s="254"/>
      <c r="M28" s="254"/>
      <c r="N28" s="254"/>
      <c r="O28" s="254"/>
      <c r="P28" s="77" t="str">
        <f>IF(B28=0,"",IF(A28&amp;$B$4&amp;B28=VLOOKUP(A28&amp;$B$4&amp;B28,'Exras Inflair Vs. Base'!Z:Z,1,0),"",0))</f>
        <v/>
      </c>
      <c r="Q28" s="77" t="str">
        <f>IF(C28=0,"",IF(A28&amp;$C$4&amp;C28=VLOOKUP(A28&amp;$C$4&amp;C28,'Exras Inflair Vs. Base'!Z:Z,1,0),"",0))</f>
        <v/>
      </c>
      <c r="R28" s="77" t="str">
        <f>IF(D28=0,"",IF(A28&amp;$D$4&amp;D28=VLOOKUP(A28&amp;$D$4&amp;D28,'Exras Inflair Vs. Base'!Z:Z,1,0),"",0))</f>
        <v/>
      </c>
      <c r="S28" s="77" t="str">
        <f>IF(E28=0,"",IF(A28&amp;$E$4&amp;E28=VLOOKUP(A28&amp;$E$4&amp;E28,'Exras Inflair Vs. Base'!Z:Z,1,0),"",0))</f>
        <v/>
      </c>
      <c r="T28" s="77" t="str">
        <f>IF(F28=0,"",IF(A28&amp;$F$4&amp;F28=VLOOKUP(A28&amp;$F$4&amp;F28,'Exras Inflair Vs. Base'!Z:Z,1,0),"",0))</f>
        <v/>
      </c>
      <c r="U28" s="77" t="str">
        <f>IF(G28=0,"",IF(A28&amp;$G$4&amp;G28=VLOOKUP(A28&amp;$G$4&amp;G28,'Exras Inflair Vs. Base'!Z:Z,1,0),"",0))</f>
        <v/>
      </c>
      <c r="V28" s="77" t="str">
        <f>IF(H28=0,"",IF(A28&amp;$H$4&amp;H28=VLOOKUP(A28&amp;$H$4&amp;H28,'Exras Inflair Vs. Base'!Z:Z,1,0),"",0))</f>
        <v/>
      </c>
      <c r="W28" s="77" t="str">
        <f>IF(I28=0,"",IF(A28&amp;$I$4&amp;I28=VLOOKUP(A28&amp;$I$4&amp;I28,'Exras Inflair Vs. Base'!Z:Z,1,0),"",0))</f>
        <v/>
      </c>
      <c r="X28" s="77" t="str">
        <f>IF(J28=0,"",IF(A28&amp;$J$4&amp;J28=VLOOKUP(A28&amp;$J$4&amp;J28,'Exras Inflair Vs. Base'!Z:Z,1,0),"",0))</f>
        <v/>
      </c>
    </row>
    <row r="29" spans="1:32" s="77" customFormat="1" ht="15.75" customHeight="1" x14ac:dyDescent="0.3">
      <c r="A29" s="188" t="str">
        <f>IF(BASE!A30=0,"",BASE!A30)</f>
        <v>UL0162</v>
      </c>
      <c r="B29" s="189">
        <f>IF(LEFT(A29,2)="UL",(VLOOKUP(A29,BASE!A:F,6,0)*(VLOOKUP(A29,'SUPL. CALCULATION'!B:AB,27,0)))+(VLOOKUP(A29,BASE!A:G,7,0)*(VLOOKUP(A29,'SUPL. CALCULATION'!B:AC,28,0)))+(VLOOKUP(A29,BASE!A:L,11,0)*(VLOOKUP(A29,'SUPL. CALCULATION'!B:AD,29,0)))+(VLOOKUP(A29,BASE!A:L,12,0)*(VLOOKUP(A29,'SUPL. CALCULATION'!B:AD,29,0))),0)</f>
        <v>0</v>
      </c>
      <c r="C29" s="190">
        <f>IF(LEFT(A29,2)="UL",(VLOOKUP(A29,BASE!A:F,6,0)*VLOOKUP(A29,'SUPL. CALCULATION'!B:Z,25,0))+((VLOOKUP(A29,BASE!A:L,11,0)+VLOOKUP(A29,BASE!A:L,12,0))*VLOOKUP(A29,'SUPL. CALCULATION'!B:AA,26,0)),0)</f>
        <v>0</v>
      </c>
      <c r="D29" s="367">
        <f>IF(LEFT(A29,2)="UL",(IF((VLOOKUP(VLOOKUP(A29,BASE!A:B,2,0),REGISTRATIONS!B:C,2,0))="A330",(IF(VLOOKUP(A29,BASE!A:F,6,0)&gt;0,VLOOKUP(A29,'SUPL. CALCULATION'!B:Y,13,0),0))+(IF(VLOOKUP(A29,BASE!A:G,7,0)&gt;0,VLOOKUP(A29,'SUPL. CALCULATION'!B:Y,16,0),0)),0))+(IF((VLOOKUP(VLOOKUP(A29,BASE!A:B,2,0),REGISTRATIONS!B:C,2,0))="A320",(IF(VLOOKUP(A29,BASE!A:F,6,0)&gt;0,VLOOKUP(A29,'SUPL. CALCULATION'!B:Y,19,0),0))+(IF(VLOOKUP(A29,BASE!A:G,7,0)&gt;0,VLOOKUP(A29,'SUPL. CALCULATION'!B:Y,22,0),0)),0)),0)</f>
        <v>1</v>
      </c>
      <c r="E29" s="191">
        <f>IF(LEFT(A29,2)="UL",(IF((VLOOKUP(VLOOKUP(A29,BASE!A:B,2,0),REGISTRATIONS!B:C,2,0))="A330",(IF(VLOOKUP(A29,BASE!A:F,6,0)&gt;0,VLOOKUP(A29,'SUPL. CALCULATION'!B:Y,14,0),0))+(IF(VLOOKUP(A29,BASE!A:G,7,0)&gt;0,VLOOKUP(A29,'SUPL. CALCULATION'!B:Y,17,0),0)),0)+(IF((VLOOKUP(VLOOKUP(A29,BASE!A:B,2,0),REGISTRATIONS!B:C,2,0))="A320",(IF(VLOOKUP(A29,BASE!A:F,6,0)&gt;0,VLOOKUP(A29,'SUPL. CALCULATION'!B:Y,20,0),0))+(IF(VLOOKUP(A29,BASE!A:G,7,0)&gt;0,VLOOKUP(A29,'SUPL. CALCULATION'!B:Y,23,0),0)),0))),0)</f>
        <v>0</v>
      </c>
      <c r="F29" s="191">
        <f>IF(LEFT(A29,2)="UL",(IF((VLOOKUP(VLOOKUP(A29,BASE!A:B,2,0),REGISTRATIONS!B:C,2,0))="A330",(IF(VLOOKUP(A29,BASE!A:F,6,0)&gt;0,VLOOKUP(A29,'SUPL. CALCULATION'!B:Y,15,0),0))+(IF(VLOOKUP(A29,BASE!A:G,7,0)&gt;0,VLOOKUP(A29,'SUPL. CALCULATION'!B:Y,18,0),0)),0)+(IF((VLOOKUP(VLOOKUP(A29,BASE!A:B,2,0),REGISTRATIONS!B:C,2,0))="A320",(IF(VLOOKUP(A29,BASE!A:F,6,0)&gt;0,VLOOKUP(A29,'SUPL. CALCULATION'!B:Y,21,0),0))+(IF(VLOOKUP(A29,BASE!A:G,7,0)&gt;0,VLOOKUP(A29,'SUPL. CALCULATION'!B:Y,24,0),0)),0))),0)</f>
        <v>0</v>
      </c>
      <c r="G29" s="191">
        <f>_xlfn.IFNA(IF((VLOOKUP(A29,BASE!A:N,14,0))="M",IF(VLOOKUP(VLOOKUP(A29,BASE!A:B,2,0),REGISTRATIONS!B:C,2,0)="A330",(VLOOKUP(A29,BASE!A:K,11,0)),0)+IF(VLOOKUP(VLOOKUP(A29,BASE!A:B,2,0),REGISTRATIONS!B:C,2,0)="A320",(VLOOKUP(A29,BASE!A:K,11,0)),0),0),0)</f>
        <v>0</v>
      </c>
      <c r="H29" s="191">
        <f>_xlfn.IFNA(IF((VLOOKUP(A29,BASE!A:N,14,0))="M",IF(VLOOKUP(VLOOKUP(A29,BASE!A:B,2,0),REGISTRATIONS!B:C,2,0)="A330",(VLOOKUP(A29,BASE!A:K,11,0)),0)+IF(VLOOKUP(VLOOKUP(A29,BASE!A:B,2,0),REGISTRATIONS!B:C,2,0)="A320",(VLOOKUP(A29,BASE!A:K,11,0)),0),0),0)</f>
        <v>0</v>
      </c>
      <c r="I29" s="191">
        <f>_xlfn.IFNA(IF(VLOOKUP(A29,BASE!A:N,14,0)="M",IF((VLOOKUP(VLOOKUP(A29,BASE!A:B,2,0),REGISTRATIONS!B:C,2,0))="A330",VLOOKUP(VLOOKUP(A29,BASE!A:L,12,0),'UL GRID - CREW'!G:H,2,0),0)+IF(VLOOKUP(VLOOKUP(A29,BASE!A:B,2,0),REGISTRATIONS!B:C,2,0)="A320",(VLOOKUP(A29,BASE!A:L,12,0)),0),0),0)</f>
        <v>0</v>
      </c>
      <c r="J29" s="191">
        <f>_xlfn.IFNA(IF(VLOOKUP(A29,BASE!A:N,14,0)="M",IF((VLOOKUP(VLOOKUP(A29,BASE!A:B,2,0),REGISTRATIONS!B:C,2,0))="A330",VLOOKUP(VLOOKUP(A29,BASE!A:L,12,0),'UL GRID - CREW'!G:H,2,0),0)+IF(VLOOKUP(VLOOKUP(A29,BASE!A:B,2,0),REGISTRATIONS!B:C,2,0)="A320",(VLOOKUP(A29,BASE!A:L,12,0)),0),0),0)</f>
        <v>0</v>
      </c>
      <c r="K29" s="254" t="str">
        <f t="shared" si="1"/>
        <v/>
      </c>
      <c r="L29" s="254"/>
      <c r="M29" s="254"/>
      <c r="N29" s="254"/>
      <c r="O29" s="254"/>
      <c r="P29" s="77" t="str">
        <f>IF(B29=0,"",IF(A29&amp;$B$4&amp;B29=VLOOKUP(A29&amp;$B$4&amp;B29,'Exras Inflair Vs. Base'!Z:Z,1,0),"",0))</f>
        <v/>
      </c>
      <c r="Q29" s="77" t="str">
        <f>IF(C29=0,"",IF(A29&amp;$C$4&amp;C29=VLOOKUP(A29&amp;$C$4&amp;C29,'Exras Inflair Vs. Base'!Z:Z,1,0),"",0))</f>
        <v/>
      </c>
      <c r="R29" s="77" t="str">
        <f>IF(D29=0,"",IF(A29&amp;$D$4&amp;D29=VLOOKUP(A29&amp;$D$4&amp;D29,'Exras Inflair Vs. Base'!Z:Z,1,0),"",0))</f>
        <v/>
      </c>
      <c r="S29" s="77" t="str">
        <f>IF(E29=0,"",IF(A29&amp;$E$4&amp;E29=VLOOKUP(A29&amp;$E$4&amp;E29,'Exras Inflair Vs. Base'!Z:Z,1,0),"",0))</f>
        <v/>
      </c>
      <c r="T29" s="77" t="str">
        <f>IF(F29=0,"",IF(A29&amp;$F$4&amp;F29=VLOOKUP(A29&amp;$F$4&amp;F29,'Exras Inflair Vs. Base'!Z:Z,1,0),"",0))</f>
        <v/>
      </c>
      <c r="U29" s="77" t="str">
        <f>IF(G29=0,"",IF(A29&amp;$G$4&amp;G29=VLOOKUP(A29&amp;$G$4&amp;G29,'Exras Inflair Vs. Base'!Z:Z,1,0),"",0))</f>
        <v/>
      </c>
      <c r="V29" s="77" t="str">
        <f>IF(H29=0,"",IF(A29&amp;$H$4&amp;H29=VLOOKUP(A29&amp;$H$4&amp;H29,'Exras Inflair Vs. Base'!Z:Z,1,0),"",0))</f>
        <v/>
      </c>
      <c r="W29" s="77" t="str">
        <f>IF(I29=0,"",IF(A29&amp;$I$4&amp;I29=VLOOKUP(A29&amp;$I$4&amp;I29,'Exras Inflair Vs. Base'!Z:Z,1,0),"",0))</f>
        <v/>
      </c>
      <c r="X29" s="77" t="str">
        <f>IF(J29=0,"",IF(A29&amp;$J$4&amp;J29=VLOOKUP(A29&amp;$J$4&amp;J29,'Exras Inflair Vs. Base'!Z:Z,1,0),"",0))</f>
        <v/>
      </c>
    </row>
    <row r="30" spans="1:32" s="77" customFormat="1" ht="15.75" customHeight="1" x14ac:dyDescent="0.3">
      <c r="A30" s="156" t="str">
        <f>IF(BASE!A31=0,"",BASE!A31)</f>
        <v>UL0181</v>
      </c>
      <c r="B30" s="183">
        <f>IF(LEFT(A30,2)="UL",(VLOOKUP(A30,BASE!A:F,6,0)*(VLOOKUP(A30,'SUPL. CALCULATION'!B:AB,27,0)))+(VLOOKUP(A30,BASE!A:G,7,0)*(VLOOKUP(A30,'SUPL. CALCULATION'!B:AC,28,0)))+(VLOOKUP(A30,BASE!A:L,11,0)*(VLOOKUP(A30,'SUPL. CALCULATION'!B:AD,29,0)))+(VLOOKUP(A30,BASE!A:L,12,0)*(VLOOKUP(A30,'SUPL. CALCULATION'!B:AD,29,0))),0)</f>
        <v>112</v>
      </c>
      <c r="C30" s="184">
        <f>IF(LEFT(A30,2)="UL",(VLOOKUP(A30,BASE!A:F,6,0)*VLOOKUP(A30,'SUPL. CALCULATION'!B:Z,25,0))+((VLOOKUP(A30,BASE!A:L,11,0)+VLOOKUP(A30,BASE!A:L,12,0))*VLOOKUP(A30,'SUPL. CALCULATION'!B:AA,26,0)),0)</f>
        <v>10</v>
      </c>
      <c r="D30" s="366">
        <f>IF(LEFT(A30,2)="UL",(IF((VLOOKUP(VLOOKUP(A30,BASE!A:B,2,0),REGISTRATIONS!B:C,2,0))="A330",(IF(VLOOKUP(A30,BASE!A:F,6,0)&gt;0,VLOOKUP(A30,'SUPL. CALCULATION'!B:Y,13,0),0))+(IF(VLOOKUP(A30,BASE!A:G,7,0)&gt;0,VLOOKUP(A30,'SUPL. CALCULATION'!B:Y,16,0),0)),0))+(IF((VLOOKUP(VLOOKUP(A30,BASE!A:B,2,0),REGISTRATIONS!B:C,2,0))="A320",(IF(VLOOKUP(A30,BASE!A:F,6,0)&gt;0,VLOOKUP(A30,'SUPL. CALCULATION'!B:Y,19,0),0))+(IF(VLOOKUP(A30,BASE!A:G,7,0)&gt;0,VLOOKUP(A30,'SUPL. CALCULATION'!B:Y,22,0),0)),0)),0)</f>
        <v>3</v>
      </c>
      <c r="E30" s="185">
        <f>IF(LEFT(A30,2)="UL",(IF((VLOOKUP(VLOOKUP(A30,BASE!A:B,2,0),REGISTRATIONS!B:C,2,0))="A330",(IF(VLOOKUP(A30,BASE!A:F,6,0)&gt;0,VLOOKUP(A30,'SUPL. CALCULATION'!B:Y,14,0),0))+(IF(VLOOKUP(A30,BASE!A:G,7,0)&gt;0,VLOOKUP(A30,'SUPL. CALCULATION'!B:Y,17,0),0)),0)+(IF((VLOOKUP(VLOOKUP(A30,BASE!A:B,2,0),REGISTRATIONS!B:C,2,0))="A320",(IF(VLOOKUP(A30,BASE!A:F,6,0)&gt;0,VLOOKUP(A30,'SUPL. CALCULATION'!B:Y,20,0),0))+(IF(VLOOKUP(A30,BASE!A:G,7,0)&gt;0,VLOOKUP(A30,'SUPL. CALCULATION'!B:Y,23,0),0)),0))),0)</f>
        <v>3</v>
      </c>
      <c r="F30" s="185">
        <f>IF(LEFT(A30,2)="UL",(IF((VLOOKUP(VLOOKUP(A30,BASE!A:B,2,0),REGISTRATIONS!B:C,2,0))="A330",(IF(VLOOKUP(A30,BASE!A:F,6,0)&gt;0,VLOOKUP(A30,'SUPL. CALCULATION'!B:Y,15,0),0))+(IF(VLOOKUP(A30,BASE!A:G,7,0)&gt;0,VLOOKUP(A30,'SUPL. CALCULATION'!B:Y,18,0),0)),0)+(IF((VLOOKUP(VLOOKUP(A30,BASE!A:B,2,0),REGISTRATIONS!B:C,2,0))="A320",(IF(VLOOKUP(A30,BASE!A:F,6,0)&gt;0,VLOOKUP(A30,'SUPL. CALCULATION'!B:Y,21,0),0))+(IF(VLOOKUP(A30,BASE!A:G,7,0)&gt;0,VLOOKUP(A30,'SUPL. CALCULATION'!B:Y,24,0),0)),0))),0)</f>
        <v>0</v>
      </c>
      <c r="G30" s="185">
        <f>_xlfn.IFNA(IF((VLOOKUP(A30,BASE!A:N,14,0))="M",IF(VLOOKUP(VLOOKUP(A30,BASE!A:B,2,0),REGISTRATIONS!B:C,2,0)="A330",(VLOOKUP(A30,BASE!A:K,11,0)),0)+IF(VLOOKUP(VLOOKUP(A30,BASE!A:B,2,0),REGISTRATIONS!B:C,2,0)="A320",(VLOOKUP(A30,BASE!A:K,11,0)),0),0),0)</f>
        <v>3</v>
      </c>
      <c r="H30" s="185">
        <f>_xlfn.IFNA(IF((VLOOKUP(A30,BASE!A:N,14,0))="M",IF(VLOOKUP(VLOOKUP(A30,BASE!A:B,2,0),REGISTRATIONS!B:C,2,0)="A330",(VLOOKUP(A30,BASE!A:K,11,0)),0)+IF(VLOOKUP(VLOOKUP(A30,BASE!A:B,2,0),REGISTRATIONS!B:C,2,0)="A320",(VLOOKUP(A30,BASE!A:K,11,0)),0),0),0)</f>
        <v>3</v>
      </c>
      <c r="I30" s="185">
        <f>_xlfn.IFNA(IF(VLOOKUP(A30,BASE!A:N,14,0)="M",IF((VLOOKUP(VLOOKUP(A30,BASE!A:B,2,0),REGISTRATIONS!B:C,2,0))="A330",VLOOKUP(VLOOKUP(A30,BASE!A:L,12,0),'UL GRID - CREW'!G:H,2,0),0)+IF(VLOOKUP(VLOOKUP(A30,BASE!A:B,2,0),REGISTRATIONS!B:C,2,0)="A320",(VLOOKUP(A30,BASE!A:L,12,0)),0),0),0)</f>
        <v>6</v>
      </c>
      <c r="J30" s="185">
        <f>_xlfn.IFNA(IF(VLOOKUP(A30,BASE!A:N,14,0)="M",IF((VLOOKUP(VLOOKUP(A30,BASE!A:B,2,0),REGISTRATIONS!B:C,2,0))="A330",VLOOKUP(VLOOKUP(A30,BASE!A:L,12,0),'UL GRID - CREW'!G:H,2,0),0)+IF(VLOOKUP(VLOOKUP(A30,BASE!A:B,2,0),REGISTRATIONS!B:C,2,0)="A320",(VLOOKUP(A30,BASE!A:L,12,0)),0),0),0)</f>
        <v>6</v>
      </c>
      <c r="K30" s="254" t="str">
        <f t="shared" si="1"/>
        <v/>
      </c>
      <c r="L30" s="254"/>
      <c r="M30" s="254"/>
      <c r="N30" s="254"/>
      <c r="O30" s="254"/>
      <c r="P30" s="77" t="str">
        <f>IF(B30=0,"",IF(A30&amp;$B$4&amp;B30=VLOOKUP(A30&amp;$B$4&amp;B30,'Exras Inflair Vs. Base'!Z:Z,1,0),"",0))</f>
        <v/>
      </c>
      <c r="Q30" s="77" t="str">
        <f>IF(C30=0,"",IF(A30&amp;$C$4&amp;C30=VLOOKUP(A30&amp;$C$4&amp;C30,'Exras Inflair Vs. Base'!Z:Z,1,0),"",0))</f>
        <v/>
      </c>
      <c r="R30" s="77" t="str">
        <f>IF(D30=0,"",IF(A30&amp;$D$4&amp;D30=VLOOKUP(A30&amp;$D$4&amp;D30,'Exras Inflair Vs. Base'!Z:Z,1,0),"",0))</f>
        <v/>
      </c>
      <c r="S30" s="77" t="str">
        <f>IF(E30=0,"",IF(A30&amp;$E$4&amp;E30=VLOOKUP(A30&amp;$E$4&amp;E30,'Exras Inflair Vs. Base'!Z:Z,1,0),"",0))</f>
        <v/>
      </c>
      <c r="T30" s="77" t="str">
        <f>IF(F30=0,"",IF(A30&amp;$F$4&amp;F30=VLOOKUP(A30&amp;$F$4&amp;F30,'Exras Inflair Vs. Base'!Z:Z,1,0),"",0))</f>
        <v/>
      </c>
      <c r="U30" s="77" t="str">
        <f>IF(G30=0,"",IF(A30&amp;$G$4&amp;G30=VLOOKUP(A30&amp;$G$4&amp;G30,'Exras Inflair Vs. Base'!Z:Z,1,0),"",0))</f>
        <v/>
      </c>
      <c r="V30" s="77" t="str">
        <f>IF(H30=0,"",IF(A30&amp;$H$4&amp;H30=VLOOKUP(A30&amp;$H$4&amp;H30,'Exras Inflair Vs. Base'!Z:Z,1,0),"",0))</f>
        <v/>
      </c>
      <c r="W30" s="77" t="str">
        <f>IF(I30=0,"",IF(A30&amp;$I$4&amp;I30=VLOOKUP(A30&amp;$I$4&amp;I30,'Exras Inflair Vs. Base'!Z:Z,1,0),"",0))</f>
        <v/>
      </c>
      <c r="X30" s="77" t="str">
        <f>IF(J30=0,"",IF(A30&amp;$J$4&amp;J30=VLOOKUP(A30&amp;$J$4&amp;J30,'Exras Inflair Vs. Base'!Z:Z,1,0),"",0))</f>
        <v/>
      </c>
    </row>
    <row r="31" spans="1:32" s="77" customFormat="1" ht="15.75" customHeight="1" x14ac:dyDescent="0.3">
      <c r="A31" s="188" t="str">
        <f>IF(BASE!A32=0,"",BASE!A32)</f>
        <v>UL0182</v>
      </c>
      <c r="B31" s="189">
        <f>IF(LEFT(A31,2)="UL",(VLOOKUP(A31,BASE!A:F,6,0)*(VLOOKUP(A31,'SUPL. CALCULATION'!B:AB,27,0)))+(VLOOKUP(A31,BASE!A:G,7,0)*(VLOOKUP(A31,'SUPL. CALCULATION'!B:AC,28,0)))+(VLOOKUP(A31,BASE!A:L,11,0)*(VLOOKUP(A31,'SUPL. CALCULATION'!B:AD,29,0)))+(VLOOKUP(A31,BASE!A:L,12,0)*(VLOOKUP(A31,'SUPL. CALCULATION'!B:AD,29,0))),0)</f>
        <v>145</v>
      </c>
      <c r="C31" s="190">
        <f>IF(LEFT(A31,2)="UL",(VLOOKUP(A31,BASE!A:F,6,0)*VLOOKUP(A31,'SUPL. CALCULATION'!B:Z,25,0))+((VLOOKUP(A31,BASE!A:L,11,0)+VLOOKUP(A31,BASE!A:L,12,0))*VLOOKUP(A31,'SUPL. CALCULATION'!B:AA,26,0)),0)</f>
        <v>25</v>
      </c>
      <c r="D31" s="367">
        <f>IF(LEFT(A31,2)="UL",(IF((VLOOKUP(VLOOKUP(A31,BASE!A:B,2,0),REGISTRATIONS!B:C,2,0))="A330",(IF(VLOOKUP(A31,BASE!A:F,6,0)&gt;0,VLOOKUP(A31,'SUPL. CALCULATION'!B:Y,13,0),0))+(IF(VLOOKUP(A31,BASE!A:G,7,0)&gt;0,VLOOKUP(A31,'SUPL. CALCULATION'!B:Y,16,0),0)),0))+(IF((VLOOKUP(VLOOKUP(A31,BASE!A:B,2,0),REGISTRATIONS!B:C,2,0))="A320",(IF(VLOOKUP(A31,BASE!A:F,6,0)&gt;0,VLOOKUP(A31,'SUPL. CALCULATION'!B:Y,19,0),0))+(IF(VLOOKUP(A31,BASE!A:G,7,0)&gt;0,VLOOKUP(A31,'SUPL. CALCULATION'!B:Y,22,0),0)),0)),0)</f>
        <v>3</v>
      </c>
      <c r="E31" s="191">
        <f>IF(LEFT(A31,2)="UL",(IF((VLOOKUP(VLOOKUP(A31,BASE!A:B,2,0),REGISTRATIONS!B:C,2,0))="A330",(IF(VLOOKUP(A31,BASE!A:F,6,0)&gt;0,VLOOKUP(A31,'SUPL. CALCULATION'!B:Y,14,0),0))+(IF(VLOOKUP(A31,BASE!A:G,7,0)&gt;0,VLOOKUP(A31,'SUPL. CALCULATION'!B:Y,17,0),0)),0)+(IF((VLOOKUP(VLOOKUP(A31,BASE!A:B,2,0),REGISTRATIONS!B:C,2,0))="A320",(IF(VLOOKUP(A31,BASE!A:F,6,0)&gt;0,VLOOKUP(A31,'SUPL. CALCULATION'!B:Y,20,0),0))+(IF(VLOOKUP(A31,BASE!A:G,7,0)&gt;0,VLOOKUP(A31,'SUPL. CALCULATION'!B:Y,23,0),0)),0))),0)</f>
        <v>3</v>
      </c>
      <c r="F31" s="191">
        <f>IF(LEFT(A31,2)="UL",(IF((VLOOKUP(VLOOKUP(A31,BASE!A:B,2,0),REGISTRATIONS!B:C,2,0))="A330",(IF(VLOOKUP(A31,BASE!A:F,6,0)&gt;0,VLOOKUP(A31,'SUPL. CALCULATION'!B:Y,15,0),0))+(IF(VLOOKUP(A31,BASE!A:G,7,0)&gt;0,VLOOKUP(A31,'SUPL. CALCULATION'!B:Y,18,0),0)),0)+(IF((VLOOKUP(VLOOKUP(A31,BASE!A:B,2,0),REGISTRATIONS!B:C,2,0))="A320",(IF(VLOOKUP(A31,BASE!A:F,6,0)&gt;0,VLOOKUP(A31,'SUPL. CALCULATION'!B:Y,21,0),0))+(IF(VLOOKUP(A31,BASE!A:G,7,0)&gt;0,VLOOKUP(A31,'SUPL. CALCULATION'!B:Y,24,0),0)),0))),0)</f>
        <v>1</v>
      </c>
      <c r="G31" s="191">
        <f>_xlfn.IFNA(IF((VLOOKUP(A31,BASE!A:N,14,0))="M",IF(VLOOKUP(VLOOKUP(A31,BASE!A:B,2,0),REGISTRATIONS!B:C,2,0)="A330",(VLOOKUP(A31,BASE!A:K,11,0)),0)+IF(VLOOKUP(VLOOKUP(A31,BASE!A:B,2,0),REGISTRATIONS!B:C,2,0)="A320",(VLOOKUP(A31,BASE!A:K,11,0)),0),0),0)</f>
        <v>0</v>
      </c>
      <c r="H31" s="191">
        <f>_xlfn.IFNA(IF((VLOOKUP(A31,BASE!A:N,14,0))="M",IF(VLOOKUP(VLOOKUP(A31,BASE!A:B,2,0),REGISTRATIONS!B:C,2,0)="A330",(VLOOKUP(A31,BASE!A:K,11,0)),0)+IF(VLOOKUP(VLOOKUP(A31,BASE!A:B,2,0),REGISTRATIONS!B:C,2,0)="A320",(VLOOKUP(A31,BASE!A:K,11,0)),0),0),0)</f>
        <v>0</v>
      </c>
      <c r="I31" s="191">
        <f>_xlfn.IFNA(IF(VLOOKUP(A31,BASE!A:N,14,0)="M",IF((VLOOKUP(VLOOKUP(A31,BASE!A:B,2,0),REGISTRATIONS!B:C,2,0))="A330",VLOOKUP(VLOOKUP(A31,BASE!A:L,12,0),'UL GRID - CREW'!G:H,2,0),0)+IF(VLOOKUP(VLOOKUP(A31,BASE!A:B,2,0),REGISTRATIONS!B:C,2,0)="A320",(VLOOKUP(A31,BASE!A:L,12,0)),0),0),0)</f>
        <v>0</v>
      </c>
      <c r="J31" s="191">
        <f>_xlfn.IFNA(IF(VLOOKUP(A31,BASE!A:N,14,0)="M",IF((VLOOKUP(VLOOKUP(A31,BASE!A:B,2,0),REGISTRATIONS!B:C,2,0))="A330",VLOOKUP(VLOOKUP(A31,BASE!A:L,12,0),'UL GRID - CREW'!G:H,2,0),0)+IF(VLOOKUP(VLOOKUP(A31,BASE!A:B,2,0),REGISTRATIONS!B:C,2,0)="A320",(VLOOKUP(A31,BASE!A:L,12,0)),0),0),0)</f>
        <v>0</v>
      </c>
      <c r="K31" s="254" t="str">
        <f t="shared" si="1"/>
        <v/>
      </c>
      <c r="L31" s="254"/>
      <c r="M31" s="254"/>
      <c r="N31" s="254"/>
      <c r="O31" s="254"/>
      <c r="P31" s="77" t="str">
        <f>IF(B31=0,"",IF(A31&amp;$B$4&amp;B31=VLOOKUP(A31&amp;$B$4&amp;B31,'Exras Inflair Vs. Base'!Z:Z,1,0),"",0))</f>
        <v/>
      </c>
      <c r="Q31" s="77" t="str">
        <f>IF(C31=0,"",IF(A31&amp;$C$4&amp;C31=VLOOKUP(A31&amp;$C$4&amp;C31,'Exras Inflair Vs. Base'!Z:Z,1,0),"",0))</f>
        <v/>
      </c>
      <c r="R31" s="77" t="str">
        <f>IF(D31=0,"",IF(A31&amp;$D$4&amp;D31=VLOOKUP(A31&amp;$D$4&amp;D31,'Exras Inflair Vs. Base'!Z:Z,1,0),"",0))</f>
        <v/>
      </c>
      <c r="S31" s="77" t="str">
        <f>IF(E31=0,"",IF(A31&amp;$E$4&amp;E31=VLOOKUP(A31&amp;$E$4&amp;E31,'Exras Inflair Vs. Base'!Z:Z,1,0),"",0))</f>
        <v/>
      </c>
      <c r="T31" s="77" t="str">
        <f>IF(F31=0,"",IF(A31&amp;$F$4&amp;F31=VLOOKUP(A31&amp;$F$4&amp;F31,'Exras Inflair Vs. Base'!Z:Z,1,0),"",0))</f>
        <v/>
      </c>
      <c r="U31" s="77" t="str">
        <f>IF(G31=0,"",IF(A31&amp;$G$4&amp;G31=VLOOKUP(A31&amp;$G$4&amp;G31,'Exras Inflair Vs. Base'!Z:Z,1,0),"",0))</f>
        <v/>
      </c>
      <c r="V31" s="77" t="str">
        <f>IF(H31=0,"",IF(A31&amp;$H$4&amp;H31=VLOOKUP(A31&amp;$H$4&amp;H31,'Exras Inflair Vs. Base'!Z:Z,1,0),"",0))</f>
        <v/>
      </c>
      <c r="W31" s="77" t="str">
        <f>IF(I31=0,"",IF(A31&amp;$I$4&amp;I31=VLOOKUP(A31&amp;$I$4&amp;I31,'Exras Inflair Vs. Base'!Z:Z,1,0),"",0))</f>
        <v/>
      </c>
      <c r="X31" s="77" t="str">
        <f>IF(J31=0,"",IF(A31&amp;$J$4&amp;J31=VLOOKUP(A31&amp;$J$4&amp;J31,'Exras Inflair Vs. Base'!Z:Z,1,0),"",0))</f>
        <v/>
      </c>
    </row>
    <row r="32" spans="1:32" s="77" customFormat="1" ht="15.75" customHeight="1" x14ac:dyDescent="0.3">
      <c r="A32" s="156" t="str">
        <f>IF(BASE!A33=0,"",BASE!A33)</f>
        <v>UL189</v>
      </c>
      <c r="B32" s="183" t="e">
        <f>IF(LEFT(A32,2)="UL",(VLOOKUP(A32,BASE!A:F,6,0)*(VLOOKUP(A32,'SUPL. CALCULATION'!B:AB,27,0)))+(VLOOKUP(A32,BASE!A:G,7,0)*(VLOOKUP(A32,'SUPL. CALCULATION'!B:AC,28,0)))+(VLOOKUP(A32,BASE!A:L,11,0)*(VLOOKUP(A32,'SUPL. CALCULATION'!B:AD,29,0)))+(VLOOKUP(A32,BASE!A:L,12,0)*(VLOOKUP(A32,'SUPL. CALCULATION'!B:AD,29,0))),0)</f>
        <v>#N/A</v>
      </c>
      <c r="C32" s="184" t="e">
        <f>IF(LEFT(A32,2)="UL",(VLOOKUP(A32,BASE!A:F,6,0)*VLOOKUP(A32,'SUPL. CALCULATION'!B:Z,25,0))+((VLOOKUP(A32,BASE!A:L,11,0)+VLOOKUP(A32,BASE!A:L,12,0))*VLOOKUP(A32,'SUPL. CALCULATION'!B:AA,26,0)),0)</f>
        <v>#N/A</v>
      </c>
      <c r="D32" s="366" t="e">
        <f>IF(LEFT(A32,2)="UL",(IF((VLOOKUP(VLOOKUP(A32,BASE!A:B,2,0),REGISTRATIONS!B:C,2,0))="A330",(IF(VLOOKUP(A32,BASE!A:F,6,0)&gt;0,VLOOKUP(A32,'SUPL. CALCULATION'!B:Y,13,0),0))+(IF(VLOOKUP(A32,BASE!A:G,7,0)&gt;0,VLOOKUP(A32,'SUPL. CALCULATION'!B:Y,16,0),0)),0))+(IF((VLOOKUP(VLOOKUP(A32,BASE!A:B,2,0),REGISTRATIONS!B:C,2,0))="A320",(IF(VLOOKUP(A32,BASE!A:F,6,0)&gt;0,VLOOKUP(A32,'SUPL. CALCULATION'!B:Y,19,0),0))+(IF(VLOOKUP(A32,BASE!A:G,7,0)&gt;0,VLOOKUP(A32,'SUPL. CALCULATION'!B:Y,22,0),0)),0)),0)</f>
        <v>#N/A</v>
      </c>
      <c r="E32" s="185" t="e">
        <f>IF(LEFT(A32,2)="UL",(IF((VLOOKUP(VLOOKUP(A32,BASE!A:B,2,0),REGISTRATIONS!B:C,2,0))="A330",(IF(VLOOKUP(A32,BASE!A:F,6,0)&gt;0,VLOOKUP(A32,'SUPL. CALCULATION'!B:Y,14,0),0))+(IF(VLOOKUP(A32,BASE!A:G,7,0)&gt;0,VLOOKUP(A32,'SUPL. CALCULATION'!B:Y,17,0),0)),0)+(IF((VLOOKUP(VLOOKUP(A32,BASE!A:B,2,0),REGISTRATIONS!B:C,2,0))="A320",(IF(VLOOKUP(A32,BASE!A:F,6,0)&gt;0,VLOOKUP(A32,'SUPL. CALCULATION'!B:Y,20,0),0))+(IF(VLOOKUP(A32,BASE!A:G,7,0)&gt;0,VLOOKUP(A32,'SUPL. CALCULATION'!B:Y,23,0),0)),0))),0)</f>
        <v>#N/A</v>
      </c>
      <c r="F32" s="185" t="e">
        <f>IF(LEFT(A32,2)="UL",(IF((VLOOKUP(VLOOKUP(A32,BASE!A:B,2,0),REGISTRATIONS!B:C,2,0))="A330",(IF(VLOOKUP(A32,BASE!A:F,6,0)&gt;0,VLOOKUP(A32,'SUPL. CALCULATION'!B:Y,15,0),0))+(IF(VLOOKUP(A32,BASE!A:G,7,0)&gt;0,VLOOKUP(A32,'SUPL. CALCULATION'!B:Y,18,0),0)),0)+(IF((VLOOKUP(VLOOKUP(A32,BASE!A:B,2,0),REGISTRATIONS!B:C,2,0))="A320",(IF(VLOOKUP(A32,BASE!A:F,6,0)&gt;0,VLOOKUP(A32,'SUPL. CALCULATION'!B:Y,21,0),0))+(IF(VLOOKUP(A32,BASE!A:G,7,0)&gt;0,VLOOKUP(A32,'SUPL. CALCULATION'!B:Y,24,0),0)),0))),0)</f>
        <v>#N/A</v>
      </c>
      <c r="G32" s="185">
        <f>_xlfn.IFNA(IF((VLOOKUP(A32,BASE!A:N,14,0))="M",IF(VLOOKUP(VLOOKUP(A32,BASE!A:B,2,0),REGISTRATIONS!B:C,2,0)="A330",(VLOOKUP(A32,BASE!A:K,11,0)),0)+IF(VLOOKUP(VLOOKUP(A32,BASE!A:B,2,0),REGISTRATIONS!B:C,2,0)="A320",(VLOOKUP(A32,BASE!A:K,11,0)),0),0),0)</f>
        <v>0</v>
      </c>
      <c r="H32" s="185">
        <f>_xlfn.IFNA(IF((VLOOKUP(A32,BASE!A:N,14,0))="M",IF(VLOOKUP(VLOOKUP(A32,BASE!A:B,2,0),REGISTRATIONS!B:C,2,0)="A330",(VLOOKUP(A32,BASE!A:K,11,0)),0)+IF(VLOOKUP(VLOOKUP(A32,BASE!A:B,2,0),REGISTRATIONS!B:C,2,0)="A320",(VLOOKUP(A32,BASE!A:K,11,0)),0),0),0)</f>
        <v>0</v>
      </c>
      <c r="I32" s="185">
        <f>_xlfn.IFNA(IF(VLOOKUP(A32,BASE!A:N,14,0)="M",IF((VLOOKUP(VLOOKUP(A32,BASE!A:B,2,0),REGISTRATIONS!B:C,2,0))="A330",VLOOKUP(VLOOKUP(A32,BASE!A:L,12,0),'UL GRID - CREW'!G:H,2,0),0)+IF(VLOOKUP(VLOOKUP(A32,BASE!A:B,2,0),REGISTRATIONS!B:C,2,0)="A320",(VLOOKUP(A32,BASE!A:L,12,0)),0),0),0)</f>
        <v>0</v>
      </c>
      <c r="J32" s="185">
        <f>_xlfn.IFNA(IF(VLOOKUP(A32,BASE!A:N,14,0)="M",IF((VLOOKUP(VLOOKUP(A32,BASE!A:B,2,0),REGISTRATIONS!B:C,2,0))="A330",VLOOKUP(VLOOKUP(A32,BASE!A:L,12,0),'UL GRID - CREW'!G:H,2,0),0)+IF(VLOOKUP(VLOOKUP(A32,BASE!A:B,2,0),REGISTRATIONS!B:C,2,0)="A320",(VLOOKUP(A32,BASE!A:L,12,0)),0),0),0)</f>
        <v>0</v>
      </c>
      <c r="K32" s="254" t="str">
        <f t="shared" si="1"/>
        <v>Pls Check this in Inflair</v>
      </c>
      <c r="L32" s="254"/>
      <c r="M32" s="254"/>
      <c r="N32" s="254"/>
      <c r="O32" s="254"/>
      <c r="P32" s="77" t="e">
        <f>IF(B32=0,"",IF(A32&amp;$B$4&amp;B32=VLOOKUP(A32&amp;$B$4&amp;B32,'Exras Inflair Vs. Base'!Z:Z,1,0),"",0))</f>
        <v>#N/A</v>
      </c>
      <c r="Q32" s="77" t="e">
        <f>IF(C32=0,"",IF(A32&amp;$C$4&amp;C32=VLOOKUP(A32&amp;$C$4&amp;C32,'Exras Inflair Vs. Base'!Z:Z,1,0),"",0))</f>
        <v>#N/A</v>
      </c>
      <c r="R32" s="77" t="e">
        <f>IF(D32=0,"",IF(A32&amp;$D$4&amp;D32=VLOOKUP(A32&amp;$D$4&amp;D32,'Exras Inflair Vs. Base'!Z:Z,1,0),"",0))</f>
        <v>#N/A</v>
      </c>
      <c r="S32" s="77" t="e">
        <f>IF(E32=0,"",IF(A32&amp;$E$4&amp;E32=VLOOKUP(A32&amp;$E$4&amp;E32,'Exras Inflair Vs. Base'!Z:Z,1,0),"",0))</f>
        <v>#N/A</v>
      </c>
      <c r="T32" s="77" t="e">
        <f>IF(F32=0,"",IF(A32&amp;$F$4&amp;F32=VLOOKUP(A32&amp;$F$4&amp;F32,'Exras Inflair Vs. Base'!Z:Z,1,0),"",0))</f>
        <v>#N/A</v>
      </c>
      <c r="U32" s="77" t="str">
        <f>IF(G32=0,"",IF(A32&amp;$G$4&amp;G32=VLOOKUP(A32&amp;$G$4&amp;G32,'Exras Inflair Vs. Base'!Z:Z,1,0),"",0))</f>
        <v/>
      </c>
      <c r="V32" s="77" t="str">
        <f>IF(H32=0,"",IF(A32&amp;$H$4&amp;H32=VLOOKUP(A32&amp;$H$4&amp;H32,'Exras Inflair Vs. Base'!Z:Z,1,0),"",0))</f>
        <v/>
      </c>
      <c r="W32" s="77" t="str">
        <f>IF(I32=0,"",IF(A32&amp;$I$4&amp;I32=VLOOKUP(A32&amp;$I$4&amp;I32,'Exras Inflair Vs. Base'!Z:Z,1,0),"",0))</f>
        <v/>
      </c>
      <c r="X32" s="77" t="str">
        <f>IF(J32=0,"",IF(A32&amp;$J$4&amp;J32=VLOOKUP(A32&amp;$J$4&amp;J32,'Exras Inflair Vs. Base'!Z:Z,1,0),"",0))</f>
        <v/>
      </c>
    </row>
    <row r="33" spans="1:24" s="77" customFormat="1" ht="15.75" customHeight="1" x14ac:dyDescent="0.3">
      <c r="A33" s="188" t="str">
        <f>IF(BASE!A34=0,"",BASE!A34)</f>
        <v>UL0190</v>
      </c>
      <c r="B33" s="189">
        <f>IF(LEFT(A33,2)="UL",(VLOOKUP(A33,BASE!A:F,6,0)*(VLOOKUP(A33,'SUPL. CALCULATION'!B:AB,27,0)))+(VLOOKUP(A33,BASE!A:G,7,0)*(VLOOKUP(A33,'SUPL. CALCULATION'!B:AC,28,0)))+(VLOOKUP(A33,BASE!A:L,11,0)*(VLOOKUP(A33,'SUPL. CALCULATION'!B:AD,29,0)))+(VLOOKUP(A33,BASE!A:L,12,0)*(VLOOKUP(A33,'SUPL. CALCULATION'!B:AD,29,0))),0)</f>
        <v>191</v>
      </c>
      <c r="C33" s="190">
        <f>IF(LEFT(A33,2)="UL",(VLOOKUP(A33,BASE!A:F,6,0)*VLOOKUP(A33,'SUPL. CALCULATION'!B:Z,25,0))+((VLOOKUP(A33,BASE!A:L,11,0)+VLOOKUP(A33,BASE!A:L,12,0))*VLOOKUP(A33,'SUPL. CALCULATION'!B:AA,26,0)),0)</f>
        <v>17</v>
      </c>
      <c r="D33" s="367">
        <f>IF(LEFT(A33,2)="UL",(IF((VLOOKUP(VLOOKUP(A33,BASE!A:B,2,0),REGISTRATIONS!B:C,2,0))="A330",(IF(VLOOKUP(A33,BASE!A:F,6,0)&gt;0,VLOOKUP(A33,'SUPL. CALCULATION'!B:Y,13,0),0))+(IF(VLOOKUP(A33,BASE!A:G,7,0)&gt;0,VLOOKUP(A33,'SUPL. CALCULATION'!B:Y,16,0),0)),0))+(IF((VLOOKUP(VLOOKUP(A33,BASE!A:B,2,0),REGISTRATIONS!B:C,2,0))="A320",(IF(VLOOKUP(A33,BASE!A:F,6,0)&gt;0,VLOOKUP(A33,'SUPL. CALCULATION'!B:Y,19,0),0))+(IF(VLOOKUP(A33,BASE!A:G,7,0)&gt;0,VLOOKUP(A33,'SUPL. CALCULATION'!B:Y,22,0),0)),0)),0)</f>
        <v>3</v>
      </c>
      <c r="E33" s="191">
        <f>IF(LEFT(A33,2)="UL",(IF((VLOOKUP(VLOOKUP(A33,BASE!A:B,2,0),REGISTRATIONS!B:C,2,0))="A330",(IF(VLOOKUP(A33,BASE!A:F,6,0)&gt;0,VLOOKUP(A33,'SUPL. CALCULATION'!B:Y,14,0),0))+(IF(VLOOKUP(A33,BASE!A:G,7,0)&gt;0,VLOOKUP(A33,'SUPL. CALCULATION'!B:Y,17,0),0)),0)+(IF((VLOOKUP(VLOOKUP(A33,BASE!A:B,2,0),REGISTRATIONS!B:C,2,0))="A320",(IF(VLOOKUP(A33,BASE!A:F,6,0)&gt;0,VLOOKUP(A33,'SUPL. CALCULATION'!B:Y,20,0),0))+(IF(VLOOKUP(A33,BASE!A:G,7,0)&gt;0,VLOOKUP(A33,'SUPL. CALCULATION'!B:Y,23,0),0)),0))),0)</f>
        <v>3</v>
      </c>
      <c r="F33" s="191">
        <f>IF(LEFT(A33,2)="UL",(IF((VLOOKUP(VLOOKUP(A33,BASE!A:B,2,0),REGISTRATIONS!B:C,2,0))="A330",(IF(VLOOKUP(A33,BASE!A:F,6,0)&gt;0,VLOOKUP(A33,'SUPL. CALCULATION'!B:Y,15,0),0))+(IF(VLOOKUP(A33,BASE!A:G,7,0)&gt;0,VLOOKUP(A33,'SUPL. CALCULATION'!B:Y,18,0),0)),0)+(IF((VLOOKUP(VLOOKUP(A33,BASE!A:B,2,0),REGISTRATIONS!B:C,2,0))="A320",(IF(VLOOKUP(A33,BASE!A:F,6,0)&gt;0,VLOOKUP(A33,'SUPL. CALCULATION'!B:Y,21,0),0))+(IF(VLOOKUP(A33,BASE!A:G,7,0)&gt;0,VLOOKUP(A33,'SUPL. CALCULATION'!B:Y,24,0),0)),0))),0)</f>
        <v>1</v>
      </c>
      <c r="G33" s="191">
        <f>_xlfn.IFNA(IF((VLOOKUP(A33,BASE!A:N,14,0))="M",IF(VLOOKUP(VLOOKUP(A33,BASE!A:B,2,0),REGISTRATIONS!B:C,2,0)="A330",(VLOOKUP(A33,BASE!A:K,11,0)),0)+IF(VLOOKUP(VLOOKUP(A33,BASE!A:B,2,0),REGISTRATIONS!B:C,2,0)="A320",(VLOOKUP(A33,BASE!A:K,11,0)),0),0),0)</f>
        <v>0</v>
      </c>
      <c r="H33" s="191">
        <f>_xlfn.IFNA(IF((VLOOKUP(A33,BASE!A:N,14,0))="M",IF(VLOOKUP(VLOOKUP(A33,BASE!A:B,2,0),REGISTRATIONS!B:C,2,0)="A330",(VLOOKUP(A33,BASE!A:K,11,0)),0)+IF(VLOOKUP(VLOOKUP(A33,BASE!A:B,2,0),REGISTRATIONS!B:C,2,0)="A320",(VLOOKUP(A33,BASE!A:K,11,0)),0),0),0)</f>
        <v>0</v>
      </c>
      <c r="I33" s="191">
        <f>_xlfn.IFNA(IF(VLOOKUP(A33,BASE!A:N,14,0)="M",IF((VLOOKUP(VLOOKUP(A33,BASE!A:B,2,0),REGISTRATIONS!B:C,2,0))="A330",VLOOKUP(VLOOKUP(A33,BASE!A:L,12,0),'UL GRID - CREW'!G:H,2,0),0)+IF(VLOOKUP(VLOOKUP(A33,BASE!A:B,2,0),REGISTRATIONS!B:C,2,0)="A320",(VLOOKUP(A33,BASE!A:L,12,0)),0),0),0)</f>
        <v>0</v>
      </c>
      <c r="J33" s="191">
        <f>_xlfn.IFNA(IF(VLOOKUP(A33,BASE!A:N,14,0)="M",IF((VLOOKUP(VLOOKUP(A33,BASE!A:B,2,0),REGISTRATIONS!B:C,2,0))="A330",VLOOKUP(VLOOKUP(A33,BASE!A:L,12,0),'UL GRID - CREW'!G:H,2,0),0)+IF(VLOOKUP(VLOOKUP(A33,BASE!A:B,2,0),REGISTRATIONS!B:C,2,0)="A320",(VLOOKUP(A33,BASE!A:L,12,0)),0),0),0)</f>
        <v>0</v>
      </c>
      <c r="K33" s="254" t="str">
        <f t="shared" si="1"/>
        <v/>
      </c>
      <c r="L33" s="254"/>
      <c r="M33" s="254"/>
      <c r="N33" s="254"/>
      <c r="O33" s="254"/>
      <c r="P33" s="77" t="str">
        <f>IF(B33=0,"",IF(A33&amp;$B$4&amp;B33=VLOOKUP(A33&amp;$B$4&amp;B33,'Exras Inflair Vs. Base'!Z:Z,1,0),"",0))</f>
        <v/>
      </c>
      <c r="Q33" s="77" t="str">
        <f>IF(C33=0,"",IF(A33&amp;$C$4&amp;C33=VLOOKUP(A33&amp;$C$4&amp;C33,'Exras Inflair Vs. Base'!Z:Z,1,0),"",0))</f>
        <v/>
      </c>
      <c r="R33" s="77" t="str">
        <f>IF(D33=0,"",IF(A33&amp;$D$4&amp;D33=VLOOKUP(A33&amp;$D$4&amp;D33,'Exras Inflair Vs. Base'!Z:Z,1,0),"",0))</f>
        <v/>
      </c>
      <c r="S33" s="77" t="str">
        <f>IF(E33=0,"",IF(A33&amp;$E$4&amp;E33=VLOOKUP(A33&amp;$E$4&amp;E33,'Exras Inflair Vs. Base'!Z:Z,1,0),"",0))</f>
        <v/>
      </c>
      <c r="T33" s="77" t="str">
        <f>IF(F33=0,"",IF(A33&amp;$F$4&amp;F33=VLOOKUP(A33&amp;$F$4&amp;F33,'Exras Inflair Vs. Base'!Z:Z,1,0),"",0))</f>
        <v/>
      </c>
      <c r="U33" s="77" t="str">
        <f>IF(G33=0,"",IF(A33&amp;$G$4&amp;G33=VLOOKUP(A33&amp;$G$4&amp;G33,'Exras Inflair Vs. Base'!Z:Z,1,0),"",0))</f>
        <v/>
      </c>
      <c r="V33" s="77" t="str">
        <f>IF(H33=0,"",IF(A33&amp;$H$4&amp;H33=VLOOKUP(A33&amp;$H$4&amp;H33,'Exras Inflair Vs. Base'!Z:Z,1,0),"",0))</f>
        <v/>
      </c>
      <c r="W33" s="77" t="str">
        <f>IF(I33=0,"",IF(A33&amp;$I$4&amp;I33=VLOOKUP(A33&amp;$I$4&amp;I33,'Exras Inflair Vs. Base'!Z:Z,1,0),"",0))</f>
        <v/>
      </c>
      <c r="X33" s="77" t="str">
        <f>IF(J33=0,"",IF(A33&amp;$J$4&amp;J33=VLOOKUP(A33&amp;$J$4&amp;J33,'Exras Inflair Vs. Base'!Z:Z,1,0),"",0))</f>
        <v/>
      </c>
    </row>
    <row r="34" spans="1:24" s="77" customFormat="1" ht="15.75" customHeight="1" x14ac:dyDescent="0.3">
      <c r="A34" s="156" t="str">
        <f>IF(BASE!A35=0,"",BASE!A35)</f>
        <v>UL0189</v>
      </c>
      <c r="B34" s="183">
        <f>IF(LEFT(A34,2)="UL",(VLOOKUP(A34,BASE!A:F,6,0)*(VLOOKUP(A34,'SUPL. CALCULATION'!B:AB,27,0)))+(VLOOKUP(A34,BASE!A:G,7,0)*(VLOOKUP(A34,'SUPL. CALCULATION'!B:AC,28,0)))+(VLOOKUP(A34,BASE!A:L,11,0)*(VLOOKUP(A34,'SUPL. CALCULATION'!B:AD,29,0)))+(VLOOKUP(A34,BASE!A:L,12,0)*(VLOOKUP(A34,'SUPL. CALCULATION'!B:AD,29,0))),0)</f>
        <v>191</v>
      </c>
      <c r="C34" s="184">
        <f>IF(LEFT(A34,2)="UL",(VLOOKUP(A34,BASE!A:F,6,0)*VLOOKUP(A34,'SUPL. CALCULATION'!B:Z,25,0))+((VLOOKUP(A34,BASE!A:L,11,0)+VLOOKUP(A34,BASE!A:L,12,0))*VLOOKUP(A34,'SUPL. CALCULATION'!B:AA,26,0)),0)</f>
        <v>15</v>
      </c>
      <c r="D34" s="366">
        <f>IF(LEFT(A34,2)="UL",(IF((VLOOKUP(VLOOKUP(A34,BASE!A:B,2,0),REGISTRATIONS!B:C,2,0))="A330",(IF(VLOOKUP(A34,BASE!A:F,6,0)&gt;0,VLOOKUP(A34,'SUPL. CALCULATION'!B:Y,13,0),0))+(IF(VLOOKUP(A34,BASE!A:G,7,0)&gt;0,VLOOKUP(A34,'SUPL. CALCULATION'!B:Y,16,0),0)),0))+(IF((VLOOKUP(VLOOKUP(A34,BASE!A:B,2,0),REGISTRATIONS!B:C,2,0))="A320",(IF(VLOOKUP(A34,BASE!A:F,6,0)&gt;0,VLOOKUP(A34,'SUPL. CALCULATION'!B:Y,19,0),0))+(IF(VLOOKUP(A34,BASE!A:G,7,0)&gt;0,VLOOKUP(A34,'SUPL. CALCULATION'!B:Y,22,0),0)),0)),0)</f>
        <v>3</v>
      </c>
      <c r="E34" s="185">
        <f>IF(LEFT(A34,2)="UL",(IF((VLOOKUP(VLOOKUP(A34,BASE!A:B,2,0),REGISTRATIONS!B:C,2,0))="A330",(IF(VLOOKUP(A34,BASE!A:F,6,0)&gt;0,VLOOKUP(A34,'SUPL. CALCULATION'!B:Y,14,0),0))+(IF(VLOOKUP(A34,BASE!A:G,7,0)&gt;0,VLOOKUP(A34,'SUPL. CALCULATION'!B:Y,17,0),0)),0)+(IF((VLOOKUP(VLOOKUP(A34,BASE!A:B,2,0),REGISTRATIONS!B:C,2,0))="A320",(IF(VLOOKUP(A34,BASE!A:F,6,0)&gt;0,VLOOKUP(A34,'SUPL. CALCULATION'!B:Y,20,0),0))+(IF(VLOOKUP(A34,BASE!A:G,7,0)&gt;0,VLOOKUP(A34,'SUPL. CALCULATION'!B:Y,23,0),0)),0))),0)</f>
        <v>3</v>
      </c>
      <c r="F34" s="185">
        <f>IF(LEFT(A34,2)="UL",(IF((VLOOKUP(VLOOKUP(A34,BASE!A:B,2,0),REGISTRATIONS!B:C,2,0))="A330",(IF(VLOOKUP(A34,BASE!A:F,6,0)&gt;0,VLOOKUP(A34,'SUPL. CALCULATION'!B:Y,15,0),0))+(IF(VLOOKUP(A34,BASE!A:G,7,0)&gt;0,VLOOKUP(A34,'SUPL. CALCULATION'!B:Y,18,0),0)),0)+(IF((VLOOKUP(VLOOKUP(A34,BASE!A:B,2,0),REGISTRATIONS!B:C,2,0))="A320",(IF(VLOOKUP(A34,BASE!A:F,6,0)&gt;0,VLOOKUP(A34,'SUPL. CALCULATION'!B:Y,21,0),0))+(IF(VLOOKUP(A34,BASE!A:G,7,0)&gt;0,VLOOKUP(A34,'SUPL. CALCULATION'!B:Y,24,0),0)),0))),0)</f>
        <v>0</v>
      </c>
      <c r="G34" s="185">
        <f>_xlfn.IFNA(IF((VLOOKUP(A34,BASE!A:N,14,0))="M",IF(VLOOKUP(VLOOKUP(A34,BASE!A:B,2,0),REGISTRATIONS!B:C,2,0)="A330",(VLOOKUP(A34,BASE!A:K,11,0)),0)+IF(VLOOKUP(VLOOKUP(A34,BASE!A:B,2,0),REGISTRATIONS!B:C,2,0)="A320",(VLOOKUP(A34,BASE!A:K,11,0)),0),0),0)</f>
        <v>0</v>
      </c>
      <c r="H34" s="185">
        <f>_xlfn.IFNA(IF((VLOOKUP(A34,BASE!A:N,14,0))="M",IF(VLOOKUP(VLOOKUP(A34,BASE!A:B,2,0),REGISTRATIONS!B:C,2,0)="A330",(VLOOKUP(A34,BASE!A:K,11,0)),0)+IF(VLOOKUP(VLOOKUP(A34,BASE!A:B,2,0),REGISTRATIONS!B:C,2,0)="A320",(VLOOKUP(A34,BASE!A:K,11,0)),0),0),0)</f>
        <v>0</v>
      </c>
      <c r="I34" s="185">
        <f>_xlfn.IFNA(IF(VLOOKUP(A34,BASE!A:N,14,0)="M",IF((VLOOKUP(VLOOKUP(A34,BASE!A:B,2,0),REGISTRATIONS!B:C,2,0))="A330",VLOOKUP(VLOOKUP(A34,BASE!A:L,12,0),'UL GRID - CREW'!G:H,2,0),0)+IF(VLOOKUP(VLOOKUP(A34,BASE!A:B,2,0),REGISTRATIONS!B:C,2,0)="A320",(VLOOKUP(A34,BASE!A:L,12,0)),0),0),0)</f>
        <v>0</v>
      </c>
      <c r="J34" s="185">
        <f>_xlfn.IFNA(IF(VLOOKUP(A34,BASE!A:N,14,0)="M",IF((VLOOKUP(VLOOKUP(A34,BASE!A:B,2,0),REGISTRATIONS!B:C,2,0))="A330",VLOOKUP(VLOOKUP(A34,BASE!A:L,12,0),'UL GRID - CREW'!G:H,2,0),0)+IF(VLOOKUP(VLOOKUP(A34,BASE!A:B,2,0),REGISTRATIONS!B:C,2,0)="A320",(VLOOKUP(A34,BASE!A:L,12,0)),0),0),0)</f>
        <v>0</v>
      </c>
      <c r="K34" s="254" t="str">
        <f t="shared" si="1"/>
        <v>Pls Check this in Inflair</v>
      </c>
      <c r="L34" s="254"/>
      <c r="M34" s="254"/>
      <c r="N34" s="254"/>
      <c r="O34" s="254"/>
      <c r="P34" s="77" t="e">
        <f>IF(B34=0,"",IF(A34&amp;$B$4&amp;B34=VLOOKUP(A34&amp;$B$4&amp;B34,'Exras Inflair Vs. Base'!Z:Z,1,0),"",0))</f>
        <v>#N/A</v>
      </c>
      <c r="Q34" s="77" t="e">
        <f>IF(C34=0,"",IF(A34&amp;$C$4&amp;C34=VLOOKUP(A34&amp;$C$4&amp;C34,'Exras Inflair Vs. Base'!Z:Z,1,0),"",0))</f>
        <v>#N/A</v>
      </c>
      <c r="R34" s="77" t="e">
        <f>IF(D34=0,"",IF(A34&amp;$D$4&amp;D34=VLOOKUP(A34&amp;$D$4&amp;D34,'Exras Inflair Vs. Base'!Z:Z,1,0),"",0))</f>
        <v>#N/A</v>
      </c>
      <c r="S34" s="77" t="e">
        <f>IF(E34=0,"",IF(A34&amp;$E$4&amp;E34=VLOOKUP(A34&amp;$E$4&amp;E34,'Exras Inflair Vs. Base'!Z:Z,1,0),"",0))</f>
        <v>#N/A</v>
      </c>
      <c r="T34" s="77" t="str">
        <f>IF(F34=0,"",IF(A34&amp;$F$4&amp;F34=VLOOKUP(A34&amp;$F$4&amp;F34,'Exras Inflair Vs. Base'!Z:Z,1,0),"",0))</f>
        <v/>
      </c>
      <c r="U34" s="77" t="str">
        <f>IF(G34=0,"",IF(A34&amp;$G$4&amp;G34=VLOOKUP(A34&amp;$G$4&amp;G34,'Exras Inflair Vs. Base'!Z:Z,1,0),"",0))</f>
        <v/>
      </c>
      <c r="V34" s="77" t="str">
        <f>IF(H34=0,"",IF(A34&amp;$H$4&amp;H34=VLOOKUP(A34&amp;$H$4&amp;H34,'Exras Inflair Vs. Base'!Z:Z,1,0),"",0))</f>
        <v/>
      </c>
      <c r="W34" s="77" t="str">
        <f>IF(I34=0,"",IF(A34&amp;$I$4&amp;I34=VLOOKUP(A34&amp;$I$4&amp;I34,'Exras Inflair Vs. Base'!Z:Z,1,0),"",0))</f>
        <v/>
      </c>
      <c r="X34" s="77" t="str">
        <f>IF(J34=0,"",IF(A34&amp;$J$4&amp;J34=VLOOKUP(A34&amp;$J$4&amp;J34,'Exras Inflair Vs. Base'!Z:Z,1,0),"",0))</f>
        <v/>
      </c>
    </row>
    <row r="35" spans="1:24" s="77" customFormat="1" ht="15.75" customHeight="1" x14ac:dyDescent="0.3">
      <c r="A35" s="188" t="str">
        <f>IF(BASE!A36=0,"",BASE!A36)</f>
        <v>UL1880</v>
      </c>
      <c r="B35" s="189">
        <f>IF(LEFT(A35,2)="UL",(VLOOKUP(A35,BASE!A:F,6,0)*(VLOOKUP(A35,'SUPL. CALCULATION'!B:AB,27,0)))+(VLOOKUP(A35,BASE!A:G,7,0)*(VLOOKUP(A35,'SUPL. CALCULATION'!B:AC,28,0)))+(VLOOKUP(A35,BASE!A:L,11,0)*(VLOOKUP(A35,'SUPL. CALCULATION'!B:AD,29,0)))+(VLOOKUP(A35,BASE!A:L,12,0)*(VLOOKUP(A35,'SUPL. CALCULATION'!B:AD,29,0))),0)</f>
        <v>100</v>
      </c>
      <c r="C35" s="190">
        <f>IF(LEFT(A35,2)="UL",(VLOOKUP(A35,BASE!A:F,6,0)*VLOOKUP(A35,'SUPL. CALCULATION'!B:Z,25,0))+((VLOOKUP(A35,BASE!A:L,11,0)+VLOOKUP(A35,BASE!A:L,12,0))*VLOOKUP(A35,'SUPL. CALCULATION'!B:AA,26,0)),0)</f>
        <v>22</v>
      </c>
      <c r="D35" s="367">
        <f>IF(LEFT(A35,2)="UL",(IF((VLOOKUP(VLOOKUP(A35,BASE!A:B,2,0),REGISTRATIONS!B:C,2,0))="A330",(IF(VLOOKUP(A35,BASE!A:F,6,0)&gt;0,VLOOKUP(A35,'SUPL. CALCULATION'!B:Y,13,0),0))+(IF(VLOOKUP(A35,BASE!A:G,7,0)&gt;0,VLOOKUP(A35,'SUPL. CALCULATION'!B:Y,16,0),0)),0))+(IF((VLOOKUP(VLOOKUP(A35,BASE!A:B,2,0),REGISTRATIONS!B:C,2,0))="A320",(IF(VLOOKUP(A35,BASE!A:F,6,0)&gt;0,VLOOKUP(A35,'SUPL. CALCULATION'!B:Y,19,0),0))+(IF(VLOOKUP(A35,BASE!A:G,7,0)&gt;0,VLOOKUP(A35,'SUPL. CALCULATION'!B:Y,22,0),0)),0)),0)</f>
        <v>0</v>
      </c>
      <c r="E35" s="191">
        <f>IF(LEFT(A35,2)="UL",(IF((VLOOKUP(VLOOKUP(A35,BASE!A:B,2,0),REGISTRATIONS!B:C,2,0))="A330",(IF(VLOOKUP(A35,BASE!A:F,6,0)&gt;0,VLOOKUP(A35,'SUPL. CALCULATION'!B:Y,14,0),0))+(IF(VLOOKUP(A35,BASE!A:G,7,0)&gt;0,VLOOKUP(A35,'SUPL. CALCULATION'!B:Y,17,0),0)),0)+(IF((VLOOKUP(VLOOKUP(A35,BASE!A:B,2,0),REGISTRATIONS!B:C,2,0))="A320",(IF(VLOOKUP(A35,BASE!A:F,6,0)&gt;0,VLOOKUP(A35,'SUPL. CALCULATION'!B:Y,20,0),0))+(IF(VLOOKUP(A35,BASE!A:G,7,0)&gt;0,VLOOKUP(A35,'SUPL. CALCULATION'!B:Y,23,0),0)),0))),0)</f>
        <v>0</v>
      </c>
      <c r="F35" s="191">
        <f>IF(LEFT(A35,2)="UL",(IF((VLOOKUP(VLOOKUP(A35,BASE!A:B,2,0),REGISTRATIONS!B:C,2,0))="A330",(IF(VLOOKUP(A35,BASE!A:F,6,0)&gt;0,VLOOKUP(A35,'SUPL. CALCULATION'!B:Y,15,0),0))+(IF(VLOOKUP(A35,BASE!A:G,7,0)&gt;0,VLOOKUP(A35,'SUPL. CALCULATION'!B:Y,18,0),0)),0)+(IF((VLOOKUP(VLOOKUP(A35,BASE!A:B,2,0),REGISTRATIONS!B:C,2,0))="A320",(IF(VLOOKUP(A35,BASE!A:F,6,0)&gt;0,VLOOKUP(A35,'SUPL. CALCULATION'!B:Y,21,0),0))+(IF(VLOOKUP(A35,BASE!A:G,7,0)&gt;0,VLOOKUP(A35,'SUPL. CALCULATION'!B:Y,24,0),0)),0))),0)</f>
        <v>0</v>
      </c>
      <c r="G35" s="191">
        <f>_xlfn.IFNA(IF((VLOOKUP(A35,BASE!A:N,14,0))="M",IF(VLOOKUP(VLOOKUP(A35,BASE!A:B,2,0),REGISTRATIONS!B:C,2,0)="A330",(VLOOKUP(A35,BASE!A:K,11,0)),0)+IF(VLOOKUP(VLOOKUP(A35,BASE!A:B,2,0),REGISTRATIONS!B:C,2,0)="A320",(VLOOKUP(A35,BASE!A:K,11,0)),0),0),0)</f>
        <v>0</v>
      </c>
      <c r="H35" s="191">
        <f>_xlfn.IFNA(IF((VLOOKUP(A35,BASE!A:N,14,0))="M",IF(VLOOKUP(VLOOKUP(A35,BASE!A:B,2,0),REGISTRATIONS!B:C,2,0)="A330",(VLOOKUP(A35,BASE!A:K,11,0)),0)+IF(VLOOKUP(VLOOKUP(A35,BASE!A:B,2,0),REGISTRATIONS!B:C,2,0)="A320",(VLOOKUP(A35,BASE!A:K,11,0)),0),0),0)</f>
        <v>0</v>
      </c>
      <c r="I35" s="191">
        <f>_xlfn.IFNA(IF(VLOOKUP(A35,BASE!A:N,14,0)="M",IF((VLOOKUP(VLOOKUP(A35,BASE!A:B,2,0),REGISTRATIONS!B:C,2,0))="A330",VLOOKUP(VLOOKUP(A35,BASE!A:L,12,0),'UL GRID - CREW'!G:H,2,0),0)+IF(VLOOKUP(VLOOKUP(A35,BASE!A:B,2,0),REGISTRATIONS!B:C,2,0)="A320",(VLOOKUP(A35,BASE!A:L,12,0)),0),0),0)</f>
        <v>0</v>
      </c>
      <c r="J35" s="191">
        <f>_xlfn.IFNA(IF(VLOOKUP(A35,BASE!A:N,14,0)="M",IF((VLOOKUP(VLOOKUP(A35,BASE!A:B,2,0),REGISTRATIONS!B:C,2,0))="A330",VLOOKUP(VLOOKUP(A35,BASE!A:L,12,0),'UL GRID - CREW'!G:H,2,0),0)+IF(VLOOKUP(VLOOKUP(A35,BASE!A:B,2,0),REGISTRATIONS!B:C,2,0)="A320",(VLOOKUP(A35,BASE!A:L,12,0)),0),0),0)</f>
        <v>0</v>
      </c>
      <c r="K35" s="254" t="str">
        <f t="shared" si="1"/>
        <v>Pls Check this in Inflair</v>
      </c>
      <c r="L35" s="254"/>
      <c r="M35" s="254"/>
      <c r="N35" s="254"/>
      <c r="O35" s="254"/>
      <c r="P35" s="77" t="e">
        <f>IF(B35=0,"",IF(A35&amp;$B$4&amp;B35=VLOOKUP(A35&amp;$B$4&amp;B35,'Exras Inflair Vs. Base'!Z:Z,1,0),"",0))</f>
        <v>#N/A</v>
      </c>
      <c r="Q35" s="77" t="e">
        <f>IF(C35=0,"",IF(A35&amp;$C$4&amp;C35=VLOOKUP(A35&amp;$C$4&amp;C35,'Exras Inflair Vs. Base'!Z:Z,1,0),"",0))</f>
        <v>#N/A</v>
      </c>
      <c r="R35" s="77" t="str">
        <f>IF(D35=0,"",IF(A35&amp;$D$4&amp;D35=VLOOKUP(A35&amp;$D$4&amp;D35,'Exras Inflair Vs. Base'!Z:Z,1,0),"",0))</f>
        <v/>
      </c>
      <c r="S35" s="77" t="str">
        <f>IF(E35=0,"",IF(A35&amp;$E$4&amp;E35=VLOOKUP(A35&amp;$E$4&amp;E35,'Exras Inflair Vs. Base'!Z:Z,1,0),"",0))</f>
        <v/>
      </c>
      <c r="T35" s="77" t="str">
        <f>IF(F35=0,"",IF(A35&amp;$F$4&amp;F35=VLOOKUP(A35&amp;$F$4&amp;F35,'Exras Inflair Vs. Base'!Z:Z,1,0),"",0))</f>
        <v/>
      </c>
      <c r="U35" s="77" t="str">
        <f>IF(G35=0,"",IF(A35&amp;$G$4&amp;G35=VLOOKUP(A35&amp;$G$4&amp;G35,'Exras Inflair Vs. Base'!Z:Z,1,0),"",0))</f>
        <v/>
      </c>
      <c r="V35" s="77" t="str">
        <f>IF(H35=0,"",IF(A35&amp;$H$4&amp;H35=VLOOKUP(A35&amp;$H$4&amp;H35,'Exras Inflair Vs. Base'!Z:Z,1,0),"",0))</f>
        <v/>
      </c>
      <c r="W35" s="77" t="str">
        <f>IF(I35=0,"",IF(A35&amp;$I$4&amp;I35=VLOOKUP(A35&amp;$I$4&amp;I35,'Exras Inflair Vs. Base'!Z:Z,1,0),"",0))</f>
        <v/>
      </c>
      <c r="X35" s="77" t="str">
        <f>IF(J35=0,"",IF(A35&amp;$J$4&amp;J35=VLOOKUP(A35&amp;$J$4&amp;J35,'Exras Inflair Vs. Base'!Z:Z,1,0),"",0))</f>
        <v/>
      </c>
    </row>
    <row r="36" spans="1:24" s="77" customFormat="1" ht="15.75" customHeight="1" x14ac:dyDescent="0.3">
      <c r="A36" s="156" t="str">
        <f>IF(BASE!A37=0,"",BASE!A37)</f>
        <v>SU0289</v>
      </c>
      <c r="B36" s="183">
        <f>IF(LEFT(A36,2)="UL",(VLOOKUP(A36,BASE!A:F,6,0)*(VLOOKUP(A36,'SUPL. CALCULATION'!B:AB,27,0)))+(VLOOKUP(A36,BASE!A:G,7,0)*(VLOOKUP(A36,'SUPL. CALCULATION'!B:AC,28,0)))+(VLOOKUP(A36,BASE!A:L,11,0)*(VLOOKUP(A36,'SUPL. CALCULATION'!B:AD,29,0)))+(VLOOKUP(A36,BASE!A:L,12,0)*(VLOOKUP(A36,'SUPL. CALCULATION'!B:AD,29,0))),0)</f>
        <v>0</v>
      </c>
      <c r="C36" s="184">
        <f>IF(LEFT(A36,2)="UL",(VLOOKUP(A36,BASE!A:F,6,0)*VLOOKUP(A36,'SUPL. CALCULATION'!B:Z,25,0))+((VLOOKUP(A36,BASE!A:L,11,0)+VLOOKUP(A36,BASE!A:L,12,0))*VLOOKUP(A36,'SUPL. CALCULATION'!B:AA,26,0)),0)</f>
        <v>0</v>
      </c>
      <c r="D36" s="366">
        <f>IF(LEFT(A36,2)="UL",(IF((VLOOKUP(VLOOKUP(A36,BASE!A:B,2,0),REGISTRATIONS!B:C,2,0))="A330",(IF(VLOOKUP(A36,BASE!A:F,6,0)&gt;0,VLOOKUP(A36,'SUPL. CALCULATION'!B:Y,13,0),0))+(IF(VLOOKUP(A36,BASE!A:G,7,0)&gt;0,VLOOKUP(A36,'SUPL. CALCULATION'!B:Y,16,0),0)),0))+(IF((VLOOKUP(VLOOKUP(A36,BASE!A:B,2,0),REGISTRATIONS!B:C,2,0))="A320",(IF(VLOOKUP(A36,BASE!A:F,6,0)&gt;0,VLOOKUP(A36,'SUPL. CALCULATION'!B:Y,19,0),0))+(IF(VLOOKUP(A36,BASE!A:G,7,0)&gt;0,VLOOKUP(A36,'SUPL. CALCULATION'!B:Y,22,0),0)),0)),0)</f>
        <v>0</v>
      </c>
      <c r="E36" s="185">
        <f>IF(LEFT(A36,2)="UL",(IF((VLOOKUP(VLOOKUP(A36,BASE!A:B,2,0),REGISTRATIONS!B:C,2,0))="A330",(IF(VLOOKUP(A36,BASE!A:F,6,0)&gt;0,VLOOKUP(A36,'SUPL. CALCULATION'!B:Y,14,0),0))+(IF(VLOOKUP(A36,BASE!A:G,7,0)&gt;0,VLOOKUP(A36,'SUPL. CALCULATION'!B:Y,17,0),0)),0)+(IF((VLOOKUP(VLOOKUP(A36,BASE!A:B,2,0),REGISTRATIONS!B:C,2,0))="A320",(IF(VLOOKUP(A36,BASE!A:F,6,0)&gt;0,VLOOKUP(A36,'SUPL. CALCULATION'!B:Y,20,0),0))+(IF(VLOOKUP(A36,BASE!A:G,7,0)&gt;0,VLOOKUP(A36,'SUPL. CALCULATION'!B:Y,23,0),0)),0))),0)</f>
        <v>0</v>
      </c>
      <c r="F36" s="185">
        <f>IF(LEFT(A36,2)="UL",(IF((VLOOKUP(VLOOKUP(A36,BASE!A:B,2,0),REGISTRATIONS!B:C,2,0))="A330",(IF(VLOOKUP(A36,BASE!A:F,6,0)&gt;0,VLOOKUP(A36,'SUPL. CALCULATION'!B:Y,15,0),0))+(IF(VLOOKUP(A36,BASE!A:G,7,0)&gt;0,VLOOKUP(A36,'SUPL. CALCULATION'!B:Y,18,0),0)),0)+(IF((VLOOKUP(VLOOKUP(A36,BASE!A:B,2,0),REGISTRATIONS!B:C,2,0))="A320",(IF(VLOOKUP(A36,BASE!A:F,6,0)&gt;0,VLOOKUP(A36,'SUPL. CALCULATION'!B:Y,21,0),0))+(IF(VLOOKUP(A36,BASE!A:G,7,0)&gt;0,VLOOKUP(A36,'SUPL. CALCULATION'!B:Y,24,0),0)),0))),0)</f>
        <v>0</v>
      </c>
      <c r="G36" s="185">
        <f>_xlfn.IFNA(IF((VLOOKUP(A36,BASE!A:N,14,0))="M",IF(VLOOKUP(VLOOKUP(A36,BASE!A:B,2,0),REGISTRATIONS!B:C,2,0)="A330",(VLOOKUP(A36,BASE!A:K,11,0)),0)+IF(VLOOKUP(VLOOKUP(A36,BASE!A:B,2,0),REGISTRATIONS!B:C,2,0)="A320",(VLOOKUP(A36,BASE!A:K,11,0)),0),0),0)</f>
        <v>0</v>
      </c>
      <c r="H36" s="185">
        <f>_xlfn.IFNA(IF((VLOOKUP(A36,BASE!A:N,14,0))="M",IF(VLOOKUP(VLOOKUP(A36,BASE!A:B,2,0),REGISTRATIONS!B:C,2,0)="A330",(VLOOKUP(A36,BASE!A:K,11,0)),0)+IF(VLOOKUP(VLOOKUP(A36,BASE!A:B,2,0),REGISTRATIONS!B:C,2,0)="A320",(VLOOKUP(A36,BASE!A:K,11,0)),0),0),0)</f>
        <v>0</v>
      </c>
      <c r="I36" s="185">
        <f>_xlfn.IFNA(IF(VLOOKUP(A36,BASE!A:N,14,0)="M",IF((VLOOKUP(VLOOKUP(A36,BASE!A:B,2,0),REGISTRATIONS!B:C,2,0))="A330",VLOOKUP(VLOOKUP(A36,BASE!A:L,12,0),'UL GRID - CREW'!G:H,2,0),0)+IF(VLOOKUP(VLOOKUP(A36,BASE!A:B,2,0),REGISTRATIONS!B:C,2,0)="A320",(VLOOKUP(A36,BASE!A:L,12,0)),0),0),0)</f>
        <v>0</v>
      </c>
      <c r="J36" s="185">
        <f>_xlfn.IFNA(IF(VLOOKUP(A36,BASE!A:N,14,0)="M",IF((VLOOKUP(VLOOKUP(A36,BASE!A:B,2,0),REGISTRATIONS!B:C,2,0))="A330",VLOOKUP(VLOOKUP(A36,BASE!A:L,12,0),'UL GRID - CREW'!G:H,2,0),0)+IF(VLOOKUP(VLOOKUP(A36,BASE!A:B,2,0),REGISTRATIONS!B:C,2,0)="A320",(VLOOKUP(A36,BASE!A:L,12,0)),0),0),0)</f>
        <v>0</v>
      </c>
      <c r="K36" s="254" t="str">
        <f t="shared" si="1"/>
        <v/>
      </c>
      <c r="L36" s="254"/>
      <c r="M36" s="254"/>
      <c r="N36" s="254"/>
      <c r="O36" s="254"/>
      <c r="P36" s="77" t="str">
        <f>IF(B36=0,"",IF(A36&amp;$B$4&amp;B36=VLOOKUP(A36&amp;$B$4&amp;B36,'Exras Inflair Vs. Base'!Z:Z,1,0),"",0))</f>
        <v/>
      </c>
      <c r="Q36" s="77" t="str">
        <f>IF(C36=0,"",IF(A36&amp;$C$4&amp;C36=VLOOKUP(A36&amp;$C$4&amp;C36,'Exras Inflair Vs. Base'!Z:Z,1,0),"",0))</f>
        <v/>
      </c>
      <c r="R36" s="77" t="str">
        <f>IF(D36=0,"",IF(A36&amp;$D$4&amp;D36=VLOOKUP(A36&amp;$D$4&amp;D36,'Exras Inflair Vs. Base'!Z:Z,1,0),"",0))</f>
        <v/>
      </c>
      <c r="S36" s="77" t="str">
        <f>IF(E36=0,"",IF(A36&amp;$E$4&amp;E36=VLOOKUP(A36&amp;$E$4&amp;E36,'Exras Inflair Vs. Base'!Z:Z,1,0),"",0))</f>
        <v/>
      </c>
      <c r="T36" s="77" t="str">
        <f>IF(F36=0,"",IF(A36&amp;$F$4&amp;F36=VLOOKUP(A36&amp;$F$4&amp;F36,'Exras Inflair Vs. Base'!Z:Z,1,0),"",0))</f>
        <v/>
      </c>
      <c r="U36" s="77" t="str">
        <f>IF(G36=0,"",IF(A36&amp;$G$4&amp;G36=VLOOKUP(A36&amp;$G$4&amp;G36,'Exras Inflair Vs. Base'!Z:Z,1,0),"",0))</f>
        <v/>
      </c>
      <c r="V36" s="77" t="str">
        <f>IF(H36=0,"",IF(A36&amp;$H$4&amp;H36=VLOOKUP(A36&amp;$H$4&amp;H36,'Exras Inflair Vs. Base'!Z:Z,1,0),"",0))</f>
        <v/>
      </c>
      <c r="W36" s="77" t="str">
        <f>IF(I36=0,"",IF(A36&amp;$I$4&amp;I36=VLOOKUP(A36&amp;$I$4&amp;I36,'Exras Inflair Vs. Base'!Z:Z,1,0),"",0))</f>
        <v/>
      </c>
      <c r="X36" s="77" t="str">
        <f>IF(J36=0,"",IF(A36&amp;$J$4&amp;J36=VLOOKUP(A36&amp;$J$4&amp;J36,'Exras Inflair Vs. Base'!Z:Z,1,0),"",0))</f>
        <v/>
      </c>
    </row>
    <row r="37" spans="1:24" s="77" customFormat="1" ht="15.75" customHeight="1" x14ac:dyDescent="0.3">
      <c r="A37" s="188" t="str">
        <f>IF(BASE!A38=0,"",BASE!A38)</f>
        <v>FZ1026</v>
      </c>
      <c r="B37" s="189">
        <f>IF(LEFT(A37,2)="UL",(VLOOKUP(A37,BASE!A:F,6,0)*(VLOOKUP(A37,'SUPL. CALCULATION'!B:AB,27,0)))+(VLOOKUP(A37,BASE!A:G,7,0)*(VLOOKUP(A37,'SUPL. CALCULATION'!B:AC,28,0)))+(VLOOKUP(A37,BASE!A:L,11,0)*(VLOOKUP(A37,'SUPL. CALCULATION'!B:AD,29,0)))+(VLOOKUP(A37,BASE!A:L,12,0)*(VLOOKUP(A37,'SUPL. CALCULATION'!B:AD,29,0))),0)</f>
        <v>0</v>
      </c>
      <c r="C37" s="190">
        <f>IF(LEFT(A37,2)="UL",(VLOOKUP(A37,BASE!A:F,6,0)*VLOOKUP(A37,'SUPL. CALCULATION'!B:Z,25,0))+((VLOOKUP(A37,BASE!A:L,11,0)+VLOOKUP(A37,BASE!A:L,12,0))*VLOOKUP(A37,'SUPL. CALCULATION'!B:AA,26,0)),0)</f>
        <v>0</v>
      </c>
      <c r="D37" s="367">
        <f>IF(LEFT(A37,2)="UL",(IF((VLOOKUP(VLOOKUP(A37,BASE!A:B,2,0),REGISTRATIONS!B:C,2,0))="A330",(IF(VLOOKUP(A37,BASE!A:F,6,0)&gt;0,VLOOKUP(A37,'SUPL. CALCULATION'!B:Y,13,0),0))+(IF(VLOOKUP(A37,BASE!A:G,7,0)&gt;0,VLOOKUP(A37,'SUPL. CALCULATION'!B:Y,16,0),0)),0))+(IF((VLOOKUP(VLOOKUP(A37,BASE!A:B,2,0),REGISTRATIONS!B:C,2,0))="A320",(IF(VLOOKUP(A37,BASE!A:F,6,0)&gt;0,VLOOKUP(A37,'SUPL. CALCULATION'!B:Y,19,0),0))+(IF(VLOOKUP(A37,BASE!A:G,7,0)&gt;0,VLOOKUP(A37,'SUPL. CALCULATION'!B:Y,22,0),0)),0)),0)</f>
        <v>0</v>
      </c>
      <c r="E37" s="191">
        <f>IF(LEFT(A37,2)="UL",(IF((VLOOKUP(VLOOKUP(A37,BASE!A:B,2,0),REGISTRATIONS!B:C,2,0))="A330",(IF(VLOOKUP(A37,BASE!A:F,6,0)&gt;0,VLOOKUP(A37,'SUPL. CALCULATION'!B:Y,14,0),0))+(IF(VLOOKUP(A37,BASE!A:G,7,0)&gt;0,VLOOKUP(A37,'SUPL. CALCULATION'!B:Y,17,0),0)),0)+(IF((VLOOKUP(VLOOKUP(A37,BASE!A:B,2,0),REGISTRATIONS!B:C,2,0))="A320",(IF(VLOOKUP(A37,BASE!A:F,6,0)&gt;0,VLOOKUP(A37,'SUPL. CALCULATION'!B:Y,20,0),0))+(IF(VLOOKUP(A37,BASE!A:G,7,0)&gt;0,VLOOKUP(A37,'SUPL. CALCULATION'!B:Y,23,0),0)),0))),0)</f>
        <v>0</v>
      </c>
      <c r="F37" s="191">
        <f>IF(LEFT(A37,2)="UL",(IF((VLOOKUP(VLOOKUP(A37,BASE!A:B,2,0),REGISTRATIONS!B:C,2,0))="A330",(IF(VLOOKUP(A37,BASE!A:F,6,0)&gt;0,VLOOKUP(A37,'SUPL. CALCULATION'!B:Y,15,0),0))+(IF(VLOOKUP(A37,BASE!A:G,7,0)&gt;0,VLOOKUP(A37,'SUPL. CALCULATION'!B:Y,18,0),0)),0)+(IF((VLOOKUP(VLOOKUP(A37,BASE!A:B,2,0),REGISTRATIONS!B:C,2,0))="A320",(IF(VLOOKUP(A37,BASE!A:F,6,0)&gt;0,VLOOKUP(A37,'SUPL. CALCULATION'!B:Y,21,0),0))+(IF(VLOOKUP(A37,BASE!A:G,7,0)&gt;0,VLOOKUP(A37,'SUPL. CALCULATION'!B:Y,24,0),0)),0))),0)</f>
        <v>0</v>
      </c>
      <c r="G37" s="191">
        <f>_xlfn.IFNA(IF((VLOOKUP(A37,BASE!A:N,14,0))="M",IF(VLOOKUP(VLOOKUP(A37,BASE!A:B,2,0),REGISTRATIONS!B:C,2,0)="A330",(VLOOKUP(A37,BASE!A:K,11,0)),0)+IF(VLOOKUP(VLOOKUP(A37,BASE!A:B,2,0),REGISTRATIONS!B:C,2,0)="A320",(VLOOKUP(A37,BASE!A:K,11,0)),0),0),0)</f>
        <v>0</v>
      </c>
      <c r="H37" s="191">
        <f>_xlfn.IFNA(IF((VLOOKUP(A37,BASE!A:N,14,0))="M",IF(VLOOKUP(VLOOKUP(A37,BASE!A:B,2,0),REGISTRATIONS!B:C,2,0)="A330",(VLOOKUP(A37,BASE!A:K,11,0)),0)+IF(VLOOKUP(VLOOKUP(A37,BASE!A:B,2,0),REGISTRATIONS!B:C,2,0)="A320",(VLOOKUP(A37,BASE!A:K,11,0)),0),0),0)</f>
        <v>0</v>
      </c>
      <c r="I37" s="191">
        <f>_xlfn.IFNA(IF(VLOOKUP(A37,BASE!A:N,14,0)="M",IF((VLOOKUP(VLOOKUP(A37,BASE!A:B,2,0),REGISTRATIONS!B:C,2,0))="A330",VLOOKUP(VLOOKUP(A37,BASE!A:L,12,0),'UL GRID - CREW'!G:H,2,0),0)+IF(VLOOKUP(VLOOKUP(A37,BASE!A:B,2,0),REGISTRATIONS!B:C,2,0)="A320",(VLOOKUP(A37,BASE!A:L,12,0)),0),0),0)</f>
        <v>0</v>
      </c>
      <c r="J37" s="191">
        <f>_xlfn.IFNA(IF(VLOOKUP(A37,BASE!A:N,14,0)="M",IF((VLOOKUP(VLOOKUP(A37,BASE!A:B,2,0),REGISTRATIONS!B:C,2,0))="A330",VLOOKUP(VLOOKUP(A37,BASE!A:L,12,0),'UL GRID - CREW'!G:H,2,0),0)+IF(VLOOKUP(VLOOKUP(A37,BASE!A:B,2,0),REGISTRATIONS!B:C,2,0)="A320",(VLOOKUP(A37,BASE!A:L,12,0)),0),0),0)</f>
        <v>0</v>
      </c>
      <c r="K37" s="254" t="str">
        <f t="shared" si="1"/>
        <v/>
      </c>
      <c r="L37" s="254"/>
      <c r="M37" s="254"/>
      <c r="N37" s="254"/>
      <c r="O37" s="254"/>
      <c r="P37" s="77" t="str">
        <f>IF(B37=0,"",IF(A37&amp;$B$4&amp;B37=VLOOKUP(A37&amp;$B$4&amp;B37,'Exras Inflair Vs. Base'!Z:Z,1,0),"",0))</f>
        <v/>
      </c>
      <c r="Q37" s="77" t="str">
        <f>IF(C37=0,"",IF(A37&amp;$C$4&amp;C37=VLOOKUP(A37&amp;$C$4&amp;C37,'Exras Inflair Vs. Base'!Z:Z,1,0),"",0))</f>
        <v/>
      </c>
      <c r="R37" s="77" t="str">
        <f>IF(D37=0,"",IF(A37&amp;$D$4&amp;D37=VLOOKUP(A37&amp;$D$4&amp;D37,'Exras Inflair Vs. Base'!Z:Z,1,0),"",0))</f>
        <v/>
      </c>
      <c r="S37" s="77" t="str">
        <f>IF(E37=0,"",IF(A37&amp;$E$4&amp;E37=VLOOKUP(A37&amp;$E$4&amp;E37,'Exras Inflair Vs. Base'!Z:Z,1,0),"",0))</f>
        <v/>
      </c>
      <c r="T37" s="77" t="str">
        <f>IF(F37=0,"",IF(A37&amp;$F$4&amp;F37=VLOOKUP(A37&amp;$F$4&amp;F37,'Exras Inflair Vs. Base'!Z:Z,1,0),"",0))</f>
        <v/>
      </c>
      <c r="U37" s="77" t="str">
        <f>IF(G37=0,"",IF(A37&amp;$G$4&amp;G37=VLOOKUP(A37&amp;$G$4&amp;G37,'Exras Inflair Vs. Base'!Z:Z,1,0),"",0))</f>
        <v/>
      </c>
      <c r="V37" s="77" t="str">
        <f>IF(H37=0,"",IF(A37&amp;$H$4&amp;H37=VLOOKUP(A37&amp;$H$4&amp;H37,'Exras Inflair Vs. Base'!Z:Z,1,0),"",0))</f>
        <v/>
      </c>
      <c r="W37" s="77" t="str">
        <f>IF(I37=0,"",IF(A37&amp;$I$4&amp;I37=VLOOKUP(A37&amp;$I$4&amp;I37,'Exras Inflair Vs. Base'!Z:Z,1,0),"",0))</f>
        <v/>
      </c>
      <c r="X37" s="77" t="str">
        <f>IF(J37=0,"",IF(A37&amp;$J$4&amp;J37=VLOOKUP(A37&amp;$J$4&amp;J37,'Exras Inflair Vs. Base'!Z:Z,1,0),"",0))</f>
        <v/>
      </c>
    </row>
    <row r="38" spans="1:24" s="77" customFormat="1" ht="15.75" customHeight="1" x14ac:dyDescent="0.3">
      <c r="A38" s="156" t="str">
        <f>IF(BASE!A39=0,"",BASE!A39)</f>
        <v>UL5031</v>
      </c>
      <c r="B38" s="183">
        <f>IF(LEFT(A38,2)="UL",(VLOOKUP(A38,BASE!A:F,6,0)*(VLOOKUP(A38,'SUPL. CALCULATION'!B:AB,27,0)))+(VLOOKUP(A38,BASE!A:G,7,0)*(VLOOKUP(A38,'SUPL. CALCULATION'!B:AC,28,0)))+(VLOOKUP(A38,BASE!A:L,11,0)*(VLOOKUP(A38,'SUPL. CALCULATION'!B:AD,29,0)))+(VLOOKUP(A38,BASE!A:L,12,0)*(VLOOKUP(A38,'SUPL. CALCULATION'!B:AD,29,0))),0)</f>
        <v>236</v>
      </c>
      <c r="C38" s="184">
        <f>IF(LEFT(A38,2)="UL",(VLOOKUP(A38,BASE!A:F,6,0)*VLOOKUP(A38,'SUPL. CALCULATION'!B:Z,25,0))+((VLOOKUP(A38,BASE!A:L,11,0)+VLOOKUP(A38,BASE!A:L,12,0))*VLOOKUP(A38,'SUPL. CALCULATION'!B:AA,26,0)),0)</f>
        <v>19</v>
      </c>
      <c r="D38" s="366">
        <f>IF(LEFT(A38,2)="UL",(IF((VLOOKUP(VLOOKUP(A38,BASE!A:B,2,0),REGISTRATIONS!B:C,2,0))="A330",(IF(VLOOKUP(A38,BASE!A:F,6,0)&gt;0,VLOOKUP(A38,'SUPL. CALCULATION'!B:Y,13,0),0))+(IF(VLOOKUP(A38,BASE!A:G,7,0)&gt;0,VLOOKUP(A38,'SUPL. CALCULATION'!B:Y,16,0),0)),0))+(IF((VLOOKUP(VLOOKUP(A38,BASE!A:B,2,0),REGISTRATIONS!B:C,2,0))="A320",(IF(VLOOKUP(A38,BASE!A:F,6,0)&gt;0,VLOOKUP(A38,'SUPL. CALCULATION'!B:Y,19,0),0))+(IF(VLOOKUP(A38,BASE!A:G,7,0)&gt;0,VLOOKUP(A38,'SUPL. CALCULATION'!B:Y,22,0),0)),0)),0)</f>
        <v>6</v>
      </c>
      <c r="E38" s="185">
        <f>IF(LEFT(A38,2)="UL",(IF((VLOOKUP(VLOOKUP(A38,BASE!A:B,2,0),REGISTRATIONS!B:C,2,0))="A330",(IF(VLOOKUP(A38,BASE!A:F,6,0)&gt;0,VLOOKUP(A38,'SUPL. CALCULATION'!B:Y,14,0),0))+(IF(VLOOKUP(A38,BASE!A:G,7,0)&gt;0,VLOOKUP(A38,'SUPL. CALCULATION'!B:Y,17,0),0)),0)+(IF((VLOOKUP(VLOOKUP(A38,BASE!A:B,2,0),REGISTRATIONS!B:C,2,0))="A320",(IF(VLOOKUP(A38,BASE!A:F,6,0)&gt;0,VLOOKUP(A38,'SUPL. CALCULATION'!B:Y,20,0),0))+(IF(VLOOKUP(A38,BASE!A:G,7,0)&gt;0,VLOOKUP(A38,'SUPL. CALCULATION'!B:Y,23,0),0)),0))),0)</f>
        <v>6</v>
      </c>
      <c r="F38" s="185">
        <f>IF(LEFT(A38,2)="UL",(IF((VLOOKUP(VLOOKUP(A38,BASE!A:B,2,0),REGISTRATIONS!B:C,2,0))="A330",(IF(VLOOKUP(A38,BASE!A:F,6,0)&gt;0,VLOOKUP(A38,'SUPL. CALCULATION'!B:Y,15,0),0))+(IF(VLOOKUP(A38,BASE!A:G,7,0)&gt;0,VLOOKUP(A38,'SUPL. CALCULATION'!B:Y,18,0),0)),0)+(IF((VLOOKUP(VLOOKUP(A38,BASE!A:B,2,0),REGISTRATIONS!B:C,2,0))="A320",(IF(VLOOKUP(A38,BASE!A:F,6,0)&gt;0,VLOOKUP(A38,'SUPL. CALCULATION'!B:Y,21,0),0))+(IF(VLOOKUP(A38,BASE!A:G,7,0)&gt;0,VLOOKUP(A38,'SUPL. CALCULATION'!B:Y,24,0),0)),0))),0)</f>
        <v>1</v>
      </c>
      <c r="G38" s="185">
        <f>_xlfn.IFNA(IF((VLOOKUP(A38,BASE!A:N,14,0))="M",IF(VLOOKUP(VLOOKUP(A38,BASE!A:B,2,0),REGISTRATIONS!B:C,2,0)="A330",(VLOOKUP(A38,BASE!A:K,11,0)),0)+IF(VLOOKUP(VLOOKUP(A38,BASE!A:B,2,0),REGISTRATIONS!B:C,2,0)="A320",(VLOOKUP(A38,BASE!A:K,11,0)),0),0),0)</f>
        <v>0</v>
      </c>
      <c r="H38" s="185">
        <f>_xlfn.IFNA(IF((VLOOKUP(A38,BASE!A:N,14,0))="M",IF(VLOOKUP(VLOOKUP(A38,BASE!A:B,2,0),REGISTRATIONS!B:C,2,0)="A330",(VLOOKUP(A38,BASE!A:K,11,0)),0)+IF(VLOOKUP(VLOOKUP(A38,BASE!A:B,2,0),REGISTRATIONS!B:C,2,0)="A320",(VLOOKUP(A38,BASE!A:K,11,0)),0),0),0)</f>
        <v>0</v>
      </c>
      <c r="I38" s="185">
        <f>_xlfn.IFNA(IF(VLOOKUP(A38,BASE!A:N,14,0)="M",IF((VLOOKUP(VLOOKUP(A38,BASE!A:B,2,0),REGISTRATIONS!B:C,2,0))="A330",VLOOKUP(VLOOKUP(A38,BASE!A:L,12,0),'UL GRID - CREW'!G:H,2,0),0)+IF(VLOOKUP(VLOOKUP(A38,BASE!A:B,2,0),REGISTRATIONS!B:C,2,0)="A320",(VLOOKUP(A38,BASE!A:L,12,0)),0),0),0)</f>
        <v>0</v>
      </c>
      <c r="J38" s="185">
        <f>_xlfn.IFNA(IF(VLOOKUP(A38,BASE!A:N,14,0)="M",IF((VLOOKUP(VLOOKUP(A38,BASE!A:B,2,0),REGISTRATIONS!B:C,2,0))="A330",VLOOKUP(VLOOKUP(A38,BASE!A:L,12,0),'UL GRID - CREW'!G:H,2,0),0)+IF(VLOOKUP(VLOOKUP(A38,BASE!A:B,2,0),REGISTRATIONS!B:C,2,0)="A320",(VLOOKUP(A38,BASE!A:L,12,0)),0),0),0)</f>
        <v>0</v>
      </c>
      <c r="K38" s="254" t="str">
        <f t="shared" si="1"/>
        <v/>
      </c>
      <c r="L38" s="254"/>
      <c r="M38" s="254"/>
      <c r="N38" s="254"/>
      <c r="O38" s="254"/>
      <c r="P38" s="77" t="str">
        <f>IF(B38=0,"",IF(A38&amp;$B$4&amp;B38=VLOOKUP(A38&amp;$B$4&amp;B38,'Exras Inflair Vs. Base'!Z:Z,1,0),"",0))</f>
        <v/>
      </c>
      <c r="Q38" s="77" t="str">
        <f>IF(C38=0,"",IF(A38&amp;$C$4&amp;C38=VLOOKUP(A38&amp;$C$4&amp;C38,'Exras Inflair Vs. Base'!Z:Z,1,0),"",0))</f>
        <v/>
      </c>
      <c r="R38" s="77" t="str">
        <f>IF(D38=0,"",IF(A38&amp;$D$4&amp;D38=VLOOKUP(A38&amp;$D$4&amp;D38,'Exras Inflair Vs. Base'!Z:Z,1,0),"",0))</f>
        <v/>
      </c>
      <c r="S38" s="77" t="str">
        <f>IF(E38=0,"",IF(A38&amp;$E$4&amp;E38=VLOOKUP(A38&amp;$E$4&amp;E38,'Exras Inflair Vs. Base'!Z:Z,1,0),"",0))</f>
        <v/>
      </c>
      <c r="T38" s="77" t="str">
        <f>IF(F38=0,"",IF(A38&amp;$F$4&amp;F38=VLOOKUP(A38&amp;$F$4&amp;F38,'Exras Inflair Vs. Base'!Z:Z,1,0),"",0))</f>
        <v/>
      </c>
      <c r="U38" s="77" t="str">
        <f>IF(G38=0,"",IF(A38&amp;$G$4&amp;G38=VLOOKUP(A38&amp;$G$4&amp;G38,'Exras Inflair Vs. Base'!Z:Z,1,0),"",0))</f>
        <v/>
      </c>
      <c r="V38" s="77" t="str">
        <f>IF(H38=0,"",IF(A38&amp;$H$4&amp;H38=VLOOKUP(A38&amp;$H$4&amp;H38,'Exras Inflair Vs. Base'!Z:Z,1,0),"",0))</f>
        <v/>
      </c>
      <c r="W38" s="77" t="str">
        <f>IF(I38=0,"",IF(A38&amp;$I$4&amp;I38=VLOOKUP(A38&amp;$I$4&amp;I38,'Exras Inflair Vs. Base'!Z:Z,1,0),"",0))</f>
        <v/>
      </c>
      <c r="X38" s="77" t="str">
        <f>IF(J38=0,"",IF(A38&amp;$J$4&amp;J38=VLOOKUP(A38&amp;$J$4&amp;J38,'Exras Inflair Vs. Base'!Z:Z,1,0),"",0))</f>
        <v/>
      </c>
    </row>
    <row r="39" spans="1:24" s="77" customFormat="1" ht="15.75" customHeight="1" x14ac:dyDescent="0.3">
      <c r="A39" s="188" t="str">
        <f>IF(BASE!A40=0,"",BASE!A40)</f>
        <v>UL5032</v>
      </c>
      <c r="B39" s="189">
        <f>IF(LEFT(A39,2)="UL",(VLOOKUP(A39,BASE!A:F,6,0)*(VLOOKUP(A39,'SUPL. CALCULATION'!B:AB,27,0)))+(VLOOKUP(A39,BASE!A:G,7,0)*(VLOOKUP(A39,'SUPL. CALCULATION'!B:AC,28,0)))+(VLOOKUP(A39,BASE!A:L,11,0)*(VLOOKUP(A39,'SUPL. CALCULATION'!B:AD,29,0)))+(VLOOKUP(A39,BASE!A:L,12,0)*(VLOOKUP(A39,'SUPL. CALCULATION'!B:AD,29,0))),0)</f>
        <v>236</v>
      </c>
      <c r="C39" s="190">
        <f>IF(LEFT(A39,2)="UL",(VLOOKUP(A39,BASE!A:F,6,0)*VLOOKUP(A39,'SUPL. CALCULATION'!B:Z,25,0))+((VLOOKUP(A39,BASE!A:L,11,0)+VLOOKUP(A39,BASE!A:L,12,0))*VLOOKUP(A39,'SUPL. CALCULATION'!B:AA,26,0)),0)</f>
        <v>19</v>
      </c>
      <c r="D39" s="367">
        <f>IF(LEFT(A39,2)="UL",(IF((VLOOKUP(VLOOKUP(A39,BASE!A:B,2,0),REGISTRATIONS!B:C,2,0))="A330",(IF(VLOOKUP(A39,BASE!A:F,6,0)&gt;0,VLOOKUP(A39,'SUPL. CALCULATION'!B:Y,13,0),0))+(IF(VLOOKUP(A39,BASE!A:G,7,0)&gt;0,VLOOKUP(A39,'SUPL. CALCULATION'!B:Y,16,0),0)),0))+(IF((VLOOKUP(VLOOKUP(A39,BASE!A:B,2,0),REGISTRATIONS!B:C,2,0))="A320",(IF(VLOOKUP(A39,BASE!A:F,6,0)&gt;0,VLOOKUP(A39,'SUPL. CALCULATION'!B:Y,19,0),0))+(IF(VLOOKUP(A39,BASE!A:G,7,0)&gt;0,VLOOKUP(A39,'SUPL. CALCULATION'!B:Y,22,0),0)),0)),0)</f>
        <v>6</v>
      </c>
      <c r="E39" s="191">
        <f>IF(LEFT(A39,2)="UL",(IF((VLOOKUP(VLOOKUP(A39,BASE!A:B,2,0),REGISTRATIONS!B:C,2,0))="A330",(IF(VLOOKUP(A39,BASE!A:F,6,0)&gt;0,VLOOKUP(A39,'SUPL. CALCULATION'!B:Y,14,0),0))+(IF(VLOOKUP(A39,BASE!A:G,7,0)&gt;0,VLOOKUP(A39,'SUPL. CALCULATION'!B:Y,17,0),0)),0)+(IF((VLOOKUP(VLOOKUP(A39,BASE!A:B,2,0),REGISTRATIONS!B:C,2,0))="A320",(IF(VLOOKUP(A39,BASE!A:F,6,0)&gt;0,VLOOKUP(A39,'SUPL. CALCULATION'!B:Y,20,0),0))+(IF(VLOOKUP(A39,BASE!A:G,7,0)&gt;0,VLOOKUP(A39,'SUPL. CALCULATION'!B:Y,23,0),0)),0))),0)</f>
        <v>6</v>
      </c>
      <c r="F39" s="191">
        <f>IF(LEFT(A39,2)="UL",(IF((VLOOKUP(VLOOKUP(A39,BASE!A:B,2,0),REGISTRATIONS!B:C,2,0))="A330",(IF(VLOOKUP(A39,BASE!A:F,6,0)&gt;0,VLOOKUP(A39,'SUPL. CALCULATION'!B:Y,15,0),0))+(IF(VLOOKUP(A39,BASE!A:G,7,0)&gt;0,VLOOKUP(A39,'SUPL. CALCULATION'!B:Y,18,0),0)),0)+(IF((VLOOKUP(VLOOKUP(A39,BASE!A:B,2,0),REGISTRATIONS!B:C,2,0))="A320",(IF(VLOOKUP(A39,BASE!A:F,6,0)&gt;0,VLOOKUP(A39,'SUPL. CALCULATION'!B:Y,21,0),0))+(IF(VLOOKUP(A39,BASE!A:G,7,0)&gt;0,VLOOKUP(A39,'SUPL. CALCULATION'!B:Y,24,0),0)),0))),0)</f>
        <v>1</v>
      </c>
      <c r="G39" s="191">
        <f>_xlfn.IFNA(IF((VLOOKUP(A39,BASE!A:N,14,0))="M",IF(VLOOKUP(VLOOKUP(A39,BASE!A:B,2,0),REGISTRATIONS!B:C,2,0)="A330",(VLOOKUP(A39,BASE!A:K,11,0)),0)+IF(VLOOKUP(VLOOKUP(A39,BASE!A:B,2,0),REGISTRATIONS!B:C,2,0)="A320",(VLOOKUP(A39,BASE!A:K,11,0)),0),0),0)</f>
        <v>0</v>
      </c>
      <c r="H39" s="191">
        <f>_xlfn.IFNA(IF((VLOOKUP(A39,BASE!A:N,14,0))="M",IF(VLOOKUP(VLOOKUP(A39,BASE!A:B,2,0),REGISTRATIONS!B:C,2,0)="A330",(VLOOKUP(A39,BASE!A:K,11,0)),0)+IF(VLOOKUP(VLOOKUP(A39,BASE!A:B,2,0),REGISTRATIONS!B:C,2,0)="A320",(VLOOKUP(A39,BASE!A:K,11,0)),0),0),0)</f>
        <v>0</v>
      </c>
      <c r="I39" s="191">
        <f>_xlfn.IFNA(IF(VLOOKUP(A39,BASE!A:N,14,0)="M",IF((VLOOKUP(VLOOKUP(A39,BASE!A:B,2,0),REGISTRATIONS!B:C,2,0))="A330",VLOOKUP(VLOOKUP(A39,BASE!A:L,12,0),'UL GRID - CREW'!G:H,2,0),0)+IF(VLOOKUP(VLOOKUP(A39,BASE!A:B,2,0),REGISTRATIONS!B:C,2,0)="A320",(VLOOKUP(A39,BASE!A:L,12,0)),0),0),0)</f>
        <v>0</v>
      </c>
      <c r="J39" s="191">
        <f>_xlfn.IFNA(IF(VLOOKUP(A39,BASE!A:N,14,0)="M",IF((VLOOKUP(VLOOKUP(A39,BASE!A:B,2,0),REGISTRATIONS!B:C,2,0))="A330",VLOOKUP(VLOOKUP(A39,BASE!A:L,12,0),'UL GRID - CREW'!G:H,2,0),0)+IF(VLOOKUP(VLOOKUP(A39,BASE!A:B,2,0),REGISTRATIONS!B:C,2,0)="A320",(VLOOKUP(A39,BASE!A:L,12,0)),0),0),0)</f>
        <v>0</v>
      </c>
      <c r="K39" s="254" t="str">
        <f t="shared" si="1"/>
        <v/>
      </c>
      <c r="L39" s="254"/>
      <c r="M39" s="254"/>
      <c r="N39" s="254"/>
      <c r="O39" s="254"/>
      <c r="P39" s="77" t="str">
        <f>IF(B39=0,"",IF(A39&amp;$B$4&amp;B39=VLOOKUP(A39&amp;$B$4&amp;B39,'Exras Inflair Vs. Base'!Z:Z,1,0),"",0))</f>
        <v/>
      </c>
      <c r="Q39" s="77" t="str">
        <f>IF(C39=0,"",IF(A39&amp;$C$4&amp;C39=VLOOKUP(A39&amp;$C$4&amp;C39,'Exras Inflair Vs. Base'!Z:Z,1,0),"",0))</f>
        <v/>
      </c>
      <c r="R39" s="77" t="str">
        <f>IF(D39=0,"",IF(A39&amp;$D$4&amp;D39=VLOOKUP(A39&amp;$D$4&amp;D39,'Exras Inflair Vs. Base'!Z:Z,1,0),"",0))</f>
        <v/>
      </c>
      <c r="S39" s="77" t="str">
        <f>IF(E39=0,"",IF(A39&amp;$E$4&amp;E39=VLOOKUP(A39&amp;$E$4&amp;E39,'Exras Inflair Vs. Base'!Z:Z,1,0),"",0))</f>
        <v/>
      </c>
      <c r="T39" s="77" t="str">
        <f>IF(F39=0,"",IF(A39&amp;$F$4&amp;F39=VLOOKUP(A39&amp;$F$4&amp;F39,'Exras Inflair Vs. Base'!Z:Z,1,0),"",0))</f>
        <v/>
      </c>
      <c r="U39" s="77" t="str">
        <f>IF(G39=0,"",IF(A39&amp;$G$4&amp;G39=VLOOKUP(A39&amp;$G$4&amp;G39,'Exras Inflair Vs. Base'!Z:Z,1,0),"",0))</f>
        <v/>
      </c>
      <c r="V39" s="77" t="str">
        <f>IF(H39=0,"",IF(A39&amp;$H$4&amp;H39=VLOOKUP(A39&amp;$H$4&amp;H39,'Exras Inflair Vs. Base'!Z:Z,1,0),"",0))</f>
        <v/>
      </c>
      <c r="W39" s="77" t="str">
        <f>IF(I39=0,"",IF(A39&amp;$I$4&amp;I39=VLOOKUP(A39&amp;$I$4&amp;I39,'Exras Inflair Vs. Base'!Z:Z,1,0),"",0))</f>
        <v/>
      </c>
      <c r="X39" s="77" t="str">
        <f>IF(J39=0,"",IF(A39&amp;$J$4&amp;J39=VLOOKUP(A39&amp;$J$4&amp;J39,'Exras Inflair Vs. Base'!Z:Z,1,0),"",0))</f>
        <v/>
      </c>
    </row>
    <row r="40" spans="1:24" s="77" customFormat="1" ht="15.75" customHeight="1" x14ac:dyDescent="0.3">
      <c r="A40" s="156" t="str">
        <f>IF(BASE!A41=0,"",BASE!A41)</f>
        <v>UL0115</v>
      </c>
      <c r="B40" s="183">
        <f>IF(LEFT(A40,2)="UL",(VLOOKUP(A40,BASE!A:F,6,0)*(VLOOKUP(A40,'SUPL. CALCULATION'!B:AB,27,0)))+(VLOOKUP(A40,BASE!A:G,7,0)*(VLOOKUP(A40,'SUPL. CALCULATION'!B:AC,28,0)))+(VLOOKUP(A40,BASE!A:L,11,0)*(VLOOKUP(A40,'SUPL. CALCULATION'!B:AD,29,0)))+(VLOOKUP(A40,BASE!A:L,12,0)*(VLOOKUP(A40,'SUPL. CALCULATION'!B:AD,29,0))),0)</f>
        <v>21</v>
      </c>
      <c r="C40" s="184">
        <f>IF(LEFT(A40,2)="UL",(VLOOKUP(A40,BASE!A:F,6,0)*VLOOKUP(A40,'SUPL. CALCULATION'!B:Z,25,0))+((VLOOKUP(A40,BASE!A:L,11,0)+VLOOKUP(A40,BASE!A:L,12,0))*VLOOKUP(A40,'SUPL. CALCULATION'!B:AA,26,0)),0)</f>
        <v>21</v>
      </c>
      <c r="D40" s="366">
        <f>IF(LEFT(A40,2)="UL",(IF((VLOOKUP(VLOOKUP(A40,BASE!A:B,2,0),REGISTRATIONS!B:C,2,0))="A330",(IF(VLOOKUP(A40,BASE!A:F,6,0)&gt;0,VLOOKUP(A40,'SUPL. CALCULATION'!B:Y,13,0),0))+(IF(VLOOKUP(A40,BASE!A:G,7,0)&gt;0,VLOOKUP(A40,'SUPL. CALCULATION'!B:Y,16,0),0)),0))+(IF((VLOOKUP(VLOOKUP(A40,BASE!A:B,2,0),REGISTRATIONS!B:C,2,0))="A320",(IF(VLOOKUP(A40,BASE!A:F,6,0)&gt;0,VLOOKUP(A40,'SUPL. CALCULATION'!B:Y,19,0),0))+(IF(VLOOKUP(A40,BASE!A:G,7,0)&gt;0,VLOOKUP(A40,'SUPL. CALCULATION'!B:Y,22,0),0)),0)),0)</f>
        <v>4</v>
      </c>
      <c r="E40" s="185">
        <f>IF(LEFT(A40,2)="UL",(IF((VLOOKUP(VLOOKUP(A40,BASE!A:B,2,0),REGISTRATIONS!B:C,2,0))="A330",(IF(VLOOKUP(A40,BASE!A:F,6,0)&gt;0,VLOOKUP(A40,'SUPL. CALCULATION'!B:Y,14,0),0))+(IF(VLOOKUP(A40,BASE!A:G,7,0)&gt;0,VLOOKUP(A40,'SUPL. CALCULATION'!B:Y,17,0),0)),0)+(IF((VLOOKUP(VLOOKUP(A40,BASE!A:B,2,0),REGISTRATIONS!B:C,2,0))="A320",(IF(VLOOKUP(A40,BASE!A:F,6,0)&gt;0,VLOOKUP(A40,'SUPL. CALCULATION'!B:Y,20,0),0))+(IF(VLOOKUP(A40,BASE!A:G,7,0)&gt;0,VLOOKUP(A40,'SUPL. CALCULATION'!B:Y,23,0),0)),0))),0)</f>
        <v>2</v>
      </c>
      <c r="F40" s="185">
        <f>IF(LEFT(A40,2)="UL",(IF((VLOOKUP(VLOOKUP(A40,BASE!A:B,2,0),REGISTRATIONS!B:C,2,0))="A330",(IF(VLOOKUP(A40,BASE!A:F,6,0)&gt;0,VLOOKUP(A40,'SUPL. CALCULATION'!B:Y,15,0),0))+(IF(VLOOKUP(A40,BASE!A:G,7,0)&gt;0,VLOOKUP(A40,'SUPL. CALCULATION'!B:Y,18,0),0)),0)+(IF((VLOOKUP(VLOOKUP(A40,BASE!A:B,2,0),REGISTRATIONS!B:C,2,0))="A320",(IF(VLOOKUP(A40,BASE!A:F,6,0)&gt;0,VLOOKUP(A40,'SUPL. CALCULATION'!B:Y,21,0),0))+(IF(VLOOKUP(A40,BASE!A:G,7,0)&gt;0,VLOOKUP(A40,'SUPL. CALCULATION'!B:Y,24,0),0)),0))),0)</f>
        <v>1</v>
      </c>
      <c r="G40" s="185">
        <f>_xlfn.IFNA(IF((VLOOKUP(A40,BASE!A:N,14,0))="M",IF(VLOOKUP(VLOOKUP(A40,BASE!A:B,2,0),REGISTRATIONS!B:C,2,0)="A330",(VLOOKUP(A40,BASE!A:K,11,0)),0)+IF(VLOOKUP(VLOOKUP(A40,BASE!A:B,2,0),REGISTRATIONS!B:C,2,0)="A320",(VLOOKUP(A40,BASE!A:K,11,0)),0),0),0)</f>
        <v>0</v>
      </c>
      <c r="H40" s="185">
        <f>_xlfn.IFNA(IF((VLOOKUP(A40,BASE!A:N,14,0))="M",IF(VLOOKUP(VLOOKUP(A40,BASE!A:B,2,0),REGISTRATIONS!B:C,2,0)="A330",(VLOOKUP(A40,BASE!A:K,11,0)),0)+IF(VLOOKUP(VLOOKUP(A40,BASE!A:B,2,0),REGISTRATIONS!B:C,2,0)="A320",(VLOOKUP(A40,BASE!A:K,11,0)),0),0),0)</f>
        <v>0</v>
      </c>
      <c r="I40" s="185">
        <f>_xlfn.IFNA(IF(VLOOKUP(A40,BASE!A:N,14,0)="M",IF((VLOOKUP(VLOOKUP(A40,BASE!A:B,2,0),REGISTRATIONS!B:C,2,0))="A330",VLOOKUP(VLOOKUP(A40,BASE!A:L,12,0),'UL GRID - CREW'!G:H,2,0),0)+IF(VLOOKUP(VLOOKUP(A40,BASE!A:B,2,0),REGISTRATIONS!B:C,2,0)="A320",(VLOOKUP(A40,BASE!A:L,12,0)),0),0),0)</f>
        <v>0</v>
      </c>
      <c r="J40" s="185">
        <f>_xlfn.IFNA(IF(VLOOKUP(A40,BASE!A:N,14,0)="M",IF((VLOOKUP(VLOOKUP(A40,BASE!A:B,2,0),REGISTRATIONS!B:C,2,0))="A330",VLOOKUP(VLOOKUP(A40,BASE!A:L,12,0),'UL GRID - CREW'!G:H,2,0),0)+IF(VLOOKUP(VLOOKUP(A40,BASE!A:B,2,0),REGISTRATIONS!B:C,2,0)="A320",(VLOOKUP(A40,BASE!A:L,12,0)),0),0),0)</f>
        <v>0</v>
      </c>
      <c r="K40" s="254" t="str">
        <f t="shared" si="1"/>
        <v/>
      </c>
      <c r="L40" s="254"/>
      <c r="M40" s="254"/>
      <c r="N40" s="254"/>
      <c r="O40" s="254"/>
      <c r="P40" s="77" t="str">
        <f>IF(B40=0,"",IF(A40&amp;$B$4&amp;B40=VLOOKUP(A40&amp;$B$4&amp;B40,'Exras Inflair Vs. Base'!Z:Z,1,0),"",0))</f>
        <v/>
      </c>
      <c r="Q40" s="77" t="str">
        <f>IF(C40=0,"",IF(A40&amp;$C$4&amp;C40=VLOOKUP(A40&amp;$C$4&amp;C40,'Exras Inflair Vs. Base'!Z:Z,1,0),"",0))</f>
        <v/>
      </c>
      <c r="R40" s="77" t="str">
        <f>IF(D40=0,"",IF(A40&amp;$D$4&amp;D40=VLOOKUP(A40&amp;$D$4&amp;D40,'Exras Inflair Vs. Base'!Z:Z,1,0),"",0))</f>
        <v/>
      </c>
      <c r="S40" s="77" t="str">
        <f>IF(E40=0,"",IF(A40&amp;$E$4&amp;E40=VLOOKUP(A40&amp;$E$4&amp;E40,'Exras Inflair Vs. Base'!Z:Z,1,0),"",0))</f>
        <v/>
      </c>
      <c r="T40" s="77" t="str">
        <f>IF(F40=0,"",IF(A40&amp;$F$4&amp;F40=VLOOKUP(A40&amp;$F$4&amp;F40,'Exras Inflair Vs. Base'!Z:Z,1,0),"",0))</f>
        <v/>
      </c>
      <c r="U40" s="77" t="str">
        <f>IF(G40=0,"",IF(A40&amp;$G$4&amp;G40=VLOOKUP(A40&amp;$G$4&amp;G40,'Exras Inflair Vs. Base'!Z:Z,1,0),"",0))</f>
        <v/>
      </c>
      <c r="V40" s="77" t="str">
        <f>IF(H40=0,"",IF(A40&amp;$H$4&amp;H40=VLOOKUP(A40&amp;$H$4&amp;H40,'Exras Inflair Vs. Base'!Z:Z,1,0),"",0))</f>
        <v/>
      </c>
      <c r="W40" s="77" t="str">
        <f>IF(I40=0,"",IF(A40&amp;$I$4&amp;I40=VLOOKUP(A40&amp;$I$4&amp;I40,'Exras Inflair Vs. Base'!Z:Z,1,0),"",0))</f>
        <v/>
      </c>
      <c r="X40" s="77" t="str">
        <f>IF(J40=0,"",IF(A40&amp;$J$4&amp;J40=VLOOKUP(A40&amp;$J$4&amp;J40,'Exras Inflair Vs. Base'!Z:Z,1,0),"",0))</f>
        <v/>
      </c>
    </row>
    <row r="41" spans="1:24" s="77" customFormat="1" ht="15.75" customHeight="1" x14ac:dyDescent="0.3">
      <c r="A41" s="188" t="str">
        <f>IF(BASE!A42=0,"",BASE!A42)</f>
        <v>UL0116</v>
      </c>
      <c r="B41" s="189">
        <f>IF(LEFT(A41,2)="UL",(VLOOKUP(A41,BASE!A:F,6,0)*(VLOOKUP(A41,'SUPL. CALCULATION'!B:AB,27,0)))+(VLOOKUP(A41,BASE!A:G,7,0)*(VLOOKUP(A41,'SUPL. CALCULATION'!B:AC,28,0)))+(VLOOKUP(A41,BASE!A:L,11,0)*(VLOOKUP(A41,'SUPL. CALCULATION'!B:AD,29,0)))+(VLOOKUP(A41,BASE!A:L,12,0)*(VLOOKUP(A41,'SUPL. CALCULATION'!B:AD,29,0))),0)</f>
        <v>8</v>
      </c>
      <c r="C41" s="190">
        <f>IF(LEFT(A41,2)="UL",(VLOOKUP(A41,BASE!A:F,6,0)*VLOOKUP(A41,'SUPL. CALCULATION'!B:Z,25,0))+((VLOOKUP(A41,BASE!A:L,11,0)+VLOOKUP(A41,BASE!A:L,12,0))*VLOOKUP(A41,'SUPL. CALCULATION'!B:AA,26,0)),0)</f>
        <v>8</v>
      </c>
      <c r="D41" s="367">
        <f>IF(LEFT(A41,2)="UL",(IF((VLOOKUP(VLOOKUP(A41,BASE!A:B,2,0),REGISTRATIONS!B:C,2,0))="A330",(IF(VLOOKUP(A41,BASE!A:F,6,0)&gt;0,VLOOKUP(A41,'SUPL. CALCULATION'!B:Y,13,0),0))+(IF(VLOOKUP(A41,BASE!A:G,7,0)&gt;0,VLOOKUP(A41,'SUPL. CALCULATION'!B:Y,16,0),0)),0))+(IF((VLOOKUP(VLOOKUP(A41,BASE!A:B,2,0),REGISTRATIONS!B:C,2,0))="A320",(IF(VLOOKUP(A41,BASE!A:F,6,0)&gt;0,VLOOKUP(A41,'SUPL. CALCULATION'!B:Y,19,0),0))+(IF(VLOOKUP(A41,BASE!A:G,7,0)&gt;0,VLOOKUP(A41,'SUPL. CALCULATION'!B:Y,22,0),0)),0)),0)</f>
        <v>4</v>
      </c>
      <c r="E41" s="191">
        <f>IF(LEFT(A41,2)="UL",(IF((VLOOKUP(VLOOKUP(A41,BASE!A:B,2,0),REGISTRATIONS!B:C,2,0))="A330",(IF(VLOOKUP(A41,BASE!A:F,6,0)&gt;0,VLOOKUP(A41,'SUPL. CALCULATION'!B:Y,14,0),0))+(IF(VLOOKUP(A41,BASE!A:G,7,0)&gt;0,VLOOKUP(A41,'SUPL. CALCULATION'!B:Y,17,0),0)),0)+(IF((VLOOKUP(VLOOKUP(A41,BASE!A:B,2,0),REGISTRATIONS!B:C,2,0))="A320",(IF(VLOOKUP(A41,BASE!A:F,6,0)&gt;0,VLOOKUP(A41,'SUPL. CALCULATION'!B:Y,20,0),0))+(IF(VLOOKUP(A41,BASE!A:G,7,0)&gt;0,VLOOKUP(A41,'SUPL. CALCULATION'!B:Y,23,0),0)),0))),0)</f>
        <v>2</v>
      </c>
      <c r="F41" s="191">
        <f>IF(LEFT(A41,2)="UL",(IF((VLOOKUP(VLOOKUP(A41,BASE!A:B,2,0),REGISTRATIONS!B:C,2,0))="A330",(IF(VLOOKUP(A41,BASE!A:F,6,0)&gt;0,VLOOKUP(A41,'SUPL. CALCULATION'!B:Y,15,0),0))+(IF(VLOOKUP(A41,BASE!A:G,7,0)&gt;0,VLOOKUP(A41,'SUPL. CALCULATION'!B:Y,18,0),0)),0)+(IF((VLOOKUP(VLOOKUP(A41,BASE!A:B,2,0),REGISTRATIONS!B:C,2,0))="A320",(IF(VLOOKUP(A41,BASE!A:F,6,0)&gt;0,VLOOKUP(A41,'SUPL. CALCULATION'!B:Y,21,0),0))+(IF(VLOOKUP(A41,BASE!A:G,7,0)&gt;0,VLOOKUP(A41,'SUPL. CALCULATION'!B:Y,24,0),0)),0))),0)</f>
        <v>1</v>
      </c>
      <c r="G41" s="191">
        <f>_xlfn.IFNA(IF((VLOOKUP(A41,BASE!A:N,14,0))="M",IF(VLOOKUP(VLOOKUP(A41,BASE!A:B,2,0),REGISTRATIONS!B:C,2,0)="A330",(VLOOKUP(A41,BASE!A:K,11,0)),0)+IF(VLOOKUP(VLOOKUP(A41,BASE!A:B,2,0),REGISTRATIONS!B:C,2,0)="A320",(VLOOKUP(A41,BASE!A:K,11,0)),0),0),0)</f>
        <v>0</v>
      </c>
      <c r="H41" s="191">
        <f>_xlfn.IFNA(IF((VLOOKUP(A41,BASE!A:N,14,0))="M",IF(VLOOKUP(VLOOKUP(A41,BASE!A:B,2,0),REGISTRATIONS!B:C,2,0)="A330",(VLOOKUP(A41,BASE!A:K,11,0)),0)+IF(VLOOKUP(VLOOKUP(A41,BASE!A:B,2,0),REGISTRATIONS!B:C,2,0)="A320",(VLOOKUP(A41,BASE!A:K,11,0)),0),0),0)</f>
        <v>0</v>
      </c>
      <c r="I41" s="191">
        <f>_xlfn.IFNA(IF(VLOOKUP(A41,BASE!A:N,14,0)="M",IF((VLOOKUP(VLOOKUP(A41,BASE!A:B,2,0),REGISTRATIONS!B:C,2,0))="A330",VLOOKUP(VLOOKUP(A41,BASE!A:L,12,0),'UL GRID - CREW'!G:H,2,0),0)+IF(VLOOKUP(VLOOKUP(A41,BASE!A:B,2,0),REGISTRATIONS!B:C,2,0)="A320",(VLOOKUP(A41,BASE!A:L,12,0)),0),0),0)</f>
        <v>0</v>
      </c>
      <c r="J41" s="191">
        <f>_xlfn.IFNA(IF(VLOOKUP(A41,BASE!A:N,14,0)="M",IF((VLOOKUP(VLOOKUP(A41,BASE!A:B,2,0),REGISTRATIONS!B:C,2,0))="A330",VLOOKUP(VLOOKUP(A41,BASE!A:L,12,0),'UL GRID - CREW'!G:H,2,0),0)+IF(VLOOKUP(VLOOKUP(A41,BASE!A:B,2,0),REGISTRATIONS!B:C,2,0)="A320",(VLOOKUP(A41,BASE!A:L,12,0)),0),0),0)</f>
        <v>0</v>
      </c>
      <c r="K41" s="254" t="str">
        <f t="shared" si="1"/>
        <v/>
      </c>
      <c r="L41" s="254"/>
      <c r="M41" s="254"/>
      <c r="N41" s="254"/>
      <c r="O41" s="254"/>
      <c r="P41" s="77" t="str">
        <f>IF(B41=0,"",IF(A41&amp;$B$4&amp;B41=VLOOKUP(A41&amp;$B$4&amp;B41,'Exras Inflair Vs. Base'!Z:Z,1,0),"",0))</f>
        <v/>
      </c>
      <c r="Q41" s="77" t="str">
        <f>IF(C41=0,"",IF(A41&amp;$C$4&amp;C41=VLOOKUP(A41&amp;$C$4&amp;C41,'Exras Inflair Vs. Base'!Z:Z,1,0),"",0))</f>
        <v/>
      </c>
      <c r="R41" s="77" t="str">
        <f>IF(D41=0,"",IF(A41&amp;$D$4&amp;D41=VLOOKUP(A41&amp;$D$4&amp;D41,'Exras Inflair Vs. Base'!Z:Z,1,0),"",0))</f>
        <v/>
      </c>
      <c r="S41" s="77" t="str">
        <f>IF(E41=0,"",IF(A41&amp;$E$4&amp;E41=VLOOKUP(A41&amp;$E$4&amp;E41,'Exras Inflair Vs. Base'!Z:Z,1,0),"",0))</f>
        <v/>
      </c>
      <c r="T41" s="77" t="str">
        <f>IF(F41=0,"",IF(A41&amp;$F$4&amp;F41=VLOOKUP(A41&amp;$F$4&amp;F41,'Exras Inflair Vs. Base'!Z:Z,1,0),"",0))</f>
        <v/>
      </c>
      <c r="U41" s="77" t="str">
        <f>IF(G41=0,"",IF(A41&amp;$G$4&amp;G41=VLOOKUP(A41&amp;$G$4&amp;G41,'Exras Inflair Vs. Base'!Z:Z,1,0),"",0))</f>
        <v/>
      </c>
      <c r="V41" s="77" t="str">
        <f>IF(H41=0,"",IF(A41&amp;$H$4&amp;H41=VLOOKUP(A41&amp;$H$4&amp;H41,'Exras Inflair Vs. Base'!Z:Z,1,0),"",0))</f>
        <v/>
      </c>
      <c r="W41" s="77" t="str">
        <f>IF(I41=0,"",IF(A41&amp;$I$4&amp;I41=VLOOKUP(A41&amp;$I$4&amp;I41,'Exras Inflair Vs. Base'!Z:Z,1,0),"",0))</f>
        <v/>
      </c>
      <c r="X41" s="77" t="str">
        <f>IF(J41=0,"",IF(A41&amp;$J$4&amp;J41=VLOOKUP(A41&amp;$J$4&amp;J41,'Exras Inflair Vs. Base'!Z:Z,1,0),"",0))</f>
        <v/>
      </c>
    </row>
    <row r="42" spans="1:24" s="77" customFormat="1" ht="15.75" customHeight="1" x14ac:dyDescent="0.3">
      <c r="A42" s="156" t="str">
        <f>IF(BASE!A43=0,"",BASE!A43)</f>
        <v>UL0139</v>
      </c>
      <c r="B42" s="183">
        <f>IF(LEFT(A42,2)="UL",(VLOOKUP(A42,BASE!A:F,6,0)*(VLOOKUP(A42,'SUPL. CALCULATION'!B:AB,27,0)))+(VLOOKUP(A42,BASE!A:G,7,0)*(VLOOKUP(A42,'SUPL. CALCULATION'!B:AC,28,0)))+(VLOOKUP(A42,BASE!A:L,11,0)*(VLOOKUP(A42,'SUPL. CALCULATION'!B:AD,29,0)))+(VLOOKUP(A42,BASE!A:L,12,0)*(VLOOKUP(A42,'SUPL. CALCULATION'!B:AD,29,0))),0)</f>
        <v>8</v>
      </c>
      <c r="C42" s="184">
        <f>IF(LEFT(A42,2)="UL",(VLOOKUP(A42,BASE!A:F,6,0)*VLOOKUP(A42,'SUPL. CALCULATION'!B:Z,25,0))+((VLOOKUP(A42,BASE!A:L,11,0)+VLOOKUP(A42,BASE!A:L,12,0))*VLOOKUP(A42,'SUPL. CALCULATION'!B:AA,26,0)),0)</f>
        <v>8</v>
      </c>
      <c r="D42" s="366">
        <f>IF(LEFT(A42,2)="UL",(IF((VLOOKUP(VLOOKUP(A42,BASE!A:B,2,0),REGISTRATIONS!B:C,2,0))="A330",(IF(VLOOKUP(A42,BASE!A:F,6,0)&gt;0,VLOOKUP(A42,'SUPL. CALCULATION'!B:Y,13,0),0))+(IF(VLOOKUP(A42,BASE!A:G,7,0)&gt;0,VLOOKUP(A42,'SUPL. CALCULATION'!B:Y,16,0),0)),0))+(IF((VLOOKUP(VLOOKUP(A42,BASE!A:B,2,0),REGISTRATIONS!B:C,2,0))="A320",(IF(VLOOKUP(A42,BASE!A:F,6,0)&gt;0,VLOOKUP(A42,'SUPL. CALCULATION'!B:Y,19,0),0))+(IF(VLOOKUP(A42,BASE!A:G,7,0)&gt;0,VLOOKUP(A42,'SUPL. CALCULATION'!B:Y,22,0),0)),0)),0)</f>
        <v>2</v>
      </c>
      <c r="E42" s="185">
        <f>IF(LEFT(A42,2)="UL",(IF((VLOOKUP(VLOOKUP(A42,BASE!A:B,2,0),REGISTRATIONS!B:C,2,0))="A330",(IF(VLOOKUP(A42,BASE!A:F,6,0)&gt;0,VLOOKUP(A42,'SUPL. CALCULATION'!B:Y,14,0),0))+(IF(VLOOKUP(A42,BASE!A:G,7,0)&gt;0,VLOOKUP(A42,'SUPL. CALCULATION'!B:Y,17,0),0)),0)+(IF((VLOOKUP(VLOOKUP(A42,BASE!A:B,2,0),REGISTRATIONS!B:C,2,0))="A320",(IF(VLOOKUP(A42,BASE!A:F,6,0)&gt;0,VLOOKUP(A42,'SUPL. CALCULATION'!B:Y,20,0),0))+(IF(VLOOKUP(A42,BASE!A:G,7,0)&gt;0,VLOOKUP(A42,'SUPL. CALCULATION'!B:Y,23,0),0)),0))),0)</f>
        <v>1</v>
      </c>
      <c r="F42" s="185">
        <f>IF(LEFT(A42,2)="UL",(IF((VLOOKUP(VLOOKUP(A42,BASE!A:B,2,0),REGISTRATIONS!B:C,2,0))="A330",(IF(VLOOKUP(A42,BASE!A:F,6,0)&gt;0,VLOOKUP(A42,'SUPL. CALCULATION'!B:Y,15,0),0))+(IF(VLOOKUP(A42,BASE!A:G,7,0)&gt;0,VLOOKUP(A42,'SUPL. CALCULATION'!B:Y,18,0),0)),0)+(IF((VLOOKUP(VLOOKUP(A42,BASE!A:B,2,0),REGISTRATIONS!B:C,2,0))="A320",(IF(VLOOKUP(A42,BASE!A:F,6,0)&gt;0,VLOOKUP(A42,'SUPL. CALCULATION'!B:Y,21,0),0))+(IF(VLOOKUP(A42,BASE!A:G,7,0)&gt;0,VLOOKUP(A42,'SUPL. CALCULATION'!B:Y,24,0),0)),0))),0)</f>
        <v>0</v>
      </c>
      <c r="G42" s="185">
        <f>_xlfn.IFNA(IF((VLOOKUP(A42,BASE!A:N,14,0))="M",IF(VLOOKUP(VLOOKUP(A42,BASE!A:B,2,0),REGISTRATIONS!B:C,2,0)="A330",(VLOOKUP(A42,BASE!A:K,11,0)),0)+IF(VLOOKUP(VLOOKUP(A42,BASE!A:B,2,0),REGISTRATIONS!B:C,2,0)="A320",(VLOOKUP(A42,BASE!A:K,11,0)),0),0),0)</f>
        <v>0</v>
      </c>
      <c r="H42" s="185">
        <f>_xlfn.IFNA(IF((VLOOKUP(A42,BASE!A:N,14,0))="M",IF(VLOOKUP(VLOOKUP(A42,BASE!A:B,2,0),REGISTRATIONS!B:C,2,0)="A330",(VLOOKUP(A42,BASE!A:K,11,0)),0)+IF(VLOOKUP(VLOOKUP(A42,BASE!A:B,2,0),REGISTRATIONS!B:C,2,0)="A320",(VLOOKUP(A42,BASE!A:K,11,0)),0),0),0)</f>
        <v>0</v>
      </c>
      <c r="I42" s="185">
        <f>_xlfn.IFNA(IF(VLOOKUP(A42,BASE!A:N,14,0)="M",IF((VLOOKUP(VLOOKUP(A42,BASE!A:B,2,0),REGISTRATIONS!B:C,2,0))="A330",VLOOKUP(VLOOKUP(A42,BASE!A:L,12,0),'UL GRID - CREW'!G:H,2,0),0)+IF(VLOOKUP(VLOOKUP(A42,BASE!A:B,2,0),REGISTRATIONS!B:C,2,0)="A320",(VLOOKUP(A42,BASE!A:L,12,0)),0),0),0)</f>
        <v>0</v>
      </c>
      <c r="J42" s="185">
        <f>_xlfn.IFNA(IF(VLOOKUP(A42,BASE!A:N,14,0)="M",IF((VLOOKUP(VLOOKUP(A42,BASE!A:B,2,0),REGISTRATIONS!B:C,2,0))="A330",VLOOKUP(VLOOKUP(A42,BASE!A:L,12,0),'UL GRID - CREW'!G:H,2,0),0)+IF(VLOOKUP(VLOOKUP(A42,BASE!A:B,2,0),REGISTRATIONS!B:C,2,0)="A320",(VLOOKUP(A42,BASE!A:L,12,0)),0),0),0)</f>
        <v>0</v>
      </c>
      <c r="K42" s="254" t="str">
        <f t="shared" si="1"/>
        <v/>
      </c>
      <c r="L42" s="254"/>
      <c r="M42" s="254"/>
      <c r="N42" s="254"/>
      <c r="O42" s="254"/>
      <c r="P42" s="77" t="str">
        <f>IF(B42=0,"",IF(A42&amp;$B$4&amp;B42=VLOOKUP(A42&amp;$B$4&amp;B42,'Exras Inflair Vs. Base'!Z:Z,1,0),"",0))</f>
        <v/>
      </c>
      <c r="Q42" s="77" t="str">
        <f>IF(C42=0,"",IF(A42&amp;$C$4&amp;C42=VLOOKUP(A42&amp;$C$4&amp;C42,'Exras Inflair Vs. Base'!Z:Z,1,0),"",0))</f>
        <v/>
      </c>
      <c r="R42" s="77" t="str">
        <f>IF(D42=0,"",IF(A42&amp;$D$4&amp;D42=VLOOKUP(A42&amp;$D$4&amp;D42,'Exras Inflair Vs. Base'!Z:Z,1,0),"",0))</f>
        <v/>
      </c>
      <c r="S42" s="77" t="str">
        <f>IF(E42=0,"",IF(A42&amp;$E$4&amp;E42=VLOOKUP(A42&amp;$E$4&amp;E42,'Exras Inflair Vs. Base'!Z:Z,1,0),"",0))</f>
        <v/>
      </c>
      <c r="T42" s="77" t="str">
        <f>IF(F42=0,"",IF(A42&amp;$F$4&amp;F42=VLOOKUP(A42&amp;$F$4&amp;F42,'Exras Inflair Vs. Base'!Z:Z,1,0),"",0))</f>
        <v/>
      </c>
      <c r="U42" s="77" t="str">
        <f>IF(G42=0,"",IF(A42&amp;$G$4&amp;G42=VLOOKUP(A42&amp;$G$4&amp;G42,'Exras Inflair Vs. Base'!Z:Z,1,0),"",0))</f>
        <v/>
      </c>
      <c r="V42" s="77" t="str">
        <f>IF(H42=0,"",IF(A42&amp;$H$4&amp;H42=VLOOKUP(A42&amp;$H$4&amp;H42,'Exras Inflair Vs. Base'!Z:Z,1,0),"",0))</f>
        <v/>
      </c>
      <c r="W42" s="77" t="str">
        <f>IF(I42=0,"",IF(A42&amp;$I$4&amp;I42=VLOOKUP(A42&amp;$I$4&amp;I42,'Exras Inflair Vs. Base'!Z:Z,1,0),"",0))</f>
        <v/>
      </c>
      <c r="X42" s="77" t="str">
        <f>IF(J42=0,"",IF(A42&amp;$J$4&amp;J42=VLOOKUP(A42&amp;$J$4&amp;J42,'Exras Inflair Vs. Base'!Z:Z,1,0),"",0))</f>
        <v/>
      </c>
    </row>
    <row r="43" spans="1:24" s="77" customFormat="1" ht="15.75" customHeight="1" x14ac:dyDescent="0.3">
      <c r="A43" s="188" t="str">
        <f>IF(BASE!A44=0,"",BASE!A44)</f>
        <v>UL0140</v>
      </c>
      <c r="B43" s="189">
        <f>IF(LEFT(A43,2)="UL",(VLOOKUP(A43,BASE!A:F,6,0)*(VLOOKUP(A43,'SUPL. CALCULATION'!B:AB,27,0)))+(VLOOKUP(A43,BASE!A:G,7,0)*(VLOOKUP(A43,'SUPL. CALCULATION'!B:AC,28,0)))+(VLOOKUP(A43,BASE!A:L,11,0)*(VLOOKUP(A43,'SUPL. CALCULATION'!B:AD,29,0)))+(VLOOKUP(A43,BASE!A:L,12,0)*(VLOOKUP(A43,'SUPL. CALCULATION'!B:AD,29,0))),0)</f>
        <v>1</v>
      </c>
      <c r="C43" s="190">
        <f>IF(LEFT(A43,2)="UL",(VLOOKUP(A43,BASE!A:F,6,0)*VLOOKUP(A43,'SUPL. CALCULATION'!B:Z,25,0))+((VLOOKUP(A43,BASE!A:L,11,0)+VLOOKUP(A43,BASE!A:L,12,0))*VLOOKUP(A43,'SUPL. CALCULATION'!B:AA,26,0)),0)</f>
        <v>1</v>
      </c>
      <c r="D43" s="367">
        <f>IF(LEFT(A43,2)="UL",(IF((VLOOKUP(VLOOKUP(A43,BASE!A:B,2,0),REGISTRATIONS!B:C,2,0))="A330",(IF(VLOOKUP(A43,BASE!A:F,6,0)&gt;0,VLOOKUP(A43,'SUPL. CALCULATION'!B:Y,13,0),0))+(IF(VLOOKUP(A43,BASE!A:G,7,0)&gt;0,VLOOKUP(A43,'SUPL. CALCULATION'!B:Y,16,0),0)),0))+(IF((VLOOKUP(VLOOKUP(A43,BASE!A:B,2,0),REGISTRATIONS!B:C,2,0))="A320",(IF(VLOOKUP(A43,BASE!A:F,6,0)&gt;0,VLOOKUP(A43,'SUPL. CALCULATION'!B:Y,19,0),0))+(IF(VLOOKUP(A43,BASE!A:G,7,0)&gt;0,VLOOKUP(A43,'SUPL. CALCULATION'!B:Y,22,0),0)),0)),0)</f>
        <v>2</v>
      </c>
      <c r="E43" s="191">
        <f>IF(LEFT(A43,2)="UL",(IF((VLOOKUP(VLOOKUP(A43,BASE!A:B,2,0),REGISTRATIONS!B:C,2,0))="A330",(IF(VLOOKUP(A43,BASE!A:F,6,0)&gt;0,VLOOKUP(A43,'SUPL. CALCULATION'!B:Y,14,0),0))+(IF(VLOOKUP(A43,BASE!A:G,7,0)&gt;0,VLOOKUP(A43,'SUPL. CALCULATION'!B:Y,17,0),0)),0)+(IF((VLOOKUP(VLOOKUP(A43,BASE!A:B,2,0),REGISTRATIONS!B:C,2,0))="A320",(IF(VLOOKUP(A43,BASE!A:F,6,0)&gt;0,VLOOKUP(A43,'SUPL. CALCULATION'!B:Y,20,0),0))+(IF(VLOOKUP(A43,BASE!A:G,7,0)&gt;0,VLOOKUP(A43,'SUPL. CALCULATION'!B:Y,23,0),0)),0))),0)</f>
        <v>1</v>
      </c>
      <c r="F43" s="191">
        <f>IF(LEFT(A43,2)="UL",(IF((VLOOKUP(VLOOKUP(A43,BASE!A:B,2,0),REGISTRATIONS!B:C,2,0))="A330",(IF(VLOOKUP(A43,BASE!A:F,6,0)&gt;0,VLOOKUP(A43,'SUPL. CALCULATION'!B:Y,15,0),0))+(IF(VLOOKUP(A43,BASE!A:G,7,0)&gt;0,VLOOKUP(A43,'SUPL. CALCULATION'!B:Y,18,0),0)),0)+(IF((VLOOKUP(VLOOKUP(A43,BASE!A:B,2,0),REGISTRATIONS!B:C,2,0))="A320",(IF(VLOOKUP(A43,BASE!A:F,6,0)&gt;0,VLOOKUP(A43,'SUPL. CALCULATION'!B:Y,21,0),0))+(IF(VLOOKUP(A43,BASE!A:G,7,0)&gt;0,VLOOKUP(A43,'SUPL. CALCULATION'!B:Y,24,0),0)),0))),0)</f>
        <v>0</v>
      </c>
      <c r="G43" s="191">
        <f>_xlfn.IFNA(IF((VLOOKUP(A43,BASE!A:N,14,0))="M",IF(VLOOKUP(VLOOKUP(A43,BASE!A:B,2,0),REGISTRATIONS!B:C,2,0)="A330",(VLOOKUP(A43,BASE!A:K,11,0)),0)+IF(VLOOKUP(VLOOKUP(A43,BASE!A:B,2,0),REGISTRATIONS!B:C,2,0)="A320",(VLOOKUP(A43,BASE!A:K,11,0)),0),0),0)</f>
        <v>0</v>
      </c>
      <c r="H43" s="191">
        <f>_xlfn.IFNA(IF((VLOOKUP(A43,BASE!A:N,14,0))="M",IF(VLOOKUP(VLOOKUP(A43,BASE!A:B,2,0),REGISTRATIONS!B:C,2,0)="A330",(VLOOKUP(A43,BASE!A:K,11,0)),0)+IF(VLOOKUP(VLOOKUP(A43,BASE!A:B,2,0),REGISTRATIONS!B:C,2,0)="A320",(VLOOKUP(A43,BASE!A:K,11,0)),0),0),0)</f>
        <v>0</v>
      </c>
      <c r="I43" s="191">
        <f>_xlfn.IFNA(IF(VLOOKUP(A43,BASE!A:N,14,0)="M",IF((VLOOKUP(VLOOKUP(A43,BASE!A:B,2,0),REGISTRATIONS!B:C,2,0))="A330",VLOOKUP(VLOOKUP(A43,BASE!A:L,12,0),'UL GRID - CREW'!G:H,2,0),0)+IF(VLOOKUP(VLOOKUP(A43,BASE!A:B,2,0),REGISTRATIONS!B:C,2,0)="A320",(VLOOKUP(A43,BASE!A:L,12,0)),0),0),0)</f>
        <v>0</v>
      </c>
      <c r="J43" s="191">
        <f>_xlfn.IFNA(IF(VLOOKUP(A43,BASE!A:N,14,0)="M",IF((VLOOKUP(VLOOKUP(A43,BASE!A:B,2,0),REGISTRATIONS!B:C,2,0))="A330",VLOOKUP(VLOOKUP(A43,BASE!A:L,12,0),'UL GRID - CREW'!G:H,2,0),0)+IF(VLOOKUP(VLOOKUP(A43,BASE!A:B,2,0),REGISTRATIONS!B:C,2,0)="A320",(VLOOKUP(A43,BASE!A:L,12,0)),0),0),0)</f>
        <v>0</v>
      </c>
      <c r="K43" s="254" t="str">
        <f t="shared" si="1"/>
        <v/>
      </c>
      <c r="L43" s="254"/>
      <c r="M43" s="254"/>
      <c r="N43" s="254"/>
      <c r="O43" s="254"/>
      <c r="P43" s="77" t="str">
        <f>IF(B43=0,"",IF(A43&amp;$B$4&amp;B43=VLOOKUP(A43&amp;$B$4&amp;B43,'Exras Inflair Vs. Base'!Z:Z,1,0),"",0))</f>
        <v/>
      </c>
      <c r="Q43" s="77" t="str">
        <f>IF(C43=0,"",IF(A43&amp;$C$4&amp;C43=VLOOKUP(A43&amp;$C$4&amp;C43,'Exras Inflair Vs. Base'!Z:Z,1,0),"",0))</f>
        <v/>
      </c>
      <c r="R43" s="77" t="str">
        <f>IF(D43=0,"",IF(A43&amp;$D$4&amp;D43=VLOOKUP(A43&amp;$D$4&amp;D43,'Exras Inflair Vs. Base'!Z:Z,1,0),"",0))</f>
        <v/>
      </c>
      <c r="S43" s="77" t="str">
        <f>IF(E43=0,"",IF(A43&amp;$E$4&amp;E43=VLOOKUP(A43&amp;$E$4&amp;E43,'Exras Inflair Vs. Base'!Z:Z,1,0),"",0))</f>
        <v/>
      </c>
      <c r="T43" s="77" t="str">
        <f>IF(F43=0,"",IF(A43&amp;$F$4&amp;F43=VLOOKUP(A43&amp;$F$4&amp;F43,'Exras Inflair Vs. Base'!Z:Z,1,0),"",0))</f>
        <v/>
      </c>
      <c r="U43" s="77" t="str">
        <f>IF(G43=0,"",IF(A43&amp;$G$4&amp;G43=VLOOKUP(A43&amp;$G$4&amp;G43,'Exras Inflair Vs. Base'!Z:Z,1,0),"",0))</f>
        <v/>
      </c>
      <c r="V43" s="77" t="str">
        <f>IF(H43=0,"",IF(A43&amp;$H$4&amp;H43=VLOOKUP(A43&amp;$H$4&amp;H43,'Exras Inflair Vs. Base'!Z:Z,1,0),"",0))</f>
        <v/>
      </c>
      <c r="W43" s="77" t="str">
        <f>IF(I43=0,"",IF(A43&amp;$I$4&amp;I43=VLOOKUP(A43&amp;$I$4&amp;I43,'Exras Inflair Vs. Base'!Z:Z,1,0),"",0))</f>
        <v/>
      </c>
      <c r="X43" s="77" t="str">
        <f>IF(J43=0,"",IF(A43&amp;$J$4&amp;J43=VLOOKUP(A43&amp;$J$4&amp;J43,'Exras Inflair Vs. Base'!Z:Z,1,0),"",0))</f>
        <v/>
      </c>
    </row>
    <row r="44" spans="1:24" s="77" customFormat="1" ht="15.75" customHeight="1" x14ac:dyDescent="0.3">
      <c r="A44" s="156" t="str">
        <f>IF(BASE!A45=0,"",BASE!A45)</f>
        <v>UL0127</v>
      </c>
      <c r="B44" s="183">
        <f>IF(LEFT(A44,2)="UL",(VLOOKUP(A44,BASE!A:F,6,0)*(VLOOKUP(A44,'SUPL. CALCULATION'!B:AB,27,0)))+(VLOOKUP(A44,BASE!A:G,7,0)*(VLOOKUP(A44,'SUPL. CALCULATION'!B:AC,28,0)))+(VLOOKUP(A44,BASE!A:L,11,0)*(VLOOKUP(A44,'SUPL. CALCULATION'!B:AD,29,0)))+(VLOOKUP(A44,BASE!A:L,12,0)*(VLOOKUP(A44,'SUPL. CALCULATION'!B:AD,29,0))),0)</f>
        <v>11</v>
      </c>
      <c r="C44" s="184">
        <f>IF(LEFT(A44,2)="UL",(VLOOKUP(A44,BASE!A:F,6,0)*VLOOKUP(A44,'SUPL. CALCULATION'!B:Z,25,0))+((VLOOKUP(A44,BASE!A:L,11,0)+VLOOKUP(A44,BASE!A:L,12,0))*VLOOKUP(A44,'SUPL. CALCULATION'!B:AA,26,0)),0)</f>
        <v>11</v>
      </c>
      <c r="D44" s="366">
        <f>IF(LEFT(A44,2)="UL",(IF((VLOOKUP(VLOOKUP(A44,BASE!A:B,2,0),REGISTRATIONS!B:C,2,0))="A330",(IF(VLOOKUP(A44,BASE!A:F,6,0)&gt;0,VLOOKUP(A44,'SUPL. CALCULATION'!B:Y,13,0),0))+(IF(VLOOKUP(A44,BASE!A:G,7,0)&gt;0,VLOOKUP(A44,'SUPL. CALCULATION'!B:Y,16,0),0)),0))+(IF((VLOOKUP(VLOOKUP(A44,BASE!A:B,2,0),REGISTRATIONS!B:C,2,0))="A320",(IF(VLOOKUP(A44,BASE!A:F,6,0)&gt;0,VLOOKUP(A44,'SUPL. CALCULATION'!B:Y,19,0),0))+(IF(VLOOKUP(A44,BASE!A:G,7,0)&gt;0,VLOOKUP(A44,'SUPL. CALCULATION'!B:Y,22,0),0)),0)),0)</f>
        <v>3</v>
      </c>
      <c r="E44" s="185">
        <f>IF(LEFT(A44,2)="UL",(IF((VLOOKUP(VLOOKUP(A44,BASE!A:B,2,0),REGISTRATIONS!B:C,2,0))="A330",(IF(VLOOKUP(A44,BASE!A:F,6,0)&gt;0,VLOOKUP(A44,'SUPL. CALCULATION'!B:Y,14,0),0))+(IF(VLOOKUP(A44,BASE!A:G,7,0)&gt;0,VLOOKUP(A44,'SUPL. CALCULATION'!B:Y,17,0),0)),0)+(IF((VLOOKUP(VLOOKUP(A44,BASE!A:B,2,0),REGISTRATIONS!B:C,2,0))="A320",(IF(VLOOKUP(A44,BASE!A:F,6,0)&gt;0,VLOOKUP(A44,'SUPL. CALCULATION'!B:Y,20,0),0))+(IF(VLOOKUP(A44,BASE!A:G,7,0)&gt;0,VLOOKUP(A44,'SUPL. CALCULATION'!B:Y,23,0),0)),0))),0)</f>
        <v>1</v>
      </c>
      <c r="F44" s="185">
        <f>IF(LEFT(A44,2)="UL",(IF((VLOOKUP(VLOOKUP(A44,BASE!A:B,2,0),REGISTRATIONS!B:C,2,0))="A330",(IF(VLOOKUP(A44,BASE!A:F,6,0)&gt;0,VLOOKUP(A44,'SUPL. CALCULATION'!B:Y,15,0),0))+(IF(VLOOKUP(A44,BASE!A:G,7,0)&gt;0,VLOOKUP(A44,'SUPL. CALCULATION'!B:Y,18,0),0)),0)+(IF((VLOOKUP(VLOOKUP(A44,BASE!A:B,2,0),REGISTRATIONS!B:C,2,0))="A320",(IF(VLOOKUP(A44,BASE!A:F,6,0)&gt;0,VLOOKUP(A44,'SUPL. CALCULATION'!B:Y,21,0),0))+(IF(VLOOKUP(A44,BASE!A:G,7,0)&gt;0,VLOOKUP(A44,'SUPL. CALCULATION'!B:Y,24,0),0)),0))),0)</f>
        <v>1</v>
      </c>
      <c r="G44" s="185">
        <f>_xlfn.IFNA(IF((VLOOKUP(A44,BASE!A:N,14,0))="M",IF(VLOOKUP(VLOOKUP(A44,BASE!A:B,2,0),REGISTRATIONS!B:C,2,0)="A330",(VLOOKUP(A44,BASE!A:K,11,0)),0)+IF(VLOOKUP(VLOOKUP(A44,BASE!A:B,2,0),REGISTRATIONS!B:C,2,0)="A320",(VLOOKUP(A44,BASE!A:K,11,0)),0),0),0)</f>
        <v>0</v>
      </c>
      <c r="H44" s="185">
        <f>_xlfn.IFNA(IF((VLOOKUP(A44,BASE!A:N,14,0))="M",IF(VLOOKUP(VLOOKUP(A44,BASE!A:B,2,0),REGISTRATIONS!B:C,2,0)="A330",(VLOOKUP(A44,BASE!A:K,11,0)),0)+IF(VLOOKUP(VLOOKUP(A44,BASE!A:B,2,0),REGISTRATIONS!B:C,2,0)="A320",(VLOOKUP(A44,BASE!A:K,11,0)),0),0),0)</f>
        <v>0</v>
      </c>
      <c r="I44" s="185">
        <f>_xlfn.IFNA(IF(VLOOKUP(A44,BASE!A:N,14,0)="M",IF((VLOOKUP(VLOOKUP(A44,BASE!A:B,2,0),REGISTRATIONS!B:C,2,0))="A330",VLOOKUP(VLOOKUP(A44,BASE!A:L,12,0),'UL GRID - CREW'!G:H,2,0),0)+IF(VLOOKUP(VLOOKUP(A44,BASE!A:B,2,0),REGISTRATIONS!B:C,2,0)="A320",(VLOOKUP(A44,BASE!A:L,12,0)),0),0),0)</f>
        <v>0</v>
      </c>
      <c r="J44" s="185">
        <f>_xlfn.IFNA(IF(VLOOKUP(A44,BASE!A:N,14,0)="M",IF((VLOOKUP(VLOOKUP(A44,BASE!A:B,2,0),REGISTRATIONS!B:C,2,0))="A330",VLOOKUP(VLOOKUP(A44,BASE!A:L,12,0),'UL GRID - CREW'!G:H,2,0),0)+IF(VLOOKUP(VLOOKUP(A44,BASE!A:B,2,0),REGISTRATIONS!B:C,2,0)="A320",(VLOOKUP(A44,BASE!A:L,12,0)),0),0),0)</f>
        <v>0</v>
      </c>
      <c r="K44" s="254" t="str">
        <f t="shared" si="1"/>
        <v/>
      </c>
      <c r="L44" s="254"/>
      <c r="M44" s="254"/>
      <c r="N44" s="254"/>
      <c r="O44" s="254"/>
      <c r="P44" s="77" t="str">
        <f>IF(B44=0,"",IF(A44&amp;$B$4&amp;B44=VLOOKUP(A44&amp;$B$4&amp;B44,'Exras Inflair Vs. Base'!Z:Z,1,0),"",0))</f>
        <v/>
      </c>
      <c r="Q44" s="77" t="str">
        <f>IF(C44=0,"",IF(A44&amp;$C$4&amp;C44=VLOOKUP(A44&amp;$C$4&amp;C44,'Exras Inflair Vs. Base'!Z:Z,1,0),"",0))</f>
        <v/>
      </c>
      <c r="R44" s="77" t="str">
        <f>IF(D44=0,"",IF(A44&amp;$D$4&amp;D44=VLOOKUP(A44&amp;$D$4&amp;D44,'Exras Inflair Vs. Base'!Z:Z,1,0),"",0))</f>
        <v/>
      </c>
      <c r="S44" s="77" t="str">
        <f>IF(E44=0,"",IF(A44&amp;$E$4&amp;E44=VLOOKUP(A44&amp;$E$4&amp;E44,'Exras Inflair Vs. Base'!Z:Z,1,0),"",0))</f>
        <v/>
      </c>
      <c r="T44" s="77" t="str">
        <f>IF(F44=0,"",IF(A44&amp;$F$4&amp;F44=VLOOKUP(A44&amp;$F$4&amp;F44,'Exras Inflair Vs. Base'!Z:Z,1,0),"",0))</f>
        <v/>
      </c>
      <c r="U44" s="77" t="str">
        <f>IF(G44=0,"",IF(A44&amp;$G$4&amp;G44=VLOOKUP(A44&amp;$G$4&amp;G44,'Exras Inflair Vs. Base'!Z:Z,1,0),"",0))</f>
        <v/>
      </c>
      <c r="V44" s="77" t="str">
        <f>IF(H44=0,"",IF(A44&amp;$H$4&amp;H44=VLOOKUP(A44&amp;$H$4&amp;H44,'Exras Inflair Vs. Base'!Z:Z,1,0),"",0))</f>
        <v/>
      </c>
      <c r="W44" s="77" t="str">
        <f>IF(I44=0,"",IF(A44&amp;$I$4&amp;I44=VLOOKUP(A44&amp;$I$4&amp;I44,'Exras Inflair Vs. Base'!Z:Z,1,0),"",0))</f>
        <v/>
      </c>
      <c r="X44" s="77" t="str">
        <f>IF(J44=0,"",IF(A44&amp;$J$4&amp;J44=VLOOKUP(A44&amp;$J$4&amp;J44,'Exras Inflair Vs. Base'!Z:Z,1,0),"",0))</f>
        <v/>
      </c>
    </row>
    <row r="45" spans="1:24" s="77" customFormat="1" ht="15.75" customHeight="1" x14ac:dyDescent="0.3">
      <c r="A45" s="188" t="str">
        <f>IF(BASE!A46=0,"",BASE!A46)</f>
        <v>UL0195</v>
      </c>
      <c r="B45" s="189">
        <f>IF(LEFT(A45,2)="UL",(VLOOKUP(A45,BASE!A:F,6,0)*(VLOOKUP(A45,'SUPL. CALCULATION'!B:AB,27,0)))+(VLOOKUP(A45,BASE!A:G,7,0)*(VLOOKUP(A45,'SUPL. CALCULATION'!B:AC,28,0)))+(VLOOKUP(A45,BASE!A:L,11,0)*(VLOOKUP(A45,'SUPL. CALCULATION'!B:AD,29,0)))+(VLOOKUP(A45,BASE!A:L,12,0)*(VLOOKUP(A45,'SUPL. CALCULATION'!B:AD,29,0))),0)</f>
        <v>79</v>
      </c>
      <c r="C45" s="190">
        <f>IF(LEFT(A45,2)="UL",(VLOOKUP(A45,BASE!A:F,6,0)*VLOOKUP(A45,'SUPL. CALCULATION'!B:Z,25,0))+((VLOOKUP(A45,BASE!A:L,11,0)+VLOOKUP(A45,BASE!A:L,12,0))*VLOOKUP(A45,'SUPL. CALCULATION'!B:AA,26,0)),0)</f>
        <v>10</v>
      </c>
      <c r="D45" s="367">
        <f>IF(LEFT(A45,2)="UL",(IF((VLOOKUP(VLOOKUP(A45,BASE!A:B,2,0),REGISTRATIONS!B:C,2,0))="A330",(IF(VLOOKUP(A45,BASE!A:F,6,0)&gt;0,VLOOKUP(A45,'SUPL. CALCULATION'!B:Y,13,0),0))+(IF(VLOOKUP(A45,BASE!A:G,7,0)&gt;0,VLOOKUP(A45,'SUPL. CALCULATION'!B:Y,16,0),0)),0))+(IF((VLOOKUP(VLOOKUP(A45,BASE!A:B,2,0),REGISTRATIONS!B:C,2,0))="A320",(IF(VLOOKUP(A45,BASE!A:F,6,0)&gt;0,VLOOKUP(A45,'SUPL. CALCULATION'!B:Y,19,0),0))+(IF(VLOOKUP(A45,BASE!A:G,7,0)&gt;0,VLOOKUP(A45,'SUPL. CALCULATION'!B:Y,22,0),0)),0)),0)</f>
        <v>3</v>
      </c>
      <c r="E45" s="191">
        <f>IF(LEFT(A45,2)="UL",(IF((VLOOKUP(VLOOKUP(A45,BASE!A:B,2,0),REGISTRATIONS!B:C,2,0))="A330",(IF(VLOOKUP(A45,BASE!A:F,6,0)&gt;0,VLOOKUP(A45,'SUPL. CALCULATION'!B:Y,14,0),0))+(IF(VLOOKUP(A45,BASE!A:G,7,0)&gt;0,VLOOKUP(A45,'SUPL. CALCULATION'!B:Y,17,0),0)),0)+(IF((VLOOKUP(VLOOKUP(A45,BASE!A:B,2,0),REGISTRATIONS!B:C,2,0))="A320",(IF(VLOOKUP(A45,BASE!A:F,6,0)&gt;0,VLOOKUP(A45,'SUPL. CALCULATION'!B:Y,20,0),0))+(IF(VLOOKUP(A45,BASE!A:G,7,0)&gt;0,VLOOKUP(A45,'SUPL. CALCULATION'!B:Y,23,0),0)),0))),0)</f>
        <v>3</v>
      </c>
      <c r="F45" s="191">
        <f>IF(LEFT(A45,2)="UL",(IF((VLOOKUP(VLOOKUP(A45,BASE!A:B,2,0),REGISTRATIONS!B:C,2,0))="A330",(IF(VLOOKUP(A45,BASE!A:F,6,0)&gt;0,VLOOKUP(A45,'SUPL. CALCULATION'!B:Y,15,0),0))+(IF(VLOOKUP(A45,BASE!A:G,7,0)&gt;0,VLOOKUP(A45,'SUPL. CALCULATION'!B:Y,18,0),0)),0)+(IF((VLOOKUP(VLOOKUP(A45,BASE!A:B,2,0),REGISTRATIONS!B:C,2,0))="A320",(IF(VLOOKUP(A45,BASE!A:F,6,0)&gt;0,VLOOKUP(A45,'SUPL. CALCULATION'!B:Y,21,0),0))+(IF(VLOOKUP(A45,BASE!A:G,7,0)&gt;0,VLOOKUP(A45,'SUPL. CALCULATION'!B:Y,24,0),0)),0))),0)</f>
        <v>1</v>
      </c>
      <c r="G45" s="191">
        <f>_xlfn.IFNA(IF((VLOOKUP(A45,BASE!A:N,14,0))="M",IF(VLOOKUP(VLOOKUP(A45,BASE!A:B,2,0),REGISTRATIONS!B:C,2,0)="A330",(VLOOKUP(A45,BASE!A:K,11,0)),0)+IF(VLOOKUP(VLOOKUP(A45,BASE!A:B,2,0),REGISTRATIONS!B:C,2,0)="A320",(VLOOKUP(A45,BASE!A:K,11,0)),0),0),0)</f>
        <v>0</v>
      </c>
      <c r="H45" s="191">
        <f>_xlfn.IFNA(IF((VLOOKUP(A45,BASE!A:N,14,0))="M",IF(VLOOKUP(VLOOKUP(A45,BASE!A:B,2,0),REGISTRATIONS!B:C,2,0)="A330",(VLOOKUP(A45,BASE!A:K,11,0)),0)+IF(VLOOKUP(VLOOKUP(A45,BASE!A:B,2,0),REGISTRATIONS!B:C,2,0)="A320",(VLOOKUP(A45,BASE!A:K,11,0)),0),0),0)</f>
        <v>0</v>
      </c>
      <c r="I45" s="191">
        <f>_xlfn.IFNA(IF(VLOOKUP(A45,BASE!A:N,14,0)="M",IF((VLOOKUP(VLOOKUP(A45,BASE!A:B,2,0),REGISTRATIONS!B:C,2,0))="A330",VLOOKUP(VLOOKUP(A45,BASE!A:L,12,0),'UL GRID - CREW'!G:H,2,0),0)+IF(VLOOKUP(VLOOKUP(A45,BASE!A:B,2,0),REGISTRATIONS!B:C,2,0)="A320",(VLOOKUP(A45,BASE!A:L,12,0)),0),0),0)</f>
        <v>0</v>
      </c>
      <c r="J45" s="191">
        <f>_xlfn.IFNA(IF(VLOOKUP(A45,BASE!A:N,14,0)="M",IF((VLOOKUP(VLOOKUP(A45,BASE!A:B,2,0),REGISTRATIONS!B:C,2,0))="A330",VLOOKUP(VLOOKUP(A45,BASE!A:L,12,0),'UL GRID - CREW'!G:H,2,0),0)+IF(VLOOKUP(VLOOKUP(A45,BASE!A:B,2,0),REGISTRATIONS!B:C,2,0)="A320",(VLOOKUP(A45,BASE!A:L,12,0)),0),0),0)</f>
        <v>0</v>
      </c>
      <c r="K45" s="254" t="str">
        <f t="shared" si="1"/>
        <v/>
      </c>
      <c r="L45" s="254"/>
      <c r="M45" s="254"/>
      <c r="N45" s="254"/>
      <c r="O45" s="254"/>
      <c r="P45" s="77" t="str">
        <f>IF(B45=0,"",IF(A45&amp;$B$4&amp;B45=VLOOKUP(A45&amp;$B$4&amp;B45,'Exras Inflair Vs. Base'!Z:Z,1,0),"",0))</f>
        <v/>
      </c>
      <c r="Q45" s="77" t="str">
        <f>IF(C45=0,"",IF(A45&amp;$C$4&amp;C45=VLOOKUP(A45&amp;$C$4&amp;C45,'Exras Inflair Vs. Base'!Z:Z,1,0),"",0))</f>
        <v/>
      </c>
      <c r="R45" s="77" t="str">
        <f>IF(D45=0,"",IF(A45&amp;$D$4&amp;D45=VLOOKUP(A45&amp;$D$4&amp;D45,'Exras Inflair Vs. Base'!Z:Z,1,0),"",0))</f>
        <v/>
      </c>
      <c r="S45" s="77" t="str">
        <f>IF(E45=0,"",IF(A45&amp;$E$4&amp;E45=VLOOKUP(A45&amp;$E$4&amp;E45,'Exras Inflair Vs. Base'!Z:Z,1,0),"",0))</f>
        <v/>
      </c>
      <c r="T45" s="77" t="str">
        <f>IF(F45=0,"",IF(A45&amp;$F$4&amp;F45=VLOOKUP(A45&amp;$F$4&amp;F45,'Exras Inflair Vs. Base'!Z:Z,1,0),"",0))</f>
        <v/>
      </c>
      <c r="U45" s="77" t="str">
        <f>IF(G45=0,"",IF(A45&amp;$G$4&amp;G45=VLOOKUP(A45&amp;$G$4&amp;G45,'Exras Inflair Vs. Base'!Z:Z,1,0),"",0))</f>
        <v/>
      </c>
      <c r="V45" s="77" t="str">
        <f>IF(H45=0,"",IF(A45&amp;$H$4&amp;H45=VLOOKUP(A45&amp;$H$4&amp;H45,'Exras Inflair Vs. Base'!Z:Z,1,0),"",0))</f>
        <v/>
      </c>
      <c r="W45" s="77" t="str">
        <f>IF(I45=0,"",IF(A45&amp;$I$4&amp;I45=VLOOKUP(A45&amp;$I$4&amp;I45,'Exras Inflair Vs. Base'!Z:Z,1,0),"",0))</f>
        <v/>
      </c>
      <c r="X45" s="77" t="str">
        <f>IF(J45=0,"",IF(A45&amp;$J$4&amp;J45=VLOOKUP(A45&amp;$J$4&amp;J45,'Exras Inflair Vs. Base'!Z:Z,1,0),"",0))</f>
        <v/>
      </c>
    </row>
    <row r="46" spans="1:24" s="77" customFormat="1" ht="15.75" customHeight="1" x14ac:dyDescent="0.3">
      <c r="A46" s="156" t="str">
        <f>IF(BASE!A47=0,"",BASE!A47)</f>
        <v>GF0145</v>
      </c>
      <c r="B46" s="183">
        <f>IF(LEFT(A46,2)="UL",(VLOOKUP(A46,BASE!A:F,6,0)*(VLOOKUP(A46,'SUPL. CALCULATION'!B:AB,27,0)))+(VLOOKUP(A46,BASE!A:G,7,0)*(VLOOKUP(A46,'SUPL. CALCULATION'!B:AC,28,0)))+(VLOOKUP(A46,BASE!A:L,11,0)*(VLOOKUP(A46,'SUPL. CALCULATION'!B:AD,29,0)))+(VLOOKUP(A46,BASE!A:L,12,0)*(VLOOKUP(A46,'SUPL. CALCULATION'!B:AD,29,0))),0)</f>
        <v>0</v>
      </c>
      <c r="C46" s="184">
        <f>IF(LEFT(A46,2)="UL",(VLOOKUP(A46,BASE!A:F,6,0)*VLOOKUP(A46,'SUPL. CALCULATION'!B:Z,25,0))+((VLOOKUP(A46,BASE!A:L,11,0)+VLOOKUP(A46,BASE!A:L,12,0))*VLOOKUP(A46,'SUPL. CALCULATION'!B:AA,26,0)),0)</f>
        <v>0</v>
      </c>
      <c r="D46" s="366">
        <f>IF(LEFT(A46,2)="UL",(IF((VLOOKUP(VLOOKUP(A46,BASE!A:B,2,0),REGISTRATIONS!B:C,2,0))="A330",(IF(VLOOKUP(A46,BASE!A:F,6,0)&gt;0,VLOOKUP(A46,'SUPL. CALCULATION'!B:Y,13,0),0))+(IF(VLOOKUP(A46,BASE!A:G,7,0)&gt;0,VLOOKUP(A46,'SUPL. CALCULATION'!B:Y,16,0),0)),0))+(IF((VLOOKUP(VLOOKUP(A46,BASE!A:B,2,0),REGISTRATIONS!B:C,2,0))="A320",(IF(VLOOKUP(A46,BASE!A:F,6,0)&gt;0,VLOOKUP(A46,'SUPL. CALCULATION'!B:Y,19,0),0))+(IF(VLOOKUP(A46,BASE!A:G,7,0)&gt;0,VLOOKUP(A46,'SUPL. CALCULATION'!B:Y,22,0),0)),0)),0)</f>
        <v>0</v>
      </c>
      <c r="E46" s="185">
        <f>IF(LEFT(A46,2)="UL",(IF((VLOOKUP(VLOOKUP(A46,BASE!A:B,2,0),REGISTRATIONS!B:C,2,0))="A330",(IF(VLOOKUP(A46,BASE!A:F,6,0)&gt;0,VLOOKUP(A46,'SUPL. CALCULATION'!B:Y,14,0),0))+(IF(VLOOKUP(A46,BASE!A:G,7,0)&gt;0,VLOOKUP(A46,'SUPL. CALCULATION'!B:Y,17,0),0)),0)+(IF((VLOOKUP(VLOOKUP(A46,BASE!A:B,2,0),REGISTRATIONS!B:C,2,0))="A320",(IF(VLOOKUP(A46,BASE!A:F,6,0)&gt;0,VLOOKUP(A46,'SUPL. CALCULATION'!B:Y,20,0),0))+(IF(VLOOKUP(A46,BASE!A:G,7,0)&gt;0,VLOOKUP(A46,'SUPL. CALCULATION'!B:Y,23,0),0)),0))),0)</f>
        <v>0</v>
      </c>
      <c r="F46" s="185">
        <f>IF(LEFT(A46,2)="UL",(IF((VLOOKUP(VLOOKUP(A46,BASE!A:B,2,0),REGISTRATIONS!B:C,2,0))="A330",(IF(VLOOKUP(A46,BASE!A:F,6,0)&gt;0,VLOOKUP(A46,'SUPL. CALCULATION'!B:Y,15,0),0))+(IF(VLOOKUP(A46,BASE!A:G,7,0)&gt;0,VLOOKUP(A46,'SUPL. CALCULATION'!B:Y,18,0),0)),0)+(IF((VLOOKUP(VLOOKUP(A46,BASE!A:B,2,0),REGISTRATIONS!B:C,2,0))="A320",(IF(VLOOKUP(A46,BASE!A:F,6,0)&gt;0,VLOOKUP(A46,'SUPL. CALCULATION'!B:Y,21,0),0))+(IF(VLOOKUP(A46,BASE!A:G,7,0)&gt;0,VLOOKUP(A46,'SUPL. CALCULATION'!B:Y,24,0),0)),0))),0)</f>
        <v>0</v>
      </c>
      <c r="G46" s="185">
        <f>_xlfn.IFNA(IF((VLOOKUP(A46,BASE!A:N,14,0))="M",IF(VLOOKUP(VLOOKUP(A46,BASE!A:B,2,0),REGISTRATIONS!B:C,2,0)="A330",(VLOOKUP(A46,BASE!A:K,11,0)),0)+IF(VLOOKUP(VLOOKUP(A46,BASE!A:B,2,0),REGISTRATIONS!B:C,2,0)="A320",(VLOOKUP(A46,BASE!A:K,11,0)),0),0),0)</f>
        <v>0</v>
      </c>
      <c r="H46" s="185">
        <f>_xlfn.IFNA(IF((VLOOKUP(A46,BASE!A:N,14,0))="M",IF(VLOOKUP(VLOOKUP(A46,BASE!A:B,2,0),REGISTRATIONS!B:C,2,0)="A330",(VLOOKUP(A46,BASE!A:K,11,0)),0)+IF(VLOOKUP(VLOOKUP(A46,BASE!A:B,2,0),REGISTRATIONS!B:C,2,0)="A320",(VLOOKUP(A46,BASE!A:K,11,0)),0),0),0)</f>
        <v>0</v>
      </c>
      <c r="I46" s="185">
        <f>_xlfn.IFNA(IF(VLOOKUP(A46,BASE!A:N,14,0)="M",IF((VLOOKUP(VLOOKUP(A46,BASE!A:B,2,0),REGISTRATIONS!B:C,2,0))="A330",VLOOKUP(VLOOKUP(A46,BASE!A:L,12,0),'UL GRID - CREW'!G:H,2,0),0)+IF(VLOOKUP(VLOOKUP(A46,BASE!A:B,2,0),REGISTRATIONS!B:C,2,0)="A320",(VLOOKUP(A46,BASE!A:L,12,0)),0),0),0)</f>
        <v>0</v>
      </c>
      <c r="J46" s="185">
        <f>_xlfn.IFNA(IF(VLOOKUP(A46,BASE!A:N,14,0)="M",IF((VLOOKUP(VLOOKUP(A46,BASE!A:B,2,0),REGISTRATIONS!B:C,2,0))="A330",VLOOKUP(VLOOKUP(A46,BASE!A:L,12,0),'UL GRID - CREW'!G:H,2,0),0)+IF(VLOOKUP(VLOOKUP(A46,BASE!A:B,2,0),REGISTRATIONS!B:C,2,0)="A320",(VLOOKUP(A46,BASE!A:L,12,0)),0),0),0)</f>
        <v>0</v>
      </c>
      <c r="K46" s="254" t="str">
        <f t="shared" si="1"/>
        <v/>
      </c>
      <c r="L46" s="254"/>
      <c r="M46" s="254"/>
      <c r="N46" s="254"/>
      <c r="O46" s="254"/>
      <c r="P46" s="77" t="str">
        <f>IF(B46=0,"",IF(A46&amp;$B$4&amp;B46=VLOOKUP(A46&amp;$B$4&amp;B46,'Exras Inflair Vs. Base'!Z:Z,1,0),"",0))</f>
        <v/>
      </c>
      <c r="Q46" s="77" t="str">
        <f>IF(C46=0,"",IF(A46&amp;$C$4&amp;C46=VLOOKUP(A46&amp;$C$4&amp;C46,'Exras Inflair Vs. Base'!Z:Z,1,0),"",0))</f>
        <v/>
      </c>
      <c r="R46" s="77" t="str">
        <f>IF(D46=0,"",IF(A46&amp;$D$4&amp;D46=VLOOKUP(A46&amp;$D$4&amp;D46,'Exras Inflair Vs. Base'!Z:Z,1,0),"",0))</f>
        <v/>
      </c>
      <c r="S46" s="77" t="str">
        <f>IF(E46=0,"",IF(A46&amp;$E$4&amp;E46=VLOOKUP(A46&amp;$E$4&amp;E46,'Exras Inflair Vs. Base'!Z:Z,1,0),"",0))</f>
        <v/>
      </c>
      <c r="T46" s="77" t="str">
        <f>IF(F46=0,"",IF(A46&amp;$F$4&amp;F46=VLOOKUP(A46&amp;$F$4&amp;F46,'Exras Inflair Vs. Base'!Z:Z,1,0),"",0))</f>
        <v/>
      </c>
      <c r="U46" s="77" t="str">
        <f>IF(G46=0,"",IF(A46&amp;$G$4&amp;G46=VLOOKUP(A46&amp;$G$4&amp;G46,'Exras Inflair Vs. Base'!Z:Z,1,0),"",0))</f>
        <v/>
      </c>
      <c r="V46" s="77" t="str">
        <f>IF(H46=0,"",IF(A46&amp;$H$4&amp;H46=VLOOKUP(A46&amp;$H$4&amp;H46,'Exras Inflair Vs. Base'!Z:Z,1,0),"",0))</f>
        <v/>
      </c>
      <c r="W46" s="77" t="str">
        <f>IF(I46=0,"",IF(A46&amp;$I$4&amp;I46=VLOOKUP(A46&amp;$I$4&amp;I46,'Exras Inflair Vs. Base'!Z:Z,1,0),"",0))</f>
        <v/>
      </c>
      <c r="X46" s="77" t="str">
        <f>IF(J46=0,"",IF(A46&amp;$J$4&amp;J46=VLOOKUP(A46&amp;$J$4&amp;J46,'Exras Inflair Vs. Base'!Z:Z,1,0),"",0))</f>
        <v/>
      </c>
    </row>
    <row r="47" spans="1:24" s="77" customFormat="1" ht="15.75" customHeight="1" x14ac:dyDescent="0.3">
      <c r="A47" s="188" t="str">
        <f>IF(BASE!A48=0,"",BASE!A48)</f>
        <v>GF0145A</v>
      </c>
      <c r="B47" s="189">
        <f>IF(LEFT(A47,2)="UL",(VLOOKUP(A47,BASE!A:F,6,0)*(VLOOKUP(A47,'SUPL. CALCULATION'!B:AB,27,0)))+(VLOOKUP(A47,BASE!A:G,7,0)*(VLOOKUP(A47,'SUPL. CALCULATION'!B:AC,28,0)))+(VLOOKUP(A47,BASE!A:L,11,0)*(VLOOKUP(A47,'SUPL. CALCULATION'!B:AD,29,0)))+(VLOOKUP(A47,BASE!A:L,12,0)*(VLOOKUP(A47,'SUPL. CALCULATION'!B:AD,29,0))),0)</f>
        <v>0</v>
      </c>
      <c r="C47" s="190">
        <f>IF(LEFT(A47,2)="UL",(VLOOKUP(A47,BASE!A:F,6,0)*VLOOKUP(A47,'SUPL. CALCULATION'!B:Z,25,0))+((VLOOKUP(A47,BASE!A:L,11,0)+VLOOKUP(A47,BASE!A:L,12,0))*VLOOKUP(A47,'SUPL. CALCULATION'!B:AA,26,0)),0)</f>
        <v>0</v>
      </c>
      <c r="D47" s="367">
        <f>IF(LEFT(A47,2)="UL",(IF((VLOOKUP(VLOOKUP(A47,BASE!A:B,2,0),REGISTRATIONS!B:C,2,0))="A330",(IF(VLOOKUP(A47,BASE!A:F,6,0)&gt;0,VLOOKUP(A47,'SUPL. CALCULATION'!B:Y,13,0),0))+(IF(VLOOKUP(A47,BASE!A:G,7,0)&gt;0,VLOOKUP(A47,'SUPL. CALCULATION'!B:Y,16,0),0)),0))+(IF((VLOOKUP(VLOOKUP(A47,BASE!A:B,2,0),REGISTRATIONS!B:C,2,0))="A320",(IF(VLOOKUP(A47,BASE!A:F,6,0)&gt;0,VLOOKUP(A47,'SUPL. CALCULATION'!B:Y,19,0),0))+(IF(VLOOKUP(A47,BASE!A:G,7,0)&gt;0,VLOOKUP(A47,'SUPL. CALCULATION'!B:Y,22,0),0)),0)),0)</f>
        <v>0</v>
      </c>
      <c r="E47" s="191">
        <f>IF(LEFT(A47,2)="UL",(IF((VLOOKUP(VLOOKUP(A47,BASE!A:B,2,0),REGISTRATIONS!B:C,2,0))="A330",(IF(VLOOKUP(A47,BASE!A:F,6,0)&gt;0,VLOOKUP(A47,'SUPL. CALCULATION'!B:Y,14,0),0))+(IF(VLOOKUP(A47,BASE!A:G,7,0)&gt;0,VLOOKUP(A47,'SUPL. CALCULATION'!B:Y,17,0),0)),0)+(IF((VLOOKUP(VLOOKUP(A47,BASE!A:B,2,0),REGISTRATIONS!B:C,2,0))="A320",(IF(VLOOKUP(A47,BASE!A:F,6,0)&gt;0,VLOOKUP(A47,'SUPL. CALCULATION'!B:Y,20,0),0))+(IF(VLOOKUP(A47,BASE!A:G,7,0)&gt;0,VLOOKUP(A47,'SUPL. CALCULATION'!B:Y,23,0),0)),0))),0)</f>
        <v>0</v>
      </c>
      <c r="F47" s="191">
        <f>IF(LEFT(A47,2)="UL",(IF((VLOOKUP(VLOOKUP(A47,BASE!A:B,2,0),REGISTRATIONS!B:C,2,0))="A330",(IF(VLOOKUP(A47,BASE!A:F,6,0)&gt;0,VLOOKUP(A47,'SUPL. CALCULATION'!B:Y,15,0),0))+(IF(VLOOKUP(A47,BASE!A:G,7,0)&gt;0,VLOOKUP(A47,'SUPL. CALCULATION'!B:Y,18,0),0)),0)+(IF((VLOOKUP(VLOOKUP(A47,BASE!A:B,2,0),REGISTRATIONS!B:C,2,0))="A320",(IF(VLOOKUP(A47,BASE!A:F,6,0)&gt;0,VLOOKUP(A47,'SUPL. CALCULATION'!B:Y,21,0),0))+(IF(VLOOKUP(A47,BASE!A:G,7,0)&gt;0,VLOOKUP(A47,'SUPL. CALCULATION'!B:Y,24,0),0)),0))),0)</f>
        <v>0</v>
      </c>
      <c r="G47" s="191">
        <f>_xlfn.IFNA(IF((VLOOKUP(A47,BASE!A:N,14,0))="M",IF(VLOOKUP(VLOOKUP(A47,BASE!A:B,2,0),REGISTRATIONS!B:C,2,0)="A330",(VLOOKUP(A47,BASE!A:K,11,0)),0)+IF(VLOOKUP(VLOOKUP(A47,BASE!A:B,2,0),REGISTRATIONS!B:C,2,0)="A320",(VLOOKUP(A47,BASE!A:K,11,0)),0),0),0)</f>
        <v>0</v>
      </c>
      <c r="H47" s="191">
        <f>_xlfn.IFNA(IF((VLOOKUP(A47,BASE!A:N,14,0))="M",IF(VLOOKUP(VLOOKUP(A47,BASE!A:B,2,0),REGISTRATIONS!B:C,2,0)="A330",(VLOOKUP(A47,BASE!A:K,11,0)),0)+IF(VLOOKUP(VLOOKUP(A47,BASE!A:B,2,0),REGISTRATIONS!B:C,2,0)="A320",(VLOOKUP(A47,BASE!A:K,11,0)),0),0),0)</f>
        <v>0</v>
      </c>
      <c r="I47" s="191">
        <f>_xlfn.IFNA(IF(VLOOKUP(A47,BASE!A:N,14,0)="M",IF((VLOOKUP(VLOOKUP(A47,BASE!A:B,2,0),REGISTRATIONS!B:C,2,0))="A330",VLOOKUP(VLOOKUP(A47,BASE!A:L,12,0),'UL GRID - CREW'!G:H,2,0),0)+IF(VLOOKUP(VLOOKUP(A47,BASE!A:B,2,0),REGISTRATIONS!B:C,2,0)="A320",(VLOOKUP(A47,BASE!A:L,12,0)),0),0),0)</f>
        <v>0</v>
      </c>
      <c r="J47" s="191">
        <f>_xlfn.IFNA(IF(VLOOKUP(A47,BASE!A:N,14,0)="M",IF((VLOOKUP(VLOOKUP(A47,BASE!A:B,2,0),REGISTRATIONS!B:C,2,0))="A330",VLOOKUP(VLOOKUP(A47,BASE!A:L,12,0),'UL GRID - CREW'!G:H,2,0),0)+IF(VLOOKUP(VLOOKUP(A47,BASE!A:B,2,0),REGISTRATIONS!B:C,2,0)="A320",(VLOOKUP(A47,BASE!A:L,12,0)),0),0),0)</f>
        <v>0</v>
      </c>
      <c r="K47" s="254" t="str">
        <f t="shared" si="1"/>
        <v/>
      </c>
      <c r="L47" s="254"/>
      <c r="M47" s="254"/>
      <c r="N47" s="254"/>
      <c r="O47" s="254"/>
      <c r="P47" s="77" t="str">
        <f>IF(B47=0,"",IF(A47&amp;$B$4&amp;B47=VLOOKUP(A47&amp;$B$4&amp;B47,'Exras Inflair Vs. Base'!Z:Z,1,0),"",0))</f>
        <v/>
      </c>
      <c r="Q47" s="77" t="str">
        <f>IF(C47=0,"",IF(A47&amp;$C$4&amp;C47=VLOOKUP(A47&amp;$C$4&amp;C47,'Exras Inflair Vs. Base'!Z:Z,1,0),"",0))</f>
        <v/>
      </c>
      <c r="R47" s="77" t="str">
        <f>IF(D47=0,"",IF(A47&amp;$D$4&amp;D47=VLOOKUP(A47&amp;$D$4&amp;D47,'Exras Inflair Vs. Base'!Z:Z,1,0),"",0))</f>
        <v/>
      </c>
      <c r="S47" s="77" t="str">
        <f>IF(E47=0,"",IF(A47&amp;$E$4&amp;E47=VLOOKUP(A47&amp;$E$4&amp;E47,'Exras Inflair Vs. Base'!Z:Z,1,0),"",0))</f>
        <v/>
      </c>
      <c r="T47" s="77" t="str">
        <f>IF(F47=0,"",IF(A47&amp;$F$4&amp;F47=VLOOKUP(A47&amp;$F$4&amp;F47,'Exras Inflair Vs. Base'!Z:Z,1,0),"",0))</f>
        <v/>
      </c>
      <c r="U47" s="77" t="str">
        <f>IF(G47=0,"",IF(A47&amp;$G$4&amp;G47=VLOOKUP(A47&amp;$G$4&amp;G47,'Exras Inflair Vs. Base'!Z:Z,1,0),"",0))</f>
        <v/>
      </c>
      <c r="V47" s="77" t="str">
        <f>IF(H47=0,"",IF(A47&amp;$H$4&amp;H47=VLOOKUP(A47&amp;$H$4&amp;H47,'Exras Inflair Vs. Base'!Z:Z,1,0),"",0))</f>
        <v/>
      </c>
      <c r="W47" s="77" t="str">
        <f>IF(I47=0,"",IF(A47&amp;$I$4&amp;I47=VLOOKUP(A47&amp;$I$4&amp;I47,'Exras Inflair Vs. Base'!Z:Z,1,0),"",0))</f>
        <v/>
      </c>
      <c r="X47" s="77" t="str">
        <f>IF(J47=0,"",IF(A47&amp;$J$4&amp;J47=VLOOKUP(A47&amp;$J$4&amp;J47,'Exras Inflair Vs. Base'!Z:Z,1,0),"",0))</f>
        <v/>
      </c>
    </row>
    <row r="48" spans="1:24" s="77" customFormat="1" ht="15.75" customHeight="1" x14ac:dyDescent="0.3">
      <c r="A48" s="156" t="str">
        <f>IF(BASE!A49=0,"",BASE!A49)</f>
        <v>UL0318</v>
      </c>
      <c r="B48" s="183">
        <f>IF(LEFT(A48,2)="UL",(VLOOKUP(A48,BASE!A:F,6,0)*(VLOOKUP(A48,'SUPL. CALCULATION'!B:AB,27,0)))+(VLOOKUP(A48,BASE!A:G,7,0)*(VLOOKUP(A48,'SUPL. CALCULATION'!B:AC,28,0)))+(VLOOKUP(A48,BASE!A:L,11,0)*(VLOOKUP(A48,'SUPL. CALCULATION'!B:AD,29,0)))+(VLOOKUP(A48,BASE!A:L,12,0)*(VLOOKUP(A48,'SUPL. CALCULATION'!B:AD,29,0))),0)</f>
        <v>149</v>
      </c>
      <c r="C48" s="184">
        <f>IF(LEFT(A48,2)="UL",(VLOOKUP(A48,BASE!A:F,6,0)*VLOOKUP(A48,'SUPL. CALCULATION'!B:Z,25,0))+((VLOOKUP(A48,BASE!A:L,11,0)+VLOOKUP(A48,BASE!A:L,12,0))*VLOOKUP(A48,'SUPL. CALCULATION'!B:AA,26,0)),0)</f>
        <v>14</v>
      </c>
      <c r="D48" s="366">
        <f>IF(LEFT(A48,2)="UL",(IF((VLOOKUP(VLOOKUP(A48,BASE!A:B,2,0),REGISTRATIONS!B:C,2,0))="A330",(IF(VLOOKUP(A48,BASE!A:F,6,0)&gt;0,VLOOKUP(A48,'SUPL. CALCULATION'!B:Y,13,0),0))+(IF(VLOOKUP(A48,BASE!A:G,7,0)&gt;0,VLOOKUP(A48,'SUPL. CALCULATION'!B:Y,16,0),0)),0))+(IF((VLOOKUP(VLOOKUP(A48,BASE!A:B,2,0),REGISTRATIONS!B:C,2,0))="A320",(IF(VLOOKUP(A48,BASE!A:F,6,0)&gt;0,VLOOKUP(A48,'SUPL. CALCULATION'!B:Y,19,0),0))+(IF(VLOOKUP(A48,BASE!A:G,7,0)&gt;0,VLOOKUP(A48,'SUPL. CALCULATION'!B:Y,22,0),0)),0)),0)</f>
        <v>3</v>
      </c>
      <c r="E48" s="185">
        <f>IF(LEFT(A48,2)="UL",(IF((VLOOKUP(VLOOKUP(A48,BASE!A:B,2,0),REGISTRATIONS!B:C,2,0))="A330",(IF(VLOOKUP(A48,BASE!A:F,6,0)&gt;0,VLOOKUP(A48,'SUPL. CALCULATION'!B:Y,14,0),0))+(IF(VLOOKUP(A48,BASE!A:G,7,0)&gt;0,VLOOKUP(A48,'SUPL. CALCULATION'!B:Y,17,0),0)),0)+(IF((VLOOKUP(VLOOKUP(A48,BASE!A:B,2,0),REGISTRATIONS!B:C,2,0))="A320",(IF(VLOOKUP(A48,BASE!A:F,6,0)&gt;0,VLOOKUP(A48,'SUPL. CALCULATION'!B:Y,20,0),0))+(IF(VLOOKUP(A48,BASE!A:G,7,0)&gt;0,VLOOKUP(A48,'SUPL. CALCULATION'!B:Y,23,0),0)),0))),0)</f>
        <v>3</v>
      </c>
      <c r="F48" s="185">
        <f>IF(LEFT(A48,2)="UL",(IF((VLOOKUP(VLOOKUP(A48,BASE!A:B,2,0),REGISTRATIONS!B:C,2,0))="A330",(IF(VLOOKUP(A48,BASE!A:F,6,0)&gt;0,VLOOKUP(A48,'SUPL. CALCULATION'!B:Y,15,0),0))+(IF(VLOOKUP(A48,BASE!A:G,7,0)&gt;0,VLOOKUP(A48,'SUPL. CALCULATION'!B:Y,18,0),0)),0)+(IF((VLOOKUP(VLOOKUP(A48,BASE!A:B,2,0),REGISTRATIONS!B:C,2,0))="A320",(IF(VLOOKUP(A48,BASE!A:F,6,0)&gt;0,VLOOKUP(A48,'SUPL. CALCULATION'!B:Y,21,0),0))+(IF(VLOOKUP(A48,BASE!A:G,7,0)&gt;0,VLOOKUP(A48,'SUPL. CALCULATION'!B:Y,24,0),0)),0))),0)</f>
        <v>1</v>
      </c>
      <c r="G48" s="185">
        <f>_xlfn.IFNA(IF((VLOOKUP(A48,BASE!A:N,14,0))="M",IF(VLOOKUP(VLOOKUP(A48,BASE!A:B,2,0),REGISTRATIONS!B:C,2,0)="A330",(VLOOKUP(A48,BASE!A:K,11,0)),0)+IF(VLOOKUP(VLOOKUP(A48,BASE!A:B,2,0),REGISTRATIONS!B:C,2,0)="A320",(VLOOKUP(A48,BASE!A:K,11,0)),0),0),0)</f>
        <v>0</v>
      </c>
      <c r="H48" s="185">
        <f>_xlfn.IFNA(IF((VLOOKUP(A48,BASE!A:N,14,0))="M",IF(VLOOKUP(VLOOKUP(A48,BASE!A:B,2,0),REGISTRATIONS!B:C,2,0)="A330",(VLOOKUP(A48,BASE!A:K,11,0)),0)+IF(VLOOKUP(VLOOKUP(A48,BASE!A:B,2,0),REGISTRATIONS!B:C,2,0)="A320",(VLOOKUP(A48,BASE!A:K,11,0)),0),0),0)</f>
        <v>0</v>
      </c>
      <c r="I48" s="185">
        <f>_xlfn.IFNA(IF(VLOOKUP(A48,BASE!A:N,14,0)="M",IF((VLOOKUP(VLOOKUP(A48,BASE!A:B,2,0),REGISTRATIONS!B:C,2,0))="A330",VLOOKUP(VLOOKUP(A48,BASE!A:L,12,0),'UL GRID - CREW'!G:H,2,0),0)+IF(VLOOKUP(VLOOKUP(A48,BASE!A:B,2,0),REGISTRATIONS!B:C,2,0)="A320",(VLOOKUP(A48,BASE!A:L,12,0)),0),0),0)</f>
        <v>0</v>
      </c>
      <c r="J48" s="185">
        <f>_xlfn.IFNA(IF(VLOOKUP(A48,BASE!A:N,14,0)="M",IF((VLOOKUP(VLOOKUP(A48,BASE!A:B,2,0),REGISTRATIONS!B:C,2,0))="A330",VLOOKUP(VLOOKUP(A48,BASE!A:L,12,0),'UL GRID - CREW'!G:H,2,0),0)+IF(VLOOKUP(VLOOKUP(A48,BASE!A:B,2,0),REGISTRATIONS!B:C,2,0)="A320",(VLOOKUP(A48,BASE!A:L,12,0)),0),0),0)</f>
        <v>0</v>
      </c>
      <c r="K48" s="254" t="str">
        <f t="shared" si="1"/>
        <v/>
      </c>
      <c r="L48" s="254"/>
      <c r="M48" s="254"/>
      <c r="N48" s="254"/>
      <c r="O48" s="254"/>
      <c r="P48" s="77" t="str">
        <f>IF(B48=0,"",IF(A48&amp;$B$4&amp;B48=VLOOKUP(A48&amp;$B$4&amp;B48,'Exras Inflair Vs. Base'!Z:Z,1,0),"",0))</f>
        <v/>
      </c>
      <c r="Q48" s="77" t="str">
        <f>IF(C48=0,"",IF(A48&amp;$C$4&amp;C48=VLOOKUP(A48&amp;$C$4&amp;C48,'Exras Inflair Vs. Base'!Z:Z,1,0),"",0))</f>
        <v/>
      </c>
      <c r="R48" s="77" t="str">
        <f>IF(D48=0,"",IF(A48&amp;$D$4&amp;D48=VLOOKUP(A48&amp;$D$4&amp;D48,'Exras Inflair Vs. Base'!Z:Z,1,0),"",0))</f>
        <v/>
      </c>
      <c r="S48" s="77" t="str">
        <f>IF(E48=0,"",IF(A48&amp;$E$4&amp;E48=VLOOKUP(A48&amp;$E$4&amp;E48,'Exras Inflair Vs. Base'!Z:Z,1,0),"",0))</f>
        <v/>
      </c>
      <c r="T48" s="77" t="str">
        <f>IF(F48=0,"",IF(A48&amp;$F$4&amp;F48=VLOOKUP(A48&amp;$F$4&amp;F48,'Exras Inflair Vs. Base'!Z:Z,1,0),"",0))</f>
        <v/>
      </c>
      <c r="U48" s="77" t="str">
        <f>IF(G48=0,"",IF(A48&amp;$G$4&amp;G48=VLOOKUP(A48&amp;$G$4&amp;G48,'Exras Inflair Vs. Base'!Z:Z,1,0),"",0))</f>
        <v/>
      </c>
      <c r="V48" s="77" t="str">
        <f>IF(H48=0,"",IF(A48&amp;$H$4&amp;H48=VLOOKUP(A48&amp;$H$4&amp;H48,'Exras Inflair Vs. Base'!Z:Z,1,0),"",0))</f>
        <v/>
      </c>
      <c r="W48" s="77" t="str">
        <f>IF(I48=0,"",IF(A48&amp;$I$4&amp;I48=VLOOKUP(A48&amp;$I$4&amp;I48,'Exras Inflair Vs. Base'!Z:Z,1,0),"",0))</f>
        <v/>
      </c>
      <c r="X48" s="77" t="str">
        <f>IF(J48=0,"",IF(A48&amp;$J$4&amp;J48=VLOOKUP(A48&amp;$J$4&amp;J48,'Exras Inflair Vs. Base'!Z:Z,1,0),"",0))</f>
        <v/>
      </c>
    </row>
    <row r="49" spans="1:24" s="77" customFormat="1" ht="15.75" customHeight="1" x14ac:dyDescent="0.3">
      <c r="A49" s="188" t="str">
        <f>IF(BASE!A50=0,"",BASE!A50)</f>
        <v>UL0229</v>
      </c>
      <c r="B49" s="189">
        <f>IF(LEFT(A49,2)="UL",(VLOOKUP(A49,BASE!A:F,6,0)*(VLOOKUP(A49,'SUPL. CALCULATION'!B:AB,27,0)))+(VLOOKUP(A49,BASE!A:G,7,0)*(VLOOKUP(A49,'SUPL. CALCULATION'!B:AC,28,0)))+(VLOOKUP(A49,BASE!A:L,11,0)*(VLOOKUP(A49,'SUPL. CALCULATION'!B:AD,29,0)))+(VLOOKUP(A49,BASE!A:L,12,0)*(VLOOKUP(A49,'SUPL. CALCULATION'!B:AD,29,0))),0)</f>
        <v>185</v>
      </c>
      <c r="C49" s="190">
        <f>IF(LEFT(A49,2)="UL",(VLOOKUP(A49,BASE!A:F,6,0)*VLOOKUP(A49,'SUPL. CALCULATION'!B:Z,25,0))+((VLOOKUP(A49,BASE!A:L,11,0)+VLOOKUP(A49,BASE!A:L,12,0))*VLOOKUP(A49,'SUPL. CALCULATION'!B:AA,26,0)),0)</f>
        <v>12</v>
      </c>
      <c r="D49" s="367">
        <f>IF(LEFT(A49,2)="UL",(IF((VLOOKUP(VLOOKUP(A49,BASE!A:B,2,0),REGISTRATIONS!B:C,2,0))="A330",(IF(VLOOKUP(A49,BASE!A:F,6,0)&gt;0,VLOOKUP(A49,'SUPL. CALCULATION'!B:Y,13,0),0))+(IF(VLOOKUP(A49,BASE!A:G,7,0)&gt;0,VLOOKUP(A49,'SUPL. CALCULATION'!B:Y,16,0),0)),0))+(IF((VLOOKUP(VLOOKUP(A49,BASE!A:B,2,0),REGISTRATIONS!B:C,2,0))="A320",(IF(VLOOKUP(A49,BASE!A:F,6,0)&gt;0,VLOOKUP(A49,'SUPL. CALCULATION'!B:Y,19,0),0))+(IF(VLOOKUP(A49,BASE!A:G,7,0)&gt;0,VLOOKUP(A49,'SUPL. CALCULATION'!B:Y,22,0),0)),0)),0)</f>
        <v>3</v>
      </c>
      <c r="E49" s="191">
        <f>IF(LEFT(A49,2)="UL",(IF((VLOOKUP(VLOOKUP(A49,BASE!A:B,2,0),REGISTRATIONS!B:C,2,0))="A330",(IF(VLOOKUP(A49,BASE!A:F,6,0)&gt;0,VLOOKUP(A49,'SUPL. CALCULATION'!B:Y,14,0),0))+(IF(VLOOKUP(A49,BASE!A:G,7,0)&gt;0,VLOOKUP(A49,'SUPL. CALCULATION'!B:Y,17,0),0)),0)+(IF((VLOOKUP(VLOOKUP(A49,BASE!A:B,2,0),REGISTRATIONS!B:C,2,0))="A320",(IF(VLOOKUP(A49,BASE!A:F,6,0)&gt;0,VLOOKUP(A49,'SUPL. CALCULATION'!B:Y,20,0),0))+(IF(VLOOKUP(A49,BASE!A:G,7,0)&gt;0,VLOOKUP(A49,'SUPL. CALCULATION'!B:Y,23,0),0)),0))),0)</f>
        <v>3</v>
      </c>
      <c r="F49" s="191">
        <f>IF(LEFT(A49,2)="UL",(IF((VLOOKUP(VLOOKUP(A49,BASE!A:B,2,0),REGISTRATIONS!B:C,2,0))="A330",(IF(VLOOKUP(A49,BASE!A:F,6,0)&gt;0,VLOOKUP(A49,'SUPL. CALCULATION'!B:Y,15,0),0))+(IF(VLOOKUP(A49,BASE!A:G,7,0)&gt;0,VLOOKUP(A49,'SUPL. CALCULATION'!B:Y,18,0),0)),0)+(IF((VLOOKUP(VLOOKUP(A49,BASE!A:B,2,0),REGISTRATIONS!B:C,2,0))="A320",(IF(VLOOKUP(A49,BASE!A:F,6,0)&gt;0,VLOOKUP(A49,'SUPL. CALCULATION'!B:Y,21,0),0))+(IF(VLOOKUP(A49,BASE!A:G,7,0)&gt;0,VLOOKUP(A49,'SUPL. CALCULATION'!B:Y,24,0),0)),0))),0)</f>
        <v>1</v>
      </c>
      <c r="G49" s="191">
        <f>_xlfn.IFNA(IF((VLOOKUP(A49,BASE!A:N,14,0))="M",IF(VLOOKUP(VLOOKUP(A49,BASE!A:B,2,0),REGISTRATIONS!B:C,2,0)="A330",(VLOOKUP(A49,BASE!A:K,11,0)),0)+IF(VLOOKUP(VLOOKUP(A49,BASE!A:B,2,0),REGISTRATIONS!B:C,2,0)="A320",(VLOOKUP(A49,BASE!A:K,11,0)),0),0),0)</f>
        <v>0</v>
      </c>
      <c r="H49" s="191">
        <f>_xlfn.IFNA(IF((VLOOKUP(A49,BASE!A:N,14,0))="M",IF(VLOOKUP(VLOOKUP(A49,BASE!A:B,2,0),REGISTRATIONS!B:C,2,0)="A330",(VLOOKUP(A49,BASE!A:K,11,0)),0)+IF(VLOOKUP(VLOOKUP(A49,BASE!A:B,2,0),REGISTRATIONS!B:C,2,0)="A320",(VLOOKUP(A49,BASE!A:K,11,0)),0),0),0)</f>
        <v>0</v>
      </c>
      <c r="I49" s="191">
        <f>_xlfn.IFNA(IF(VLOOKUP(A49,BASE!A:N,14,0)="M",IF((VLOOKUP(VLOOKUP(A49,BASE!A:B,2,0),REGISTRATIONS!B:C,2,0))="A330",VLOOKUP(VLOOKUP(A49,BASE!A:L,12,0),'UL GRID - CREW'!G:H,2,0),0)+IF(VLOOKUP(VLOOKUP(A49,BASE!A:B,2,0),REGISTRATIONS!B:C,2,0)="A320",(VLOOKUP(A49,BASE!A:L,12,0)),0),0),0)</f>
        <v>0</v>
      </c>
      <c r="J49" s="191">
        <f>_xlfn.IFNA(IF(VLOOKUP(A49,BASE!A:N,14,0)="M",IF((VLOOKUP(VLOOKUP(A49,BASE!A:B,2,0),REGISTRATIONS!B:C,2,0))="A330",VLOOKUP(VLOOKUP(A49,BASE!A:L,12,0),'UL GRID - CREW'!G:H,2,0),0)+IF(VLOOKUP(VLOOKUP(A49,BASE!A:B,2,0),REGISTRATIONS!B:C,2,0)="A320",(VLOOKUP(A49,BASE!A:L,12,0)),0),0),0)</f>
        <v>0</v>
      </c>
      <c r="K49" s="254" t="str">
        <f t="shared" si="1"/>
        <v/>
      </c>
      <c r="L49" s="254"/>
      <c r="M49" s="254"/>
      <c r="N49" s="254"/>
      <c r="O49" s="254"/>
      <c r="P49" s="77" t="str">
        <f>IF(B49=0,"",IF(A49&amp;$B$4&amp;B49=VLOOKUP(A49&amp;$B$4&amp;B49,'Exras Inflair Vs. Base'!Z:Z,1,0),"",0))</f>
        <v/>
      </c>
      <c r="Q49" s="77" t="str">
        <f>IF(C49=0,"",IF(A49&amp;$C$4&amp;C49=VLOOKUP(A49&amp;$C$4&amp;C49,'Exras Inflair Vs. Base'!Z:Z,1,0),"",0))</f>
        <v/>
      </c>
      <c r="R49" s="77" t="str">
        <f>IF(D49=0,"",IF(A49&amp;$D$4&amp;D49=VLOOKUP(A49&amp;$D$4&amp;D49,'Exras Inflair Vs. Base'!Z:Z,1,0),"",0))</f>
        <v/>
      </c>
      <c r="S49" s="77" t="str">
        <f>IF(E49=0,"",IF(A49&amp;$E$4&amp;E49=VLOOKUP(A49&amp;$E$4&amp;E49,'Exras Inflair Vs. Base'!Z:Z,1,0),"",0))</f>
        <v/>
      </c>
      <c r="T49" s="77" t="str">
        <f>IF(F49=0,"",IF(A49&amp;$F$4&amp;F49=VLOOKUP(A49&amp;$F$4&amp;F49,'Exras Inflair Vs. Base'!Z:Z,1,0),"",0))</f>
        <v/>
      </c>
      <c r="U49" s="77" t="str">
        <f>IF(G49=0,"",IF(A49&amp;$G$4&amp;G49=VLOOKUP(A49&amp;$G$4&amp;G49,'Exras Inflair Vs. Base'!Z:Z,1,0),"",0))</f>
        <v/>
      </c>
      <c r="V49" s="77" t="str">
        <f>IF(H49=0,"",IF(A49&amp;$H$4&amp;H49=VLOOKUP(A49&amp;$H$4&amp;H49,'Exras Inflair Vs. Base'!Z:Z,1,0),"",0))</f>
        <v/>
      </c>
      <c r="W49" s="77" t="str">
        <f>IF(I49=0,"",IF(A49&amp;$I$4&amp;I49=VLOOKUP(A49&amp;$I$4&amp;I49,'Exras Inflair Vs. Base'!Z:Z,1,0),"",0))</f>
        <v/>
      </c>
      <c r="X49" s="77" t="str">
        <f>IF(J49=0,"",IF(A49&amp;$J$4&amp;J49=VLOOKUP(A49&amp;$J$4&amp;J49,'Exras Inflair Vs. Base'!Z:Z,1,0),"",0))</f>
        <v/>
      </c>
    </row>
    <row r="50" spans="1:24" s="77" customFormat="1" ht="15.75" customHeight="1" x14ac:dyDescent="0.3">
      <c r="A50" s="156" t="str">
        <f>IF(BASE!A51=0,"",BASE!A51)</f>
        <v>UL0230</v>
      </c>
      <c r="B50" s="183">
        <f>IF(LEFT(A50,2)="UL",(VLOOKUP(A50,BASE!A:F,6,0)*(VLOOKUP(A50,'SUPL. CALCULATION'!B:AB,27,0)))+(VLOOKUP(A50,BASE!A:G,7,0)*(VLOOKUP(A50,'SUPL. CALCULATION'!B:AC,28,0)))+(VLOOKUP(A50,BASE!A:L,11,0)*(VLOOKUP(A50,'SUPL. CALCULATION'!B:AD,29,0)))+(VLOOKUP(A50,BASE!A:L,12,0)*(VLOOKUP(A50,'SUPL. CALCULATION'!B:AD,29,0))),0)</f>
        <v>134</v>
      </c>
      <c r="C50" s="184">
        <f>IF(LEFT(A50,2)="UL",(VLOOKUP(A50,BASE!A:F,6,0)*VLOOKUP(A50,'SUPL. CALCULATION'!B:Z,25,0))+((VLOOKUP(A50,BASE!A:L,11,0)+VLOOKUP(A50,BASE!A:L,12,0))*VLOOKUP(A50,'SUPL. CALCULATION'!B:AA,26,0)),0)</f>
        <v>13</v>
      </c>
      <c r="D50" s="366">
        <f>IF(LEFT(A50,2)="UL",(IF((VLOOKUP(VLOOKUP(A50,BASE!A:B,2,0),REGISTRATIONS!B:C,2,0))="A330",(IF(VLOOKUP(A50,BASE!A:F,6,0)&gt;0,VLOOKUP(A50,'SUPL. CALCULATION'!B:Y,13,0),0))+(IF(VLOOKUP(A50,BASE!A:G,7,0)&gt;0,VLOOKUP(A50,'SUPL. CALCULATION'!B:Y,16,0),0)),0))+(IF((VLOOKUP(VLOOKUP(A50,BASE!A:B,2,0),REGISTRATIONS!B:C,2,0))="A320",(IF(VLOOKUP(A50,BASE!A:F,6,0)&gt;0,VLOOKUP(A50,'SUPL. CALCULATION'!B:Y,19,0),0))+(IF(VLOOKUP(A50,BASE!A:G,7,0)&gt;0,VLOOKUP(A50,'SUPL. CALCULATION'!B:Y,22,0),0)),0)),0)</f>
        <v>3</v>
      </c>
      <c r="E50" s="185">
        <f>IF(LEFT(A50,2)="UL",(IF((VLOOKUP(VLOOKUP(A50,BASE!A:B,2,0),REGISTRATIONS!B:C,2,0))="A330",(IF(VLOOKUP(A50,BASE!A:F,6,0)&gt;0,VLOOKUP(A50,'SUPL. CALCULATION'!B:Y,14,0),0))+(IF(VLOOKUP(A50,BASE!A:G,7,0)&gt;0,VLOOKUP(A50,'SUPL. CALCULATION'!B:Y,17,0),0)),0)+(IF((VLOOKUP(VLOOKUP(A50,BASE!A:B,2,0),REGISTRATIONS!B:C,2,0))="A320",(IF(VLOOKUP(A50,BASE!A:F,6,0)&gt;0,VLOOKUP(A50,'SUPL. CALCULATION'!B:Y,20,0),0))+(IF(VLOOKUP(A50,BASE!A:G,7,0)&gt;0,VLOOKUP(A50,'SUPL. CALCULATION'!B:Y,23,0),0)),0))),0)</f>
        <v>3</v>
      </c>
      <c r="F50" s="185">
        <f>IF(LEFT(A50,2)="UL",(IF((VLOOKUP(VLOOKUP(A50,BASE!A:B,2,0),REGISTRATIONS!B:C,2,0))="A330",(IF(VLOOKUP(A50,BASE!A:F,6,0)&gt;0,VLOOKUP(A50,'SUPL. CALCULATION'!B:Y,15,0),0))+(IF(VLOOKUP(A50,BASE!A:G,7,0)&gt;0,VLOOKUP(A50,'SUPL. CALCULATION'!B:Y,18,0),0)),0)+(IF((VLOOKUP(VLOOKUP(A50,BASE!A:B,2,0),REGISTRATIONS!B:C,2,0))="A320",(IF(VLOOKUP(A50,BASE!A:F,6,0)&gt;0,VLOOKUP(A50,'SUPL. CALCULATION'!B:Y,21,0),0))+(IF(VLOOKUP(A50,BASE!A:G,7,0)&gt;0,VLOOKUP(A50,'SUPL. CALCULATION'!B:Y,24,0),0)),0))),0)</f>
        <v>1</v>
      </c>
      <c r="G50" s="185">
        <f>_xlfn.IFNA(IF((VLOOKUP(A50,BASE!A:N,14,0))="M",IF(VLOOKUP(VLOOKUP(A50,BASE!A:B,2,0),REGISTRATIONS!B:C,2,0)="A330",(VLOOKUP(A50,BASE!A:K,11,0)),0)+IF(VLOOKUP(VLOOKUP(A50,BASE!A:B,2,0),REGISTRATIONS!B:C,2,0)="A320",(VLOOKUP(A50,BASE!A:K,11,0)),0),0),0)</f>
        <v>0</v>
      </c>
      <c r="H50" s="185">
        <f>_xlfn.IFNA(IF((VLOOKUP(A50,BASE!A:N,14,0))="M",IF(VLOOKUP(VLOOKUP(A50,BASE!A:B,2,0),REGISTRATIONS!B:C,2,0)="A330",(VLOOKUP(A50,BASE!A:K,11,0)),0)+IF(VLOOKUP(VLOOKUP(A50,BASE!A:B,2,0),REGISTRATIONS!B:C,2,0)="A320",(VLOOKUP(A50,BASE!A:K,11,0)),0),0),0)</f>
        <v>0</v>
      </c>
      <c r="I50" s="185">
        <f>_xlfn.IFNA(IF(VLOOKUP(A50,BASE!A:N,14,0)="M",IF((VLOOKUP(VLOOKUP(A50,BASE!A:B,2,0),REGISTRATIONS!B:C,2,0))="A330",VLOOKUP(VLOOKUP(A50,BASE!A:L,12,0),'UL GRID - CREW'!G:H,2,0),0)+IF(VLOOKUP(VLOOKUP(A50,BASE!A:B,2,0),REGISTRATIONS!B:C,2,0)="A320",(VLOOKUP(A50,BASE!A:L,12,0)),0),0),0)</f>
        <v>0</v>
      </c>
      <c r="J50" s="185">
        <f>_xlfn.IFNA(IF(VLOOKUP(A50,BASE!A:N,14,0)="M",IF((VLOOKUP(VLOOKUP(A50,BASE!A:B,2,0),REGISTRATIONS!B:C,2,0))="A330",VLOOKUP(VLOOKUP(A50,BASE!A:L,12,0),'UL GRID - CREW'!G:H,2,0),0)+IF(VLOOKUP(VLOOKUP(A50,BASE!A:B,2,0),REGISTRATIONS!B:C,2,0)="A320",(VLOOKUP(A50,BASE!A:L,12,0)),0),0),0)</f>
        <v>0</v>
      </c>
      <c r="K50" s="254" t="str">
        <f t="shared" si="1"/>
        <v/>
      </c>
      <c r="L50" s="254"/>
      <c r="M50" s="254"/>
      <c r="N50" s="254"/>
      <c r="O50" s="254"/>
      <c r="P50" s="77" t="str">
        <f>IF(B50=0,"",IF(A50&amp;$B$4&amp;B50=VLOOKUP(A50&amp;$B$4&amp;B50,'Exras Inflair Vs. Base'!Z:Z,1,0),"",0))</f>
        <v/>
      </c>
      <c r="Q50" s="77" t="str">
        <f>IF(C50=0,"",IF(A50&amp;$C$4&amp;C50=VLOOKUP(A50&amp;$C$4&amp;C50,'Exras Inflair Vs. Base'!Z:Z,1,0),"",0))</f>
        <v/>
      </c>
      <c r="R50" s="77" t="str">
        <f>IF(D50=0,"",IF(A50&amp;$D$4&amp;D50=VLOOKUP(A50&amp;$D$4&amp;D50,'Exras Inflair Vs. Base'!Z:Z,1,0),"",0))</f>
        <v/>
      </c>
      <c r="S50" s="77" t="str">
        <f>IF(E50=0,"",IF(A50&amp;$E$4&amp;E50=VLOOKUP(A50&amp;$E$4&amp;E50,'Exras Inflair Vs. Base'!Z:Z,1,0),"",0))</f>
        <v/>
      </c>
      <c r="T50" s="77" t="str">
        <f>IF(F50=0,"",IF(A50&amp;$F$4&amp;F50=VLOOKUP(A50&amp;$F$4&amp;F50,'Exras Inflair Vs. Base'!Z:Z,1,0),"",0))</f>
        <v/>
      </c>
      <c r="U50" s="77" t="str">
        <f>IF(G50=0,"",IF(A50&amp;$G$4&amp;G50=VLOOKUP(A50&amp;$G$4&amp;G50,'Exras Inflair Vs. Base'!Z:Z,1,0),"",0))</f>
        <v/>
      </c>
      <c r="V50" s="77" t="str">
        <f>IF(H50=0,"",IF(A50&amp;$H$4&amp;H50=VLOOKUP(A50&amp;$H$4&amp;H50,'Exras Inflair Vs. Base'!Z:Z,1,0),"",0))</f>
        <v/>
      </c>
      <c r="W50" s="77" t="str">
        <f>IF(I50=0,"",IF(A50&amp;$I$4&amp;I50=VLOOKUP(A50&amp;$I$4&amp;I50,'Exras Inflair Vs. Base'!Z:Z,1,0),"",0))</f>
        <v/>
      </c>
      <c r="X50" s="77" t="str">
        <f>IF(J50=0,"",IF(A50&amp;$J$4&amp;J50=VLOOKUP(A50&amp;$J$4&amp;J50,'Exras Inflair Vs. Base'!Z:Z,1,0),"",0))</f>
        <v/>
      </c>
    </row>
    <row r="51" spans="1:24" s="77" customFormat="1" ht="15.75" customHeight="1" x14ac:dyDescent="0.3">
      <c r="A51" s="188" t="str">
        <f>IF(BASE!A52=0,"",BASE!A52)</f>
        <v>UL0265</v>
      </c>
      <c r="B51" s="189">
        <f>IF(LEFT(A51,2)="UL",(VLOOKUP(A51,BASE!A:F,6,0)*(VLOOKUP(A51,'SUPL. CALCULATION'!B:AB,27,0)))+(VLOOKUP(A51,BASE!A:G,7,0)*(VLOOKUP(A51,'SUPL. CALCULATION'!B:AC,28,0)))+(VLOOKUP(A51,BASE!A:L,11,0)*(VLOOKUP(A51,'SUPL. CALCULATION'!B:AD,29,0)))+(VLOOKUP(A51,BASE!A:L,12,0)*(VLOOKUP(A51,'SUPL. CALCULATION'!B:AD,29,0))),0)</f>
        <v>293</v>
      </c>
      <c r="C51" s="190">
        <f>IF(LEFT(A51,2)="UL",(VLOOKUP(A51,BASE!A:F,6,0)*VLOOKUP(A51,'SUPL. CALCULATION'!B:Z,25,0))+((VLOOKUP(A51,BASE!A:L,11,0)+VLOOKUP(A51,BASE!A:L,12,0))*VLOOKUP(A51,'SUPL. CALCULATION'!B:AA,26,0)),0)</f>
        <v>24</v>
      </c>
      <c r="D51" s="367">
        <f>IF(LEFT(A51,2)="UL",(IF((VLOOKUP(VLOOKUP(A51,BASE!A:B,2,0),REGISTRATIONS!B:C,2,0))="A330",(IF(VLOOKUP(A51,BASE!A:F,6,0)&gt;0,VLOOKUP(A51,'SUPL. CALCULATION'!B:Y,13,0),0))+(IF(VLOOKUP(A51,BASE!A:G,7,0)&gt;0,VLOOKUP(A51,'SUPL. CALCULATION'!B:Y,16,0),0)),0))+(IF((VLOOKUP(VLOOKUP(A51,BASE!A:B,2,0),REGISTRATIONS!B:C,2,0))="A320",(IF(VLOOKUP(A51,BASE!A:F,6,0)&gt;0,VLOOKUP(A51,'SUPL. CALCULATION'!B:Y,19,0),0))+(IF(VLOOKUP(A51,BASE!A:G,7,0)&gt;0,VLOOKUP(A51,'SUPL. CALCULATION'!B:Y,22,0),0)),0)),0)</f>
        <v>6</v>
      </c>
      <c r="E51" s="191">
        <f>IF(LEFT(A51,2)="UL",(IF((VLOOKUP(VLOOKUP(A51,BASE!A:B,2,0),REGISTRATIONS!B:C,2,0))="A330",(IF(VLOOKUP(A51,BASE!A:F,6,0)&gt;0,VLOOKUP(A51,'SUPL. CALCULATION'!B:Y,14,0),0))+(IF(VLOOKUP(A51,BASE!A:G,7,0)&gt;0,VLOOKUP(A51,'SUPL. CALCULATION'!B:Y,17,0),0)),0)+(IF((VLOOKUP(VLOOKUP(A51,BASE!A:B,2,0),REGISTRATIONS!B:C,2,0))="A320",(IF(VLOOKUP(A51,BASE!A:F,6,0)&gt;0,VLOOKUP(A51,'SUPL. CALCULATION'!B:Y,20,0),0))+(IF(VLOOKUP(A51,BASE!A:G,7,0)&gt;0,VLOOKUP(A51,'SUPL. CALCULATION'!B:Y,23,0),0)),0))),0)</f>
        <v>6</v>
      </c>
      <c r="F51" s="191">
        <f>IF(LEFT(A51,2)="UL",(IF((VLOOKUP(VLOOKUP(A51,BASE!A:B,2,0),REGISTRATIONS!B:C,2,0))="A330",(IF(VLOOKUP(A51,BASE!A:F,6,0)&gt;0,VLOOKUP(A51,'SUPL. CALCULATION'!B:Y,15,0),0))+(IF(VLOOKUP(A51,BASE!A:G,7,0)&gt;0,VLOOKUP(A51,'SUPL. CALCULATION'!B:Y,18,0),0)),0)+(IF((VLOOKUP(VLOOKUP(A51,BASE!A:B,2,0),REGISTRATIONS!B:C,2,0))="A320",(IF(VLOOKUP(A51,BASE!A:F,6,0)&gt;0,VLOOKUP(A51,'SUPL. CALCULATION'!B:Y,21,0),0))+(IF(VLOOKUP(A51,BASE!A:G,7,0)&gt;0,VLOOKUP(A51,'SUPL. CALCULATION'!B:Y,24,0),0)),0))),0)</f>
        <v>1</v>
      </c>
      <c r="G51" s="191">
        <f>_xlfn.IFNA(IF((VLOOKUP(A51,BASE!A:N,14,0))="M",IF(VLOOKUP(VLOOKUP(A51,BASE!A:B,2,0),REGISTRATIONS!B:C,2,0)="A330",(VLOOKUP(A51,BASE!A:K,11,0)),0)+IF(VLOOKUP(VLOOKUP(A51,BASE!A:B,2,0),REGISTRATIONS!B:C,2,0)="A320",(VLOOKUP(A51,BASE!A:K,11,0)),0),0),0)</f>
        <v>0</v>
      </c>
      <c r="H51" s="191">
        <f>_xlfn.IFNA(IF((VLOOKUP(A51,BASE!A:N,14,0))="M",IF(VLOOKUP(VLOOKUP(A51,BASE!A:B,2,0),REGISTRATIONS!B:C,2,0)="A330",(VLOOKUP(A51,BASE!A:K,11,0)),0)+IF(VLOOKUP(VLOOKUP(A51,BASE!A:B,2,0),REGISTRATIONS!B:C,2,0)="A320",(VLOOKUP(A51,BASE!A:K,11,0)),0),0),0)</f>
        <v>0</v>
      </c>
      <c r="I51" s="191">
        <f>_xlfn.IFNA(IF(VLOOKUP(A51,BASE!A:N,14,0)="M",IF((VLOOKUP(VLOOKUP(A51,BASE!A:B,2,0),REGISTRATIONS!B:C,2,0))="A330",VLOOKUP(VLOOKUP(A51,BASE!A:L,12,0),'UL GRID - CREW'!G:H,2,0),0)+IF(VLOOKUP(VLOOKUP(A51,BASE!A:B,2,0),REGISTRATIONS!B:C,2,0)="A320",(VLOOKUP(A51,BASE!A:L,12,0)),0),0),0)</f>
        <v>0</v>
      </c>
      <c r="J51" s="191">
        <f>_xlfn.IFNA(IF(VLOOKUP(A51,BASE!A:N,14,0)="M",IF((VLOOKUP(VLOOKUP(A51,BASE!A:B,2,0),REGISTRATIONS!B:C,2,0))="A330",VLOOKUP(VLOOKUP(A51,BASE!A:L,12,0),'UL GRID - CREW'!G:H,2,0),0)+IF(VLOOKUP(VLOOKUP(A51,BASE!A:B,2,0),REGISTRATIONS!B:C,2,0)="A320",(VLOOKUP(A51,BASE!A:L,12,0)),0),0),0)</f>
        <v>0</v>
      </c>
      <c r="K51" s="254" t="str">
        <f t="shared" si="1"/>
        <v/>
      </c>
      <c r="L51" s="254"/>
      <c r="M51" s="254"/>
      <c r="N51" s="254"/>
      <c r="O51" s="254"/>
      <c r="P51" s="77" t="str">
        <f>IF(B51=0,"",IF(A51&amp;$B$4&amp;B51=VLOOKUP(A51&amp;$B$4&amp;B51,'Exras Inflair Vs. Base'!Z:Z,1,0),"",0))</f>
        <v/>
      </c>
      <c r="Q51" s="77" t="str">
        <f>IF(C51=0,"",IF(A51&amp;$C$4&amp;C51=VLOOKUP(A51&amp;$C$4&amp;C51,'Exras Inflair Vs. Base'!Z:Z,1,0),"",0))</f>
        <v/>
      </c>
      <c r="R51" s="77" t="str">
        <f>IF(D51=0,"",IF(A51&amp;$D$4&amp;D51=VLOOKUP(A51&amp;$D$4&amp;D51,'Exras Inflair Vs. Base'!Z:Z,1,0),"",0))</f>
        <v/>
      </c>
      <c r="S51" s="77" t="str">
        <f>IF(E51=0,"",IF(A51&amp;$E$4&amp;E51=VLOOKUP(A51&amp;$E$4&amp;E51,'Exras Inflair Vs. Base'!Z:Z,1,0),"",0))</f>
        <v/>
      </c>
      <c r="T51" s="77" t="str">
        <f>IF(F51=0,"",IF(A51&amp;$F$4&amp;F51=VLOOKUP(A51&amp;$F$4&amp;F51,'Exras Inflair Vs. Base'!Z:Z,1,0),"",0))</f>
        <v/>
      </c>
      <c r="U51" s="77" t="str">
        <f>IF(G51=0,"",IF(A51&amp;$G$4&amp;G51=VLOOKUP(A51&amp;$G$4&amp;G51,'Exras Inflair Vs. Base'!Z:Z,1,0),"",0))</f>
        <v/>
      </c>
      <c r="V51" s="77" t="str">
        <f>IF(H51=0,"",IF(A51&amp;$H$4&amp;H51=VLOOKUP(A51&amp;$H$4&amp;H51,'Exras Inflair Vs. Base'!Z:Z,1,0),"",0))</f>
        <v/>
      </c>
      <c r="W51" s="77" t="str">
        <f>IF(I51=0,"",IF(A51&amp;$I$4&amp;I51=VLOOKUP(A51&amp;$I$4&amp;I51,'Exras Inflair Vs. Base'!Z:Z,1,0),"",0))</f>
        <v/>
      </c>
      <c r="X51" s="77" t="str">
        <f>IF(J51=0,"",IF(A51&amp;$J$4&amp;J51=VLOOKUP(A51&amp;$J$4&amp;J51,'Exras Inflair Vs. Base'!Z:Z,1,0),"",0))</f>
        <v/>
      </c>
    </row>
    <row r="52" spans="1:24" s="77" customFormat="1" ht="15.75" customHeight="1" x14ac:dyDescent="0.3">
      <c r="A52" s="156" t="str">
        <f>IF(BASE!A53=0,"",BASE!A53)</f>
        <v>UL0266</v>
      </c>
      <c r="B52" s="183">
        <f>IF(LEFT(A52,2)="UL",(VLOOKUP(A52,BASE!A:F,6,0)*(VLOOKUP(A52,'SUPL. CALCULATION'!B:AB,27,0)))+(VLOOKUP(A52,BASE!A:G,7,0)*(VLOOKUP(A52,'SUPL. CALCULATION'!B:AC,28,0)))+(VLOOKUP(A52,BASE!A:L,11,0)*(VLOOKUP(A52,'SUPL. CALCULATION'!B:AD,29,0)))+(VLOOKUP(A52,BASE!A:L,12,0)*(VLOOKUP(A52,'SUPL. CALCULATION'!B:AD,29,0))),0)</f>
        <v>303</v>
      </c>
      <c r="C52" s="184">
        <f>IF(LEFT(A52,2)="UL",(VLOOKUP(A52,BASE!A:F,6,0)*VLOOKUP(A52,'SUPL. CALCULATION'!B:Z,25,0))+((VLOOKUP(A52,BASE!A:L,11,0)+VLOOKUP(A52,BASE!A:L,12,0))*VLOOKUP(A52,'SUPL. CALCULATION'!B:AA,26,0)),0)</f>
        <v>34</v>
      </c>
      <c r="D52" s="366">
        <f>IF(LEFT(A52,2)="UL",(IF((VLOOKUP(VLOOKUP(A52,BASE!A:B,2,0),REGISTRATIONS!B:C,2,0))="A330",(IF(VLOOKUP(A52,BASE!A:F,6,0)&gt;0,VLOOKUP(A52,'SUPL. CALCULATION'!B:Y,13,0),0))+(IF(VLOOKUP(A52,BASE!A:G,7,0)&gt;0,VLOOKUP(A52,'SUPL. CALCULATION'!B:Y,16,0),0)),0))+(IF((VLOOKUP(VLOOKUP(A52,BASE!A:B,2,0),REGISTRATIONS!B:C,2,0))="A320",(IF(VLOOKUP(A52,BASE!A:F,6,0)&gt;0,VLOOKUP(A52,'SUPL. CALCULATION'!B:Y,19,0),0))+(IF(VLOOKUP(A52,BASE!A:G,7,0)&gt;0,VLOOKUP(A52,'SUPL. CALCULATION'!B:Y,22,0),0)),0)),0)</f>
        <v>6</v>
      </c>
      <c r="E52" s="185">
        <f>IF(LEFT(A52,2)="UL",(IF((VLOOKUP(VLOOKUP(A52,BASE!A:B,2,0),REGISTRATIONS!B:C,2,0))="A330",(IF(VLOOKUP(A52,BASE!A:F,6,0)&gt;0,VLOOKUP(A52,'SUPL. CALCULATION'!B:Y,14,0),0))+(IF(VLOOKUP(A52,BASE!A:G,7,0)&gt;0,VLOOKUP(A52,'SUPL. CALCULATION'!B:Y,17,0),0)),0)+(IF((VLOOKUP(VLOOKUP(A52,BASE!A:B,2,0),REGISTRATIONS!B:C,2,0))="A320",(IF(VLOOKUP(A52,BASE!A:F,6,0)&gt;0,VLOOKUP(A52,'SUPL. CALCULATION'!B:Y,20,0),0))+(IF(VLOOKUP(A52,BASE!A:G,7,0)&gt;0,VLOOKUP(A52,'SUPL. CALCULATION'!B:Y,23,0),0)),0))),0)</f>
        <v>6</v>
      </c>
      <c r="F52" s="185">
        <f>IF(LEFT(A52,2)="UL",(IF((VLOOKUP(VLOOKUP(A52,BASE!A:B,2,0),REGISTRATIONS!B:C,2,0))="A330",(IF(VLOOKUP(A52,BASE!A:F,6,0)&gt;0,VLOOKUP(A52,'SUPL. CALCULATION'!B:Y,15,0),0))+(IF(VLOOKUP(A52,BASE!A:G,7,0)&gt;0,VLOOKUP(A52,'SUPL. CALCULATION'!B:Y,18,0),0)),0)+(IF((VLOOKUP(VLOOKUP(A52,BASE!A:B,2,0),REGISTRATIONS!B:C,2,0))="A320",(IF(VLOOKUP(A52,BASE!A:F,6,0)&gt;0,VLOOKUP(A52,'SUPL. CALCULATION'!B:Y,21,0),0))+(IF(VLOOKUP(A52,BASE!A:G,7,0)&gt;0,VLOOKUP(A52,'SUPL. CALCULATION'!B:Y,24,0),0)),0))),0)</f>
        <v>1</v>
      </c>
      <c r="G52" s="185">
        <f>_xlfn.IFNA(IF((VLOOKUP(A52,BASE!A:N,14,0))="M",IF(VLOOKUP(VLOOKUP(A52,BASE!A:B,2,0),REGISTRATIONS!B:C,2,0)="A330",(VLOOKUP(A52,BASE!A:K,11,0)),0)+IF(VLOOKUP(VLOOKUP(A52,BASE!A:B,2,0),REGISTRATIONS!B:C,2,0)="A320",(VLOOKUP(A52,BASE!A:K,11,0)),0),0),0)</f>
        <v>0</v>
      </c>
      <c r="H52" s="185">
        <f>_xlfn.IFNA(IF((VLOOKUP(A52,BASE!A:N,14,0))="M",IF(VLOOKUP(VLOOKUP(A52,BASE!A:B,2,0),REGISTRATIONS!B:C,2,0)="A330",(VLOOKUP(A52,BASE!A:K,11,0)),0)+IF(VLOOKUP(VLOOKUP(A52,BASE!A:B,2,0),REGISTRATIONS!B:C,2,0)="A320",(VLOOKUP(A52,BASE!A:K,11,0)),0),0),0)</f>
        <v>0</v>
      </c>
      <c r="I52" s="185">
        <f>_xlfn.IFNA(IF(VLOOKUP(A52,BASE!A:N,14,0)="M",IF((VLOOKUP(VLOOKUP(A52,BASE!A:B,2,0),REGISTRATIONS!B:C,2,0))="A330",VLOOKUP(VLOOKUP(A52,BASE!A:L,12,0),'UL GRID - CREW'!G:H,2,0),0)+IF(VLOOKUP(VLOOKUP(A52,BASE!A:B,2,0),REGISTRATIONS!B:C,2,0)="A320",(VLOOKUP(A52,BASE!A:L,12,0)),0),0),0)</f>
        <v>0</v>
      </c>
      <c r="J52" s="185">
        <f>_xlfn.IFNA(IF(VLOOKUP(A52,BASE!A:N,14,0)="M",IF((VLOOKUP(VLOOKUP(A52,BASE!A:B,2,0),REGISTRATIONS!B:C,2,0))="A330",VLOOKUP(VLOOKUP(A52,BASE!A:L,12,0),'UL GRID - CREW'!G:H,2,0),0)+IF(VLOOKUP(VLOOKUP(A52,BASE!A:B,2,0),REGISTRATIONS!B:C,2,0)="A320",(VLOOKUP(A52,BASE!A:L,12,0)),0),0),0)</f>
        <v>0</v>
      </c>
      <c r="K52" s="254" t="str">
        <f t="shared" si="1"/>
        <v/>
      </c>
      <c r="L52" s="254"/>
      <c r="M52" s="254"/>
      <c r="N52" s="254"/>
      <c r="O52" s="254"/>
      <c r="P52" s="77" t="str">
        <f>IF(B52=0,"",IF(A52&amp;$B$4&amp;B52=VLOOKUP(A52&amp;$B$4&amp;B52,'Exras Inflair Vs. Base'!Z:Z,1,0),"",0))</f>
        <v/>
      </c>
      <c r="Q52" s="77" t="str">
        <f>IF(C52=0,"",IF(A52&amp;$C$4&amp;C52=VLOOKUP(A52&amp;$C$4&amp;C52,'Exras Inflair Vs. Base'!Z:Z,1,0),"",0))</f>
        <v/>
      </c>
      <c r="R52" s="77" t="str">
        <f>IF(D52=0,"",IF(A52&amp;$D$4&amp;D52=VLOOKUP(A52&amp;$D$4&amp;D52,'Exras Inflair Vs. Base'!Z:Z,1,0),"",0))</f>
        <v/>
      </c>
      <c r="S52" s="77" t="str">
        <f>IF(E52=0,"",IF(A52&amp;$E$4&amp;E52=VLOOKUP(A52&amp;$E$4&amp;E52,'Exras Inflair Vs. Base'!Z:Z,1,0),"",0))</f>
        <v/>
      </c>
      <c r="T52" s="77" t="str">
        <f>IF(F52=0,"",IF(A52&amp;$F$4&amp;F52=VLOOKUP(A52&amp;$F$4&amp;F52,'Exras Inflair Vs. Base'!Z:Z,1,0),"",0))</f>
        <v/>
      </c>
      <c r="U52" s="77" t="str">
        <f>IF(G52=0,"",IF(A52&amp;$G$4&amp;G52=VLOOKUP(A52&amp;$G$4&amp;G52,'Exras Inflair Vs. Base'!Z:Z,1,0),"",0))</f>
        <v/>
      </c>
      <c r="V52" s="77" t="str">
        <f>IF(H52=0,"",IF(A52&amp;$H$4&amp;H52=VLOOKUP(A52&amp;$H$4&amp;H52,'Exras Inflair Vs. Base'!Z:Z,1,0),"",0))</f>
        <v/>
      </c>
      <c r="W52" s="77" t="str">
        <f>IF(I52=0,"",IF(A52&amp;$I$4&amp;I52=VLOOKUP(A52&amp;$I$4&amp;I52,'Exras Inflair Vs. Base'!Z:Z,1,0),"",0))</f>
        <v/>
      </c>
      <c r="X52" s="77" t="str">
        <f>IF(J52=0,"",IF(A52&amp;$J$4&amp;J52=VLOOKUP(A52&amp;$J$4&amp;J52,'Exras Inflair Vs. Base'!Z:Z,1,0),"",0))</f>
        <v/>
      </c>
    </row>
    <row r="53" spans="1:24" s="77" customFormat="1" ht="15.75" customHeight="1" x14ac:dyDescent="0.3">
      <c r="A53" s="188" t="str">
        <f>IF(BASE!A54=0,"",BASE!A54)</f>
        <v>UL0263</v>
      </c>
      <c r="B53" s="189">
        <f>IF(LEFT(A53,2)="UL",(VLOOKUP(A53,BASE!A:F,6,0)*(VLOOKUP(A53,'SUPL. CALCULATION'!B:AB,27,0)))+(VLOOKUP(A53,BASE!A:G,7,0)*(VLOOKUP(A53,'SUPL. CALCULATION'!B:AC,28,0)))+(VLOOKUP(A53,BASE!A:L,11,0)*(VLOOKUP(A53,'SUPL. CALCULATION'!B:AD,29,0)))+(VLOOKUP(A53,BASE!A:L,12,0)*(VLOOKUP(A53,'SUPL. CALCULATION'!B:AD,29,0))),0)</f>
        <v>180</v>
      </c>
      <c r="C53" s="190">
        <f>IF(LEFT(A53,2)="UL",(VLOOKUP(A53,BASE!A:F,6,0)*VLOOKUP(A53,'SUPL. CALCULATION'!B:Z,25,0))+((VLOOKUP(A53,BASE!A:L,11,0)+VLOOKUP(A53,BASE!A:L,12,0))*VLOOKUP(A53,'SUPL. CALCULATION'!B:AA,26,0)),0)</f>
        <v>13</v>
      </c>
      <c r="D53" s="367">
        <f>IF(LEFT(A53,2)="UL",(IF((VLOOKUP(VLOOKUP(A53,BASE!A:B,2,0),REGISTRATIONS!B:C,2,0))="A330",(IF(VLOOKUP(A53,BASE!A:F,6,0)&gt;0,VLOOKUP(A53,'SUPL. CALCULATION'!B:Y,13,0),0))+(IF(VLOOKUP(A53,BASE!A:G,7,0)&gt;0,VLOOKUP(A53,'SUPL. CALCULATION'!B:Y,16,0),0)),0))+(IF((VLOOKUP(VLOOKUP(A53,BASE!A:B,2,0),REGISTRATIONS!B:C,2,0))="A320",(IF(VLOOKUP(A53,BASE!A:F,6,0)&gt;0,VLOOKUP(A53,'SUPL. CALCULATION'!B:Y,19,0),0))+(IF(VLOOKUP(A53,BASE!A:G,7,0)&gt;0,VLOOKUP(A53,'SUPL. CALCULATION'!B:Y,22,0),0)),0)),0)</f>
        <v>3</v>
      </c>
      <c r="E53" s="191">
        <f>IF(LEFT(A53,2)="UL",(IF((VLOOKUP(VLOOKUP(A53,BASE!A:B,2,0),REGISTRATIONS!B:C,2,0))="A330",(IF(VLOOKUP(A53,BASE!A:F,6,0)&gt;0,VLOOKUP(A53,'SUPL. CALCULATION'!B:Y,14,0),0))+(IF(VLOOKUP(A53,BASE!A:G,7,0)&gt;0,VLOOKUP(A53,'SUPL. CALCULATION'!B:Y,17,0),0)),0)+(IF((VLOOKUP(VLOOKUP(A53,BASE!A:B,2,0),REGISTRATIONS!B:C,2,0))="A320",(IF(VLOOKUP(A53,BASE!A:F,6,0)&gt;0,VLOOKUP(A53,'SUPL. CALCULATION'!B:Y,20,0),0))+(IF(VLOOKUP(A53,BASE!A:G,7,0)&gt;0,VLOOKUP(A53,'SUPL. CALCULATION'!B:Y,23,0),0)),0))),0)</f>
        <v>3</v>
      </c>
      <c r="F53" s="191">
        <f>IF(LEFT(A53,2)="UL",(IF((VLOOKUP(VLOOKUP(A53,BASE!A:B,2,0),REGISTRATIONS!B:C,2,0))="A330",(IF(VLOOKUP(A53,BASE!A:F,6,0)&gt;0,VLOOKUP(A53,'SUPL. CALCULATION'!B:Y,15,0),0))+(IF(VLOOKUP(A53,BASE!A:G,7,0)&gt;0,VLOOKUP(A53,'SUPL. CALCULATION'!B:Y,18,0),0)),0)+(IF((VLOOKUP(VLOOKUP(A53,BASE!A:B,2,0),REGISTRATIONS!B:C,2,0))="A320",(IF(VLOOKUP(A53,BASE!A:F,6,0)&gt;0,VLOOKUP(A53,'SUPL. CALCULATION'!B:Y,21,0),0))+(IF(VLOOKUP(A53,BASE!A:G,7,0)&gt;0,VLOOKUP(A53,'SUPL. CALCULATION'!B:Y,24,0),0)),0))),0)</f>
        <v>1</v>
      </c>
      <c r="G53" s="191">
        <f>_xlfn.IFNA(IF((VLOOKUP(A53,BASE!A:N,14,0))="M",IF(VLOOKUP(VLOOKUP(A53,BASE!A:B,2,0),REGISTRATIONS!B:C,2,0)="A330",(VLOOKUP(A53,BASE!A:K,11,0)),0)+IF(VLOOKUP(VLOOKUP(A53,BASE!A:B,2,0),REGISTRATIONS!B:C,2,0)="A320",(VLOOKUP(A53,BASE!A:K,11,0)),0),0),0)</f>
        <v>0</v>
      </c>
      <c r="H53" s="191">
        <f>_xlfn.IFNA(IF((VLOOKUP(A53,BASE!A:N,14,0))="M",IF(VLOOKUP(VLOOKUP(A53,BASE!A:B,2,0),REGISTRATIONS!B:C,2,0)="A330",(VLOOKUP(A53,BASE!A:K,11,0)),0)+IF(VLOOKUP(VLOOKUP(A53,BASE!A:B,2,0),REGISTRATIONS!B:C,2,0)="A320",(VLOOKUP(A53,BASE!A:K,11,0)),0),0),0)</f>
        <v>0</v>
      </c>
      <c r="I53" s="191">
        <f>_xlfn.IFNA(IF(VLOOKUP(A53,BASE!A:N,14,0)="M",IF((VLOOKUP(VLOOKUP(A53,BASE!A:B,2,0),REGISTRATIONS!B:C,2,0))="A330",VLOOKUP(VLOOKUP(A53,BASE!A:L,12,0),'UL GRID - CREW'!G:H,2,0),0)+IF(VLOOKUP(VLOOKUP(A53,BASE!A:B,2,0),REGISTRATIONS!B:C,2,0)="A320",(VLOOKUP(A53,BASE!A:L,12,0)),0),0),0)</f>
        <v>0</v>
      </c>
      <c r="J53" s="191">
        <f>_xlfn.IFNA(IF(VLOOKUP(A53,BASE!A:N,14,0)="M",IF((VLOOKUP(VLOOKUP(A53,BASE!A:B,2,0),REGISTRATIONS!B:C,2,0))="A330",VLOOKUP(VLOOKUP(A53,BASE!A:L,12,0),'UL GRID - CREW'!G:H,2,0),0)+IF(VLOOKUP(VLOOKUP(A53,BASE!A:B,2,0),REGISTRATIONS!B:C,2,0)="A320",(VLOOKUP(A53,BASE!A:L,12,0)),0),0),0)</f>
        <v>0</v>
      </c>
      <c r="K53" s="254" t="str">
        <f t="shared" si="1"/>
        <v/>
      </c>
      <c r="L53" s="254"/>
      <c r="M53" s="254"/>
      <c r="N53" s="254"/>
      <c r="O53" s="254"/>
      <c r="P53" s="77" t="str">
        <f>IF(B53=0,"",IF(A53&amp;$B$4&amp;B53=VLOOKUP(A53&amp;$B$4&amp;B53,'Exras Inflair Vs. Base'!Z:Z,1,0),"",0))</f>
        <v/>
      </c>
      <c r="Q53" s="77" t="str">
        <f>IF(C53=0,"",IF(A53&amp;$C$4&amp;C53=VLOOKUP(A53&amp;$C$4&amp;C53,'Exras Inflair Vs. Base'!Z:Z,1,0),"",0))</f>
        <v/>
      </c>
      <c r="R53" s="77" t="str">
        <f>IF(D53=0,"",IF(A53&amp;$D$4&amp;D53=VLOOKUP(A53&amp;$D$4&amp;D53,'Exras Inflair Vs. Base'!Z:Z,1,0),"",0))</f>
        <v/>
      </c>
      <c r="S53" s="77" t="str">
        <f>IF(E53=0,"",IF(A53&amp;$E$4&amp;E53=VLOOKUP(A53&amp;$E$4&amp;E53,'Exras Inflair Vs. Base'!Z:Z,1,0),"",0))</f>
        <v/>
      </c>
      <c r="T53" s="77" t="str">
        <f>IF(F53=0,"",IF(A53&amp;$F$4&amp;F53=VLOOKUP(A53&amp;$F$4&amp;F53,'Exras Inflair Vs. Base'!Z:Z,1,0),"",0))</f>
        <v/>
      </c>
      <c r="U53" s="77" t="str">
        <f>IF(G53=0,"",IF(A53&amp;$G$4&amp;G53=VLOOKUP(A53&amp;$G$4&amp;G53,'Exras Inflair Vs. Base'!Z:Z,1,0),"",0))</f>
        <v/>
      </c>
      <c r="V53" s="77" t="str">
        <f>IF(H53=0,"",IF(A53&amp;$H$4&amp;H53=VLOOKUP(A53&amp;$H$4&amp;H53,'Exras Inflair Vs. Base'!Z:Z,1,0),"",0))</f>
        <v/>
      </c>
      <c r="W53" s="77" t="str">
        <f>IF(I53=0,"",IF(A53&amp;$I$4&amp;I53=VLOOKUP(A53&amp;$I$4&amp;I53,'Exras Inflair Vs. Base'!Z:Z,1,0),"",0))</f>
        <v/>
      </c>
      <c r="X53" s="77" t="str">
        <f>IF(J53=0,"",IF(A53&amp;$J$4&amp;J53=VLOOKUP(A53&amp;$J$4&amp;J53,'Exras Inflair Vs. Base'!Z:Z,1,0),"",0))</f>
        <v/>
      </c>
    </row>
    <row r="54" spans="1:24" s="77" customFormat="1" ht="15.75" customHeight="1" x14ac:dyDescent="0.3">
      <c r="A54" s="156" t="str">
        <f>IF(BASE!A55=0,"",BASE!A55)</f>
        <v>UL0264</v>
      </c>
      <c r="B54" s="183">
        <f>IF(LEFT(A54,2)="UL",(VLOOKUP(A54,BASE!A:F,6,0)*(VLOOKUP(A54,'SUPL. CALCULATION'!B:AB,27,0)))+(VLOOKUP(A54,BASE!A:G,7,0)*(VLOOKUP(A54,'SUPL. CALCULATION'!B:AC,28,0)))+(VLOOKUP(A54,BASE!A:L,11,0)*(VLOOKUP(A54,'SUPL. CALCULATION'!B:AD,29,0)))+(VLOOKUP(A54,BASE!A:L,12,0)*(VLOOKUP(A54,'SUPL. CALCULATION'!B:AD,29,0))),0)</f>
        <v>191</v>
      </c>
      <c r="C54" s="184">
        <f>IF(LEFT(A54,2)="UL",(VLOOKUP(A54,BASE!A:F,6,0)*VLOOKUP(A54,'SUPL. CALCULATION'!B:Z,25,0))+((VLOOKUP(A54,BASE!A:L,11,0)+VLOOKUP(A54,BASE!A:L,12,0))*VLOOKUP(A54,'SUPL. CALCULATION'!B:AA,26,0)),0)</f>
        <v>15</v>
      </c>
      <c r="D54" s="366">
        <f>IF(LEFT(A54,2)="UL",(IF((VLOOKUP(VLOOKUP(A54,BASE!A:B,2,0),REGISTRATIONS!B:C,2,0))="A330",(IF(VLOOKUP(A54,BASE!A:F,6,0)&gt;0,VLOOKUP(A54,'SUPL. CALCULATION'!B:Y,13,0),0))+(IF(VLOOKUP(A54,BASE!A:G,7,0)&gt;0,VLOOKUP(A54,'SUPL. CALCULATION'!B:Y,16,0),0)),0))+(IF((VLOOKUP(VLOOKUP(A54,BASE!A:B,2,0),REGISTRATIONS!B:C,2,0))="A320",(IF(VLOOKUP(A54,BASE!A:F,6,0)&gt;0,VLOOKUP(A54,'SUPL. CALCULATION'!B:Y,19,0),0))+(IF(VLOOKUP(A54,BASE!A:G,7,0)&gt;0,VLOOKUP(A54,'SUPL. CALCULATION'!B:Y,22,0),0)),0)),0)</f>
        <v>3</v>
      </c>
      <c r="E54" s="185">
        <f>IF(LEFT(A54,2)="UL",(IF((VLOOKUP(VLOOKUP(A54,BASE!A:B,2,0),REGISTRATIONS!B:C,2,0))="A330",(IF(VLOOKUP(A54,BASE!A:F,6,0)&gt;0,VLOOKUP(A54,'SUPL. CALCULATION'!B:Y,14,0),0))+(IF(VLOOKUP(A54,BASE!A:G,7,0)&gt;0,VLOOKUP(A54,'SUPL. CALCULATION'!B:Y,17,0),0)),0)+(IF((VLOOKUP(VLOOKUP(A54,BASE!A:B,2,0),REGISTRATIONS!B:C,2,0))="A320",(IF(VLOOKUP(A54,BASE!A:F,6,0)&gt;0,VLOOKUP(A54,'SUPL. CALCULATION'!B:Y,20,0),0))+(IF(VLOOKUP(A54,BASE!A:G,7,0)&gt;0,VLOOKUP(A54,'SUPL. CALCULATION'!B:Y,23,0),0)),0))),0)</f>
        <v>3</v>
      </c>
      <c r="F54" s="185">
        <f>IF(LEFT(A54,2)="UL",(IF((VLOOKUP(VLOOKUP(A54,BASE!A:B,2,0),REGISTRATIONS!B:C,2,0))="A330",(IF(VLOOKUP(A54,BASE!A:F,6,0)&gt;0,VLOOKUP(A54,'SUPL. CALCULATION'!B:Y,15,0),0))+(IF(VLOOKUP(A54,BASE!A:G,7,0)&gt;0,VLOOKUP(A54,'SUPL. CALCULATION'!B:Y,18,0),0)),0)+(IF((VLOOKUP(VLOOKUP(A54,BASE!A:B,2,0),REGISTRATIONS!B:C,2,0))="A320",(IF(VLOOKUP(A54,BASE!A:F,6,0)&gt;0,VLOOKUP(A54,'SUPL. CALCULATION'!B:Y,21,0),0))+(IF(VLOOKUP(A54,BASE!A:G,7,0)&gt;0,VLOOKUP(A54,'SUPL. CALCULATION'!B:Y,24,0),0)),0))),0)</f>
        <v>1</v>
      </c>
      <c r="G54" s="185">
        <f>_xlfn.IFNA(IF((VLOOKUP(A54,BASE!A:N,14,0))="M",IF(VLOOKUP(VLOOKUP(A54,BASE!A:B,2,0),REGISTRATIONS!B:C,2,0)="A330",(VLOOKUP(A54,BASE!A:K,11,0)),0)+IF(VLOOKUP(VLOOKUP(A54,BASE!A:B,2,0),REGISTRATIONS!B:C,2,0)="A320",(VLOOKUP(A54,BASE!A:K,11,0)),0),0),0)</f>
        <v>0</v>
      </c>
      <c r="H54" s="185">
        <f>_xlfn.IFNA(IF((VLOOKUP(A54,BASE!A:N,14,0))="M",IF(VLOOKUP(VLOOKUP(A54,BASE!A:B,2,0),REGISTRATIONS!B:C,2,0)="A330",(VLOOKUP(A54,BASE!A:K,11,0)),0)+IF(VLOOKUP(VLOOKUP(A54,BASE!A:B,2,0),REGISTRATIONS!B:C,2,0)="A320",(VLOOKUP(A54,BASE!A:K,11,0)),0),0),0)</f>
        <v>0</v>
      </c>
      <c r="I54" s="185">
        <f>_xlfn.IFNA(IF(VLOOKUP(A54,BASE!A:N,14,0)="M",IF((VLOOKUP(VLOOKUP(A54,BASE!A:B,2,0),REGISTRATIONS!B:C,2,0))="A330",VLOOKUP(VLOOKUP(A54,BASE!A:L,12,0),'UL GRID - CREW'!G:H,2,0),0)+IF(VLOOKUP(VLOOKUP(A54,BASE!A:B,2,0),REGISTRATIONS!B:C,2,0)="A320",(VLOOKUP(A54,BASE!A:L,12,0)),0),0),0)</f>
        <v>0</v>
      </c>
      <c r="J54" s="185">
        <f>_xlfn.IFNA(IF(VLOOKUP(A54,BASE!A:N,14,0)="M",IF((VLOOKUP(VLOOKUP(A54,BASE!A:B,2,0),REGISTRATIONS!B:C,2,0))="A330",VLOOKUP(VLOOKUP(A54,BASE!A:L,12,0),'UL GRID - CREW'!G:H,2,0),0)+IF(VLOOKUP(VLOOKUP(A54,BASE!A:B,2,0),REGISTRATIONS!B:C,2,0)="A320",(VLOOKUP(A54,BASE!A:L,12,0)),0),0),0)</f>
        <v>0</v>
      </c>
      <c r="K54" s="254" t="str">
        <f t="shared" si="1"/>
        <v/>
      </c>
      <c r="L54" s="254"/>
      <c r="M54" s="254"/>
      <c r="N54" s="254"/>
      <c r="O54" s="254"/>
      <c r="P54" s="77" t="str">
        <f>IF(B54=0,"",IF(A54&amp;$B$4&amp;B54=VLOOKUP(A54&amp;$B$4&amp;B54,'Exras Inflair Vs. Base'!Z:Z,1,0),"",0))</f>
        <v/>
      </c>
      <c r="Q54" s="77" t="str">
        <f>IF(C54=0,"",IF(A54&amp;$C$4&amp;C54=VLOOKUP(A54&amp;$C$4&amp;C54,'Exras Inflair Vs. Base'!Z:Z,1,0),"",0))</f>
        <v/>
      </c>
      <c r="R54" s="77" t="str">
        <f>IF(D54=0,"",IF(A54&amp;$D$4&amp;D54=VLOOKUP(A54&amp;$D$4&amp;D54,'Exras Inflair Vs. Base'!Z:Z,1,0),"",0))</f>
        <v/>
      </c>
      <c r="S54" s="77" t="str">
        <f>IF(E54=0,"",IF(A54&amp;$E$4&amp;E54=VLOOKUP(A54&amp;$E$4&amp;E54,'Exras Inflair Vs. Base'!Z:Z,1,0),"",0))</f>
        <v/>
      </c>
      <c r="T54" s="77" t="str">
        <f>IF(F54=0,"",IF(A54&amp;$F$4&amp;F54=VLOOKUP(A54&amp;$F$4&amp;F54,'Exras Inflair Vs. Base'!Z:Z,1,0),"",0))</f>
        <v/>
      </c>
      <c r="U54" s="77" t="str">
        <f>IF(G54=0,"",IF(A54&amp;$G$4&amp;G54=VLOOKUP(A54&amp;$G$4&amp;G54,'Exras Inflair Vs. Base'!Z:Z,1,0),"",0))</f>
        <v/>
      </c>
      <c r="V54" s="77" t="str">
        <f>IF(H54=0,"",IF(A54&amp;$H$4&amp;H54=VLOOKUP(A54&amp;$H$4&amp;H54,'Exras Inflair Vs. Base'!Z:Z,1,0),"",0))</f>
        <v/>
      </c>
      <c r="W54" s="77" t="str">
        <f>IF(I54=0,"",IF(A54&amp;$I$4&amp;I54=VLOOKUP(A54&amp;$I$4&amp;I54,'Exras Inflair Vs. Base'!Z:Z,1,0),"",0))</f>
        <v/>
      </c>
      <c r="X54" s="77" t="str">
        <f>IF(J54=0,"",IF(A54&amp;$J$4&amp;J54=VLOOKUP(A54&amp;$J$4&amp;J54,'Exras Inflair Vs. Base'!Z:Z,1,0),"",0))</f>
        <v/>
      </c>
    </row>
    <row r="55" spans="1:24" s="77" customFormat="1" ht="15.75" customHeight="1" x14ac:dyDescent="0.3">
      <c r="A55" s="188" t="str">
        <f>IF(BASE!A56=0,"",BASE!A56)</f>
        <v>UL0225</v>
      </c>
      <c r="B55" s="189">
        <f>IF(LEFT(A55,2)="UL",(VLOOKUP(A55,BASE!A:F,6,0)*(VLOOKUP(A55,'SUPL. CALCULATION'!B:AB,27,0)))+(VLOOKUP(A55,BASE!A:G,7,0)*(VLOOKUP(A55,'SUPL. CALCULATION'!B:AC,28,0)))+(VLOOKUP(A55,BASE!A:L,11,0)*(VLOOKUP(A55,'SUPL. CALCULATION'!B:AD,29,0)))+(VLOOKUP(A55,BASE!A:L,12,0)*(VLOOKUP(A55,'SUPL. CALCULATION'!B:AD,29,0))),0)</f>
        <v>283</v>
      </c>
      <c r="C55" s="190">
        <f>IF(LEFT(A55,2)="UL",(VLOOKUP(A55,BASE!A:F,6,0)*VLOOKUP(A55,'SUPL. CALCULATION'!B:Z,25,0))+((VLOOKUP(A55,BASE!A:L,11,0)+VLOOKUP(A55,BASE!A:L,12,0))*VLOOKUP(A55,'SUPL. CALCULATION'!B:AA,26,0)),0)</f>
        <v>32</v>
      </c>
      <c r="D55" s="367">
        <f>IF(LEFT(A55,2)="UL",(IF((VLOOKUP(VLOOKUP(A55,BASE!A:B,2,0),REGISTRATIONS!B:C,2,0))="A330",(IF(VLOOKUP(A55,BASE!A:F,6,0)&gt;0,VLOOKUP(A55,'SUPL. CALCULATION'!B:Y,13,0),0))+(IF(VLOOKUP(A55,BASE!A:G,7,0)&gt;0,VLOOKUP(A55,'SUPL. CALCULATION'!B:Y,16,0),0)),0))+(IF((VLOOKUP(VLOOKUP(A55,BASE!A:B,2,0),REGISTRATIONS!B:C,2,0))="A320",(IF(VLOOKUP(A55,BASE!A:F,6,0)&gt;0,VLOOKUP(A55,'SUPL. CALCULATION'!B:Y,19,0),0))+(IF(VLOOKUP(A55,BASE!A:G,7,0)&gt;0,VLOOKUP(A55,'SUPL. CALCULATION'!B:Y,22,0),0)),0)),0)</f>
        <v>6</v>
      </c>
      <c r="E55" s="191">
        <f>IF(LEFT(A55,2)="UL",(IF((VLOOKUP(VLOOKUP(A55,BASE!A:B,2,0),REGISTRATIONS!B:C,2,0))="A330",(IF(VLOOKUP(A55,BASE!A:F,6,0)&gt;0,VLOOKUP(A55,'SUPL. CALCULATION'!B:Y,14,0),0))+(IF(VLOOKUP(A55,BASE!A:G,7,0)&gt;0,VLOOKUP(A55,'SUPL. CALCULATION'!B:Y,17,0),0)),0)+(IF((VLOOKUP(VLOOKUP(A55,BASE!A:B,2,0),REGISTRATIONS!B:C,2,0))="A320",(IF(VLOOKUP(A55,BASE!A:F,6,0)&gt;0,VLOOKUP(A55,'SUPL. CALCULATION'!B:Y,20,0),0))+(IF(VLOOKUP(A55,BASE!A:G,7,0)&gt;0,VLOOKUP(A55,'SUPL. CALCULATION'!B:Y,23,0),0)),0))),0)</f>
        <v>6</v>
      </c>
      <c r="F55" s="191">
        <f>IF(LEFT(A55,2)="UL",(IF((VLOOKUP(VLOOKUP(A55,BASE!A:B,2,0),REGISTRATIONS!B:C,2,0))="A330",(IF(VLOOKUP(A55,BASE!A:F,6,0)&gt;0,VLOOKUP(A55,'SUPL. CALCULATION'!B:Y,15,0),0))+(IF(VLOOKUP(A55,BASE!A:G,7,0)&gt;0,VLOOKUP(A55,'SUPL. CALCULATION'!B:Y,18,0),0)),0)+(IF((VLOOKUP(VLOOKUP(A55,BASE!A:B,2,0),REGISTRATIONS!B:C,2,0))="A320",(IF(VLOOKUP(A55,BASE!A:F,6,0)&gt;0,VLOOKUP(A55,'SUPL. CALCULATION'!B:Y,21,0),0))+(IF(VLOOKUP(A55,BASE!A:G,7,0)&gt;0,VLOOKUP(A55,'SUPL. CALCULATION'!B:Y,24,0),0)),0))),0)</f>
        <v>1</v>
      </c>
      <c r="G55" s="191">
        <f>_xlfn.IFNA(IF((VLOOKUP(A55,BASE!A:N,14,0))="M",IF(VLOOKUP(VLOOKUP(A55,BASE!A:B,2,0),REGISTRATIONS!B:C,2,0)="A330",(VLOOKUP(A55,BASE!A:K,11,0)),0)+IF(VLOOKUP(VLOOKUP(A55,BASE!A:B,2,0),REGISTRATIONS!B:C,2,0)="A320",(VLOOKUP(A55,BASE!A:K,11,0)),0),0),0)</f>
        <v>0</v>
      </c>
      <c r="H55" s="191">
        <f>_xlfn.IFNA(IF((VLOOKUP(A55,BASE!A:N,14,0))="M",IF(VLOOKUP(VLOOKUP(A55,BASE!A:B,2,0),REGISTRATIONS!B:C,2,0)="A330",(VLOOKUP(A55,BASE!A:K,11,0)),0)+IF(VLOOKUP(VLOOKUP(A55,BASE!A:B,2,0),REGISTRATIONS!B:C,2,0)="A320",(VLOOKUP(A55,BASE!A:K,11,0)),0),0),0)</f>
        <v>0</v>
      </c>
      <c r="I55" s="191">
        <f>_xlfn.IFNA(IF(VLOOKUP(A55,BASE!A:N,14,0)="M",IF((VLOOKUP(VLOOKUP(A55,BASE!A:B,2,0),REGISTRATIONS!B:C,2,0))="A330",VLOOKUP(VLOOKUP(A55,BASE!A:L,12,0),'UL GRID - CREW'!G:H,2,0),0)+IF(VLOOKUP(VLOOKUP(A55,BASE!A:B,2,0),REGISTRATIONS!B:C,2,0)="A320",(VLOOKUP(A55,BASE!A:L,12,0)),0),0),0)</f>
        <v>0</v>
      </c>
      <c r="J55" s="191">
        <f>_xlfn.IFNA(IF(VLOOKUP(A55,BASE!A:N,14,0)="M",IF((VLOOKUP(VLOOKUP(A55,BASE!A:B,2,0),REGISTRATIONS!B:C,2,0))="A330",VLOOKUP(VLOOKUP(A55,BASE!A:L,12,0),'UL GRID - CREW'!G:H,2,0),0)+IF(VLOOKUP(VLOOKUP(A55,BASE!A:B,2,0),REGISTRATIONS!B:C,2,0)="A320",(VLOOKUP(A55,BASE!A:L,12,0)),0),0),0)</f>
        <v>0</v>
      </c>
      <c r="K55" s="254" t="str">
        <f t="shared" si="1"/>
        <v/>
      </c>
      <c r="L55" s="254"/>
      <c r="M55" s="254"/>
      <c r="N55" s="254"/>
      <c r="O55" s="254"/>
      <c r="P55" s="77" t="str">
        <f>IF(B55=0,"",IF(A55&amp;$B$4&amp;B55=VLOOKUP(A55&amp;$B$4&amp;B55,'Exras Inflair Vs. Base'!Z:Z,1,0),"",0))</f>
        <v/>
      </c>
      <c r="Q55" s="77" t="str">
        <f>IF(C55=0,"",IF(A55&amp;$C$4&amp;C55=VLOOKUP(A55&amp;$C$4&amp;C55,'Exras Inflair Vs. Base'!Z:Z,1,0),"",0))</f>
        <v/>
      </c>
      <c r="R55" s="77" t="str">
        <f>IF(D55=0,"",IF(A55&amp;$D$4&amp;D55=VLOOKUP(A55&amp;$D$4&amp;D55,'Exras Inflair Vs. Base'!Z:Z,1,0),"",0))</f>
        <v/>
      </c>
      <c r="S55" s="77" t="str">
        <f>IF(E55=0,"",IF(A55&amp;$E$4&amp;E55=VLOOKUP(A55&amp;$E$4&amp;E55,'Exras Inflair Vs. Base'!Z:Z,1,0),"",0))</f>
        <v/>
      </c>
      <c r="T55" s="77" t="str">
        <f>IF(F55=0,"",IF(A55&amp;$F$4&amp;F55=VLOOKUP(A55&amp;$F$4&amp;F55,'Exras Inflair Vs. Base'!Z:Z,1,0),"",0))</f>
        <v/>
      </c>
      <c r="U55" s="77" t="str">
        <f>IF(G55=0,"",IF(A55&amp;$G$4&amp;G55=VLOOKUP(A55&amp;$G$4&amp;G55,'Exras Inflair Vs. Base'!Z:Z,1,0),"",0))</f>
        <v/>
      </c>
      <c r="V55" s="77" t="str">
        <f>IF(H55=0,"",IF(A55&amp;$H$4&amp;H55=VLOOKUP(A55&amp;$H$4&amp;H55,'Exras Inflair Vs. Base'!Z:Z,1,0),"",0))</f>
        <v/>
      </c>
      <c r="W55" s="77" t="str">
        <f>IF(I55=0,"",IF(A55&amp;$I$4&amp;I55=VLOOKUP(A55&amp;$I$4&amp;I55,'Exras Inflair Vs. Base'!Z:Z,1,0),"",0))</f>
        <v/>
      </c>
      <c r="X55" s="77" t="str">
        <f>IF(J55=0,"",IF(A55&amp;$J$4&amp;J55=VLOOKUP(A55&amp;$J$4&amp;J55,'Exras Inflair Vs. Base'!Z:Z,1,0),"",0))</f>
        <v/>
      </c>
    </row>
    <row r="56" spans="1:24" s="77" customFormat="1" ht="15.75" customHeight="1" x14ac:dyDescent="0.3">
      <c r="A56" s="156" t="str">
        <f>IF(BASE!A57=0,"",BASE!A57)</f>
        <v>UL0226</v>
      </c>
      <c r="B56" s="183">
        <f>IF(LEFT(A56,2)="UL",(VLOOKUP(A56,BASE!A:F,6,0)*(VLOOKUP(A56,'SUPL. CALCULATION'!B:AB,27,0)))+(VLOOKUP(A56,BASE!A:G,7,0)*(VLOOKUP(A56,'SUPL. CALCULATION'!B:AC,28,0)))+(VLOOKUP(A56,BASE!A:L,11,0)*(VLOOKUP(A56,'SUPL. CALCULATION'!B:AD,29,0)))+(VLOOKUP(A56,BASE!A:L,12,0)*(VLOOKUP(A56,'SUPL. CALCULATION'!B:AD,29,0))),0)</f>
        <v>272</v>
      </c>
      <c r="C56" s="184">
        <f>IF(LEFT(A56,2)="UL",(VLOOKUP(A56,BASE!A:F,6,0)*VLOOKUP(A56,'SUPL. CALCULATION'!B:Z,25,0))+((VLOOKUP(A56,BASE!A:L,11,0)+VLOOKUP(A56,BASE!A:L,12,0))*VLOOKUP(A56,'SUPL. CALCULATION'!B:AA,26,0)),0)</f>
        <v>21</v>
      </c>
      <c r="D56" s="366">
        <f>IF(LEFT(A56,2)="UL",(IF((VLOOKUP(VLOOKUP(A56,BASE!A:B,2,0),REGISTRATIONS!B:C,2,0))="A330",(IF(VLOOKUP(A56,BASE!A:F,6,0)&gt;0,VLOOKUP(A56,'SUPL. CALCULATION'!B:Y,13,0),0))+(IF(VLOOKUP(A56,BASE!A:G,7,0)&gt;0,VLOOKUP(A56,'SUPL. CALCULATION'!B:Y,16,0),0)),0))+(IF((VLOOKUP(VLOOKUP(A56,BASE!A:B,2,0),REGISTRATIONS!B:C,2,0))="A320",(IF(VLOOKUP(A56,BASE!A:F,6,0)&gt;0,VLOOKUP(A56,'SUPL. CALCULATION'!B:Y,19,0),0))+(IF(VLOOKUP(A56,BASE!A:G,7,0)&gt;0,VLOOKUP(A56,'SUPL. CALCULATION'!B:Y,22,0),0)),0)),0)</f>
        <v>6</v>
      </c>
      <c r="E56" s="185">
        <f>IF(LEFT(A56,2)="UL",(IF((VLOOKUP(VLOOKUP(A56,BASE!A:B,2,0),REGISTRATIONS!B:C,2,0))="A330",(IF(VLOOKUP(A56,BASE!A:F,6,0)&gt;0,VLOOKUP(A56,'SUPL. CALCULATION'!B:Y,14,0),0))+(IF(VLOOKUP(A56,BASE!A:G,7,0)&gt;0,VLOOKUP(A56,'SUPL. CALCULATION'!B:Y,17,0),0)),0)+(IF((VLOOKUP(VLOOKUP(A56,BASE!A:B,2,0),REGISTRATIONS!B:C,2,0))="A320",(IF(VLOOKUP(A56,BASE!A:F,6,0)&gt;0,VLOOKUP(A56,'SUPL. CALCULATION'!B:Y,20,0),0))+(IF(VLOOKUP(A56,BASE!A:G,7,0)&gt;0,VLOOKUP(A56,'SUPL. CALCULATION'!B:Y,23,0),0)),0))),0)</f>
        <v>6</v>
      </c>
      <c r="F56" s="185">
        <f>IF(LEFT(A56,2)="UL",(IF((VLOOKUP(VLOOKUP(A56,BASE!A:B,2,0),REGISTRATIONS!B:C,2,0))="A330",(IF(VLOOKUP(A56,BASE!A:F,6,0)&gt;0,VLOOKUP(A56,'SUPL. CALCULATION'!B:Y,15,0),0))+(IF(VLOOKUP(A56,BASE!A:G,7,0)&gt;0,VLOOKUP(A56,'SUPL. CALCULATION'!B:Y,18,0),0)),0)+(IF((VLOOKUP(VLOOKUP(A56,BASE!A:B,2,0),REGISTRATIONS!B:C,2,0))="A320",(IF(VLOOKUP(A56,BASE!A:F,6,0)&gt;0,VLOOKUP(A56,'SUPL. CALCULATION'!B:Y,21,0),0))+(IF(VLOOKUP(A56,BASE!A:G,7,0)&gt;0,VLOOKUP(A56,'SUPL. CALCULATION'!B:Y,24,0),0)),0))),0)</f>
        <v>1</v>
      </c>
      <c r="G56" s="185">
        <f>_xlfn.IFNA(IF((VLOOKUP(A56,BASE!A:N,14,0))="M",IF(VLOOKUP(VLOOKUP(A56,BASE!A:B,2,0),REGISTRATIONS!B:C,2,0)="A330",(VLOOKUP(A56,BASE!A:K,11,0)),0)+IF(VLOOKUP(VLOOKUP(A56,BASE!A:B,2,0),REGISTRATIONS!B:C,2,0)="A320",(VLOOKUP(A56,BASE!A:K,11,0)),0),0),0)</f>
        <v>0</v>
      </c>
      <c r="H56" s="185">
        <f>_xlfn.IFNA(IF((VLOOKUP(A56,BASE!A:N,14,0))="M",IF(VLOOKUP(VLOOKUP(A56,BASE!A:B,2,0),REGISTRATIONS!B:C,2,0)="A330",(VLOOKUP(A56,BASE!A:K,11,0)),0)+IF(VLOOKUP(VLOOKUP(A56,BASE!A:B,2,0),REGISTRATIONS!B:C,2,0)="A320",(VLOOKUP(A56,BASE!A:K,11,0)),0),0),0)</f>
        <v>0</v>
      </c>
      <c r="I56" s="185">
        <f>_xlfn.IFNA(IF(VLOOKUP(A56,BASE!A:N,14,0)="M",IF((VLOOKUP(VLOOKUP(A56,BASE!A:B,2,0),REGISTRATIONS!B:C,2,0))="A330",VLOOKUP(VLOOKUP(A56,BASE!A:L,12,0),'UL GRID - CREW'!G:H,2,0),0)+IF(VLOOKUP(VLOOKUP(A56,BASE!A:B,2,0),REGISTRATIONS!B:C,2,0)="A320",(VLOOKUP(A56,BASE!A:L,12,0)),0),0),0)</f>
        <v>0</v>
      </c>
      <c r="J56" s="185">
        <f>_xlfn.IFNA(IF(VLOOKUP(A56,BASE!A:N,14,0)="M",IF((VLOOKUP(VLOOKUP(A56,BASE!A:B,2,0),REGISTRATIONS!B:C,2,0))="A330",VLOOKUP(VLOOKUP(A56,BASE!A:L,12,0),'UL GRID - CREW'!G:H,2,0),0)+IF(VLOOKUP(VLOOKUP(A56,BASE!A:B,2,0),REGISTRATIONS!B:C,2,0)="A320",(VLOOKUP(A56,BASE!A:L,12,0)),0),0),0)</f>
        <v>0</v>
      </c>
      <c r="K56" s="254" t="str">
        <f t="shared" si="1"/>
        <v/>
      </c>
      <c r="L56" s="254"/>
      <c r="M56" s="254"/>
      <c r="N56" s="254"/>
      <c r="O56" s="254"/>
      <c r="P56" s="77" t="str">
        <f>IF(B56=0,"",IF(A56&amp;$B$4&amp;B56=VLOOKUP(A56&amp;$B$4&amp;B56,'Exras Inflair Vs. Base'!Z:Z,1,0),"",0))</f>
        <v/>
      </c>
      <c r="Q56" s="77" t="str">
        <f>IF(C56=0,"",IF(A56&amp;$C$4&amp;C56=VLOOKUP(A56&amp;$C$4&amp;C56,'Exras Inflair Vs. Base'!Z:Z,1,0),"",0))</f>
        <v/>
      </c>
      <c r="R56" s="77" t="str">
        <f>IF(D56=0,"",IF(A56&amp;$D$4&amp;D56=VLOOKUP(A56&amp;$D$4&amp;D56,'Exras Inflair Vs. Base'!Z:Z,1,0),"",0))</f>
        <v/>
      </c>
      <c r="S56" s="77" t="str">
        <f>IF(E56=0,"",IF(A56&amp;$E$4&amp;E56=VLOOKUP(A56&amp;$E$4&amp;E56,'Exras Inflair Vs. Base'!Z:Z,1,0),"",0))</f>
        <v/>
      </c>
      <c r="T56" s="77" t="str">
        <f>IF(F56=0,"",IF(A56&amp;$F$4&amp;F56=VLOOKUP(A56&amp;$F$4&amp;F56,'Exras Inflair Vs. Base'!Z:Z,1,0),"",0))</f>
        <v/>
      </c>
      <c r="U56" s="77" t="str">
        <f>IF(G56=0,"",IF(A56&amp;$G$4&amp;G56=VLOOKUP(A56&amp;$G$4&amp;G56,'Exras Inflair Vs. Base'!Z:Z,1,0),"",0))</f>
        <v/>
      </c>
      <c r="V56" s="77" t="str">
        <f>IF(H56=0,"",IF(A56&amp;$H$4&amp;H56=VLOOKUP(A56&amp;$H$4&amp;H56,'Exras Inflair Vs. Base'!Z:Z,1,0),"",0))</f>
        <v/>
      </c>
      <c r="W56" s="77" t="str">
        <f>IF(I56=0,"",IF(A56&amp;$I$4&amp;I56=VLOOKUP(A56&amp;$I$4&amp;I56,'Exras Inflair Vs. Base'!Z:Z,1,0),"",0))</f>
        <v/>
      </c>
      <c r="X56" s="77" t="str">
        <f>IF(J56=0,"",IF(A56&amp;$J$4&amp;J56=VLOOKUP(A56&amp;$J$4&amp;J56,'Exras Inflair Vs. Base'!Z:Z,1,0),"",0))</f>
        <v/>
      </c>
    </row>
    <row r="57" spans="1:24" s="77" customFormat="1" ht="15.75" customHeight="1" x14ac:dyDescent="0.3">
      <c r="A57" s="188" t="str">
        <f>IF(BASE!A58=0,"",BASE!A58)</f>
        <v>UL0175</v>
      </c>
      <c r="B57" s="189">
        <f>IF(LEFT(A57,2)="UL",(VLOOKUP(A57,BASE!A:F,6,0)*(VLOOKUP(A57,'SUPL. CALCULATION'!B:AB,27,0)))+(VLOOKUP(A57,BASE!A:G,7,0)*(VLOOKUP(A57,'SUPL. CALCULATION'!B:AC,28,0)))+(VLOOKUP(A57,BASE!A:L,11,0)*(VLOOKUP(A57,'SUPL. CALCULATION'!B:AD,29,0)))+(VLOOKUP(A57,BASE!A:L,12,0)*(VLOOKUP(A57,'SUPL. CALCULATION'!B:AD,29,0))),0)</f>
        <v>81</v>
      </c>
      <c r="C57" s="190">
        <f>IF(LEFT(A57,2)="UL",(VLOOKUP(A57,BASE!A:F,6,0)*VLOOKUP(A57,'SUPL. CALCULATION'!B:Z,25,0))+((VLOOKUP(A57,BASE!A:L,11,0)+VLOOKUP(A57,BASE!A:L,12,0))*VLOOKUP(A57,'SUPL. CALCULATION'!B:AA,26,0)),0)</f>
        <v>17</v>
      </c>
      <c r="D57" s="367">
        <f>IF(LEFT(A57,2)="UL",(IF((VLOOKUP(VLOOKUP(A57,BASE!A:B,2,0),REGISTRATIONS!B:C,2,0))="A330",(IF(VLOOKUP(A57,BASE!A:F,6,0)&gt;0,VLOOKUP(A57,'SUPL. CALCULATION'!B:Y,13,0),0))+(IF(VLOOKUP(A57,BASE!A:G,7,0)&gt;0,VLOOKUP(A57,'SUPL. CALCULATION'!B:Y,16,0),0)),0))+(IF((VLOOKUP(VLOOKUP(A57,BASE!A:B,2,0),REGISTRATIONS!B:C,2,0))="A320",(IF(VLOOKUP(A57,BASE!A:F,6,0)&gt;0,VLOOKUP(A57,'SUPL. CALCULATION'!B:Y,19,0),0))+(IF(VLOOKUP(A57,BASE!A:G,7,0)&gt;0,VLOOKUP(A57,'SUPL. CALCULATION'!B:Y,22,0),0)),0)),0)</f>
        <v>3</v>
      </c>
      <c r="E57" s="191">
        <f>IF(LEFT(A57,2)="UL",(IF((VLOOKUP(VLOOKUP(A57,BASE!A:B,2,0),REGISTRATIONS!B:C,2,0))="A330",(IF(VLOOKUP(A57,BASE!A:F,6,0)&gt;0,VLOOKUP(A57,'SUPL. CALCULATION'!B:Y,14,0),0))+(IF(VLOOKUP(A57,BASE!A:G,7,0)&gt;0,VLOOKUP(A57,'SUPL. CALCULATION'!B:Y,17,0),0)),0)+(IF((VLOOKUP(VLOOKUP(A57,BASE!A:B,2,0),REGISTRATIONS!B:C,2,0))="A320",(IF(VLOOKUP(A57,BASE!A:F,6,0)&gt;0,VLOOKUP(A57,'SUPL. CALCULATION'!B:Y,20,0),0))+(IF(VLOOKUP(A57,BASE!A:G,7,0)&gt;0,VLOOKUP(A57,'SUPL. CALCULATION'!B:Y,23,0),0)),0))),0)</f>
        <v>3</v>
      </c>
      <c r="F57" s="191">
        <f>IF(LEFT(A57,2)="UL",(IF((VLOOKUP(VLOOKUP(A57,BASE!A:B,2,0),REGISTRATIONS!B:C,2,0))="A330",(IF(VLOOKUP(A57,BASE!A:F,6,0)&gt;0,VLOOKUP(A57,'SUPL. CALCULATION'!B:Y,15,0),0))+(IF(VLOOKUP(A57,BASE!A:G,7,0)&gt;0,VLOOKUP(A57,'SUPL. CALCULATION'!B:Y,18,0),0)),0)+(IF((VLOOKUP(VLOOKUP(A57,BASE!A:B,2,0),REGISTRATIONS!B:C,2,0))="A320",(IF(VLOOKUP(A57,BASE!A:F,6,0)&gt;0,VLOOKUP(A57,'SUPL. CALCULATION'!B:Y,21,0),0))+(IF(VLOOKUP(A57,BASE!A:G,7,0)&gt;0,VLOOKUP(A57,'SUPL. CALCULATION'!B:Y,24,0),0)),0))),0)</f>
        <v>1</v>
      </c>
      <c r="G57" s="191">
        <f>_xlfn.IFNA(IF((VLOOKUP(A57,BASE!A:N,14,0))="M",IF(VLOOKUP(VLOOKUP(A57,BASE!A:B,2,0),REGISTRATIONS!B:C,2,0)="A330",(VLOOKUP(A57,BASE!A:K,11,0)),0)+IF(VLOOKUP(VLOOKUP(A57,BASE!A:B,2,0),REGISTRATIONS!B:C,2,0)="A320",(VLOOKUP(A57,BASE!A:K,11,0)),0),0),0)</f>
        <v>0</v>
      </c>
      <c r="H57" s="191">
        <f>_xlfn.IFNA(IF((VLOOKUP(A57,BASE!A:N,14,0))="M",IF(VLOOKUP(VLOOKUP(A57,BASE!A:B,2,0),REGISTRATIONS!B:C,2,0)="A330",(VLOOKUP(A57,BASE!A:K,11,0)),0)+IF(VLOOKUP(VLOOKUP(A57,BASE!A:B,2,0),REGISTRATIONS!B:C,2,0)="A320",(VLOOKUP(A57,BASE!A:K,11,0)),0),0),0)</f>
        <v>0</v>
      </c>
      <c r="I57" s="191">
        <f>_xlfn.IFNA(IF(VLOOKUP(A57,BASE!A:N,14,0)="M",IF((VLOOKUP(VLOOKUP(A57,BASE!A:B,2,0),REGISTRATIONS!B:C,2,0))="A330",VLOOKUP(VLOOKUP(A57,BASE!A:L,12,0),'UL GRID - CREW'!G:H,2,0),0)+IF(VLOOKUP(VLOOKUP(A57,BASE!A:B,2,0),REGISTRATIONS!B:C,2,0)="A320",(VLOOKUP(A57,BASE!A:L,12,0)),0),0),0)</f>
        <v>0</v>
      </c>
      <c r="J57" s="191">
        <f>_xlfn.IFNA(IF(VLOOKUP(A57,BASE!A:N,14,0)="M",IF((VLOOKUP(VLOOKUP(A57,BASE!A:B,2,0),REGISTRATIONS!B:C,2,0))="A330",VLOOKUP(VLOOKUP(A57,BASE!A:L,12,0),'UL GRID - CREW'!G:H,2,0),0)+IF(VLOOKUP(VLOOKUP(A57,BASE!A:B,2,0),REGISTRATIONS!B:C,2,0)="A320",(VLOOKUP(A57,BASE!A:L,12,0)),0),0),0)</f>
        <v>0</v>
      </c>
      <c r="K57" s="254" t="str">
        <f t="shared" si="1"/>
        <v/>
      </c>
      <c r="L57" s="254"/>
      <c r="M57" s="254"/>
      <c r="N57" s="254"/>
      <c r="O57" s="254"/>
      <c r="P57" s="77" t="str">
        <f>IF(B57=0,"",IF(A57&amp;$B$4&amp;B57=VLOOKUP(A57&amp;$B$4&amp;B57,'Exras Inflair Vs. Base'!Z:Z,1,0),"",0))</f>
        <v/>
      </c>
      <c r="Q57" s="77" t="str">
        <f>IF(C57=0,"",IF(A57&amp;$C$4&amp;C57=VLOOKUP(A57&amp;$C$4&amp;C57,'Exras Inflair Vs. Base'!Z:Z,1,0),"",0))</f>
        <v/>
      </c>
      <c r="R57" s="77" t="str">
        <f>IF(D57=0,"",IF(A57&amp;$D$4&amp;D57=VLOOKUP(A57&amp;$D$4&amp;D57,'Exras Inflair Vs. Base'!Z:Z,1,0),"",0))</f>
        <v/>
      </c>
      <c r="S57" s="77" t="str">
        <f>IF(E57=0,"",IF(A57&amp;$E$4&amp;E57=VLOOKUP(A57&amp;$E$4&amp;E57,'Exras Inflair Vs. Base'!Z:Z,1,0),"",0))</f>
        <v/>
      </c>
      <c r="T57" s="77" t="str">
        <f>IF(F57=0,"",IF(A57&amp;$F$4&amp;F57=VLOOKUP(A57&amp;$F$4&amp;F57,'Exras Inflair Vs. Base'!Z:Z,1,0),"",0))</f>
        <v/>
      </c>
      <c r="U57" s="77" t="str">
        <f>IF(G57=0,"",IF(A57&amp;$G$4&amp;G57=VLOOKUP(A57&amp;$G$4&amp;G57,'Exras Inflair Vs. Base'!Z:Z,1,0),"",0))</f>
        <v/>
      </c>
      <c r="V57" s="77" t="str">
        <f>IF(H57=0,"",IF(A57&amp;$H$4&amp;H57=VLOOKUP(A57&amp;$H$4&amp;H57,'Exras Inflair Vs. Base'!Z:Z,1,0),"",0))</f>
        <v/>
      </c>
      <c r="W57" s="77" t="str">
        <f>IF(I57=0,"",IF(A57&amp;$I$4&amp;I57=VLOOKUP(A57&amp;$I$4&amp;I57,'Exras Inflair Vs. Base'!Z:Z,1,0),"",0))</f>
        <v/>
      </c>
      <c r="X57" s="77" t="str">
        <f>IF(J57=0,"",IF(A57&amp;$J$4&amp;J57=VLOOKUP(A57&amp;$J$4&amp;J57,'Exras Inflair Vs. Base'!Z:Z,1,0),"",0))</f>
        <v/>
      </c>
    </row>
    <row r="58" spans="1:24" s="77" customFormat="1" ht="15.75" customHeight="1" x14ac:dyDescent="0.3">
      <c r="A58" s="156" t="str">
        <f>IF(BASE!A59=0,"",BASE!A59)</f>
        <v>UL0176</v>
      </c>
      <c r="B58" s="183">
        <f>IF(LEFT(A58,2)="UL",(VLOOKUP(A58,BASE!A:F,6,0)*(VLOOKUP(A58,'SUPL. CALCULATION'!B:AB,27,0)))+(VLOOKUP(A58,BASE!A:G,7,0)*(VLOOKUP(A58,'SUPL. CALCULATION'!B:AC,28,0)))+(VLOOKUP(A58,BASE!A:L,11,0)*(VLOOKUP(A58,'SUPL. CALCULATION'!B:AD,29,0)))+(VLOOKUP(A58,BASE!A:L,12,0)*(VLOOKUP(A58,'SUPL. CALCULATION'!B:AD,29,0))),0)</f>
        <v>53</v>
      </c>
      <c r="C58" s="184">
        <f>IF(LEFT(A58,2)="UL",(VLOOKUP(A58,BASE!A:F,6,0)*VLOOKUP(A58,'SUPL. CALCULATION'!B:Z,25,0))+((VLOOKUP(A58,BASE!A:L,11,0)+VLOOKUP(A58,BASE!A:L,12,0))*VLOOKUP(A58,'SUPL. CALCULATION'!B:AA,26,0)),0)</f>
        <v>8</v>
      </c>
      <c r="D58" s="366">
        <f>IF(LEFT(A58,2)="UL",(IF((VLOOKUP(VLOOKUP(A58,BASE!A:B,2,0),REGISTRATIONS!B:C,2,0))="A330",(IF(VLOOKUP(A58,BASE!A:F,6,0)&gt;0,VLOOKUP(A58,'SUPL. CALCULATION'!B:Y,13,0),0))+(IF(VLOOKUP(A58,BASE!A:G,7,0)&gt;0,VLOOKUP(A58,'SUPL. CALCULATION'!B:Y,16,0),0)),0))+(IF((VLOOKUP(VLOOKUP(A58,BASE!A:B,2,0),REGISTRATIONS!B:C,2,0))="A320",(IF(VLOOKUP(A58,BASE!A:F,6,0)&gt;0,VLOOKUP(A58,'SUPL. CALCULATION'!B:Y,19,0),0))+(IF(VLOOKUP(A58,BASE!A:G,7,0)&gt;0,VLOOKUP(A58,'SUPL. CALCULATION'!B:Y,22,0),0)),0)),0)</f>
        <v>3</v>
      </c>
      <c r="E58" s="185">
        <f>IF(LEFT(A58,2)="UL",(IF((VLOOKUP(VLOOKUP(A58,BASE!A:B,2,0),REGISTRATIONS!B:C,2,0))="A330",(IF(VLOOKUP(A58,BASE!A:F,6,0)&gt;0,VLOOKUP(A58,'SUPL. CALCULATION'!B:Y,14,0),0))+(IF(VLOOKUP(A58,BASE!A:G,7,0)&gt;0,VLOOKUP(A58,'SUPL. CALCULATION'!B:Y,17,0),0)),0)+(IF((VLOOKUP(VLOOKUP(A58,BASE!A:B,2,0),REGISTRATIONS!B:C,2,0))="A320",(IF(VLOOKUP(A58,BASE!A:F,6,0)&gt;0,VLOOKUP(A58,'SUPL. CALCULATION'!B:Y,20,0),0))+(IF(VLOOKUP(A58,BASE!A:G,7,0)&gt;0,VLOOKUP(A58,'SUPL. CALCULATION'!B:Y,23,0),0)),0))),0)</f>
        <v>3</v>
      </c>
      <c r="F58" s="185">
        <f>IF(LEFT(A58,2)="UL",(IF((VLOOKUP(VLOOKUP(A58,BASE!A:B,2,0),REGISTRATIONS!B:C,2,0))="A330",(IF(VLOOKUP(A58,BASE!A:F,6,0)&gt;0,VLOOKUP(A58,'SUPL. CALCULATION'!B:Y,15,0),0))+(IF(VLOOKUP(A58,BASE!A:G,7,0)&gt;0,VLOOKUP(A58,'SUPL. CALCULATION'!B:Y,18,0),0)),0)+(IF((VLOOKUP(VLOOKUP(A58,BASE!A:B,2,0),REGISTRATIONS!B:C,2,0))="A320",(IF(VLOOKUP(A58,BASE!A:F,6,0)&gt;0,VLOOKUP(A58,'SUPL. CALCULATION'!B:Y,21,0),0))+(IF(VLOOKUP(A58,BASE!A:G,7,0)&gt;0,VLOOKUP(A58,'SUPL. CALCULATION'!B:Y,24,0),0)),0))),0)</f>
        <v>1</v>
      </c>
      <c r="G58" s="185">
        <f>_xlfn.IFNA(IF((VLOOKUP(A58,BASE!A:N,14,0))="M",IF(VLOOKUP(VLOOKUP(A58,BASE!A:B,2,0),REGISTRATIONS!B:C,2,0)="A330",(VLOOKUP(A58,BASE!A:K,11,0)),0)+IF(VLOOKUP(VLOOKUP(A58,BASE!A:B,2,0),REGISTRATIONS!B:C,2,0)="A320",(VLOOKUP(A58,BASE!A:K,11,0)),0),0),0)</f>
        <v>0</v>
      </c>
      <c r="H58" s="185">
        <f>_xlfn.IFNA(IF((VLOOKUP(A58,BASE!A:N,14,0))="M",IF(VLOOKUP(VLOOKUP(A58,BASE!A:B,2,0),REGISTRATIONS!B:C,2,0)="A330",(VLOOKUP(A58,BASE!A:K,11,0)),0)+IF(VLOOKUP(VLOOKUP(A58,BASE!A:B,2,0),REGISTRATIONS!B:C,2,0)="A320",(VLOOKUP(A58,BASE!A:K,11,0)),0),0),0)</f>
        <v>0</v>
      </c>
      <c r="I58" s="185">
        <f>_xlfn.IFNA(IF(VLOOKUP(A58,BASE!A:N,14,0)="M",IF((VLOOKUP(VLOOKUP(A58,BASE!A:B,2,0),REGISTRATIONS!B:C,2,0))="A330",VLOOKUP(VLOOKUP(A58,BASE!A:L,12,0),'UL GRID - CREW'!G:H,2,0),0)+IF(VLOOKUP(VLOOKUP(A58,BASE!A:B,2,0),REGISTRATIONS!B:C,2,0)="A320",(VLOOKUP(A58,BASE!A:L,12,0)),0),0),0)</f>
        <v>0</v>
      </c>
      <c r="J58" s="185">
        <f>_xlfn.IFNA(IF(VLOOKUP(A58,BASE!A:N,14,0)="M",IF((VLOOKUP(VLOOKUP(A58,BASE!A:B,2,0),REGISTRATIONS!B:C,2,0))="A330",VLOOKUP(VLOOKUP(A58,BASE!A:L,12,0),'UL GRID - CREW'!G:H,2,0),0)+IF(VLOOKUP(VLOOKUP(A58,BASE!A:B,2,0),REGISTRATIONS!B:C,2,0)="A320",(VLOOKUP(A58,BASE!A:L,12,0)),0),0),0)</f>
        <v>0</v>
      </c>
      <c r="K58" s="254" t="str">
        <f t="shared" si="1"/>
        <v/>
      </c>
      <c r="L58" s="254"/>
      <c r="M58" s="254"/>
      <c r="N58" s="254"/>
      <c r="O58" s="254"/>
      <c r="P58" s="77" t="str">
        <f>IF(B58=0,"",IF(A58&amp;$B$4&amp;B58=VLOOKUP(A58&amp;$B$4&amp;B58,'Exras Inflair Vs. Base'!Z:Z,1,0),"",0))</f>
        <v/>
      </c>
      <c r="Q58" s="77" t="str">
        <f>IF(C58=0,"",IF(A58&amp;$C$4&amp;C58=VLOOKUP(A58&amp;$C$4&amp;C58,'Exras Inflair Vs. Base'!Z:Z,1,0),"",0))</f>
        <v/>
      </c>
      <c r="R58" s="77" t="str">
        <f>IF(D58=0,"",IF(A58&amp;$D$4&amp;D58=VLOOKUP(A58&amp;$D$4&amp;D58,'Exras Inflair Vs. Base'!Z:Z,1,0),"",0))</f>
        <v/>
      </c>
      <c r="S58" s="77" t="str">
        <f>IF(E58=0,"",IF(A58&amp;$E$4&amp;E58=VLOOKUP(A58&amp;$E$4&amp;E58,'Exras Inflair Vs. Base'!Z:Z,1,0),"",0))</f>
        <v/>
      </c>
      <c r="T58" s="77" t="str">
        <f>IF(F58=0,"",IF(A58&amp;$F$4&amp;F58=VLOOKUP(A58&amp;$F$4&amp;F58,'Exras Inflair Vs. Base'!Z:Z,1,0),"",0))</f>
        <v/>
      </c>
      <c r="U58" s="77" t="str">
        <f>IF(G58=0,"",IF(A58&amp;$G$4&amp;G58=VLOOKUP(A58&amp;$G$4&amp;G58,'Exras Inflair Vs. Base'!Z:Z,1,0),"",0))</f>
        <v/>
      </c>
      <c r="V58" s="77" t="str">
        <f>IF(H58=0,"",IF(A58&amp;$H$4&amp;H58=VLOOKUP(A58&amp;$H$4&amp;H58,'Exras Inflair Vs. Base'!Z:Z,1,0),"",0))</f>
        <v/>
      </c>
      <c r="W58" s="77" t="str">
        <f>IF(I58=0,"",IF(A58&amp;$I$4&amp;I58=VLOOKUP(A58&amp;$I$4&amp;I58,'Exras Inflair Vs. Base'!Z:Z,1,0),"",0))</f>
        <v/>
      </c>
      <c r="X58" s="77" t="str">
        <f>IF(J58=0,"",IF(A58&amp;$J$4&amp;J58=VLOOKUP(A58&amp;$J$4&amp;J58,'Exras Inflair Vs. Base'!Z:Z,1,0),"",0))</f>
        <v/>
      </c>
    </row>
    <row r="59" spans="1:24" s="77" customFormat="1" ht="15.75" customHeight="1" x14ac:dyDescent="0.3">
      <c r="A59" s="188" t="str">
        <f>IF(BASE!A60=0,"",BASE!A60)</f>
        <v>UL0217</v>
      </c>
      <c r="B59" s="189">
        <f>IF(LEFT(A59,2)="UL",(VLOOKUP(A59,BASE!A:F,6,0)*(VLOOKUP(A59,'SUPL. CALCULATION'!B:AB,27,0)))+(VLOOKUP(A59,BASE!A:G,7,0)*(VLOOKUP(A59,'SUPL. CALCULATION'!B:AC,28,0)))+(VLOOKUP(A59,BASE!A:L,11,0)*(VLOOKUP(A59,'SUPL. CALCULATION'!B:AD,29,0)))+(VLOOKUP(A59,BASE!A:L,12,0)*(VLOOKUP(A59,'SUPL. CALCULATION'!B:AD,29,0))),0)</f>
        <v>253</v>
      </c>
      <c r="C59" s="190">
        <f>IF(LEFT(A59,2)="UL",(VLOOKUP(A59,BASE!A:F,6,0)*VLOOKUP(A59,'SUPL. CALCULATION'!B:Z,25,0))+((VLOOKUP(A59,BASE!A:L,11,0)+VLOOKUP(A59,BASE!A:L,12,0))*VLOOKUP(A59,'SUPL. CALCULATION'!B:AA,26,0)),0)</f>
        <v>18</v>
      </c>
      <c r="D59" s="367">
        <f>IF(LEFT(A59,2)="UL",(IF((VLOOKUP(VLOOKUP(A59,BASE!A:B,2,0),REGISTRATIONS!B:C,2,0))="A330",(IF(VLOOKUP(A59,BASE!A:F,6,0)&gt;0,VLOOKUP(A59,'SUPL. CALCULATION'!B:Y,13,0),0))+(IF(VLOOKUP(A59,BASE!A:G,7,0)&gt;0,VLOOKUP(A59,'SUPL. CALCULATION'!B:Y,16,0),0)),0))+(IF((VLOOKUP(VLOOKUP(A59,BASE!A:B,2,0),REGISTRATIONS!B:C,2,0))="A320",(IF(VLOOKUP(A59,BASE!A:F,6,0)&gt;0,VLOOKUP(A59,'SUPL. CALCULATION'!B:Y,19,0),0))+(IF(VLOOKUP(A59,BASE!A:G,7,0)&gt;0,VLOOKUP(A59,'SUPL. CALCULATION'!B:Y,22,0),0)),0)),0)</f>
        <v>6</v>
      </c>
      <c r="E59" s="191">
        <f>IF(LEFT(A59,2)="UL",(IF((VLOOKUP(VLOOKUP(A59,BASE!A:B,2,0),REGISTRATIONS!B:C,2,0))="A330",(IF(VLOOKUP(A59,BASE!A:F,6,0)&gt;0,VLOOKUP(A59,'SUPL. CALCULATION'!B:Y,14,0),0))+(IF(VLOOKUP(A59,BASE!A:G,7,0)&gt;0,VLOOKUP(A59,'SUPL. CALCULATION'!B:Y,17,0),0)),0)+(IF((VLOOKUP(VLOOKUP(A59,BASE!A:B,2,0),REGISTRATIONS!B:C,2,0))="A320",(IF(VLOOKUP(A59,BASE!A:F,6,0)&gt;0,VLOOKUP(A59,'SUPL. CALCULATION'!B:Y,20,0),0))+(IF(VLOOKUP(A59,BASE!A:G,7,0)&gt;0,VLOOKUP(A59,'SUPL. CALCULATION'!B:Y,23,0),0)),0))),0)</f>
        <v>6</v>
      </c>
      <c r="F59" s="191">
        <f>IF(LEFT(A59,2)="UL",(IF((VLOOKUP(VLOOKUP(A59,BASE!A:B,2,0),REGISTRATIONS!B:C,2,0))="A330",(IF(VLOOKUP(A59,BASE!A:F,6,0)&gt;0,VLOOKUP(A59,'SUPL. CALCULATION'!B:Y,15,0),0))+(IF(VLOOKUP(A59,BASE!A:G,7,0)&gt;0,VLOOKUP(A59,'SUPL. CALCULATION'!B:Y,18,0),0)),0)+(IF((VLOOKUP(VLOOKUP(A59,BASE!A:B,2,0),REGISTRATIONS!B:C,2,0))="A320",(IF(VLOOKUP(A59,BASE!A:F,6,0)&gt;0,VLOOKUP(A59,'SUPL. CALCULATION'!B:Y,21,0),0))+(IF(VLOOKUP(A59,BASE!A:G,7,0)&gt;0,VLOOKUP(A59,'SUPL. CALCULATION'!B:Y,24,0),0)),0))),0)</f>
        <v>1</v>
      </c>
      <c r="G59" s="191">
        <f>_xlfn.IFNA(IF((VLOOKUP(A59,BASE!A:N,14,0))="M",IF(VLOOKUP(VLOOKUP(A59,BASE!A:B,2,0),REGISTRATIONS!B:C,2,0)="A330",(VLOOKUP(A59,BASE!A:K,11,0)),0)+IF(VLOOKUP(VLOOKUP(A59,BASE!A:B,2,0),REGISTRATIONS!B:C,2,0)="A320",(VLOOKUP(A59,BASE!A:K,11,0)),0),0),0)</f>
        <v>0</v>
      </c>
      <c r="H59" s="191">
        <f>_xlfn.IFNA(IF((VLOOKUP(A59,BASE!A:N,14,0))="M",IF(VLOOKUP(VLOOKUP(A59,BASE!A:B,2,0),REGISTRATIONS!B:C,2,0)="A330",(VLOOKUP(A59,BASE!A:K,11,0)),0)+IF(VLOOKUP(VLOOKUP(A59,BASE!A:B,2,0),REGISTRATIONS!B:C,2,0)="A320",(VLOOKUP(A59,BASE!A:K,11,0)),0),0),0)</f>
        <v>0</v>
      </c>
      <c r="I59" s="191">
        <f>_xlfn.IFNA(IF(VLOOKUP(A59,BASE!A:N,14,0)="M",IF((VLOOKUP(VLOOKUP(A59,BASE!A:B,2,0),REGISTRATIONS!B:C,2,0))="A330",VLOOKUP(VLOOKUP(A59,BASE!A:L,12,0),'UL GRID - CREW'!G:H,2,0),0)+IF(VLOOKUP(VLOOKUP(A59,BASE!A:B,2,0),REGISTRATIONS!B:C,2,0)="A320",(VLOOKUP(A59,BASE!A:L,12,0)),0),0),0)</f>
        <v>0</v>
      </c>
      <c r="J59" s="191">
        <f>_xlfn.IFNA(IF(VLOOKUP(A59,BASE!A:N,14,0)="M",IF((VLOOKUP(VLOOKUP(A59,BASE!A:B,2,0),REGISTRATIONS!B:C,2,0))="A330",VLOOKUP(VLOOKUP(A59,BASE!A:L,12,0),'UL GRID - CREW'!G:H,2,0),0)+IF(VLOOKUP(VLOOKUP(A59,BASE!A:B,2,0),REGISTRATIONS!B:C,2,0)="A320",(VLOOKUP(A59,BASE!A:L,12,0)),0),0),0)</f>
        <v>0</v>
      </c>
      <c r="K59" s="254" t="str">
        <f t="shared" si="1"/>
        <v/>
      </c>
      <c r="L59" s="254"/>
      <c r="M59" s="254"/>
      <c r="N59" s="254"/>
      <c r="O59" s="254"/>
      <c r="P59" s="77" t="str">
        <f>IF(B59=0,"",IF(A59&amp;$B$4&amp;B59=VLOOKUP(A59&amp;$B$4&amp;B59,'Exras Inflair Vs. Base'!Z:Z,1,0),"",0))</f>
        <v/>
      </c>
      <c r="Q59" s="77" t="str">
        <f>IF(C59=0,"",IF(A59&amp;$C$4&amp;C59=VLOOKUP(A59&amp;$C$4&amp;C59,'Exras Inflair Vs. Base'!Z:Z,1,0),"",0))</f>
        <v/>
      </c>
      <c r="R59" s="77" t="str">
        <f>IF(D59=0,"",IF(A59&amp;$D$4&amp;D59=VLOOKUP(A59&amp;$D$4&amp;D59,'Exras Inflair Vs. Base'!Z:Z,1,0),"",0))</f>
        <v/>
      </c>
      <c r="S59" s="77" t="str">
        <f>IF(E59=0,"",IF(A59&amp;$E$4&amp;E59=VLOOKUP(A59&amp;$E$4&amp;E59,'Exras Inflair Vs. Base'!Z:Z,1,0),"",0))</f>
        <v/>
      </c>
      <c r="T59" s="77" t="str">
        <f>IF(F59=0,"",IF(A59&amp;$F$4&amp;F59=VLOOKUP(A59&amp;$F$4&amp;F59,'Exras Inflair Vs. Base'!Z:Z,1,0),"",0))</f>
        <v/>
      </c>
      <c r="U59" s="77" t="str">
        <f>IF(G59=0,"",IF(A59&amp;$G$4&amp;G59=VLOOKUP(A59&amp;$G$4&amp;G59,'Exras Inflair Vs. Base'!Z:Z,1,0),"",0))</f>
        <v/>
      </c>
      <c r="V59" s="77" t="str">
        <f>IF(H59=0,"",IF(A59&amp;$H$4&amp;H59=VLOOKUP(A59&amp;$H$4&amp;H59,'Exras Inflair Vs. Base'!Z:Z,1,0),"",0))</f>
        <v/>
      </c>
      <c r="W59" s="77" t="str">
        <f>IF(I59=0,"",IF(A59&amp;$I$4&amp;I59=VLOOKUP(A59&amp;$I$4&amp;I59,'Exras Inflair Vs. Base'!Z:Z,1,0),"",0))</f>
        <v/>
      </c>
      <c r="X59" s="77" t="str">
        <f>IF(J59=0,"",IF(A59&amp;$J$4&amp;J59=VLOOKUP(A59&amp;$J$4&amp;J59,'Exras Inflair Vs. Base'!Z:Z,1,0),"",0))</f>
        <v/>
      </c>
    </row>
    <row r="60" spans="1:24" s="77" customFormat="1" ht="15.75" customHeight="1" x14ac:dyDescent="0.3">
      <c r="A60" s="156" t="str">
        <f>IF(BASE!A61=0,"",BASE!A61)</f>
        <v>UL0218</v>
      </c>
      <c r="B60" s="183">
        <f>IF(LEFT(A60,2)="UL",(VLOOKUP(A60,BASE!A:F,6,0)*(VLOOKUP(A60,'SUPL. CALCULATION'!B:AB,27,0)))+(VLOOKUP(A60,BASE!A:G,7,0)*(VLOOKUP(A60,'SUPL. CALCULATION'!B:AC,28,0)))+(VLOOKUP(A60,BASE!A:L,11,0)*(VLOOKUP(A60,'SUPL. CALCULATION'!B:AD,29,0)))+(VLOOKUP(A60,BASE!A:L,12,0)*(VLOOKUP(A60,'SUPL. CALCULATION'!B:AD,29,0))),0)</f>
        <v>277</v>
      </c>
      <c r="C60" s="184">
        <f>IF(LEFT(A60,2)="UL",(VLOOKUP(A60,BASE!A:F,6,0)*VLOOKUP(A60,'SUPL. CALCULATION'!B:Z,25,0))+((VLOOKUP(A60,BASE!A:L,11,0)+VLOOKUP(A60,BASE!A:L,12,0))*VLOOKUP(A60,'SUPL. CALCULATION'!B:AA,26,0)),0)</f>
        <v>26</v>
      </c>
      <c r="D60" s="366">
        <f>IF(LEFT(A60,2)="UL",(IF((VLOOKUP(VLOOKUP(A60,BASE!A:B,2,0),REGISTRATIONS!B:C,2,0))="A330",(IF(VLOOKUP(A60,BASE!A:F,6,0)&gt;0,VLOOKUP(A60,'SUPL. CALCULATION'!B:Y,13,0),0))+(IF(VLOOKUP(A60,BASE!A:G,7,0)&gt;0,VLOOKUP(A60,'SUPL. CALCULATION'!B:Y,16,0),0)),0))+(IF((VLOOKUP(VLOOKUP(A60,BASE!A:B,2,0),REGISTRATIONS!B:C,2,0))="A320",(IF(VLOOKUP(A60,BASE!A:F,6,0)&gt;0,VLOOKUP(A60,'SUPL. CALCULATION'!B:Y,19,0),0))+(IF(VLOOKUP(A60,BASE!A:G,7,0)&gt;0,VLOOKUP(A60,'SUPL. CALCULATION'!B:Y,22,0),0)),0)),0)</f>
        <v>6</v>
      </c>
      <c r="E60" s="185">
        <f>IF(LEFT(A60,2)="UL",(IF((VLOOKUP(VLOOKUP(A60,BASE!A:B,2,0),REGISTRATIONS!B:C,2,0))="A330",(IF(VLOOKUP(A60,BASE!A:F,6,0)&gt;0,VLOOKUP(A60,'SUPL. CALCULATION'!B:Y,14,0),0))+(IF(VLOOKUP(A60,BASE!A:G,7,0)&gt;0,VLOOKUP(A60,'SUPL. CALCULATION'!B:Y,17,0),0)),0)+(IF((VLOOKUP(VLOOKUP(A60,BASE!A:B,2,0),REGISTRATIONS!B:C,2,0))="A320",(IF(VLOOKUP(A60,BASE!A:F,6,0)&gt;0,VLOOKUP(A60,'SUPL. CALCULATION'!B:Y,20,0),0))+(IF(VLOOKUP(A60,BASE!A:G,7,0)&gt;0,VLOOKUP(A60,'SUPL. CALCULATION'!B:Y,23,0),0)),0))),0)</f>
        <v>6</v>
      </c>
      <c r="F60" s="185">
        <f>IF(LEFT(A60,2)="UL",(IF((VLOOKUP(VLOOKUP(A60,BASE!A:B,2,0),REGISTRATIONS!B:C,2,0))="A330",(IF(VLOOKUP(A60,BASE!A:F,6,0)&gt;0,VLOOKUP(A60,'SUPL. CALCULATION'!B:Y,15,0),0))+(IF(VLOOKUP(A60,BASE!A:G,7,0)&gt;0,VLOOKUP(A60,'SUPL. CALCULATION'!B:Y,18,0),0)),0)+(IF((VLOOKUP(VLOOKUP(A60,BASE!A:B,2,0),REGISTRATIONS!B:C,2,0))="A320",(IF(VLOOKUP(A60,BASE!A:F,6,0)&gt;0,VLOOKUP(A60,'SUPL. CALCULATION'!B:Y,21,0),0))+(IF(VLOOKUP(A60,BASE!A:G,7,0)&gt;0,VLOOKUP(A60,'SUPL. CALCULATION'!B:Y,24,0),0)),0))),0)</f>
        <v>1</v>
      </c>
      <c r="G60" s="185">
        <f>_xlfn.IFNA(IF((VLOOKUP(A60,BASE!A:N,14,0))="M",IF(VLOOKUP(VLOOKUP(A60,BASE!A:B,2,0),REGISTRATIONS!B:C,2,0)="A330",(VLOOKUP(A60,BASE!A:K,11,0)),0)+IF(VLOOKUP(VLOOKUP(A60,BASE!A:B,2,0),REGISTRATIONS!B:C,2,0)="A320",(VLOOKUP(A60,BASE!A:K,11,0)),0),0),0)</f>
        <v>0</v>
      </c>
      <c r="H60" s="185">
        <f>_xlfn.IFNA(IF((VLOOKUP(A60,BASE!A:N,14,0))="M",IF(VLOOKUP(VLOOKUP(A60,BASE!A:B,2,0),REGISTRATIONS!B:C,2,0)="A330",(VLOOKUP(A60,BASE!A:K,11,0)),0)+IF(VLOOKUP(VLOOKUP(A60,BASE!A:B,2,0),REGISTRATIONS!B:C,2,0)="A320",(VLOOKUP(A60,BASE!A:K,11,0)),0),0),0)</f>
        <v>0</v>
      </c>
      <c r="I60" s="185">
        <f>_xlfn.IFNA(IF(VLOOKUP(A60,BASE!A:N,14,0)="M",IF((VLOOKUP(VLOOKUP(A60,BASE!A:B,2,0),REGISTRATIONS!B:C,2,0))="A330",VLOOKUP(VLOOKUP(A60,BASE!A:L,12,0),'UL GRID - CREW'!G:H,2,0),0)+IF(VLOOKUP(VLOOKUP(A60,BASE!A:B,2,0),REGISTRATIONS!B:C,2,0)="A320",(VLOOKUP(A60,BASE!A:L,12,0)),0),0),0)</f>
        <v>0</v>
      </c>
      <c r="J60" s="185">
        <f>_xlfn.IFNA(IF(VLOOKUP(A60,BASE!A:N,14,0)="M",IF((VLOOKUP(VLOOKUP(A60,BASE!A:B,2,0),REGISTRATIONS!B:C,2,0))="A330",VLOOKUP(VLOOKUP(A60,BASE!A:L,12,0),'UL GRID - CREW'!G:H,2,0),0)+IF(VLOOKUP(VLOOKUP(A60,BASE!A:B,2,0),REGISTRATIONS!B:C,2,0)="A320",(VLOOKUP(A60,BASE!A:L,12,0)),0),0),0)</f>
        <v>0</v>
      </c>
      <c r="K60" s="254" t="str">
        <f t="shared" si="1"/>
        <v/>
      </c>
      <c r="L60" s="254"/>
      <c r="M60" s="254"/>
      <c r="N60" s="254"/>
      <c r="O60" s="254"/>
      <c r="P60" s="77" t="str">
        <f>IF(B60=0,"",IF(A60&amp;$B$4&amp;B60=VLOOKUP(A60&amp;$B$4&amp;B60,'Exras Inflair Vs. Base'!Z:Z,1,0),"",0))</f>
        <v/>
      </c>
      <c r="Q60" s="77" t="str">
        <f>IF(C60=0,"",IF(A60&amp;$C$4&amp;C60=VLOOKUP(A60&amp;$C$4&amp;C60,'Exras Inflair Vs. Base'!Z:Z,1,0),"",0))</f>
        <v/>
      </c>
      <c r="R60" s="77" t="str">
        <f>IF(D60=0,"",IF(A60&amp;$D$4&amp;D60=VLOOKUP(A60&amp;$D$4&amp;D60,'Exras Inflair Vs. Base'!Z:Z,1,0),"",0))</f>
        <v/>
      </c>
      <c r="S60" s="77" t="str">
        <f>IF(E60=0,"",IF(A60&amp;$E$4&amp;E60=VLOOKUP(A60&amp;$E$4&amp;E60,'Exras Inflair Vs. Base'!Z:Z,1,0),"",0))</f>
        <v/>
      </c>
      <c r="T60" s="77" t="str">
        <f>IF(F60=0,"",IF(A60&amp;$F$4&amp;F60=VLOOKUP(A60&amp;$F$4&amp;F60,'Exras Inflair Vs. Base'!Z:Z,1,0),"",0))</f>
        <v/>
      </c>
      <c r="U60" s="77" t="str">
        <f>IF(G60=0,"",IF(A60&amp;$G$4&amp;G60=VLOOKUP(A60&amp;$G$4&amp;G60,'Exras Inflair Vs. Base'!Z:Z,1,0),"",0))</f>
        <v/>
      </c>
      <c r="V60" s="77" t="str">
        <f>IF(H60=0,"",IF(A60&amp;$H$4&amp;H60=VLOOKUP(A60&amp;$H$4&amp;H60,'Exras Inflair Vs. Base'!Z:Z,1,0),"",0))</f>
        <v/>
      </c>
      <c r="W60" s="77" t="str">
        <f>IF(I60=0,"",IF(A60&amp;$I$4&amp;I60=VLOOKUP(A60&amp;$I$4&amp;I60,'Exras Inflair Vs. Base'!Z:Z,1,0),"",0))</f>
        <v/>
      </c>
      <c r="X60" s="77" t="str">
        <f>IF(J60=0,"",IF(A60&amp;$J$4&amp;J60=VLOOKUP(A60&amp;$J$4&amp;J60,'Exras Inflair Vs. Base'!Z:Z,1,0),"",0))</f>
        <v/>
      </c>
    </row>
    <row r="61" spans="1:24" s="77" customFormat="1" ht="15.75" customHeight="1" x14ac:dyDescent="0.3">
      <c r="A61" s="188" t="str">
        <f>IF(BASE!A62=0,"",BASE!A62)</f>
        <v>UL0207</v>
      </c>
      <c r="B61" s="189">
        <f>IF(LEFT(A61,2)="UL",(VLOOKUP(A61,BASE!A:F,6,0)*(VLOOKUP(A61,'SUPL. CALCULATION'!B:AB,27,0)))+(VLOOKUP(A61,BASE!A:G,7,0)*(VLOOKUP(A61,'SUPL. CALCULATION'!B:AC,28,0)))+(VLOOKUP(A61,BASE!A:L,11,0)*(VLOOKUP(A61,'SUPL. CALCULATION'!B:AD,29,0)))+(VLOOKUP(A61,BASE!A:L,12,0)*(VLOOKUP(A61,'SUPL. CALCULATION'!B:AD,29,0))),0)</f>
        <v>129</v>
      </c>
      <c r="C61" s="190">
        <f>IF(LEFT(A61,2)="UL",(VLOOKUP(A61,BASE!A:F,6,0)*VLOOKUP(A61,'SUPL. CALCULATION'!B:Z,25,0))+((VLOOKUP(A61,BASE!A:L,11,0)+VLOOKUP(A61,BASE!A:L,12,0))*VLOOKUP(A61,'SUPL. CALCULATION'!B:AA,26,0)),0)</f>
        <v>13</v>
      </c>
      <c r="D61" s="367">
        <f>IF(LEFT(A61,2)="UL",(IF((VLOOKUP(VLOOKUP(A61,BASE!A:B,2,0),REGISTRATIONS!B:C,2,0))="A330",(IF(VLOOKUP(A61,BASE!A:F,6,0)&gt;0,VLOOKUP(A61,'SUPL. CALCULATION'!B:Y,13,0),0))+(IF(VLOOKUP(A61,BASE!A:G,7,0)&gt;0,VLOOKUP(A61,'SUPL. CALCULATION'!B:Y,16,0),0)),0))+(IF((VLOOKUP(VLOOKUP(A61,BASE!A:B,2,0),REGISTRATIONS!B:C,2,0))="A320",(IF(VLOOKUP(A61,BASE!A:F,6,0)&gt;0,VLOOKUP(A61,'SUPL. CALCULATION'!B:Y,19,0),0))+(IF(VLOOKUP(A61,BASE!A:G,7,0)&gt;0,VLOOKUP(A61,'SUPL. CALCULATION'!B:Y,22,0),0)),0)),0)</f>
        <v>3</v>
      </c>
      <c r="E61" s="191">
        <f>IF(LEFT(A61,2)="UL",(IF((VLOOKUP(VLOOKUP(A61,BASE!A:B,2,0),REGISTRATIONS!B:C,2,0))="A330",(IF(VLOOKUP(A61,BASE!A:F,6,0)&gt;0,VLOOKUP(A61,'SUPL. CALCULATION'!B:Y,14,0),0))+(IF(VLOOKUP(A61,BASE!A:G,7,0)&gt;0,VLOOKUP(A61,'SUPL. CALCULATION'!B:Y,17,0),0)),0)+(IF((VLOOKUP(VLOOKUP(A61,BASE!A:B,2,0),REGISTRATIONS!B:C,2,0))="A320",(IF(VLOOKUP(A61,BASE!A:F,6,0)&gt;0,VLOOKUP(A61,'SUPL. CALCULATION'!B:Y,20,0),0))+(IF(VLOOKUP(A61,BASE!A:G,7,0)&gt;0,VLOOKUP(A61,'SUPL. CALCULATION'!B:Y,23,0),0)),0))),0)</f>
        <v>3</v>
      </c>
      <c r="F61" s="191">
        <f>IF(LEFT(A61,2)="UL",(IF((VLOOKUP(VLOOKUP(A61,BASE!A:B,2,0),REGISTRATIONS!B:C,2,0))="A330",(IF(VLOOKUP(A61,BASE!A:F,6,0)&gt;0,VLOOKUP(A61,'SUPL. CALCULATION'!B:Y,15,0),0))+(IF(VLOOKUP(A61,BASE!A:G,7,0)&gt;0,VLOOKUP(A61,'SUPL. CALCULATION'!B:Y,18,0),0)),0)+(IF((VLOOKUP(VLOOKUP(A61,BASE!A:B,2,0),REGISTRATIONS!B:C,2,0))="A320",(IF(VLOOKUP(A61,BASE!A:F,6,0)&gt;0,VLOOKUP(A61,'SUPL. CALCULATION'!B:Y,21,0),0))+(IF(VLOOKUP(A61,BASE!A:G,7,0)&gt;0,VLOOKUP(A61,'SUPL. CALCULATION'!B:Y,24,0),0)),0))),0)</f>
        <v>1</v>
      </c>
      <c r="G61" s="191">
        <f>_xlfn.IFNA(IF((VLOOKUP(A61,BASE!A:N,14,0))="M",IF(VLOOKUP(VLOOKUP(A61,BASE!A:B,2,0),REGISTRATIONS!B:C,2,0)="A330",(VLOOKUP(A61,BASE!A:K,11,0)),0)+IF(VLOOKUP(VLOOKUP(A61,BASE!A:B,2,0),REGISTRATIONS!B:C,2,0)="A320",(VLOOKUP(A61,BASE!A:K,11,0)),0),0),0)</f>
        <v>0</v>
      </c>
      <c r="H61" s="191">
        <f>_xlfn.IFNA(IF((VLOOKUP(A61,BASE!A:N,14,0))="M",IF(VLOOKUP(VLOOKUP(A61,BASE!A:B,2,0),REGISTRATIONS!B:C,2,0)="A330",(VLOOKUP(A61,BASE!A:K,11,0)),0)+IF(VLOOKUP(VLOOKUP(A61,BASE!A:B,2,0),REGISTRATIONS!B:C,2,0)="A320",(VLOOKUP(A61,BASE!A:K,11,0)),0),0),0)</f>
        <v>0</v>
      </c>
      <c r="I61" s="191">
        <f>_xlfn.IFNA(IF(VLOOKUP(A61,BASE!A:N,14,0)="M",IF((VLOOKUP(VLOOKUP(A61,BASE!A:B,2,0),REGISTRATIONS!B:C,2,0))="A330",VLOOKUP(VLOOKUP(A61,BASE!A:L,12,0),'UL GRID - CREW'!G:H,2,0),0)+IF(VLOOKUP(VLOOKUP(A61,BASE!A:B,2,0),REGISTRATIONS!B:C,2,0)="A320",(VLOOKUP(A61,BASE!A:L,12,0)),0),0),0)</f>
        <v>0</v>
      </c>
      <c r="J61" s="191">
        <f>_xlfn.IFNA(IF(VLOOKUP(A61,BASE!A:N,14,0)="M",IF((VLOOKUP(VLOOKUP(A61,BASE!A:B,2,0),REGISTRATIONS!B:C,2,0))="A330",VLOOKUP(VLOOKUP(A61,BASE!A:L,12,0),'UL GRID - CREW'!G:H,2,0),0)+IF(VLOOKUP(VLOOKUP(A61,BASE!A:B,2,0),REGISTRATIONS!B:C,2,0)="A320",(VLOOKUP(A61,BASE!A:L,12,0)),0),0),0)</f>
        <v>0</v>
      </c>
      <c r="K61" s="254" t="str">
        <f t="shared" si="1"/>
        <v/>
      </c>
      <c r="L61" s="254"/>
      <c r="M61" s="254"/>
      <c r="N61" s="254"/>
      <c r="O61" s="254"/>
      <c r="P61" s="77" t="str">
        <f>IF(B61=0,"",IF(A61&amp;$B$4&amp;B61=VLOOKUP(A61&amp;$B$4&amp;B61,'Exras Inflair Vs. Base'!Z:Z,1,0),"",0))</f>
        <v/>
      </c>
      <c r="Q61" s="77" t="str">
        <f>IF(C61=0,"",IF(A61&amp;$C$4&amp;C61=VLOOKUP(A61&amp;$C$4&amp;C61,'Exras Inflair Vs. Base'!Z:Z,1,0),"",0))</f>
        <v/>
      </c>
      <c r="R61" s="77" t="str">
        <f>IF(D61=0,"",IF(A61&amp;$D$4&amp;D61=VLOOKUP(A61&amp;$D$4&amp;D61,'Exras Inflair Vs. Base'!Z:Z,1,0),"",0))</f>
        <v/>
      </c>
      <c r="S61" s="77" t="str">
        <f>IF(E61=0,"",IF(A61&amp;$E$4&amp;E61=VLOOKUP(A61&amp;$E$4&amp;E61,'Exras Inflair Vs. Base'!Z:Z,1,0),"",0))</f>
        <v/>
      </c>
      <c r="T61" s="77" t="str">
        <f>IF(F61=0,"",IF(A61&amp;$F$4&amp;F61=VLOOKUP(A61&amp;$F$4&amp;F61,'Exras Inflair Vs. Base'!Z:Z,1,0),"",0))</f>
        <v/>
      </c>
      <c r="U61" s="77" t="str">
        <f>IF(G61=0,"",IF(A61&amp;$G$4&amp;G61=VLOOKUP(A61&amp;$G$4&amp;G61,'Exras Inflair Vs. Base'!Z:Z,1,0),"",0))</f>
        <v/>
      </c>
      <c r="V61" s="77" t="str">
        <f>IF(H61=0,"",IF(A61&amp;$H$4&amp;H61=VLOOKUP(A61&amp;$H$4&amp;H61,'Exras Inflair Vs. Base'!Z:Z,1,0),"",0))</f>
        <v/>
      </c>
      <c r="W61" s="77" t="str">
        <f>IF(I61=0,"",IF(A61&amp;$I$4&amp;I61=VLOOKUP(A61&amp;$I$4&amp;I61,'Exras Inflair Vs. Base'!Z:Z,1,0),"",0))</f>
        <v/>
      </c>
      <c r="X61" s="77" t="str">
        <f>IF(J61=0,"",IF(A61&amp;$J$4&amp;J61=VLOOKUP(A61&amp;$J$4&amp;J61,'Exras Inflair Vs. Base'!Z:Z,1,0),"",0))</f>
        <v/>
      </c>
    </row>
    <row r="62" spans="1:24" s="77" customFormat="1" ht="15.75" customHeight="1" x14ac:dyDescent="0.3">
      <c r="A62" s="156" t="str">
        <f>IF(BASE!A63=0,"",BASE!A63)</f>
        <v>UL0208</v>
      </c>
      <c r="B62" s="183">
        <f>IF(LEFT(A62,2)="UL",(VLOOKUP(A62,BASE!A:F,6,0)*(VLOOKUP(A62,'SUPL. CALCULATION'!B:AB,27,0)))+(VLOOKUP(A62,BASE!A:G,7,0)*(VLOOKUP(A62,'SUPL. CALCULATION'!B:AC,28,0)))+(VLOOKUP(A62,BASE!A:L,11,0)*(VLOOKUP(A62,'SUPL. CALCULATION'!B:AD,29,0)))+(VLOOKUP(A62,BASE!A:L,12,0)*(VLOOKUP(A62,'SUPL. CALCULATION'!B:AD,29,0))),0)</f>
        <v>140</v>
      </c>
      <c r="C62" s="184">
        <f>IF(LEFT(A62,2)="UL",(VLOOKUP(A62,BASE!A:F,6,0)*VLOOKUP(A62,'SUPL. CALCULATION'!B:Z,25,0))+((VLOOKUP(A62,BASE!A:L,11,0)+VLOOKUP(A62,BASE!A:L,12,0))*VLOOKUP(A62,'SUPL. CALCULATION'!B:AA,26,0)),0)</f>
        <v>20</v>
      </c>
      <c r="D62" s="366">
        <f>IF(LEFT(A62,2)="UL",(IF((VLOOKUP(VLOOKUP(A62,BASE!A:B,2,0),REGISTRATIONS!B:C,2,0))="A330",(IF(VLOOKUP(A62,BASE!A:F,6,0)&gt;0,VLOOKUP(A62,'SUPL. CALCULATION'!B:Y,13,0),0))+(IF(VLOOKUP(A62,BASE!A:G,7,0)&gt;0,VLOOKUP(A62,'SUPL. CALCULATION'!B:Y,16,0),0)),0))+(IF((VLOOKUP(VLOOKUP(A62,BASE!A:B,2,0),REGISTRATIONS!B:C,2,0))="A320",(IF(VLOOKUP(A62,BASE!A:F,6,0)&gt;0,VLOOKUP(A62,'SUPL. CALCULATION'!B:Y,19,0),0))+(IF(VLOOKUP(A62,BASE!A:G,7,0)&gt;0,VLOOKUP(A62,'SUPL. CALCULATION'!B:Y,22,0),0)),0)),0)</f>
        <v>3</v>
      </c>
      <c r="E62" s="185">
        <f>IF(LEFT(A62,2)="UL",(IF((VLOOKUP(VLOOKUP(A62,BASE!A:B,2,0),REGISTRATIONS!B:C,2,0))="A330",(IF(VLOOKUP(A62,BASE!A:F,6,0)&gt;0,VLOOKUP(A62,'SUPL. CALCULATION'!B:Y,14,0),0))+(IF(VLOOKUP(A62,BASE!A:G,7,0)&gt;0,VLOOKUP(A62,'SUPL. CALCULATION'!B:Y,17,0),0)),0)+(IF((VLOOKUP(VLOOKUP(A62,BASE!A:B,2,0),REGISTRATIONS!B:C,2,0))="A320",(IF(VLOOKUP(A62,BASE!A:F,6,0)&gt;0,VLOOKUP(A62,'SUPL. CALCULATION'!B:Y,20,0),0))+(IF(VLOOKUP(A62,BASE!A:G,7,0)&gt;0,VLOOKUP(A62,'SUPL. CALCULATION'!B:Y,23,0),0)),0))),0)</f>
        <v>3</v>
      </c>
      <c r="F62" s="185">
        <f>IF(LEFT(A62,2)="UL",(IF((VLOOKUP(VLOOKUP(A62,BASE!A:B,2,0),REGISTRATIONS!B:C,2,0))="A330",(IF(VLOOKUP(A62,BASE!A:F,6,0)&gt;0,VLOOKUP(A62,'SUPL. CALCULATION'!B:Y,15,0),0))+(IF(VLOOKUP(A62,BASE!A:G,7,0)&gt;0,VLOOKUP(A62,'SUPL. CALCULATION'!B:Y,18,0),0)),0)+(IF((VLOOKUP(VLOOKUP(A62,BASE!A:B,2,0),REGISTRATIONS!B:C,2,0))="A320",(IF(VLOOKUP(A62,BASE!A:F,6,0)&gt;0,VLOOKUP(A62,'SUPL. CALCULATION'!B:Y,21,0),0))+(IF(VLOOKUP(A62,BASE!A:G,7,0)&gt;0,VLOOKUP(A62,'SUPL. CALCULATION'!B:Y,24,0),0)),0))),0)</f>
        <v>1</v>
      </c>
      <c r="G62" s="185">
        <f>_xlfn.IFNA(IF((VLOOKUP(A62,BASE!A:N,14,0))="M",IF(VLOOKUP(VLOOKUP(A62,BASE!A:B,2,0),REGISTRATIONS!B:C,2,0)="A330",(VLOOKUP(A62,BASE!A:K,11,0)),0)+IF(VLOOKUP(VLOOKUP(A62,BASE!A:B,2,0),REGISTRATIONS!B:C,2,0)="A320",(VLOOKUP(A62,BASE!A:K,11,0)),0),0),0)</f>
        <v>0</v>
      </c>
      <c r="H62" s="185">
        <f>_xlfn.IFNA(IF((VLOOKUP(A62,BASE!A:N,14,0))="M",IF(VLOOKUP(VLOOKUP(A62,BASE!A:B,2,0),REGISTRATIONS!B:C,2,0)="A330",(VLOOKUP(A62,BASE!A:K,11,0)),0)+IF(VLOOKUP(VLOOKUP(A62,BASE!A:B,2,0),REGISTRATIONS!B:C,2,0)="A320",(VLOOKUP(A62,BASE!A:K,11,0)),0),0),0)</f>
        <v>0</v>
      </c>
      <c r="I62" s="185">
        <f>_xlfn.IFNA(IF(VLOOKUP(A62,BASE!A:N,14,0)="M",IF((VLOOKUP(VLOOKUP(A62,BASE!A:B,2,0),REGISTRATIONS!B:C,2,0))="A330",VLOOKUP(VLOOKUP(A62,BASE!A:L,12,0),'UL GRID - CREW'!G:H,2,0),0)+IF(VLOOKUP(VLOOKUP(A62,BASE!A:B,2,0),REGISTRATIONS!B:C,2,0)="A320",(VLOOKUP(A62,BASE!A:L,12,0)),0),0),0)</f>
        <v>0</v>
      </c>
      <c r="J62" s="185">
        <f>_xlfn.IFNA(IF(VLOOKUP(A62,BASE!A:N,14,0)="M",IF((VLOOKUP(VLOOKUP(A62,BASE!A:B,2,0),REGISTRATIONS!B:C,2,0))="A330",VLOOKUP(VLOOKUP(A62,BASE!A:L,12,0),'UL GRID - CREW'!G:H,2,0),0)+IF(VLOOKUP(VLOOKUP(A62,BASE!A:B,2,0),REGISTRATIONS!B:C,2,0)="A320",(VLOOKUP(A62,BASE!A:L,12,0)),0),0),0)</f>
        <v>0</v>
      </c>
      <c r="K62" s="254" t="str">
        <f t="shared" si="1"/>
        <v/>
      </c>
      <c r="L62" s="254"/>
      <c r="M62" s="254"/>
      <c r="N62" s="254"/>
      <c r="O62" s="254"/>
      <c r="P62" s="77" t="str">
        <f>IF(B62=0,"",IF(A62&amp;$B$4&amp;B62=VLOOKUP(A62&amp;$B$4&amp;B62,'Exras Inflair Vs. Base'!Z:Z,1,0),"",0))</f>
        <v/>
      </c>
      <c r="Q62" s="77" t="str">
        <f>IF(C62=0,"",IF(A62&amp;$C$4&amp;C62=VLOOKUP(A62&amp;$C$4&amp;C62,'Exras Inflair Vs. Base'!Z:Z,1,0),"",0))</f>
        <v/>
      </c>
      <c r="R62" s="77" t="str">
        <f>IF(D62=0,"",IF(A62&amp;$D$4&amp;D62=VLOOKUP(A62&amp;$D$4&amp;D62,'Exras Inflair Vs. Base'!Z:Z,1,0),"",0))</f>
        <v/>
      </c>
      <c r="S62" s="77" t="str">
        <f>IF(E62=0,"",IF(A62&amp;$E$4&amp;E62=VLOOKUP(A62&amp;$E$4&amp;E62,'Exras Inflair Vs. Base'!Z:Z,1,0),"",0))</f>
        <v/>
      </c>
      <c r="T62" s="77" t="str">
        <f>IF(F62=0,"",IF(A62&amp;$F$4&amp;F62=VLOOKUP(A62&amp;$F$4&amp;F62,'Exras Inflair Vs. Base'!Z:Z,1,0),"",0))</f>
        <v/>
      </c>
      <c r="U62" s="77" t="str">
        <f>IF(G62=0,"",IF(A62&amp;$G$4&amp;G62=VLOOKUP(A62&amp;$G$4&amp;G62,'Exras Inflair Vs. Base'!Z:Z,1,0),"",0))</f>
        <v/>
      </c>
      <c r="V62" s="77" t="str">
        <f>IF(H62=0,"",IF(A62&amp;$H$4&amp;H62=VLOOKUP(A62&amp;$H$4&amp;H62,'Exras Inflair Vs. Base'!Z:Z,1,0),"",0))</f>
        <v/>
      </c>
      <c r="W62" s="77" t="str">
        <f>IF(I62=0,"",IF(A62&amp;$I$4&amp;I62=VLOOKUP(A62&amp;$I$4&amp;I62,'Exras Inflair Vs. Base'!Z:Z,1,0),"",0))</f>
        <v/>
      </c>
      <c r="X62" s="77" t="str">
        <f>IF(J62=0,"",IF(A62&amp;$J$4&amp;J62=VLOOKUP(A62&amp;$J$4&amp;J62,'Exras Inflair Vs. Base'!Z:Z,1,0),"",0))</f>
        <v/>
      </c>
    </row>
    <row r="63" spans="1:24" s="77" customFormat="1" ht="15.75" customHeight="1" x14ac:dyDescent="0.3">
      <c r="A63" s="188" t="str">
        <f>IF(BASE!A64=0,"",BASE!A64)</f>
        <v>UL0103</v>
      </c>
      <c r="B63" s="189">
        <f>IF(LEFT(A63,2)="UL",(VLOOKUP(A63,BASE!A:F,6,0)*(VLOOKUP(A63,'SUPL. CALCULATION'!B:AB,27,0)))+(VLOOKUP(A63,BASE!A:G,7,0)*(VLOOKUP(A63,'SUPL. CALCULATION'!B:AC,28,0)))+(VLOOKUP(A63,BASE!A:L,11,0)*(VLOOKUP(A63,'SUPL. CALCULATION'!B:AD,29,0)))+(VLOOKUP(A63,BASE!A:L,12,0)*(VLOOKUP(A63,'SUPL. CALCULATION'!B:AD,29,0))),0)</f>
        <v>12</v>
      </c>
      <c r="C63" s="190">
        <f>IF(LEFT(A63,2)="UL",(VLOOKUP(A63,BASE!A:F,6,0)*VLOOKUP(A63,'SUPL. CALCULATION'!B:Z,25,0))+((VLOOKUP(A63,BASE!A:L,11,0)+VLOOKUP(A63,BASE!A:L,12,0))*VLOOKUP(A63,'SUPL. CALCULATION'!B:AA,26,0)),0)</f>
        <v>12</v>
      </c>
      <c r="D63" s="367">
        <f>IF(LEFT(A63,2)="UL",(IF((VLOOKUP(VLOOKUP(A63,BASE!A:B,2,0),REGISTRATIONS!B:C,2,0))="A330",(IF(VLOOKUP(A63,BASE!A:F,6,0)&gt;0,VLOOKUP(A63,'SUPL. CALCULATION'!B:Y,13,0),0))+(IF(VLOOKUP(A63,BASE!A:G,7,0)&gt;0,VLOOKUP(A63,'SUPL. CALCULATION'!B:Y,16,0),0)),0))+(IF((VLOOKUP(VLOOKUP(A63,BASE!A:B,2,0),REGISTRATIONS!B:C,2,0))="A320",(IF(VLOOKUP(A63,BASE!A:F,6,0)&gt;0,VLOOKUP(A63,'SUPL. CALCULATION'!B:Y,19,0),0))+(IF(VLOOKUP(A63,BASE!A:G,7,0)&gt;0,VLOOKUP(A63,'SUPL. CALCULATION'!B:Y,22,0),0)),0)),0)</f>
        <v>2</v>
      </c>
      <c r="E63" s="191">
        <f>IF(LEFT(A63,2)="UL",(IF((VLOOKUP(VLOOKUP(A63,BASE!A:B,2,0),REGISTRATIONS!B:C,2,0))="A330",(IF(VLOOKUP(A63,BASE!A:F,6,0)&gt;0,VLOOKUP(A63,'SUPL. CALCULATION'!B:Y,14,0),0))+(IF(VLOOKUP(A63,BASE!A:G,7,0)&gt;0,VLOOKUP(A63,'SUPL. CALCULATION'!B:Y,17,0),0)),0)+(IF((VLOOKUP(VLOOKUP(A63,BASE!A:B,2,0),REGISTRATIONS!B:C,2,0))="A320",(IF(VLOOKUP(A63,BASE!A:F,6,0)&gt;0,VLOOKUP(A63,'SUPL. CALCULATION'!B:Y,20,0),0))+(IF(VLOOKUP(A63,BASE!A:G,7,0)&gt;0,VLOOKUP(A63,'SUPL. CALCULATION'!B:Y,23,0),0)),0))),0)</f>
        <v>0</v>
      </c>
      <c r="F63" s="191">
        <f>IF(LEFT(A63,2)="UL",(IF((VLOOKUP(VLOOKUP(A63,BASE!A:B,2,0),REGISTRATIONS!B:C,2,0))="A330",(IF(VLOOKUP(A63,BASE!A:F,6,0)&gt;0,VLOOKUP(A63,'SUPL. CALCULATION'!B:Y,15,0),0))+(IF(VLOOKUP(A63,BASE!A:G,7,0)&gt;0,VLOOKUP(A63,'SUPL. CALCULATION'!B:Y,18,0),0)),0)+(IF((VLOOKUP(VLOOKUP(A63,BASE!A:B,2,0),REGISTRATIONS!B:C,2,0))="A320",(IF(VLOOKUP(A63,BASE!A:F,6,0)&gt;0,VLOOKUP(A63,'SUPL. CALCULATION'!B:Y,21,0),0))+(IF(VLOOKUP(A63,BASE!A:G,7,0)&gt;0,VLOOKUP(A63,'SUPL. CALCULATION'!B:Y,24,0),0)),0))),0)</f>
        <v>0</v>
      </c>
      <c r="G63" s="191">
        <f>_xlfn.IFNA(IF((VLOOKUP(A63,BASE!A:N,14,0))="M",IF(VLOOKUP(VLOOKUP(A63,BASE!A:B,2,0),REGISTRATIONS!B:C,2,0)="A330",(VLOOKUP(A63,BASE!A:K,11,0)),0)+IF(VLOOKUP(VLOOKUP(A63,BASE!A:B,2,0),REGISTRATIONS!B:C,2,0)="A320",(VLOOKUP(A63,BASE!A:K,11,0)),0),0),0)</f>
        <v>0</v>
      </c>
      <c r="H63" s="191">
        <f>_xlfn.IFNA(IF((VLOOKUP(A63,BASE!A:N,14,0))="M",IF(VLOOKUP(VLOOKUP(A63,BASE!A:B,2,0),REGISTRATIONS!B:C,2,0)="A330",(VLOOKUP(A63,BASE!A:K,11,0)),0)+IF(VLOOKUP(VLOOKUP(A63,BASE!A:B,2,0),REGISTRATIONS!B:C,2,0)="A320",(VLOOKUP(A63,BASE!A:K,11,0)),0),0),0)</f>
        <v>0</v>
      </c>
      <c r="I63" s="191">
        <f>_xlfn.IFNA(IF(VLOOKUP(A63,BASE!A:N,14,0)="M",IF((VLOOKUP(VLOOKUP(A63,BASE!A:B,2,0),REGISTRATIONS!B:C,2,0))="A330",VLOOKUP(VLOOKUP(A63,BASE!A:L,12,0),'UL GRID - CREW'!G:H,2,0),0)+IF(VLOOKUP(VLOOKUP(A63,BASE!A:B,2,0),REGISTRATIONS!B:C,2,0)="A320",(VLOOKUP(A63,BASE!A:L,12,0)),0),0),0)</f>
        <v>0</v>
      </c>
      <c r="J63" s="191">
        <f>_xlfn.IFNA(IF(VLOOKUP(A63,BASE!A:N,14,0)="M",IF((VLOOKUP(VLOOKUP(A63,BASE!A:B,2,0),REGISTRATIONS!B:C,2,0))="A330",VLOOKUP(VLOOKUP(A63,BASE!A:L,12,0),'UL GRID - CREW'!G:H,2,0),0)+IF(VLOOKUP(VLOOKUP(A63,BASE!A:B,2,0),REGISTRATIONS!B:C,2,0)="A320",(VLOOKUP(A63,BASE!A:L,12,0)),0),0),0)</f>
        <v>0</v>
      </c>
      <c r="K63" s="254" t="str">
        <f t="shared" si="1"/>
        <v/>
      </c>
      <c r="L63" s="254"/>
      <c r="M63" s="254"/>
      <c r="N63" s="254"/>
      <c r="O63" s="254"/>
      <c r="P63" s="77" t="str">
        <f>IF(B63=0,"",IF(A63&amp;$B$4&amp;B63=VLOOKUP(A63&amp;$B$4&amp;B63,'Exras Inflair Vs. Base'!Z:Z,1,0),"",0))</f>
        <v/>
      </c>
      <c r="Q63" s="77" t="str">
        <f>IF(C63=0,"",IF(A63&amp;$C$4&amp;C63=VLOOKUP(A63&amp;$C$4&amp;C63,'Exras Inflair Vs. Base'!Z:Z,1,0),"",0))</f>
        <v/>
      </c>
      <c r="R63" s="77" t="str">
        <f>IF(D63=0,"",IF(A63&amp;$D$4&amp;D63=VLOOKUP(A63&amp;$D$4&amp;D63,'Exras Inflair Vs. Base'!Z:Z,1,0),"",0))</f>
        <v/>
      </c>
      <c r="S63" s="77" t="str">
        <f>IF(E63=0,"",IF(A63&amp;$E$4&amp;E63=VLOOKUP(A63&amp;$E$4&amp;E63,'Exras Inflair Vs. Base'!Z:Z,1,0),"",0))</f>
        <v/>
      </c>
      <c r="T63" s="77" t="str">
        <f>IF(F63=0,"",IF(A63&amp;$F$4&amp;F63=VLOOKUP(A63&amp;$F$4&amp;F63,'Exras Inflair Vs. Base'!Z:Z,1,0),"",0))</f>
        <v/>
      </c>
      <c r="U63" s="77" t="str">
        <f>IF(G63=0,"",IF(A63&amp;$G$4&amp;G63=VLOOKUP(A63&amp;$G$4&amp;G63,'Exras Inflair Vs. Base'!Z:Z,1,0),"",0))</f>
        <v/>
      </c>
      <c r="V63" s="77" t="str">
        <f>IF(H63=0,"",IF(A63&amp;$H$4&amp;H63=VLOOKUP(A63&amp;$H$4&amp;H63,'Exras Inflair Vs. Base'!Z:Z,1,0),"",0))</f>
        <v/>
      </c>
      <c r="W63" s="77" t="str">
        <f>IF(I63=0,"",IF(A63&amp;$I$4&amp;I63=VLOOKUP(A63&amp;$I$4&amp;I63,'Exras Inflair Vs. Base'!Z:Z,1,0),"",0))</f>
        <v/>
      </c>
      <c r="X63" s="77" t="str">
        <f>IF(J63=0,"",IF(A63&amp;$J$4&amp;J63=VLOOKUP(A63&amp;$J$4&amp;J63,'Exras Inflair Vs. Base'!Z:Z,1,0),"",0))</f>
        <v/>
      </c>
    </row>
    <row r="64" spans="1:24" s="77" customFormat="1" ht="15.75" customHeight="1" x14ac:dyDescent="0.3">
      <c r="A64" s="156" t="str">
        <f>IF(BASE!A65=0,"",BASE!A65)</f>
        <v>UL0104</v>
      </c>
      <c r="B64" s="183">
        <f>IF(LEFT(A64,2)="UL",(VLOOKUP(A64,BASE!A:F,6,0)*(VLOOKUP(A64,'SUPL. CALCULATION'!B:AB,27,0)))+(VLOOKUP(A64,BASE!A:G,7,0)*(VLOOKUP(A64,'SUPL. CALCULATION'!B:AC,28,0)))+(VLOOKUP(A64,BASE!A:L,11,0)*(VLOOKUP(A64,'SUPL. CALCULATION'!B:AD,29,0)))+(VLOOKUP(A64,BASE!A:L,12,0)*(VLOOKUP(A64,'SUPL. CALCULATION'!B:AD,29,0))),0)</f>
        <v>2</v>
      </c>
      <c r="C64" s="184">
        <f>IF(LEFT(A64,2)="UL",(VLOOKUP(A64,BASE!A:F,6,0)*VLOOKUP(A64,'SUPL. CALCULATION'!B:Z,25,0))+((VLOOKUP(A64,BASE!A:L,11,0)+VLOOKUP(A64,BASE!A:L,12,0))*VLOOKUP(A64,'SUPL. CALCULATION'!B:AA,26,0)),0)</f>
        <v>2</v>
      </c>
      <c r="D64" s="366">
        <f>IF(LEFT(A64,2)="UL",(IF((VLOOKUP(VLOOKUP(A64,BASE!A:B,2,0),REGISTRATIONS!B:C,2,0))="A330",(IF(VLOOKUP(A64,BASE!A:F,6,0)&gt;0,VLOOKUP(A64,'SUPL. CALCULATION'!B:Y,13,0),0))+(IF(VLOOKUP(A64,BASE!A:G,7,0)&gt;0,VLOOKUP(A64,'SUPL. CALCULATION'!B:Y,16,0),0)),0))+(IF((VLOOKUP(VLOOKUP(A64,BASE!A:B,2,0),REGISTRATIONS!B:C,2,0))="A320",(IF(VLOOKUP(A64,BASE!A:F,6,0)&gt;0,VLOOKUP(A64,'SUPL. CALCULATION'!B:Y,19,0),0))+(IF(VLOOKUP(A64,BASE!A:G,7,0)&gt;0,VLOOKUP(A64,'SUPL. CALCULATION'!B:Y,22,0),0)),0)),0)</f>
        <v>4</v>
      </c>
      <c r="E64" s="185">
        <f>IF(LEFT(A64,2)="UL",(IF((VLOOKUP(VLOOKUP(A64,BASE!A:B,2,0),REGISTRATIONS!B:C,2,0))="A330",(IF(VLOOKUP(A64,BASE!A:F,6,0)&gt;0,VLOOKUP(A64,'SUPL. CALCULATION'!B:Y,14,0),0))+(IF(VLOOKUP(A64,BASE!A:G,7,0)&gt;0,VLOOKUP(A64,'SUPL. CALCULATION'!B:Y,17,0),0)),0)+(IF((VLOOKUP(VLOOKUP(A64,BASE!A:B,2,0),REGISTRATIONS!B:C,2,0))="A320",(IF(VLOOKUP(A64,BASE!A:F,6,0)&gt;0,VLOOKUP(A64,'SUPL. CALCULATION'!B:Y,20,0),0))+(IF(VLOOKUP(A64,BASE!A:G,7,0)&gt;0,VLOOKUP(A64,'SUPL. CALCULATION'!B:Y,23,0),0)),0))),0)</f>
        <v>2</v>
      </c>
      <c r="F64" s="185">
        <f>IF(LEFT(A64,2)="UL",(IF((VLOOKUP(VLOOKUP(A64,BASE!A:B,2,0),REGISTRATIONS!B:C,2,0))="A330",(IF(VLOOKUP(A64,BASE!A:F,6,0)&gt;0,VLOOKUP(A64,'SUPL. CALCULATION'!B:Y,15,0),0))+(IF(VLOOKUP(A64,BASE!A:G,7,0)&gt;0,VLOOKUP(A64,'SUPL. CALCULATION'!B:Y,18,0),0)),0)+(IF((VLOOKUP(VLOOKUP(A64,BASE!A:B,2,0),REGISTRATIONS!B:C,2,0))="A320",(IF(VLOOKUP(A64,BASE!A:F,6,0)&gt;0,VLOOKUP(A64,'SUPL. CALCULATION'!B:Y,21,0),0))+(IF(VLOOKUP(A64,BASE!A:G,7,0)&gt;0,VLOOKUP(A64,'SUPL. CALCULATION'!B:Y,24,0),0)),0))),0)</f>
        <v>1</v>
      </c>
      <c r="G64" s="185">
        <f>_xlfn.IFNA(IF((VLOOKUP(A64,BASE!A:N,14,0))="M",IF(VLOOKUP(VLOOKUP(A64,BASE!A:B,2,0),REGISTRATIONS!B:C,2,0)="A330",(VLOOKUP(A64,BASE!A:K,11,0)),0)+IF(VLOOKUP(VLOOKUP(A64,BASE!A:B,2,0),REGISTRATIONS!B:C,2,0)="A320",(VLOOKUP(A64,BASE!A:K,11,0)),0),0),0)</f>
        <v>0</v>
      </c>
      <c r="H64" s="185">
        <f>_xlfn.IFNA(IF((VLOOKUP(A64,BASE!A:N,14,0))="M",IF(VLOOKUP(VLOOKUP(A64,BASE!A:B,2,0),REGISTRATIONS!B:C,2,0)="A330",(VLOOKUP(A64,BASE!A:K,11,0)),0)+IF(VLOOKUP(VLOOKUP(A64,BASE!A:B,2,0),REGISTRATIONS!B:C,2,0)="A320",(VLOOKUP(A64,BASE!A:K,11,0)),0),0),0)</f>
        <v>0</v>
      </c>
      <c r="I64" s="185">
        <f>_xlfn.IFNA(IF(VLOOKUP(A64,BASE!A:N,14,0)="M",IF((VLOOKUP(VLOOKUP(A64,BASE!A:B,2,0),REGISTRATIONS!B:C,2,0))="A330",VLOOKUP(VLOOKUP(A64,BASE!A:L,12,0),'UL GRID - CREW'!G:H,2,0),0)+IF(VLOOKUP(VLOOKUP(A64,BASE!A:B,2,0),REGISTRATIONS!B:C,2,0)="A320",(VLOOKUP(A64,BASE!A:L,12,0)),0),0),0)</f>
        <v>0</v>
      </c>
      <c r="J64" s="185">
        <f>_xlfn.IFNA(IF(VLOOKUP(A64,BASE!A:N,14,0)="M",IF((VLOOKUP(VLOOKUP(A64,BASE!A:B,2,0),REGISTRATIONS!B:C,2,0))="A330",VLOOKUP(VLOOKUP(A64,BASE!A:L,12,0),'UL GRID - CREW'!G:H,2,0),0)+IF(VLOOKUP(VLOOKUP(A64,BASE!A:B,2,0),REGISTRATIONS!B:C,2,0)="A320",(VLOOKUP(A64,BASE!A:L,12,0)),0),0),0)</f>
        <v>0</v>
      </c>
      <c r="K64" s="254" t="str">
        <f t="shared" si="1"/>
        <v/>
      </c>
      <c r="L64" s="254"/>
      <c r="M64" s="254"/>
      <c r="N64" s="254"/>
      <c r="O64" s="254"/>
      <c r="P64" s="77" t="str">
        <f>IF(B64=0,"",IF(A64&amp;$B$4&amp;B64=VLOOKUP(A64&amp;$B$4&amp;B64,'Exras Inflair Vs. Base'!Z:Z,1,0),"",0))</f>
        <v/>
      </c>
      <c r="Q64" s="77" t="str">
        <f>IF(C64=0,"",IF(A64&amp;$C$4&amp;C64=VLOOKUP(A64&amp;$C$4&amp;C64,'Exras Inflair Vs. Base'!Z:Z,1,0),"",0))</f>
        <v/>
      </c>
      <c r="R64" s="77" t="str">
        <f>IF(D64=0,"",IF(A64&amp;$D$4&amp;D64=VLOOKUP(A64&amp;$D$4&amp;D64,'Exras Inflair Vs. Base'!Z:Z,1,0),"",0))</f>
        <v/>
      </c>
      <c r="S64" s="77" t="str">
        <f>IF(E64=0,"",IF(A64&amp;$E$4&amp;E64=VLOOKUP(A64&amp;$E$4&amp;E64,'Exras Inflair Vs. Base'!Z:Z,1,0),"",0))</f>
        <v/>
      </c>
      <c r="T64" s="77" t="str">
        <f>IF(F64=0,"",IF(A64&amp;$F$4&amp;F64=VLOOKUP(A64&amp;$F$4&amp;F64,'Exras Inflair Vs. Base'!Z:Z,1,0),"",0))</f>
        <v/>
      </c>
      <c r="U64" s="77" t="str">
        <f>IF(G64=0,"",IF(A64&amp;$G$4&amp;G64=VLOOKUP(A64&amp;$G$4&amp;G64,'Exras Inflair Vs. Base'!Z:Z,1,0),"",0))</f>
        <v/>
      </c>
      <c r="V64" s="77" t="str">
        <f>IF(H64=0,"",IF(A64&amp;$H$4&amp;H64=VLOOKUP(A64&amp;$H$4&amp;H64,'Exras Inflair Vs. Base'!Z:Z,1,0),"",0))</f>
        <v/>
      </c>
      <c r="W64" s="77" t="str">
        <f>IF(I64=0,"",IF(A64&amp;$I$4&amp;I64=VLOOKUP(A64&amp;$I$4&amp;I64,'Exras Inflair Vs. Base'!Z:Z,1,0),"",0))</f>
        <v/>
      </c>
      <c r="X64" s="77" t="str">
        <f>IF(J64=0,"",IF(A64&amp;$J$4&amp;J64=VLOOKUP(A64&amp;$J$4&amp;J64,'Exras Inflair Vs. Base'!Z:Z,1,0),"",0))</f>
        <v/>
      </c>
    </row>
    <row r="65" spans="1:24" s="77" customFormat="1" ht="15.75" customHeight="1" x14ac:dyDescent="0.3">
      <c r="A65" s="188" t="str">
        <f>IF(BASE!A66=0,"",BASE!A66)</f>
        <v>UL4541</v>
      </c>
      <c r="B65" s="189">
        <f>IF(LEFT(A65,2)="UL",(VLOOKUP(A65,BASE!A:F,6,0)*(VLOOKUP(A65,'SUPL. CALCULATION'!B:AB,27,0)))+(VLOOKUP(A65,BASE!A:G,7,0)*(VLOOKUP(A65,'SUPL. CALCULATION'!B:AC,28,0)))+(VLOOKUP(A65,BASE!A:L,11,0)*(VLOOKUP(A65,'SUPL. CALCULATION'!B:AD,29,0)))+(VLOOKUP(A65,BASE!A:L,12,0)*(VLOOKUP(A65,'SUPL. CALCULATION'!B:AD,29,0))),0)</f>
        <v>179</v>
      </c>
      <c r="C65" s="190">
        <f>IF(LEFT(A65,2)="UL",(VLOOKUP(A65,BASE!A:F,6,0)*VLOOKUP(A65,'SUPL. CALCULATION'!B:Z,25,0))+((VLOOKUP(A65,BASE!A:L,11,0)+VLOOKUP(A65,BASE!A:L,12,0))*VLOOKUP(A65,'SUPL. CALCULATION'!B:AA,26,0)),0)</f>
        <v>25</v>
      </c>
      <c r="D65" s="367">
        <f>IF(LEFT(A65,2)="UL",(IF((VLOOKUP(VLOOKUP(A65,BASE!A:B,2,0),REGISTRATIONS!B:C,2,0))="A330",(IF(VLOOKUP(A65,BASE!A:F,6,0)&gt;0,VLOOKUP(A65,'SUPL. CALCULATION'!B:Y,13,0),0))+(IF(VLOOKUP(A65,BASE!A:G,7,0)&gt;0,VLOOKUP(A65,'SUPL. CALCULATION'!B:Y,16,0),0)),0))+(IF((VLOOKUP(VLOOKUP(A65,BASE!A:B,2,0),REGISTRATIONS!B:C,2,0))="A320",(IF(VLOOKUP(A65,BASE!A:F,6,0)&gt;0,VLOOKUP(A65,'SUPL. CALCULATION'!B:Y,19,0),0))+(IF(VLOOKUP(A65,BASE!A:G,7,0)&gt;0,VLOOKUP(A65,'SUPL. CALCULATION'!B:Y,22,0),0)),0)),0)</f>
        <v>6</v>
      </c>
      <c r="E65" s="191">
        <f>IF(LEFT(A65,2)="UL",(IF((VLOOKUP(VLOOKUP(A65,BASE!A:B,2,0),REGISTRATIONS!B:C,2,0))="A330",(IF(VLOOKUP(A65,BASE!A:F,6,0)&gt;0,VLOOKUP(A65,'SUPL. CALCULATION'!B:Y,14,0),0))+(IF(VLOOKUP(A65,BASE!A:G,7,0)&gt;0,VLOOKUP(A65,'SUPL. CALCULATION'!B:Y,17,0),0)),0)+(IF((VLOOKUP(VLOOKUP(A65,BASE!A:B,2,0),REGISTRATIONS!B:C,2,0))="A320",(IF(VLOOKUP(A65,BASE!A:F,6,0)&gt;0,VLOOKUP(A65,'SUPL. CALCULATION'!B:Y,20,0),0))+(IF(VLOOKUP(A65,BASE!A:G,7,0)&gt;0,VLOOKUP(A65,'SUPL. CALCULATION'!B:Y,23,0),0)),0))),0)</f>
        <v>6</v>
      </c>
      <c r="F65" s="191">
        <f>IF(LEFT(A65,2)="UL",(IF((VLOOKUP(VLOOKUP(A65,BASE!A:B,2,0),REGISTRATIONS!B:C,2,0))="A330",(IF(VLOOKUP(A65,BASE!A:F,6,0)&gt;0,VLOOKUP(A65,'SUPL. CALCULATION'!B:Y,15,0),0))+(IF(VLOOKUP(A65,BASE!A:G,7,0)&gt;0,VLOOKUP(A65,'SUPL. CALCULATION'!B:Y,18,0),0)),0)+(IF((VLOOKUP(VLOOKUP(A65,BASE!A:B,2,0),REGISTRATIONS!B:C,2,0))="A320",(IF(VLOOKUP(A65,BASE!A:F,6,0)&gt;0,VLOOKUP(A65,'SUPL. CALCULATION'!B:Y,21,0),0))+(IF(VLOOKUP(A65,BASE!A:G,7,0)&gt;0,VLOOKUP(A65,'SUPL. CALCULATION'!B:Y,24,0),0)),0))),0)</f>
        <v>1</v>
      </c>
      <c r="G65" s="191">
        <f>_xlfn.IFNA(IF((VLOOKUP(A65,BASE!A:N,14,0))="M",IF(VLOOKUP(VLOOKUP(A65,BASE!A:B,2,0),REGISTRATIONS!B:C,2,0)="A330",(VLOOKUP(A65,BASE!A:K,11,0)),0)+IF(VLOOKUP(VLOOKUP(A65,BASE!A:B,2,0),REGISTRATIONS!B:C,2,0)="A320",(VLOOKUP(A65,BASE!A:K,11,0)),0),0),0)</f>
        <v>0</v>
      </c>
      <c r="H65" s="191">
        <f>_xlfn.IFNA(IF((VLOOKUP(A65,BASE!A:N,14,0))="M",IF(VLOOKUP(VLOOKUP(A65,BASE!A:B,2,0),REGISTRATIONS!B:C,2,0)="A330",(VLOOKUP(A65,BASE!A:K,11,0)),0)+IF(VLOOKUP(VLOOKUP(A65,BASE!A:B,2,0),REGISTRATIONS!B:C,2,0)="A320",(VLOOKUP(A65,BASE!A:K,11,0)),0),0),0)</f>
        <v>0</v>
      </c>
      <c r="I65" s="191">
        <f>_xlfn.IFNA(IF(VLOOKUP(A65,BASE!A:N,14,0)="M",IF((VLOOKUP(VLOOKUP(A65,BASE!A:B,2,0),REGISTRATIONS!B:C,2,0))="A330",VLOOKUP(VLOOKUP(A65,BASE!A:L,12,0),'UL GRID - CREW'!G:H,2,0),0)+IF(VLOOKUP(VLOOKUP(A65,BASE!A:B,2,0),REGISTRATIONS!B:C,2,0)="A320",(VLOOKUP(A65,BASE!A:L,12,0)),0),0),0)</f>
        <v>0</v>
      </c>
      <c r="J65" s="191">
        <f>_xlfn.IFNA(IF(VLOOKUP(A65,BASE!A:N,14,0)="M",IF((VLOOKUP(VLOOKUP(A65,BASE!A:B,2,0),REGISTRATIONS!B:C,2,0))="A330",VLOOKUP(VLOOKUP(A65,BASE!A:L,12,0),'UL GRID - CREW'!G:H,2,0),0)+IF(VLOOKUP(VLOOKUP(A65,BASE!A:B,2,0),REGISTRATIONS!B:C,2,0)="A320",(VLOOKUP(A65,BASE!A:L,12,0)),0),0),0)</f>
        <v>0</v>
      </c>
      <c r="K65" s="254" t="str">
        <f t="shared" si="1"/>
        <v/>
      </c>
      <c r="L65" s="254"/>
      <c r="M65" s="254"/>
      <c r="N65" s="254"/>
      <c r="O65" s="254"/>
      <c r="P65" s="77" t="str">
        <f>IF(B65=0,"",IF(A65&amp;$B$4&amp;B65=VLOOKUP(A65&amp;$B$4&amp;B65,'Exras Inflair Vs. Base'!Z:Z,1,0),"",0))</f>
        <v/>
      </c>
      <c r="Q65" s="77" t="str">
        <f>IF(C65=0,"",IF(A65&amp;$C$4&amp;C65=VLOOKUP(A65&amp;$C$4&amp;C65,'Exras Inflair Vs. Base'!Z:Z,1,0),"",0))</f>
        <v/>
      </c>
      <c r="R65" s="77" t="str">
        <f>IF(D65=0,"",IF(A65&amp;$D$4&amp;D65=VLOOKUP(A65&amp;$D$4&amp;D65,'Exras Inflair Vs. Base'!Z:Z,1,0),"",0))</f>
        <v/>
      </c>
      <c r="S65" s="77" t="str">
        <f>IF(E65=0,"",IF(A65&amp;$E$4&amp;E65=VLOOKUP(A65&amp;$E$4&amp;E65,'Exras Inflair Vs. Base'!Z:Z,1,0),"",0))</f>
        <v/>
      </c>
      <c r="T65" s="77" t="str">
        <f>IF(F65=0,"",IF(A65&amp;$F$4&amp;F65=VLOOKUP(A65&amp;$F$4&amp;F65,'Exras Inflair Vs. Base'!Z:Z,1,0),"",0))</f>
        <v/>
      </c>
      <c r="U65" s="77" t="str">
        <f>IF(G65=0,"",IF(A65&amp;$G$4&amp;G65=VLOOKUP(A65&amp;$G$4&amp;G65,'Exras Inflair Vs. Base'!Z:Z,1,0),"",0))</f>
        <v/>
      </c>
      <c r="V65" s="77" t="str">
        <f>IF(H65=0,"",IF(A65&amp;$H$4&amp;H65=VLOOKUP(A65&amp;$H$4&amp;H65,'Exras Inflair Vs. Base'!Z:Z,1,0),"",0))</f>
        <v/>
      </c>
      <c r="W65" s="77" t="str">
        <f>IF(I65=0,"",IF(A65&amp;$I$4&amp;I65=VLOOKUP(A65&amp;$I$4&amp;I65,'Exras Inflair Vs. Base'!Z:Z,1,0),"",0))</f>
        <v/>
      </c>
      <c r="X65" s="77" t="str">
        <f>IF(J65=0,"",IF(A65&amp;$J$4&amp;J65=VLOOKUP(A65&amp;$J$4&amp;J65,'Exras Inflair Vs. Base'!Z:Z,1,0),"",0))</f>
        <v/>
      </c>
    </row>
    <row r="66" spans="1:24" s="77" customFormat="1" ht="15.75" customHeight="1" x14ac:dyDescent="0.3">
      <c r="A66" s="156" t="str">
        <f>IF(BASE!A67=0,"",BASE!A67)</f>
        <v>UL4542</v>
      </c>
      <c r="B66" s="183">
        <f>IF(LEFT(A66,2)="UL",(VLOOKUP(A66,BASE!A:F,6,0)*(VLOOKUP(A66,'SUPL. CALCULATION'!B:AB,27,0)))+(VLOOKUP(A66,BASE!A:G,7,0)*(VLOOKUP(A66,'SUPL. CALCULATION'!B:AC,28,0)))+(VLOOKUP(A66,BASE!A:L,11,0)*(VLOOKUP(A66,'SUPL. CALCULATION'!B:AD,29,0)))+(VLOOKUP(A66,BASE!A:L,12,0)*(VLOOKUP(A66,'SUPL. CALCULATION'!B:AD,29,0))),0)</f>
        <v>178</v>
      </c>
      <c r="C66" s="184">
        <f>IF(LEFT(A66,2)="UL",(VLOOKUP(A66,BASE!A:F,6,0)*VLOOKUP(A66,'SUPL. CALCULATION'!B:Z,25,0))+((VLOOKUP(A66,BASE!A:L,11,0)+VLOOKUP(A66,BASE!A:L,12,0))*VLOOKUP(A66,'SUPL. CALCULATION'!B:AA,26,0)),0)</f>
        <v>25</v>
      </c>
      <c r="D66" s="366">
        <f>IF(LEFT(A66,2)="UL",(IF((VLOOKUP(VLOOKUP(A66,BASE!A:B,2,0),REGISTRATIONS!B:C,2,0))="A330",(IF(VLOOKUP(A66,BASE!A:F,6,0)&gt;0,VLOOKUP(A66,'SUPL. CALCULATION'!B:Y,13,0),0))+(IF(VLOOKUP(A66,BASE!A:G,7,0)&gt;0,VLOOKUP(A66,'SUPL. CALCULATION'!B:Y,16,0),0)),0))+(IF((VLOOKUP(VLOOKUP(A66,BASE!A:B,2,0),REGISTRATIONS!B:C,2,0))="A320",(IF(VLOOKUP(A66,BASE!A:F,6,0)&gt;0,VLOOKUP(A66,'SUPL. CALCULATION'!B:Y,19,0),0))+(IF(VLOOKUP(A66,BASE!A:G,7,0)&gt;0,VLOOKUP(A66,'SUPL. CALCULATION'!B:Y,22,0),0)),0)),0)</f>
        <v>6</v>
      </c>
      <c r="E66" s="185">
        <f>IF(LEFT(A66,2)="UL",(IF((VLOOKUP(VLOOKUP(A66,BASE!A:B,2,0),REGISTRATIONS!B:C,2,0))="A330",(IF(VLOOKUP(A66,BASE!A:F,6,0)&gt;0,VLOOKUP(A66,'SUPL. CALCULATION'!B:Y,14,0),0))+(IF(VLOOKUP(A66,BASE!A:G,7,0)&gt;0,VLOOKUP(A66,'SUPL. CALCULATION'!B:Y,17,0),0)),0)+(IF((VLOOKUP(VLOOKUP(A66,BASE!A:B,2,0),REGISTRATIONS!B:C,2,0))="A320",(IF(VLOOKUP(A66,BASE!A:F,6,0)&gt;0,VLOOKUP(A66,'SUPL. CALCULATION'!B:Y,20,0),0))+(IF(VLOOKUP(A66,BASE!A:G,7,0)&gt;0,VLOOKUP(A66,'SUPL. CALCULATION'!B:Y,23,0),0)),0))),0)</f>
        <v>6</v>
      </c>
      <c r="F66" s="185">
        <f>IF(LEFT(A66,2)="UL",(IF((VLOOKUP(VLOOKUP(A66,BASE!A:B,2,0),REGISTRATIONS!B:C,2,0))="A330",(IF(VLOOKUP(A66,BASE!A:F,6,0)&gt;0,VLOOKUP(A66,'SUPL. CALCULATION'!B:Y,15,0),0))+(IF(VLOOKUP(A66,BASE!A:G,7,0)&gt;0,VLOOKUP(A66,'SUPL. CALCULATION'!B:Y,18,0),0)),0)+(IF((VLOOKUP(VLOOKUP(A66,BASE!A:B,2,0),REGISTRATIONS!B:C,2,0))="A320",(IF(VLOOKUP(A66,BASE!A:F,6,0)&gt;0,VLOOKUP(A66,'SUPL. CALCULATION'!B:Y,21,0),0))+(IF(VLOOKUP(A66,BASE!A:G,7,0)&gt;0,VLOOKUP(A66,'SUPL. CALCULATION'!B:Y,24,0),0)),0))),0)</f>
        <v>0</v>
      </c>
      <c r="G66" s="185">
        <f>_xlfn.IFNA(IF((VLOOKUP(A66,BASE!A:N,14,0))="M",IF(VLOOKUP(VLOOKUP(A66,BASE!A:B,2,0),REGISTRATIONS!B:C,2,0)="A330",(VLOOKUP(A66,BASE!A:K,11,0)),0)+IF(VLOOKUP(VLOOKUP(A66,BASE!A:B,2,0),REGISTRATIONS!B:C,2,0)="A320",(VLOOKUP(A66,BASE!A:K,11,0)),0),0),0)</f>
        <v>0</v>
      </c>
      <c r="H66" s="185">
        <f>_xlfn.IFNA(IF((VLOOKUP(A66,BASE!A:N,14,0))="M",IF(VLOOKUP(VLOOKUP(A66,BASE!A:B,2,0),REGISTRATIONS!B:C,2,0)="A330",(VLOOKUP(A66,BASE!A:K,11,0)),0)+IF(VLOOKUP(VLOOKUP(A66,BASE!A:B,2,0),REGISTRATIONS!B:C,2,0)="A320",(VLOOKUP(A66,BASE!A:K,11,0)),0),0),0)</f>
        <v>0</v>
      </c>
      <c r="I66" s="185">
        <f>_xlfn.IFNA(IF(VLOOKUP(A66,BASE!A:N,14,0)="M",IF((VLOOKUP(VLOOKUP(A66,BASE!A:B,2,0),REGISTRATIONS!B:C,2,0))="A330",VLOOKUP(VLOOKUP(A66,BASE!A:L,12,0),'UL GRID - CREW'!G:H,2,0),0)+IF(VLOOKUP(VLOOKUP(A66,BASE!A:B,2,0),REGISTRATIONS!B:C,2,0)="A320",(VLOOKUP(A66,BASE!A:L,12,0)),0),0),0)</f>
        <v>0</v>
      </c>
      <c r="J66" s="185">
        <f>_xlfn.IFNA(IF(VLOOKUP(A66,BASE!A:N,14,0)="M",IF((VLOOKUP(VLOOKUP(A66,BASE!A:B,2,0),REGISTRATIONS!B:C,2,0))="A330",VLOOKUP(VLOOKUP(A66,BASE!A:L,12,0),'UL GRID - CREW'!G:H,2,0),0)+IF(VLOOKUP(VLOOKUP(A66,BASE!A:B,2,0),REGISTRATIONS!B:C,2,0)="A320",(VLOOKUP(A66,BASE!A:L,12,0)),0),0),0)</f>
        <v>0</v>
      </c>
      <c r="K66" s="254" t="str">
        <f t="shared" si="1"/>
        <v/>
      </c>
      <c r="L66" s="254"/>
      <c r="M66" s="254"/>
      <c r="N66" s="254"/>
      <c r="O66" s="254"/>
      <c r="P66" s="77" t="str">
        <f>IF(B66=0,"",IF(A66&amp;$B$4&amp;B66=VLOOKUP(A66&amp;$B$4&amp;B66,'Exras Inflair Vs. Base'!Z:Z,1,0),"",0))</f>
        <v/>
      </c>
      <c r="Q66" s="77" t="str">
        <f>IF(C66=0,"",IF(A66&amp;$C$4&amp;C66=VLOOKUP(A66&amp;$C$4&amp;C66,'Exras Inflair Vs. Base'!Z:Z,1,0),"",0))</f>
        <v/>
      </c>
      <c r="R66" s="77" t="str">
        <f>IF(D66=0,"",IF(A66&amp;$D$4&amp;D66=VLOOKUP(A66&amp;$D$4&amp;D66,'Exras Inflair Vs. Base'!Z:Z,1,0),"",0))</f>
        <v/>
      </c>
      <c r="S66" s="77" t="str">
        <f>IF(E66=0,"",IF(A66&amp;$E$4&amp;E66=VLOOKUP(A66&amp;$E$4&amp;E66,'Exras Inflair Vs. Base'!Z:Z,1,0),"",0))</f>
        <v/>
      </c>
      <c r="T66" s="77" t="str">
        <f>IF(F66=0,"",IF(A66&amp;$F$4&amp;F66=VLOOKUP(A66&amp;$F$4&amp;F66,'Exras Inflair Vs. Base'!Z:Z,1,0),"",0))</f>
        <v/>
      </c>
      <c r="U66" s="77" t="str">
        <f>IF(G66=0,"",IF(A66&amp;$G$4&amp;G66=VLOOKUP(A66&amp;$G$4&amp;G66,'Exras Inflair Vs. Base'!Z:Z,1,0),"",0))</f>
        <v/>
      </c>
      <c r="V66" s="77" t="str">
        <f>IF(H66=0,"",IF(A66&amp;$H$4&amp;H66=VLOOKUP(A66&amp;$H$4&amp;H66,'Exras Inflair Vs. Base'!Z:Z,1,0),"",0))</f>
        <v/>
      </c>
      <c r="W66" s="77" t="str">
        <f>IF(I66=0,"",IF(A66&amp;$I$4&amp;I66=VLOOKUP(A66&amp;$I$4&amp;I66,'Exras Inflair Vs. Base'!Z:Z,1,0),"",0))</f>
        <v/>
      </c>
      <c r="X66" s="77" t="str">
        <f>IF(J66=0,"",IF(A66&amp;$J$4&amp;J66=VLOOKUP(A66&amp;$J$4&amp;J66,'Exras Inflair Vs. Base'!Z:Z,1,0),"",0))</f>
        <v/>
      </c>
    </row>
    <row r="67" spans="1:24" s="77" customFormat="1" ht="15.75" customHeight="1" x14ac:dyDescent="0.3">
      <c r="A67" s="188" t="str">
        <f>IF(BASE!A68=0,"",BASE!A68)</f>
        <v>QR0673</v>
      </c>
      <c r="B67" s="189">
        <f>IF(LEFT(A67,2)="UL",(VLOOKUP(A67,BASE!A:F,6,0)*(VLOOKUP(A67,'SUPL. CALCULATION'!B:AB,27,0)))+(VLOOKUP(A67,BASE!A:G,7,0)*(VLOOKUP(A67,'SUPL. CALCULATION'!B:AC,28,0)))+(VLOOKUP(A67,BASE!A:L,11,0)*(VLOOKUP(A67,'SUPL. CALCULATION'!B:AD,29,0)))+(VLOOKUP(A67,BASE!A:L,12,0)*(VLOOKUP(A67,'SUPL. CALCULATION'!B:AD,29,0))),0)</f>
        <v>0</v>
      </c>
      <c r="C67" s="190">
        <f>IF(LEFT(A67,2)="UL",(VLOOKUP(A67,BASE!A:F,6,0)*VLOOKUP(A67,'SUPL. CALCULATION'!B:Z,25,0))+((VLOOKUP(A67,BASE!A:L,11,0)+VLOOKUP(A67,BASE!A:L,12,0))*VLOOKUP(A67,'SUPL. CALCULATION'!B:AA,26,0)),0)</f>
        <v>0</v>
      </c>
      <c r="D67" s="367">
        <f>IF(LEFT(A67,2)="UL",(IF((VLOOKUP(VLOOKUP(A67,BASE!A:B,2,0),REGISTRATIONS!B:C,2,0))="A330",(IF(VLOOKUP(A67,BASE!A:F,6,0)&gt;0,VLOOKUP(A67,'SUPL. CALCULATION'!B:Y,13,0),0))+(IF(VLOOKUP(A67,BASE!A:G,7,0)&gt;0,VLOOKUP(A67,'SUPL. CALCULATION'!B:Y,16,0),0)),0))+(IF((VLOOKUP(VLOOKUP(A67,BASE!A:B,2,0),REGISTRATIONS!B:C,2,0))="A320",(IF(VLOOKUP(A67,BASE!A:F,6,0)&gt;0,VLOOKUP(A67,'SUPL. CALCULATION'!B:Y,19,0),0))+(IF(VLOOKUP(A67,BASE!A:G,7,0)&gt;0,VLOOKUP(A67,'SUPL. CALCULATION'!B:Y,22,0),0)),0)),0)</f>
        <v>0</v>
      </c>
      <c r="E67" s="191">
        <f>IF(LEFT(A67,2)="UL",(IF((VLOOKUP(VLOOKUP(A67,BASE!A:B,2,0),REGISTRATIONS!B:C,2,0))="A330",(IF(VLOOKUP(A67,BASE!A:F,6,0)&gt;0,VLOOKUP(A67,'SUPL. CALCULATION'!B:Y,14,0),0))+(IF(VLOOKUP(A67,BASE!A:G,7,0)&gt;0,VLOOKUP(A67,'SUPL. CALCULATION'!B:Y,17,0),0)),0)+(IF((VLOOKUP(VLOOKUP(A67,BASE!A:B,2,0),REGISTRATIONS!B:C,2,0))="A320",(IF(VLOOKUP(A67,BASE!A:F,6,0)&gt;0,VLOOKUP(A67,'SUPL. CALCULATION'!B:Y,20,0),0))+(IF(VLOOKUP(A67,BASE!A:G,7,0)&gt;0,VLOOKUP(A67,'SUPL. CALCULATION'!B:Y,23,0),0)),0))),0)</f>
        <v>0</v>
      </c>
      <c r="F67" s="191">
        <f>IF(LEFT(A67,2)="UL",(IF((VLOOKUP(VLOOKUP(A67,BASE!A:B,2,0),REGISTRATIONS!B:C,2,0))="A330",(IF(VLOOKUP(A67,BASE!A:F,6,0)&gt;0,VLOOKUP(A67,'SUPL. CALCULATION'!B:Y,15,0),0))+(IF(VLOOKUP(A67,BASE!A:G,7,0)&gt;0,VLOOKUP(A67,'SUPL. CALCULATION'!B:Y,18,0),0)),0)+(IF((VLOOKUP(VLOOKUP(A67,BASE!A:B,2,0),REGISTRATIONS!B:C,2,0))="A320",(IF(VLOOKUP(A67,BASE!A:F,6,0)&gt;0,VLOOKUP(A67,'SUPL. CALCULATION'!B:Y,21,0),0))+(IF(VLOOKUP(A67,BASE!A:G,7,0)&gt;0,VLOOKUP(A67,'SUPL. CALCULATION'!B:Y,24,0),0)),0))),0)</f>
        <v>0</v>
      </c>
      <c r="G67" s="191">
        <f>_xlfn.IFNA(IF((VLOOKUP(A67,BASE!A:N,14,0))="M",IF(VLOOKUP(VLOOKUP(A67,BASE!A:B,2,0),REGISTRATIONS!B:C,2,0)="A330",(VLOOKUP(A67,BASE!A:K,11,0)),0)+IF(VLOOKUP(VLOOKUP(A67,BASE!A:B,2,0),REGISTRATIONS!B:C,2,0)="A320",(VLOOKUP(A67,BASE!A:K,11,0)),0),0),0)</f>
        <v>0</v>
      </c>
      <c r="H67" s="191">
        <f>_xlfn.IFNA(IF((VLOOKUP(A67,BASE!A:N,14,0))="M",IF(VLOOKUP(VLOOKUP(A67,BASE!A:B,2,0),REGISTRATIONS!B:C,2,0)="A330",(VLOOKUP(A67,BASE!A:K,11,0)),0)+IF(VLOOKUP(VLOOKUP(A67,BASE!A:B,2,0),REGISTRATIONS!B:C,2,0)="A320",(VLOOKUP(A67,BASE!A:K,11,0)),0),0),0)</f>
        <v>0</v>
      </c>
      <c r="I67" s="191">
        <f>_xlfn.IFNA(IF(VLOOKUP(A67,BASE!A:N,14,0)="M",IF((VLOOKUP(VLOOKUP(A67,BASE!A:B,2,0),REGISTRATIONS!B:C,2,0))="A330",VLOOKUP(VLOOKUP(A67,BASE!A:L,12,0),'UL GRID - CREW'!G:H,2,0),0)+IF(VLOOKUP(VLOOKUP(A67,BASE!A:B,2,0),REGISTRATIONS!B:C,2,0)="A320",(VLOOKUP(A67,BASE!A:L,12,0)),0),0),0)</f>
        <v>0</v>
      </c>
      <c r="J67" s="191">
        <f>_xlfn.IFNA(IF(VLOOKUP(A67,BASE!A:N,14,0)="M",IF((VLOOKUP(VLOOKUP(A67,BASE!A:B,2,0),REGISTRATIONS!B:C,2,0))="A330",VLOOKUP(VLOOKUP(A67,BASE!A:L,12,0),'UL GRID - CREW'!G:H,2,0),0)+IF(VLOOKUP(VLOOKUP(A67,BASE!A:B,2,0),REGISTRATIONS!B:C,2,0)="A320",(VLOOKUP(A67,BASE!A:L,12,0)),0),0),0)</f>
        <v>0</v>
      </c>
      <c r="K67" s="254" t="str">
        <f t="shared" si="1"/>
        <v/>
      </c>
      <c r="L67" s="254"/>
      <c r="M67" s="254"/>
      <c r="N67" s="254"/>
      <c r="O67" s="254"/>
      <c r="P67" s="77" t="str">
        <f>IF(B67=0,"",IF(A67&amp;$B$4&amp;B67=VLOOKUP(A67&amp;$B$4&amp;B67,'Exras Inflair Vs. Base'!Z:Z,1,0),"",0))</f>
        <v/>
      </c>
      <c r="Q67" s="77" t="str">
        <f>IF(C67=0,"",IF(A67&amp;$C$4&amp;C67=VLOOKUP(A67&amp;$C$4&amp;C67,'Exras Inflair Vs. Base'!Z:Z,1,0),"",0))</f>
        <v/>
      </c>
      <c r="R67" s="77" t="str">
        <f>IF(D67=0,"",IF(A67&amp;$D$4&amp;D67=VLOOKUP(A67&amp;$D$4&amp;D67,'Exras Inflair Vs. Base'!Z:Z,1,0),"",0))</f>
        <v/>
      </c>
      <c r="S67" s="77" t="str">
        <f>IF(E67=0,"",IF(A67&amp;$E$4&amp;E67=VLOOKUP(A67&amp;$E$4&amp;E67,'Exras Inflair Vs. Base'!Z:Z,1,0),"",0))</f>
        <v/>
      </c>
      <c r="T67" s="77" t="str">
        <f>IF(F67=0,"",IF(A67&amp;$F$4&amp;F67=VLOOKUP(A67&amp;$F$4&amp;F67,'Exras Inflair Vs. Base'!Z:Z,1,0),"",0))</f>
        <v/>
      </c>
      <c r="U67" s="77" t="str">
        <f>IF(G67=0,"",IF(A67&amp;$G$4&amp;G67=VLOOKUP(A67&amp;$G$4&amp;G67,'Exras Inflair Vs. Base'!Z:Z,1,0),"",0))</f>
        <v/>
      </c>
      <c r="V67" s="77" t="str">
        <f>IF(H67=0,"",IF(A67&amp;$H$4&amp;H67=VLOOKUP(A67&amp;$H$4&amp;H67,'Exras Inflair Vs. Base'!Z:Z,1,0),"",0))</f>
        <v/>
      </c>
      <c r="W67" s="77" t="str">
        <f>IF(I67=0,"",IF(A67&amp;$I$4&amp;I67=VLOOKUP(A67&amp;$I$4&amp;I67,'Exras Inflair Vs. Base'!Z:Z,1,0),"",0))</f>
        <v/>
      </c>
      <c r="X67" s="77" t="str">
        <f>IF(J67=0,"",IF(A67&amp;$J$4&amp;J67=VLOOKUP(A67&amp;$J$4&amp;J67,'Exras Inflair Vs. Base'!Z:Z,1,0),"",0))</f>
        <v/>
      </c>
    </row>
    <row r="68" spans="1:24" s="77" customFormat="1" ht="15.75" customHeight="1" x14ac:dyDescent="0.3">
      <c r="A68" s="156" t="str">
        <f>IF(BASE!A69=0,"",BASE!A69)</f>
        <v>EK6531</v>
      </c>
      <c r="B68" s="183">
        <f>IF(LEFT(A68,2)="UL",(VLOOKUP(A68,BASE!A:F,6,0)*(VLOOKUP(A68,'SUPL. CALCULATION'!B:AB,27,0)))+(VLOOKUP(A68,BASE!A:G,7,0)*(VLOOKUP(A68,'SUPL. CALCULATION'!B:AC,28,0)))+(VLOOKUP(A68,BASE!A:L,11,0)*(VLOOKUP(A68,'SUPL. CALCULATION'!B:AD,29,0)))+(VLOOKUP(A68,BASE!A:L,12,0)*(VLOOKUP(A68,'SUPL. CALCULATION'!B:AD,29,0))),0)</f>
        <v>0</v>
      </c>
      <c r="C68" s="184">
        <f>IF(LEFT(A68,2)="UL",(VLOOKUP(A68,BASE!A:F,6,0)*VLOOKUP(A68,'SUPL. CALCULATION'!B:Z,25,0))+((VLOOKUP(A68,BASE!A:L,11,0)+VLOOKUP(A68,BASE!A:L,12,0))*VLOOKUP(A68,'SUPL. CALCULATION'!B:AA,26,0)),0)</f>
        <v>0</v>
      </c>
      <c r="D68" s="366">
        <f>IF(LEFT(A68,2)="UL",(IF((VLOOKUP(VLOOKUP(A68,BASE!A:B,2,0),REGISTRATIONS!B:C,2,0))="A330",(IF(VLOOKUP(A68,BASE!A:F,6,0)&gt;0,VLOOKUP(A68,'SUPL. CALCULATION'!B:Y,13,0),0))+(IF(VLOOKUP(A68,BASE!A:G,7,0)&gt;0,VLOOKUP(A68,'SUPL. CALCULATION'!B:Y,16,0),0)),0))+(IF((VLOOKUP(VLOOKUP(A68,BASE!A:B,2,0),REGISTRATIONS!B:C,2,0))="A320",(IF(VLOOKUP(A68,BASE!A:F,6,0)&gt;0,VLOOKUP(A68,'SUPL. CALCULATION'!B:Y,19,0),0))+(IF(VLOOKUP(A68,BASE!A:G,7,0)&gt;0,VLOOKUP(A68,'SUPL. CALCULATION'!B:Y,22,0),0)),0)),0)</f>
        <v>0</v>
      </c>
      <c r="E68" s="185">
        <f>IF(LEFT(A68,2)="UL",(IF((VLOOKUP(VLOOKUP(A68,BASE!A:B,2,0),REGISTRATIONS!B:C,2,0))="A330",(IF(VLOOKUP(A68,BASE!A:F,6,0)&gt;0,VLOOKUP(A68,'SUPL. CALCULATION'!B:Y,14,0),0))+(IF(VLOOKUP(A68,BASE!A:G,7,0)&gt;0,VLOOKUP(A68,'SUPL. CALCULATION'!B:Y,17,0),0)),0)+(IF((VLOOKUP(VLOOKUP(A68,BASE!A:B,2,0),REGISTRATIONS!B:C,2,0))="A320",(IF(VLOOKUP(A68,BASE!A:F,6,0)&gt;0,VLOOKUP(A68,'SUPL. CALCULATION'!B:Y,20,0),0))+(IF(VLOOKUP(A68,BASE!A:G,7,0)&gt;0,VLOOKUP(A68,'SUPL. CALCULATION'!B:Y,23,0),0)),0))),0)</f>
        <v>0</v>
      </c>
      <c r="F68" s="185">
        <f>IF(LEFT(A68,2)="UL",(IF((VLOOKUP(VLOOKUP(A68,BASE!A:B,2,0),REGISTRATIONS!B:C,2,0))="A330",(IF(VLOOKUP(A68,BASE!A:F,6,0)&gt;0,VLOOKUP(A68,'SUPL. CALCULATION'!B:Y,15,0),0))+(IF(VLOOKUP(A68,BASE!A:G,7,0)&gt;0,VLOOKUP(A68,'SUPL. CALCULATION'!B:Y,18,0),0)),0)+(IF((VLOOKUP(VLOOKUP(A68,BASE!A:B,2,0),REGISTRATIONS!B:C,2,0))="A320",(IF(VLOOKUP(A68,BASE!A:F,6,0)&gt;0,VLOOKUP(A68,'SUPL. CALCULATION'!B:Y,21,0),0))+(IF(VLOOKUP(A68,BASE!A:G,7,0)&gt;0,VLOOKUP(A68,'SUPL. CALCULATION'!B:Y,24,0),0)),0))),0)</f>
        <v>0</v>
      </c>
      <c r="G68" s="185">
        <f>_xlfn.IFNA(IF((VLOOKUP(A68,BASE!A:N,14,0))="M",IF(VLOOKUP(VLOOKUP(A68,BASE!A:B,2,0),REGISTRATIONS!B:C,2,0)="A330",(VLOOKUP(A68,BASE!A:K,11,0)),0)+IF(VLOOKUP(VLOOKUP(A68,BASE!A:B,2,0),REGISTRATIONS!B:C,2,0)="A320",(VLOOKUP(A68,BASE!A:K,11,0)),0),0),0)</f>
        <v>0</v>
      </c>
      <c r="H68" s="185">
        <f>_xlfn.IFNA(IF((VLOOKUP(A68,BASE!A:N,14,0))="M",IF(VLOOKUP(VLOOKUP(A68,BASE!A:B,2,0),REGISTRATIONS!B:C,2,0)="A330",(VLOOKUP(A68,BASE!A:K,11,0)),0)+IF(VLOOKUP(VLOOKUP(A68,BASE!A:B,2,0),REGISTRATIONS!B:C,2,0)="A320",(VLOOKUP(A68,BASE!A:K,11,0)),0),0),0)</f>
        <v>0</v>
      </c>
      <c r="I68" s="185">
        <f>_xlfn.IFNA(IF(VLOOKUP(A68,BASE!A:N,14,0)="M",IF((VLOOKUP(VLOOKUP(A68,BASE!A:B,2,0),REGISTRATIONS!B:C,2,0))="A330",VLOOKUP(VLOOKUP(A68,BASE!A:L,12,0),'UL GRID - CREW'!G:H,2,0),0)+IF(VLOOKUP(VLOOKUP(A68,BASE!A:B,2,0),REGISTRATIONS!B:C,2,0)="A320",(VLOOKUP(A68,BASE!A:L,12,0)),0),0),0)</f>
        <v>0</v>
      </c>
      <c r="J68" s="185">
        <f>_xlfn.IFNA(IF(VLOOKUP(A68,BASE!A:N,14,0)="M",IF((VLOOKUP(VLOOKUP(A68,BASE!A:B,2,0),REGISTRATIONS!B:C,2,0))="A330",VLOOKUP(VLOOKUP(A68,BASE!A:L,12,0),'UL GRID - CREW'!G:H,2,0),0)+IF(VLOOKUP(VLOOKUP(A68,BASE!A:B,2,0),REGISTRATIONS!B:C,2,0)="A320",(VLOOKUP(A68,BASE!A:L,12,0)),0),0),0)</f>
        <v>0</v>
      </c>
      <c r="K68" s="254" t="str">
        <f t="shared" si="1"/>
        <v/>
      </c>
      <c r="L68" s="254"/>
      <c r="M68" s="254"/>
      <c r="N68" s="254"/>
      <c r="O68" s="254"/>
      <c r="P68" s="77" t="str">
        <f>IF(B68=0,"",IF(A68&amp;$B$4&amp;B68=VLOOKUP(A68&amp;$B$4&amp;B68,'Exras Inflair Vs. Base'!Z:Z,1,0),"",0))</f>
        <v/>
      </c>
      <c r="Q68" s="77" t="str">
        <f>IF(C68=0,"",IF(A68&amp;$C$4&amp;C68=VLOOKUP(A68&amp;$C$4&amp;C68,'Exras Inflair Vs. Base'!Z:Z,1,0),"",0))</f>
        <v/>
      </c>
      <c r="R68" s="77" t="str">
        <f>IF(D68=0,"",IF(A68&amp;$D$4&amp;D68=VLOOKUP(A68&amp;$D$4&amp;D68,'Exras Inflair Vs. Base'!Z:Z,1,0),"",0))</f>
        <v/>
      </c>
      <c r="S68" s="77" t="str">
        <f>IF(E68=0,"",IF(A68&amp;$E$4&amp;E68=VLOOKUP(A68&amp;$E$4&amp;E68,'Exras Inflair Vs. Base'!Z:Z,1,0),"",0))</f>
        <v/>
      </c>
      <c r="T68" s="77" t="str">
        <f>IF(F68=0,"",IF(A68&amp;$F$4&amp;F68=VLOOKUP(A68&amp;$F$4&amp;F68,'Exras Inflair Vs. Base'!Z:Z,1,0),"",0))</f>
        <v/>
      </c>
      <c r="U68" s="77" t="str">
        <f>IF(G68=0,"",IF(A68&amp;$G$4&amp;G68=VLOOKUP(A68&amp;$G$4&amp;G68,'Exras Inflair Vs. Base'!Z:Z,1,0),"",0))</f>
        <v/>
      </c>
      <c r="V68" s="77" t="str">
        <f>IF(H68=0,"",IF(A68&amp;$H$4&amp;H68=VLOOKUP(A68&amp;$H$4&amp;H68,'Exras Inflair Vs. Base'!Z:Z,1,0),"",0))</f>
        <v/>
      </c>
      <c r="W68" s="77" t="str">
        <f>IF(I68=0,"",IF(A68&amp;$I$4&amp;I68=VLOOKUP(A68&amp;$I$4&amp;I68,'Exras Inflair Vs. Base'!Z:Z,1,0),"",0))</f>
        <v/>
      </c>
      <c r="X68" s="77" t="str">
        <f>IF(J68=0,"",IF(A68&amp;$J$4&amp;J68=VLOOKUP(A68&amp;$J$4&amp;J68,'Exras Inflair Vs. Base'!Z:Z,1,0),"",0))</f>
        <v/>
      </c>
    </row>
    <row r="69" spans="1:24" s="77" customFormat="1" ht="15.75" customHeight="1" x14ac:dyDescent="0.3">
      <c r="A69" s="188" t="str">
        <f>IF(BASE!A70=0,"",BASE!A70)</f>
        <v>EK6532</v>
      </c>
      <c r="B69" s="189">
        <f>IF(LEFT(A69,2)="UL",(VLOOKUP(A69,BASE!A:F,6,0)*(VLOOKUP(A69,'SUPL. CALCULATION'!B:AB,27,0)))+(VLOOKUP(A69,BASE!A:G,7,0)*(VLOOKUP(A69,'SUPL. CALCULATION'!B:AC,28,0)))+(VLOOKUP(A69,BASE!A:L,11,0)*(VLOOKUP(A69,'SUPL. CALCULATION'!B:AD,29,0)))+(VLOOKUP(A69,BASE!A:L,12,0)*(VLOOKUP(A69,'SUPL. CALCULATION'!B:AD,29,0))),0)</f>
        <v>0</v>
      </c>
      <c r="C69" s="190">
        <f>IF(LEFT(A69,2)="UL",(VLOOKUP(A69,BASE!A:F,6,0)*VLOOKUP(A69,'SUPL. CALCULATION'!B:Z,25,0))+((VLOOKUP(A69,BASE!A:L,11,0)+VLOOKUP(A69,BASE!A:L,12,0))*VLOOKUP(A69,'SUPL. CALCULATION'!B:AA,26,0)),0)</f>
        <v>0</v>
      </c>
      <c r="D69" s="367">
        <f>IF(LEFT(A69,2)="UL",(IF((VLOOKUP(VLOOKUP(A69,BASE!A:B,2,0),REGISTRATIONS!B:C,2,0))="A330",(IF(VLOOKUP(A69,BASE!A:F,6,0)&gt;0,VLOOKUP(A69,'SUPL. CALCULATION'!B:Y,13,0),0))+(IF(VLOOKUP(A69,BASE!A:G,7,0)&gt;0,VLOOKUP(A69,'SUPL. CALCULATION'!B:Y,16,0),0)),0))+(IF((VLOOKUP(VLOOKUP(A69,BASE!A:B,2,0),REGISTRATIONS!B:C,2,0))="A320",(IF(VLOOKUP(A69,BASE!A:F,6,0)&gt;0,VLOOKUP(A69,'SUPL. CALCULATION'!B:Y,19,0),0))+(IF(VLOOKUP(A69,BASE!A:G,7,0)&gt;0,VLOOKUP(A69,'SUPL. CALCULATION'!B:Y,22,0),0)),0)),0)</f>
        <v>0</v>
      </c>
      <c r="E69" s="191">
        <f>IF(LEFT(A69,2)="UL",(IF((VLOOKUP(VLOOKUP(A69,BASE!A:B,2,0),REGISTRATIONS!B:C,2,0))="A330",(IF(VLOOKUP(A69,BASE!A:F,6,0)&gt;0,VLOOKUP(A69,'SUPL. CALCULATION'!B:Y,14,0),0))+(IF(VLOOKUP(A69,BASE!A:G,7,0)&gt;0,VLOOKUP(A69,'SUPL. CALCULATION'!B:Y,17,0),0)),0)+(IF((VLOOKUP(VLOOKUP(A69,BASE!A:B,2,0),REGISTRATIONS!B:C,2,0))="A320",(IF(VLOOKUP(A69,BASE!A:F,6,0)&gt;0,VLOOKUP(A69,'SUPL. CALCULATION'!B:Y,20,0),0))+(IF(VLOOKUP(A69,BASE!A:G,7,0)&gt;0,VLOOKUP(A69,'SUPL. CALCULATION'!B:Y,23,0),0)),0))),0)</f>
        <v>0</v>
      </c>
      <c r="F69" s="191">
        <f>IF(LEFT(A69,2)="UL",(IF((VLOOKUP(VLOOKUP(A69,BASE!A:B,2,0),REGISTRATIONS!B:C,2,0))="A330",(IF(VLOOKUP(A69,BASE!A:F,6,0)&gt;0,VLOOKUP(A69,'SUPL. CALCULATION'!B:Y,15,0),0))+(IF(VLOOKUP(A69,BASE!A:G,7,0)&gt;0,VLOOKUP(A69,'SUPL. CALCULATION'!B:Y,18,0),0)),0)+(IF((VLOOKUP(VLOOKUP(A69,BASE!A:B,2,0),REGISTRATIONS!B:C,2,0))="A320",(IF(VLOOKUP(A69,BASE!A:F,6,0)&gt;0,VLOOKUP(A69,'SUPL. CALCULATION'!B:Y,21,0),0))+(IF(VLOOKUP(A69,BASE!A:G,7,0)&gt;0,VLOOKUP(A69,'SUPL. CALCULATION'!B:Y,24,0),0)),0))),0)</f>
        <v>0</v>
      </c>
      <c r="G69" s="191">
        <f>_xlfn.IFNA(IF((VLOOKUP(A69,BASE!A:N,14,0))="M",IF(VLOOKUP(VLOOKUP(A69,BASE!A:B,2,0),REGISTRATIONS!B:C,2,0)="A330",(VLOOKUP(A69,BASE!A:K,11,0)),0)+IF(VLOOKUP(VLOOKUP(A69,BASE!A:B,2,0),REGISTRATIONS!B:C,2,0)="A320",(VLOOKUP(A69,BASE!A:K,11,0)),0),0),0)</f>
        <v>0</v>
      </c>
      <c r="H69" s="191">
        <f>_xlfn.IFNA(IF((VLOOKUP(A69,BASE!A:N,14,0))="M",IF(VLOOKUP(VLOOKUP(A69,BASE!A:B,2,0),REGISTRATIONS!B:C,2,0)="A330",(VLOOKUP(A69,BASE!A:K,11,0)),0)+IF(VLOOKUP(VLOOKUP(A69,BASE!A:B,2,0),REGISTRATIONS!B:C,2,0)="A320",(VLOOKUP(A69,BASE!A:K,11,0)),0),0),0)</f>
        <v>0</v>
      </c>
      <c r="I69" s="191">
        <f>_xlfn.IFNA(IF(VLOOKUP(A69,BASE!A:N,14,0)="M",IF((VLOOKUP(VLOOKUP(A69,BASE!A:B,2,0),REGISTRATIONS!B:C,2,0))="A330",VLOOKUP(VLOOKUP(A69,BASE!A:L,12,0),'UL GRID - CREW'!G:H,2,0),0)+IF(VLOOKUP(VLOOKUP(A69,BASE!A:B,2,0),REGISTRATIONS!B:C,2,0)="A320",(VLOOKUP(A69,BASE!A:L,12,0)),0),0),0)</f>
        <v>0</v>
      </c>
      <c r="J69" s="191">
        <f>_xlfn.IFNA(IF(VLOOKUP(A69,BASE!A:N,14,0)="M",IF((VLOOKUP(VLOOKUP(A69,BASE!A:B,2,0),REGISTRATIONS!B:C,2,0))="A330",VLOOKUP(VLOOKUP(A69,BASE!A:L,12,0),'UL GRID - CREW'!G:H,2,0),0)+IF(VLOOKUP(VLOOKUP(A69,BASE!A:B,2,0),REGISTRATIONS!B:C,2,0)="A320",(VLOOKUP(A69,BASE!A:L,12,0)),0),0),0)</f>
        <v>0</v>
      </c>
      <c r="K69" s="254" t="str">
        <f t="shared" si="1"/>
        <v/>
      </c>
      <c r="L69" s="254"/>
      <c r="M69" s="254"/>
      <c r="N69" s="254"/>
      <c r="O69" s="254"/>
      <c r="P69" s="77" t="str">
        <f>IF(B69=0,"",IF(A69&amp;$B$4&amp;B69=VLOOKUP(A69&amp;$B$4&amp;B69,'Exras Inflair Vs. Base'!Z:Z,1,0),"",0))</f>
        <v/>
      </c>
      <c r="Q69" s="77" t="str">
        <f>IF(C69=0,"",IF(A69&amp;$C$4&amp;C69=VLOOKUP(A69&amp;$C$4&amp;C69,'Exras Inflair Vs. Base'!Z:Z,1,0),"",0))</f>
        <v/>
      </c>
      <c r="R69" s="77" t="str">
        <f>IF(D69=0,"",IF(A69&amp;$D$4&amp;D69=VLOOKUP(A69&amp;$D$4&amp;D69,'Exras Inflair Vs. Base'!Z:Z,1,0),"",0))</f>
        <v/>
      </c>
      <c r="S69" s="77" t="str">
        <f>IF(E69=0,"",IF(A69&amp;$E$4&amp;E69=VLOOKUP(A69&amp;$E$4&amp;E69,'Exras Inflair Vs. Base'!Z:Z,1,0),"",0))</f>
        <v/>
      </c>
      <c r="T69" s="77" t="str">
        <f>IF(F69=0,"",IF(A69&amp;$F$4&amp;F69=VLOOKUP(A69&amp;$F$4&amp;F69,'Exras Inflair Vs. Base'!Z:Z,1,0),"",0))</f>
        <v/>
      </c>
      <c r="U69" s="77" t="str">
        <f>IF(G69=0,"",IF(A69&amp;$G$4&amp;G69=VLOOKUP(A69&amp;$G$4&amp;G69,'Exras Inflair Vs. Base'!Z:Z,1,0),"",0))</f>
        <v/>
      </c>
      <c r="V69" s="77" t="str">
        <f>IF(H69=0,"",IF(A69&amp;$H$4&amp;H69=VLOOKUP(A69&amp;$H$4&amp;H69,'Exras Inflair Vs. Base'!Z:Z,1,0),"",0))</f>
        <v/>
      </c>
      <c r="W69" s="77" t="str">
        <f>IF(I69=0,"",IF(A69&amp;$I$4&amp;I69=VLOOKUP(A69&amp;$I$4&amp;I69,'Exras Inflair Vs. Base'!Z:Z,1,0),"",0))</f>
        <v/>
      </c>
      <c r="X69" s="77" t="str">
        <f>IF(J69=0,"",IF(A69&amp;$J$4&amp;J69=VLOOKUP(A69&amp;$J$4&amp;J69,'Exras Inflair Vs. Base'!Z:Z,1,0),"",0))</f>
        <v/>
      </c>
    </row>
    <row r="70" spans="1:24" s="77" customFormat="1" ht="15.75" customHeight="1" x14ac:dyDescent="0.3">
      <c r="A70" s="156" t="str">
        <f>IF(BASE!A71=0,"",BASE!A71)</f>
        <v>TK7311</v>
      </c>
      <c r="B70" s="183">
        <f>IF(LEFT(A70,2)="UL",(VLOOKUP(A70,BASE!A:F,6,0)*(VLOOKUP(A70,'SUPL. CALCULATION'!B:AB,27,0)))+(VLOOKUP(A70,BASE!A:G,7,0)*(VLOOKUP(A70,'SUPL. CALCULATION'!B:AC,28,0)))+(VLOOKUP(A70,BASE!A:L,11,0)*(VLOOKUP(A70,'SUPL. CALCULATION'!B:AD,29,0)))+(VLOOKUP(A70,BASE!A:L,12,0)*(VLOOKUP(A70,'SUPL. CALCULATION'!B:AD,29,0))),0)</f>
        <v>0</v>
      </c>
      <c r="C70" s="184">
        <f>IF(LEFT(A70,2)="UL",(VLOOKUP(A70,BASE!A:F,6,0)*VLOOKUP(A70,'SUPL. CALCULATION'!B:Z,25,0))+((VLOOKUP(A70,BASE!A:L,11,0)+VLOOKUP(A70,BASE!A:L,12,0))*VLOOKUP(A70,'SUPL. CALCULATION'!B:AA,26,0)),0)</f>
        <v>0</v>
      </c>
      <c r="D70" s="366">
        <f>IF(LEFT(A70,2)="UL",(IF((VLOOKUP(VLOOKUP(A70,BASE!A:B,2,0),REGISTRATIONS!B:C,2,0))="A330",(IF(VLOOKUP(A70,BASE!A:F,6,0)&gt;0,VLOOKUP(A70,'SUPL. CALCULATION'!B:Y,13,0),0))+(IF(VLOOKUP(A70,BASE!A:G,7,0)&gt;0,VLOOKUP(A70,'SUPL. CALCULATION'!B:Y,16,0),0)),0))+(IF((VLOOKUP(VLOOKUP(A70,BASE!A:B,2,0),REGISTRATIONS!B:C,2,0))="A320",(IF(VLOOKUP(A70,BASE!A:F,6,0)&gt;0,VLOOKUP(A70,'SUPL. CALCULATION'!B:Y,19,0),0))+(IF(VLOOKUP(A70,BASE!A:G,7,0)&gt;0,VLOOKUP(A70,'SUPL. CALCULATION'!B:Y,22,0),0)),0)),0)</f>
        <v>0</v>
      </c>
      <c r="E70" s="185">
        <f>IF(LEFT(A70,2)="UL",(IF((VLOOKUP(VLOOKUP(A70,BASE!A:B,2,0),REGISTRATIONS!B:C,2,0))="A330",(IF(VLOOKUP(A70,BASE!A:F,6,0)&gt;0,VLOOKUP(A70,'SUPL. CALCULATION'!B:Y,14,0),0))+(IF(VLOOKUP(A70,BASE!A:G,7,0)&gt;0,VLOOKUP(A70,'SUPL. CALCULATION'!B:Y,17,0),0)),0)+(IF((VLOOKUP(VLOOKUP(A70,BASE!A:B,2,0),REGISTRATIONS!B:C,2,0))="A320",(IF(VLOOKUP(A70,BASE!A:F,6,0)&gt;0,VLOOKUP(A70,'SUPL. CALCULATION'!B:Y,20,0),0))+(IF(VLOOKUP(A70,BASE!A:G,7,0)&gt;0,VLOOKUP(A70,'SUPL. CALCULATION'!B:Y,23,0),0)),0))),0)</f>
        <v>0</v>
      </c>
      <c r="F70" s="185">
        <f>IF(LEFT(A70,2)="UL",(IF((VLOOKUP(VLOOKUP(A70,BASE!A:B,2,0),REGISTRATIONS!B:C,2,0))="A330",(IF(VLOOKUP(A70,BASE!A:F,6,0)&gt;0,VLOOKUP(A70,'SUPL. CALCULATION'!B:Y,15,0),0))+(IF(VLOOKUP(A70,BASE!A:G,7,0)&gt;0,VLOOKUP(A70,'SUPL. CALCULATION'!B:Y,18,0),0)),0)+(IF((VLOOKUP(VLOOKUP(A70,BASE!A:B,2,0),REGISTRATIONS!B:C,2,0))="A320",(IF(VLOOKUP(A70,BASE!A:F,6,0)&gt;0,VLOOKUP(A70,'SUPL. CALCULATION'!B:Y,21,0),0))+(IF(VLOOKUP(A70,BASE!A:G,7,0)&gt;0,VLOOKUP(A70,'SUPL. CALCULATION'!B:Y,24,0),0)),0))),0)</f>
        <v>0</v>
      </c>
      <c r="G70" s="185">
        <f>_xlfn.IFNA(IF((VLOOKUP(A70,BASE!A:N,14,0))="M",IF(VLOOKUP(VLOOKUP(A70,BASE!A:B,2,0),REGISTRATIONS!B:C,2,0)="A330",(VLOOKUP(A70,BASE!A:K,11,0)),0)+IF(VLOOKUP(VLOOKUP(A70,BASE!A:B,2,0),REGISTRATIONS!B:C,2,0)="A320",(VLOOKUP(A70,BASE!A:K,11,0)),0),0),0)</f>
        <v>0</v>
      </c>
      <c r="H70" s="185">
        <f>_xlfn.IFNA(IF((VLOOKUP(A70,BASE!A:N,14,0))="M",IF(VLOOKUP(VLOOKUP(A70,BASE!A:B,2,0),REGISTRATIONS!B:C,2,0)="A330",(VLOOKUP(A70,BASE!A:K,11,0)),0)+IF(VLOOKUP(VLOOKUP(A70,BASE!A:B,2,0),REGISTRATIONS!B:C,2,0)="A320",(VLOOKUP(A70,BASE!A:K,11,0)),0),0),0)</f>
        <v>0</v>
      </c>
      <c r="I70" s="185">
        <f>_xlfn.IFNA(IF(VLOOKUP(A70,BASE!A:N,14,0)="M",IF((VLOOKUP(VLOOKUP(A70,BASE!A:B,2,0),REGISTRATIONS!B:C,2,0))="A330",VLOOKUP(VLOOKUP(A70,BASE!A:L,12,0),'UL GRID - CREW'!G:H,2,0),0)+IF(VLOOKUP(VLOOKUP(A70,BASE!A:B,2,0),REGISTRATIONS!B:C,2,0)="A320",(VLOOKUP(A70,BASE!A:L,12,0)),0),0),0)</f>
        <v>0</v>
      </c>
      <c r="J70" s="185">
        <f>_xlfn.IFNA(IF(VLOOKUP(A70,BASE!A:N,14,0)="M",IF((VLOOKUP(VLOOKUP(A70,BASE!A:B,2,0),REGISTRATIONS!B:C,2,0))="A330",VLOOKUP(VLOOKUP(A70,BASE!A:L,12,0),'UL GRID - CREW'!G:H,2,0),0)+IF(VLOOKUP(VLOOKUP(A70,BASE!A:B,2,0),REGISTRATIONS!B:C,2,0)="A320",(VLOOKUP(A70,BASE!A:L,12,0)),0),0),0)</f>
        <v>0</v>
      </c>
      <c r="K70" s="254" t="str">
        <f t="shared" si="1"/>
        <v/>
      </c>
      <c r="L70" s="254"/>
      <c r="M70" s="254"/>
      <c r="N70" s="254"/>
      <c r="O70" s="254"/>
      <c r="P70" s="77" t="str">
        <f>IF(B70=0,"",IF(A70&amp;$B$4&amp;B70=VLOOKUP(A70&amp;$B$4&amp;B70,'Exras Inflair Vs. Base'!Z:Z,1,0),"",0))</f>
        <v/>
      </c>
      <c r="Q70" s="77" t="str">
        <f>IF(C70=0,"",IF(A70&amp;$C$4&amp;C70=VLOOKUP(A70&amp;$C$4&amp;C70,'Exras Inflair Vs. Base'!Z:Z,1,0),"",0))</f>
        <v/>
      </c>
      <c r="R70" s="77" t="str">
        <f>IF(D70=0,"",IF(A70&amp;$D$4&amp;D70=VLOOKUP(A70&amp;$D$4&amp;D70,'Exras Inflair Vs. Base'!Z:Z,1,0),"",0))</f>
        <v/>
      </c>
      <c r="S70" s="77" t="str">
        <f>IF(E70=0,"",IF(A70&amp;$E$4&amp;E70=VLOOKUP(A70&amp;$E$4&amp;E70,'Exras Inflair Vs. Base'!Z:Z,1,0),"",0))</f>
        <v/>
      </c>
      <c r="T70" s="77" t="str">
        <f>IF(F70=0,"",IF(A70&amp;$F$4&amp;F70=VLOOKUP(A70&amp;$F$4&amp;F70,'Exras Inflair Vs. Base'!Z:Z,1,0),"",0))</f>
        <v/>
      </c>
      <c r="U70" s="77" t="str">
        <f>IF(G70=0,"",IF(A70&amp;$G$4&amp;G70=VLOOKUP(A70&amp;$G$4&amp;G70,'Exras Inflair Vs. Base'!Z:Z,1,0),"",0))</f>
        <v/>
      </c>
      <c r="V70" s="77" t="str">
        <f>IF(H70=0,"",IF(A70&amp;$H$4&amp;H70=VLOOKUP(A70&amp;$H$4&amp;H70,'Exras Inflair Vs. Base'!Z:Z,1,0),"",0))</f>
        <v/>
      </c>
      <c r="W70" s="77" t="str">
        <f>IF(I70=0,"",IF(A70&amp;$I$4&amp;I70=VLOOKUP(A70&amp;$I$4&amp;I70,'Exras Inflair Vs. Base'!Z:Z,1,0),"",0))</f>
        <v/>
      </c>
      <c r="X70" s="77" t="str">
        <f>IF(J70=0,"",IF(A70&amp;$J$4&amp;J70=VLOOKUP(A70&amp;$J$4&amp;J70,'Exras Inflair Vs. Base'!Z:Z,1,0),"",0))</f>
        <v/>
      </c>
    </row>
    <row r="71" spans="1:24" s="77" customFormat="1" ht="15.75" customHeight="1" x14ac:dyDescent="0.3">
      <c r="A71" s="188" t="str">
        <f>IF(BASE!A72=0,"",BASE!A72)</f>
        <v>TK7312</v>
      </c>
      <c r="B71" s="189">
        <f>IF(LEFT(A71,2)="UL",(VLOOKUP(A71,BASE!A:F,6,0)*(VLOOKUP(A71,'SUPL. CALCULATION'!B:AB,27,0)))+(VLOOKUP(A71,BASE!A:G,7,0)*(VLOOKUP(A71,'SUPL. CALCULATION'!B:AC,28,0)))+(VLOOKUP(A71,BASE!A:L,11,0)*(VLOOKUP(A71,'SUPL. CALCULATION'!B:AD,29,0)))+(VLOOKUP(A71,BASE!A:L,12,0)*(VLOOKUP(A71,'SUPL. CALCULATION'!B:AD,29,0))),0)</f>
        <v>0</v>
      </c>
      <c r="C71" s="190">
        <f>IF(LEFT(A71,2)="UL",(VLOOKUP(A71,BASE!A:F,6,0)*VLOOKUP(A71,'SUPL. CALCULATION'!B:Z,25,0))+((VLOOKUP(A71,BASE!A:L,11,0)+VLOOKUP(A71,BASE!A:L,12,0))*VLOOKUP(A71,'SUPL. CALCULATION'!B:AA,26,0)),0)</f>
        <v>0</v>
      </c>
      <c r="D71" s="367">
        <f>IF(LEFT(A71,2)="UL",(IF((VLOOKUP(VLOOKUP(A71,BASE!A:B,2,0),REGISTRATIONS!B:C,2,0))="A330",(IF(VLOOKUP(A71,BASE!A:F,6,0)&gt;0,VLOOKUP(A71,'SUPL. CALCULATION'!B:Y,13,0),0))+(IF(VLOOKUP(A71,BASE!A:G,7,0)&gt;0,VLOOKUP(A71,'SUPL. CALCULATION'!B:Y,16,0),0)),0))+(IF((VLOOKUP(VLOOKUP(A71,BASE!A:B,2,0),REGISTRATIONS!B:C,2,0))="A320",(IF(VLOOKUP(A71,BASE!A:F,6,0)&gt;0,VLOOKUP(A71,'SUPL. CALCULATION'!B:Y,19,0),0))+(IF(VLOOKUP(A71,BASE!A:G,7,0)&gt;0,VLOOKUP(A71,'SUPL. CALCULATION'!B:Y,22,0),0)),0)),0)</f>
        <v>0</v>
      </c>
      <c r="E71" s="191">
        <f>IF(LEFT(A71,2)="UL",(IF((VLOOKUP(VLOOKUP(A71,BASE!A:B,2,0),REGISTRATIONS!B:C,2,0))="A330",(IF(VLOOKUP(A71,BASE!A:F,6,0)&gt;0,VLOOKUP(A71,'SUPL. CALCULATION'!B:Y,14,0),0))+(IF(VLOOKUP(A71,BASE!A:G,7,0)&gt;0,VLOOKUP(A71,'SUPL. CALCULATION'!B:Y,17,0),0)),0)+(IF((VLOOKUP(VLOOKUP(A71,BASE!A:B,2,0),REGISTRATIONS!B:C,2,0))="A320",(IF(VLOOKUP(A71,BASE!A:F,6,0)&gt;0,VLOOKUP(A71,'SUPL. CALCULATION'!B:Y,20,0),0))+(IF(VLOOKUP(A71,BASE!A:G,7,0)&gt;0,VLOOKUP(A71,'SUPL. CALCULATION'!B:Y,23,0),0)),0))),0)</f>
        <v>0</v>
      </c>
      <c r="F71" s="191">
        <f>IF(LEFT(A71,2)="UL",(IF((VLOOKUP(VLOOKUP(A71,BASE!A:B,2,0),REGISTRATIONS!B:C,2,0))="A330",(IF(VLOOKUP(A71,BASE!A:F,6,0)&gt;0,VLOOKUP(A71,'SUPL. CALCULATION'!B:Y,15,0),0))+(IF(VLOOKUP(A71,BASE!A:G,7,0)&gt;0,VLOOKUP(A71,'SUPL. CALCULATION'!B:Y,18,0),0)),0)+(IF((VLOOKUP(VLOOKUP(A71,BASE!A:B,2,0),REGISTRATIONS!B:C,2,0))="A320",(IF(VLOOKUP(A71,BASE!A:F,6,0)&gt;0,VLOOKUP(A71,'SUPL. CALCULATION'!B:Y,21,0),0))+(IF(VLOOKUP(A71,BASE!A:G,7,0)&gt;0,VLOOKUP(A71,'SUPL. CALCULATION'!B:Y,24,0),0)),0))),0)</f>
        <v>0</v>
      </c>
      <c r="G71" s="191">
        <f>_xlfn.IFNA(IF((VLOOKUP(A71,BASE!A:N,14,0))="M",IF(VLOOKUP(VLOOKUP(A71,BASE!A:B,2,0),REGISTRATIONS!B:C,2,0)="A330",(VLOOKUP(A71,BASE!A:K,11,0)),0)+IF(VLOOKUP(VLOOKUP(A71,BASE!A:B,2,0),REGISTRATIONS!B:C,2,0)="A320",(VLOOKUP(A71,BASE!A:K,11,0)),0),0),0)</f>
        <v>0</v>
      </c>
      <c r="H71" s="191">
        <f>_xlfn.IFNA(IF((VLOOKUP(A71,BASE!A:N,14,0))="M",IF(VLOOKUP(VLOOKUP(A71,BASE!A:B,2,0),REGISTRATIONS!B:C,2,0)="A330",(VLOOKUP(A71,BASE!A:K,11,0)),0)+IF(VLOOKUP(VLOOKUP(A71,BASE!A:B,2,0),REGISTRATIONS!B:C,2,0)="A320",(VLOOKUP(A71,BASE!A:K,11,0)),0),0),0)</f>
        <v>0</v>
      </c>
      <c r="I71" s="191">
        <f>_xlfn.IFNA(IF(VLOOKUP(A71,BASE!A:N,14,0)="M",IF((VLOOKUP(VLOOKUP(A71,BASE!A:B,2,0),REGISTRATIONS!B:C,2,0))="A330",VLOOKUP(VLOOKUP(A71,BASE!A:L,12,0),'UL GRID - CREW'!G:H,2,0),0)+IF(VLOOKUP(VLOOKUP(A71,BASE!A:B,2,0),REGISTRATIONS!B:C,2,0)="A320",(VLOOKUP(A71,BASE!A:L,12,0)),0),0),0)</f>
        <v>0</v>
      </c>
      <c r="J71" s="191">
        <f>_xlfn.IFNA(IF(VLOOKUP(A71,BASE!A:N,14,0)="M",IF((VLOOKUP(VLOOKUP(A71,BASE!A:B,2,0),REGISTRATIONS!B:C,2,0))="A330",VLOOKUP(VLOOKUP(A71,BASE!A:L,12,0),'UL GRID - CREW'!G:H,2,0),0)+IF(VLOOKUP(VLOOKUP(A71,BASE!A:B,2,0),REGISTRATIONS!B:C,2,0)="A320",(VLOOKUP(A71,BASE!A:L,12,0)),0),0),0)</f>
        <v>0</v>
      </c>
      <c r="K71" s="254" t="str">
        <f t="shared" ref="K71:K109" si="2">IF(_xlfn.IFNA(SUM(P71:X71),A71)=0,"",_xlfn.IFNA(SUM(P71:X71),"Pls Check this in Inflair"))</f>
        <v/>
      </c>
      <c r="L71" s="254"/>
      <c r="M71" s="254"/>
      <c r="N71" s="254"/>
      <c r="O71" s="254"/>
      <c r="P71" s="77" t="str">
        <f>IF(B71=0,"",IF(A71&amp;$B$4&amp;B71=VLOOKUP(A71&amp;$B$4&amp;B71,'Exras Inflair Vs. Base'!Z:Z,1,0),"",0))</f>
        <v/>
      </c>
      <c r="Q71" s="77" t="str">
        <f>IF(C71=0,"",IF(A71&amp;$C$4&amp;C71=VLOOKUP(A71&amp;$C$4&amp;C71,'Exras Inflair Vs. Base'!Z:Z,1,0),"",0))</f>
        <v/>
      </c>
      <c r="R71" s="77" t="str">
        <f>IF(D71=0,"",IF(A71&amp;$D$4&amp;D71=VLOOKUP(A71&amp;$D$4&amp;D71,'Exras Inflair Vs. Base'!Z:Z,1,0),"",0))</f>
        <v/>
      </c>
      <c r="S71" s="77" t="str">
        <f>IF(E71=0,"",IF(A71&amp;$E$4&amp;E71=VLOOKUP(A71&amp;$E$4&amp;E71,'Exras Inflair Vs. Base'!Z:Z,1,0),"",0))</f>
        <v/>
      </c>
      <c r="T71" s="77" t="str">
        <f>IF(F71=0,"",IF(A71&amp;$F$4&amp;F71=VLOOKUP(A71&amp;$F$4&amp;F71,'Exras Inflair Vs. Base'!Z:Z,1,0),"",0))</f>
        <v/>
      </c>
      <c r="U71" s="77" t="str">
        <f>IF(G71=0,"",IF(A71&amp;$G$4&amp;G71=VLOOKUP(A71&amp;$G$4&amp;G71,'Exras Inflair Vs. Base'!Z:Z,1,0),"",0))</f>
        <v/>
      </c>
      <c r="V71" s="77" t="str">
        <f>IF(H71=0,"",IF(A71&amp;$H$4&amp;H71=VLOOKUP(A71&amp;$H$4&amp;H71,'Exras Inflair Vs. Base'!Z:Z,1,0),"",0))</f>
        <v/>
      </c>
      <c r="W71" s="77" t="str">
        <f>IF(I71=0,"",IF(A71&amp;$I$4&amp;I71=VLOOKUP(A71&amp;$I$4&amp;I71,'Exras Inflair Vs. Base'!Z:Z,1,0),"",0))</f>
        <v/>
      </c>
      <c r="X71" s="77" t="str">
        <f>IF(J71=0,"",IF(A71&amp;$J$4&amp;J71=VLOOKUP(A71&amp;$J$4&amp;J71,'Exras Inflair Vs. Base'!Z:Z,1,0),"",0))</f>
        <v/>
      </c>
    </row>
    <row r="72" spans="1:24" s="77" customFormat="1" ht="15.75" customHeight="1" x14ac:dyDescent="0.3">
      <c r="A72" s="156" t="str">
        <f>IF(BASE!A73=0,"",BASE!A73)</f>
        <v>UL0141</v>
      </c>
      <c r="B72" s="183">
        <f>IF(LEFT(A72,2)="UL",(VLOOKUP(A72,BASE!A:F,6,0)*(VLOOKUP(A72,'SUPL. CALCULATION'!B:AB,27,0)))+(VLOOKUP(A72,BASE!A:G,7,0)*(VLOOKUP(A72,'SUPL. CALCULATION'!B:AC,28,0)))+(VLOOKUP(A72,BASE!A:L,11,0)*(VLOOKUP(A72,'SUPL. CALCULATION'!B:AD,29,0)))+(VLOOKUP(A72,BASE!A:L,12,0)*(VLOOKUP(A72,'SUPL. CALCULATION'!B:AD,29,0))),0)</f>
        <v>162</v>
      </c>
      <c r="C72" s="184">
        <f>IF(LEFT(A72,2)="UL",(VLOOKUP(A72,BASE!A:F,6,0)*VLOOKUP(A72,'SUPL. CALCULATION'!B:Z,25,0))+((VLOOKUP(A72,BASE!A:L,11,0)+VLOOKUP(A72,BASE!A:L,12,0))*VLOOKUP(A72,'SUPL. CALCULATION'!B:AA,26,0)),0)</f>
        <v>13</v>
      </c>
      <c r="D72" s="366">
        <f>IF(LEFT(A72,2)="UL",(IF((VLOOKUP(VLOOKUP(A72,BASE!A:B,2,0),REGISTRATIONS!B:C,2,0))="A330",(IF(VLOOKUP(A72,BASE!A:F,6,0)&gt;0,VLOOKUP(A72,'SUPL. CALCULATION'!B:Y,13,0),0))+(IF(VLOOKUP(A72,BASE!A:G,7,0)&gt;0,VLOOKUP(A72,'SUPL. CALCULATION'!B:Y,16,0),0)),0))+(IF((VLOOKUP(VLOOKUP(A72,BASE!A:B,2,0),REGISTRATIONS!B:C,2,0))="A320",(IF(VLOOKUP(A72,BASE!A:F,6,0)&gt;0,VLOOKUP(A72,'SUPL. CALCULATION'!B:Y,19,0),0))+(IF(VLOOKUP(A72,BASE!A:G,7,0)&gt;0,VLOOKUP(A72,'SUPL. CALCULATION'!B:Y,22,0),0)),0)),0)</f>
        <v>3</v>
      </c>
      <c r="E72" s="185">
        <f>IF(LEFT(A72,2)="UL",(IF((VLOOKUP(VLOOKUP(A72,BASE!A:B,2,0),REGISTRATIONS!B:C,2,0))="A330",(IF(VLOOKUP(A72,BASE!A:F,6,0)&gt;0,VLOOKUP(A72,'SUPL. CALCULATION'!B:Y,14,0),0))+(IF(VLOOKUP(A72,BASE!A:G,7,0)&gt;0,VLOOKUP(A72,'SUPL. CALCULATION'!B:Y,17,0),0)),0)+(IF((VLOOKUP(VLOOKUP(A72,BASE!A:B,2,0),REGISTRATIONS!B:C,2,0))="A320",(IF(VLOOKUP(A72,BASE!A:F,6,0)&gt;0,VLOOKUP(A72,'SUPL. CALCULATION'!B:Y,20,0),0))+(IF(VLOOKUP(A72,BASE!A:G,7,0)&gt;0,VLOOKUP(A72,'SUPL. CALCULATION'!B:Y,23,0),0)),0))),0)</f>
        <v>3</v>
      </c>
      <c r="F72" s="185">
        <f>IF(LEFT(A72,2)="UL",(IF((VLOOKUP(VLOOKUP(A72,BASE!A:B,2,0),REGISTRATIONS!B:C,2,0))="A330",(IF(VLOOKUP(A72,BASE!A:F,6,0)&gt;0,VLOOKUP(A72,'SUPL. CALCULATION'!B:Y,15,0),0))+(IF(VLOOKUP(A72,BASE!A:G,7,0)&gt;0,VLOOKUP(A72,'SUPL. CALCULATION'!B:Y,18,0),0)),0)+(IF((VLOOKUP(VLOOKUP(A72,BASE!A:B,2,0),REGISTRATIONS!B:C,2,0))="A320",(IF(VLOOKUP(A72,BASE!A:F,6,0)&gt;0,VLOOKUP(A72,'SUPL. CALCULATION'!B:Y,21,0),0))+(IF(VLOOKUP(A72,BASE!A:G,7,0)&gt;0,VLOOKUP(A72,'SUPL. CALCULATION'!B:Y,24,0),0)),0))),0)</f>
        <v>0</v>
      </c>
      <c r="G72" s="185">
        <f>_xlfn.IFNA(IF((VLOOKUP(A72,BASE!A:N,14,0))="M",IF(VLOOKUP(VLOOKUP(A72,BASE!A:B,2,0),REGISTRATIONS!B:C,2,0)="A330",(VLOOKUP(A72,BASE!A:K,11,0)),0)+IF(VLOOKUP(VLOOKUP(A72,BASE!A:B,2,0),REGISTRATIONS!B:C,2,0)="A320",(VLOOKUP(A72,BASE!A:K,11,0)),0),0),0)</f>
        <v>0</v>
      </c>
      <c r="H72" s="185">
        <f>_xlfn.IFNA(IF((VLOOKUP(A72,BASE!A:N,14,0))="M",IF(VLOOKUP(VLOOKUP(A72,BASE!A:B,2,0),REGISTRATIONS!B:C,2,0)="A330",(VLOOKUP(A72,BASE!A:K,11,0)),0)+IF(VLOOKUP(VLOOKUP(A72,BASE!A:B,2,0),REGISTRATIONS!B:C,2,0)="A320",(VLOOKUP(A72,BASE!A:K,11,0)),0),0),0)</f>
        <v>0</v>
      </c>
      <c r="I72" s="185">
        <f>_xlfn.IFNA(IF(VLOOKUP(A72,BASE!A:N,14,0)="M",IF((VLOOKUP(VLOOKUP(A72,BASE!A:B,2,0),REGISTRATIONS!B:C,2,0))="A330",VLOOKUP(VLOOKUP(A72,BASE!A:L,12,0),'UL GRID - CREW'!G:H,2,0),0)+IF(VLOOKUP(VLOOKUP(A72,BASE!A:B,2,0),REGISTRATIONS!B:C,2,0)="A320",(VLOOKUP(A72,BASE!A:L,12,0)),0),0),0)</f>
        <v>0</v>
      </c>
      <c r="J72" s="185">
        <f>_xlfn.IFNA(IF(VLOOKUP(A72,BASE!A:N,14,0)="M",IF((VLOOKUP(VLOOKUP(A72,BASE!A:B,2,0),REGISTRATIONS!B:C,2,0))="A330",VLOOKUP(VLOOKUP(A72,BASE!A:L,12,0),'UL GRID - CREW'!G:H,2,0),0)+IF(VLOOKUP(VLOOKUP(A72,BASE!A:B,2,0),REGISTRATIONS!B:C,2,0)="A320",(VLOOKUP(A72,BASE!A:L,12,0)),0),0),0)</f>
        <v>0</v>
      </c>
      <c r="K72" s="254" t="str">
        <f t="shared" si="2"/>
        <v/>
      </c>
      <c r="L72" s="254"/>
      <c r="M72" s="254"/>
      <c r="N72" s="254"/>
      <c r="O72" s="254"/>
      <c r="P72" s="77" t="str">
        <f>IF(B72=0,"",IF(A72&amp;$B$4&amp;B72=VLOOKUP(A72&amp;$B$4&amp;B72,'Exras Inflair Vs. Base'!Z:Z,1,0),"",0))</f>
        <v/>
      </c>
      <c r="Q72" s="77" t="str">
        <f>IF(C72=0,"",IF(A72&amp;$C$4&amp;C72=VLOOKUP(A72&amp;$C$4&amp;C72,'Exras Inflair Vs. Base'!Z:Z,1,0),"",0))</f>
        <v/>
      </c>
      <c r="R72" s="77" t="str">
        <f>IF(D72=0,"",IF(A72&amp;$D$4&amp;D72=VLOOKUP(A72&amp;$D$4&amp;D72,'Exras Inflair Vs. Base'!Z:Z,1,0),"",0))</f>
        <v/>
      </c>
      <c r="S72" s="77" t="str">
        <f>IF(E72=0,"",IF(A72&amp;$E$4&amp;E72=VLOOKUP(A72&amp;$E$4&amp;E72,'Exras Inflair Vs. Base'!Z:Z,1,0),"",0))</f>
        <v/>
      </c>
      <c r="T72" s="77" t="str">
        <f>IF(F72=0,"",IF(A72&amp;$F$4&amp;F72=VLOOKUP(A72&amp;$F$4&amp;F72,'Exras Inflair Vs. Base'!Z:Z,1,0),"",0))</f>
        <v/>
      </c>
      <c r="U72" s="77" t="str">
        <f>IF(G72=0,"",IF(A72&amp;$G$4&amp;G72=VLOOKUP(A72&amp;$G$4&amp;G72,'Exras Inflair Vs. Base'!Z:Z,1,0),"",0))</f>
        <v/>
      </c>
      <c r="V72" s="77" t="str">
        <f>IF(H72=0,"",IF(A72&amp;$H$4&amp;H72=VLOOKUP(A72&amp;$H$4&amp;H72,'Exras Inflair Vs. Base'!Z:Z,1,0),"",0))</f>
        <v/>
      </c>
      <c r="W72" s="77" t="str">
        <f>IF(I72=0,"",IF(A72&amp;$I$4&amp;I72=VLOOKUP(A72&amp;$I$4&amp;I72,'Exras Inflair Vs. Base'!Z:Z,1,0),"",0))</f>
        <v/>
      </c>
      <c r="X72" s="77" t="str">
        <f>IF(J72=0,"",IF(A72&amp;$J$4&amp;J72=VLOOKUP(A72&amp;$J$4&amp;J72,'Exras Inflair Vs. Base'!Z:Z,1,0),"",0))</f>
        <v/>
      </c>
    </row>
    <row r="73" spans="1:24" s="77" customFormat="1" ht="15.75" customHeight="1" x14ac:dyDescent="0.3">
      <c r="A73" s="188" t="str">
        <f>IF(BASE!A74=0,"",BASE!A74)</f>
        <v>EY0265</v>
      </c>
      <c r="B73" s="189">
        <f>IF(LEFT(A73,2)="UL",(VLOOKUP(A73,BASE!A:F,6,0)*(VLOOKUP(A73,'SUPL. CALCULATION'!B:AB,27,0)))+(VLOOKUP(A73,BASE!A:G,7,0)*(VLOOKUP(A73,'SUPL. CALCULATION'!B:AC,28,0)))+(VLOOKUP(A73,BASE!A:L,11,0)*(VLOOKUP(A73,'SUPL. CALCULATION'!B:AD,29,0)))+(VLOOKUP(A73,BASE!A:L,12,0)*(VLOOKUP(A73,'SUPL. CALCULATION'!B:AD,29,0))),0)</f>
        <v>0</v>
      </c>
      <c r="C73" s="190">
        <f>IF(LEFT(A73,2)="UL",(VLOOKUP(A73,BASE!A:F,6,0)*VLOOKUP(A73,'SUPL. CALCULATION'!B:Z,25,0))+((VLOOKUP(A73,BASE!A:L,11,0)+VLOOKUP(A73,BASE!A:L,12,0))*VLOOKUP(A73,'SUPL. CALCULATION'!B:AA,26,0)),0)</f>
        <v>0</v>
      </c>
      <c r="D73" s="367">
        <f>IF(LEFT(A73,2)="UL",(IF((VLOOKUP(VLOOKUP(A73,BASE!A:B,2,0),REGISTRATIONS!B:C,2,0))="A330",(IF(VLOOKUP(A73,BASE!A:F,6,0)&gt;0,VLOOKUP(A73,'SUPL. CALCULATION'!B:Y,13,0),0))+(IF(VLOOKUP(A73,BASE!A:G,7,0)&gt;0,VLOOKUP(A73,'SUPL. CALCULATION'!B:Y,16,0),0)),0))+(IF((VLOOKUP(VLOOKUP(A73,BASE!A:B,2,0),REGISTRATIONS!B:C,2,0))="A320",(IF(VLOOKUP(A73,BASE!A:F,6,0)&gt;0,VLOOKUP(A73,'SUPL. CALCULATION'!B:Y,19,0),0))+(IF(VLOOKUP(A73,BASE!A:G,7,0)&gt;0,VLOOKUP(A73,'SUPL. CALCULATION'!B:Y,22,0),0)),0)),0)</f>
        <v>0</v>
      </c>
      <c r="E73" s="191">
        <f>IF(LEFT(A73,2)="UL",(IF((VLOOKUP(VLOOKUP(A73,BASE!A:B,2,0),REGISTRATIONS!B:C,2,0))="A330",(IF(VLOOKUP(A73,BASE!A:F,6,0)&gt;0,VLOOKUP(A73,'SUPL. CALCULATION'!B:Y,14,0),0))+(IF(VLOOKUP(A73,BASE!A:G,7,0)&gt;0,VLOOKUP(A73,'SUPL. CALCULATION'!B:Y,17,0),0)),0)+(IF((VLOOKUP(VLOOKUP(A73,BASE!A:B,2,0),REGISTRATIONS!B:C,2,0))="A320",(IF(VLOOKUP(A73,BASE!A:F,6,0)&gt;0,VLOOKUP(A73,'SUPL. CALCULATION'!B:Y,20,0),0))+(IF(VLOOKUP(A73,BASE!A:G,7,0)&gt;0,VLOOKUP(A73,'SUPL. CALCULATION'!B:Y,23,0),0)),0))),0)</f>
        <v>0</v>
      </c>
      <c r="F73" s="191">
        <f>IF(LEFT(A73,2)="UL",(IF((VLOOKUP(VLOOKUP(A73,BASE!A:B,2,0),REGISTRATIONS!B:C,2,0))="A330",(IF(VLOOKUP(A73,BASE!A:F,6,0)&gt;0,VLOOKUP(A73,'SUPL. CALCULATION'!B:Y,15,0),0))+(IF(VLOOKUP(A73,BASE!A:G,7,0)&gt;0,VLOOKUP(A73,'SUPL. CALCULATION'!B:Y,18,0),0)),0)+(IF((VLOOKUP(VLOOKUP(A73,BASE!A:B,2,0),REGISTRATIONS!B:C,2,0))="A320",(IF(VLOOKUP(A73,BASE!A:F,6,0)&gt;0,VLOOKUP(A73,'SUPL. CALCULATION'!B:Y,21,0),0))+(IF(VLOOKUP(A73,BASE!A:G,7,0)&gt;0,VLOOKUP(A73,'SUPL. CALCULATION'!B:Y,24,0),0)),0))),0)</f>
        <v>0</v>
      </c>
      <c r="G73" s="191">
        <f>_xlfn.IFNA(IF((VLOOKUP(A73,BASE!A:N,14,0))="M",IF(VLOOKUP(VLOOKUP(A73,BASE!A:B,2,0),REGISTRATIONS!B:C,2,0)="A330",(VLOOKUP(A73,BASE!A:K,11,0)),0)+IF(VLOOKUP(VLOOKUP(A73,BASE!A:B,2,0),REGISTRATIONS!B:C,2,0)="A320",(VLOOKUP(A73,BASE!A:K,11,0)),0),0),0)</f>
        <v>0</v>
      </c>
      <c r="H73" s="191">
        <f>_xlfn.IFNA(IF((VLOOKUP(A73,BASE!A:N,14,0))="M",IF(VLOOKUP(VLOOKUP(A73,BASE!A:B,2,0),REGISTRATIONS!B:C,2,0)="A330",(VLOOKUP(A73,BASE!A:K,11,0)),0)+IF(VLOOKUP(VLOOKUP(A73,BASE!A:B,2,0),REGISTRATIONS!B:C,2,0)="A320",(VLOOKUP(A73,BASE!A:K,11,0)),0),0),0)</f>
        <v>0</v>
      </c>
      <c r="I73" s="191">
        <f>_xlfn.IFNA(IF(VLOOKUP(A73,BASE!A:N,14,0)="M",IF((VLOOKUP(VLOOKUP(A73,BASE!A:B,2,0),REGISTRATIONS!B:C,2,0))="A330",VLOOKUP(VLOOKUP(A73,BASE!A:L,12,0),'UL GRID - CREW'!G:H,2,0),0)+IF(VLOOKUP(VLOOKUP(A73,BASE!A:B,2,0),REGISTRATIONS!B:C,2,0)="A320",(VLOOKUP(A73,BASE!A:L,12,0)),0),0),0)</f>
        <v>0</v>
      </c>
      <c r="J73" s="191">
        <f>_xlfn.IFNA(IF(VLOOKUP(A73,BASE!A:N,14,0)="M",IF((VLOOKUP(VLOOKUP(A73,BASE!A:B,2,0),REGISTRATIONS!B:C,2,0))="A330",VLOOKUP(VLOOKUP(A73,BASE!A:L,12,0),'UL GRID - CREW'!G:H,2,0),0)+IF(VLOOKUP(VLOOKUP(A73,BASE!A:B,2,0),REGISTRATIONS!B:C,2,0)="A320",(VLOOKUP(A73,BASE!A:L,12,0)),0),0),0)</f>
        <v>0</v>
      </c>
      <c r="K73" s="254" t="str">
        <f t="shared" si="2"/>
        <v/>
      </c>
      <c r="L73" s="254"/>
      <c r="M73" s="254"/>
      <c r="N73" s="254"/>
      <c r="O73" s="254"/>
      <c r="P73" s="77" t="str">
        <f>IF(B73=0,"",IF(A73&amp;$B$4&amp;B73=VLOOKUP(A73&amp;$B$4&amp;B73,'Exras Inflair Vs. Base'!Z:Z,1,0),"",0))</f>
        <v/>
      </c>
      <c r="Q73" s="77" t="str">
        <f>IF(C73=0,"",IF(A73&amp;$C$4&amp;C73=VLOOKUP(A73&amp;$C$4&amp;C73,'Exras Inflair Vs. Base'!Z:Z,1,0),"",0))</f>
        <v/>
      </c>
      <c r="R73" s="77" t="str">
        <f>IF(D73=0,"",IF(A73&amp;$D$4&amp;D73=VLOOKUP(A73&amp;$D$4&amp;D73,'Exras Inflair Vs. Base'!Z:Z,1,0),"",0))</f>
        <v/>
      </c>
      <c r="S73" s="77" t="str">
        <f>IF(E73=0,"",IF(A73&amp;$E$4&amp;E73=VLOOKUP(A73&amp;$E$4&amp;E73,'Exras Inflair Vs. Base'!Z:Z,1,0),"",0))</f>
        <v/>
      </c>
      <c r="T73" s="77" t="str">
        <f>IF(F73=0,"",IF(A73&amp;$F$4&amp;F73=VLOOKUP(A73&amp;$F$4&amp;F73,'Exras Inflair Vs. Base'!Z:Z,1,0),"",0))</f>
        <v/>
      </c>
      <c r="U73" s="77" t="str">
        <f>IF(G73=0,"",IF(A73&amp;$G$4&amp;G73=VLOOKUP(A73&amp;$G$4&amp;G73,'Exras Inflair Vs. Base'!Z:Z,1,0),"",0))</f>
        <v/>
      </c>
      <c r="V73" s="77" t="str">
        <f>IF(H73=0,"",IF(A73&amp;$H$4&amp;H73=VLOOKUP(A73&amp;$H$4&amp;H73,'Exras Inflair Vs. Base'!Z:Z,1,0),"",0))</f>
        <v/>
      </c>
      <c r="W73" s="77" t="str">
        <f>IF(I73=0,"",IF(A73&amp;$I$4&amp;I73=VLOOKUP(A73&amp;$I$4&amp;I73,'Exras Inflair Vs. Base'!Z:Z,1,0),"",0))</f>
        <v/>
      </c>
      <c r="X73" s="77" t="str">
        <f>IF(J73=0,"",IF(A73&amp;$J$4&amp;J73=VLOOKUP(A73&amp;$J$4&amp;J73,'Exras Inflair Vs. Base'!Z:Z,1,0),"",0))</f>
        <v/>
      </c>
    </row>
    <row r="74" spans="1:24" s="77" customFormat="1" ht="15.75" customHeight="1" x14ac:dyDescent="0.3">
      <c r="A74" s="156" t="str">
        <f>IF(BASE!A75=0,"",BASE!A75)</f>
        <v>QR0655</v>
      </c>
      <c r="B74" s="183">
        <f>IF(LEFT(A74,2)="UL",(VLOOKUP(A74,BASE!A:F,6,0)*(VLOOKUP(A74,'SUPL. CALCULATION'!B:AB,27,0)))+(VLOOKUP(A74,BASE!A:G,7,0)*(VLOOKUP(A74,'SUPL. CALCULATION'!B:AC,28,0)))+(VLOOKUP(A74,BASE!A:L,11,0)*(VLOOKUP(A74,'SUPL. CALCULATION'!B:AD,29,0)))+(VLOOKUP(A74,BASE!A:L,12,0)*(VLOOKUP(A74,'SUPL. CALCULATION'!B:AD,29,0))),0)</f>
        <v>0</v>
      </c>
      <c r="C74" s="184">
        <f>IF(LEFT(A74,2)="UL",(VLOOKUP(A74,BASE!A:F,6,0)*VLOOKUP(A74,'SUPL. CALCULATION'!B:Z,25,0))+((VLOOKUP(A74,BASE!A:L,11,0)+VLOOKUP(A74,BASE!A:L,12,0))*VLOOKUP(A74,'SUPL. CALCULATION'!B:AA,26,0)),0)</f>
        <v>0</v>
      </c>
      <c r="D74" s="366">
        <f>IF(LEFT(A74,2)="UL",(IF((VLOOKUP(VLOOKUP(A74,BASE!A:B,2,0),REGISTRATIONS!B:C,2,0))="A330",(IF(VLOOKUP(A74,BASE!A:F,6,0)&gt;0,VLOOKUP(A74,'SUPL. CALCULATION'!B:Y,13,0),0))+(IF(VLOOKUP(A74,BASE!A:G,7,0)&gt;0,VLOOKUP(A74,'SUPL. CALCULATION'!B:Y,16,0),0)),0))+(IF((VLOOKUP(VLOOKUP(A74,BASE!A:B,2,0),REGISTRATIONS!B:C,2,0))="A320",(IF(VLOOKUP(A74,BASE!A:F,6,0)&gt;0,VLOOKUP(A74,'SUPL. CALCULATION'!B:Y,19,0),0))+(IF(VLOOKUP(A74,BASE!A:G,7,0)&gt;0,VLOOKUP(A74,'SUPL. CALCULATION'!B:Y,22,0),0)),0)),0)</f>
        <v>0</v>
      </c>
      <c r="E74" s="185">
        <f>IF(LEFT(A74,2)="UL",(IF((VLOOKUP(VLOOKUP(A74,BASE!A:B,2,0),REGISTRATIONS!B:C,2,0))="A330",(IF(VLOOKUP(A74,BASE!A:F,6,0)&gt;0,VLOOKUP(A74,'SUPL. CALCULATION'!B:Y,14,0),0))+(IF(VLOOKUP(A74,BASE!A:G,7,0)&gt;0,VLOOKUP(A74,'SUPL. CALCULATION'!B:Y,17,0),0)),0)+(IF((VLOOKUP(VLOOKUP(A74,BASE!A:B,2,0),REGISTRATIONS!B:C,2,0))="A320",(IF(VLOOKUP(A74,BASE!A:F,6,0)&gt;0,VLOOKUP(A74,'SUPL. CALCULATION'!B:Y,20,0),0))+(IF(VLOOKUP(A74,BASE!A:G,7,0)&gt;0,VLOOKUP(A74,'SUPL. CALCULATION'!B:Y,23,0),0)),0))),0)</f>
        <v>0</v>
      </c>
      <c r="F74" s="185">
        <f>IF(LEFT(A74,2)="UL",(IF((VLOOKUP(VLOOKUP(A74,BASE!A:B,2,0),REGISTRATIONS!B:C,2,0))="A330",(IF(VLOOKUP(A74,BASE!A:F,6,0)&gt;0,VLOOKUP(A74,'SUPL. CALCULATION'!B:Y,15,0),0))+(IF(VLOOKUP(A74,BASE!A:G,7,0)&gt;0,VLOOKUP(A74,'SUPL. CALCULATION'!B:Y,18,0),0)),0)+(IF((VLOOKUP(VLOOKUP(A74,BASE!A:B,2,0),REGISTRATIONS!B:C,2,0))="A320",(IF(VLOOKUP(A74,BASE!A:F,6,0)&gt;0,VLOOKUP(A74,'SUPL. CALCULATION'!B:Y,21,0),0))+(IF(VLOOKUP(A74,BASE!A:G,7,0)&gt;0,VLOOKUP(A74,'SUPL. CALCULATION'!B:Y,24,0),0)),0))),0)</f>
        <v>0</v>
      </c>
      <c r="G74" s="185">
        <f>_xlfn.IFNA(IF((VLOOKUP(A74,BASE!A:N,14,0))="M",IF(VLOOKUP(VLOOKUP(A74,BASE!A:B,2,0),REGISTRATIONS!B:C,2,0)="A330",(VLOOKUP(A74,BASE!A:K,11,0)),0)+IF(VLOOKUP(VLOOKUP(A74,BASE!A:B,2,0),REGISTRATIONS!B:C,2,0)="A320",(VLOOKUP(A74,BASE!A:K,11,0)),0),0),0)</f>
        <v>0</v>
      </c>
      <c r="H74" s="185">
        <f>_xlfn.IFNA(IF((VLOOKUP(A74,BASE!A:N,14,0))="M",IF(VLOOKUP(VLOOKUP(A74,BASE!A:B,2,0),REGISTRATIONS!B:C,2,0)="A330",(VLOOKUP(A74,BASE!A:K,11,0)),0)+IF(VLOOKUP(VLOOKUP(A74,BASE!A:B,2,0),REGISTRATIONS!B:C,2,0)="A320",(VLOOKUP(A74,BASE!A:K,11,0)),0),0),0)</f>
        <v>0</v>
      </c>
      <c r="I74" s="185">
        <f>_xlfn.IFNA(IF(VLOOKUP(A74,BASE!A:N,14,0)="M",IF((VLOOKUP(VLOOKUP(A74,BASE!A:B,2,0),REGISTRATIONS!B:C,2,0))="A330",VLOOKUP(VLOOKUP(A74,BASE!A:L,12,0),'UL GRID - CREW'!G:H,2,0),0)+IF(VLOOKUP(VLOOKUP(A74,BASE!A:B,2,0),REGISTRATIONS!B:C,2,0)="A320",(VLOOKUP(A74,BASE!A:L,12,0)),0),0),0)</f>
        <v>0</v>
      </c>
      <c r="J74" s="185">
        <f>_xlfn.IFNA(IF(VLOOKUP(A74,BASE!A:N,14,0)="M",IF((VLOOKUP(VLOOKUP(A74,BASE!A:B,2,0),REGISTRATIONS!B:C,2,0))="A330",VLOOKUP(VLOOKUP(A74,BASE!A:L,12,0),'UL GRID - CREW'!G:H,2,0),0)+IF(VLOOKUP(VLOOKUP(A74,BASE!A:B,2,0),REGISTRATIONS!B:C,2,0)="A320",(VLOOKUP(A74,BASE!A:L,12,0)),0),0),0)</f>
        <v>0</v>
      </c>
      <c r="K74" s="254" t="str">
        <f t="shared" si="2"/>
        <v/>
      </c>
      <c r="L74" s="254"/>
      <c r="M74" s="254"/>
      <c r="N74" s="254"/>
      <c r="O74" s="254"/>
      <c r="P74" s="77" t="str">
        <f>IF(B74=0,"",IF(A74&amp;$B$4&amp;B74=VLOOKUP(A74&amp;$B$4&amp;B74,'Exras Inflair Vs. Base'!Z:Z,1,0),"",0))</f>
        <v/>
      </c>
      <c r="Q74" s="77" t="str">
        <f>IF(C74=0,"",IF(A74&amp;$C$4&amp;C74=VLOOKUP(A74&amp;$C$4&amp;C74,'Exras Inflair Vs. Base'!Z:Z,1,0),"",0))</f>
        <v/>
      </c>
      <c r="R74" s="77" t="str">
        <f>IF(D74=0,"",IF(A74&amp;$D$4&amp;D74=VLOOKUP(A74&amp;$D$4&amp;D74,'Exras Inflair Vs. Base'!Z:Z,1,0),"",0))</f>
        <v/>
      </c>
      <c r="S74" s="77" t="str">
        <f>IF(E74=0,"",IF(A74&amp;$E$4&amp;E74=VLOOKUP(A74&amp;$E$4&amp;E74,'Exras Inflair Vs. Base'!Z:Z,1,0),"",0))</f>
        <v/>
      </c>
      <c r="T74" s="77" t="str">
        <f>IF(F74=0,"",IF(A74&amp;$F$4&amp;F74=VLOOKUP(A74&amp;$F$4&amp;F74,'Exras Inflair Vs. Base'!Z:Z,1,0),"",0))</f>
        <v/>
      </c>
      <c r="U74" s="77" t="str">
        <f>IF(G74=0,"",IF(A74&amp;$G$4&amp;G74=VLOOKUP(A74&amp;$G$4&amp;G74,'Exras Inflair Vs. Base'!Z:Z,1,0),"",0))</f>
        <v/>
      </c>
      <c r="V74" s="77" t="str">
        <f>IF(H74=0,"",IF(A74&amp;$H$4&amp;H74=VLOOKUP(A74&amp;$H$4&amp;H74,'Exras Inflair Vs. Base'!Z:Z,1,0),"",0))</f>
        <v/>
      </c>
      <c r="W74" s="77" t="str">
        <f>IF(I74=0,"",IF(A74&amp;$I$4&amp;I74=VLOOKUP(A74&amp;$I$4&amp;I74,'Exras Inflair Vs. Base'!Z:Z,1,0),"",0))</f>
        <v/>
      </c>
      <c r="X74" s="77" t="str">
        <f>IF(J74=0,"",IF(A74&amp;$J$4&amp;J74=VLOOKUP(A74&amp;$J$4&amp;J74,'Exras Inflair Vs. Base'!Z:Z,1,0),"",0))</f>
        <v/>
      </c>
    </row>
    <row r="75" spans="1:24" s="77" customFormat="1" ht="15.75" customHeight="1" x14ac:dyDescent="0.3">
      <c r="A75" s="188" t="str">
        <f>IF(BASE!A76=0,"",BASE!A76)</f>
        <v/>
      </c>
      <c r="B75" s="189">
        <f>IF(LEFT(A75,2)="UL",(VLOOKUP(A75,BASE!A:F,6,0)*(VLOOKUP(A75,'SUPL. CALCULATION'!B:AB,27,0)))+(VLOOKUP(A75,BASE!A:G,7,0)*(VLOOKUP(A75,'SUPL. CALCULATION'!B:AC,28,0)))+(VLOOKUP(A75,BASE!A:L,11,0)*(VLOOKUP(A75,'SUPL. CALCULATION'!B:AD,29,0)))+(VLOOKUP(A75,BASE!A:L,12,0)*(VLOOKUP(A75,'SUPL. CALCULATION'!B:AD,29,0))),0)</f>
        <v>0</v>
      </c>
      <c r="C75" s="190">
        <f>IF(LEFT(A75,2)="UL",(VLOOKUP(A75,BASE!A:F,6,0)*VLOOKUP(A75,'SUPL. CALCULATION'!B:Z,25,0))+((VLOOKUP(A75,BASE!A:L,11,0)+VLOOKUP(A75,BASE!A:L,12,0))*VLOOKUP(A75,'SUPL. CALCULATION'!B:AA,26,0)),0)</f>
        <v>0</v>
      </c>
      <c r="D75" s="367">
        <f>IF(LEFT(A75,2)="UL",(IF((VLOOKUP(VLOOKUP(A75,BASE!A:B,2,0),REGISTRATIONS!B:C,2,0))="A330",(IF(VLOOKUP(A75,BASE!A:F,6,0)&gt;0,VLOOKUP(A75,'SUPL. CALCULATION'!B:Y,13,0),0))+(IF(VLOOKUP(A75,BASE!A:G,7,0)&gt;0,VLOOKUP(A75,'SUPL. CALCULATION'!B:Y,16,0),0)),0))+(IF((VLOOKUP(VLOOKUP(A75,BASE!A:B,2,0),REGISTRATIONS!B:C,2,0))="A320",(IF(VLOOKUP(A75,BASE!A:F,6,0)&gt;0,VLOOKUP(A75,'SUPL. CALCULATION'!B:Y,19,0),0))+(IF(VLOOKUP(A75,BASE!A:G,7,0)&gt;0,VLOOKUP(A75,'SUPL. CALCULATION'!B:Y,22,0),0)),0)),0)</f>
        <v>0</v>
      </c>
      <c r="E75" s="191">
        <f>IF(LEFT(A75,2)="UL",(IF((VLOOKUP(VLOOKUP(A75,BASE!A:B,2,0),REGISTRATIONS!B:C,2,0))="A330",(IF(VLOOKUP(A75,BASE!A:F,6,0)&gt;0,VLOOKUP(A75,'SUPL. CALCULATION'!B:Y,14,0),0))+(IF(VLOOKUP(A75,BASE!A:G,7,0)&gt;0,VLOOKUP(A75,'SUPL. CALCULATION'!B:Y,17,0),0)),0)+(IF((VLOOKUP(VLOOKUP(A75,BASE!A:B,2,0),REGISTRATIONS!B:C,2,0))="A320",(IF(VLOOKUP(A75,BASE!A:F,6,0)&gt;0,VLOOKUP(A75,'SUPL. CALCULATION'!B:Y,20,0),0))+(IF(VLOOKUP(A75,BASE!A:G,7,0)&gt;0,VLOOKUP(A75,'SUPL. CALCULATION'!B:Y,23,0),0)),0))),0)</f>
        <v>0</v>
      </c>
      <c r="F75" s="191">
        <f>IF(LEFT(A75,2)="UL",(IF((VLOOKUP(VLOOKUP(A75,BASE!A:B,2,0),REGISTRATIONS!B:C,2,0))="A330",(IF(VLOOKUP(A75,BASE!A:F,6,0)&gt;0,VLOOKUP(A75,'SUPL. CALCULATION'!B:Y,15,0),0))+(IF(VLOOKUP(A75,BASE!A:G,7,0)&gt;0,VLOOKUP(A75,'SUPL. CALCULATION'!B:Y,18,0),0)),0)+(IF((VLOOKUP(VLOOKUP(A75,BASE!A:B,2,0),REGISTRATIONS!B:C,2,0))="A320",(IF(VLOOKUP(A75,BASE!A:F,6,0)&gt;0,VLOOKUP(A75,'SUPL. CALCULATION'!B:Y,21,0),0))+(IF(VLOOKUP(A75,BASE!A:G,7,0)&gt;0,VLOOKUP(A75,'SUPL. CALCULATION'!B:Y,24,0),0)),0))),0)</f>
        <v>0</v>
      </c>
      <c r="G75" s="191">
        <f>_xlfn.IFNA(IF((VLOOKUP(A75,BASE!A:N,14,0))="M",IF(VLOOKUP(VLOOKUP(A75,BASE!A:B,2,0),REGISTRATIONS!B:C,2,0)="A330",(VLOOKUP(A75,BASE!A:K,11,0)),0)+IF(VLOOKUP(VLOOKUP(A75,BASE!A:B,2,0),REGISTRATIONS!B:C,2,0)="A320",(VLOOKUP(A75,BASE!A:K,11,0)),0),0),0)</f>
        <v>0</v>
      </c>
      <c r="H75" s="191">
        <f>_xlfn.IFNA(IF((VLOOKUP(A75,BASE!A:N,14,0))="M",IF(VLOOKUP(VLOOKUP(A75,BASE!A:B,2,0),REGISTRATIONS!B:C,2,0)="A330",(VLOOKUP(A75,BASE!A:K,11,0)),0)+IF(VLOOKUP(VLOOKUP(A75,BASE!A:B,2,0),REGISTRATIONS!B:C,2,0)="A320",(VLOOKUP(A75,BASE!A:K,11,0)),0),0),0)</f>
        <v>0</v>
      </c>
      <c r="I75" s="191">
        <f>_xlfn.IFNA(IF(VLOOKUP(A75,BASE!A:N,14,0)="M",IF((VLOOKUP(VLOOKUP(A75,BASE!A:B,2,0),REGISTRATIONS!B:C,2,0))="A330",VLOOKUP(VLOOKUP(A75,BASE!A:L,12,0),'UL GRID - CREW'!G:H,2,0),0)+IF(VLOOKUP(VLOOKUP(A75,BASE!A:B,2,0),REGISTRATIONS!B:C,2,0)="A320",(VLOOKUP(A75,BASE!A:L,12,0)),0),0),0)</f>
        <v>0</v>
      </c>
      <c r="J75" s="191">
        <f>_xlfn.IFNA(IF(VLOOKUP(A75,BASE!A:N,14,0)="M",IF((VLOOKUP(VLOOKUP(A75,BASE!A:B,2,0),REGISTRATIONS!B:C,2,0))="A330",VLOOKUP(VLOOKUP(A75,BASE!A:L,12,0),'UL GRID - CREW'!G:H,2,0),0)+IF(VLOOKUP(VLOOKUP(A75,BASE!A:B,2,0),REGISTRATIONS!B:C,2,0)="A320",(VLOOKUP(A75,BASE!A:L,12,0)),0),0),0)</f>
        <v>0</v>
      </c>
      <c r="K75" s="254" t="str">
        <f t="shared" si="2"/>
        <v/>
      </c>
      <c r="L75" s="254"/>
      <c r="M75" s="254"/>
      <c r="N75" s="254"/>
      <c r="O75" s="254"/>
      <c r="P75" s="77" t="str">
        <f>IF(B75=0,"",IF(A75&amp;$B$4&amp;B75=VLOOKUP(A75&amp;$B$4&amp;B75,'Exras Inflair Vs. Base'!Z:Z,1,0),"",0))</f>
        <v/>
      </c>
      <c r="Q75" s="77" t="str">
        <f>IF(C75=0,"",IF(A75&amp;$C$4&amp;C75=VLOOKUP(A75&amp;$C$4&amp;C75,'Exras Inflair Vs. Base'!Z:Z,1,0),"",0))</f>
        <v/>
      </c>
      <c r="R75" s="77" t="str">
        <f>IF(D75=0,"",IF(A75&amp;$D$4&amp;D75=VLOOKUP(A75&amp;$D$4&amp;D75,'Exras Inflair Vs. Base'!Z:Z,1,0),"",0))</f>
        <v/>
      </c>
      <c r="S75" s="77" t="str">
        <f>IF(E75=0,"",IF(A75&amp;$E$4&amp;E75=VLOOKUP(A75&amp;$E$4&amp;E75,'Exras Inflair Vs. Base'!Z:Z,1,0),"",0))</f>
        <v/>
      </c>
      <c r="T75" s="77" t="str">
        <f>IF(F75=0,"",IF(A75&amp;$F$4&amp;F75=VLOOKUP(A75&amp;$F$4&amp;F75,'Exras Inflair Vs. Base'!Z:Z,1,0),"",0))</f>
        <v/>
      </c>
      <c r="U75" s="77" t="str">
        <f>IF(G75=0,"",IF(A75&amp;$G$4&amp;G75=VLOOKUP(A75&amp;$G$4&amp;G75,'Exras Inflair Vs. Base'!Z:Z,1,0),"",0))</f>
        <v/>
      </c>
      <c r="V75" s="77" t="str">
        <f>IF(H75=0,"",IF(A75&amp;$H$4&amp;H75=VLOOKUP(A75&amp;$H$4&amp;H75,'Exras Inflair Vs. Base'!Z:Z,1,0),"",0))</f>
        <v/>
      </c>
      <c r="W75" s="77" t="str">
        <f>IF(I75=0,"",IF(A75&amp;$I$4&amp;I75=VLOOKUP(A75&amp;$I$4&amp;I75,'Exras Inflair Vs. Base'!Z:Z,1,0),"",0))</f>
        <v/>
      </c>
      <c r="X75" s="77" t="str">
        <f>IF(J75=0,"",IF(A75&amp;$J$4&amp;J75=VLOOKUP(A75&amp;$J$4&amp;J75,'Exras Inflair Vs. Base'!Z:Z,1,0),"",0))</f>
        <v/>
      </c>
    </row>
    <row r="76" spans="1:24" s="77" customFormat="1" ht="15.75" customHeight="1" x14ac:dyDescent="0.3">
      <c r="A76" s="156" t="str">
        <f>IF(BASE!A77=0,"",BASE!A77)</f>
        <v/>
      </c>
      <c r="B76" s="183">
        <f>IF(LEFT(A76,2)="UL",(VLOOKUP(A76,BASE!A:F,6,0)*(VLOOKUP(A76,'SUPL. CALCULATION'!B:AB,27,0)))+(VLOOKUP(A76,BASE!A:G,7,0)*(VLOOKUP(A76,'SUPL. CALCULATION'!B:AC,28,0)))+(VLOOKUP(A76,BASE!A:L,11,0)*(VLOOKUP(A76,'SUPL. CALCULATION'!B:AD,29,0)))+(VLOOKUP(A76,BASE!A:L,12,0)*(VLOOKUP(A76,'SUPL. CALCULATION'!B:AD,29,0))),0)</f>
        <v>0</v>
      </c>
      <c r="C76" s="184">
        <f>IF(LEFT(A76,2)="UL",(VLOOKUP(A76,BASE!A:F,6,0)*VLOOKUP(A76,'SUPL. CALCULATION'!B:Z,25,0))+((VLOOKUP(A76,BASE!A:L,11,0)+VLOOKUP(A76,BASE!A:L,12,0))*VLOOKUP(A76,'SUPL. CALCULATION'!B:AA,26,0)),0)</f>
        <v>0</v>
      </c>
      <c r="D76" s="366">
        <f>IF(LEFT(A76,2)="UL",(IF((VLOOKUP(VLOOKUP(A76,BASE!A:B,2,0),REGISTRATIONS!B:C,2,0))="A330",(IF(VLOOKUP(A76,BASE!A:F,6,0)&gt;0,VLOOKUP(A76,'SUPL. CALCULATION'!B:Y,13,0),0))+(IF(VLOOKUP(A76,BASE!A:G,7,0)&gt;0,VLOOKUP(A76,'SUPL. CALCULATION'!B:Y,16,0),0)),0))+(IF((VLOOKUP(VLOOKUP(A76,BASE!A:B,2,0),REGISTRATIONS!B:C,2,0))="A320",(IF(VLOOKUP(A76,BASE!A:F,6,0)&gt;0,VLOOKUP(A76,'SUPL. CALCULATION'!B:Y,19,0),0))+(IF(VLOOKUP(A76,BASE!A:G,7,0)&gt;0,VLOOKUP(A76,'SUPL. CALCULATION'!B:Y,22,0),0)),0)),0)</f>
        <v>0</v>
      </c>
      <c r="E76" s="185">
        <f>IF(LEFT(A76,2)="UL",(IF((VLOOKUP(VLOOKUP(A76,BASE!A:B,2,0),REGISTRATIONS!B:C,2,0))="A330",(IF(VLOOKUP(A76,BASE!A:F,6,0)&gt;0,VLOOKUP(A76,'SUPL. CALCULATION'!B:Y,14,0),0))+(IF(VLOOKUP(A76,BASE!A:G,7,0)&gt;0,VLOOKUP(A76,'SUPL. CALCULATION'!B:Y,17,0),0)),0)+(IF((VLOOKUP(VLOOKUP(A76,BASE!A:B,2,0),REGISTRATIONS!B:C,2,0))="A320",(IF(VLOOKUP(A76,BASE!A:F,6,0)&gt;0,VLOOKUP(A76,'SUPL. CALCULATION'!B:Y,20,0),0))+(IF(VLOOKUP(A76,BASE!A:G,7,0)&gt;0,VLOOKUP(A76,'SUPL. CALCULATION'!B:Y,23,0),0)),0))),0)</f>
        <v>0</v>
      </c>
      <c r="F76" s="185">
        <f>IF(LEFT(A76,2)="UL",(IF((VLOOKUP(VLOOKUP(A76,BASE!A:B,2,0),REGISTRATIONS!B:C,2,0))="A330",(IF(VLOOKUP(A76,BASE!A:F,6,0)&gt;0,VLOOKUP(A76,'SUPL. CALCULATION'!B:Y,15,0),0))+(IF(VLOOKUP(A76,BASE!A:G,7,0)&gt;0,VLOOKUP(A76,'SUPL. CALCULATION'!B:Y,18,0),0)),0)+(IF((VLOOKUP(VLOOKUP(A76,BASE!A:B,2,0),REGISTRATIONS!B:C,2,0))="A320",(IF(VLOOKUP(A76,BASE!A:F,6,0)&gt;0,VLOOKUP(A76,'SUPL. CALCULATION'!B:Y,21,0),0))+(IF(VLOOKUP(A76,BASE!A:G,7,0)&gt;0,VLOOKUP(A76,'SUPL. CALCULATION'!B:Y,24,0),0)),0))),0)</f>
        <v>0</v>
      </c>
      <c r="G76" s="185">
        <f>_xlfn.IFNA(IF((VLOOKUP(A76,BASE!A:N,14,0))="M",IF(VLOOKUP(VLOOKUP(A76,BASE!A:B,2,0),REGISTRATIONS!B:C,2,0)="A330",(VLOOKUP(A76,BASE!A:K,11,0)),0)+IF(VLOOKUP(VLOOKUP(A76,BASE!A:B,2,0),REGISTRATIONS!B:C,2,0)="A320",(VLOOKUP(A76,BASE!A:K,11,0)),0),0),0)</f>
        <v>0</v>
      </c>
      <c r="H76" s="185">
        <f>_xlfn.IFNA(IF((VLOOKUP(A76,BASE!A:N,14,0))="M",IF(VLOOKUP(VLOOKUP(A76,BASE!A:B,2,0),REGISTRATIONS!B:C,2,0)="A330",(VLOOKUP(A76,BASE!A:K,11,0)),0)+IF(VLOOKUP(VLOOKUP(A76,BASE!A:B,2,0),REGISTRATIONS!B:C,2,0)="A320",(VLOOKUP(A76,BASE!A:K,11,0)),0),0),0)</f>
        <v>0</v>
      </c>
      <c r="I76" s="185">
        <f>_xlfn.IFNA(IF(VLOOKUP(A76,BASE!A:N,14,0)="M",IF((VLOOKUP(VLOOKUP(A76,BASE!A:B,2,0),REGISTRATIONS!B:C,2,0))="A330",VLOOKUP(VLOOKUP(A76,BASE!A:L,12,0),'UL GRID - CREW'!G:H,2,0),0)+IF(VLOOKUP(VLOOKUP(A76,BASE!A:B,2,0),REGISTRATIONS!B:C,2,0)="A320",(VLOOKUP(A76,BASE!A:L,12,0)),0),0),0)</f>
        <v>0</v>
      </c>
      <c r="J76" s="185">
        <f>_xlfn.IFNA(IF(VLOOKUP(A76,BASE!A:N,14,0)="M",IF((VLOOKUP(VLOOKUP(A76,BASE!A:B,2,0),REGISTRATIONS!B:C,2,0))="A330",VLOOKUP(VLOOKUP(A76,BASE!A:L,12,0),'UL GRID - CREW'!G:H,2,0),0)+IF(VLOOKUP(VLOOKUP(A76,BASE!A:B,2,0),REGISTRATIONS!B:C,2,0)="A320",(VLOOKUP(A76,BASE!A:L,12,0)),0),0),0)</f>
        <v>0</v>
      </c>
      <c r="K76" s="254" t="str">
        <f t="shared" si="2"/>
        <v/>
      </c>
      <c r="L76" s="254"/>
      <c r="M76" s="254"/>
      <c r="N76" s="254"/>
      <c r="O76" s="254"/>
      <c r="P76" s="77" t="str">
        <f>IF(B76=0,"",IF(A76&amp;$B$4&amp;B76=VLOOKUP(A76&amp;$B$4&amp;B76,'Exras Inflair Vs. Base'!Z:Z,1,0),"",0))</f>
        <v/>
      </c>
      <c r="Q76" s="77" t="str">
        <f>IF(C76=0,"",IF(A76&amp;$C$4&amp;C76=VLOOKUP(A76&amp;$C$4&amp;C76,'Exras Inflair Vs. Base'!Z:Z,1,0),"",0))</f>
        <v/>
      </c>
      <c r="R76" s="77" t="str">
        <f>IF(D76=0,"",IF(A76&amp;$D$4&amp;D76=VLOOKUP(A76&amp;$D$4&amp;D76,'Exras Inflair Vs. Base'!Z:Z,1,0),"",0))</f>
        <v/>
      </c>
      <c r="S76" s="77" t="str">
        <f>IF(E76=0,"",IF(A76&amp;$E$4&amp;E76=VLOOKUP(A76&amp;$E$4&amp;E76,'Exras Inflair Vs. Base'!Z:Z,1,0),"",0))</f>
        <v/>
      </c>
      <c r="T76" s="77" t="str">
        <f>IF(F76=0,"",IF(A76&amp;$F$4&amp;F76=VLOOKUP(A76&amp;$F$4&amp;F76,'Exras Inflair Vs. Base'!Z:Z,1,0),"",0))</f>
        <v/>
      </c>
      <c r="U76" s="77" t="str">
        <f>IF(G76=0,"",IF(A76&amp;$G$4&amp;G76=VLOOKUP(A76&amp;$G$4&amp;G76,'Exras Inflair Vs. Base'!Z:Z,1,0),"",0))</f>
        <v/>
      </c>
      <c r="V76" s="77" t="str">
        <f>IF(H76=0,"",IF(A76&amp;$H$4&amp;H76=VLOOKUP(A76&amp;$H$4&amp;H76,'Exras Inflair Vs. Base'!Z:Z,1,0),"",0))</f>
        <v/>
      </c>
      <c r="W76" s="77" t="str">
        <f>IF(I76=0,"",IF(A76&amp;$I$4&amp;I76=VLOOKUP(A76&amp;$I$4&amp;I76,'Exras Inflair Vs. Base'!Z:Z,1,0),"",0))</f>
        <v/>
      </c>
      <c r="X76" s="77" t="str">
        <f>IF(J76=0,"",IF(A76&amp;$J$4&amp;J76=VLOOKUP(A76&amp;$J$4&amp;J76,'Exras Inflair Vs. Base'!Z:Z,1,0),"",0))</f>
        <v/>
      </c>
    </row>
    <row r="77" spans="1:24" s="77" customFormat="1" ht="15.75" customHeight="1" x14ac:dyDescent="0.3">
      <c r="A77" s="188" t="str">
        <f>IF(BASE!A78=0,"",BASE!A78)</f>
        <v/>
      </c>
      <c r="B77" s="189">
        <f>IF(LEFT(A77,2)="UL",(VLOOKUP(A77,BASE!A:F,6,0)*(VLOOKUP(A77,'SUPL. CALCULATION'!B:AB,27,0)))+(VLOOKUP(A77,BASE!A:G,7,0)*(VLOOKUP(A77,'SUPL. CALCULATION'!B:AC,28,0)))+(VLOOKUP(A77,BASE!A:L,11,0)*(VLOOKUP(A77,'SUPL. CALCULATION'!B:AD,29,0)))+(VLOOKUP(A77,BASE!A:L,12,0)*(VLOOKUP(A77,'SUPL. CALCULATION'!B:AD,29,0))),0)</f>
        <v>0</v>
      </c>
      <c r="C77" s="190">
        <f>IF(LEFT(A77,2)="UL",(VLOOKUP(A77,BASE!A:F,6,0)*VLOOKUP(A77,'SUPL. CALCULATION'!B:Z,25,0))+((VLOOKUP(A77,BASE!A:L,11,0)+VLOOKUP(A77,BASE!A:L,12,0))*VLOOKUP(A77,'SUPL. CALCULATION'!B:AA,26,0)),0)</f>
        <v>0</v>
      </c>
      <c r="D77" s="367">
        <f>IF(LEFT(A77,2)="UL",(IF((VLOOKUP(VLOOKUP(A77,BASE!A:B,2,0),REGISTRATIONS!B:C,2,0))="A330",(IF(VLOOKUP(A77,BASE!A:F,6,0)&gt;0,VLOOKUP(A77,'SUPL. CALCULATION'!B:Y,13,0),0))+(IF(VLOOKUP(A77,BASE!A:G,7,0)&gt;0,VLOOKUP(A77,'SUPL. CALCULATION'!B:Y,16,0),0)),0))+(IF((VLOOKUP(VLOOKUP(A77,BASE!A:B,2,0),REGISTRATIONS!B:C,2,0))="A320",(IF(VLOOKUP(A77,BASE!A:F,6,0)&gt;0,VLOOKUP(A77,'SUPL. CALCULATION'!B:Y,19,0),0))+(IF(VLOOKUP(A77,BASE!A:G,7,0)&gt;0,VLOOKUP(A77,'SUPL. CALCULATION'!B:Y,22,0),0)),0)),0)</f>
        <v>0</v>
      </c>
      <c r="E77" s="191">
        <f>IF(LEFT(A77,2)="UL",(IF((VLOOKUP(VLOOKUP(A77,BASE!A:B,2,0),REGISTRATIONS!B:C,2,0))="A330",(IF(VLOOKUP(A77,BASE!A:F,6,0)&gt;0,VLOOKUP(A77,'SUPL. CALCULATION'!B:Y,14,0),0))+(IF(VLOOKUP(A77,BASE!A:G,7,0)&gt;0,VLOOKUP(A77,'SUPL. CALCULATION'!B:Y,17,0),0)),0)+(IF((VLOOKUP(VLOOKUP(A77,BASE!A:B,2,0),REGISTRATIONS!B:C,2,0))="A320",(IF(VLOOKUP(A77,BASE!A:F,6,0)&gt;0,VLOOKUP(A77,'SUPL. CALCULATION'!B:Y,20,0),0))+(IF(VLOOKUP(A77,BASE!A:G,7,0)&gt;0,VLOOKUP(A77,'SUPL. CALCULATION'!B:Y,23,0),0)),0))),0)</f>
        <v>0</v>
      </c>
      <c r="F77" s="191">
        <f>IF(LEFT(A77,2)="UL",(IF((VLOOKUP(VLOOKUP(A77,BASE!A:B,2,0),REGISTRATIONS!B:C,2,0))="A330",(IF(VLOOKUP(A77,BASE!A:F,6,0)&gt;0,VLOOKUP(A77,'SUPL. CALCULATION'!B:Y,15,0),0))+(IF(VLOOKUP(A77,BASE!A:G,7,0)&gt;0,VLOOKUP(A77,'SUPL. CALCULATION'!B:Y,18,0),0)),0)+(IF((VLOOKUP(VLOOKUP(A77,BASE!A:B,2,0),REGISTRATIONS!B:C,2,0))="A320",(IF(VLOOKUP(A77,BASE!A:F,6,0)&gt;0,VLOOKUP(A77,'SUPL. CALCULATION'!B:Y,21,0),0))+(IF(VLOOKUP(A77,BASE!A:G,7,0)&gt;0,VLOOKUP(A77,'SUPL. CALCULATION'!B:Y,24,0),0)),0))),0)</f>
        <v>0</v>
      </c>
      <c r="G77" s="191">
        <f>_xlfn.IFNA(IF((VLOOKUP(A77,BASE!A:N,14,0))="M",IF(VLOOKUP(VLOOKUP(A77,BASE!A:B,2,0),REGISTRATIONS!B:C,2,0)="A330",(VLOOKUP(A77,BASE!A:K,11,0)),0)+IF(VLOOKUP(VLOOKUP(A77,BASE!A:B,2,0),REGISTRATIONS!B:C,2,0)="A320",(VLOOKUP(A77,BASE!A:K,11,0)),0),0),0)</f>
        <v>0</v>
      </c>
      <c r="H77" s="191">
        <f>_xlfn.IFNA(IF((VLOOKUP(A77,BASE!A:N,14,0))="M",IF(VLOOKUP(VLOOKUP(A77,BASE!A:B,2,0),REGISTRATIONS!B:C,2,0)="A330",(VLOOKUP(A77,BASE!A:K,11,0)),0)+IF(VLOOKUP(VLOOKUP(A77,BASE!A:B,2,0),REGISTRATIONS!B:C,2,0)="A320",(VLOOKUP(A77,BASE!A:K,11,0)),0),0),0)</f>
        <v>0</v>
      </c>
      <c r="I77" s="191">
        <f>_xlfn.IFNA(IF(VLOOKUP(A77,BASE!A:N,14,0)="M",IF((VLOOKUP(VLOOKUP(A77,BASE!A:B,2,0),REGISTRATIONS!B:C,2,0))="A330",VLOOKUP(VLOOKUP(A77,BASE!A:L,12,0),'UL GRID - CREW'!G:H,2,0),0)+IF(VLOOKUP(VLOOKUP(A77,BASE!A:B,2,0),REGISTRATIONS!B:C,2,0)="A320",(VLOOKUP(A77,BASE!A:L,12,0)),0),0),0)</f>
        <v>0</v>
      </c>
      <c r="J77" s="191">
        <f>_xlfn.IFNA(IF(VLOOKUP(A77,BASE!A:N,14,0)="M",IF((VLOOKUP(VLOOKUP(A77,BASE!A:B,2,0),REGISTRATIONS!B:C,2,0))="A330",VLOOKUP(VLOOKUP(A77,BASE!A:L,12,0),'UL GRID - CREW'!G:H,2,0),0)+IF(VLOOKUP(VLOOKUP(A77,BASE!A:B,2,0),REGISTRATIONS!B:C,2,0)="A320",(VLOOKUP(A77,BASE!A:L,12,0)),0),0),0)</f>
        <v>0</v>
      </c>
      <c r="K77" s="254" t="str">
        <f t="shared" si="2"/>
        <v/>
      </c>
      <c r="L77" s="254"/>
      <c r="M77" s="254"/>
      <c r="N77" s="254"/>
      <c r="O77" s="254"/>
      <c r="P77" s="77" t="str">
        <f>IF(B77=0,"",IF(A77&amp;$B$4&amp;B77=VLOOKUP(A77&amp;$B$4&amp;B77,'Exras Inflair Vs. Base'!Z:Z,1,0),"",0))</f>
        <v/>
      </c>
      <c r="Q77" s="77" t="str">
        <f>IF(C77=0,"",IF(A77&amp;$C$4&amp;C77=VLOOKUP(A77&amp;$C$4&amp;C77,'Exras Inflair Vs. Base'!Z:Z,1,0),"",0))</f>
        <v/>
      </c>
      <c r="R77" s="77" t="str">
        <f>IF(D77=0,"",IF(A77&amp;$D$4&amp;D77=VLOOKUP(A77&amp;$D$4&amp;D77,'Exras Inflair Vs. Base'!Z:Z,1,0),"",0))</f>
        <v/>
      </c>
      <c r="S77" s="77" t="str">
        <f>IF(E77=0,"",IF(A77&amp;$E$4&amp;E77=VLOOKUP(A77&amp;$E$4&amp;E77,'Exras Inflair Vs. Base'!Z:Z,1,0),"",0))</f>
        <v/>
      </c>
      <c r="T77" s="77" t="str">
        <f>IF(F77=0,"",IF(A77&amp;$F$4&amp;F77=VLOOKUP(A77&amp;$F$4&amp;F77,'Exras Inflair Vs. Base'!Z:Z,1,0),"",0))</f>
        <v/>
      </c>
      <c r="U77" s="77" t="str">
        <f>IF(G77=0,"",IF(A77&amp;$G$4&amp;G77=VLOOKUP(A77&amp;$G$4&amp;G77,'Exras Inflair Vs. Base'!Z:Z,1,0),"",0))</f>
        <v/>
      </c>
      <c r="V77" s="77" t="str">
        <f>IF(H77=0,"",IF(A77&amp;$H$4&amp;H77=VLOOKUP(A77&amp;$H$4&amp;H77,'Exras Inflair Vs. Base'!Z:Z,1,0),"",0))</f>
        <v/>
      </c>
      <c r="W77" s="77" t="str">
        <f>IF(I77=0,"",IF(A77&amp;$I$4&amp;I77=VLOOKUP(A77&amp;$I$4&amp;I77,'Exras Inflair Vs. Base'!Z:Z,1,0),"",0))</f>
        <v/>
      </c>
      <c r="X77" s="77" t="str">
        <f>IF(J77=0,"",IF(A77&amp;$J$4&amp;J77=VLOOKUP(A77&amp;$J$4&amp;J77,'Exras Inflair Vs. Base'!Z:Z,1,0),"",0))</f>
        <v/>
      </c>
    </row>
    <row r="78" spans="1:24" s="77" customFormat="1" ht="15.75" customHeight="1" x14ac:dyDescent="0.3">
      <c r="A78" s="156" t="str">
        <f>IF(BASE!A79=0,"",BASE!A79)</f>
        <v/>
      </c>
      <c r="B78" s="183">
        <f>IF(LEFT(A78,2)="UL",(VLOOKUP(A78,BASE!A:F,6,0)*(VLOOKUP(A78,'SUPL. CALCULATION'!B:AB,27,0)))+(VLOOKUP(A78,BASE!A:G,7,0)*(VLOOKUP(A78,'SUPL. CALCULATION'!B:AC,28,0)))+(VLOOKUP(A78,BASE!A:L,11,0)*(VLOOKUP(A78,'SUPL. CALCULATION'!B:AD,29,0)))+(VLOOKUP(A78,BASE!A:L,12,0)*(VLOOKUP(A78,'SUPL. CALCULATION'!B:AD,29,0))),0)</f>
        <v>0</v>
      </c>
      <c r="C78" s="184">
        <f>IF(LEFT(A78,2)="UL",(VLOOKUP(A78,BASE!A:F,6,0)*VLOOKUP(A78,'SUPL. CALCULATION'!B:Z,25,0))+((VLOOKUP(A78,BASE!A:L,11,0)+VLOOKUP(A78,BASE!A:L,12,0))*VLOOKUP(A78,'SUPL. CALCULATION'!B:AA,26,0)),0)</f>
        <v>0</v>
      </c>
      <c r="D78" s="366">
        <f>IF(LEFT(A78,2)="UL",(IF((VLOOKUP(VLOOKUP(A78,BASE!A:B,2,0),REGISTRATIONS!B:C,2,0))="A330",(IF(VLOOKUP(A78,BASE!A:F,6,0)&gt;0,VLOOKUP(A78,'SUPL. CALCULATION'!B:Y,13,0),0))+(IF(VLOOKUP(A78,BASE!A:G,7,0)&gt;0,VLOOKUP(A78,'SUPL. CALCULATION'!B:Y,16,0),0)),0))+(IF((VLOOKUP(VLOOKUP(A78,BASE!A:B,2,0),REGISTRATIONS!B:C,2,0))="A320",(IF(VLOOKUP(A78,BASE!A:F,6,0)&gt;0,VLOOKUP(A78,'SUPL. CALCULATION'!B:Y,19,0),0))+(IF(VLOOKUP(A78,BASE!A:G,7,0)&gt;0,VLOOKUP(A78,'SUPL. CALCULATION'!B:Y,22,0),0)),0)),0)</f>
        <v>0</v>
      </c>
      <c r="E78" s="185">
        <f>IF(LEFT(A78,2)="UL",(IF((VLOOKUP(VLOOKUP(A78,BASE!A:B,2,0),REGISTRATIONS!B:C,2,0))="A330",(IF(VLOOKUP(A78,BASE!A:F,6,0)&gt;0,VLOOKUP(A78,'SUPL. CALCULATION'!B:Y,14,0),0))+(IF(VLOOKUP(A78,BASE!A:G,7,0)&gt;0,VLOOKUP(A78,'SUPL. CALCULATION'!B:Y,17,0),0)),0)+(IF((VLOOKUP(VLOOKUP(A78,BASE!A:B,2,0),REGISTRATIONS!B:C,2,0))="A320",(IF(VLOOKUP(A78,BASE!A:F,6,0)&gt;0,VLOOKUP(A78,'SUPL. CALCULATION'!B:Y,20,0),0))+(IF(VLOOKUP(A78,BASE!A:G,7,0)&gt;0,VLOOKUP(A78,'SUPL. CALCULATION'!B:Y,23,0),0)),0))),0)</f>
        <v>0</v>
      </c>
      <c r="F78" s="185">
        <f>IF(LEFT(A78,2)="UL",(IF((VLOOKUP(VLOOKUP(A78,BASE!A:B,2,0),REGISTRATIONS!B:C,2,0))="A330",(IF(VLOOKUP(A78,BASE!A:F,6,0)&gt;0,VLOOKUP(A78,'SUPL. CALCULATION'!B:Y,15,0),0))+(IF(VLOOKUP(A78,BASE!A:G,7,0)&gt;0,VLOOKUP(A78,'SUPL. CALCULATION'!B:Y,18,0),0)),0)+(IF((VLOOKUP(VLOOKUP(A78,BASE!A:B,2,0),REGISTRATIONS!B:C,2,0))="A320",(IF(VLOOKUP(A78,BASE!A:F,6,0)&gt;0,VLOOKUP(A78,'SUPL. CALCULATION'!B:Y,21,0),0))+(IF(VLOOKUP(A78,BASE!A:G,7,0)&gt;0,VLOOKUP(A78,'SUPL. CALCULATION'!B:Y,24,0),0)),0))),0)</f>
        <v>0</v>
      </c>
      <c r="G78" s="185">
        <f>_xlfn.IFNA(IF((VLOOKUP(A78,BASE!A:N,14,0))="M",IF(VLOOKUP(VLOOKUP(A78,BASE!A:B,2,0),REGISTRATIONS!B:C,2,0)="A330",(VLOOKUP(A78,BASE!A:K,11,0)),0)+IF(VLOOKUP(VLOOKUP(A78,BASE!A:B,2,0),REGISTRATIONS!B:C,2,0)="A320",(VLOOKUP(A78,BASE!A:K,11,0)),0),0),0)</f>
        <v>0</v>
      </c>
      <c r="H78" s="185">
        <f>_xlfn.IFNA(IF((VLOOKUP(A78,BASE!A:N,14,0))="M",IF(VLOOKUP(VLOOKUP(A78,BASE!A:B,2,0),REGISTRATIONS!B:C,2,0)="A330",(VLOOKUP(A78,BASE!A:K,11,0)),0)+IF(VLOOKUP(VLOOKUP(A78,BASE!A:B,2,0),REGISTRATIONS!B:C,2,0)="A320",(VLOOKUP(A78,BASE!A:K,11,0)),0),0),0)</f>
        <v>0</v>
      </c>
      <c r="I78" s="185">
        <f>_xlfn.IFNA(IF(VLOOKUP(A78,BASE!A:N,14,0)="M",IF((VLOOKUP(VLOOKUP(A78,BASE!A:B,2,0),REGISTRATIONS!B:C,2,0))="A330",VLOOKUP(VLOOKUP(A78,BASE!A:L,12,0),'UL GRID - CREW'!G:H,2,0),0)+IF(VLOOKUP(VLOOKUP(A78,BASE!A:B,2,0),REGISTRATIONS!B:C,2,0)="A320",(VLOOKUP(A78,BASE!A:L,12,0)),0),0),0)</f>
        <v>0</v>
      </c>
      <c r="J78" s="185">
        <f>_xlfn.IFNA(IF(VLOOKUP(A78,BASE!A:N,14,0)="M",IF((VLOOKUP(VLOOKUP(A78,BASE!A:B,2,0),REGISTRATIONS!B:C,2,0))="A330",VLOOKUP(VLOOKUP(A78,BASE!A:L,12,0),'UL GRID - CREW'!G:H,2,0),0)+IF(VLOOKUP(VLOOKUP(A78,BASE!A:B,2,0),REGISTRATIONS!B:C,2,0)="A320",(VLOOKUP(A78,BASE!A:L,12,0)),0),0),0)</f>
        <v>0</v>
      </c>
      <c r="K78" s="254" t="str">
        <f t="shared" si="2"/>
        <v/>
      </c>
      <c r="L78" s="254"/>
      <c r="M78" s="254"/>
      <c r="N78" s="254"/>
      <c r="O78" s="254"/>
      <c r="P78" s="77" t="str">
        <f>IF(B78=0,"",IF(A78&amp;$B$4&amp;B78=VLOOKUP(A78&amp;$B$4&amp;B78,'Exras Inflair Vs. Base'!Z:Z,1,0),"",0))</f>
        <v/>
      </c>
      <c r="Q78" s="77" t="str">
        <f>IF(C78=0,"",IF(A78&amp;$C$4&amp;C78=VLOOKUP(A78&amp;$C$4&amp;C78,'Exras Inflair Vs. Base'!Z:Z,1,0),"",0))</f>
        <v/>
      </c>
      <c r="R78" s="77" t="str">
        <f>IF(D78=0,"",IF(A78&amp;$D$4&amp;D78=VLOOKUP(A78&amp;$D$4&amp;D78,'Exras Inflair Vs. Base'!Z:Z,1,0),"",0))</f>
        <v/>
      </c>
      <c r="S78" s="77" t="str">
        <f>IF(E78=0,"",IF(A78&amp;$E$4&amp;E78=VLOOKUP(A78&amp;$E$4&amp;E78,'Exras Inflair Vs. Base'!Z:Z,1,0),"",0))</f>
        <v/>
      </c>
      <c r="T78" s="77" t="str">
        <f>IF(F78=0,"",IF(A78&amp;$F$4&amp;F78=VLOOKUP(A78&amp;$F$4&amp;F78,'Exras Inflair Vs. Base'!Z:Z,1,0),"",0))</f>
        <v/>
      </c>
      <c r="U78" s="77" t="str">
        <f>IF(G78=0,"",IF(A78&amp;$G$4&amp;G78=VLOOKUP(A78&amp;$G$4&amp;G78,'Exras Inflair Vs. Base'!Z:Z,1,0),"",0))</f>
        <v/>
      </c>
      <c r="V78" s="77" t="str">
        <f>IF(H78=0,"",IF(A78&amp;$H$4&amp;H78=VLOOKUP(A78&amp;$H$4&amp;H78,'Exras Inflair Vs. Base'!Z:Z,1,0),"",0))</f>
        <v/>
      </c>
      <c r="W78" s="77" t="str">
        <f>IF(I78=0,"",IF(A78&amp;$I$4&amp;I78=VLOOKUP(A78&amp;$I$4&amp;I78,'Exras Inflair Vs. Base'!Z:Z,1,0),"",0))</f>
        <v/>
      </c>
      <c r="X78" s="77" t="str">
        <f>IF(J78=0,"",IF(A78&amp;$J$4&amp;J78=VLOOKUP(A78&amp;$J$4&amp;J78,'Exras Inflair Vs. Base'!Z:Z,1,0),"",0))</f>
        <v/>
      </c>
    </row>
    <row r="79" spans="1:24" s="77" customFormat="1" ht="15.75" customHeight="1" x14ac:dyDescent="0.3">
      <c r="A79" s="188" t="str">
        <f>IF(BASE!A80=0,"",BASE!A80)</f>
        <v/>
      </c>
      <c r="B79" s="189">
        <f>IF(LEFT(A79,2)="UL",(VLOOKUP(A79,BASE!A:F,6,0)*(VLOOKUP(A79,'SUPL. CALCULATION'!B:AB,27,0)))+(VLOOKUP(A79,BASE!A:G,7,0)*(VLOOKUP(A79,'SUPL. CALCULATION'!B:AC,28,0)))+(VLOOKUP(A79,BASE!A:L,11,0)*(VLOOKUP(A79,'SUPL. CALCULATION'!B:AD,29,0)))+(VLOOKUP(A79,BASE!A:L,12,0)*(VLOOKUP(A79,'SUPL. CALCULATION'!B:AD,29,0))),0)</f>
        <v>0</v>
      </c>
      <c r="C79" s="190">
        <f>IF(LEFT(A79,2)="UL",(VLOOKUP(A79,BASE!A:F,6,0)*VLOOKUP(A79,'SUPL. CALCULATION'!B:Z,25,0))+((VLOOKUP(A79,BASE!A:L,11,0)+VLOOKUP(A79,BASE!A:L,12,0))*VLOOKUP(A79,'SUPL. CALCULATION'!B:AA,26,0)),0)</f>
        <v>0</v>
      </c>
      <c r="D79" s="367">
        <f>IF(LEFT(A79,2)="UL",(IF((VLOOKUP(VLOOKUP(A79,BASE!A:B,2,0),REGISTRATIONS!B:C,2,0))="A330",(IF(VLOOKUP(A79,BASE!A:F,6,0)&gt;0,VLOOKUP(A79,'SUPL. CALCULATION'!B:Y,13,0),0))+(IF(VLOOKUP(A79,BASE!A:G,7,0)&gt;0,VLOOKUP(A79,'SUPL. CALCULATION'!B:Y,16,0),0)),0))+(IF((VLOOKUP(VLOOKUP(A79,BASE!A:B,2,0),REGISTRATIONS!B:C,2,0))="A320",(IF(VLOOKUP(A79,BASE!A:F,6,0)&gt;0,VLOOKUP(A79,'SUPL. CALCULATION'!B:Y,19,0),0))+(IF(VLOOKUP(A79,BASE!A:G,7,0)&gt;0,VLOOKUP(A79,'SUPL. CALCULATION'!B:Y,22,0),0)),0)),0)</f>
        <v>0</v>
      </c>
      <c r="E79" s="191">
        <f>IF(LEFT(A79,2)="UL",(IF((VLOOKUP(VLOOKUP(A79,BASE!A:B,2,0),REGISTRATIONS!B:C,2,0))="A330",(IF(VLOOKUP(A79,BASE!A:F,6,0)&gt;0,VLOOKUP(A79,'SUPL. CALCULATION'!B:Y,14,0),0))+(IF(VLOOKUP(A79,BASE!A:G,7,0)&gt;0,VLOOKUP(A79,'SUPL. CALCULATION'!B:Y,17,0),0)),0)+(IF((VLOOKUP(VLOOKUP(A79,BASE!A:B,2,0),REGISTRATIONS!B:C,2,0))="A320",(IF(VLOOKUP(A79,BASE!A:F,6,0)&gt;0,VLOOKUP(A79,'SUPL. CALCULATION'!B:Y,20,0),0))+(IF(VLOOKUP(A79,BASE!A:G,7,0)&gt;0,VLOOKUP(A79,'SUPL. CALCULATION'!B:Y,23,0),0)),0))),0)</f>
        <v>0</v>
      </c>
      <c r="F79" s="191">
        <f>IF(LEFT(A79,2)="UL",(IF((VLOOKUP(VLOOKUP(A79,BASE!A:B,2,0),REGISTRATIONS!B:C,2,0))="A330",(IF(VLOOKUP(A79,BASE!A:F,6,0)&gt;0,VLOOKUP(A79,'SUPL. CALCULATION'!B:Y,15,0),0))+(IF(VLOOKUP(A79,BASE!A:G,7,0)&gt;0,VLOOKUP(A79,'SUPL. CALCULATION'!B:Y,18,0),0)),0)+(IF((VLOOKUP(VLOOKUP(A79,BASE!A:B,2,0),REGISTRATIONS!B:C,2,0))="A320",(IF(VLOOKUP(A79,BASE!A:F,6,0)&gt;0,VLOOKUP(A79,'SUPL. CALCULATION'!B:Y,21,0),0))+(IF(VLOOKUP(A79,BASE!A:G,7,0)&gt;0,VLOOKUP(A79,'SUPL. CALCULATION'!B:Y,24,0),0)),0))),0)</f>
        <v>0</v>
      </c>
      <c r="G79" s="191">
        <f>_xlfn.IFNA(IF((VLOOKUP(A79,BASE!A:N,14,0))="M",IF(VLOOKUP(VLOOKUP(A79,BASE!A:B,2,0),REGISTRATIONS!B:C,2,0)="A330",(VLOOKUP(A79,BASE!A:K,11,0)),0)+IF(VLOOKUP(VLOOKUP(A79,BASE!A:B,2,0),REGISTRATIONS!B:C,2,0)="A320",(VLOOKUP(A79,BASE!A:K,11,0)),0),0),0)</f>
        <v>0</v>
      </c>
      <c r="H79" s="191">
        <f>_xlfn.IFNA(IF((VLOOKUP(A79,BASE!A:N,14,0))="M",IF(VLOOKUP(VLOOKUP(A79,BASE!A:B,2,0),REGISTRATIONS!B:C,2,0)="A330",(VLOOKUP(A79,BASE!A:K,11,0)),0)+IF(VLOOKUP(VLOOKUP(A79,BASE!A:B,2,0),REGISTRATIONS!B:C,2,0)="A320",(VLOOKUP(A79,BASE!A:K,11,0)),0),0),0)</f>
        <v>0</v>
      </c>
      <c r="I79" s="191">
        <f>_xlfn.IFNA(IF(VLOOKUP(A79,BASE!A:N,14,0)="M",IF((VLOOKUP(VLOOKUP(A79,BASE!A:B,2,0),REGISTRATIONS!B:C,2,0))="A330",VLOOKUP(VLOOKUP(A79,BASE!A:L,12,0),'UL GRID - CREW'!G:H,2,0),0)+IF(VLOOKUP(VLOOKUP(A79,BASE!A:B,2,0),REGISTRATIONS!B:C,2,0)="A320",(VLOOKUP(A79,BASE!A:L,12,0)),0),0),0)</f>
        <v>0</v>
      </c>
      <c r="J79" s="191">
        <f>_xlfn.IFNA(IF(VLOOKUP(A79,BASE!A:N,14,0)="M",IF((VLOOKUP(VLOOKUP(A79,BASE!A:B,2,0),REGISTRATIONS!B:C,2,0))="A330",VLOOKUP(VLOOKUP(A79,BASE!A:L,12,0),'UL GRID - CREW'!G:H,2,0),0)+IF(VLOOKUP(VLOOKUP(A79,BASE!A:B,2,0),REGISTRATIONS!B:C,2,0)="A320",(VLOOKUP(A79,BASE!A:L,12,0)),0),0),0)</f>
        <v>0</v>
      </c>
      <c r="K79" s="254" t="str">
        <f t="shared" si="2"/>
        <v/>
      </c>
      <c r="L79" s="254"/>
      <c r="M79" s="254"/>
      <c r="N79" s="254"/>
      <c r="O79" s="254"/>
      <c r="P79" s="77" t="str">
        <f>IF(B79=0,"",IF(A79&amp;$B$4&amp;B79=VLOOKUP(A79&amp;$B$4&amp;B79,'Exras Inflair Vs. Base'!Z:Z,1,0),"",0))</f>
        <v/>
      </c>
      <c r="Q79" s="77" t="str">
        <f>IF(C79=0,"",IF(A79&amp;$C$4&amp;C79=VLOOKUP(A79&amp;$C$4&amp;C79,'Exras Inflair Vs. Base'!Z:Z,1,0),"",0))</f>
        <v/>
      </c>
      <c r="R79" s="77" t="str">
        <f>IF(D79=0,"",IF(A79&amp;$D$4&amp;D79=VLOOKUP(A79&amp;$D$4&amp;D79,'Exras Inflair Vs. Base'!Z:Z,1,0),"",0))</f>
        <v/>
      </c>
      <c r="S79" s="77" t="str">
        <f>IF(E79=0,"",IF(A79&amp;$E$4&amp;E79=VLOOKUP(A79&amp;$E$4&amp;E79,'Exras Inflair Vs. Base'!Z:Z,1,0),"",0))</f>
        <v/>
      </c>
      <c r="T79" s="77" t="str">
        <f>IF(F79=0,"",IF(A79&amp;$F$4&amp;F79=VLOOKUP(A79&amp;$F$4&amp;F79,'Exras Inflair Vs. Base'!Z:Z,1,0),"",0))</f>
        <v/>
      </c>
      <c r="U79" s="77" t="str">
        <f>IF(G79=0,"",IF(A79&amp;$G$4&amp;G79=VLOOKUP(A79&amp;$G$4&amp;G79,'Exras Inflair Vs. Base'!Z:Z,1,0),"",0))</f>
        <v/>
      </c>
      <c r="V79" s="77" t="str">
        <f>IF(H79=0,"",IF(A79&amp;$H$4&amp;H79=VLOOKUP(A79&amp;$H$4&amp;H79,'Exras Inflair Vs. Base'!Z:Z,1,0),"",0))</f>
        <v/>
      </c>
      <c r="W79" s="77" t="str">
        <f>IF(I79=0,"",IF(A79&amp;$I$4&amp;I79=VLOOKUP(A79&amp;$I$4&amp;I79,'Exras Inflair Vs. Base'!Z:Z,1,0),"",0))</f>
        <v/>
      </c>
      <c r="X79" s="77" t="str">
        <f>IF(J79=0,"",IF(A79&amp;$J$4&amp;J79=VLOOKUP(A79&amp;$J$4&amp;J79,'Exras Inflair Vs. Base'!Z:Z,1,0),"",0))</f>
        <v/>
      </c>
    </row>
    <row r="80" spans="1:24" s="77" customFormat="1" ht="15.75" customHeight="1" x14ac:dyDescent="0.3">
      <c r="A80" s="156" t="str">
        <f>IF(BASE!A81=0,"",BASE!A81)</f>
        <v/>
      </c>
      <c r="B80" s="183">
        <f>IF(LEFT(A80,2)="UL",(VLOOKUP(A80,BASE!A:F,6,0)*(VLOOKUP(A80,'SUPL. CALCULATION'!B:AB,27,0)))+(VLOOKUP(A80,BASE!A:G,7,0)*(VLOOKUP(A80,'SUPL. CALCULATION'!B:AC,28,0)))+(VLOOKUP(A80,BASE!A:L,11,0)*(VLOOKUP(A80,'SUPL. CALCULATION'!B:AD,29,0)))+(VLOOKUP(A80,BASE!A:L,12,0)*(VLOOKUP(A80,'SUPL. CALCULATION'!B:AD,29,0))),0)</f>
        <v>0</v>
      </c>
      <c r="C80" s="184">
        <f>IF(LEFT(A80,2)="UL",(VLOOKUP(A80,BASE!A:F,6,0)*VLOOKUP(A80,'SUPL. CALCULATION'!B:Z,25,0))+((VLOOKUP(A80,BASE!A:L,11,0)+VLOOKUP(A80,BASE!A:L,12,0))*VLOOKUP(A80,'SUPL. CALCULATION'!B:AA,26,0)),0)</f>
        <v>0</v>
      </c>
      <c r="D80" s="366">
        <f>IF(LEFT(A80,2)="UL",(IF((VLOOKUP(VLOOKUP(A80,BASE!A:B,2,0),REGISTRATIONS!B:C,2,0))="A330",(IF(VLOOKUP(A80,BASE!A:F,6,0)&gt;0,VLOOKUP(A80,'SUPL. CALCULATION'!B:Y,13,0),0))+(IF(VLOOKUP(A80,BASE!A:G,7,0)&gt;0,VLOOKUP(A80,'SUPL. CALCULATION'!B:Y,16,0),0)),0))+(IF((VLOOKUP(VLOOKUP(A80,BASE!A:B,2,0),REGISTRATIONS!B:C,2,0))="A320",(IF(VLOOKUP(A80,BASE!A:F,6,0)&gt;0,VLOOKUP(A80,'SUPL. CALCULATION'!B:Y,19,0),0))+(IF(VLOOKUP(A80,BASE!A:G,7,0)&gt;0,VLOOKUP(A80,'SUPL. CALCULATION'!B:Y,22,0),0)),0)),0)</f>
        <v>0</v>
      </c>
      <c r="E80" s="185">
        <f>IF(LEFT(A80,2)="UL",(IF((VLOOKUP(VLOOKUP(A80,BASE!A:B,2,0),REGISTRATIONS!B:C,2,0))="A330",(IF(VLOOKUP(A80,BASE!A:F,6,0)&gt;0,VLOOKUP(A80,'SUPL. CALCULATION'!B:Y,14,0),0))+(IF(VLOOKUP(A80,BASE!A:G,7,0)&gt;0,VLOOKUP(A80,'SUPL. CALCULATION'!B:Y,17,0),0)),0)+(IF((VLOOKUP(VLOOKUP(A80,BASE!A:B,2,0),REGISTRATIONS!B:C,2,0))="A320",(IF(VLOOKUP(A80,BASE!A:F,6,0)&gt;0,VLOOKUP(A80,'SUPL. CALCULATION'!B:Y,20,0),0))+(IF(VLOOKUP(A80,BASE!A:G,7,0)&gt;0,VLOOKUP(A80,'SUPL. CALCULATION'!B:Y,23,0),0)),0))),0)</f>
        <v>0</v>
      </c>
      <c r="F80" s="185">
        <f>IF(LEFT(A80,2)="UL",(IF((VLOOKUP(VLOOKUP(A80,BASE!A:B,2,0),REGISTRATIONS!B:C,2,0))="A330",(IF(VLOOKUP(A80,BASE!A:F,6,0)&gt;0,VLOOKUP(A80,'SUPL. CALCULATION'!B:Y,15,0),0))+(IF(VLOOKUP(A80,BASE!A:G,7,0)&gt;0,VLOOKUP(A80,'SUPL. CALCULATION'!B:Y,18,0),0)),0)+(IF((VLOOKUP(VLOOKUP(A80,BASE!A:B,2,0),REGISTRATIONS!B:C,2,0))="A320",(IF(VLOOKUP(A80,BASE!A:F,6,0)&gt;0,VLOOKUP(A80,'SUPL. CALCULATION'!B:Y,21,0),0))+(IF(VLOOKUP(A80,BASE!A:G,7,0)&gt;0,VLOOKUP(A80,'SUPL. CALCULATION'!B:Y,24,0),0)),0))),0)</f>
        <v>0</v>
      </c>
      <c r="G80" s="185">
        <f>_xlfn.IFNA(IF((VLOOKUP(A80,BASE!A:N,14,0))="M",IF(VLOOKUP(VLOOKUP(A80,BASE!A:B,2,0),REGISTRATIONS!B:C,2,0)="A330",(VLOOKUP(A80,BASE!A:K,11,0)),0)+IF(VLOOKUP(VLOOKUP(A80,BASE!A:B,2,0),REGISTRATIONS!B:C,2,0)="A320",(VLOOKUP(A80,BASE!A:K,11,0)),0),0),0)</f>
        <v>0</v>
      </c>
      <c r="H80" s="185">
        <f>_xlfn.IFNA(IF((VLOOKUP(A80,BASE!A:N,14,0))="M",IF(VLOOKUP(VLOOKUP(A80,BASE!A:B,2,0),REGISTRATIONS!B:C,2,0)="A330",(VLOOKUP(A80,BASE!A:K,11,0)),0)+IF(VLOOKUP(VLOOKUP(A80,BASE!A:B,2,0),REGISTRATIONS!B:C,2,0)="A320",(VLOOKUP(A80,BASE!A:K,11,0)),0),0),0)</f>
        <v>0</v>
      </c>
      <c r="I80" s="185">
        <f>_xlfn.IFNA(IF(VLOOKUP(A80,BASE!A:N,14,0)="M",IF((VLOOKUP(VLOOKUP(A80,BASE!A:B,2,0),REGISTRATIONS!B:C,2,0))="A330",VLOOKUP(VLOOKUP(A80,BASE!A:L,12,0),'UL GRID - CREW'!G:H,2,0),0)+IF(VLOOKUP(VLOOKUP(A80,BASE!A:B,2,0),REGISTRATIONS!B:C,2,0)="A320",(VLOOKUP(A80,BASE!A:L,12,0)),0),0),0)</f>
        <v>0</v>
      </c>
      <c r="J80" s="185">
        <f>_xlfn.IFNA(IF(VLOOKUP(A80,BASE!A:N,14,0)="M",IF((VLOOKUP(VLOOKUP(A80,BASE!A:B,2,0),REGISTRATIONS!B:C,2,0))="A330",VLOOKUP(VLOOKUP(A80,BASE!A:L,12,0),'UL GRID - CREW'!G:H,2,0),0)+IF(VLOOKUP(VLOOKUP(A80,BASE!A:B,2,0),REGISTRATIONS!B:C,2,0)="A320",(VLOOKUP(A80,BASE!A:L,12,0)),0),0),0)</f>
        <v>0</v>
      </c>
      <c r="K80" s="254" t="str">
        <f t="shared" si="2"/>
        <v/>
      </c>
      <c r="L80" s="254"/>
      <c r="M80" s="254"/>
      <c r="N80" s="254"/>
      <c r="O80" s="254"/>
      <c r="P80" s="77" t="str">
        <f>IF(B80=0,"",IF(A80&amp;$B$4&amp;B80=VLOOKUP(A80&amp;$B$4&amp;B80,'Exras Inflair Vs. Base'!Z:Z,1,0),"",0))</f>
        <v/>
      </c>
      <c r="Q80" s="77" t="str">
        <f>IF(C80=0,"",IF(A80&amp;$C$4&amp;C80=VLOOKUP(A80&amp;$C$4&amp;C80,'Exras Inflair Vs. Base'!Z:Z,1,0),"",0))</f>
        <v/>
      </c>
      <c r="R80" s="77" t="str">
        <f>IF(D80=0,"",IF(A80&amp;$D$4&amp;D80=VLOOKUP(A80&amp;$D$4&amp;D80,'Exras Inflair Vs. Base'!Z:Z,1,0),"",0))</f>
        <v/>
      </c>
      <c r="S80" s="77" t="str">
        <f>IF(E80=0,"",IF(A80&amp;$E$4&amp;E80=VLOOKUP(A80&amp;$E$4&amp;E80,'Exras Inflair Vs. Base'!Z:Z,1,0),"",0))</f>
        <v/>
      </c>
      <c r="T80" s="77" t="str">
        <f>IF(F80=0,"",IF(A80&amp;$F$4&amp;F80=VLOOKUP(A80&amp;$F$4&amp;F80,'Exras Inflair Vs. Base'!Z:Z,1,0),"",0))</f>
        <v/>
      </c>
      <c r="U80" s="77" t="str">
        <f>IF(G80=0,"",IF(A80&amp;$G$4&amp;G80=VLOOKUP(A80&amp;$G$4&amp;G80,'Exras Inflair Vs. Base'!Z:Z,1,0),"",0))</f>
        <v/>
      </c>
      <c r="V80" s="77" t="str">
        <f>IF(H80=0,"",IF(A80&amp;$H$4&amp;H80=VLOOKUP(A80&amp;$H$4&amp;H80,'Exras Inflair Vs. Base'!Z:Z,1,0),"",0))</f>
        <v/>
      </c>
      <c r="W80" s="77" t="str">
        <f>IF(I80=0,"",IF(A80&amp;$I$4&amp;I80=VLOOKUP(A80&amp;$I$4&amp;I80,'Exras Inflair Vs. Base'!Z:Z,1,0),"",0))</f>
        <v/>
      </c>
      <c r="X80" s="77" t="str">
        <f>IF(J80=0,"",IF(A80&amp;$J$4&amp;J80=VLOOKUP(A80&amp;$J$4&amp;J80,'Exras Inflair Vs. Base'!Z:Z,1,0),"",0))</f>
        <v/>
      </c>
    </row>
    <row r="81" spans="1:24" s="77" customFormat="1" ht="15.75" customHeight="1" x14ac:dyDescent="0.3">
      <c r="A81" s="188" t="str">
        <f>IF(BASE!A82=0,"",BASE!A82)</f>
        <v/>
      </c>
      <c r="B81" s="189">
        <f>IF(LEFT(A81,2)="UL",(VLOOKUP(A81,BASE!A:F,6,0)*(VLOOKUP(A81,'SUPL. CALCULATION'!B:AB,27,0)))+(VLOOKUP(A81,BASE!A:G,7,0)*(VLOOKUP(A81,'SUPL. CALCULATION'!B:AC,28,0)))+(VLOOKUP(A81,BASE!A:L,11,0)*(VLOOKUP(A81,'SUPL. CALCULATION'!B:AD,29,0)))+(VLOOKUP(A81,BASE!A:L,12,0)*(VLOOKUP(A81,'SUPL. CALCULATION'!B:AD,29,0))),0)</f>
        <v>0</v>
      </c>
      <c r="C81" s="190">
        <f>IF(LEFT(A81,2)="UL",(VLOOKUP(A81,BASE!A:F,6,0)*VLOOKUP(A81,'SUPL. CALCULATION'!B:Z,25,0))+((VLOOKUP(A81,BASE!A:L,11,0)+VLOOKUP(A81,BASE!A:L,12,0))*VLOOKUP(A81,'SUPL. CALCULATION'!B:AA,26,0)),0)</f>
        <v>0</v>
      </c>
      <c r="D81" s="367">
        <f>IF(LEFT(A81,2)="UL",(IF((VLOOKUP(VLOOKUP(A81,BASE!A:B,2,0),REGISTRATIONS!B:C,2,0))="A330",(IF(VLOOKUP(A81,BASE!A:F,6,0)&gt;0,VLOOKUP(A81,'SUPL. CALCULATION'!B:Y,13,0),0))+(IF(VLOOKUP(A81,BASE!A:G,7,0)&gt;0,VLOOKUP(A81,'SUPL. CALCULATION'!B:Y,16,0),0)),0))+(IF((VLOOKUP(VLOOKUP(A81,BASE!A:B,2,0),REGISTRATIONS!B:C,2,0))="A320",(IF(VLOOKUP(A81,BASE!A:F,6,0)&gt;0,VLOOKUP(A81,'SUPL. CALCULATION'!B:Y,19,0),0))+(IF(VLOOKUP(A81,BASE!A:G,7,0)&gt;0,VLOOKUP(A81,'SUPL. CALCULATION'!B:Y,22,0),0)),0)),0)</f>
        <v>0</v>
      </c>
      <c r="E81" s="191">
        <f>IF(LEFT(A81,2)="UL",(IF((VLOOKUP(VLOOKUP(A81,BASE!A:B,2,0),REGISTRATIONS!B:C,2,0))="A330",(IF(VLOOKUP(A81,BASE!A:F,6,0)&gt;0,VLOOKUP(A81,'SUPL. CALCULATION'!B:Y,14,0),0))+(IF(VLOOKUP(A81,BASE!A:G,7,0)&gt;0,VLOOKUP(A81,'SUPL. CALCULATION'!B:Y,17,0),0)),0)+(IF((VLOOKUP(VLOOKUP(A81,BASE!A:B,2,0),REGISTRATIONS!B:C,2,0))="A320",(IF(VLOOKUP(A81,BASE!A:F,6,0)&gt;0,VLOOKUP(A81,'SUPL. CALCULATION'!B:Y,20,0),0))+(IF(VLOOKUP(A81,BASE!A:G,7,0)&gt;0,VLOOKUP(A81,'SUPL. CALCULATION'!B:Y,23,0),0)),0))),0)</f>
        <v>0</v>
      </c>
      <c r="F81" s="191">
        <f>IF(LEFT(A81,2)="UL",(IF((VLOOKUP(VLOOKUP(A81,BASE!A:B,2,0),REGISTRATIONS!B:C,2,0))="A330",(IF(VLOOKUP(A81,BASE!A:F,6,0)&gt;0,VLOOKUP(A81,'SUPL. CALCULATION'!B:Y,15,0),0))+(IF(VLOOKUP(A81,BASE!A:G,7,0)&gt;0,VLOOKUP(A81,'SUPL. CALCULATION'!B:Y,18,0),0)),0)+(IF((VLOOKUP(VLOOKUP(A81,BASE!A:B,2,0),REGISTRATIONS!B:C,2,0))="A320",(IF(VLOOKUP(A81,BASE!A:F,6,0)&gt;0,VLOOKUP(A81,'SUPL. CALCULATION'!B:Y,21,0),0))+(IF(VLOOKUP(A81,BASE!A:G,7,0)&gt;0,VLOOKUP(A81,'SUPL. CALCULATION'!B:Y,24,0),0)),0))),0)</f>
        <v>0</v>
      </c>
      <c r="G81" s="191">
        <f>_xlfn.IFNA(IF((VLOOKUP(A81,BASE!A:N,14,0))="M",IF(VLOOKUP(VLOOKUP(A81,BASE!A:B,2,0),REGISTRATIONS!B:C,2,0)="A330",(VLOOKUP(A81,BASE!A:K,11,0)),0)+IF(VLOOKUP(VLOOKUP(A81,BASE!A:B,2,0),REGISTRATIONS!B:C,2,0)="A320",(VLOOKUP(A81,BASE!A:K,11,0)),0),0),0)</f>
        <v>0</v>
      </c>
      <c r="H81" s="191">
        <f>_xlfn.IFNA(IF((VLOOKUP(A81,BASE!A:N,14,0))="M",IF(VLOOKUP(VLOOKUP(A81,BASE!A:B,2,0),REGISTRATIONS!B:C,2,0)="A330",(VLOOKUP(A81,BASE!A:K,11,0)),0)+IF(VLOOKUP(VLOOKUP(A81,BASE!A:B,2,0),REGISTRATIONS!B:C,2,0)="A320",(VLOOKUP(A81,BASE!A:K,11,0)),0),0),0)</f>
        <v>0</v>
      </c>
      <c r="I81" s="191">
        <f>_xlfn.IFNA(IF(VLOOKUP(A81,BASE!A:N,14,0)="M",IF((VLOOKUP(VLOOKUP(A81,BASE!A:B,2,0),REGISTRATIONS!B:C,2,0))="A330",VLOOKUP(VLOOKUP(A81,BASE!A:L,12,0),'UL GRID - CREW'!G:H,2,0),0)+IF(VLOOKUP(VLOOKUP(A81,BASE!A:B,2,0),REGISTRATIONS!B:C,2,0)="A320",(VLOOKUP(A81,BASE!A:L,12,0)),0),0),0)</f>
        <v>0</v>
      </c>
      <c r="J81" s="191">
        <f>_xlfn.IFNA(IF(VLOOKUP(A81,BASE!A:N,14,0)="M",IF((VLOOKUP(VLOOKUP(A81,BASE!A:B,2,0),REGISTRATIONS!B:C,2,0))="A330",VLOOKUP(VLOOKUP(A81,BASE!A:L,12,0),'UL GRID - CREW'!G:H,2,0),0)+IF(VLOOKUP(VLOOKUP(A81,BASE!A:B,2,0),REGISTRATIONS!B:C,2,0)="A320",(VLOOKUP(A81,BASE!A:L,12,0)),0),0),0)</f>
        <v>0</v>
      </c>
      <c r="K81" s="254" t="str">
        <f t="shared" si="2"/>
        <v/>
      </c>
      <c r="L81" s="254"/>
      <c r="M81" s="254"/>
      <c r="N81" s="254"/>
      <c r="O81" s="254"/>
      <c r="P81" s="77" t="str">
        <f>IF(B81=0,"",IF(A81&amp;$B$4&amp;B81=VLOOKUP(A81&amp;$B$4&amp;B81,'Exras Inflair Vs. Base'!Z:Z,1,0),"",0))</f>
        <v/>
      </c>
      <c r="Q81" s="77" t="str">
        <f>IF(C81=0,"",IF(A81&amp;$C$4&amp;C81=VLOOKUP(A81&amp;$C$4&amp;C81,'Exras Inflair Vs. Base'!Z:Z,1,0),"",0))</f>
        <v/>
      </c>
      <c r="R81" s="77" t="str">
        <f>IF(D81=0,"",IF(A81&amp;$D$4&amp;D81=VLOOKUP(A81&amp;$D$4&amp;D81,'Exras Inflair Vs. Base'!Z:Z,1,0),"",0))</f>
        <v/>
      </c>
      <c r="S81" s="77" t="str">
        <f>IF(E81=0,"",IF(A81&amp;$E$4&amp;E81=VLOOKUP(A81&amp;$E$4&amp;E81,'Exras Inflair Vs. Base'!Z:Z,1,0),"",0))</f>
        <v/>
      </c>
      <c r="T81" s="77" t="str">
        <f>IF(F81=0,"",IF(A81&amp;$F$4&amp;F81=VLOOKUP(A81&amp;$F$4&amp;F81,'Exras Inflair Vs. Base'!Z:Z,1,0),"",0))</f>
        <v/>
      </c>
      <c r="U81" s="77" t="str">
        <f>IF(G81=0,"",IF(A81&amp;$G$4&amp;G81=VLOOKUP(A81&amp;$G$4&amp;G81,'Exras Inflair Vs. Base'!Z:Z,1,0),"",0))</f>
        <v/>
      </c>
      <c r="V81" s="77" t="str">
        <f>IF(H81=0,"",IF(A81&amp;$H$4&amp;H81=VLOOKUP(A81&amp;$H$4&amp;H81,'Exras Inflair Vs. Base'!Z:Z,1,0),"",0))</f>
        <v/>
      </c>
      <c r="W81" s="77" t="str">
        <f>IF(I81=0,"",IF(A81&amp;$I$4&amp;I81=VLOOKUP(A81&amp;$I$4&amp;I81,'Exras Inflair Vs. Base'!Z:Z,1,0),"",0))</f>
        <v/>
      </c>
      <c r="X81" s="77" t="str">
        <f>IF(J81=0,"",IF(A81&amp;$J$4&amp;J81=VLOOKUP(A81&amp;$J$4&amp;J81,'Exras Inflair Vs. Base'!Z:Z,1,0),"",0))</f>
        <v/>
      </c>
    </row>
    <row r="82" spans="1:24" s="77" customFormat="1" ht="15.75" customHeight="1" x14ac:dyDescent="0.3">
      <c r="A82" s="156" t="str">
        <f>IF(BASE!A83=0,"",BASE!A83)</f>
        <v/>
      </c>
      <c r="B82" s="183">
        <f>IF(LEFT(A82,2)="UL",(VLOOKUP(A82,BASE!A:F,6,0)*(VLOOKUP(A82,'SUPL. CALCULATION'!B:AB,27,0)))+(VLOOKUP(A82,BASE!A:G,7,0)*(VLOOKUP(A82,'SUPL. CALCULATION'!B:AC,28,0)))+(VLOOKUP(A82,BASE!A:L,11,0)*(VLOOKUP(A82,'SUPL. CALCULATION'!B:AD,29,0)))+(VLOOKUP(A82,BASE!A:L,12,0)*(VLOOKUP(A82,'SUPL. CALCULATION'!B:AD,29,0))),0)</f>
        <v>0</v>
      </c>
      <c r="C82" s="184">
        <f>IF(LEFT(A82,2)="UL",(VLOOKUP(A82,BASE!A:F,6,0)*VLOOKUP(A82,'SUPL. CALCULATION'!B:Z,25,0))+((VLOOKUP(A82,BASE!A:L,11,0)+VLOOKUP(A82,BASE!A:L,12,0))*VLOOKUP(A82,'SUPL. CALCULATION'!B:AA,26,0)),0)</f>
        <v>0</v>
      </c>
      <c r="D82" s="366">
        <f>IF(LEFT(A82,2)="UL",(IF((VLOOKUP(VLOOKUP(A82,BASE!A:B,2,0),REGISTRATIONS!B:C,2,0))="A330",(IF(VLOOKUP(A82,BASE!A:F,6,0)&gt;0,VLOOKUP(A82,'SUPL. CALCULATION'!B:Y,13,0),0))+(IF(VLOOKUP(A82,BASE!A:G,7,0)&gt;0,VLOOKUP(A82,'SUPL. CALCULATION'!B:Y,16,0),0)),0))+(IF((VLOOKUP(VLOOKUP(A82,BASE!A:B,2,0),REGISTRATIONS!B:C,2,0))="A320",(IF(VLOOKUP(A82,BASE!A:F,6,0)&gt;0,VLOOKUP(A82,'SUPL. CALCULATION'!B:Y,19,0),0))+(IF(VLOOKUP(A82,BASE!A:G,7,0)&gt;0,VLOOKUP(A82,'SUPL. CALCULATION'!B:Y,22,0),0)),0)),0)</f>
        <v>0</v>
      </c>
      <c r="E82" s="185">
        <f>IF(LEFT(A82,2)="UL",(IF((VLOOKUP(VLOOKUP(A82,BASE!A:B,2,0),REGISTRATIONS!B:C,2,0))="A330",(IF(VLOOKUP(A82,BASE!A:F,6,0)&gt;0,VLOOKUP(A82,'SUPL. CALCULATION'!B:Y,14,0),0))+(IF(VLOOKUP(A82,BASE!A:G,7,0)&gt;0,VLOOKUP(A82,'SUPL. CALCULATION'!B:Y,17,0),0)),0)+(IF((VLOOKUP(VLOOKUP(A82,BASE!A:B,2,0),REGISTRATIONS!B:C,2,0))="A320",(IF(VLOOKUP(A82,BASE!A:F,6,0)&gt;0,VLOOKUP(A82,'SUPL. CALCULATION'!B:Y,20,0),0))+(IF(VLOOKUP(A82,BASE!A:G,7,0)&gt;0,VLOOKUP(A82,'SUPL. CALCULATION'!B:Y,23,0),0)),0))),0)</f>
        <v>0</v>
      </c>
      <c r="F82" s="185">
        <f>IF(LEFT(A82,2)="UL",(IF((VLOOKUP(VLOOKUP(A82,BASE!A:B,2,0),REGISTRATIONS!B:C,2,0))="A330",(IF(VLOOKUP(A82,BASE!A:F,6,0)&gt;0,VLOOKUP(A82,'SUPL. CALCULATION'!B:Y,15,0),0))+(IF(VLOOKUP(A82,BASE!A:G,7,0)&gt;0,VLOOKUP(A82,'SUPL. CALCULATION'!B:Y,18,0),0)),0)+(IF((VLOOKUP(VLOOKUP(A82,BASE!A:B,2,0),REGISTRATIONS!B:C,2,0))="A320",(IF(VLOOKUP(A82,BASE!A:F,6,0)&gt;0,VLOOKUP(A82,'SUPL. CALCULATION'!B:Y,21,0),0))+(IF(VLOOKUP(A82,BASE!A:G,7,0)&gt;0,VLOOKUP(A82,'SUPL. CALCULATION'!B:Y,24,0),0)),0))),0)</f>
        <v>0</v>
      </c>
      <c r="G82" s="185">
        <f>_xlfn.IFNA(IF((VLOOKUP(A82,BASE!A:N,14,0))="M",IF(VLOOKUP(VLOOKUP(A82,BASE!A:B,2,0),REGISTRATIONS!B:C,2,0)="A330",(VLOOKUP(A82,BASE!A:K,11,0)),0)+IF(VLOOKUP(VLOOKUP(A82,BASE!A:B,2,0),REGISTRATIONS!B:C,2,0)="A320",(VLOOKUP(A82,BASE!A:K,11,0)),0),0),0)</f>
        <v>0</v>
      </c>
      <c r="H82" s="185">
        <f>_xlfn.IFNA(IF((VLOOKUP(A82,BASE!A:N,14,0))="M",IF(VLOOKUP(VLOOKUP(A82,BASE!A:B,2,0),REGISTRATIONS!B:C,2,0)="A330",(VLOOKUP(A82,BASE!A:K,11,0)),0)+IF(VLOOKUP(VLOOKUP(A82,BASE!A:B,2,0),REGISTRATIONS!B:C,2,0)="A320",(VLOOKUP(A82,BASE!A:K,11,0)),0),0),0)</f>
        <v>0</v>
      </c>
      <c r="I82" s="185">
        <f>_xlfn.IFNA(IF(VLOOKUP(A82,BASE!A:N,14,0)="M",IF((VLOOKUP(VLOOKUP(A82,BASE!A:B,2,0),REGISTRATIONS!B:C,2,0))="A330",VLOOKUP(VLOOKUP(A82,BASE!A:L,12,0),'UL GRID - CREW'!G:H,2,0),0)+IF(VLOOKUP(VLOOKUP(A82,BASE!A:B,2,0),REGISTRATIONS!B:C,2,0)="A320",(VLOOKUP(A82,BASE!A:L,12,0)),0),0),0)</f>
        <v>0</v>
      </c>
      <c r="J82" s="185">
        <f>_xlfn.IFNA(IF(VLOOKUP(A82,BASE!A:N,14,0)="M",IF((VLOOKUP(VLOOKUP(A82,BASE!A:B,2,0),REGISTRATIONS!B:C,2,0))="A330",VLOOKUP(VLOOKUP(A82,BASE!A:L,12,0),'UL GRID - CREW'!G:H,2,0),0)+IF(VLOOKUP(VLOOKUP(A82,BASE!A:B,2,0),REGISTRATIONS!B:C,2,0)="A320",(VLOOKUP(A82,BASE!A:L,12,0)),0),0),0)</f>
        <v>0</v>
      </c>
      <c r="K82" s="254" t="str">
        <f t="shared" si="2"/>
        <v/>
      </c>
      <c r="L82" s="254"/>
      <c r="M82" s="254"/>
      <c r="N82" s="254"/>
      <c r="O82" s="254"/>
      <c r="P82" s="77" t="str">
        <f>IF(B82=0,"",IF(A82&amp;$B$4&amp;B82=VLOOKUP(A82&amp;$B$4&amp;B82,'Exras Inflair Vs. Base'!Z:Z,1,0),"",0))</f>
        <v/>
      </c>
      <c r="Q82" s="77" t="str">
        <f>IF(C82=0,"",IF(A82&amp;$C$4&amp;C82=VLOOKUP(A82&amp;$C$4&amp;C82,'Exras Inflair Vs. Base'!Z:Z,1,0),"",0))</f>
        <v/>
      </c>
      <c r="R82" s="77" t="str">
        <f>IF(D82=0,"",IF(A82&amp;$D$4&amp;D82=VLOOKUP(A82&amp;$D$4&amp;D82,'Exras Inflair Vs. Base'!Z:Z,1,0),"",0))</f>
        <v/>
      </c>
      <c r="S82" s="77" t="str">
        <f>IF(E82=0,"",IF(A82&amp;$E$4&amp;E82=VLOOKUP(A82&amp;$E$4&amp;E82,'Exras Inflair Vs. Base'!Z:Z,1,0),"",0))</f>
        <v/>
      </c>
      <c r="T82" s="77" t="str">
        <f>IF(F82=0,"",IF(A82&amp;$F$4&amp;F82=VLOOKUP(A82&amp;$F$4&amp;F82,'Exras Inflair Vs. Base'!Z:Z,1,0),"",0))</f>
        <v/>
      </c>
      <c r="U82" s="77" t="str">
        <f>IF(G82=0,"",IF(A82&amp;$G$4&amp;G82=VLOOKUP(A82&amp;$G$4&amp;G82,'Exras Inflair Vs. Base'!Z:Z,1,0),"",0))</f>
        <v/>
      </c>
      <c r="V82" s="77" t="str">
        <f>IF(H82=0,"",IF(A82&amp;$H$4&amp;H82=VLOOKUP(A82&amp;$H$4&amp;H82,'Exras Inflair Vs. Base'!Z:Z,1,0),"",0))</f>
        <v/>
      </c>
      <c r="W82" s="77" t="str">
        <f>IF(I82=0,"",IF(A82&amp;$I$4&amp;I82=VLOOKUP(A82&amp;$I$4&amp;I82,'Exras Inflair Vs. Base'!Z:Z,1,0),"",0))</f>
        <v/>
      </c>
      <c r="X82" s="77" t="str">
        <f>IF(J82=0,"",IF(A82&amp;$J$4&amp;J82=VLOOKUP(A82&amp;$J$4&amp;J82,'Exras Inflair Vs. Base'!Z:Z,1,0),"",0))</f>
        <v/>
      </c>
    </row>
    <row r="83" spans="1:24" s="77" customFormat="1" ht="15.75" customHeight="1" x14ac:dyDescent="0.3">
      <c r="A83" s="188" t="str">
        <f>IF(BASE!A84=0,"",BASE!A84)</f>
        <v/>
      </c>
      <c r="B83" s="189">
        <f>IF(LEFT(A83,2)="UL",(VLOOKUP(A83,BASE!A:F,6,0)*(VLOOKUP(A83,'SUPL. CALCULATION'!B:AB,27,0)))+(VLOOKUP(A83,BASE!A:G,7,0)*(VLOOKUP(A83,'SUPL. CALCULATION'!B:AC,28,0)))+(VLOOKUP(A83,BASE!A:L,11,0)*(VLOOKUP(A83,'SUPL. CALCULATION'!B:AD,29,0)))+(VLOOKUP(A83,BASE!A:L,12,0)*(VLOOKUP(A83,'SUPL. CALCULATION'!B:AD,29,0))),0)</f>
        <v>0</v>
      </c>
      <c r="C83" s="190">
        <f>IF(LEFT(A83,2)="UL",(VLOOKUP(A83,BASE!A:F,6,0)*VLOOKUP(A83,'SUPL. CALCULATION'!B:Z,25,0))+((VLOOKUP(A83,BASE!A:L,11,0)+VLOOKUP(A83,BASE!A:L,12,0))*VLOOKUP(A83,'SUPL. CALCULATION'!B:AA,26,0)),0)</f>
        <v>0</v>
      </c>
      <c r="D83" s="367">
        <f>IF(LEFT(A83,2)="UL",(IF((VLOOKUP(VLOOKUP(A83,BASE!A:B,2,0),REGISTRATIONS!B:C,2,0))="A330",(IF(VLOOKUP(A83,BASE!A:F,6,0)&gt;0,VLOOKUP(A83,'SUPL. CALCULATION'!B:Y,13,0),0))+(IF(VLOOKUP(A83,BASE!A:G,7,0)&gt;0,VLOOKUP(A83,'SUPL. CALCULATION'!B:Y,16,0),0)),0))+(IF((VLOOKUP(VLOOKUP(A83,BASE!A:B,2,0),REGISTRATIONS!B:C,2,0))="A320",(IF(VLOOKUP(A83,BASE!A:F,6,0)&gt;0,VLOOKUP(A83,'SUPL. CALCULATION'!B:Y,19,0),0))+(IF(VLOOKUP(A83,BASE!A:G,7,0)&gt;0,VLOOKUP(A83,'SUPL. CALCULATION'!B:Y,22,0),0)),0)),0)</f>
        <v>0</v>
      </c>
      <c r="E83" s="191">
        <f>IF(LEFT(A83,2)="UL",(IF((VLOOKUP(VLOOKUP(A83,BASE!A:B,2,0),REGISTRATIONS!B:C,2,0))="A330",(IF(VLOOKUP(A83,BASE!A:F,6,0)&gt;0,VLOOKUP(A83,'SUPL. CALCULATION'!B:Y,14,0),0))+(IF(VLOOKUP(A83,BASE!A:G,7,0)&gt;0,VLOOKUP(A83,'SUPL. CALCULATION'!B:Y,17,0),0)),0)+(IF((VLOOKUP(VLOOKUP(A83,BASE!A:B,2,0),REGISTRATIONS!B:C,2,0))="A320",(IF(VLOOKUP(A83,BASE!A:F,6,0)&gt;0,VLOOKUP(A83,'SUPL. CALCULATION'!B:Y,20,0),0))+(IF(VLOOKUP(A83,BASE!A:G,7,0)&gt;0,VLOOKUP(A83,'SUPL. CALCULATION'!B:Y,23,0),0)),0))),0)</f>
        <v>0</v>
      </c>
      <c r="F83" s="191">
        <f>IF(LEFT(A83,2)="UL",(IF((VLOOKUP(VLOOKUP(A83,BASE!A:B,2,0),REGISTRATIONS!B:C,2,0))="A330",(IF(VLOOKUP(A83,BASE!A:F,6,0)&gt;0,VLOOKUP(A83,'SUPL. CALCULATION'!B:Y,15,0),0))+(IF(VLOOKUP(A83,BASE!A:G,7,0)&gt;0,VLOOKUP(A83,'SUPL. CALCULATION'!B:Y,18,0),0)),0)+(IF((VLOOKUP(VLOOKUP(A83,BASE!A:B,2,0),REGISTRATIONS!B:C,2,0))="A320",(IF(VLOOKUP(A83,BASE!A:F,6,0)&gt;0,VLOOKUP(A83,'SUPL. CALCULATION'!B:Y,21,0),0))+(IF(VLOOKUP(A83,BASE!A:G,7,0)&gt;0,VLOOKUP(A83,'SUPL. CALCULATION'!B:Y,24,0),0)),0))),0)</f>
        <v>0</v>
      </c>
      <c r="G83" s="191">
        <f>_xlfn.IFNA(IF((VLOOKUP(A83,BASE!A:N,14,0))="M",IF(VLOOKUP(VLOOKUP(A83,BASE!A:B,2,0),REGISTRATIONS!B:C,2,0)="A330",(VLOOKUP(A83,BASE!A:K,11,0)),0)+IF(VLOOKUP(VLOOKUP(A83,BASE!A:B,2,0),REGISTRATIONS!B:C,2,0)="A320",(VLOOKUP(A83,BASE!A:K,11,0)),0),0),0)</f>
        <v>0</v>
      </c>
      <c r="H83" s="191">
        <f>_xlfn.IFNA(IF((VLOOKUP(A83,BASE!A:N,14,0))="M",IF(VLOOKUP(VLOOKUP(A83,BASE!A:B,2,0),REGISTRATIONS!B:C,2,0)="A330",(VLOOKUP(A83,BASE!A:K,11,0)),0)+IF(VLOOKUP(VLOOKUP(A83,BASE!A:B,2,0),REGISTRATIONS!B:C,2,0)="A320",(VLOOKUP(A83,BASE!A:K,11,0)),0),0),0)</f>
        <v>0</v>
      </c>
      <c r="I83" s="191">
        <f>_xlfn.IFNA(IF(VLOOKUP(A83,BASE!A:N,14,0)="M",IF((VLOOKUP(VLOOKUP(A83,BASE!A:B,2,0),REGISTRATIONS!B:C,2,0))="A330",VLOOKUP(VLOOKUP(A83,BASE!A:L,12,0),'UL GRID - CREW'!G:H,2,0),0)+IF(VLOOKUP(VLOOKUP(A83,BASE!A:B,2,0),REGISTRATIONS!B:C,2,0)="A320",(VLOOKUP(A83,BASE!A:L,12,0)),0),0),0)</f>
        <v>0</v>
      </c>
      <c r="J83" s="191">
        <f>_xlfn.IFNA(IF(VLOOKUP(A83,BASE!A:N,14,0)="M",IF((VLOOKUP(VLOOKUP(A83,BASE!A:B,2,0),REGISTRATIONS!B:C,2,0))="A330",VLOOKUP(VLOOKUP(A83,BASE!A:L,12,0),'UL GRID - CREW'!G:H,2,0),0)+IF(VLOOKUP(VLOOKUP(A83,BASE!A:B,2,0),REGISTRATIONS!B:C,2,0)="A320",(VLOOKUP(A83,BASE!A:L,12,0)),0),0),0)</f>
        <v>0</v>
      </c>
      <c r="K83" s="254" t="str">
        <f t="shared" si="2"/>
        <v/>
      </c>
      <c r="L83" s="254"/>
      <c r="M83" s="254"/>
      <c r="N83" s="254"/>
      <c r="O83" s="254"/>
      <c r="P83" s="77" t="str">
        <f>IF(B83=0,"",IF(A83&amp;$B$4&amp;B83=VLOOKUP(A83&amp;$B$4&amp;B83,'Exras Inflair Vs. Base'!Z:Z,1,0),"",0))</f>
        <v/>
      </c>
      <c r="Q83" s="77" t="str">
        <f>IF(C83=0,"",IF(A83&amp;$C$4&amp;C83=VLOOKUP(A83&amp;$C$4&amp;C83,'Exras Inflair Vs. Base'!Z:Z,1,0),"",0))</f>
        <v/>
      </c>
      <c r="R83" s="77" t="str">
        <f>IF(D83=0,"",IF(A83&amp;$D$4&amp;D83=VLOOKUP(A83&amp;$D$4&amp;D83,'Exras Inflair Vs. Base'!Z:Z,1,0),"",0))</f>
        <v/>
      </c>
      <c r="S83" s="77" t="str">
        <f>IF(E83=0,"",IF(A83&amp;$E$4&amp;E83=VLOOKUP(A83&amp;$E$4&amp;E83,'Exras Inflair Vs. Base'!Z:Z,1,0),"",0))</f>
        <v/>
      </c>
      <c r="T83" s="77" t="str">
        <f>IF(F83=0,"",IF(A83&amp;$F$4&amp;F83=VLOOKUP(A83&amp;$F$4&amp;F83,'Exras Inflair Vs. Base'!Z:Z,1,0),"",0))</f>
        <v/>
      </c>
      <c r="U83" s="77" t="str">
        <f>IF(G83=0,"",IF(A83&amp;$G$4&amp;G83=VLOOKUP(A83&amp;$G$4&amp;G83,'Exras Inflair Vs. Base'!Z:Z,1,0),"",0))</f>
        <v/>
      </c>
      <c r="V83" s="77" t="str">
        <f>IF(H83=0,"",IF(A83&amp;$H$4&amp;H83=VLOOKUP(A83&amp;$H$4&amp;H83,'Exras Inflair Vs. Base'!Z:Z,1,0),"",0))</f>
        <v/>
      </c>
      <c r="W83" s="77" t="str">
        <f>IF(I83=0,"",IF(A83&amp;$I$4&amp;I83=VLOOKUP(A83&amp;$I$4&amp;I83,'Exras Inflair Vs. Base'!Z:Z,1,0),"",0))</f>
        <v/>
      </c>
      <c r="X83" s="77" t="str">
        <f>IF(J83=0,"",IF(A83&amp;$J$4&amp;J83=VLOOKUP(A83&amp;$J$4&amp;J83,'Exras Inflair Vs. Base'!Z:Z,1,0),"",0))</f>
        <v/>
      </c>
    </row>
    <row r="84" spans="1:24" s="77" customFormat="1" ht="15.75" customHeight="1" x14ac:dyDescent="0.3">
      <c r="A84" s="156" t="str">
        <f>IF(BASE!A85=0,"",BASE!A85)</f>
        <v/>
      </c>
      <c r="B84" s="183">
        <f>IF(LEFT(A84,2)="UL",(VLOOKUP(A84,BASE!A:F,6,0)*(VLOOKUP(A84,'SUPL. CALCULATION'!B:AB,27,0)))+(VLOOKUP(A84,BASE!A:G,7,0)*(VLOOKUP(A84,'SUPL. CALCULATION'!B:AC,28,0)))+(VLOOKUP(A84,BASE!A:L,11,0)*(VLOOKUP(A84,'SUPL. CALCULATION'!B:AD,29,0)))+(VLOOKUP(A84,BASE!A:L,12,0)*(VLOOKUP(A84,'SUPL. CALCULATION'!B:AD,29,0))),0)</f>
        <v>0</v>
      </c>
      <c r="C84" s="184">
        <f>IF(LEFT(A84,2)="UL",(VLOOKUP(A84,BASE!A:F,6,0)*VLOOKUP(A84,'SUPL. CALCULATION'!B:Z,25,0))+((VLOOKUP(A84,BASE!A:L,11,0)+VLOOKUP(A84,BASE!A:L,12,0))*VLOOKUP(A84,'SUPL. CALCULATION'!B:AA,26,0)),0)</f>
        <v>0</v>
      </c>
      <c r="D84" s="366">
        <f>IF(LEFT(A84,2)="UL",(IF((VLOOKUP(VLOOKUP(A84,BASE!A:B,2,0),REGISTRATIONS!B:C,2,0))="A330",(IF(VLOOKUP(A84,BASE!A:F,6,0)&gt;0,VLOOKUP(A84,'SUPL. CALCULATION'!B:Y,13,0),0))+(IF(VLOOKUP(A84,BASE!A:G,7,0)&gt;0,VLOOKUP(A84,'SUPL. CALCULATION'!B:Y,16,0),0)),0))+(IF((VLOOKUP(VLOOKUP(A84,BASE!A:B,2,0),REGISTRATIONS!B:C,2,0))="A320",(IF(VLOOKUP(A84,BASE!A:F,6,0)&gt;0,VLOOKUP(A84,'SUPL. CALCULATION'!B:Y,19,0),0))+(IF(VLOOKUP(A84,BASE!A:G,7,0)&gt;0,VLOOKUP(A84,'SUPL. CALCULATION'!B:Y,22,0),0)),0)),0)</f>
        <v>0</v>
      </c>
      <c r="E84" s="185">
        <f>IF(LEFT(A84,2)="UL",(IF((VLOOKUP(VLOOKUP(A84,BASE!A:B,2,0),REGISTRATIONS!B:C,2,0))="A330",(IF(VLOOKUP(A84,BASE!A:F,6,0)&gt;0,VLOOKUP(A84,'SUPL. CALCULATION'!B:Y,14,0),0))+(IF(VLOOKUP(A84,BASE!A:G,7,0)&gt;0,VLOOKUP(A84,'SUPL. CALCULATION'!B:Y,17,0),0)),0)+(IF((VLOOKUP(VLOOKUP(A84,BASE!A:B,2,0),REGISTRATIONS!B:C,2,0))="A320",(IF(VLOOKUP(A84,BASE!A:F,6,0)&gt;0,VLOOKUP(A84,'SUPL. CALCULATION'!B:Y,20,0),0))+(IF(VLOOKUP(A84,BASE!A:G,7,0)&gt;0,VLOOKUP(A84,'SUPL. CALCULATION'!B:Y,23,0),0)),0))),0)</f>
        <v>0</v>
      </c>
      <c r="F84" s="185">
        <f>IF(LEFT(A84,2)="UL",(IF((VLOOKUP(VLOOKUP(A84,BASE!A:B,2,0),REGISTRATIONS!B:C,2,0))="A330",(IF(VLOOKUP(A84,BASE!A:F,6,0)&gt;0,VLOOKUP(A84,'SUPL. CALCULATION'!B:Y,15,0),0))+(IF(VLOOKUP(A84,BASE!A:G,7,0)&gt;0,VLOOKUP(A84,'SUPL. CALCULATION'!B:Y,18,0),0)),0)+(IF((VLOOKUP(VLOOKUP(A84,BASE!A:B,2,0),REGISTRATIONS!B:C,2,0))="A320",(IF(VLOOKUP(A84,BASE!A:F,6,0)&gt;0,VLOOKUP(A84,'SUPL. CALCULATION'!B:Y,21,0),0))+(IF(VLOOKUP(A84,BASE!A:G,7,0)&gt;0,VLOOKUP(A84,'SUPL. CALCULATION'!B:Y,24,0),0)),0))),0)</f>
        <v>0</v>
      </c>
      <c r="G84" s="185">
        <f>_xlfn.IFNA(IF((VLOOKUP(A84,BASE!A:N,14,0))="M",IF(VLOOKUP(VLOOKUP(A84,BASE!A:B,2,0),REGISTRATIONS!B:C,2,0)="A330",(VLOOKUP(A84,BASE!A:K,11,0)),0)+IF(VLOOKUP(VLOOKUP(A84,BASE!A:B,2,0),REGISTRATIONS!B:C,2,0)="A320",(VLOOKUP(A84,BASE!A:K,11,0)),0),0),0)</f>
        <v>0</v>
      </c>
      <c r="H84" s="185">
        <f>_xlfn.IFNA(IF((VLOOKUP(A84,BASE!A:N,14,0))="M",IF(VLOOKUP(VLOOKUP(A84,BASE!A:B,2,0),REGISTRATIONS!B:C,2,0)="A330",(VLOOKUP(A84,BASE!A:K,11,0)),0)+IF(VLOOKUP(VLOOKUP(A84,BASE!A:B,2,0),REGISTRATIONS!B:C,2,0)="A320",(VLOOKUP(A84,BASE!A:K,11,0)),0),0),0)</f>
        <v>0</v>
      </c>
      <c r="I84" s="185">
        <f>_xlfn.IFNA(IF(VLOOKUP(A84,BASE!A:N,14,0)="M",IF((VLOOKUP(VLOOKUP(A84,BASE!A:B,2,0),REGISTRATIONS!B:C,2,0))="A330",VLOOKUP(VLOOKUP(A84,BASE!A:L,12,0),'UL GRID - CREW'!G:H,2,0),0)+IF(VLOOKUP(VLOOKUP(A84,BASE!A:B,2,0),REGISTRATIONS!B:C,2,0)="A320",(VLOOKUP(A84,BASE!A:L,12,0)),0),0),0)</f>
        <v>0</v>
      </c>
      <c r="J84" s="185">
        <f>_xlfn.IFNA(IF(VLOOKUP(A84,BASE!A:N,14,0)="M",IF((VLOOKUP(VLOOKUP(A84,BASE!A:B,2,0),REGISTRATIONS!B:C,2,0))="A330",VLOOKUP(VLOOKUP(A84,BASE!A:L,12,0),'UL GRID - CREW'!G:H,2,0),0)+IF(VLOOKUP(VLOOKUP(A84,BASE!A:B,2,0),REGISTRATIONS!B:C,2,0)="A320",(VLOOKUP(A84,BASE!A:L,12,0)),0),0),0)</f>
        <v>0</v>
      </c>
      <c r="K84" s="254" t="str">
        <f t="shared" si="2"/>
        <v/>
      </c>
      <c r="L84" s="254"/>
      <c r="M84" s="254"/>
      <c r="N84" s="254"/>
      <c r="O84" s="254"/>
      <c r="P84" s="77" t="str">
        <f>IF(B84=0,"",IF(A84&amp;$B$4&amp;B84=VLOOKUP(A84&amp;$B$4&amp;B84,'Exras Inflair Vs. Base'!Z:Z,1,0),"",0))</f>
        <v/>
      </c>
      <c r="Q84" s="77" t="str">
        <f>IF(C84=0,"",IF(A84&amp;$C$4&amp;C84=VLOOKUP(A84&amp;$C$4&amp;C84,'Exras Inflair Vs. Base'!Z:Z,1,0),"",0))</f>
        <v/>
      </c>
      <c r="R84" s="77" t="str">
        <f>IF(D84=0,"",IF(A84&amp;$D$4&amp;D84=VLOOKUP(A84&amp;$D$4&amp;D84,'Exras Inflair Vs. Base'!Z:Z,1,0),"",0))</f>
        <v/>
      </c>
      <c r="S84" s="77" t="str">
        <f>IF(E84=0,"",IF(A84&amp;$E$4&amp;E84=VLOOKUP(A84&amp;$E$4&amp;E84,'Exras Inflair Vs. Base'!Z:Z,1,0),"",0))</f>
        <v/>
      </c>
      <c r="T84" s="77" t="str">
        <f>IF(F84=0,"",IF(A84&amp;$F$4&amp;F84=VLOOKUP(A84&amp;$F$4&amp;F84,'Exras Inflair Vs. Base'!Z:Z,1,0),"",0))</f>
        <v/>
      </c>
      <c r="U84" s="77" t="str">
        <f>IF(G84=0,"",IF(A84&amp;$G$4&amp;G84=VLOOKUP(A84&amp;$G$4&amp;G84,'Exras Inflair Vs. Base'!Z:Z,1,0),"",0))</f>
        <v/>
      </c>
      <c r="V84" s="77" t="str">
        <f>IF(H84=0,"",IF(A84&amp;$H$4&amp;H84=VLOOKUP(A84&amp;$H$4&amp;H84,'Exras Inflair Vs. Base'!Z:Z,1,0),"",0))</f>
        <v/>
      </c>
      <c r="W84" s="77" t="str">
        <f>IF(I84=0,"",IF(A84&amp;$I$4&amp;I84=VLOOKUP(A84&amp;$I$4&amp;I84,'Exras Inflair Vs. Base'!Z:Z,1,0),"",0))</f>
        <v/>
      </c>
      <c r="X84" s="77" t="str">
        <f>IF(J84=0,"",IF(A84&amp;$J$4&amp;J84=VLOOKUP(A84&amp;$J$4&amp;J84,'Exras Inflair Vs. Base'!Z:Z,1,0),"",0))</f>
        <v/>
      </c>
    </row>
    <row r="85" spans="1:24" s="77" customFormat="1" ht="15.75" customHeight="1" x14ac:dyDescent="0.3">
      <c r="A85" s="188" t="str">
        <f>IF(BASE!A86=0,"",BASE!A86)</f>
        <v/>
      </c>
      <c r="B85" s="189">
        <f>IF(LEFT(A85,2)="UL",(VLOOKUP(A85,BASE!A:F,6,0)*(VLOOKUP(A85,'SUPL. CALCULATION'!B:AB,27,0)))+(VLOOKUP(A85,BASE!A:G,7,0)*(VLOOKUP(A85,'SUPL. CALCULATION'!B:AC,28,0)))+(VLOOKUP(A85,BASE!A:L,11,0)*(VLOOKUP(A85,'SUPL. CALCULATION'!B:AD,29,0)))+(VLOOKUP(A85,BASE!A:L,12,0)*(VLOOKUP(A85,'SUPL. CALCULATION'!B:AD,29,0))),0)</f>
        <v>0</v>
      </c>
      <c r="C85" s="190">
        <f>IF(LEFT(A85,2)="UL",(VLOOKUP(A85,BASE!A:F,6,0)*VLOOKUP(A85,'SUPL. CALCULATION'!B:Z,25,0))+((VLOOKUP(A85,BASE!A:L,11,0)+VLOOKUP(A85,BASE!A:L,12,0))*VLOOKUP(A85,'SUPL. CALCULATION'!B:AA,26,0)),0)</f>
        <v>0</v>
      </c>
      <c r="D85" s="367">
        <f>IF(LEFT(A85,2)="UL",(IF((VLOOKUP(VLOOKUP(A85,BASE!A:B,2,0),REGISTRATIONS!B:C,2,0))="A330",(IF(VLOOKUP(A85,BASE!A:F,6,0)&gt;0,VLOOKUP(A85,'SUPL. CALCULATION'!B:Y,13,0),0))+(IF(VLOOKUP(A85,BASE!A:G,7,0)&gt;0,VLOOKUP(A85,'SUPL. CALCULATION'!B:Y,16,0),0)),0))+(IF((VLOOKUP(VLOOKUP(A85,BASE!A:B,2,0),REGISTRATIONS!B:C,2,0))="A320",(IF(VLOOKUP(A85,BASE!A:F,6,0)&gt;0,VLOOKUP(A85,'SUPL. CALCULATION'!B:Y,19,0),0))+(IF(VLOOKUP(A85,BASE!A:G,7,0)&gt;0,VLOOKUP(A85,'SUPL. CALCULATION'!B:Y,22,0),0)),0)),0)</f>
        <v>0</v>
      </c>
      <c r="E85" s="191">
        <f>IF(LEFT(A85,2)="UL",(IF((VLOOKUP(VLOOKUP(A85,BASE!A:B,2,0),REGISTRATIONS!B:C,2,0))="A330",(IF(VLOOKUP(A85,BASE!A:F,6,0)&gt;0,VLOOKUP(A85,'SUPL. CALCULATION'!B:Y,14,0),0))+(IF(VLOOKUP(A85,BASE!A:G,7,0)&gt;0,VLOOKUP(A85,'SUPL. CALCULATION'!B:Y,17,0),0)),0)+(IF((VLOOKUP(VLOOKUP(A85,BASE!A:B,2,0),REGISTRATIONS!B:C,2,0))="A320",(IF(VLOOKUP(A85,BASE!A:F,6,0)&gt;0,VLOOKUP(A85,'SUPL. CALCULATION'!B:Y,20,0),0))+(IF(VLOOKUP(A85,BASE!A:G,7,0)&gt;0,VLOOKUP(A85,'SUPL. CALCULATION'!B:Y,23,0),0)),0))),0)</f>
        <v>0</v>
      </c>
      <c r="F85" s="191">
        <f>IF(LEFT(A85,2)="UL",(IF((VLOOKUP(VLOOKUP(A85,BASE!A:B,2,0),REGISTRATIONS!B:C,2,0))="A330",(IF(VLOOKUP(A85,BASE!A:F,6,0)&gt;0,VLOOKUP(A85,'SUPL. CALCULATION'!B:Y,15,0),0))+(IF(VLOOKUP(A85,BASE!A:G,7,0)&gt;0,VLOOKUP(A85,'SUPL. CALCULATION'!B:Y,18,0),0)),0)+(IF((VLOOKUP(VLOOKUP(A85,BASE!A:B,2,0),REGISTRATIONS!B:C,2,0))="A320",(IF(VLOOKUP(A85,BASE!A:F,6,0)&gt;0,VLOOKUP(A85,'SUPL. CALCULATION'!B:Y,21,0),0))+(IF(VLOOKUP(A85,BASE!A:G,7,0)&gt;0,VLOOKUP(A85,'SUPL. CALCULATION'!B:Y,24,0),0)),0))),0)</f>
        <v>0</v>
      </c>
      <c r="G85" s="191">
        <f>_xlfn.IFNA(IF((VLOOKUP(A85,BASE!A:N,14,0))="M",IF(VLOOKUP(VLOOKUP(A85,BASE!A:B,2,0),REGISTRATIONS!B:C,2,0)="A330",(VLOOKUP(A85,BASE!A:K,11,0)),0)+IF(VLOOKUP(VLOOKUP(A85,BASE!A:B,2,0),REGISTRATIONS!B:C,2,0)="A320",(VLOOKUP(A85,BASE!A:K,11,0)),0),0),0)</f>
        <v>0</v>
      </c>
      <c r="H85" s="191">
        <f>_xlfn.IFNA(IF((VLOOKUP(A85,BASE!A:N,14,0))="M",IF(VLOOKUP(VLOOKUP(A85,BASE!A:B,2,0),REGISTRATIONS!B:C,2,0)="A330",(VLOOKUP(A85,BASE!A:K,11,0)),0)+IF(VLOOKUP(VLOOKUP(A85,BASE!A:B,2,0),REGISTRATIONS!B:C,2,0)="A320",(VLOOKUP(A85,BASE!A:K,11,0)),0),0),0)</f>
        <v>0</v>
      </c>
      <c r="I85" s="191">
        <f>_xlfn.IFNA(IF(VLOOKUP(A85,BASE!A:N,14,0)="M",IF((VLOOKUP(VLOOKUP(A85,BASE!A:B,2,0),REGISTRATIONS!B:C,2,0))="A330",VLOOKUP(VLOOKUP(A85,BASE!A:L,12,0),'UL GRID - CREW'!G:H,2,0),0)+IF(VLOOKUP(VLOOKUP(A85,BASE!A:B,2,0),REGISTRATIONS!B:C,2,0)="A320",(VLOOKUP(A85,BASE!A:L,12,0)),0),0),0)</f>
        <v>0</v>
      </c>
      <c r="J85" s="191">
        <f>_xlfn.IFNA(IF(VLOOKUP(A85,BASE!A:N,14,0)="M",IF((VLOOKUP(VLOOKUP(A85,BASE!A:B,2,0),REGISTRATIONS!B:C,2,0))="A330",VLOOKUP(VLOOKUP(A85,BASE!A:L,12,0),'UL GRID - CREW'!G:H,2,0),0)+IF(VLOOKUP(VLOOKUP(A85,BASE!A:B,2,0),REGISTRATIONS!B:C,2,0)="A320",(VLOOKUP(A85,BASE!A:L,12,0)),0),0),0)</f>
        <v>0</v>
      </c>
      <c r="K85" s="254" t="str">
        <f t="shared" si="2"/>
        <v/>
      </c>
      <c r="L85" s="254"/>
      <c r="M85" s="254"/>
      <c r="N85" s="254"/>
      <c r="O85" s="254"/>
      <c r="P85" s="77" t="str">
        <f>IF(B85=0,"",IF(A85&amp;$B$4&amp;B85=VLOOKUP(A85&amp;$B$4&amp;B85,'Exras Inflair Vs. Base'!Z:Z,1,0),"",0))</f>
        <v/>
      </c>
      <c r="Q85" s="77" t="str">
        <f>IF(C85=0,"",IF(A85&amp;$C$4&amp;C85=VLOOKUP(A85&amp;$C$4&amp;C85,'Exras Inflair Vs. Base'!Z:Z,1,0),"",0))</f>
        <v/>
      </c>
      <c r="R85" s="77" t="str">
        <f>IF(D85=0,"",IF(A85&amp;$D$4&amp;D85=VLOOKUP(A85&amp;$D$4&amp;D85,'Exras Inflair Vs. Base'!Z:Z,1,0),"",0))</f>
        <v/>
      </c>
      <c r="S85" s="77" t="str">
        <f>IF(E85=0,"",IF(A85&amp;$E$4&amp;E85=VLOOKUP(A85&amp;$E$4&amp;E85,'Exras Inflair Vs. Base'!Z:Z,1,0),"",0))</f>
        <v/>
      </c>
      <c r="T85" s="77" t="str">
        <f>IF(F85=0,"",IF(A85&amp;$F$4&amp;F85=VLOOKUP(A85&amp;$F$4&amp;F85,'Exras Inflair Vs. Base'!Z:Z,1,0),"",0))</f>
        <v/>
      </c>
      <c r="U85" s="77" t="str">
        <f>IF(G85=0,"",IF(A85&amp;$G$4&amp;G85=VLOOKUP(A85&amp;$G$4&amp;G85,'Exras Inflair Vs. Base'!Z:Z,1,0),"",0))</f>
        <v/>
      </c>
      <c r="V85" s="77" t="str">
        <f>IF(H85=0,"",IF(A85&amp;$H$4&amp;H85=VLOOKUP(A85&amp;$H$4&amp;H85,'Exras Inflair Vs. Base'!Z:Z,1,0),"",0))</f>
        <v/>
      </c>
      <c r="W85" s="77" t="str">
        <f>IF(I85=0,"",IF(A85&amp;$I$4&amp;I85=VLOOKUP(A85&amp;$I$4&amp;I85,'Exras Inflair Vs. Base'!Z:Z,1,0),"",0))</f>
        <v/>
      </c>
      <c r="X85" s="77" t="str">
        <f>IF(J85=0,"",IF(A85&amp;$J$4&amp;J85=VLOOKUP(A85&amp;$J$4&amp;J85,'Exras Inflair Vs. Base'!Z:Z,1,0),"",0))</f>
        <v/>
      </c>
    </row>
    <row r="86" spans="1:24" s="77" customFormat="1" ht="15.75" customHeight="1" x14ac:dyDescent="0.3">
      <c r="A86" s="156" t="str">
        <f>IF(BASE!A87=0,"",BASE!A87)</f>
        <v/>
      </c>
      <c r="B86" s="183">
        <f>IF(LEFT(A86,2)="UL",(VLOOKUP(A86,BASE!A:F,6,0)*(VLOOKUP(A86,'SUPL. CALCULATION'!B:AB,27,0)))+(VLOOKUP(A86,BASE!A:G,7,0)*(VLOOKUP(A86,'SUPL. CALCULATION'!B:AC,28,0)))+(VLOOKUP(A86,BASE!A:L,11,0)*(VLOOKUP(A86,'SUPL. CALCULATION'!B:AD,29,0)))+(VLOOKUP(A86,BASE!A:L,12,0)*(VLOOKUP(A86,'SUPL. CALCULATION'!B:AD,29,0))),0)</f>
        <v>0</v>
      </c>
      <c r="C86" s="184">
        <f>IF(LEFT(A86,2)="UL",(VLOOKUP(A86,BASE!A:F,6,0)*VLOOKUP(A86,'SUPL. CALCULATION'!B:Z,25,0))+((VLOOKUP(A86,BASE!A:L,11,0)+VLOOKUP(A86,BASE!A:L,12,0))*VLOOKUP(A86,'SUPL. CALCULATION'!B:AA,26,0)),0)</f>
        <v>0</v>
      </c>
      <c r="D86" s="366">
        <f>IF(LEFT(A86,2)="UL",(IF((VLOOKUP(VLOOKUP(A86,BASE!A:B,2,0),REGISTRATIONS!B:C,2,0))="A330",(IF(VLOOKUP(A86,BASE!A:F,6,0)&gt;0,VLOOKUP(A86,'SUPL. CALCULATION'!B:Y,13,0),0))+(IF(VLOOKUP(A86,BASE!A:G,7,0)&gt;0,VLOOKUP(A86,'SUPL. CALCULATION'!B:Y,16,0),0)),0))+(IF((VLOOKUP(VLOOKUP(A86,BASE!A:B,2,0),REGISTRATIONS!B:C,2,0))="A320",(IF(VLOOKUP(A86,BASE!A:F,6,0)&gt;0,VLOOKUP(A86,'SUPL. CALCULATION'!B:Y,19,0),0))+(IF(VLOOKUP(A86,BASE!A:G,7,0)&gt;0,VLOOKUP(A86,'SUPL. CALCULATION'!B:Y,22,0),0)),0)),0)</f>
        <v>0</v>
      </c>
      <c r="E86" s="185">
        <f>IF(LEFT(A86,2)="UL",(IF((VLOOKUP(VLOOKUP(A86,BASE!A:B,2,0),REGISTRATIONS!B:C,2,0))="A330",(IF(VLOOKUP(A86,BASE!A:F,6,0)&gt;0,VLOOKUP(A86,'SUPL. CALCULATION'!B:Y,14,0),0))+(IF(VLOOKUP(A86,BASE!A:G,7,0)&gt;0,VLOOKUP(A86,'SUPL. CALCULATION'!B:Y,17,0),0)),0)+(IF((VLOOKUP(VLOOKUP(A86,BASE!A:B,2,0),REGISTRATIONS!B:C,2,0))="A320",(IF(VLOOKUP(A86,BASE!A:F,6,0)&gt;0,VLOOKUP(A86,'SUPL. CALCULATION'!B:Y,20,0),0))+(IF(VLOOKUP(A86,BASE!A:G,7,0)&gt;0,VLOOKUP(A86,'SUPL. CALCULATION'!B:Y,23,0),0)),0))),0)</f>
        <v>0</v>
      </c>
      <c r="F86" s="185">
        <f>IF(LEFT(A86,2)="UL",(IF((VLOOKUP(VLOOKUP(A86,BASE!A:B,2,0),REGISTRATIONS!B:C,2,0))="A330",(IF(VLOOKUP(A86,BASE!A:F,6,0)&gt;0,VLOOKUP(A86,'SUPL. CALCULATION'!B:Y,15,0),0))+(IF(VLOOKUP(A86,BASE!A:G,7,0)&gt;0,VLOOKUP(A86,'SUPL. CALCULATION'!B:Y,18,0),0)),0)+(IF((VLOOKUP(VLOOKUP(A86,BASE!A:B,2,0),REGISTRATIONS!B:C,2,0))="A320",(IF(VLOOKUP(A86,BASE!A:F,6,0)&gt;0,VLOOKUP(A86,'SUPL. CALCULATION'!B:Y,21,0),0))+(IF(VLOOKUP(A86,BASE!A:G,7,0)&gt;0,VLOOKUP(A86,'SUPL. CALCULATION'!B:Y,24,0),0)),0))),0)</f>
        <v>0</v>
      </c>
      <c r="G86" s="185">
        <f>_xlfn.IFNA(IF((VLOOKUP(A86,BASE!A:N,14,0))="M",IF(VLOOKUP(VLOOKUP(A86,BASE!A:B,2,0),REGISTRATIONS!B:C,2,0)="A330",(VLOOKUP(A86,BASE!A:K,11,0)),0)+IF(VLOOKUP(VLOOKUP(A86,BASE!A:B,2,0),REGISTRATIONS!B:C,2,0)="A320",(VLOOKUP(A86,BASE!A:K,11,0)),0),0),0)</f>
        <v>0</v>
      </c>
      <c r="H86" s="185">
        <f>_xlfn.IFNA(IF((VLOOKUP(A86,BASE!A:N,14,0))="M",IF(VLOOKUP(VLOOKUP(A86,BASE!A:B,2,0),REGISTRATIONS!B:C,2,0)="A330",(VLOOKUP(A86,BASE!A:K,11,0)),0)+IF(VLOOKUP(VLOOKUP(A86,BASE!A:B,2,0),REGISTRATIONS!B:C,2,0)="A320",(VLOOKUP(A86,BASE!A:K,11,0)),0),0),0)</f>
        <v>0</v>
      </c>
      <c r="I86" s="185">
        <f>_xlfn.IFNA(IF(VLOOKUP(A86,BASE!A:N,14,0)="M",IF((VLOOKUP(VLOOKUP(A86,BASE!A:B,2,0),REGISTRATIONS!B:C,2,0))="A330",VLOOKUP(VLOOKUP(A86,BASE!A:L,12,0),'UL GRID - CREW'!G:H,2,0),0)+IF(VLOOKUP(VLOOKUP(A86,BASE!A:B,2,0),REGISTRATIONS!B:C,2,0)="A320",(VLOOKUP(A86,BASE!A:L,12,0)),0),0),0)</f>
        <v>0</v>
      </c>
      <c r="J86" s="185">
        <f>_xlfn.IFNA(IF(VLOOKUP(A86,BASE!A:N,14,0)="M",IF((VLOOKUP(VLOOKUP(A86,BASE!A:B,2,0),REGISTRATIONS!B:C,2,0))="A330",VLOOKUP(VLOOKUP(A86,BASE!A:L,12,0),'UL GRID - CREW'!G:H,2,0),0)+IF(VLOOKUP(VLOOKUP(A86,BASE!A:B,2,0),REGISTRATIONS!B:C,2,0)="A320",(VLOOKUP(A86,BASE!A:L,12,0)),0),0),0)</f>
        <v>0</v>
      </c>
      <c r="K86" s="254" t="str">
        <f t="shared" si="2"/>
        <v/>
      </c>
      <c r="L86" s="254"/>
      <c r="M86" s="254"/>
      <c r="N86" s="254"/>
      <c r="O86" s="254"/>
      <c r="P86" s="77" t="str">
        <f>IF(B86=0,"",IF(A86&amp;$B$4&amp;B86=VLOOKUP(A86&amp;$B$4&amp;B86,'Exras Inflair Vs. Base'!Z:Z,1,0),"",0))</f>
        <v/>
      </c>
      <c r="Q86" s="77" t="str">
        <f>IF(C86=0,"",IF(A86&amp;$C$4&amp;C86=VLOOKUP(A86&amp;$C$4&amp;C86,'Exras Inflair Vs. Base'!Z:Z,1,0),"",0))</f>
        <v/>
      </c>
      <c r="R86" s="77" t="str">
        <f>IF(D86=0,"",IF(A86&amp;$D$4&amp;D86=VLOOKUP(A86&amp;$D$4&amp;D86,'Exras Inflair Vs. Base'!Z:Z,1,0),"",0))</f>
        <v/>
      </c>
      <c r="S86" s="77" t="str">
        <f>IF(E86=0,"",IF(A86&amp;$E$4&amp;E86=VLOOKUP(A86&amp;$E$4&amp;E86,'Exras Inflair Vs. Base'!Z:Z,1,0),"",0))</f>
        <v/>
      </c>
      <c r="T86" s="77" t="str">
        <f>IF(F86=0,"",IF(A86&amp;$F$4&amp;F86=VLOOKUP(A86&amp;$F$4&amp;F86,'Exras Inflair Vs. Base'!Z:Z,1,0),"",0))</f>
        <v/>
      </c>
      <c r="U86" s="77" t="str">
        <f>IF(G86=0,"",IF(A86&amp;$G$4&amp;G86=VLOOKUP(A86&amp;$G$4&amp;G86,'Exras Inflair Vs. Base'!Z:Z,1,0),"",0))</f>
        <v/>
      </c>
      <c r="V86" s="77" t="str">
        <f>IF(H86=0,"",IF(A86&amp;$H$4&amp;H86=VLOOKUP(A86&amp;$H$4&amp;H86,'Exras Inflair Vs. Base'!Z:Z,1,0),"",0))</f>
        <v/>
      </c>
      <c r="W86" s="77" t="str">
        <f>IF(I86=0,"",IF(A86&amp;$I$4&amp;I86=VLOOKUP(A86&amp;$I$4&amp;I86,'Exras Inflair Vs. Base'!Z:Z,1,0),"",0))</f>
        <v/>
      </c>
      <c r="X86" s="77" t="str">
        <f>IF(J86=0,"",IF(A86&amp;$J$4&amp;J86=VLOOKUP(A86&amp;$J$4&amp;J86,'Exras Inflair Vs. Base'!Z:Z,1,0),"",0))</f>
        <v/>
      </c>
    </row>
    <row r="87" spans="1:24" s="77" customFormat="1" ht="15.75" customHeight="1" x14ac:dyDescent="0.3">
      <c r="A87" s="188" t="str">
        <f>IF(BASE!A88=0,"",BASE!A88)</f>
        <v/>
      </c>
      <c r="B87" s="189">
        <f>IF(LEFT(A87,2)="UL",(VLOOKUP(A87,BASE!A:F,6,0)*(VLOOKUP(A87,'SUPL. CALCULATION'!B:AB,27,0)))+(VLOOKUP(A87,BASE!A:G,7,0)*(VLOOKUP(A87,'SUPL. CALCULATION'!B:AC,28,0)))+(VLOOKUP(A87,BASE!A:L,11,0)*(VLOOKUP(A87,'SUPL. CALCULATION'!B:AD,29,0)))+(VLOOKUP(A87,BASE!A:L,12,0)*(VLOOKUP(A87,'SUPL. CALCULATION'!B:AD,29,0))),0)</f>
        <v>0</v>
      </c>
      <c r="C87" s="190">
        <f>IF(LEFT(A87,2)="UL",(VLOOKUP(A87,BASE!A:F,6,0)*VLOOKUP(A87,'SUPL. CALCULATION'!B:Z,25,0))+((VLOOKUP(A87,BASE!A:L,11,0)+VLOOKUP(A87,BASE!A:L,12,0))*VLOOKUP(A87,'SUPL. CALCULATION'!B:AA,26,0)),0)</f>
        <v>0</v>
      </c>
      <c r="D87" s="367">
        <f>IF(LEFT(A87,2)="UL",(IF((VLOOKUP(VLOOKUP(A87,BASE!A:B,2,0),REGISTRATIONS!B:C,2,0))="A330",(IF(VLOOKUP(A87,BASE!A:F,6,0)&gt;0,VLOOKUP(A87,'SUPL. CALCULATION'!B:Y,13,0),0))+(IF(VLOOKUP(A87,BASE!A:G,7,0)&gt;0,VLOOKUP(A87,'SUPL. CALCULATION'!B:Y,16,0),0)),0))+(IF((VLOOKUP(VLOOKUP(A87,BASE!A:B,2,0),REGISTRATIONS!B:C,2,0))="A320",(IF(VLOOKUP(A87,BASE!A:F,6,0)&gt;0,VLOOKUP(A87,'SUPL. CALCULATION'!B:Y,19,0),0))+(IF(VLOOKUP(A87,BASE!A:G,7,0)&gt;0,VLOOKUP(A87,'SUPL. CALCULATION'!B:Y,22,0),0)),0)),0)</f>
        <v>0</v>
      </c>
      <c r="E87" s="191">
        <f>IF(LEFT(A87,2)="UL",(IF((VLOOKUP(VLOOKUP(A87,BASE!A:B,2,0),REGISTRATIONS!B:C,2,0))="A330",(IF(VLOOKUP(A87,BASE!A:F,6,0)&gt;0,VLOOKUP(A87,'SUPL. CALCULATION'!B:Y,14,0),0))+(IF(VLOOKUP(A87,BASE!A:G,7,0)&gt;0,VLOOKUP(A87,'SUPL. CALCULATION'!B:Y,17,0),0)),0)+(IF((VLOOKUP(VLOOKUP(A87,BASE!A:B,2,0),REGISTRATIONS!B:C,2,0))="A320",(IF(VLOOKUP(A87,BASE!A:F,6,0)&gt;0,VLOOKUP(A87,'SUPL. CALCULATION'!B:Y,20,0),0))+(IF(VLOOKUP(A87,BASE!A:G,7,0)&gt;0,VLOOKUP(A87,'SUPL. CALCULATION'!B:Y,23,0),0)),0))),0)</f>
        <v>0</v>
      </c>
      <c r="F87" s="191">
        <f>IF(LEFT(A87,2)="UL",(IF((VLOOKUP(VLOOKUP(A87,BASE!A:B,2,0),REGISTRATIONS!B:C,2,0))="A330",(IF(VLOOKUP(A87,BASE!A:F,6,0)&gt;0,VLOOKUP(A87,'SUPL. CALCULATION'!B:Y,15,0),0))+(IF(VLOOKUP(A87,BASE!A:G,7,0)&gt;0,VLOOKUP(A87,'SUPL. CALCULATION'!B:Y,18,0),0)),0)+(IF((VLOOKUP(VLOOKUP(A87,BASE!A:B,2,0),REGISTRATIONS!B:C,2,0))="A320",(IF(VLOOKUP(A87,BASE!A:F,6,0)&gt;0,VLOOKUP(A87,'SUPL. CALCULATION'!B:Y,21,0),0))+(IF(VLOOKUP(A87,BASE!A:G,7,0)&gt;0,VLOOKUP(A87,'SUPL. CALCULATION'!B:Y,24,0),0)),0))),0)</f>
        <v>0</v>
      </c>
      <c r="G87" s="191">
        <f>_xlfn.IFNA(IF((VLOOKUP(A87,BASE!A:N,14,0))="M",IF(VLOOKUP(VLOOKUP(A87,BASE!A:B,2,0),REGISTRATIONS!B:C,2,0)="A330",(VLOOKUP(A87,BASE!A:K,11,0)),0)+IF(VLOOKUP(VLOOKUP(A87,BASE!A:B,2,0),REGISTRATIONS!B:C,2,0)="A320",(VLOOKUP(A87,BASE!A:K,11,0)),0),0),0)</f>
        <v>0</v>
      </c>
      <c r="H87" s="191">
        <f>_xlfn.IFNA(IF((VLOOKUP(A87,BASE!A:N,14,0))="M",IF(VLOOKUP(VLOOKUP(A87,BASE!A:B,2,0),REGISTRATIONS!B:C,2,0)="A330",(VLOOKUP(A87,BASE!A:K,11,0)),0)+IF(VLOOKUP(VLOOKUP(A87,BASE!A:B,2,0),REGISTRATIONS!B:C,2,0)="A320",(VLOOKUP(A87,BASE!A:K,11,0)),0),0),0)</f>
        <v>0</v>
      </c>
      <c r="I87" s="191">
        <f>_xlfn.IFNA(IF(VLOOKUP(A87,BASE!A:N,14,0)="M",IF((VLOOKUP(VLOOKUP(A87,BASE!A:B,2,0),REGISTRATIONS!B:C,2,0))="A330",VLOOKUP(VLOOKUP(A87,BASE!A:L,12,0),'UL GRID - CREW'!G:H,2,0),0)+IF(VLOOKUP(VLOOKUP(A87,BASE!A:B,2,0),REGISTRATIONS!B:C,2,0)="A320",(VLOOKUP(A87,BASE!A:L,12,0)),0),0),0)</f>
        <v>0</v>
      </c>
      <c r="J87" s="191">
        <f>_xlfn.IFNA(IF(VLOOKUP(A87,BASE!A:N,14,0)="M",IF((VLOOKUP(VLOOKUP(A87,BASE!A:B,2,0),REGISTRATIONS!B:C,2,0))="A330",VLOOKUP(VLOOKUP(A87,BASE!A:L,12,0),'UL GRID - CREW'!G:H,2,0),0)+IF(VLOOKUP(VLOOKUP(A87,BASE!A:B,2,0),REGISTRATIONS!B:C,2,0)="A320",(VLOOKUP(A87,BASE!A:L,12,0)),0),0),0)</f>
        <v>0</v>
      </c>
      <c r="K87" s="254" t="str">
        <f t="shared" si="2"/>
        <v/>
      </c>
      <c r="L87" s="254"/>
      <c r="M87" s="254"/>
      <c r="N87" s="254"/>
      <c r="O87" s="254"/>
      <c r="P87" s="77" t="str">
        <f>IF(B87=0,"",IF(A87&amp;$B$4&amp;B87=VLOOKUP(A87&amp;$B$4&amp;B87,'Exras Inflair Vs. Base'!Z:Z,1,0),"",0))</f>
        <v/>
      </c>
      <c r="Q87" s="77" t="str">
        <f>IF(C87=0,"",IF(A87&amp;$C$4&amp;C87=VLOOKUP(A87&amp;$C$4&amp;C87,'Exras Inflair Vs. Base'!Z:Z,1,0),"",0))</f>
        <v/>
      </c>
      <c r="R87" s="77" t="str">
        <f>IF(D87=0,"",IF(A87&amp;$D$4&amp;D87=VLOOKUP(A87&amp;$D$4&amp;D87,'Exras Inflair Vs. Base'!Z:Z,1,0),"",0))</f>
        <v/>
      </c>
      <c r="S87" s="77" t="str">
        <f>IF(E87=0,"",IF(A87&amp;$E$4&amp;E87=VLOOKUP(A87&amp;$E$4&amp;E87,'Exras Inflair Vs. Base'!Z:Z,1,0),"",0))</f>
        <v/>
      </c>
      <c r="T87" s="77" t="str">
        <f>IF(F87=0,"",IF(A87&amp;$F$4&amp;F87=VLOOKUP(A87&amp;$F$4&amp;F87,'Exras Inflair Vs. Base'!Z:Z,1,0),"",0))</f>
        <v/>
      </c>
      <c r="U87" s="77" t="str">
        <f>IF(G87=0,"",IF(A87&amp;$G$4&amp;G87=VLOOKUP(A87&amp;$G$4&amp;G87,'Exras Inflair Vs. Base'!Z:Z,1,0),"",0))</f>
        <v/>
      </c>
      <c r="V87" s="77" t="str">
        <f>IF(H87=0,"",IF(A87&amp;$H$4&amp;H87=VLOOKUP(A87&amp;$H$4&amp;H87,'Exras Inflair Vs. Base'!Z:Z,1,0),"",0))</f>
        <v/>
      </c>
      <c r="W87" s="77" t="str">
        <f>IF(I87=0,"",IF(A87&amp;$I$4&amp;I87=VLOOKUP(A87&amp;$I$4&amp;I87,'Exras Inflair Vs. Base'!Z:Z,1,0),"",0))</f>
        <v/>
      </c>
      <c r="X87" s="77" t="str">
        <f>IF(J87=0,"",IF(A87&amp;$J$4&amp;J87=VLOOKUP(A87&amp;$J$4&amp;J87,'Exras Inflair Vs. Base'!Z:Z,1,0),"",0))</f>
        <v/>
      </c>
    </row>
    <row r="88" spans="1:24" s="77" customFormat="1" ht="15.75" customHeight="1" x14ac:dyDescent="0.3">
      <c r="A88" s="156" t="str">
        <f>IF(BASE!A89=0,"",BASE!A89)</f>
        <v/>
      </c>
      <c r="B88" s="183">
        <f>IF(LEFT(A88,2)="UL",(VLOOKUP(A88,BASE!A:F,6,0)*(VLOOKUP(A88,'SUPL. CALCULATION'!B:AB,27,0)))+(VLOOKUP(A88,BASE!A:G,7,0)*(VLOOKUP(A88,'SUPL. CALCULATION'!B:AC,28,0)))+(VLOOKUP(A88,BASE!A:L,11,0)*(VLOOKUP(A88,'SUPL. CALCULATION'!B:AD,29,0)))+(VLOOKUP(A88,BASE!A:L,12,0)*(VLOOKUP(A88,'SUPL. CALCULATION'!B:AD,29,0))),0)</f>
        <v>0</v>
      </c>
      <c r="C88" s="184">
        <f>IF(LEFT(A88,2)="UL",(VLOOKUP(A88,BASE!A:F,6,0)*VLOOKUP(A88,'SUPL. CALCULATION'!B:Z,25,0))+((VLOOKUP(A88,BASE!A:L,11,0)+VLOOKUP(A88,BASE!A:L,12,0))*VLOOKUP(A88,'SUPL. CALCULATION'!B:AA,26,0)),0)</f>
        <v>0</v>
      </c>
      <c r="D88" s="366">
        <f>IF(LEFT(A88,2)="UL",(IF((VLOOKUP(VLOOKUP(A88,BASE!A:B,2,0),REGISTRATIONS!B:C,2,0))="A330",(IF(VLOOKUP(A88,BASE!A:F,6,0)&gt;0,VLOOKUP(A88,'SUPL. CALCULATION'!B:Y,13,0),0))+(IF(VLOOKUP(A88,BASE!A:G,7,0)&gt;0,VLOOKUP(A88,'SUPL. CALCULATION'!B:Y,16,0),0)),0))+(IF((VLOOKUP(VLOOKUP(A88,BASE!A:B,2,0),REGISTRATIONS!B:C,2,0))="A320",(IF(VLOOKUP(A88,BASE!A:F,6,0)&gt;0,VLOOKUP(A88,'SUPL. CALCULATION'!B:Y,19,0),0))+(IF(VLOOKUP(A88,BASE!A:G,7,0)&gt;0,VLOOKUP(A88,'SUPL. CALCULATION'!B:Y,22,0),0)),0)),0)</f>
        <v>0</v>
      </c>
      <c r="E88" s="185">
        <f>IF(LEFT(A88,2)="UL",(IF((VLOOKUP(VLOOKUP(A88,BASE!A:B,2,0),REGISTRATIONS!B:C,2,0))="A330",(IF(VLOOKUP(A88,BASE!A:F,6,0)&gt;0,VLOOKUP(A88,'SUPL. CALCULATION'!B:Y,14,0),0))+(IF(VLOOKUP(A88,BASE!A:G,7,0)&gt;0,VLOOKUP(A88,'SUPL. CALCULATION'!B:Y,17,0),0)),0)+(IF((VLOOKUP(VLOOKUP(A88,BASE!A:B,2,0),REGISTRATIONS!B:C,2,0))="A320",(IF(VLOOKUP(A88,BASE!A:F,6,0)&gt;0,VLOOKUP(A88,'SUPL. CALCULATION'!B:Y,20,0),0))+(IF(VLOOKUP(A88,BASE!A:G,7,0)&gt;0,VLOOKUP(A88,'SUPL. CALCULATION'!B:Y,23,0),0)),0))),0)</f>
        <v>0</v>
      </c>
      <c r="F88" s="185">
        <f>IF(LEFT(A88,2)="UL",(IF((VLOOKUP(VLOOKUP(A88,BASE!A:B,2,0),REGISTRATIONS!B:C,2,0))="A330",(IF(VLOOKUP(A88,BASE!A:F,6,0)&gt;0,VLOOKUP(A88,'SUPL. CALCULATION'!B:Y,15,0),0))+(IF(VLOOKUP(A88,BASE!A:G,7,0)&gt;0,VLOOKUP(A88,'SUPL. CALCULATION'!B:Y,18,0),0)),0)+(IF((VLOOKUP(VLOOKUP(A88,BASE!A:B,2,0),REGISTRATIONS!B:C,2,0))="A320",(IF(VLOOKUP(A88,BASE!A:F,6,0)&gt;0,VLOOKUP(A88,'SUPL. CALCULATION'!B:Y,21,0),0))+(IF(VLOOKUP(A88,BASE!A:G,7,0)&gt;0,VLOOKUP(A88,'SUPL. CALCULATION'!B:Y,24,0),0)),0))),0)</f>
        <v>0</v>
      </c>
      <c r="G88" s="185">
        <f>_xlfn.IFNA(IF((VLOOKUP(A88,BASE!A:N,14,0))="M",IF(VLOOKUP(VLOOKUP(A88,BASE!A:B,2,0),REGISTRATIONS!B:C,2,0)="A330",(VLOOKUP(A88,BASE!A:K,11,0)),0)+IF(VLOOKUP(VLOOKUP(A88,BASE!A:B,2,0),REGISTRATIONS!B:C,2,0)="A320",(VLOOKUP(A88,BASE!A:K,11,0)),0),0),0)</f>
        <v>0</v>
      </c>
      <c r="H88" s="185">
        <f>_xlfn.IFNA(IF((VLOOKUP(A88,BASE!A:N,14,0))="M",IF(VLOOKUP(VLOOKUP(A88,BASE!A:B,2,0),REGISTRATIONS!B:C,2,0)="A330",(VLOOKUP(A88,BASE!A:K,11,0)),0)+IF(VLOOKUP(VLOOKUP(A88,BASE!A:B,2,0),REGISTRATIONS!B:C,2,0)="A320",(VLOOKUP(A88,BASE!A:K,11,0)),0),0),0)</f>
        <v>0</v>
      </c>
      <c r="I88" s="185">
        <f>_xlfn.IFNA(IF(VLOOKUP(A88,BASE!A:N,14,0)="M",IF((VLOOKUP(VLOOKUP(A88,BASE!A:B,2,0),REGISTRATIONS!B:C,2,0))="A330",VLOOKUP(VLOOKUP(A88,BASE!A:L,12,0),'UL GRID - CREW'!G:H,2,0),0)+IF(VLOOKUP(VLOOKUP(A88,BASE!A:B,2,0),REGISTRATIONS!B:C,2,0)="A320",(VLOOKUP(A88,BASE!A:L,12,0)),0),0),0)</f>
        <v>0</v>
      </c>
      <c r="J88" s="185">
        <f>_xlfn.IFNA(IF(VLOOKUP(A88,BASE!A:N,14,0)="M",IF((VLOOKUP(VLOOKUP(A88,BASE!A:B,2,0),REGISTRATIONS!B:C,2,0))="A330",VLOOKUP(VLOOKUP(A88,BASE!A:L,12,0),'UL GRID - CREW'!G:H,2,0),0)+IF(VLOOKUP(VLOOKUP(A88,BASE!A:B,2,0),REGISTRATIONS!B:C,2,0)="A320",(VLOOKUP(A88,BASE!A:L,12,0)),0),0),0)</f>
        <v>0</v>
      </c>
      <c r="K88" s="254" t="str">
        <f t="shared" si="2"/>
        <v/>
      </c>
      <c r="L88" s="254"/>
      <c r="M88" s="254"/>
      <c r="N88" s="254"/>
      <c r="O88" s="254"/>
      <c r="P88" s="77" t="str">
        <f>IF(B88=0,"",IF(A88&amp;$B$4&amp;B88=VLOOKUP(A88&amp;$B$4&amp;B88,'Exras Inflair Vs. Base'!Z:Z,1,0),"",0))</f>
        <v/>
      </c>
      <c r="Q88" s="77" t="str">
        <f>IF(C88=0,"",IF(A88&amp;$C$4&amp;C88=VLOOKUP(A88&amp;$C$4&amp;C88,'Exras Inflair Vs. Base'!Z:Z,1,0),"",0))</f>
        <v/>
      </c>
      <c r="R88" s="77" t="str">
        <f>IF(D88=0,"",IF(A88&amp;$D$4&amp;D88=VLOOKUP(A88&amp;$D$4&amp;D88,'Exras Inflair Vs. Base'!Z:Z,1,0),"",0))</f>
        <v/>
      </c>
      <c r="S88" s="77" t="str">
        <f>IF(E88=0,"",IF(A88&amp;$E$4&amp;E88=VLOOKUP(A88&amp;$E$4&amp;E88,'Exras Inflair Vs. Base'!Z:Z,1,0),"",0))</f>
        <v/>
      </c>
      <c r="T88" s="77" t="str">
        <f>IF(F88=0,"",IF(A88&amp;$F$4&amp;F88=VLOOKUP(A88&amp;$F$4&amp;F88,'Exras Inflair Vs. Base'!Z:Z,1,0),"",0))</f>
        <v/>
      </c>
      <c r="U88" s="77" t="str">
        <f>IF(G88=0,"",IF(A88&amp;$G$4&amp;G88=VLOOKUP(A88&amp;$G$4&amp;G88,'Exras Inflair Vs. Base'!Z:Z,1,0),"",0))</f>
        <v/>
      </c>
      <c r="V88" s="77" t="str">
        <f>IF(H88=0,"",IF(A88&amp;$H$4&amp;H88=VLOOKUP(A88&amp;$H$4&amp;H88,'Exras Inflair Vs. Base'!Z:Z,1,0),"",0))</f>
        <v/>
      </c>
      <c r="W88" s="77" t="str">
        <f>IF(I88=0,"",IF(A88&amp;$I$4&amp;I88=VLOOKUP(A88&amp;$I$4&amp;I88,'Exras Inflair Vs. Base'!Z:Z,1,0),"",0))</f>
        <v/>
      </c>
      <c r="X88" s="77" t="str">
        <f>IF(J88=0,"",IF(A88&amp;$J$4&amp;J88=VLOOKUP(A88&amp;$J$4&amp;J88,'Exras Inflair Vs. Base'!Z:Z,1,0),"",0))</f>
        <v/>
      </c>
    </row>
    <row r="89" spans="1:24" s="77" customFormat="1" ht="15.75" customHeight="1" x14ac:dyDescent="0.3">
      <c r="A89" s="188" t="str">
        <f>IF(BASE!A90=0,"",BASE!A90)</f>
        <v/>
      </c>
      <c r="B89" s="189">
        <f>IF(LEFT(A89,2)="UL",(VLOOKUP(A89,BASE!A:F,6,0)*(VLOOKUP(A89,'SUPL. CALCULATION'!B:AB,27,0)))+(VLOOKUP(A89,BASE!A:G,7,0)*(VLOOKUP(A89,'SUPL. CALCULATION'!B:AC,28,0)))+(VLOOKUP(A89,BASE!A:L,11,0)*(VLOOKUP(A89,'SUPL. CALCULATION'!B:AD,29,0)))+(VLOOKUP(A89,BASE!A:L,12,0)*(VLOOKUP(A89,'SUPL. CALCULATION'!B:AD,29,0))),0)</f>
        <v>0</v>
      </c>
      <c r="C89" s="190">
        <f>IF(LEFT(A89,2)="UL",(VLOOKUP(A89,BASE!A:F,6,0)*VLOOKUP(A89,'SUPL. CALCULATION'!B:Z,25,0))+((VLOOKUP(A89,BASE!A:L,11,0)+VLOOKUP(A89,BASE!A:L,12,0))*VLOOKUP(A89,'SUPL. CALCULATION'!B:AA,26,0)),0)</f>
        <v>0</v>
      </c>
      <c r="D89" s="367">
        <f>IF(LEFT(A89,2)="UL",(IF((VLOOKUP(VLOOKUP(A89,BASE!A:B,2,0),REGISTRATIONS!B:C,2,0))="A330",(IF(VLOOKUP(A89,BASE!A:F,6,0)&gt;0,VLOOKUP(A89,'SUPL. CALCULATION'!B:Y,13,0),0))+(IF(VLOOKUP(A89,BASE!A:G,7,0)&gt;0,VLOOKUP(A89,'SUPL. CALCULATION'!B:Y,16,0),0)),0))+(IF((VLOOKUP(VLOOKUP(A89,BASE!A:B,2,0),REGISTRATIONS!B:C,2,0))="A320",(IF(VLOOKUP(A89,BASE!A:F,6,0)&gt;0,VLOOKUP(A89,'SUPL. CALCULATION'!B:Y,19,0),0))+(IF(VLOOKUP(A89,BASE!A:G,7,0)&gt;0,VLOOKUP(A89,'SUPL. CALCULATION'!B:Y,22,0),0)),0)),0)</f>
        <v>0</v>
      </c>
      <c r="E89" s="191">
        <f>IF(LEFT(A89,2)="UL",(IF((VLOOKUP(VLOOKUP(A89,BASE!A:B,2,0),REGISTRATIONS!B:C,2,0))="A330",(IF(VLOOKUP(A89,BASE!A:F,6,0)&gt;0,VLOOKUP(A89,'SUPL. CALCULATION'!B:Y,14,0),0))+(IF(VLOOKUP(A89,BASE!A:G,7,0)&gt;0,VLOOKUP(A89,'SUPL. CALCULATION'!B:Y,17,0),0)),0)+(IF((VLOOKUP(VLOOKUP(A89,BASE!A:B,2,0),REGISTRATIONS!B:C,2,0))="A320",(IF(VLOOKUP(A89,BASE!A:F,6,0)&gt;0,VLOOKUP(A89,'SUPL. CALCULATION'!B:Y,20,0),0))+(IF(VLOOKUP(A89,BASE!A:G,7,0)&gt;0,VLOOKUP(A89,'SUPL. CALCULATION'!B:Y,23,0),0)),0))),0)</f>
        <v>0</v>
      </c>
      <c r="F89" s="191">
        <f>IF(LEFT(A89,2)="UL",(IF((VLOOKUP(VLOOKUP(A89,BASE!A:B,2,0),REGISTRATIONS!B:C,2,0))="A330",(IF(VLOOKUP(A89,BASE!A:F,6,0)&gt;0,VLOOKUP(A89,'SUPL. CALCULATION'!B:Y,15,0),0))+(IF(VLOOKUP(A89,BASE!A:G,7,0)&gt;0,VLOOKUP(A89,'SUPL. CALCULATION'!B:Y,18,0),0)),0)+(IF((VLOOKUP(VLOOKUP(A89,BASE!A:B,2,0),REGISTRATIONS!B:C,2,0))="A320",(IF(VLOOKUP(A89,BASE!A:F,6,0)&gt;0,VLOOKUP(A89,'SUPL. CALCULATION'!B:Y,21,0),0))+(IF(VLOOKUP(A89,BASE!A:G,7,0)&gt;0,VLOOKUP(A89,'SUPL. CALCULATION'!B:Y,24,0),0)),0))),0)</f>
        <v>0</v>
      </c>
      <c r="G89" s="191">
        <f>_xlfn.IFNA(IF((VLOOKUP(A89,BASE!A:N,14,0))="M",IF(VLOOKUP(VLOOKUP(A89,BASE!A:B,2,0),REGISTRATIONS!B:C,2,0)="A330",(VLOOKUP(A89,BASE!A:K,11,0)),0)+IF(VLOOKUP(VLOOKUP(A89,BASE!A:B,2,0),REGISTRATIONS!B:C,2,0)="A320",(VLOOKUP(A89,BASE!A:K,11,0)),0),0),0)</f>
        <v>0</v>
      </c>
      <c r="H89" s="191">
        <f>_xlfn.IFNA(IF((VLOOKUP(A89,BASE!A:N,14,0))="M",IF(VLOOKUP(VLOOKUP(A89,BASE!A:B,2,0),REGISTRATIONS!B:C,2,0)="A330",(VLOOKUP(A89,BASE!A:K,11,0)),0)+IF(VLOOKUP(VLOOKUP(A89,BASE!A:B,2,0),REGISTRATIONS!B:C,2,0)="A320",(VLOOKUP(A89,BASE!A:K,11,0)),0),0),0)</f>
        <v>0</v>
      </c>
      <c r="I89" s="191">
        <f>_xlfn.IFNA(IF(VLOOKUP(A89,BASE!A:N,14,0)="M",IF((VLOOKUP(VLOOKUP(A89,BASE!A:B,2,0),REGISTRATIONS!B:C,2,0))="A330",VLOOKUP(VLOOKUP(A89,BASE!A:L,12,0),'UL GRID - CREW'!G:H,2,0),0)+IF(VLOOKUP(VLOOKUP(A89,BASE!A:B,2,0),REGISTRATIONS!B:C,2,0)="A320",(VLOOKUP(A89,BASE!A:L,12,0)),0),0),0)</f>
        <v>0</v>
      </c>
      <c r="J89" s="191">
        <f>_xlfn.IFNA(IF(VLOOKUP(A89,BASE!A:N,14,0)="M",IF((VLOOKUP(VLOOKUP(A89,BASE!A:B,2,0),REGISTRATIONS!B:C,2,0))="A330",VLOOKUP(VLOOKUP(A89,BASE!A:L,12,0),'UL GRID - CREW'!G:H,2,0),0)+IF(VLOOKUP(VLOOKUP(A89,BASE!A:B,2,0),REGISTRATIONS!B:C,2,0)="A320",(VLOOKUP(A89,BASE!A:L,12,0)),0),0),0)</f>
        <v>0</v>
      </c>
      <c r="K89" s="254" t="str">
        <f t="shared" si="2"/>
        <v/>
      </c>
      <c r="L89" s="254"/>
      <c r="M89" s="254"/>
      <c r="N89" s="254"/>
      <c r="O89" s="254"/>
      <c r="P89" s="77" t="str">
        <f>IF(B89=0,"",IF(A89&amp;$B$4&amp;B89=VLOOKUP(A89&amp;$B$4&amp;B89,'Exras Inflair Vs. Base'!Z:Z,1,0),"",0))</f>
        <v/>
      </c>
      <c r="Q89" s="77" t="str">
        <f>IF(C89=0,"",IF(A89&amp;$C$4&amp;C89=VLOOKUP(A89&amp;$C$4&amp;C89,'Exras Inflair Vs. Base'!Z:Z,1,0),"",0))</f>
        <v/>
      </c>
      <c r="R89" s="77" t="str">
        <f>IF(D89=0,"",IF(A89&amp;$D$4&amp;D89=VLOOKUP(A89&amp;$D$4&amp;D89,'Exras Inflair Vs. Base'!Z:Z,1,0),"",0))</f>
        <v/>
      </c>
      <c r="S89" s="77" t="str">
        <f>IF(E89=0,"",IF(A89&amp;$E$4&amp;E89=VLOOKUP(A89&amp;$E$4&amp;E89,'Exras Inflair Vs. Base'!Z:Z,1,0),"",0))</f>
        <v/>
      </c>
      <c r="T89" s="77" t="str">
        <f>IF(F89=0,"",IF(A89&amp;$F$4&amp;F89=VLOOKUP(A89&amp;$F$4&amp;F89,'Exras Inflair Vs. Base'!Z:Z,1,0),"",0))</f>
        <v/>
      </c>
      <c r="U89" s="77" t="str">
        <f>IF(G89=0,"",IF(A89&amp;$G$4&amp;G89=VLOOKUP(A89&amp;$G$4&amp;G89,'Exras Inflair Vs. Base'!Z:Z,1,0),"",0))</f>
        <v/>
      </c>
      <c r="V89" s="77" t="str">
        <f>IF(H89=0,"",IF(A89&amp;$H$4&amp;H89=VLOOKUP(A89&amp;$H$4&amp;H89,'Exras Inflair Vs. Base'!Z:Z,1,0),"",0))</f>
        <v/>
      </c>
      <c r="W89" s="77" t="str">
        <f>IF(I89=0,"",IF(A89&amp;$I$4&amp;I89=VLOOKUP(A89&amp;$I$4&amp;I89,'Exras Inflair Vs. Base'!Z:Z,1,0),"",0))</f>
        <v/>
      </c>
      <c r="X89" s="77" t="str">
        <f>IF(J89=0,"",IF(A89&amp;$J$4&amp;J89=VLOOKUP(A89&amp;$J$4&amp;J89,'Exras Inflair Vs. Base'!Z:Z,1,0),"",0))</f>
        <v/>
      </c>
    </row>
    <row r="90" spans="1:24" s="77" customFormat="1" ht="15.75" customHeight="1" x14ac:dyDescent="0.3">
      <c r="A90" s="156" t="str">
        <f>IF(BASE!A91=0,"",BASE!A91)</f>
        <v/>
      </c>
      <c r="B90" s="183">
        <f>IF(LEFT(A90,2)="UL",(VLOOKUP(A90,BASE!A:F,6,0)*(VLOOKUP(A90,'SUPL. CALCULATION'!B:AB,27,0)))+(VLOOKUP(A90,BASE!A:G,7,0)*(VLOOKUP(A90,'SUPL. CALCULATION'!B:AC,28,0)))+(VLOOKUP(A90,BASE!A:L,11,0)*(VLOOKUP(A90,'SUPL. CALCULATION'!B:AD,29,0)))+(VLOOKUP(A90,BASE!A:L,12,0)*(VLOOKUP(A90,'SUPL. CALCULATION'!B:AD,29,0))),0)</f>
        <v>0</v>
      </c>
      <c r="C90" s="184">
        <f>IF(LEFT(A90,2)="UL",(VLOOKUP(A90,BASE!A:F,6,0)*VLOOKUP(A90,'SUPL. CALCULATION'!B:Z,25,0))+((VLOOKUP(A90,BASE!A:L,11,0)+VLOOKUP(A90,BASE!A:L,12,0))*VLOOKUP(A90,'SUPL. CALCULATION'!B:AA,26,0)),0)</f>
        <v>0</v>
      </c>
      <c r="D90" s="366">
        <f>IF(LEFT(A90,2)="UL",(IF((VLOOKUP(VLOOKUP(A90,BASE!A:B,2,0),REGISTRATIONS!B:C,2,0))="A330",(IF(VLOOKUP(A90,BASE!A:F,6,0)&gt;0,VLOOKUP(A90,'SUPL. CALCULATION'!B:Y,13,0),0))+(IF(VLOOKUP(A90,BASE!A:G,7,0)&gt;0,VLOOKUP(A90,'SUPL. CALCULATION'!B:Y,16,0),0)),0))+(IF((VLOOKUP(VLOOKUP(A90,BASE!A:B,2,0),REGISTRATIONS!B:C,2,0))="A320",(IF(VLOOKUP(A90,BASE!A:F,6,0)&gt;0,VLOOKUP(A90,'SUPL. CALCULATION'!B:Y,19,0),0))+(IF(VLOOKUP(A90,BASE!A:G,7,0)&gt;0,VLOOKUP(A90,'SUPL. CALCULATION'!B:Y,22,0),0)),0)),0)</f>
        <v>0</v>
      </c>
      <c r="E90" s="185">
        <f>IF(LEFT(A90,2)="UL",(IF((VLOOKUP(VLOOKUP(A90,BASE!A:B,2,0),REGISTRATIONS!B:C,2,0))="A330",(IF(VLOOKUP(A90,BASE!A:F,6,0)&gt;0,VLOOKUP(A90,'SUPL. CALCULATION'!B:Y,14,0),0))+(IF(VLOOKUP(A90,BASE!A:G,7,0)&gt;0,VLOOKUP(A90,'SUPL. CALCULATION'!B:Y,17,0),0)),0)+(IF((VLOOKUP(VLOOKUP(A90,BASE!A:B,2,0),REGISTRATIONS!B:C,2,0))="A320",(IF(VLOOKUP(A90,BASE!A:F,6,0)&gt;0,VLOOKUP(A90,'SUPL. CALCULATION'!B:Y,20,0),0))+(IF(VLOOKUP(A90,BASE!A:G,7,0)&gt;0,VLOOKUP(A90,'SUPL. CALCULATION'!B:Y,23,0),0)),0))),0)</f>
        <v>0</v>
      </c>
      <c r="F90" s="185">
        <f>IF(LEFT(A90,2)="UL",(IF((VLOOKUP(VLOOKUP(A90,BASE!A:B,2,0),REGISTRATIONS!B:C,2,0))="A330",(IF(VLOOKUP(A90,BASE!A:F,6,0)&gt;0,VLOOKUP(A90,'SUPL. CALCULATION'!B:Y,15,0),0))+(IF(VLOOKUP(A90,BASE!A:G,7,0)&gt;0,VLOOKUP(A90,'SUPL. CALCULATION'!B:Y,18,0),0)),0)+(IF((VLOOKUP(VLOOKUP(A90,BASE!A:B,2,0),REGISTRATIONS!B:C,2,0))="A320",(IF(VLOOKUP(A90,BASE!A:F,6,0)&gt;0,VLOOKUP(A90,'SUPL. CALCULATION'!B:Y,21,0),0))+(IF(VLOOKUP(A90,BASE!A:G,7,0)&gt;0,VLOOKUP(A90,'SUPL. CALCULATION'!B:Y,24,0),0)),0))),0)</f>
        <v>0</v>
      </c>
      <c r="G90" s="185">
        <f>_xlfn.IFNA(IF((VLOOKUP(A90,BASE!A:N,14,0))="M",IF(VLOOKUP(VLOOKUP(A90,BASE!A:B,2,0),REGISTRATIONS!B:C,2,0)="A330",(VLOOKUP(A90,BASE!A:K,11,0)),0)+IF(VLOOKUP(VLOOKUP(A90,BASE!A:B,2,0),REGISTRATIONS!B:C,2,0)="A320",(VLOOKUP(A90,BASE!A:K,11,0)),0),0),0)</f>
        <v>0</v>
      </c>
      <c r="H90" s="185">
        <f>_xlfn.IFNA(IF((VLOOKUP(A90,BASE!A:N,14,0))="M",IF(VLOOKUP(VLOOKUP(A90,BASE!A:B,2,0),REGISTRATIONS!B:C,2,0)="A330",(VLOOKUP(A90,BASE!A:K,11,0)),0)+IF(VLOOKUP(VLOOKUP(A90,BASE!A:B,2,0),REGISTRATIONS!B:C,2,0)="A320",(VLOOKUP(A90,BASE!A:K,11,0)),0),0),0)</f>
        <v>0</v>
      </c>
      <c r="I90" s="185">
        <f>_xlfn.IFNA(IF(VLOOKUP(A90,BASE!A:N,14,0)="M",IF((VLOOKUP(VLOOKUP(A90,BASE!A:B,2,0),REGISTRATIONS!B:C,2,0))="A330",VLOOKUP(VLOOKUP(A90,BASE!A:L,12,0),'UL GRID - CREW'!G:H,2,0),0)+IF(VLOOKUP(VLOOKUP(A90,BASE!A:B,2,0),REGISTRATIONS!B:C,2,0)="A320",(VLOOKUP(A90,BASE!A:L,12,0)),0),0),0)</f>
        <v>0</v>
      </c>
      <c r="J90" s="185">
        <f>_xlfn.IFNA(IF(VLOOKUP(A90,BASE!A:N,14,0)="M",IF((VLOOKUP(VLOOKUP(A90,BASE!A:B,2,0),REGISTRATIONS!B:C,2,0))="A330",VLOOKUP(VLOOKUP(A90,BASE!A:L,12,0),'UL GRID - CREW'!G:H,2,0),0)+IF(VLOOKUP(VLOOKUP(A90,BASE!A:B,2,0),REGISTRATIONS!B:C,2,0)="A320",(VLOOKUP(A90,BASE!A:L,12,0)),0),0),0)</f>
        <v>0</v>
      </c>
      <c r="K90" s="254" t="str">
        <f t="shared" si="2"/>
        <v/>
      </c>
      <c r="L90" s="254"/>
      <c r="M90" s="254"/>
      <c r="N90" s="254"/>
      <c r="O90" s="254"/>
      <c r="P90" s="77" t="str">
        <f>IF(B90=0,"",IF(A90&amp;$B$4&amp;B90=VLOOKUP(A90&amp;$B$4&amp;B90,'Exras Inflair Vs. Base'!Z:Z,1,0),"",0))</f>
        <v/>
      </c>
      <c r="Q90" s="77" t="str">
        <f>IF(C90=0,"",IF(A90&amp;$C$4&amp;C90=VLOOKUP(A90&amp;$C$4&amp;C90,'Exras Inflair Vs. Base'!Z:Z,1,0),"",0))</f>
        <v/>
      </c>
      <c r="R90" s="77" t="str">
        <f>IF(D90=0,"",IF(A90&amp;$D$4&amp;D90=VLOOKUP(A90&amp;$D$4&amp;D90,'Exras Inflair Vs. Base'!Z:Z,1,0),"",0))</f>
        <v/>
      </c>
      <c r="S90" s="77" t="str">
        <f>IF(E90=0,"",IF(A90&amp;$E$4&amp;E90=VLOOKUP(A90&amp;$E$4&amp;E90,'Exras Inflair Vs. Base'!Z:Z,1,0),"",0))</f>
        <v/>
      </c>
      <c r="T90" s="77" t="str">
        <f>IF(F90=0,"",IF(A90&amp;$F$4&amp;F90=VLOOKUP(A90&amp;$F$4&amp;F90,'Exras Inflair Vs. Base'!Z:Z,1,0),"",0))</f>
        <v/>
      </c>
      <c r="U90" s="77" t="str">
        <f>IF(G90=0,"",IF(A90&amp;$G$4&amp;G90=VLOOKUP(A90&amp;$G$4&amp;G90,'Exras Inflair Vs. Base'!Z:Z,1,0),"",0))</f>
        <v/>
      </c>
      <c r="V90" s="77" t="str">
        <f>IF(H90=0,"",IF(A90&amp;$H$4&amp;H90=VLOOKUP(A90&amp;$H$4&amp;H90,'Exras Inflair Vs. Base'!Z:Z,1,0),"",0))</f>
        <v/>
      </c>
      <c r="W90" s="77" t="str">
        <f>IF(I90=0,"",IF(A90&amp;$I$4&amp;I90=VLOOKUP(A90&amp;$I$4&amp;I90,'Exras Inflair Vs. Base'!Z:Z,1,0),"",0))</f>
        <v/>
      </c>
      <c r="X90" s="77" t="str">
        <f>IF(J90=0,"",IF(A90&amp;$J$4&amp;J90=VLOOKUP(A90&amp;$J$4&amp;J90,'Exras Inflair Vs. Base'!Z:Z,1,0),"",0))</f>
        <v/>
      </c>
    </row>
    <row r="91" spans="1:24" s="77" customFormat="1" ht="15.75" customHeight="1" x14ac:dyDescent="0.3">
      <c r="A91" s="188" t="str">
        <f>IF(BASE!A92=0,"",BASE!A92)</f>
        <v/>
      </c>
      <c r="B91" s="189">
        <f>IF(LEFT(A91,2)="UL",(VLOOKUP(A91,BASE!A:F,6,0)*(VLOOKUP(A91,'SUPL. CALCULATION'!B:AB,27,0)))+(VLOOKUP(A91,BASE!A:G,7,0)*(VLOOKUP(A91,'SUPL. CALCULATION'!B:AC,28,0)))+(VLOOKUP(A91,BASE!A:L,11,0)*(VLOOKUP(A91,'SUPL. CALCULATION'!B:AD,29,0)))+(VLOOKUP(A91,BASE!A:L,12,0)*(VLOOKUP(A91,'SUPL. CALCULATION'!B:AD,29,0))),0)</f>
        <v>0</v>
      </c>
      <c r="C91" s="190">
        <f>IF(LEFT(A91,2)="UL",(VLOOKUP(A91,BASE!A:F,6,0)*VLOOKUP(A91,'SUPL. CALCULATION'!B:Z,25,0))+((VLOOKUP(A91,BASE!A:L,11,0)+VLOOKUP(A91,BASE!A:L,12,0))*VLOOKUP(A91,'SUPL. CALCULATION'!B:AA,26,0)),0)</f>
        <v>0</v>
      </c>
      <c r="D91" s="367">
        <f>IF(LEFT(A91,2)="UL",(IF((VLOOKUP(VLOOKUP(A91,BASE!A:B,2,0),REGISTRATIONS!B:C,2,0))="A330",(IF(VLOOKUP(A91,BASE!A:F,6,0)&gt;0,VLOOKUP(A91,'SUPL. CALCULATION'!B:Y,13,0),0))+(IF(VLOOKUP(A91,BASE!A:G,7,0)&gt;0,VLOOKUP(A91,'SUPL. CALCULATION'!B:Y,16,0),0)),0))+(IF((VLOOKUP(VLOOKUP(A91,BASE!A:B,2,0),REGISTRATIONS!B:C,2,0))="A320",(IF(VLOOKUP(A91,BASE!A:F,6,0)&gt;0,VLOOKUP(A91,'SUPL. CALCULATION'!B:Y,19,0),0))+(IF(VLOOKUP(A91,BASE!A:G,7,0)&gt;0,VLOOKUP(A91,'SUPL. CALCULATION'!B:Y,22,0),0)),0)),0)</f>
        <v>0</v>
      </c>
      <c r="E91" s="191">
        <f>IF(LEFT(A91,2)="UL",(IF((VLOOKUP(VLOOKUP(A91,BASE!A:B,2,0),REGISTRATIONS!B:C,2,0))="A330",(IF(VLOOKUP(A91,BASE!A:F,6,0)&gt;0,VLOOKUP(A91,'SUPL. CALCULATION'!B:Y,14,0),0))+(IF(VLOOKUP(A91,BASE!A:G,7,0)&gt;0,VLOOKUP(A91,'SUPL. CALCULATION'!B:Y,17,0),0)),0)+(IF((VLOOKUP(VLOOKUP(A91,BASE!A:B,2,0),REGISTRATIONS!B:C,2,0))="A320",(IF(VLOOKUP(A91,BASE!A:F,6,0)&gt;0,VLOOKUP(A91,'SUPL. CALCULATION'!B:Y,20,0),0))+(IF(VLOOKUP(A91,BASE!A:G,7,0)&gt;0,VLOOKUP(A91,'SUPL. CALCULATION'!B:Y,23,0),0)),0))),0)</f>
        <v>0</v>
      </c>
      <c r="F91" s="191">
        <f>IF(LEFT(A91,2)="UL",(IF((VLOOKUP(VLOOKUP(A91,BASE!A:B,2,0),REGISTRATIONS!B:C,2,0))="A330",(IF(VLOOKUP(A91,BASE!A:F,6,0)&gt;0,VLOOKUP(A91,'SUPL. CALCULATION'!B:Y,15,0),0))+(IF(VLOOKUP(A91,BASE!A:G,7,0)&gt;0,VLOOKUP(A91,'SUPL. CALCULATION'!B:Y,18,0),0)),0)+(IF((VLOOKUP(VLOOKUP(A91,BASE!A:B,2,0),REGISTRATIONS!B:C,2,0))="A320",(IF(VLOOKUP(A91,BASE!A:F,6,0)&gt;0,VLOOKUP(A91,'SUPL. CALCULATION'!B:Y,21,0),0))+(IF(VLOOKUP(A91,BASE!A:G,7,0)&gt;0,VLOOKUP(A91,'SUPL. CALCULATION'!B:Y,24,0),0)),0))),0)</f>
        <v>0</v>
      </c>
      <c r="G91" s="191">
        <f>_xlfn.IFNA(IF((VLOOKUP(A91,BASE!A:N,14,0))="M",IF(VLOOKUP(VLOOKUP(A91,BASE!A:B,2,0),REGISTRATIONS!B:C,2,0)="A330",(VLOOKUP(A91,BASE!A:K,11,0)),0)+IF(VLOOKUP(VLOOKUP(A91,BASE!A:B,2,0),REGISTRATIONS!B:C,2,0)="A320",(VLOOKUP(A91,BASE!A:K,11,0)),0),0),0)</f>
        <v>0</v>
      </c>
      <c r="H91" s="191">
        <f>_xlfn.IFNA(IF((VLOOKUP(A91,BASE!A:N,14,0))="M",IF(VLOOKUP(VLOOKUP(A91,BASE!A:B,2,0),REGISTRATIONS!B:C,2,0)="A330",(VLOOKUP(A91,BASE!A:K,11,0)),0)+IF(VLOOKUP(VLOOKUP(A91,BASE!A:B,2,0),REGISTRATIONS!B:C,2,0)="A320",(VLOOKUP(A91,BASE!A:K,11,0)),0),0),0)</f>
        <v>0</v>
      </c>
      <c r="I91" s="191">
        <f>_xlfn.IFNA(IF(VLOOKUP(A91,BASE!A:N,14,0)="M",IF((VLOOKUP(VLOOKUP(A91,BASE!A:B,2,0),REGISTRATIONS!B:C,2,0))="A330",VLOOKUP(VLOOKUP(A91,BASE!A:L,12,0),'UL GRID - CREW'!G:H,2,0),0)+IF(VLOOKUP(VLOOKUP(A91,BASE!A:B,2,0),REGISTRATIONS!B:C,2,0)="A320",(VLOOKUP(A91,BASE!A:L,12,0)),0),0),0)</f>
        <v>0</v>
      </c>
      <c r="J91" s="191">
        <f>_xlfn.IFNA(IF(VLOOKUP(A91,BASE!A:N,14,0)="M",IF((VLOOKUP(VLOOKUP(A91,BASE!A:B,2,0),REGISTRATIONS!B:C,2,0))="A330",VLOOKUP(VLOOKUP(A91,BASE!A:L,12,0),'UL GRID - CREW'!G:H,2,0),0)+IF(VLOOKUP(VLOOKUP(A91,BASE!A:B,2,0),REGISTRATIONS!B:C,2,0)="A320",(VLOOKUP(A91,BASE!A:L,12,0)),0),0),0)</f>
        <v>0</v>
      </c>
      <c r="K91" s="254" t="str">
        <f t="shared" si="2"/>
        <v/>
      </c>
      <c r="L91" s="254"/>
      <c r="M91" s="254"/>
      <c r="N91" s="254"/>
      <c r="O91" s="254"/>
      <c r="P91" s="77" t="str">
        <f>IF(B91=0,"",IF(A91&amp;$B$4&amp;B91=VLOOKUP(A91&amp;$B$4&amp;B91,'Exras Inflair Vs. Base'!Z:Z,1,0),"",0))</f>
        <v/>
      </c>
      <c r="Q91" s="77" t="str">
        <f>IF(C91=0,"",IF(A91&amp;$C$4&amp;C91=VLOOKUP(A91&amp;$C$4&amp;C91,'Exras Inflair Vs. Base'!Z:Z,1,0),"",0))</f>
        <v/>
      </c>
      <c r="R91" s="77" t="str">
        <f>IF(D91=0,"",IF(A91&amp;$D$4&amp;D91=VLOOKUP(A91&amp;$D$4&amp;D91,'Exras Inflair Vs. Base'!Z:Z,1,0),"",0))</f>
        <v/>
      </c>
      <c r="S91" s="77" t="str">
        <f>IF(E91=0,"",IF(A91&amp;$E$4&amp;E91=VLOOKUP(A91&amp;$E$4&amp;E91,'Exras Inflair Vs. Base'!Z:Z,1,0),"",0))</f>
        <v/>
      </c>
      <c r="T91" s="77" t="str">
        <f>IF(F91=0,"",IF(A91&amp;$F$4&amp;F91=VLOOKUP(A91&amp;$F$4&amp;F91,'Exras Inflair Vs. Base'!Z:Z,1,0),"",0))</f>
        <v/>
      </c>
      <c r="U91" s="77" t="str">
        <f>IF(G91=0,"",IF(A91&amp;$G$4&amp;G91=VLOOKUP(A91&amp;$G$4&amp;G91,'Exras Inflair Vs. Base'!Z:Z,1,0),"",0))</f>
        <v/>
      </c>
      <c r="V91" s="77" t="str">
        <f>IF(H91=0,"",IF(A91&amp;$H$4&amp;H91=VLOOKUP(A91&amp;$H$4&amp;H91,'Exras Inflair Vs. Base'!Z:Z,1,0),"",0))</f>
        <v/>
      </c>
      <c r="W91" s="77" t="str">
        <f>IF(I91=0,"",IF(A91&amp;$I$4&amp;I91=VLOOKUP(A91&amp;$I$4&amp;I91,'Exras Inflair Vs. Base'!Z:Z,1,0),"",0))</f>
        <v/>
      </c>
      <c r="X91" s="77" t="str">
        <f>IF(J91=0,"",IF(A91&amp;$J$4&amp;J91=VLOOKUP(A91&amp;$J$4&amp;J91,'Exras Inflair Vs. Base'!Z:Z,1,0),"",0))</f>
        <v/>
      </c>
    </row>
    <row r="92" spans="1:24" s="77" customFormat="1" ht="15.75" customHeight="1" x14ac:dyDescent="0.3">
      <c r="A92" s="156" t="str">
        <f>IF(BASE!A93=0,"",BASE!A93)</f>
        <v/>
      </c>
      <c r="B92" s="183">
        <f>IF(LEFT(A92,2)="UL",(VLOOKUP(A92,BASE!A:F,6,0)*(VLOOKUP(A92,'SUPL. CALCULATION'!B:AB,27,0)))+(VLOOKUP(A92,BASE!A:G,7,0)*(VLOOKUP(A92,'SUPL. CALCULATION'!B:AC,28,0)))+(VLOOKUP(A92,BASE!A:L,11,0)*(VLOOKUP(A92,'SUPL. CALCULATION'!B:AD,29,0)))+(VLOOKUP(A92,BASE!A:L,12,0)*(VLOOKUP(A92,'SUPL. CALCULATION'!B:AD,29,0))),0)</f>
        <v>0</v>
      </c>
      <c r="C92" s="184">
        <f>IF(LEFT(A92,2)="UL",(VLOOKUP(A92,BASE!A:F,6,0)*VLOOKUP(A92,'SUPL. CALCULATION'!B:Z,25,0))+((VLOOKUP(A92,BASE!A:L,11,0)+VLOOKUP(A92,BASE!A:L,12,0))*VLOOKUP(A92,'SUPL. CALCULATION'!B:AA,26,0)),0)</f>
        <v>0</v>
      </c>
      <c r="D92" s="366">
        <f>IF(LEFT(A92,2)="UL",(IF((VLOOKUP(VLOOKUP(A92,BASE!A:B,2,0),REGISTRATIONS!B:C,2,0))="A330",(IF(VLOOKUP(A92,BASE!A:F,6,0)&gt;0,VLOOKUP(A92,'SUPL. CALCULATION'!B:Y,13,0),0))+(IF(VLOOKUP(A92,BASE!A:G,7,0)&gt;0,VLOOKUP(A92,'SUPL. CALCULATION'!B:Y,16,0),0)),0))+(IF((VLOOKUP(VLOOKUP(A92,BASE!A:B,2,0),REGISTRATIONS!B:C,2,0))="A320",(IF(VLOOKUP(A92,BASE!A:F,6,0)&gt;0,VLOOKUP(A92,'SUPL. CALCULATION'!B:Y,19,0),0))+(IF(VLOOKUP(A92,BASE!A:G,7,0)&gt;0,VLOOKUP(A92,'SUPL. CALCULATION'!B:Y,22,0),0)),0)),0)</f>
        <v>0</v>
      </c>
      <c r="E92" s="185">
        <f>IF(LEFT(A92,2)="UL",(IF((VLOOKUP(VLOOKUP(A92,BASE!A:B,2,0),REGISTRATIONS!B:C,2,0))="A330",(IF(VLOOKUP(A92,BASE!A:F,6,0)&gt;0,VLOOKUP(A92,'SUPL. CALCULATION'!B:Y,14,0),0))+(IF(VLOOKUP(A92,BASE!A:G,7,0)&gt;0,VLOOKUP(A92,'SUPL. CALCULATION'!B:Y,17,0),0)),0)+(IF((VLOOKUP(VLOOKUP(A92,BASE!A:B,2,0),REGISTRATIONS!B:C,2,0))="A320",(IF(VLOOKUP(A92,BASE!A:F,6,0)&gt;0,VLOOKUP(A92,'SUPL. CALCULATION'!B:Y,20,0),0))+(IF(VLOOKUP(A92,BASE!A:G,7,0)&gt;0,VLOOKUP(A92,'SUPL. CALCULATION'!B:Y,23,0),0)),0))),0)</f>
        <v>0</v>
      </c>
      <c r="F92" s="185">
        <f>IF(LEFT(A92,2)="UL",(IF((VLOOKUP(VLOOKUP(A92,BASE!A:B,2,0),REGISTRATIONS!B:C,2,0))="A330",(IF(VLOOKUP(A92,BASE!A:F,6,0)&gt;0,VLOOKUP(A92,'SUPL. CALCULATION'!B:Y,15,0),0))+(IF(VLOOKUP(A92,BASE!A:G,7,0)&gt;0,VLOOKUP(A92,'SUPL. CALCULATION'!B:Y,18,0),0)),0)+(IF((VLOOKUP(VLOOKUP(A92,BASE!A:B,2,0),REGISTRATIONS!B:C,2,0))="A320",(IF(VLOOKUP(A92,BASE!A:F,6,0)&gt;0,VLOOKUP(A92,'SUPL. CALCULATION'!B:Y,21,0),0))+(IF(VLOOKUP(A92,BASE!A:G,7,0)&gt;0,VLOOKUP(A92,'SUPL. CALCULATION'!B:Y,24,0),0)),0))),0)</f>
        <v>0</v>
      </c>
      <c r="G92" s="185">
        <f>_xlfn.IFNA(IF((VLOOKUP(A92,BASE!A:N,14,0))="M",IF(VLOOKUP(VLOOKUP(A92,BASE!A:B,2,0),REGISTRATIONS!B:C,2,0)="A330",(VLOOKUP(A92,BASE!A:K,11,0)),0)+IF(VLOOKUP(VLOOKUP(A92,BASE!A:B,2,0),REGISTRATIONS!B:C,2,0)="A320",(VLOOKUP(A92,BASE!A:K,11,0)),0),0),0)</f>
        <v>0</v>
      </c>
      <c r="H92" s="185">
        <f>_xlfn.IFNA(IF((VLOOKUP(A92,BASE!A:N,14,0))="M",IF(VLOOKUP(VLOOKUP(A92,BASE!A:B,2,0),REGISTRATIONS!B:C,2,0)="A330",(VLOOKUP(A92,BASE!A:K,11,0)),0)+IF(VLOOKUP(VLOOKUP(A92,BASE!A:B,2,0),REGISTRATIONS!B:C,2,0)="A320",(VLOOKUP(A92,BASE!A:K,11,0)),0),0),0)</f>
        <v>0</v>
      </c>
      <c r="I92" s="185">
        <f>_xlfn.IFNA(IF(VLOOKUP(A92,BASE!A:N,14,0)="M",IF((VLOOKUP(VLOOKUP(A92,BASE!A:B,2,0),REGISTRATIONS!B:C,2,0))="A330",VLOOKUP(VLOOKUP(A92,BASE!A:L,12,0),'UL GRID - CREW'!G:H,2,0),0)+IF(VLOOKUP(VLOOKUP(A92,BASE!A:B,2,0),REGISTRATIONS!B:C,2,0)="A320",(VLOOKUP(A92,BASE!A:L,12,0)),0),0),0)</f>
        <v>0</v>
      </c>
      <c r="J92" s="185">
        <f>_xlfn.IFNA(IF(VLOOKUP(A92,BASE!A:N,14,0)="M",IF((VLOOKUP(VLOOKUP(A92,BASE!A:B,2,0),REGISTRATIONS!B:C,2,0))="A330",VLOOKUP(VLOOKUP(A92,BASE!A:L,12,0),'UL GRID - CREW'!G:H,2,0),0)+IF(VLOOKUP(VLOOKUP(A92,BASE!A:B,2,0),REGISTRATIONS!B:C,2,0)="A320",(VLOOKUP(A92,BASE!A:L,12,0)),0),0),0)</f>
        <v>0</v>
      </c>
      <c r="K92" s="254" t="str">
        <f t="shared" si="2"/>
        <v/>
      </c>
      <c r="L92" s="254"/>
      <c r="M92" s="254"/>
      <c r="N92" s="254"/>
      <c r="O92" s="254"/>
      <c r="P92" s="77" t="str">
        <f>IF(B92=0,"",IF(A92&amp;$B$4&amp;B92=VLOOKUP(A92&amp;$B$4&amp;B92,'Exras Inflair Vs. Base'!Z:Z,1,0),"",0))</f>
        <v/>
      </c>
      <c r="Q92" s="77" t="str">
        <f>IF(C92=0,"",IF(A92&amp;$C$4&amp;C92=VLOOKUP(A92&amp;$C$4&amp;C92,'Exras Inflair Vs. Base'!Z:Z,1,0),"",0))</f>
        <v/>
      </c>
      <c r="R92" s="77" t="str">
        <f>IF(D92=0,"",IF(A92&amp;$D$4&amp;D92=VLOOKUP(A92&amp;$D$4&amp;D92,'Exras Inflair Vs. Base'!Z:Z,1,0),"",0))</f>
        <v/>
      </c>
      <c r="S92" s="77" t="str">
        <f>IF(E92=0,"",IF(A92&amp;$E$4&amp;E92=VLOOKUP(A92&amp;$E$4&amp;E92,'Exras Inflair Vs. Base'!Z:Z,1,0),"",0))</f>
        <v/>
      </c>
      <c r="T92" s="77" t="str">
        <f>IF(F92=0,"",IF(A92&amp;$F$4&amp;F92=VLOOKUP(A92&amp;$F$4&amp;F92,'Exras Inflair Vs. Base'!Z:Z,1,0),"",0))</f>
        <v/>
      </c>
      <c r="U92" s="77" t="str">
        <f>IF(G92=0,"",IF(A92&amp;$G$4&amp;G92=VLOOKUP(A92&amp;$G$4&amp;G92,'Exras Inflair Vs. Base'!Z:Z,1,0),"",0))</f>
        <v/>
      </c>
      <c r="V92" s="77" t="str">
        <f>IF(H92=0,"",IF(A92&amp;$H$4&amp;H92=VLOOKUP(A92&amp;$H$4&amp;H92,'Exras Inflair Vs. Base'!Z:Z,1,0),"",0))</f>
        <v/>
      </c>
      <c r="W92" s="77" t="str">
        <f>IF(I92=0,"",IF(A92&amp;$I$4&amp;I92=VLOOKUP(A92&amp;$I$4&amp;I92,'Exras Inflair Vs. Base'!Z:Z,1,0),"",0))</f>
        <v/>
      </c>
      <c r="X92" s="77" t="str">
        <f>IF(J92=0,"",IF(A92&amp;$J$4&amp;J92=VLOOKUP(A92&amp;$J$4&amp;J92,'Exras Inflair Vs. Base'!Z:Z,1,0),"",0))</f>
        <v/>
      </c>
    </row>
    <row r="93" spans="1:24" s="77" customFormat="1" ht="15.75" customHeight="1" x14ac:dyDescent="0.3">
      <c r="A93" s="188" t="str">
        <f>IF(BASE!A94=0,"",BASE!A94)</f>
        <v/>
      </c>
      <c r="B93" s="189">
        <f>IF(LEFT(A93,2)="UL",(VLOOKUP(A93,BASE!A:F,6,0)*(VLOOKUP(A93,'SUPL. CALCULATION'!B:AB,27,0)))+(VLOOKUP(A93,BASE!A:G,7,0)*(VLOOKUP(A93,'SUPL. CALCULATION'!B:AC,28,0)))+(VLOOKUP(A93,BASE!A:L,11,0)*(VLOOKUP(A93,'SUPL. CALCULATION'!B:AD,29,0)))+(VLOOKUP(A93,BASE!A:L,12,0)*(VLOOKUP(A93,'SUPL. CALCULATION'!B:AD,29,0))),0)</f>
        <v>0</v>
      </c>
      <c r="C93" s="190">
        <f>IF(LEFT(A93,2)="UL",(VLOOKUP(A93,BASE!A:F,6,0)*VLOOKUP(A93,'SUPL. CALCULATION'!B:Z,25,0))+((VLOOKUP(A93,BASE!A:L,11,0)+VLOOKUP(A93,BASE!A:L,12,0))*VLOOKUP(A93,'SUPL. CALCULATION'!B:AA,26,0)),0)</f>
        <v>0</v>
      </c>
      <c r="D93" s="367">
        <f>IF(LEFT(A93,2)="UL",(IF((VLOOKUP(VLOOKUP(A93,BASE!A:B,2,0),REGISTRATIONS!B:C,2,0))="A330",(IF(VLOOKUP(A93,BASE!A:F,6,0)&gt;0,VLOOKUP(A93,'SUPL. CALCULATION'!B:Y,13,0),0))+(IF(VLOOKUP(A93,BASE!A:G,7,0)&gt;0,VLOOKUP(A93,'SUPL. CALCULATION'!B:Y,16,0),0)),0))+(IF((VLOOKUP(VLOOKUP(A93,BASE!A:B,2,0),REGISTRATIONS!B:C,2,0))="A320",(IF(VLOOKUP(A93,BASE!A:F,6,0)&gt;0,VLOOKUP(A93,'SUPL. CALCULATION'!B:Y,19,0),0))+(IF(VLOOKUP(A93,BASE!A:G,7,0)&gt;0,VLOOKUP(A93,'SUPL. CALCULATION'!B:Y,22,0),0)),0)),0)</f>
        <v>0</v>
      </c>
      <c r="E93" s="191">
        <f>IF(LEFT(A93,2)="UL",(IF((VLOOKUP(VLOOKUP(A93,BASE!A:B,2,0),REGISTRATIONS!B:C,2,0))="A330",(IF(VLOOKUP(A93,BASE!A:F,6,0)&gt;0,VLOOKUP(A93,'SUPL. CALCULATION'!B:Y,14,0),0))+(IF(VLOOKUP(A93,BASE!A:G,7,0)&gt;0,VLOOKUP(A93,'SUPL. CALCULATION'!B:Y,17,0),0)),0)+(IF((VLOOKUP(VLOOKUP(A93,BASE!A:B,2,0),REGISTRATIONS!B:C,2,0))="A320",(IF(VLOOKUP(A93,BASE!A:F,6,0)&gt;0,VLOOKUP(A93,'SUPL. CALCULATION'!B:Y,20,0),0))+(IF(VLOOKUP(A93,BASE!A:G,7,0)&gt;0,VLOOKUP(A93,'SUPL. CALCULATION'!B:Y,23,0),0)),0))),0)</f>
        <v>0</v>
      </c>
      <c r="F93" s="191">
        <f>IF(LEFT(A93,2)="UL",(IF((VLOOKUP(VLOOKUP(A93,BASE!A:B,2,0),REGISTRATIONS!B:C,2,0))="A330",(IF(VLOOKUP(A93,BASE!A:F,6,0)&gt;0,VLOOKUP(A93,'SUPL. CALCULATION'!B:Y,15,0),0))+(IF(VLOOKUP(A93,BASE!A:G,7,0)&gt;0,VLOOKUP(A93,'SUPL. CALCULATION'!B:Y,18,0),0)),0)+(IF((VLOOKUP(VLOOKUP(A93,BASE!A:B,2,0),REGISTRATIONS!B:C,2,0))="A320",(IF(VLOOKUP(A93,BASE!A:F,6,0)&gt;0,VLOOKUP(A93,'SUPL. CALCULATION'!B:Y,21,0),0))+(IF(VLOOKUP(A93,BASE!A:G,7,0)&gt;0,VLOOKUP(A93,'SUPL. CALCULATION'!B:Y,24,0),0)),0))),0)</f>
        <v>0</v>
      </c>
      <c r="G93" s="191">
        <f>_xlfn.IFNA(IF((VLOOKUP(A93,BASE!A:N,14,0))="M",IF(VLOOKUP(VLOOKUP(A93,BASE!A:B,2,0),REGISTRATIONS!B:C,2,0)="A330",(VLOOKUP(A93,BASE!A:K,11,0)),0)+IF(VLOOKUP(VLOOKUP(A93,BASE!A:B,2,0),REGISTRATIONS!B:C,2,0)="A320",(VLOOKUP(A93,BASE!A:K,11,0)),0),0),0)</f>
        <v>0</v>
      </c>
      <c r="H93" s="191">
        <f>_xlfn.IFNA(IF((VLOOKUP(A93,BASE!A:N,14,0))="M",IF(VLOOKUP(VLOOKUP(A93,BASE!A:B,2,0),REGISTRATIONS!B:C,2,0)="A330",(VLOOKUP(A93,BASE!A:K,11,0)),0)+IF(VLOOKUP(VLOOKUP(A93,BASE!A:B,2,0),REGISTRATIONS!B:C,2,0)="A320",(VLOOKUP(A93,BASE!A:K,11,0)),0),0),0)</f>
        <v>0</v>
      </c>
      <c r="I93" s="191">
        <f>_xlfn.IFNA(IF(VLOOKUP(A93,BASE!A:N,14,0)="M",IF((VLOOKUP(VLOOKUP(A93,BASE!A:B,2,0),REGISTRATIONS!B:C,2,0))="A330",VLOOKUP(VLOOKUP(A93,BASE!A:L,12,0),'UL GRID - CREW'!G:H,2,0),0)+IF(VLOOKUP(VLOOKUP(A93,BASE!A:B,2,0),REGISTRATIONS!B:C,2,0)="A320",(VLOOKUP(A93,BASE!A:L,12,0)),0),0),0)</f>
        <v>0</v>
      </c>
      <c r="J93" s="191">
        <f>_xlfn.IFNA(IF(VLOOKUP(A93,BASE!A:N,14,0)="M",IF((VLOOKUP(VLOOKUP(A93,BASE!A:B,2,0),REGISTRATIONS!B:C,2,0))="A330",VLOOKUP(VLOOKUP(A93,BASE!A:L,12,0),'UL GRID - CREW'!G:H,2,0),0)+IF(VLOOKUP(VLOOKUP(A93,BASE!A:B,2,0),REGISTRATIONS!B:C,2,0)="A320",(VLOOKUP(A93,BASE!A:L,12,0)),0),0),0)</f>
        <v>0</v>
      </c>
      <c r="K93" s="254" t="str">
        <f t="shared" si="2"/>
        <v/>
      </c>
      <c r="L93" s="254"/>
      <c r="M93" s="254"/>
      <c r="N93" s="254"/>
      <c r="O93" s="254"/>
      <c r="P93" s="77" t="str">
        <f>IF(B93=0,"",IF(A93&amp;$B$4&amp;B93=VLOOKUP(A93&amp;$B$4&amp;B93,'Exras Inflair Vs. Base'!Z:Z,1,0),"",0))</f>
        <v/>
      </c>
      <c r="Q93" s="77" t="str">
        <f>IF(C93=0,"",IF(A93&amp;$C$4&amp;C93=VLOOKUP(A93&amp;$C$4&amp;C93,'Exras Inflair Vs. Base'!Z:Z,1,0),"",0))</f>
        <v/>
      </c>
      <c r="R93" s="77" t="str">
        <f>IF(D93=0,"",IF(A93&amp;$D$4&amp;D93=VLOOKUP(A93&amp;$D$4&amp;D93,'Exras Inflair Vs. Base'!Z:Z,1,0),"",0))</f>
        <v/>
      </c>
      <c r="S93" s="77" t="str">
        <f>IF(E93=0,"",IF(A93&amp;$E$4&amp;E93=VLOOKUP(A93&amp;$E$4&amp;E93,'Exras Inflair Vs. Base'!Z:Z,1,0),"",0))</f>
        <v/>
      </c>
      <c r="T93" s="77" t="str">
        <f>IF(F93=0,"",IF(A93&amp;$F$4&amp;F93=VLOOKUP(A93&amp;$F$4&amp;F93,'Exras Inflair Vs. Base'!Z:Z,1,0),"",0))</f>
        <v/>
      </c>
      <c r="U93" s="77" t="str">
        <f>IF(G93=0,"",IF(A93&amp;$G$4&amp;G93=VLOOKUP(A93&amp;$G$4&amp;G93,'Exras Inflair Vs. Base'!Z:Z,1,0),"",0))</f>
        <v/>
      </c>
      <c r="V93" s="77" t="str">
        <f>IF(H93=0,"",IF(A93&amp;$H$4&amp;H93=VLOOKUP(A93&amp;$H$4&amp;H93,'Exras Inflair Vs. Base'!Z:Z,1,0),"",0))</f>
        <v/>
      </c>
      <c r="W93" s="77" t="str">
        <f>IF(I93=0,"",IF(A93&amp;$I$4&amp;I93=VLOOKUP(A93&amp;$I$4&amp;I93,'Exras Inflair Vs. Base'!Z:Z,1,0),"",0))</f>
        <v/>
      </c>
      <c r="X93" s="77" t="str">
        <f>IF(J93=0,"",IF(A93&amp;$J$4&amp;J93=VLOOKUP(A93&amp;$J$4&amp;J93,'Exras Inflair Vs. Base'!Z:Z,1,0),"",0))</f>
        <v/>
      </c>
    </row>
    <row r="94" spans="1:24" s="77" customFormat="1" ht="15.75" customHeight="1" x14ac:dyDescent="0.3">
      <c r="A94" s="156" t="str">
        <f>IF(BASE!A95=0,"",BASE!A95)</f>
        <v/>
      </c>
      <c r="B94" s="183">
        <f>IF(LEFT(A94,2)="UL",(VLOOKUP(A94,BASE!A:F,6,0)*(VLOOKUP(A94,'SUPL. CALCULATION'!B:AB,27,0)))+(VLOOKUP(A94,BASE!A:G,7,0)*(VLOOKUP(A94,'SUPL. CALCULATION'!B:AC,28,0)))+(VLOOKUP(A94,BASE!A:L,11,0)*(VLOOKUP(A94,'SUPL. CALCULATION'!B:AD,29,0)))+(VLOOKUP(A94,BASE!A:L,12,0)*(VLOOKUP(A94,'SUPL. CALCULATION'!B:AD,29,0))),0)</f>
        <v>0</v>
      </c>
      <c r="C94" s="184">
        <f>IF(LEFT(A94,2)="UL",(VLOOKUP(A94,BASE!A:F,6,0)*VLOOKUP(A94,'SUPL. CALCULATION'!B:Z,25,0))+((VLOOKUP(A94,BASE!A:L,11,0)+VLOOKUP(A94,BASE!A:L,12,0))*VLOOKUP(A94,'SUPL. CALCULATION'!B:AA,26,0)),0)</f>
        <v>0</v>
      </c>
      <c r="D94" s="366">
        <f>IF(LEFT(A94,2)="UL",(IF((VLOOKUP(VLOOKUP(A94,BASE!A:B,2,0),REGISTRATIONS!B:C,2,0))="A330",(IF(VLOOKUP(A94,BASE!A:F,6,0)&gt;0,VLOOKUP(A94,'SUPL. CALCULATION'!B:Y,13,0),0))+(IF(VLOOKUP(A94,BASE!A:G,7,0)&gt;0,VLOOKUP(A94,'SUPL. CALCULATION'!B:Y,16,0),0)),0))+(IF((VLOOKUP(VLOOKUP(A94,BASE!A:B,2,0),REGISTRATIONS!B:C,2,0))="A320",(IF(VLOOKUP(A94,BASE!A:F,6,0)&gt;0,VLOOKUP(A94,'SUPL. CALCULATION'!B:Y,19,0),0))+(IF(VLOOKUP(A94,BASE!A:G,7,0)&gt;0,VLOOKUP(A94,'SUPL. CALCULATION'!B:Y,22,0),0)),0)),0)</f>
        <v>0</v>
      </c>
      <c r="E94" s="185">
        <f>IF(LEFT(A94,2)="UL",(IF((VLOOKUP(VLOOKUP(A94,BASE!A:B,2,0),REGISTRATIONS!B:C,2,0))="A330",(IF(VLOOKUP(A94,BASE!A:F,6,0)&gt;0,VLOOKUP(A94,'SUPL. CALCULATION'!B:Y,14,0),0))+(IF(VLOOKUP(A94,BASE!A:G,7,0)&gt;0,VLOOKUP(A94,'SUPL. CALCULATION'!B:Y,17,0),0)),0)+(IF((VLOOKUP(VLOOKUP(A94,BASE!A:B,2,0),REGISTRATIONS!B:C,2,0))="A320",(IF(VLOOKUP(A94,BASE!A:F,6,0)&gt;0,VLOOKUP(A94,'SUPL. CALCULATION'!B:Y,20,0),0))+(IF(VLOOKUP(A94,BASE!A:G,7,0)&gt;0,VLOOKUP(A94,'SUPL. CALCULATION'!B:Y,23,0),0)),0))),0)</f>
        <v>0</v>
      </c>
      <c r="F94" s="185">
        <f>IF(LEFT(A94,2)="UL",(IF((VLOOKUP(VLOOKUP(A94,BASE!A:B,2,0),REGISTRATIONS!B:C,2,0))="A330",(IF(VLOOKUP(A94,BASE!A:F,6,0)&gt;0,VLOOKUP(A94,'SUPL. CALCULATION'!B:Y,15,0),0))+(IF(VLOOKUP(A94,BASE!A:G,7,0)&gt;0,VLOOKUP(A94,'SUPL. CALCULATION'!B:Y,18,0),0)),0)+(IF((VLOOKUP(VLOOKUP(A94,BASE!A:B,2,0),REGISTRATIONS!B:C,2,0))="A320",(IF(VLOOKUP(A94,BASE!A:F,6,0)&gt;0,VLOOKUP(A94,'SUPL. CALCULATION'!B:Y,21,0),0))+(IF(VLOOKUP(A94,BASE!A:G,7,0)&gt;0,VLOOKUP(A94,'SUPL. CALCULATION'!B:Y,24,0),0)),0))),0)</f>
        <v>0</v>
      </c>
      <c r="G94" s="185">
        <f>_xlfn.IFNA(IF((VLOOKUP(A94,BASE!A:N,14,0))="M",IF(VLOOKUP(VLOOKUP(A94,BASE!A:B,2,0),REGISTRATIONS!B:C,2,0)="A330",(VLOOKUP(A94,BASE!A:K,11,0)),0)+IF(VLOOKUP(VLOOKUP(A94,BASE!A:B,2,0),REGISTRATIONS!B:C,2,0)="A320",(VLOOKUP(A94,BASE!A:K,11,0)),0),0),0)</f>
        <v>0</v>
      </c>
      <c r="H94" s="185">
        <f>_xlfn.IFNA(IF((VLOOKUP(A94,BASE!A:N,14,0))="M",IF(VLOOKUP(VLOOKUP(A94,BASE!A:B,2,0),REGISTRATIONS!B:C,2,0)="A330",(VLOOKUP(A94,BASE!A:K,11,0)),0)+IF(VLOOKUP(VLOOKUP(A94,BASE!A:B,2,0),REGISTRATIONS!B:C,2,0)="A320",(VLOOKUP(A94,BASE!A:K,11,0)),0),0),0)</f>
        <v>0</v>
      </c>
      <c r="I94" s="185">
        <f>_xlfn.IFNA(IF(VLOOKUP(A94,BASE!A:N,14,0)="M",IF((VLOOKUP(VLOOKUP(A94,BASE!A:B,2,0),REGISTRATIONS!B:C,2,0))="A330",VLOOKUP(VLOOKUP(A94,BASE!A:L,12,0),'UL GRID - CREW'!G:H,2,0),0)+IF(VLOOKUP(VLOOKUP(A94,BASE!A:B,2,0),REGISTRATIONS!B:C,2,0)="A320",(VLOOKUP(A94,BASE!A:L,12,0)),0),0),0)</f>
        <v>0</v>
      </c>
      <c r="J94" s="185">
        <f>_xlfn.IFNA(IF(VLOOKUP(A94,BASE!A:N,14,0)="M",IF((VLOOKUP(VLOOKUP(A94,BASE!A:B,2,0),REGISTRATIONS!B:C,2,0))="A330",VLOOKUP(VLOOKUP(A94,BASE!A:L,12,0),'UL GRID - CREW'!G:H,2,0),0)+IF(VLOOKUP(VLOOKUP(A94,BASE!A:B,2,0),REGISTRATIONS!B:C,2,0)="A320",(VLOOKUP(A94,BASE!A:L,12,0)),0),0),0)</f>
        <v>0</v>
      </c>
      <c r="K94" s="254" t="str">
        <f t="shared" si="2"/>
        <v/>
      </c>
      <c r="L94" s="254"/>
      <c r="M94" s="254"/>
      <c r="N94" s="254"/>
      <c r="O94" s="254"/>
      <c r="P94" s="77" t="str">
        <f>IF(B94=0,"",IF(A94&amp;$B$4&amp;B94=VLOOKUP(A94&amp;$B$4&amp;B94,'Exras Inflair Vs. Base'!Z:Z,1,0),"",0))</f>
        <v/>
      </c>
      <c r="Q94" s="77" t="str">
        <f>IF(C94=0,"",IF(A94&amp;$C$4&amp;C94=VLOOKUP(A94&amp;$C$4&amp;C94,'Exras Inflair Vs. Base'!Z:Z,1,0),"",0))</f>
        <v/>
      </c>
      <c r="R94" s="77" t="str">
        <f>IF(D94=0,"",IF(A94&amp;$D$4&amp;D94=VLOOKUP(A94&amp;$D$4&amp;D94,'Exras Inflair Vs. Base'!Z:Z,1,0),"",0))</f>
        <v/>
      </c>
      <c r="S94" s="77" t="str">
        <f>IF(E94=0,"",IF(A94&amp;$E$4&amp;E94=VLOOKUP(A94&amp;$E$4&amp;E94,'Exras Inflair Vs. Base'!Z:Z,1,0),"",0))</f>
        <v/>
      </c>
      <c r="T94" s="77" t="str">
        <f>IF(F94=0,"",IF(A94&amp;$F$4&amp;F94=VLOOKUP(A94&amp;$F$4&amp;F94,'Exras Inflair Vs. Base'!Z:Z,1,0),"",0))</f>
        <v/>
      </c>
      <c r="U94" s="77" t="str">
        <f>IF(G94=0,"",IF(A94&amp;$G$4&amp;G94=VLOOKUP(A94&amp;$G$4&amp;G94,'Exras Inflair Vs. Base'!Z:Z,1,0),"",0))</f>
        <v/>
      </c>
      <c r="V94" s="77" t="str">
        <f>IF(H94=0,"",IF(A94&amp;$H$4&amp;H94=VLOOKUP(A94&amp;$H$4&amp;H94,'Exras Inflair Vs. Base'!Z:Z,1,0),"",0))</f>
        <v/>
      </c>
      <c r="W94" s="77" t="str">
        <f>IF(I94=0,"",IF(A94&amp;$I$4&amp;I94=VLOOKUP(A94&amp;$I$4&amp;I94,'Exras Inflair Vs. Base'!Z:Z,1,0),"",0))</f>
        <v/>
      </c>
      <c r="X94" s="77" t="str">
        <f>IF(J94=0,"",IF(A94&amp;$J$4&amp;J94=VLOOKUP(A94&amp;$J$4&amp;J94,'Exras Inflair Vs. Base'!Z:Z,1,0),"",0))</f>
        <v/>
      </c>
    </row>
    <row r="95" spans="1:24" s="77" customFormat="1" ht="15.75" customHeight="1" x14ac:dyDescent="0.3">
      <c r="A95" s="188" t="str">
        <f>IF(BASE!A96=0,"",BASE!A96)</f>
        <v/>
      </c>
      <c r="B95" s="189">
        <f>IF(LEFT(A95,2)="UL",(VLOOKUP(A95,BASE!A:F,6,0)*(VLOOKUP(A95,'SUPL. CALCULATION'!B:AB,27,0)))+(VLOOKUP(A95,BASE!A:G,7,0)*(VLOOKUP(A95,'SUPL. CALCULATION'!B:AC,28,0)))+(VLOOKUP(A95,BASE!A:L,11,0)*(VLOOKUP(A95,'SUPL. CALCULATION'!B:AD,29,0)))+(VLOOKUP(A95,BASE!A:L,12,0)*(VLOOKUP(A95,'SUPL. CALCULATION'!B:AD,29,0))),0)</f>
        <v>0</v>
      </c>
      <c r="C95" s="190">
        <f>IF(LEFT(A95,2)="UL",(VLOOKUP(A95,BASE!A:F,6,0)*VLOOKUP(A95,'SUPL. CALCULATION'!B:Z,25,0))+((VLOOKUP(A95,BASE!A:L,11,0)+VLOOKUP(A95,BASE!A:L,12,0))*VLOOKUP(A95,'SUPL. CALCULATION'!B:AA,26,0)),0)</f>
        <v>0</v>
      </c>
      <c r="D95" s="367">
        <f>IF(LEFT(A95,2)="UL",(IF((VLOOKUP(VLOOKUP(A95,BASE!A:B,2,0),REGISTRATIONS!B:C,2,0))="A330",(IF(VLOOKUP(A95,BASE!A:F,6,0)&gt;0,VLOOKUP(A95,'SUPL. CALCULATION'!B:Y,13,0),0))+(IF(VLOOKUP(A95,BASE!A:G,7,0)&gt;0,VLOOKUP(A95,'SUPL. CALCULATION'!B:Y,16,0),0)),0))+(IF((VLOOKUP(VLOOKUP(A95,BASE!A:B,2,0),REGISTRATIONS!B:C,2,0))="A320",(IF(VLOOKUP(A95,BASE!A:F,6,0)&gt;0,VLOOKUP(A95,'SUPL. CALCULATION'!B:Y,19,0),0))+(IF(VLOOKUP(A95,BASE!A:G,7,0)&gt;0,VLOOKUP(A95,'SUPL. CALCULATION'!B:Y,22,0),0)),0)),0)</f>
        <v>0</v>
      </c>
      <c r="E95" s="191">
        <f>IF(LEFT(A95,2)="UL",(IF((VLOOKUP(VLOOKUP(A95,BASE!A:B,2,0),REGISTRATIONS!B:C,2,0))="A330",(IF(VLOOKUP(A95,BASE!A:F,6,0)&gt;0,VLOOKUP(A95,'SUPL. CALCULATION'!B:Y,14,0),0))+(IF(VLOOKUP(A95,BASE!A:G,7,0)&gt;0,VLOOKUP(A95,'SUPL. CALCULATION'!B:Y,17,0),0)),0)+(IF((VLOOKUP(VLOOKUP(A95,BASE!A:B,2,0),REGISTRATIONS!B:C,2,0))="A320",(IF(VLOOKUP(A95,BASE!A:F,6,0)&gt;0,VLOOKUP(A95,'SUPL. CALCULATION'!B:Y,20,0),0))+(IF(VLOOKUP(A95,BASE!A:G,7,0)&gt;0,VLOOKUP(A95,'SUPL. CALCULATION'!B:Y,23,0),0)),0))),0)</f>
        <v>0</v>
      </c>
      <c r="F95" s="191">
        <f>IF(LEFT(A95,2)="UL",(IF((VLOOKUP(VLOOKUP(A95,BASE!A:B,2,0),REGISTRATIONS!B:C,2,0))="A330",(IF(VLOOKUP(A95,BASE!A:F,6,0)&gt;0,VLOOKUP(A95,'SUPL. CALCULATION'!B:Y,15,0),0))+(IF(VLOOKUP(A95,BASE!A:G,7,0)&gt;0,VLOOKUP(A95,'SUPL. CALCULATION'!B:Y,18,0),0)),0)+(IF((VLOOKUP(VLOOKUP(A95,BASE!A:B,2,0),REGISTRATIONS!B:C,2,0))="A320",(IF(VLOOKUP(A95,BASE!A:F,6,0)&gt;0,VLOOKUP(A95,'SUPL. CALCULATION'!B:Y,21,0),0))+(IF(VLOOKUP(A95,BASE!A:G,7,0)&gt;0,VLOOKUP(A95,'SUPL. CALCULATION'!B:Y,24,0),0)),0))),0)</f>
        <v>0</v>
      </c>
      <c r="G95" s="191">
        <f>_xlfn.IFNA(IF((VLOOKUP(A95,BASE!A:N,14,0))="M",IF(VLOOKUP(VLOOKUP(A95,BASE!A:B,2,0),REGISTRATIONS!B:C,2,0)="A330",(VLOOKUP(A95,BASE!A:K,11,0)),0)+IF(VLOOKUP(VLOOKUP(A95,BASE!A:B,2,0),REGISTRATIONS!B:C,2,0)="A320",(VLOOKUP(A95,BASE!A:K,11,0)),0),0),0)</f>
        <v>0</v>
      </c>
      <c r="H95" s="191">
        <f>_xlfn.IFNA(IF((VLOOKUP(A95,BASE!A:N,14,0))="M",IF(VLOOKUP(VLOOKUP(A95,BASE!A:B,2,0),REGISTRATIONS!B:C,2,0)="A330",(VLOOKUP(A95,BASE!A:K,11,0)),0)+IF(VLOOKUP(VLOOKUP(A95,BASE!A:B,2,0),REGISTRATIONS!B:C,2,0)="A320",(VLOOKUP(A95,BASE!A:K,11,0)),0),0),0)</f>
        <v>0</v>
      </c>
      <c r="I95" s="191">
        <f>_xlfn.IFNA(IF(VLOOKUP(A95,BASE!A:N,14,0)="M",IF((VLOOKUP(VLOOKUP(A95,BASE!A:B,2,0),REGISTRATIONS!B:C,2,0))="A330",VLOOKUP(VLOOKUP(A95,BASE!A:L,12,0),'UL GRID - CREW'!G:H,2,0),0)+IF(VLOOKUP(VLOOKUP(A95,BASE!A:B,2,0),REGISTRATIONS!B:C,2,0)="A320",(VLOOKUP(A95,BASE!A:L,12,0)),0),0),0)</f>
        <v>0</v>
      </c>
      <c r="J95" s="191">
        <f>_xlfn.IFNA(IF(VLOOKUP(A95,BASE!A:N,14,0)="M",IF((VLOOKUP(VLOOKUP(A95,BASE!A:B,2,0),REGISTRATIONS!B:C,2,0))="A330",VLOOKUP(VLOOKUP(A95,BASE!A:L,12,0),'UL GRID - CREW'!G:H,2,0),0)+IF(VLOOKUP(VLOOKUP(A95,BASE!A:B,2,0),REGISTRATIONS!B:C,2,0)="A320",(VLOOKUP(A95,BASE!A:L,12,0)),0),0),0)</f>
        <v>0</v>
      </c>
      <c r="K95" s="254" t="str">
        <f t="shared" si="2"/>
        <v/>
      </c>
      <c r="L95" s="254"/>
      <c r="M95" s="254"/>
      <c r="N95" s="254"/>
      <c r="O95" s="254"/>
      <c r="P95" s="77" t="str">
        <f>IF(B95=0,"",IF(A95&amp;$B$4&amp;B95=VLOOKUP(A95&amp;$B$4&amp;B95,'Exras Inflair Vs. Base'!Z:Z,1,0),"",0))</f>
        <v/>
      </c>
      <c r="Q95" s="77" t="str">
        <f>IF(C95=0,"",IF(A95&amp;$C$4&amp;C95=VLOOKUP(A95&amp;$C$4&amp;C95,'Exras Inflair Vs. Base'!Z:Z,1,0),"",0))</f>
        <v/>
      </c>
      <c r="R95" s="77" t="str">
        <f>IF(D95=0,"",IF(A95&amp;$D$4&amp;D95=VLOOKUP(A95&amp;$D$4&amp;D95,'Exras Inflair Vs. Base'!Z:Z,1,0),"",0))</f>
        <v/>
      </c>
      <c r="S95" s="77" t="str">
        <f>IF(E95=0,"",IF(A95&amp;$E$4&amp;E95=VLOOKUP(A95&amp;$E$4&amp;E95,'Exras Inflair Vs. Base'!Z:Z,1,0),"",0))</f>
        <v/>
      </c>
      <c r="T95" s="77" t="str">
        <f>IF(F95=0,"",IF(A95&amp;$F$4&amp;F95=VLOOKUP(A95&amp;$F$4&amp;F95,'Exras Inflair Vs. Base'!Z:Z,1,0),"",0))</f>
        <v/>
      </c>
      <c r="U95" s="77" t="str">
        <f>IF(G95=0,"",IF(A95&amp;$G$4&amp;G95=VLOOKUP(A95&amp;$G$4&amp;G95,'Exras Inflair Vs. Base'!Z:Z,1,0),"",0))</f>
        <v/>
      </c>
      <c r="V95" s="77" t="str">
        <f>IF(H95=0,"",IF(A95&amp;$H$4&amp;H95=VLOOKUP(A95&amp;$H$4&amp;H95,'Exras Inflair Vs. Base'!Z:Z,1,0),"",0))</f>
        <v/>
      </c>
      <c r="W95" s="77" t="str">
        <f>IF(I95=0,"",IF(A95&amp;$I$4&amp;I95=VLOOKUP(A95&amp;$I$4&amp;I95,'Exras Inflair Vs. Base'!Z:Z,1,0),"",0))</f>
        <v/>
      </c>
      <c r="X95" s="77" t="str">
        <f>IF(J95=0,"",IF(A95&amp;$J$4&amp;J95=VLOOKUP(A95&amp;$J$4&amp;J95,'Exras Inflair Vs. Base'!Z:Z,1,0),"",0))</f>
        <v/>
      </c>
    </row>
    <row r="96" spans="1:24" s="77" customFormat="1" ht="15.75" customHeight="1" x14ac:dyDescent="0.3">
      <c r="A96" s="156" t="str">
        <f>IF(BASE!A97=0,"",BASE!A97)</f>
        <v/>
      </c>
      <c r="B96" s="183">
        <f>IF(LEFT(A96,2)="UL",(VLOOKUP(A96,BASE!A:F,6,0)*(VLOOKUP(A96,'SUPL. CALCULATION'!B:AB,27,0)))+(VLOOKUP(A96,BASE!A:G,7,0)*(VLOOKUP(A96,'SUPL. CALCULATION'!B:AC,28,0)))+(VLOOKUP(A96,BASE!A:L,11,0)*(VLOOKUP(A96,'SUPL. CALCULATION'!B:AD,29,0)))+(VLOOKUP(A96,BASE!A:L,12,0)*(VLOOKUP(A96,'SUPL. CALCULATION'!B:AD,29,0))),0)</f>
        <v>0</v>
      </c>
      <c r="C96" s="184">
        <f>IF(LEFT(A96,2)="UL",(VLOOKUP(A96,BASE!A:F,6,0)*VLOOKUP(A96,'SUPL. CALCULATION'!B:Z,25,0))+((VLOOKUP(A96,BASE!A:L,11,0)+VLOOKUP(A96,BASE!A:L,12,0))*VLOOKUP(A96,'SUPL. CALCULATION'!B:AA,26,0)),0)</f>
        <v>0</v>
      </c>
      <c r="D96" s="366">
        <f>IF(LEFT(A96,2)="UL",(IF((VLOOKUP(VLOOKUP(A96,BASE!A:B,2,0),REGISTRATIONS!B:C,2,0))="A330",(IF(VLOOKUP(A96,BASE!A:F,6,0)&gt;0,VLOOKUP(A96,'SUPL. CALCULATION'!B:Y,13,0),0))+(IF(VLOOKUP(A96,BASE!A:G,7,0)&gt;0,VLOOKUP(A96,'SUPL. CALCULATION'!B:Y,16,0),0)),0))+(IF((VLOOKUP(VLOOKUP(A96,BASE!A:B,2,0),REGISTRATIONS!B:C,2,0))="A320",(IF(VLOOKUP(A96,BASE!A:F,6,0)&gt;0,VLOOKUP(A96,'SUPL. CALCULATION'!B:Y,19,0),0))+(IF(VLOOKUP(A96,BASE!A:G,7,0)&gt;0,VLOOKUP(A96,'SUPL. CALCULATION'!B:Y,22,0),0)),0)),0)</f>
        <v>0</v>
      </c>
      <c r="E96" s="185">
        <f>IF(LEFT(A96,2)="UL",(IF((VLOOKUP(VLOOKUP(A96,BASE!A:B,2,0),REGISTRATIONS!B:C,2,0))="A330",(IF(VLOOKUP(A96,BASE!A:F,6,0)&gt;0,VLOOKUP(A96,'SUPL. CALCULATION'!B:Y,14,0),0))+(IF(VLOOKUP(A96,BASE!A:G,7,0)&gt;0,VLOOKUP(A96,'SUPL. CALCULATION'!B:Y,17,0),0)),0)+(IF((VLOOKUP(VLOOKUP(A96,BASE!A:B,2,0),REGISTRATIONS!B:C,2,0))="A320",(IF(VLOOKUP(A96,BASE!A:F,6,0)&gt;0,VLOOKUP(A96,'SUPL. CALCULATION'!B:Y,20,0),0))+(IF(VLOOKUP(A96,BASE!A:G,7,0)&gt;0,VLOOKUP(A96,'SUPL. CALCULATION'!B:Y,23,0),0)),0))),0)</f>
        <v>0</v>
      </c>
      <c r="F96" s="185">
        <f>IF(LEFT(A96,2)="UL",(IF((VLOOKUP(VLOOKUP(A96,BASE!A:B,2,0),REGISTRATIONS!B:C,2,0))="A330",(IF(VLOOKUP(A96,BASE!A:F,6,0)&gt;0,VLOOKUP(A96,'SUPL. CALCULATION'!B:Y,15,0),0))+(IF(VLOOKUP(A96,BASE!A:G,7,0)&gt;0,VLOOKUP(A96,'SUPL. CALCULATION'!B:Y,18,0),0)),0)+(IF((VLOOKUP(VLOOKUP(A96,BASE!A:B,2,0),REGISTRATIONS!B:C,2,0))="A320",(IF(VLOOKUP(A96,BASE!A:F,6,0)&gt;0,VLOOKUP(A96,'SUPL. CALCULATION'!B:Y,21,0),0))+(IF(VLOOKUP(A96,BASE!A:G,7,0)&gt;0,VLOOKUP(A96,'SUPL. CALCULATION'!B:Y,24,0),0)),0))),0)</f>
        <v>0</v>
      </c>
      <c r="G96" s="185">
        <f>_xlfn.IFNA(IF((VLOOKUP(A96,BASE!A:N,14,0))="M",IF(VLOOKUP(VLOOKUP(A96,BASE!A:B,2,0),REGISTRATIONS!B:C,2,0)="A330",(VLOOKUP(A96,BASE!A:K,11,0)),0)+IF(VLOOKUP(VLOOKUP(A96,BASE!A:B,2,0),REGISTRATIONS!B:C,2,0)="A320",(VLOOKUP(A96,BASE!A:K,11,0)),0),0),0)</f>
        <v>0</v>
      </c>
      <c r="H96" s="185">
        <f>_xlfn.IFNA(IF((VLOOKUP(A96,BASE!A:N,14,0))="M",IF(VLOOKUP(VLOOKUP(A96,BASE!A:B,2,0),REGISTRATIONS!B:C,2,0)="A330",(VLOOKUP(A96,BASE!A:K,11,0)),0)+IF(VLOOKUP(VLOOKUP(A96,BASE!A:B,2,0),REGISTRATIONS!B:C,2,0)="A320",(VLOOKUP(A96,BASE!A:K,11,0)),0),0),0)</f>
        <v>0</v>
      </c>
      <c r="I96" s="185">
        <f>_xlfn.IFNA(IF(VLOOKUP(A96,BASE!A:N,14,0)="M",IF((VLOOKUP(VLOOKUP(A96,BASE!A:B,2,0),REGISTRATIONS!B:C,2,0))="A330",VLOOKUP(VLOOKUP(A96,BASE!A:L,12,0),'UL GRID - CREW'!G:H,2,0),0)+IF(VLOOKUP(VLOOKUP(A96,BASE!A:B,2,0),REGISTRATIONS!B:C,2,0)="A320",(VLOOKUP(A96,BASE!A:L,12,0)),0),0),0)</f>
        <v>0</v>
      </c>
      <c r="J96" s="185">
        <f>_xlfn.IFNA(IF(VLOOKUP(A96,BASE!A:N,14,0)="M",IF((VLOOKUP(VLOOKUP(A96,BASE!A:B,2,0),REGISTRATIONS!B:C,2,0))="A330",VLOOKUP(VLOOKUP(A96,BASE!A:L,12,0),'UL GRID - CREW'!G:H,2,0),0)+IF(VLOOKUP(VLOOKUP(A96,BASE!A:B,2,0),REGISTRATIONS!B:C,2,0)="A320",(VLOOKUP(A96,BASE!A:L,12,0)),0),0),0)</f>
        <v>0</v>
      </c>
      <c r="K96" s="254" t="str">
        <f t="shared" si="2"/>
        <v/>
      </c>
      <c r="L96" s="254"/>
      <c r="M96" s="254"/>
      <c r="N96" s="254"/>
      <c r="O96" s="254"/>
      <c r="P96" s="77" t="str">
        <f>IF(B96=0,"",IF(A96&amp;$B$4&amp;B96=VLOOKUP(A96&amp;$B$4&amp;B96,'Exras Inflair Vs. Base'!Z:Z,1,0),"",0))</f>
        <v/>
      </c>
      <c r="Q96" s="77" t="str">
        <f>IF(C96=0,"",IF(A96&amp;$C$4&amp;C96=VLOOKUP(A96&amp;$C$4&amp;C96,'Exras Inflair Vs. Base'!Z:Z,1,0),"",0))</f>
        <v/>
      </c>
      <c r="R96" s="77" t="str">
        <f>IF(D96=0,"",IF(A96&amp;$D$4&amp;D96=VLOOKUP(A96&amp;$D$4&amp;D96,'Exras Inflair Vs. Base'!Z:Z,1,0),"",0))</f>
        <v/>
      </c>
      <c r="S96" s="77" t="str">
        <f>IF(E96=0,"",IF(A96&amp;$E$4&amp;E96=VLOOKUP(A96&amp;$E$4&amp;E96,'Exras Inflair Vs. Base'!Z:Z,1,0),"",0))</f>
        <v/>
      </c>
      <c r="T96" s="77" t="str">
        <f>IF(F96=0,"",IF(A96&amp;$F$4&amp;F96=VLOOKUP(A96&amp;$F$4&amp;F96,'Exras Inflair Vs. Base'!Z:Z,1,0),"",0))</f>
        <v/>
      </c>
      <c r="U96" s="77" t="str">
        <f>IF(G96=0,"",IF(A96&amp;$G$4&amp;G96=VLOOKUP(A96&amp;$G$4&amp;G96,'Exras Inflair Vs. Base'!Z:Z,1,0),"",0))</f>
        <v/>
      </c>
      <c r="V96" s="77" t="str">
        <f>IF(H96=0,"",IF(A96&amp;$H$4&amp;H96=VLOOKUP(A96&amp;$H$4&amp;H96,'Exras Inflair Vs. Base'!Z:Z,1,0),"",0))</f>
        <v/>
      </c>
      <c r="W96" s="77" t="str">
        <f>IF(I96=0,"",IF(A96&amp;$I$4&amp;I96=VLOOKUP(A96&amp;$I$4&amp;I96,'Exras Inflair Vs. Base'!Z:Z,1,0),"",0))</f>
        <v/>
      </c>
      <c r="X96" s="77" t="str">
        <f>IF(J96=0,"",IF(A96&amp;$J$4&amp;J96=VLOOKUP(A96&amp;$J$4&amp;J96,'Exras Inflair Vs. Base'!Z:Z,1,0),"",0))</f>
        <v/>
      </c>
    </row>
    <row r="97" spans="1:24" s="77" customFormat="1" ht="15.75" customHeight="1" x14ac:dyDescent="0.3">
      <c r="A97" s="188" t="str">
        <f>IF(BASE!A98=0,"",BASE!A98)</f>
        <v/>
      </c>
      <c r="B97" s="189">
        <f>IF(LEFT(A97,2)="UL",(VLOOKUP(A97,BASE!A:F,6,0)*(VLOOKUP(A97,'SUPL. CALCULATION'!B:AB,27,0)))+(VLOOKUP(A97,BASE!A:G,7,0)*(VLOOKUP(A97,'SUPL. CALCULATION'!B:AC,28,0)))+(VLOOKUP(A97,BASE!A:L,11,0)*(VLOOKUP(A97,'SUPL. CALCULATION'!B:AD,29,0)))+(VLOOKUP(A97,BASE!A:L,12,0)*(VLOOKUP(A97,'SUPL. CALCULATION'!B:AD,29,0))),0)</f>
        <v>0</v>
      </c>
      <c r="C97" s="190">
        <f>IF(LEFT(A97,2)="UL",(VLOOKUP(A97,BASE!A:F,6,0)*VLOOKUP(A97,'SUPL. CALCULATION'!B:Z,25,0))+((VLOOKUP(A97,BASE!A:L,11,0)+VLOOKUP(A97,BASE!A:L,12,0))*VLOOKUP(A97,'SUPL. CALCULATION'!B:AA,26,0)),0)</f>
        <v>0</v>
      </c>
      <c r="D97" s="367">
        <f>IF(LEFT(A97,2)="UL",(IF((VLOOKUP(VLOOKUP(A97,BASE!A:B,2,0),REGISTRATIONS!B:C,2,0))="A330",(IF(VLOOKUP(A97,BASE!A:F,6,0)&gt;0,VLOOKUP(A97,'SUPL. CALCULATION'!B:Y,13,0),0))+(IF(VLOOKUP(A97,BASE!A:G,7,0)&gt;0,VLOOKUP(A97,'SUPL. CALCULATION'!B:Y,16,0),0)),0))+(IF((VLOOKUP(VLOOKUP(A97,BASE!A:B,2,0),REGISTRATIONS!B:C,2,0))="A320",(IF(VLOOKUP(A97,BASE!A:F,6,0)&gt;0,VLOOKUP(A97,'SUPL. CALCULATION'!B:Y,19,0),0))+(IF(VLOOKUP(A97,BASE!A:G,7,0)&gt;0,VLOOKUP(A97,'SUPL. CALCULATION'!B:Y,22,0),0)),0)),0)</f>
        <v>0</v>
      </c>
      <c r="E97" s="191">
        <f>IF(LEFT(A97,2)="UL",(IF((VLOOKUP(VLOOKUP(A97,BASE!A:B,2,0),REGISTRATIONS!B:C,2,0))="A330",(IF(VLOOKUP(A97,BASE!A:F,6,0)&gt;0,VLOOKUP(A97,'SUPL. CALCULATION'!B:Y,14,0),0))+(IF(VLOOKUP(A97,BASE!A:G,7,0)&gt;0,VLOOKUP(A97,'SUPL. CALCULATION'!B:Y,17,0),0)),0)+(IF((VLOOKUP(VLOOKUP(A97,BASE!A:B,2,0),REGISTRATIONS!B:C,2,0))="A320",(IF(VLOOKUP(A97,BASE!A:F,6,0)&gt;0,VLOOKUP(A97,'SUPL. CALCULATION'!B:Y,20,0),0))+(IF(VLOOKUP(A97,BASE!A:G,7,0)&gt;0,VLOOKUP(A97,'SUPL. CALCULATION'!B:Y,23,0),0)),0))),0)</f>
        <v>0</v>
      </c>
      <c r="F97" s="191">
        <f>IF(LEFT(A97,2)="UL",(IF((VLOOKUP(VLOOKUP(A97,BASE!A:B,2,0),REGISTRATIONS!B:C,2,0))="A330",(IF(VLOOKUP(A97,BASE!A:F,6,0)&gt;0,VLOOKUP(A97,'SUPL. CALCULATION'!B:Y,15,0),0))+(IF(VLOOKUP(A97,BASE!A:G,7,0)&gt;0,VLOOKUP(A97,'SUPL. CALCULATION'!B:Y,18,0),0)),0)+(IF((VLOOKUP(VLOOKUP(A97,BASE!A:B,2,0),REGISTRATIONS!B:C,2,0))="A320",(IF(VLOOKUP(A97,BASE!A:F,6,0)&gt;0,VLOOKUP(A97,'SUPL. CALCULATION'!B:Y,21,0),0))+(IF(VLOOKUP(A97,BASE!A:G,7,0)&gt;0,VLOOKUP(A97,'SUPL. CALCULATION'!B:Y,24,0),0)),0))),0)</f>
        <v>0</v>
      </c>
      <c r="G97" s="191">
        <f>_xlfn.IFNA(IF((VLOOKUP(A97,BASE!A:N,14,0))="M",IF(VLOOKUP(VLOOKUP(A97,BASE!A:B,2,0),REGISTRATIONS!B:C,2,0)="A330",(VLOOKUP(A97,BASE!A:K,11,0)),0)+IF(VLOOKUP(VLOOKUP(A97,BASE!A:B,2,0),REGISTRATIONS!B:C,2,0)="A320",(VLOOKUP(A97,BASE!A:K,11,0)),0),0),0)</f>
        <v>0</v>
      </c>
      <c r="H97" s="191">
        <f>_xlfn.IFNA(IF((VLOOKUP(A97,BASE!A:N,14,0))="M",IF(VLOOKUP(VLOOKUP(A97,BASE!A:B,2,0),REGISTRATIONS!B:C,2,0)="A330",(VLOOKUP(A97,BASE!A:K,11,0)),0)+IF(VLOOKUP(VLOOKUP(A97,BASE!A:B,2,0),REGISTRATIONS!B:C,2,0)="A320",(VLOOKUP(A97,BASE!A:K,11,0)),0),0),0)</f>
        <v>0</v>
      </c>
      <c r="I97" s="191">
        <f>_xlfn.IFNA(IF(VLOOKUP(A97,BASE!A:N,14,0)="M",IF((VLOOKUP(VLOOKUP(A97,BASE!A:B,2,0),REGISTRATIONS!B:C,2,0))="A330",VLOOKUP(VLOOKUP(A97,BASE!A:L,12,0),'UL GRID - CREW'!G:H,2,0),0)+IF(VLOOKUP(VLOOKUP(A97,BASE!A:B,2,0),REGISTRATIONS!B:C,2,0)="A320",(VLOOKUP(A97,BASE!A:L,12,0)),0),0),0)</f>
        <v>0</v>
      </c>
      <c r="J97" s="191">
        <f>_xlfn.IFNA(IF(VLOOKUP(A97,BASE!A:N,14,0)="M",IF((VLOOKUP(VLOOKUP(A97,BASE!A:B,2,0),REGISTRATIONS!B:C,2,0))="A330",VLOOKUP(VLOOKUP(A97,BASE!A:L,12,0),'UL GRID - CREW'!G:H,2,0),0)+IF(VLOOKUP(VLOOKUP(A97,BASE!A:B,2,0),REGISTRATIONS!B:C,2,0)="A320",(VLOOKUP(A97,BASE!A:L,12,0)),0),0),0)</f>
        <v>0</v>
      </c>
      <c r="K97" s="254" t="str">
        <f t="shared" si="2"/>
        <v/>
      </c>
      <c r="L97" s="254"/>
      <c r="M97" s="254"/>
      <c r="N97" s="254"/>
      <c r="O97" s="254"/>
      <c r="P97" s="77" t="str">
        <f>IF(B97=0,"",IF(A97&amp;$B$4&amp;B97=VLOOKUP(A97&amp;$B$4&amp;B97,'Exras Inflair Vs. Base'!Z:Z,1,0),"",0))</f>
        <v/>
      </c>
      <c r="Q97" s="77" t="str">
        <f>IF(C97=0,"",IF(A97&amp;$C$4&amp;C97=VLOOKUP(A97&amp;$C$4&amp;C97,'Exras Inflair Vs. Base'!Z:Z,1,0),"",0))</f>
        <v/>
      </c>
      <c r="R97" s="77" t="str">
        <f>IF(D97=0,"",IF(A97&amp;$D$4&amp;D97=VLOOKUP(A97&amp;$D$4&amp;D97,'Exras Inflair Vs. Base'!Z:Z,1,0),"",0))</f>
        <v/>
      </c>
      <c r="S97" s="77" t="str">
        <f>IF(E97=0,"",IF(A97&amp;$E$4&amp;E97=VLOOKUP(A97&amp;$E$4&amp;E97,'Exras Inflair Vs. Base'!Z:Z,1,0),"",0))</f>
        <v/>
      </c>
      <c r="T97" s="77" t="str">
        <f>IF(F97=0,"",IF(A97&amp;$F$4&amp;F97=VLOOKUP(A97&amp;$F$4&amp;F97,'Exras Inflair Vs. Base'!Z:Z,1,0),"",0))</f>
        <v/>
      </c>
      <c r="U97" s="77" t="str">
        <f>IF(G97=0,"",IF(A97&amp;$G$4&amp;G97=VLOOKUP(A97&amp;$G$4&amp;G97,'Exras Inflair Vs. Base'!Z:Z,1,0),"",0))</f>
        <v/>
      </c>
      <c r="V97" s="77" t="str">
        <f>IF(H97=0,"",IF(A97&amp;$H$4&amp;H97=VLOOKUP(A97&amp;$H$4&amp;H97,'Exras Inflair Vs. Base'!Z:Z,1,0),"",0))</f>
        <v/>
      </c>
      <c r="W97" s="77" t="str">
        <f>IF(I97=0,"",IF(A97&amp;$I$4&amp;I97=VLOOKUP(A97&amp;$I$4&amp;I97,'Exras Inflair Vs. Base'!Z:Z,1,0),"",0))</f>
        <v/>
      </c>
      <c r="X97" s="77" t="str">
        <f>IF(J97=0,"",IF(A97&amp;$J$4&amp;J97=VLOOKUP(A97&amp;$J$4&amp;J97,'Exras Inflair Vs. Base'!Z:Z,1,0),"",0))</f>
        <v/>
      </c>
    </row>
    <row r="98" spans="1:24" s="77" customFormat="1" ht="17.25" customHeight="1" x14ac:dyDescent="0.3">
      <c r="A98" s="156" t="str">
        <f>IF(BASE!A99=0,"",BASE!A99)</f>
        <v/>
      </c>
      <c r="B98" s="183">
        <f>IF(LEFT(A98,2)="UL",(VLOOKUP(A98,BASE!A:F,6,0)*(VLOOKUP(A98,'SUPL. CALCULATION'!B:AB,27,0)))+(VLOOKUP(A98,BASE!A:G,7,0)*(VLOOKUP(A98,'SUPL. CALCULATION'!B:AC,28,0)))+(VLOOKUP(A98,BASE!A:L,11,0)*(VLOOKUP(A98,'SUPL. CALCULATION'!B:AD,29,0)))+(VLOOKUP(A98,BASE!A:L,12,0)*(VLOOKUP(A98,'SUPL. CALCULATION'!B:AD,29,0))),0)</f>
        <v>0</v>
      </c>
      <c r="C98" s="184">
        <f>IF(LEFT(A98,2)="UL",(VLOOKUP(A98,BASE!A:F,6,0)*VLOOKUP(A98,'SUPL. CALCULATION'!B:Z,25,0))+((VLOOKUP(A98,BASE!A:L,11,0)+VLOOKUP(A98,BASE!A:L,12,0))*VLOOKUP(A98,'SUPL. CALCULATION'!B:AA,26,0)),0)</f>
        <v>0</v>
      </c>
      <c r="D98" s="366">
        <f>IF(LEFT(A98,2)="UL",(IF((VLOOKUP(VLOOKUP(A98,BASE!A:B,2,0),REGISTRATIONS!B:C,2,0))="A330",(IF(VLOOKUP(A98,BASE!A:F,6,0)&gt;0,VLOOKUP(A98,'SUPL. CALCULATION'!B:Y,13,0),0))+(IF(VLOOKUP(A98,BASE!A:G,7,0)&gt;0,VLOOKUP(A98,'SUPL. CALCULATION'!B:Y,16,0),0)),0))+(IF((VLOOKUP(VLOOKUP(A98,BASE!A:B,2,0),REGISTRATIONS!B:C,2,0))="A320",(IF(VLOOKUP(A98,BASE!A:F,6,0)&gt;0,VLOOKUP(A98,'SUPL. CALCULATION'!B:Y,19,0),0))+(IF(VLOOKUP(A98,BASE!A:G,7,0)&gt;0,VLOOKUP(A98,'SUPL. CALCULATION'!B:Y,22,0),0)),0)),0)</f>
        <v>0</v>
      </c>
      <c r="E98" s="185">
        <f>IF(LEFT(A98,2)="UL",(IF((VLOOKUP(VLOOKUP(A98,BASE!A:B,2,0),REGISTRATIONS!B:C,2,0))="A330",(IF(VLOOKUP(A98,BASE!A:F,6,0)&gt;0,VLOOKUP(A98,'SUPL. CALCULATION'!B:Y,14,0),0))+(IF(VLOOKUP(A98,BASE!A:G,7,0)&gt;0,VLOOKUP(A98,'SUPL. CALCULATION'!B:Y,17,0),0)),0)+(IF((VLOOKUP(VLOOKUP(A98,BASE!A:B,2,0),REGISTRATIONS!B:C,2,0))="A320",(IF(VLOOKUP(A98,BASE!A:F,6,0)&gt;0,VLOOKUP(A98,'SUPL. CALCULATION'!B:Y,20,0),0))+(IF(VLOOKUP(A98,BASE!A:G,7,0)&gt;0,VLOOKUP(A98,'SUPL. CALCULATION'!B:Y,23,0),0)),0))),0)</f>
        <v>0</v>
      </c>
      <c r="F98" s="185">
        <f>IF(LEFT(A98,2)="UL",(IF((VLOOKUP(VLOOKUP(A98,BASE!A:B,2,0),REGISTRATIONS!B:C,2,0))="A330",(IF(VLOOKUP(A98,BASE!A:F,6,0)&gt;0,VLOOKUP(A98,'SUPL. CALCULATION'!B:Y,15,0),0))+(IF(VLOOKUP(A98,BASE!A:G,7,0)&gt;0,VLOOKUP(A98,'SUPL. CALCULATION'!B:Y,18,0),0)),0)+(IF((VLOOKUP(VLOOKUP(A98,BASE!A:B,2,0),REGISTRATIONS!B:C,2,0))="A320",(IF(VLOOKUP(A98,BASE!A:F,6,0)&gt;0,VLOOKUP(A98,'SUPL. CALCULATION'!B:Y,21,0),0))+(IF(VLOOKUP(A98,BASE!A:G,7,0)&gt;0,VLOOKUP(A98,'SUPL. CALCULATION'!B:Y,24,0),0)),0))),0)</f>
        <v>0</v>
      </c>
      <c r="G98" s="185">
        <f>_xlfn.IFNA(IF((VLOOKUP(A98,BASE!A:N,14,0))="M",IF(VLOOKUP(VLOOKUP(A98,BASE!A:B,2,0),REGISTRATIONS!B:C,2,0)="A330",(VLOOKUP(A98,BASE!A:K,11,0)),0)+IF(VLOOKUP(VLOOKUP(A98,BASE!A:B,2,0),REGISTRATIONS!B:C,2,0)="A320",(VLOOKUP(A98,BASE!A:K,11,0)),0),0),0)</f>
        <v>0</v>
      </c>
      <c r="H98" s="185">
        <f>_xlfn.IFNA(IF((VLOOKUP(A98,BASE!A:N,14,0))="M",IF(VLOOKUP(VLOOKUP(A98,BASE!A:B,2,0),REGISTRATIONS!B:C,2,0)="A330",(VLOOKUP(A98,BASE!A:K,11,0)),0)+IF(VLOOKUP(VLOOKUP(A98,BASE!A:B,2,0),REGISTRATIONS!B:C,2,0)="A320",(VLOOKUP(A98,BASE!A:K,11,0)),0),0),0)</f>
        <v>0</v>
      </c>
      <c r="I98" s="185">
        <f>_xlfn.IFNA(IF(VLOOKUP(A98,BASE!A:N,14,0)="M",IF((VLOOKUP(VLOOKUP(A98,BASE!A:B,2,0),REGISTRATIONS!B:C,2,0))="A330",VLOOKUP(VLOOKUP(A98,BASE!A:L,12,0),'UL GRID - CREW'!G:H,2,0),0)+IF(VLOOKUP(VLOOKUP(A98,BASE!A:B,2,0),REGISTRATIONS!B:C,2,0)="A320",(VLOOKUP(A98,BASE!A:L,12,0)),0),0),0)</f>
        <v>0</v>
      </c>
      <c r="J98" s="185">
        <f>_xlfn.IFNA(IF(VLOOKUP(A98,BASE!A:N,14,0)="M",IF((VLOOKUP(VLOOKUP(A98,BASE!A:B,2,0),REGISTRATIONS!B:C,2,0))="A330",VLOOKUP(VLOOKUP(A98,BASE!A:L,12,0),'UL GRID - CREW'!G:H,2,0),0)+IF(VLOOKUP(VLOOKUP(A98,BASE!A:B,2,0),REGISTRATIONS!B:C,2,0)="A320",(VLOOKUP(A98,BASE!A:L,12,0)),0),0),0)</f>
        <v>0</v>
      </c>
      <c r="K98" s="254" t="str">
        <f t="shared" si="2"/>
        <v/>
      </c>
      <c r="L98" s="254"/>
      <c r="M98" s="254"/>
      <c r="N98" s="254"/>
      <c r="O98" s="254"/>
      <c r="P98" s="77" t="str">
        <f>IF(B98=0,"",IF(A98&amp;$B$4&amp;B98=VLOOKUP(A98&amp;$B$4&amp;B98,'Exras Inflair Vs. Base'!Z:Z,1,0),"",0))</f>
        <v/>
      </c>
      <c r="Q98" s="77" t="str">
        <f>IF(C98=0,"",IF(A98&amp;$C$4&amp;C98=VLOOKUP(A98&amp;$C$4&amp;C98,'Exras Inflair Vs. Base'!Z:Z,1,0),"",0))</f>
        <v/>
      </c>
      <c r="R98" s="77" t="str">
        <f>IF(D98=0,"",IF(A98&amp;$D$4&amp;D98=VLOOKUP(A98&amp;$D$4&amp;D98,'Exras Inflair Vs. Base'!Z:Z,1,0),"",0))</f>
        <v/>
      </c>
      <c r="S98" s="77" t="str">
        <f>IF(E98=0,"",IF(A98&amp;$E$4&amp;E98=VLOOKUP(A98&amp;$E$4&amp;E98,'Exras Inflair Vs. Base'!Z:Z,1,0),"",0))</f>
        <v/>
      </c>
      <c r="T98" s="77" t="str">
        <f>IF(F98=0,"",IF(A98&amp;$F$4&amp;F98=VLOOKUP(A98&amp;$F$4&amp;F98,'Exras Inflair Vs. Base'!Z:Z,1,0),"",0))</f>
        <v/>
      </c>
      <c r="U98" s="77" t="str">
        <f>IF(G98=0,"",IF(A98&amp;$G$4&amp;G98=VLOOKUP(A98&amp;$G$4&amp;G98,'Exras Inflair Vs. Base'!Z:Z,1,0),"",0))</f>
        <v/>
      </c>
      <c r="V98" s="77" t="str">
        <f>IF(H98=0,"",IF(A98&amp;$H$4&amp;H98=VLOOKUP(A98&amp;$H$4&amp;H98,'Exras Inflair Vs. Base'!Z:Z,1,0),"",0))</f>
        <v/>
      </c>
      <c r="W98" s="77" t="str">
        <f>IF(I98=0,"",IF(A98&amp;$I$4&amp;I98=VLOOKUP(A98&amp;$I$4&amp;I98,'Exras Inflair Vs. Base'!Z:Z,1,0),"",0))</f>
        <v/>
      </c>
      <c r="X98" s="77" t="str">
        <f>IF(J98=0,"",IF(A98&amp;$J$4&amp;J98=VLOOKUP(A98&amp;$J$4&amp;J98,'Exras Inflair Vs. Base'!Z:Z,1,0),"",0))</f>
        <v/>
      </c>
    </row>
    <row r="99" spans="1:24" s="77" customFormat="1" ht="15.75" customHeight="1" x14ac:dyDescent="0.3">
      <c r="A99" s="188" t="str">
        <f>IF(BASE!A100=0,"",BASE!A100)</f>
        <v/>
      </c>
      <c r="B99" s="189">
        <f>IF(LEFT(A99,2)="UL",(VLOOKUP(A99,BASE!A:F,6,0)*(VLOOKUP(A99,'SUPL. CALCULATION'!B:AB,27,0)))+(VLOOKUP(A99,BASE!A:G,7,0)*(VLOOKUP(A99,'SUPL. CALCULATION'!B:AC,28,0)))+(VLOOKUP(A99,BASE!A:L,11,0)*(VLOOKUP(A99,'SUPL. CALCULATION'!B:AD,29,0)))+(VLOOKUP(A99,BASE!A:L,12,0)*(VLOOKUP(A99,'SUPL. CALCULATION'!B:AD,29,0))),0)</f>
        <v>0</v>
      </c>
      <c r="C99" s="190">
        <f>IF(LEFT(A99,2)="UL",(VLOOKUP(A99,BASE!A:F,6,0)*VLOOKUP(A99,'SUPL. CALCULATION'!B:Z,25,0))+((VLOOKUP(A99,BASE!A:L,11,0)+VLOOKUP(A99,BASE!A:L,12,0))*VLOOKUP(A99,'SUPL. CALCULATION'!B:AA,26,0)),0)</f>
        <v>0</v>
      </c>
      <c r="D99" s="367">
        <f>IF(LEFT(A99,2)="UL",(IF((VLOOKUP(VLOOKUP(A99,BASE!A:B,2,0),REGISTRATIONS!B:C,2,0))="A330",(IF(VLOOKUP(A99,BASE!A:F,6,0)&gt;0,VLOOKUP(A99,'SUPL. CALCULATION'!B:Y,13,0),0))+(IF(VLOOKUP(A99,BASE!A:G,7,0)&gt;0,VLOOKUP(A99,'SUPL. CALCULATION'!B:Y,16,0),0)),0))+(IF((VLOOKUP(VLOOKUP(A99,BASE!A:B,2,0),REGISTRATIONS!B:C,2,0))="A320",(IF(VLOOKUP(A99,BASE!A:F,6,0)&gt;0,VLOOKUP(A99,'SUPL. CALCULATION'!B:Y,19,0),0))+(IF(VLOOKUP(A99,BASE!A:G,7,0)&gt;0,VLOOKUP(A99,'SUPL. CALCULATION'!B:Y,22,0),0)),0)),0)</f>
        <v>0</v>
      </c>
      <c r="E99" s="191">
        <f>IF(LEFT(A99,2)="UL",(IF((VLOOKUP(VLOOKUP(A99,BASE!A:B,2,0),REGISTRATIONS!B:C,2,0))="A330",(IF(VLOOKUP(A99,BASE!A:F,6,0)&gt;0,VLOOKUP(A99,'SUPL. CALCULATION'!B:Y,14,0),0))+(IF(VLOOKUP(A99,BASE!A:G,7,0)&gt;0,VLOOKUP(A99,'SUPL. CALCULATION'!B:Y,17,0),0)),0)+(IF((VLOOKUP(VLOOKUP(A99,BASE!A:B,2,0),REGISTRATIONS!B:C,2,0))="A320",(IF(VLOOKUP(A99,BASE!A:F,6,0)&gt;0,VLOOKUP(A99,'SUPL. CALCULATION'!B:Y,20,0),0))+(IF(VLOOKUP(A99,BASE!A:G,7,0)&gt;0,VLOOKUP(A99,'SUPL. CALCULATION'!B:Y,23,0),0)),0))),0)</f>
        <v>0</v>
      </c>
      <c r="F99" s="191">
        <f>IF(LEFT(A99,2)="UL",(IF((VLOOKUP(VLOOKUP(A99,BASE!A:B,2,0),REGISTRATIONS!B:C,2,0))="A330",(IF(VLOOKUP(A99,BASE!A:F,6,0)&gt;0,VLOOKUP(A99,'SUPL. CALCULATION'!B:Y,15,0),0))+(IF(VLOOKUP(A99,BASE!A:G,7,0)&gt;0,VLOOKUP(A99,'SUPL. CALCULATION'!B:Y,18,0),0)),0)+(IF((VLOOKUP(VLOOKUP(A99,BASE!A:B,2,0),REGISTRATIONS!B:C,2,0))="A320",(IF(VLOOKUP(A99,BASE!A:F,6,0)&gt;0,VLOOKUP(A99,'SUPL. CALCULATION'!B:Y,21,0),0))+(IF(VLOOKUP(A99,BASE!A:G,7,0)&gt;0,VLOOKUP(A99,'SUPL. CALCULATION'!B:Y,24,0),0)),0))),0)</f>
        <v>0</v>
      </c>
      <c r="G99" s="191">
        <f>_xlfn.IFNA(IF((VLOOKUP(A99,BASE!A:N,14,0))="M",IF(VLOOKUP(VLOOKUP(A99,BASE!A:B,2,0),REGISTRATIONS!B:C,2,0)="A330",(VLOOKUP(A99,BASE!A:K,11,0)),0)+IF(VLOOKUP(VLOOKUP(A99,BASE!A:B,2,0),REGISTRATIONS!B:C,2,0)="A320",(VLOOKUP(A99,BASE!A:K,11,0)),0),0),0)</f>
        <v>0</v>
      </c>
      <c r="H99" s="191">
        <f>_xlfn.IFNA(IF((VLOOKUP(A99,BASE!A:N,14,0))="M",IF(VLOOKUP(VLOOKUP(A99,BASE!A:B,2,0),REGISTRATIONS!B:C,2,0)="A330",(VLOOKUP(A99,BASE!A:K,11,0)),0)+IF(VLOOKUP(VLOOKUP(A99,BASE!A:B,2,0),REGISTRATIONS!B:C,2,0)="A320",(VLOOKUP(A99,BASE!A:K,11,0)),0),0),0)</f>
        <v>0</v>
      </c>
      <c r="I99" s="191">
        <f>_xlfn.IFNA(IF(VLOOKUP(A99,BASE!A:N,14,0)="M",IF((VLOOKUP(VLOOKUP(A99,BASE!A:B,2,0),REGISTRATIONS!B:C,2,0))="A330",VLOOKUP(VLOOKUP(A99,BASE!A:L,12,0),'UL GRID - CREW'!G:H,2,0),0)+IF(VLOOKUP(VLOOKUP(A99,BASE!A:B,2,0),REGISTRATIONS!B:C,2,0)="A320",(VLOOKUP(A99,BASE!A:L,12,0)),0),0),0)</f>
        <v>0</v>
      </c>
      <c r="J99" s="191">
        <f>_xlfn.IFNA(IF(VLOOKUP(A99,BASE!A:N,14,0)="M",IF((VLOOKUP(VLOOKUP(A99,BASE!A:B,2,0),REGISTRATIONS!B:C,2,0))="A330",VLOOKUP(VLOOKUP(A99,BASE!A:L,12,0),'UL GRID - CREW'!G:H,2,0),0)+IF(VLOOKUP(VLOOKUP(A99,BASE!A:B,2,0),REGISTRATIONS!B:C,2,0)="A320",(VLOOKUP(A99,BASE!A:L,12,0)),0),0),0)</f>
        <v>0</v>
      </c>
      <c r="K99" s="254" t="str">
        <f t="shared" si="2"/>
        <v/>
      </c>
      <c r="L99" s="254"/>
      <c r="M99" s="254"/>
      <c r="N99" s="254"/>
      <c r="O99" s="254"/>
      <c r="P99" s="77" t="str">
        <f>IF(B99=0,"",IF(A99&amp;$B$4&amp;B99=VLOOKUP(A99&amp;$B$4&amp;B99,'Exras Inflair Vs. Base'!Z:Z,1,0),"",0))</f>
        <v/>
      </c>
      <c r="Q99" s="77" t="str">
        <f>IF(C99=0,"",IF(A99&amp;$C$4&amp;C99=VLOOKUP(A99&amp;$C$4&amp;C99,'Exras Inflair Vs. Base'!Z:Z,1,0),"",0))</f>
        <v/>
      </c>
      <c r="R99" s="77" t="str">
        <f>IF(D99=0,"",IF(A99&amp;$D$4&amp;D99=VLOOKUP(A99&amp;$D$4&amp;D99,'Exras Inflair Vs. Base'!Z:Z,1,0),"",0))</f>
        <v/>
      </c>
      <c r="S99" s="77" t="str">
        <f>IF(E99=0,"",IF(A99&amp;$E$4&amp;E99=VLOOKUP(A99&amp;$E$4&amp;E99,'Exras Inflair Vs. Base'!Z:Z,1,0),"",0))</f>
        <v/>
      </c>
      <c r="T99" s="77" t="str">
        <f>IF(F99=0,"",IF(A99&amp;$F$4&amp;F99=VLOOKUP(A99&amp;$F$4&amp;F99,'Exras Inflair Vs. Base'!Z:Z,1,0),"",0))</f>
        <v/>
      </c>
      <c r="U99" s="77" t="str">
        <f>IF(G99=0,"",IF(A99&amp;$G$4&amp;G99=VLOOKUP(A99&amp;$G$4&amp;G99,'Exras Inflair Vs. Base'!Z:Z,1,0),"",0))</f>
        <v/>
      </c>
      <c r="V99" s="77" t="str">
        <f>IF(H99=0,"",IF(A99&amp;$H$4&amp;H99=VLOOKUP(A99&amp;$H$4&amp;H99,'Exras Inflair Vs. Base'!Z:Z,1,0),"",0))</f>
        <v/>
      </c>
      <c r="W99" s="77" t="str">
        <f>IF(I99=0,"",IF(A99&amp;$I$4&amp;I99=VLOOKUP(A99&amp;$I$4&amp;I99,'Exras Inflair Vs. Base'!Z:Z,1,0),"",0))</f>
        <v/>
      </c>
      <c r="X99" s="77" t="str">
        <f>IF(J99=0,"",IF(A99&amp;$J$4&amp;J99=VLOOKUP(A99&amp;$J$4&amp;J99,'Exras Inflair Vs. Base'!Z:Z,1,0),"",0))</f>
        <v/>
      </c>
    </row>
    <row r="100" spans="1:24" s="77" customFormat="1" ht="17.25" customHeight="1" x14ac:dyDescent="0.3">
      <c r="A100" s="156" t="str">
        <f>IF(BASE!A101=0,"",BASE!A101)</f>
        <v/>
      </c>
      <c r="B100" s="183">
        <f>IF(LEFT(A100,2)="UL",(VLOOKUP(A100,BASE!A:F,6,0)*(VLOOKUP(A100,'SUPL. CALCULATION'!B:AB,27,0)))+(VLOOKUP(A100,BASE!A:G,7,0)*(VLOOKUP(A100,'SUPL. CALCULATION'!B:AC,28,0)))+(VLOOKUP(A100,BASE!A:L,11,0)*(VLOOKUP(A100,'SUPL. CALCULATION'!B:AD,29,0)))+(VLOOKUP(A100,BASE!A:L,12,0)*(VLOOKUP(A100,'SUPL. CALCULATION'!B:AD,29,0))),0)</f>
        <v>0</v>
      </c>
      <c r="C100" s="184">
        <f>IF(LEFT(A100,2)="UL",(VLOOKUP(A100,BASE!A:F,6,0)*VLOOKUP(A100,'SUPL. CALCULATION'!B:Z,25,0))+((VLOOKUP(A100,BASE!A:L,11,0)+VLOOKUP(A100,BASE!A:L,12,0))*VLOOKUP(A100,'SUPL. CALCULATION'!B:AA,26,0)),0)</f>
        <v>0</v>
      </c>
      <c r="D100" s="366">
        <f>IF(LEFT(A100,2)="UL",(IF((VLOOKUP(VLOOKUP(A100,BASE!A:B,2,0),REGISTRATIONS!B:C,2,0))="A330",(IF(VLOOKUP(A100,BASE!A:F,6,0)&gt;0,VLOOKUP(A100,'SUPL. CALCULATION'!B:Y,13,0),0))+(IF(VLOOKUP(A100,BASE!A:G,7,0)&gt;0,VLOOKUP(A100,'SUPL. CALCULATION'!B:Y,16,0),0)),0))+(IF((VLOOKUP(VLOOKUP(A100,BASE!A:B,2,0),REGISTRATIONS!B:C,2,0))="A320",(IF(VLOOKUP(A100,BASE!A:F,6,0)&gt;0,VLOOKUP(A100,'SUPL. CALCULATION'!B:Y,19,0),0))+(IF(VLOOKUP(A100,BASE!A:G,7,0)&gt;0,VLOOKUP(A100,'SUPL. CALCULATION'!B:Y,22,0),0)),0)),0)</f>
        <v>0</v>
      </c>
      <c r="E100" s="185">
        <f>IF(LEFT(A100,2)="UL",(IF((VLOOKUP(VLOOKUP(A100,BASE!A:B,2,0),REGISTRATIONS!B:C,2,0))="A330",(IF(VLOOKUP(A100,BASE!A:F,6,0)&gt;0,VLOOKUP(A100,'SUPL. CALCULATION'!B:Y,14,0),0))+(IF(VLOOKUP(A100,BASE!A:G,7,0)&gt;0,VLOOKUP(A100,'SUPL. CALCULATION'!B:Y,17,0),0)),0)+(IF((VLOOKUP(VLOOKUP(A100,BASE!A:B,2,0),REGISTRATIONS!B:C,2,0))="A320",(IF(VLOOKUP(A100,BASE!A:F,6,0)&gt;0,VLOOKUP(A100,'SUPL. CALCULATION'!B:Y,20,0),0))+(IF(VLOOKUP(A100,BASE!A:G,7,0)&gt;0,VLOOKUP(A100,'SUPL. CALCULATION'!B:Y,23,0),0)),0))),0)</f>
        <v>0</v>
      </c>
      <c r="F100" s="185">
        <f>IF(LEFT(A100,2)="UL",(IF((VLOOKUP(VLOOKUP(A100,BASE!A:B,2,0),REGISTRATIONS!B:C,2,0))="A330",(IF(VLOOKUP(A100,BASE!A:F,6,0)&gt;0,VLOOKUP(A100,'SUPL. CALCULATION'!B:Y,15,0),0))+(IF(VLOOKUP(A100,BASE!A:G,7,0)&gt;0,VLOOKUP(A100,'SUPL. CALCULATION'!B:Y,18,0),0)),0)+(IF((VLOOKUP(VLOOKUP(A100,BASE!A:B,2,0),REGISTRATIONS!B:C,2,0))="A320",(IF(VLOOKUP(A100,BASE!A:F,6,0)&gt;0,VLOOKUP(A100,'SUPL. CALCULATION'!B:Y,21,0),0))+(IF(VLOOKUP(A100,BASE!A:G,7,0)&gt;0,VLOOKUP(A100,'SUPL. CALCULATION'!B:Y,24,0),0)),0))),0)</f>
        <v>0</v>
      </c>
      <c r="G100" s="185">
        <f>_xlfn.IFNA(IF((VLOOKUP(A100,BASE!A:N,14,0))="M",IF(VLOOKUP(VLOOKUP(A100,BASE!A:B,2,0),REGISTRATIONS!B:C,2,0)="A330",(VLOOKUP(A100,BASE!A:K,11,0)),0)+IF(VLOOKUP(VLOOKUP(A100,BASE!A:B,2,0),REGISTRATIONS!B:C,2,0)="A320",(VLOOKUP(A100,BASE!A:K,11,0)),0),0),0)</f>
        <v>0</v>
      </c>
      <c r="H100" s="185">
        <f>_xlfn.IFNA(IF((VLOOKUP(A100,BASE!A:N,14,0))="M",IF(VLOOKUP(VLOOKUP(A100,BASE!A:B,2,0),REGISTRATIONS!B:C,2,0)="A330",(VLOOKUP(A100,BASE!A:K,11,0)),0)+IF(VLOOKUP(VLOOKUP(A100,BASE!A:B,2,0),REGISTRATIONS!B:C,2,0)="A320",(VLOOKUP(A100,BASE!A:K,11,0)),0),0),0)</f>
        <v>0</v>
      </c>
      <c r="I100" s="185">
        <f>_xlfn.IFNA(IF(VLOOKUP(A100,BASE!A:N,14,0)="M",IF((VLOOKUP(VLOOKUP(A100,BASE!A:B,2,0),REGISTRATIONS!B:C,2,0))="A330",VLOOKUP(VLOOKUP(A100,BASE!A:L,12,0),'UL GRID - CREW'!G:H,2,0),0)+IF(VLOOKUP(VLOOKUP(A100,BASE!A:B,2,0),REGISTRATIONS!B:C,2,0)="A320",(VLOOKUP(A100,BASE!A:L,12,0)),0),0),0)</f>
        <v>0</v>
      </c>
      <c r="J100" s="185">
        <f>_xlfn.IFNA(IF(VLOOKUP(A100,BASE!A:N,14,0)="M",IF((VLOOKUP(VLOOKUP(A100,BASE!A:B,2,0),REGISTRATIONS!B:C,2,0))="A330",VLOOKUP(VLOOKUP(A100,BASE!A:L,12,0),'UL GRID - CREW'!G:H,2,0),0)+IF(VLOOKUP(VLOOKUP(A100,BASE!A:B,2,0),REGISTRATIONS!B:C,2,0)="A320",(VLOOKUP(A100,BASE!A:L,12,0)),0),0),0)</f>
        <v>0</v>
      </c>
      <c r="K100" s="254" t="str">
        <f t="shared" si="2"/>
        <v/>
      </c>
      <c r="L100" s="254"/>
      <c r="M100" s="254"/>
      <c r="N100" s="254"/>
      <c r="O100" s="254"/>
      <c r="P100" s="77" t="str">
        <f>IF(B100=0,"",IF(A100&amp;$B$4&amp;B100=VLOOKUP(A100&amp;$B$4&amp;B100,'Exras Inflair Vs. Base'!Z:Z,1,0),"",0))</f>
        <v/>
      </c>
      <c r="Q100" s="77" t="str">
        <f>IF(C100=0,"",IF(A100&amp;$C$4&amp;C100=VLOOKUP(A100&amp;$C$4&amp;C100,'Exras Inflair Vs. Base'!Z:Z,1,0),"",0))</f>
        <v/>
      </c>
      <c r="R100" s="77" t="str">
        <f>IF(D100=0,"",IF(A100&amp;$D$4&amp;D100=VLOOKUP(A100&amp;$D$4&amp;D100,'Exras Inflair Vs. Base'!Z:Z,1,0),"",0))</f>
        <v/>
      </c>
      <c r="S100" s="77" t="str">
        <f>IF(E100=0,"",IF(A100&amp;$E$4&amp;E100=VLOOKUP(A100&amp;$E$4&amp;E100,'Exras Inflair Vs. Base'!Z:Z,1,0),"",0))</f>
        <v/>
      </c>
      <c r="T100" s="77" t="str">
        <f>IF(F100=0,"",IF(A100&amp;$F$4&amp;F100=VLOOKUP(A100&amp;$F$4&amp;F100,'Exras Inflair Vs. Base'!Z:Z,1,0),"",0))</f>
        <v/>
      </c>
      <c r="U100" s="77" t="str">
        <f>IF(G100=0,"",IF(A100&amp;$G$4&amp;G100=VLOOKUP(A100&amp;$G$4&amp;G100,'Exras Inflair Vs. Base'!Z:Z,1,0),"",0))</f>
        <v/>
      </c>
      <c r="V100" s="77" t="str">
        <f>IF(H100=0,"",IF(A100&amp;$H$4&amp;H100=VLOOKUP(A100&amp;$H$4&amp;H100,'Exras Inflair Vs. Base'!Z:Z,1,0),"",0))</f>
        <v/>
      </c>
      <c r="W100" s="77" t="str">
        <f>IF(I100=0,"",IF(A100&amp;$I$4&amp;I100=VLOOKUP(A100&amp;$I$4&amp;I100,'Exras Inflair Vs. Base'!Z:Z,1,0),"",0))</f>
        <v/>
      </c>
      <c r="X100" s="77" t="str">
        <f>IF(J100=0,"",IF(A100&amp;$J$4&amp;J100=VLOOKUP(A100&amp;$J$4&amp;J100,'Exras Inflair Vs. Base'!Z:Z,1,0),"",0))</f>
        <v/>
      </c>
    </row>
    <row r="101" spans="1:24" s="77" customFormat="1" ht="15.75" customHeight="1" x14ac:dyDescent="0.3">
      <c r="A101" s="188" t="str">
        <f>IF(BASE!A102=0,"",BASE!A102)</f>
        <v/>
      </c>
      <c r="B101" s="189">
        <f>IF(LEFT(A101,2)="UL",(VLOOKUP(A101,BASE!A:F,6,0)*(VLOOKUP(A101,'SUPL. CALCULATION'!B:AB,27,0)))+(VLOOKUP(A101,BASE!A:G,7,0)*(VLOOKUP(A101,'SUPL. CALCULATION'!B:AC,28,0)))+(VLOOKUP(A101,BASE!A:L,11,0)*(VLOOKUP(A101,'SUPL. CALCULATION'!B:AD,29,0)))+(VLOOKUP(A101,BASE!A:L,12,0)*(VLOOKUP(A101,'SUPL. CALCULATION'!B:AD,29,0))),0)</f>
        <v>0</v>
      </c>
      <c r="C101" s="190">
        <f>IF(LEFT(A101,2)="UL",(VLOOKUP(A101,BASE!A:F,6,0)*VLOOKUP(A101,'SUPL. CALCULATION'!B:Z,25,0))+((VLOOKUP(A101,BASE!A:L,11,0)+VLOOKUP(A101,BASE!A:L,12,0))*VLOOKUP(A101,'SUPL. CALCULATION'!B:AA,26,0)),0)</f>
        <v>0</v>
      </c>
      <c r="D101" s="367">
        <f>IF(LEFT(A101,2)="UL",(IF((VLOOKUP(VLOOKUP(A101,BASE!A:B,2,0),REGISTRATIONS!B:C,2,0))="A330",(IF(VLOOKUP(A101,BASE!A:F,6,0)&gt;0,VLOOKUP(A101,'SUPL. CALCULATION'!B:Y,13,0),0))+(IF(VLOOKUP(A101,BASE!A:G,7,0)&gt;0,VLOOKUP(A101,'SUPL. CALCULATION'!B:Y,16,0),0)),0))+(IF((VLOOKUP(VLOOKUP(A101,BASE!A:B,2,0),REGISTRATIONS!B:C,2,0))="A320",(IF(VLOOKUP(A101,BASE!A:F,6,0)&gt;0,VLOOKUP(A101,'SUPL. CALCULATION'!B:Y,19,0),0))+(IF(VLOOKUP(A101,BASE!A:G,7,0)&gt;0,VLOOKUP(A101,'SUPL. CALCULATION'!B:Y,22,0),0)),0)),0)</f>
        <v>0</v>
      </c>
      <c r="E101" s="191">
        <f>IF(LEFT(A101,2)="UL",(IF((VLOOKUP(VLOOKUP(A101,BASE!A:B,2,0),REGISTRATIONS!B:C,2,0))="A330",(IF(VLOOKUP(A101,BASE!A:F,6,0)&gt;0,VLOOKUP(A101,'SUPL. CALCULATION'!B:Y,14,0),0))+(IF(VLOOKUP(A101,BASE!A:G,7,0)&gt;0,VLOOKUP(A101,'SUPL. CALCULATION'!B:Y,17,0),0)),0)+(IF((VLOOKUP(VLOOKUP(A101,BASE!A:B,2,0),REGISTRATIONS!B:C,2,0))="A320",(IF(VLOOKUP(A101,BASE!A:F,6,0)&gt;0,VLOOKUP(A101,'SUPL. CALCULATION'!B:Y,20,0),0))+(IF(VLOOKUP(A101,BASE!A:G,7,0)&gt;0,VLOOKUP(A101,'SUPL. CALCULATION'!B:Y,23,0),0)),0))),0)</f>
        <v>0</v>
      </c>
      <c r="F101" s="191">
        <f>IF(LEFT(A101,2)="UL",(IF((VLOOKUP(VLOOKUP(A101,BASE!A:B,2,0),REGISTRATIONS!B:C,2,0))="A330",(IF(VLOOKUP(A101,BASE!A:F,6,0)&gt;0,VLOOKUP(A101,'SUPL. CALCULATION'!B:Y,15,0),0))+(IF(VLOOKUP(A101,BASE!A:G,7,0)&gt;0,VLOOKUP(A101,'SUPL. CALCULATION'!B:Y,18,0),0)),0)+(IF((VLOOKUP(VLOOKUP(A101,BASE!A:B,2,0),REGISTRATIONS!B:C,2,0))="A320",(IF(VLOOKUP(A101,BASE!A:F,6,0)&gt;0,VLOOKUP(A101,'SUPL. CALCULATION'!B:Y,21,0),0))+(IF(VLOOKUP(A101,BASE!A:G,7,0)&gt;0,VLOOKUP(A101,'SUPL. CALCULATION'!B:Y,24,0),0)),0))),0)</f>
        <v>0</v>
      </c>
      <c r="G101" s="191">
        <f>_xlfn.IFNA(IF((VLOOKUP(A101,BASE!A:N,14,0))="M",IF(VLOOKUP(VLOOKUP(A101,BASE!A:B,2,0),REGISTRATIONS!B:C,2,0)="A330",(VLOOKUP(A101,BASE!A:K,11,0)),0)+IF(VLOOKUP(VLOOKUP(A101,BASE!A:B,2,0),REGISTRATIONS!B:C,2,0)="A320",(VLOOKUP(A101,BASE!A:K,11,0)),0),0),0)</f>
        <v>0</v>
      </c>
      <c r="H101" s="191">
        <f>_xlfn.IFNA(IF((VLOOKUP(A101,BASE!A:N,14,0))="M",IF(VLOOKUP(VLOOKUP(A101,BASE!A:B,2,0),REGISTRATIONS!B:C,2,0)="A330",(VLOOKUP(A101,BASE!A:K,11,0)),0)+IF(VLOOKUP(VLOOKUP(A101,BASE!A:B,2,0),REGISTRATIONS!B:C,2,0)="A320",(VLOOKUP(A101,BASE!A:K,11,0)),0),0),0)</f>
        <v>0</v>
      </c>
      <c r="I101" s="191">
        <f>_xlfn.IFNA(IF(VLOOKUP(A101,BASE!A:N,14,0)="M",IF((VLOOKUP(VLOOKUP(A101,BASE!A:B,2,0),REGISTRATIONS!B:C,2,0))="A330",VLOOKUP(VLOOKUP(A101,BASE!A:L,12,0),'UL GRID - CREW'!G:H,2,0),0)+IF(VLOOKUP(VLOOKUP(A101,BASE!A:B,2,0),REGISTRATIONS!B:C,2,0)="A320",(VLOOKUP(A101,BASE!A:L,12,0)),0),0),0)</f>
        <v>0</v>
      </c>
      <c r="J101" s="191">
        <f>_xlfn.IFNA(IF(VLOOKUP(A101,BASE!A:N,14,0)="M",IF((VLOOKUP(VLOOKUP(A101,BASE!A:B,2,0),REGISTRATIONS!B:C,2,0))="A330",VLOOKUP(VLOOKUP(A101,BASE!A:L,12,0),'UL GRID - CREW'!G:H,2,0),0)+IF(VLOOKUP(VLOOKUP(A101,BASE!A:B,2,0),REGISTRATIONS!B:C,2,0)="A320",(VLOOKUP(A101,BASE!A:L,12,0)),0),0),0)</f>
        <v>0</v>
      </c>
      <c r="K101" s="254" t="str">
        <f t="shared" si="2"/>
        <v/>
      </c>
      <c r="L101" s="254"/>
      <c r="M101" s="254"/>
      <c r="N101" s="254"/>
      <c r="O101" s="254"/>
      <c r="P101" s="77" t="str">
        <f>IF(B101=0,"",IF(A101&amp;$B$4&amp;B101=VLOOKUP(A101&amp;$B$4&amp;B101,'Exras Inflair Vs. Base'!Z:Z,1,0),"",0))</f>
        <v/>
      </c>
      <c r="Q101" s="77" t="str">
        <f>IF(C101=0,"",IF(A101&amp;$C$4&amp;C101=VLOOKUP(A101&amp;$C$4&amp;C101,'Exras Inflair Vs. Base'!Z:Z,1,0),"",0))</f>
        <v/>
      </c>
      <c r="R101" s="77" t="str">
        <f>IF(D101=0,"",IF(A101&amp;$D$4&amp;D101=VLOOKUP(A101&amp;$D$4&amp;D101,'Exras Inflair Vs. Base'!Z:Z,1,0),"",0))</f>
        <v/>
      </c>
      <c r="S101" s="77" t="str">
        <f>IF(E101=0,"",IF(A101&amp;$E$4&amp;E101=VLOOKUP(A101&amp;$E$4&amp;E101,'Exras Inflair Vs. Base'!Z:Z,1,0),"",0))</f>
        <v/>
      </c>
      <c r="T101" s="77" t="str">
        <f>IF(F101=0,"",IF(A101&amp;$F$4&amp;F101=VLOOKUP(A101&amp;$F$4&amp;F101,'Exras Inflair Vs. Base'!Z:Z,1,0),"",0))</f>
        <v/>
      </c>
      <c r="U101" s="77" t="str">
        <f>IF(G101=0,"",IF(A101&amp;$G$4&amp;G101=VLOOKUP(A101&amp;$G$4&amp;G101,'Exras Inflair Vs. Base'!Z:Z,1,0),"",0))</f>
        <v/>
      </c>
      <c r="V101" s="77" t="str">
        <f>IF(H101=0,"",IF(A101&amp;$H$4&amp;H101=VLOOKUP(A101&amp;$H$4&amp;H101,'Exras Inflair Vs. Base'!Z:Z,1,0),"",0))</f>
        <v/>
      </c>
      <c r="W101" s="77" t="str">
        <f>IF(I101=0,"",IF(A101&amp;$I$4&amp;I101=VLOOKUP(A101&amp;$I$4&amp;I101,'Exras Inflair Vs. Base'!Z:Z,1,0),"",0))</f>
        <v/>
      </c>
      <c r="X101" s="77" t="str">
        <f>IF(J101=0,"",IF(A101&amp;$J$4&amp;J101=VLOOKUP(A101&amp;$J$4&amp;J101,'Exras Inflair Vs. Base'!Z:Z,1,0),"",0))</f>
        <v/>
      </c>
    </row>
    <row r="102" spans="1:24" ht="17.25" customHeight="1" x14ac:dyDescent="0.3">
      <c r="A102" s="156" t="str">
        <f>IF(BASE!A103=0,"",BASE!A103)</f>
        <v/>
      </c>
      <c r="B102" s="183">
        <f>IF(LEFT(A102,2)="UL",(VLOOKUP(A102,BASE!A:F,6,0)*(VLOOKUP(A102,'SUPL. CALCULATION'!B:AB,27,0)))+(VLOOKUP(A102,BASE!A:G,7,0)*(VLOOKUP(A102,'SUPL. CALCULATION'!B:AC,28,0)))+(VLOOKUP(A102,BASE!A:L,11,0)*(VLOOKUP(A102,'SUPL. CALCULATION'!B:AD,29,0)))+(VLOOKUP(A102,BASE!A:L,12,0)*(VLOOKUP(A102,'SUPL. CALCULATION'!B:AD,29,0))),0)</f>
        <v>0</v>
      </c>
      <c r="C102" s="184">
        <f>IF(LEFT(A102,2)="UL",(VLOOKUP(A102,BASE!A:F,6,0)*VLOOKUP(A102,'SUPL. CALCULATION'!B:Z,25,0))+((VLOOKUP(A102,BASE!A:L,11,0)+VLOOKUP(A102,BASE!A:L,12,0))*VLOOKUP(A102,'SUPL. CALCULATION'!B:AA,26,0)),0)</f>
        <v>0</v>
      </c>
      <c r="D102" s="366">
        <f>IF(LEFT(A102,2)="UL",(IF((VLOOKUP(VLOOKUP(A102,BASE!A:B,2,0),REGISTRATIONS!B:C,2,0))="A330",(IF(VLOOKUP(A102,BASE!A:F,6,0)&gt;0,VLOOKUP(A102,'SUPL. CALCULATION'!B:Y,13,0),0))+(IF(VLOOKUP(A102,BASE!A:G,7,0)&gt;0,VLOOKUP(A102,'SUPL. CALCULATION'!B:Y,16,0),0)),0))+(IF((VLOOKUP(VLOOKUP(A102,BASE!A:B,2,0),REGISTRATIONS!B:C,2,0))="A320",(IF(VLOOKUP(A102,BASE!A:F,6,0)&gt;0,VLOOKUP(A102,'SUPL. CALCULATION'!B:Y,19,0),0))+(IF(VLOOKUP(A102,BASE!A:G,7,0)&gt;0,VLOOKUP(A102,'SUPL. CALCULATION'!B:Y,22,0),0)),0)),0)</f>
        <v>0</v>
      </c>
      <c r="E102" s="185">
        <f>IF(LEFT(A102,2)="UL",(IF((VLOOKUP(VLOOKUP(A102,BASE!A:B,2,0),REGISTRATIONS!B:C,2,0))="A330",(IF(VLOOKUP(A102,BASE!A:F,6,0)&gt;0,VLOOKUP(A102,'SUPL. CALCULATION'!B:Y,14,0),0))+(IF(VLOOKUP(A102,BASE!A:G,7,0)&gt;0,VLOOKUP(A102,'SUPL. CALCULATION'!B:Y,17,0),0)),0)+(IF((VLOOKUP(VLOOKUP(A102,BASE!A:B,2,0),REGISTRATIONS!B:C,2,0))="A320",(IF(VLOOKUP(A102,BASE!A:F,6,0)&gt;0,VLOOKUP(A102,'SUPL. CALCULATION'!B:Y,20,0),0))+(IF(VLOOKUP(A102,BASE!A:G,7,0)&gt;0,VLOOKUP(A102,'SUPL. CALCULATION'!B:Y,23,0),0)),0))),0)</f>
        <v>0</v>
      </c>
      <c r="F102" s="185">
        <f>IF(LEFT(A102,2)="UL",(IF((VLOOKUP(VLOOKUP(A102,BASE!A:B,2,0),REGISTRATIONS!B:C,2,0))="A330",(IF(VLOOKUP(A102,BASE!A:F,6,0)&gt;0,VLOOKUP(A102,'SUPL. CALCULATION'!B:Y,15,0),0))+(IF(VLOOKUP(A102,BASE!A:G,7,0)&gt;0,VLOOKUP(A102,'SUPL. CALCULATION'!B:Y,18,0),0)),0)+(IF((VLOOKUP(VLOOKUP(A102,BASE!A:B,2,0),REGISTRATIONS!B:C,2,0))="A320",(IF(VLOOKUP(A102,BASE!A:F,6,0)&gt;0,VLOOKUP(A102,'SUPL. CALCULATION'!B:Y,21,0),0))+(IF(VLOOKUP(A102,BASE!A:G,7,0)&gt;0,VLOOKUP(A102,'SUPL. CALCULATION'!B:Y,24,0),0)),0))),0)</f>
        <v>0</v>
      </c>
      <c r="G102" s="185">
        <f>_xlfn.IFNA(IF((VLOOKUP(A102,BASE!A:N,14,0))="M",IF(VLOOKUP(VLOOKUP(A102,BASE!A:B,2,0),REGISTRATIONS!B:C,2,0)="A330",(VLOOKUP(A102,BASE!A:K,11,0)),0)+IF(VLOOKUP(VLOOKUP(A102,BASE!A:B,2,0),REGISTRATIONS!B:C,2,0)="A320",(VLOOKUP(A102,BASE!A:K,11,0)),0),0),0)</f>
        <v>0</v>
      </c>
      <c r="H102" s="185">
        <f>_xlfn.IFNA(IF((VLOOKUP(A102,BASE!A:N,14,0))="M",IF(VLOOKUP(VLOOKUP(A102,BASE!A:B,2,0),REGISTRATIONS!B:C,2,0)="A330",(VLOOKUP(A102,BASE!A:K,11,0)),0)+IF(VLOOKUP(VLOOKUP(A102,BASE!A:B,2,0),REGISTRATIONS!B:C,2,0)="A320",(VLOOKUP(A102,BASE!A:K,11,0)),0),0),0)</f>
        <v>0</v>
      </c>
      <c r="I102" s="185">
        <f>_xlfn.IFNA(IF(VLOOKUP(A102,BASE!A:N,14,0)="M",IF((VLOOKUP(VLOOKUP(A102,BASE!A:B,2,0),REGISTRATIONS!B:C,2,0))="A330",VLOOKUP(VLOOKUP(A102,BASE!A:L,12,0),'UL GRID - CREW'!G:H,2,0),0)+IF(VLOOKUP(VLOOKUP(A102,BASE!A:B,2,0),REGISTRATIONS!B:C,2,0)="A320",(VLOOKUP(A102,BASE!A:L,12,0)),0),0),0)</f>
        <v>0</v>
      </c>
      <c r="J102" s="185">
        <f>_xlfn.IFNA(IF(VLOOKUP(A102,BASE!A:N,14,0)="M",IF((VLOOKUP(VLOOKUP(A102,BASE!A:B,2,0),REGISTRATIONS!B:C,2,0))="A330",VLOOKUP(VLOOKUP(A102,BASE!A:L,12,0),'UL GRID - CREW'!G:H,2,0),0)+IF(VLOOKUP(VLOOKUP(A102,BASE!A:B,2,0),REGISTRATIONS!B:C,2,0)="A320",(VLOOKUP(A102,BASE!A:L,12,0)),0),0),0)</f>
        <v>0</v>
      </c>
      <c r="K102" s="254" t="str">
        <f t="shared" si="2"/>
        <v/>
      </c>
      <c r="P102" s="77" t="str">
        <f>IF(B102=0,"",IF(A102&amp;$B$4&amp;B102=VLOOKUP(A102&amp;$B$4&amp;B102,'Exras Inflair Vs. Base'!Z:Z,1,0),"",0))</f>
        <v/>
      </c>
      <c r="Q102" s="77" t="str">
        <f>IF(C102=0,"",IF(A102&amp;$C$4&amp;C102=VLOOKUP(A102&amp;$C$4&amp;C102,'Exras Inflair Vs. Base'!Z:Z,1,0),"",0))</f>
        <v/>
      </c>
      <c r="R102" s="77" t="str">
        <f>IF(D102=0,"",IF(A102&amp;$D$4&amp;D102=VLOOKUP(A102&amp;$D$4&amp;D102,'Exras Inflair Vs. Base'!Z:Z,1,0),"",0))</f>
        <v/>
      </c>
      <c r="S102" s="77" t="str">
        <f>IF(E102=0,"",IF(A102&amp;$E$4&amp;E102=VLOOKUP(A102&amp;$E$4&amp;E102,'Exras Inflair Vs. Base'!Z:Z,1,0),"",0))</f>
        <v/>
      </c>
      <c r="T102" s="77" t="str">
        <f>IF(F102=0,"",IF(A102&amp;$F$4&amp;F102=VLOOKUP(A102&amp;$F$4&amp;F102,'Exras Inflair Vs. Base'!Z:Z,1,0),"",0))</f>
        <v/>
      </c>
      <c r="U102" s="77" t="str">
        <f>IF(G102=0,"",IF(A102&amp;$G$4&amp;G102=VLOOKUP(A102&amp;$G$4&amp;G102,'Exras Inflair Vs. Base'!Z:Z,1,0),"",0))</f>
        <v/>
      </c>
      <c r="V102" s="77" t="str">
        <f>IF(H102=0,"",IF(A102&amp;$H$4&amp;H102=VLOOKUP(A102&amp;$H$4&amp;H102,'Exras Inflair Vs. Base'!Z:Z,1,0),"",0))</f>
        <v/>
      </c>
      <c r="W102" s="77" t="str">
        <f>IF(I102=0,"",IF(A102&amp;$I$4&amp;I102=VLOOKUP(A102&amp;$I$4&amp;I102,'Exras Inflair Vs. Base'!Z:Z,1,0),"",0))</f>
        <v/>
      </c>
      <c r="X102" s="77" t="str">
        <f>IF(J102=0,"",IF(A102&amp;$J$4&amp;J102=VLOOKUP(A102&amp;$J$4&amp;J102,'Exras Inflair Vs. Base'!Z:Z,1,0),"",0))</f>
        <v/>
      </c>
    </row>
    <row r="103" spans="1:24" s="77" customFormat="1" ht="15.75" customHeight="1" x14ac:dyDescent="0.3">
      <c r="A103" s="188" t="str">
        <f>IF(BASE!A104=0,"",BASE!A104)</f>
        <v/>
      </c>
      <c r="B103" s="189">
        <f>IF(LEFT(A103,2)="UL",(VLOOKUP(A103,BASE!A:F,6,0)*(VLOOKUP(A103,'SUPL. CALCULATION'!B:AB,27,0)))+(VLOOKUP(A103,BASE!A:G,7,0)*(VLOOKUP(A103,'SUPL. CALCULATION'!B:AC,28,0)))+(VLOOKUP(A103,BASE!A:L,11,0)*(VLOOKUP(A103,'SUPL. CALCULATION'!B:AD,29,0)))+(VLOOKUP(A103,BASE!A:L,12,0)*(VLOOKUP(A103,'SUPL. CALCULATION'!B:AD,29,0))),0)</f>
        <v>0</v>
      </c>
      <c r="C103" s="190">
        <f>IF(LEFT(A103,2)="UL",(VLOOKUP(A103,BASE!A:F,6,0)*VLOOKUP(A103,'SUPL. CALCULATION'!B:Z,25,0))+((VLOOKUP(A103,BASE!A:L,11,0)+VLOOKUP(A103,BASE!A:L,12,0))*VLOOKUP(A103,'SUPL. CALCULATION'!B:AA,26,0)),0)</f>
        <v>0</v>
      </c>
      <c r="D103" s="367">
        <f>IF(LEFT(A103,2)="UL",(IF((VLOOKUP(VLOOKUP(A103,BASE!A:B,2,0),REGISTRATIONS!B:C,2,0))="A330",(IF(VLOOKUP(A103,BASE!A:F,6,0)&gt;0,VLOOKUP(A103,'SUPL. CALCULATION'!B:Y,13,0),0))+(IF(VLOOKUP(A103,BASE!A:G,7,0)&gt;0,VLOOKUP(A103,'SUPL. CALCULATION'!B:Y,16,0),0)),0))+(IF((VLOOKUP(VLOOKUP(A103,BASE!A:B,2,0),REGISTRATIONS!B:C,2,0))="A320",(IF(VLOOKUP(A103,BASE!A:F,6,0)&gt;0,VLOOKUP(A103,'SUPL. CALCULATION'!B:Y,19,0),0))+(IF(VLOOKUP(A103,BASE!A:G,7,0)&gt;0,VLOOKUP(A103,'SUPL. CALCULATION'!B:Y,22,0),0)),0)),0)</f>
        <v>0</v>
      </c>
      <c r="E103" s="191">
        <f>IF(LEFT(A103,2)="UL",(IF((VLOOKUP(VLOOKUP(A103,BASE!A:B,2,0),REGISTRATIONS!B:C,2,0))="A330",(IF(VLOOKUP(A103,BASE!A:F,6,0)&gt;0,VLOOKUP(A103,'SUPL. CALCULATION'!B:Y,14,0),0))+(IF(VLOOKUP(A103,BASE!A:G,7,0)&gt;0,VLOOKUP(A103,'SUPL. CALCULATION'!B:Y,17,0),0)),0)+(IF((VLOOKUP(VLOOKUP(A103,BASE!A:B,2,0),REGISTRATIONS!B:C,2,0))="A320",(IF(VLOOKUP(A103,BASE!A:F,6,0)&gt;0,VLOOKUP(A103,'SUPL. CALCULATION'!B:Y,20,0),0))+(IF(VLOOKUP(A103,BASE!A:G,7,0)&gt;0,VLOOKUP(A103,'SUPL. CALCULATION'!B:Y,23,0),0)),0))),0)</f>
        <v>0</v>
      </c>
      <c r="F103" s="191">
        <f>IF(LEFT(A103,2)="UL",(IF((VLOOKUP(VLOOKUP(A103,BASE!A:B,2,0),REGISTRATIONS!B:C,2,0))="A330",(IF(VLOOKUP(A103,BASE!A:F,6,0)&gt;0,VLOOKUP(A103,'SUPL. CALCULATION'!B:Y,15,0),0))+(IF(VLOOKUP(A103,BASE!A:G,7,0)&gt;0,VLOOKUP(A103,'SUPL. CALCULATION'!B:Y,18,0),0)),0)+(IF((VLOOKUP(VLOOKUP(A103,BASE!A:B,2,0),REGISTRATIONS!B:C,2,0))="A320",(IF(VLOOKUP(A103,BASE!A:F,6,0)&gt;0,VLOOKUP(A103,'SUPL. CALCULATION'!B:Y,21,0),0))+(IF(VLOOKUP(A103,BASE!A:G,7,0)&gt;0,VLOOKUP(A103,'SUPL. CALCULATION'!B:Y,24,0),0)),0))),0)</f>
        <v>0</v>
      </c>
      <c r="G103" s="191">
        <f>_xlfn.IFNA(IF((VLOOKUP(A103,BASE!A:N,14,0))="M",IF(VLOOKUP(VLOOKUP(A103,BASE!A:B,2,0),REGISTRATIONS!B:C,2,0)="A330",(VLOOKUP(A103,BASE!A:K,11,0)),0)+IF(VLOOKUP(VLOOKUP(A103,BASE!A:B,2,0),REGISTRATIONS!B:C,2,0)="A320",(VLOOKUP(A103,BASE!A:K,11,0)),0),0),0)</f>
        <v>0</v>
      </c>
      <c r="H103" s="191">
        <f>_xlfn.IFNA(IF((VLOOKUP(A103,BASE!A:N,14,0))="M",IF(VLOOKUP(VLOOKUP(A103,BASE!A:B,2,0),REGISTRATIONS!B:C,2,0)="A330",(VLOOKUP(A103,BASE!A:K,11,0)),0)+IF(VLOOKUP(VLOOKUP(A103,BASE!A:B,2,0),REGISTRATIONS!B:C,2,0)="A320",(VLOOKUP(A103,BASE!A:K,11,0)),0),0),0)</f>
        <v>0</v>
      </c>
      <c r="I103" s="191">
        <f>_xlfn.IFNA(IF(VLOOKUP(A103,BASE!A:N,14,0)="M",IF((VLOOKUP(VLOOKUP(A103,BASE!A:B,2,0),REGISTRATIONS!B:C,2,0))="A330",VLOOKUP(VLOOKUP(A103,BASE!A:L,12,0),'UL GRID - CREW'!G:H,2,0),0)+IF(VLOOKUP(VLOOKUP(A103,BASE!A:B,2,0),REGISTRATIONS!B:C,2,0)="A320",(VLOOKUP(A103,BASE!A:L,12,0)),0),0),0)</f>
        <v>0</v>
      </c>
      <c r="J103" s="191">
        <f>_xlfn.IFNA(IF(VLOOKUP(A103,BASE!A:N,14,0)="M",IF((VLOOKUP(VLOOKUP(A103,BASE!A:B,2,0),REGISTRATIONS!B:C,2,0))="A330",VLOOKUP(VLOOKUP(A103,BASE!A:L,12,0),'UL GRID - CREW'!G:H,2,0),0)+IF(VLOOKUP(VLOOKUP(A103,BASE!A:B,2,0),REGISTRATIONS!B:C,2,0)="A320",(VLOOKUP(A103,BASE!A:L,12,0)),0),0),0)</f>
        <v>0</v>
      </c>
      <c r="K103" s="254" t="str">
        <f t="shared" si="2"/>
        <v/>
      </c>
      <c r="L103" s="254"/>
      <c r="M103" s="254"/>
      <c r="N103" s="254"/>
      <c r="O103" s="254"/>
      <c r="P103" s="77" t="str">
        <f>IF(B103=0,"",IF(A103&amp;$B$4&amp;B103=VLOOKUP(A103&amp;$B$4&amp;B103,'Exras Inflair Vs. Base'!Z:Z,1,0),"",0))</f>
        <v/>
      </c>
      <c r="Q103" s="77" t="str">
        <f>IF(C103=0,"",IF(A103&amp;$C$4&amp;C103=VLOOKUP(A103&amp;$C$4&amp;C103,'Exras Inflair Vs. Base'!Z:Z,1,0),"",0))</f>
        <v/>
      </c>
      <c r="R103" s="77" t="str">
        <f>IF(D103=0,"",IF(A103&amp;$D$4&amp;D103=VLOOKUP(A103&amp;$D$4&amp;D103,'Exras Inflair Vs. Base'!Z:Z,1,0),"",0))</f>
        <v/>
      </c>
      <c r="S103" s="77" t="str">
        <f>IF(E103=0,"",IF(A103&amp;$E$4&amp;E103=VLOOKUP(A103&amp;$E$4&amp;E103,'Exras Inflair Vs. Base'!Z:Z,1,0),"",0))</f>
        <v/>
      </c>
      <c r="T103" s="77" t="str">
        <f>IF(F103=0,"",IF(A103&amp;$F$4&amp;F103=VLOOKUP(A103&amp;$F$4&amp;F103,'Exras Inflair Vs. Base'!Z:Z,1,0),"",0))</f>
        <v/>
      </c>
      <c r="U103" s="77" t="str">
        <f>IF(G103=0,"",IF(A103&amp;$G$4&amp;G103=VLOOKUP(A103&amp;$G$4&amp;G103,'Exras Inflair Vs. Base'!Z:Z,1,0),"",0))</f>
        <v/>
      </c>
      <c r="V103" s="77" t="str">
        <f>IF(H103=0,"",IF(A103&amp;$H$4&amp;H103=VLOOKUP(A103&amp;$H$4&amp;H103,'Exras Inflair Vs. Base'!Z:Z,1,0),"",0))</f>
        <v/>
      </c>
      <c r="W103" s="77" t="str">
        <f>IF(I103=0,"",IF(A103&amp;$I$4&amp;I103=VLOOKUP(A103&amp;$I$4&amp;I103,'Exras Inflair Vs. Base'!Z:Z,1,0),"",0))</f>
        <v/>
      </c>
      <c r="X103" s="77" t="str">
        <f>IF(J103=0,"",IF(A103&amp;$J$4&amp;J103=VLOOKUP(A103&amp;$J$4&amp;J103,'Exras Inflair Vs. Base'!Z:Z,1,0),"",0))</f>
        <v/>
      </c>
    </row>
    <row r="104" spans="1:24" ht="17.25" customHeight="1" x14ac:dyDescent="0.3">
      <c r="A104" s="156" t="str">
        <f>IF(BASE!A105=0,"",BASE!A105)</f>
        <v/>
      </c>
      <c r="B104" s="183">
        <f>IF(LEFT(A104,2)="UL",(VLOOKUP(A104,BASE!A:F,6,0)*(VLOOKUP(A104,'SUPL. CALCULATION'!B:AB,27,0)))+(VLOOKUP(A104,BASE!A:G,7,0)*(VLOOKUP(A104,'SUPL. CALCULATION'!B:AC,28,0)))+(VLOOKUP(A104,BASE!A:L,11,0)*(VLOOKUP(A104,'SUPL. CALCULATION'!B:AD,29,0)))+(VLOOKUP(A104,BASE!A:L,12,0)*(VLOOKUP(A104,'SUPL. CALCULATION'!B:AD,29,0))),0)</f>
        <v>0</v>
      </c>
      <c r="C104" s="184">
        <f>IF(LEFT(A104,2)="UL",(VLOOKUP(A104,BASE!A:F,6,0)*VLOOKUP(A104,'SUPL. CALCULATION'!B:Z,25,0))+((VLOOKUP(A104,BASE!A:L,11,0)+VLOOKUP(A104,BASE!A:L,12,0))*VLOOKUP(A104,'SUPL. CALCULATION'!B:AA,26,0)),0)</f>
        <v>0</v>
      </c>
      <c r="D104" s="366">
        <f>IF(LEFT(A104,2)="UL",(IF((VLOOKUP(VLOOKUP(A104,BASE!A:B,2,0),REGISTRATIONS!B:C,2,0))="A330",(IF(VLOOKUP(A104,BASE!A:F,6,0)&gt;0,VLOOKUP(A104,'SUPL. CALCULATION'!B:Y,13,0),0))+(IF(VLOOKUP(A104,BASE!A:G,7,0)&gt;0,VLOOKUP(A104,'SUPL. CALCULATION'!B:Y,16,0),0)),0))+(IF((VLOOKUP(VLOOKUP(A104,BASE!A:B,2,0),REGISTRATIONS!B:C,2,0))="A320",(IF(VLOOKUP(A104,BASE!A:F,6,0)&gt;0,VLOOKUP(A104,'SUPL. CALCULATION'!B:Y,19,0),0))+(IF(VLOOKUP(A104,BASE!A:G,7,0)&gt;0,VLOOKUP(A104,'SUPL. CALCULATION'!B:Y,22,0),0)),0)),0)</f>
        <v>0</v>
      </c>
      <c r="E104" s="185">
        <f>IF(LEFT(A104,2)="UL",(IF((VLOOKUP(VLOOKUP(A104,BASE!A:B,2,0),REGISTRATIONS!B:C,2,0))="A330",(IF(VLOOKUP(A104,BASE!A:F,6,0)&gt;0,VLOOKUP(A104,'SUPL. CALCULATION'!B:Y,14,0),0))+(IF(VLOOKUP(A104,BASE!A:G,7,0)&gt;0,VLOOKUP(A104,'SUPL. CALCULATION'!B:Y,17,0),0)),0)+(IF((VLOOKUP(VLOOKUP(A104,BASE!A:B,2,0),REGISTRATIONS!B:C,2,0))="A320",(IF(VLOOKUP(A104,BASE!A:F,6,0)&gt;0,VLOOKUP(A104,'SUPL. CALCULATION'!B:Y,20,0),0))+(IF(VLOOKUP(A104,BASE!A:G,7,0)&gt;0,VLOOKUP(A104,'SUPL. CALCULATION'!B:Y,23,0),0)),0))),0)</f>
        <v>0</v>
      </c>
      <c r="F104" s="185">
        <f>IF(LEFT(A104,2)="UL",(IF((VLOOKUP(VLOOKUP(A104,BASE!A:B,2,0),REGISTRATIONS!B:C,2,0))="A330",(IF(VLOOKUP(A104,BASE!A:F,6,0)&gt;0,VLOOKUP(A104,'SUPL. CALCULATION'!B:Y,15,0),0))+(IF(VLOOKUP(A104,BASE!A:G,7,0)&gt;0,VLOOKUP(A104,'SUPL. CALCULATION'!B:Y,18,0),0)),0)+(IF((VLOOKUP(VLOOKUP(A104,BASE!A:B,2,0),REGISTRATIONS!B:C,2,0))="A320",(IF(VLOOKUP(A104,BASE!A:F,6,0)&gt;0,VLOOKUP(A104,'SUPL. CALCULATION'!B:Y,21,0),0))+(IF(VLOOKUP(A104,BASE!A:G,7,0)&gt;0,VLOOKUP(A104,'SUPL. CALCULATION'!B:Y,24,0),0)),0))),0)</f>
        <v>0</v>
      </c>
      <c r="G104" s="185">
        <f>_xlfn.IFNA(IF((VLOOKUP(A104,BASE!A:N,14,0))="M",IF(VLOOKUP(VLOOKUP(A104,BASE!A:B,2,0),REGISTRATIONS!B:C,2,0)="A330",(VLOOKUP(A104,BASE!A:K,11,0)),0)+IF(VLOOKUP(VLOOKUP(A104,BASE!A:B,2,0),REGISTRATIONS!B:C,2,0)="A320",(VLOOKUP(A104,BASE!A:K,11,0)),0),0),0)</f>
        <v>0</v>
      </c>
      <c r="H104" s="185">
        <f>_xlfn.IFNA(IF((VLOOKUP(A104,BASE!A:N,14,0))="M",IF(VLOOKUP(VLOOKUP(A104,BASE!A:B,2,0),REGISTRATIONS!B:C,2,0)="A330",(VLOOKUP(A104,BASE!A:K,11,0)),0)+IF(VLOOKUP(VLOOKUP(A104,BASE!A:B,2,0),REGISTRATIONS!B:C,2,0)="A320",(VLOOKUP(A104,BASE!A:K,11,0)),0),0),0)</f>
        <v>0</v>
      </c>
      <c r="I104" s="185">
        <f>_xlfn.IFNA(IF(VLOOKUP(A104,BASE!A:N,14,0)="M",IF((VLOOKUP(VLOOKUP(A104,BASE!A:B,2,0),REGISTRATIONS!B:C,2,0))="A330",VLOOKUP(VLOOKUP(A104,BASE!A:L,12,0),'UL GRID - CREW'!G:H,2,0),0)+IF(VLOOKUP(VLOOKUP(A104,BASE!A:B,2,0),REGISTRATIONS!B:C,2,0)="A320",(VLOOKUP(A104,BASE!A:L,12,0)),0),0),0)</f>
        <v>0</v>
      </c>
      <c r="J104" s="185">
        <f>_xlfn.IFNA(IF(VLOOKUP(A104,BASE!A:N,14,0)="M",IF((VLOOKUP(VLOOKUP(A104,BASE!A:B,2,0),REGISTRATIONS!B:C,2,0))="A330",VLOOKUP(VLOOKUP(A104,BASE!A:L,12,0),'UL GRID - CREW'!G:H,2,0),0)+IF(VLOOKUP(VLOOKUP(A104,BASE!A:B,2,0),REGISTRATIONS!B:C,2,0)="A320",(VLOOKUP(A104,BASE!A:L,12,0)),0),0),0)</f>
        <v>0</v>
      </c>
      <c r="K104" s="254" t="str">
        <f t="shared" si="2"/>
        <v/>
      </c>
      <c r="P104" s="77" t="str">
        <f>IF(B104=0,"",IF(A104&amp;$B$4&amp;B104=VLOOKUP(A104&amp;$B$4&amp;B104,'Exras Inflair Vs. Base'!Z:Z,1,0),"",0))</f>
        <v/>
      </c>
      <c r="Q104" s="77" t="str">
        <f>IF(C104=0,"",IF(A104&amp;$C$4&amp;C104=VLOOKUP(A104&amp;$C$4&amp;C104,'Exras Inflair Vs. Base'!Z:Z,1,0),"",0))</f>
        <v/>
      </c>
      <c r="R104" s="77" t="str">
        <f>IF(D104=0,"",IF(A104&amp;$D$4&amp;D104=VLOOKUP(A104&amp;$D$4&amp;D104,'Exras Inflair Vs. Base'!Z:Z,1,0),"",0))</f>
        <v/>
      </c>
      <c r="S104" s="77" t="str">
        <f>IF(E104=0,"",IF(A104&amp;$E$4&amp;E104=VLOOKUP(A104&amp;$E$4&amp;E104,'Exras Inflair Vs. Base'!Z:Z,1,0),"",0))</f>
        <v/>
      </c>
      <c r="T104" s="77" t="str">
        <f>IF(F104=0,"",IF(A104&amp;$F$4&amp;F104=VLOOKUP(A104&amp;$F$4&amp;F104,'Exras Inflair Vs. Base'!Z:Z,1,0),"",0))</f>
        <v/>
      </c>
      <c r="U104" s="77" t="str">
        <f>IF(G104=0,"",IF(A104&amp;$G$4&amp;G104=VLOOKUP(A104&amp;$G$4&amp;G104,'Exras Inflair Vs. Base'!Z:Z,1,0),"",0))</f>
        <v/>
      </c>
      <c r="V104" s="77" t="str">
        <f>IF(H104=0,"",IF(A104&amp;$H$4&amp;H104=VLOOKUP(A104&amp;$H$4&amp;H104,'Exras Inflair Vs. Base'!Z:Z,1,0),"",0))</f>
        <v/>
      </c>
      <c r="W104" s="77" t="str">
        <f>IF(I104=0,"",IF(A104&amp;$I$4&amp;I104=VLOOKUP(A104&amp;$I$4&amp;I104,'Exras Inflair Vs. Base'!Z:Z,1,0),"",0))</f>
        <v/>
      </c>
      <c r="X104" s="77" t="str">
        <f>IF(J104=0,"",IF(A104&amp;$J$4&amp;J104=VLOOKUP(A104&amp;$J$4&amp;J104,'Exras Inflair Vs. Base'!Z:Z,1,0),"",0))</f>
        <v/>
      </c>
    </row>
    <row r="105" spans="1:24" s="77" customFormat="1" ht="15.75" customHeight="1" x14ac:dyDescent="0.3">
      <c r="A105" s="188" t="str">
        <f>IF(BASE!A106=0,"",BASE!A106)</f>
        <v/>
      </c>
      <c r="B105" s="189">
        <f>IF(LEFT(A105,2)="UL",(VLOOKUP(A105,BASE!A:F,6,0)*(VLOOKUP(A105,'SUPL. CALCULATION'!B:AB,27,0)))+(VLOOKUP(A105,BASE!A:G,7,0)*(VLOOKUP(A105,'SUPL. CALCULATION'!B:AC,28,0)))+(VLOOKUP(A105,BASE!A:L,11,0)*(VLOOKUP(A105,'SUPL. CALCULATION'!B:AD,29,0)))+(VLOOKUP(A105,BASE!A:L,12,0)*(VLOOKUP(A105,'SUPL. CALCULATION'!B:AD,29,0))),0)</f>
        <v>0</v>
      </c>
      <c r="C105" s="190">
        <f>IF(LEFT(A105,2)="UL",(VLOOKUP(A105,BASE!A:F,6,0)*VLOOKUP(A105,'SUPL. CALCULATION'!B:Z,25,0))+((VLOOKUP(A105,BASE!A:L,11,0)+VLOOKUP(A105,BASE!A:L,12,0))*VLOOKUP(A105,'SUPL. CALCULATION'!B:AA,26,0)),0)</f>
        <v>0</v>
      </c>
      <c r="D105" s="367">
        <f>IF(LEFT(A105,2)="UL",(IF((VLOOKUP(VLOOKUP(A105,BASE!A:B,2,0),REGISTRATIONS!B:C,2,0))="A330",(IF(VLOOKUP(A105,BASE!A:F,6,0)&gt;0,VLOOKUP(A105,'SUPL. CALCULATION'!B:Y,13,0),0))+(IF(VLOOKUP(A105,BASE!A:G,7,0)&gt;0,VLOOKUP(A105,'SUPL. CALCULATION'!B:Y,16,0),0)),0))+(IF((VLOOKUP(VLOOKUP(A105,BASE!A:B,2,0),REGISTRATIONS!B:C,2,0))="A320",(IF(VLOOKUP(A105,BASE!A:F,6,0)&gt;0,VLOOKUP(A105,'SUPL. CALCULATION'!B:Y,19,0),0))+(IF(VLOOKUP(A105,BASE!A:G,7,0)&gt;0,VLOOKUP(A105,'SUPL. CALCULATION'!B:Y,22,0),0)),0)),0)</f>
        <v>0</v>
      </c>
      <c r="E105" s="191">
        <f>IF(LEFT(A105,2)="UL",(IF((VLOOKUP(VLOOKUP(A105,BASE!A:B,2,0),REGISTRATIONS!B:C,2,0))="A330",(IF(VLOOKUP(A105,BASE!A:F,6,0)&gt;0,VLOOKUP(A105,'SUPL. CALCULATION'!B:Y,14,0),0))+(IF(VLOOKUP(A105,BASE!A:G,7,0)&gt;0,VLOOKUP(A105,'SUPL. CALCULATION'!B:Y,17,0),0)),0)+(IF((VLOOKUP(VLOOKUP(A105,BASE!A:B,2,0),REGISTRATIONS!B:C,2,0))="A320",(IF(VLOOKUP(A105,BASE!A:F,6,0)&gt;0,VLOOKUP(A105,'SUPL. CALCULATION'!B:Y,20,0),0))+(IF(VLOOKUP(A105,BASE!A:G,7,0)&gt;0,VLOOKUP(A105,'SUPL. CALCULATION'!B:Y,23,0),0)),0))),0)</f>
        <v>0</v>
      </c>
      <c r="F105" s="191">
        <f>IF(LEFT(A105,2)="UL",(IF((VLOOKUP(VLOOKUP(A105,BASE!A:B,2,0),REGISTRATIONS!B:C,2,0))="A330",(IF(VLOOKUP(A105,BASE!A:F,6,0)&gt;0,VLOOKUP(A105,'SUPL. CALCULATION'!B:Y,15,0),0))+(IF(VLOOKUP(A105,BASE!A:G,7,0)&gt;0,VLOOKUP(A105,'SUPL. CALCULATION'!B:Y,18,0),0)),0)+(IF((VLOOKUP(VLOOKUP(A105,BASE!A:B,2,0),REGISTRATIONS!B:C,2,0))="A320",(IF(VLOOKUP(A105,BASE!A:F,6,0)&gt;0,VLOOKUP(A105,'SUPL. CALCULATION'!B:Y,21,0),0))+(IF(VLOOKUP(A105,BASE!A:G,7,0)&gt;0,VLOOKUP(A105,'SUPL. CALCULATION'!B:Y,24,0),0)),0))),0)</f>
        <v>0</v>
      </c>
      <c r="G105" s="191">
        <f>_xlfn.IFNA(IF((VLOOKUP(A105,BASE!A:N,14,0))="M",IF(VLOOKUP(VLOOKUP(A105,BASE!A:B,2,0),REGISTRATIONS!B:C,2,0)="A330",(VLOOKUP(A105,BASE!A:K,11,0)),0)+IF(VLOOKUP(VLOOKUP(A105,BASE!A:B,2,0),REGISTRATIONS!B:C,2,0)="A320",(VLOOKUP(A105,BASE!A:K,11,0)),0),0),0)</f>
        <v>0</v>
      </c>
      <c r="H105" s="191">
        <f>_xlfn.IFNA(IF((VLOOKUP(A105,BASE!A:N,14,0))="M",IF(VLOOKUP(VLOOKUP(A105,BASE!A:B,2,0),REGISTRATIONS!B:C,2,0)="A330",(VLOOKUP(A105,BASE!A:K,11,0)),0)+IF(VLOOKUP(VLOOKUP(A105,BASE!A:B,2,0),REGISTRATIONS!B:C,2,0)="A320",(VLOOKUP(A105,BASE!A:K,11,0)),0),0),0)</f>
        <v>0</v>
      </c>
      <c r="I105" s="191">
        <f>_xlfn.IFNA(IF(VLOOKUP(A105,BASE!A:N,14,0)="M",IF((VLOOKUP(VLOOKUP(A105,BASE!A:B,2,0),REGISTRATIONS!B:C,2,0))="A330",VLOOKUP(VLOOKUP(A105,BASE!A:L,12,0),'UL GRID - CREW'!G:H,2,0),0)+IF(VLOOKUP(VLOOKUP(A105,BASE!A:B,2,0),REGISTRATIONS!B:C,2,0)="A320",(VLOOKUP(A105,BASE!A:L,12,0)),0),0),0)</f>
        <v>0</v>
      </c>
      <c r="J105" s="191">
        <f>_xlfn.IFNA(IF(VLOOKUP(A105,BASE!A:N,14,0)="M",IF((VLOOKUP(VLOOKUP(A105,BASE!A:B,2,0),REGISTRATIONS!B:C,2,0))="A330",VLOOKUP(VLOOKUP(A105,BASE!A:L,12,0),'UL GRID - CREW'!G:H,2,0),0)+IF(VLOOKUP(VLOOKUP(A105,BASE!A:B,2,0),REGISTRATIONS!B:C,2,0)="A320",(VLOOKUP(A105,BASE!A:L,12,0)),0),0),0)</f>
        <v>0</v>
      </c>
      <c r="K105" s="254" t="str">
        <f t="shared" si="2"/>
        <v/>
      </c>
      <c r="L105" s="254"/>
      <c r="M105" s="254"/>
      <c r="N105" s="254"/>
      <c r="O105" s="254"/>
      <c r="P105" s="77" t="str">
        <f>IF(B105=0,"",IF(A105&amp;$B$4&amp;B105=VLOOKUP(A105&amp;$B$4&amp;B105,'Exras Inflair Vs. Base'!Z:Z,1,0),"",0))</f>
        <v/>
      </c>
      <c r="Q105" s="77" t="str">
        <f>IF(C105=0,"",IF(A105&amp;$C$4&amp;C105=VLOOKUP(A105&amp;$C$4&amp;C105,'Exras Inflair Vs. Base'!Z:Z,1,0),"",0))</f>
        <v/>
      </c>
      <c r="R105" s="77" t="str">
        <f>IF(D105=0,"",IF(A105&amp;$D$4&amp;D105=VLOOKUP(A105&amp;$D$4&amp;D105,'Exras Inflair Vs. Base'!Z:Z,1,0),"",0))</f>
        <v/>
      </c>
      <c r="S105" s="77" t="str">
        <f>IF(E105=0,"",IF(A105&amp;$E$4&amp;E105=VLOOKUP(A105&amp;$E$4&amp;E105,'Exras Inflair Vs. Base'!Z:Z,1,0),"",0))</f>
        <v/>
      </c>
      <c r="T105" s="77" t="str">
        <f>IF(F105=0,"",IF(A105&amp;$F$4&amp;F105=VLOOKUP(A105&amp;$F$4&amp;F105,'Exras Inflair Vs. Base'!Z:Z,1,0),"",0))</f>
        <v/>
      </c>
      <c r="U105" s="77" t="str">
        <f>IF(G105=0,"",IF(A105&amp;$G$4&amp;G105=VLOOKUP(A105&amp;$G$4&amp;G105,'Exras Inflair Vs. Base'!Z:Z,1,0),"",0))</f>
        <v/>
      </c>
      <c r="V105" s="77" t="str">
        <f>IF(H105=0,"",IF(A105&amp;$H$4&amp;H105=VLOOKUP(A105&amp;$H$4&amp;H105,'Exras Inflair Vs. Base'!Z:Z,1,0),"",0))</f>
        <v/>
      </c>
      <c r="W105" s="77" t="str">
        <f>IF(I105=0,"",IF(A105&amp;$I$4&amp;I105=VLOOKUP(A105&amp;$I$4&amp;I105,'Exras Inflair Vs. Base'!Z:Z,1,0),"",0))</f>
        <v/>
      </c>
      <c r="X105" s="77" t="str">
        <f>IF(J105=0,"",IF(A105&amp;$J$4&amp;J105=VLOOKUP(A105&amp;$J$4&amp;J105,'Exras Inflair Vs. Base'!Z:Z,1,0),"",0))</f>
        <v/>
      </c>
    </row>
    <row r="106" spans="1:24" ht="17.25" customHeight="1" x14ac:dyDescent="0.3">
      <c r="A106" s="156" t="str">
        <f>IF(BASE!A107=0,"",BASE!A107)</f>
        <v/>
      </c>
      <c r="B106" s="183">
        <f>IF(LEFT(A106,2)="UL",(VLOOKUP(A106,BASE!A:F,6,0)*(VLOOKUP(A106,'SUPL. CALCULATION'!B:AB,27,0)))+(VLOOKUP(A106,BASE!A:G,7,0)*(VLOOKUP(A106,'SUPL. CALCULATION'!B:AC,28,0)))+(VLOOKUP(A106,BASE!A:L,11,0)*(VLOOKUP(A106,'SUPL. CALCULATION'!B:AD,29,0)))+(VLOOKUP(A106,BASE!A:L,12,0)*(VLOOKUP(A106,'SUPL. CALCULATION'!B:AD,29,0))),0)</f>
        <v>0</v>
      </c>
      <c r="C106" s="184">
        <f>IF(LEFT(A106,2)="UL",(VLOOKUP(A106,BASE!A:F,6,0)*VLOOKUP(A106,'SUPL. CALCULATION'!B:Z,25,0))+((VLOOKUP(A106,BASE!A:L,11,0)+VLOOKUP(A106,BASE!A:L,12,0))*VLOOKUP(A106,'SUPL. CALCULATION'!B:AA,26,0)),0)</f>
        <v>0</v>
      </c>
      <c r="D106" s="366">
        <f>IF(LEFT(A106,2)="UL",(IF((VLOOKUP(VLOOKUP(A106,BASE!A:B,2,0),REGISTRATIONS!B:C,2,0))="A330",(IF(VLOOKUP(A106,BASE!A:F,6,0)&gt;0,VLOOKUP(A106,'SUPL. CALCULATION'!B:Y,13,0),0))+(IF(VLOOKUP(A106,BASE!A:G,7,0)&gt;0,VLOOKUP(A106,'SUPL. CALCULATION'!B:Y,16,0),0)),0))+(IF((VLOOKUP(VLOOKUP(A106,BASE!A:B,2,0),REGISTRATIONS!B:C,2,0))="A320",(IF(VLOOKUP(A106,BASE!A:F,6,0)&gt;0,VLOOKUP(A106,'SUPL. CALCULATION'!B:Y,19,0),0))+(IF(VLOOKUP(A106,BASE!A:G,7,0)&gt;0,VLOOKUP(A106,'SUPL. CALCULATION'!B:Y,22,0),0)),0)),0)</f>
        <v>0</v>
      </c>
      <c r="E106" s="185">
        <f>IF(LEFT(A106,2)="UL",(IF((VLOOKUP(VLOOKUP(A106,BASE!A:B,2,0),REGISTRATIONS!B:C,2,0))="A330",(IF(VLOOKUP(A106,BASE!A:F,6,0)&gt;0,VLOOKUP(A106,'SUPL. CALCULATION'!B:Y,14,0),0))+(IF(VLOOKUP(A106,BASE!A:G,7,0)&gt;0,VLOOKUP(A106,'SUPL. CALCULATION'!B:Y,17,0),0)),0)+(IF((VLOOKUP(VLOOKUP(A106,BASE!A:B,2,0),REGISTRATIONS!B:C,2,0))="A320",(IF(VLOOKUP(A106,BASE!A:F,6,0)&gt;0,VLOOKUP(A106,'SUPL. CALCULATION'!B:Y,20,0),0))+(IF(VLOOKUP(A106,BASE!A:G,7,0)&gt;0,VLOOKUP(A106,'SUPL. CALCULATION'!B:Y,23,0),0)),0))),0)</f>
        <v>0</v>
      </c>
      <c r="F106" s="185">
        <f>IF(LEFT(A106,2)="UL",(IF((VLOOKUP(VLOOKUP(A106,BASE!A:B,2,0),REGISTRATIONS!B:C,2,0))="A330",(IF(VLOOKUP(A106,BASE!A:F,6,0)&gt;0,VLOOKUP(A106,'SUPL. CALCULATION'!B:Y,15,0),0))+(IF(VLOOKUP(A106,BASE!A:G,7,0)&gt;0,VLOOKUP(A106,'SUPL. CALCULATION'!B:Y,18,0),0)),0)+(IF((VLOOKUP(VLOOKUP(A106,BASE!A:B,2,0),REGISTRATIONS!B:C,2,0))="A320",(IF(VLOOKUP(A106,BASE!A:F,6,0)&gt;0,VLOOKUP(A106,'SUPL. CALCULATION'!B:Y,21,0),0))+(IF(VLOOKUP(A106,BASE!A:G,7,0)&gt;0,VLOOKUP(A106,'SUPL. CALCULATION'!B:Y,24,0),0)),0))),0)</f>
        <v>0</v>
      </c>
      <c r="G106" s="185">
        <f>_xlfn.IFNA(IF((VLOOKUP(A106,BASE!A:N,14,0))="M",IF(VLOOKUP(VLOOKUP(A106,BASE!A:B,2,0),REGISTRATIONS!B:C,2,0)="A330",(VLOOKUP(A106,BASE!A:K,11,0)),0)+IF(VLOOKUP(VLOOKUP(A106,BASE!A:B,2,0),REGISTRATIONS!B:C,2,0)="A320",(VLOOKUP(A106,BASE!A:K,11,0)),0),0),0)</f>
        <v>0</v>
      </c>
      <c r="H106" s="185">
        <f>_xlfn.IFNA(IF((VLOOKUP(A106,BASE!A:N,14,0))="M",IF(VLOOKUP(VLOOKUP(A106,BASE!A:B,2,0),REGISTRATIONS!B:C,2,0)="A330",(VLOOKUP(A106,BASE!A:K,11,0)),0)+IF(VLOOKUP(VLOOKUP(A106,BASE!A:B,2,0),REGISTRATIONS!B:C,2,0)="A320",(VLOOKUP(A106,BASE!A:K,11,0)),0),0),0)</f>
        <v>0</v>
      </c>
      <c r="I106" s="185">
        <f>_xlfn.IFNA(IF(VLOOKUP(A106,BASE!A:N,14,0)="M",IF((VLOOKUP(VLOOKUP(A106,BASE!A:B,2,0),REGISTRATIONS!B:C,2,0))="A330",VLOOKUP(VLOOKUP(A106,BASE!A:L,12,0),'UL GRID - CREW'!G:H,2,0),0)+IF(VLOOKUP(VLOOKUP(A106,BASE!A:B,2,0),REGISTRATIONS!B:C,2,0)="A320",(VLOOKUP(A106,BASE!A:L,12,0)),0),0),0)</f>
        <v>0</v>
      </c>
      <c r="J106" s="185">
        <f>_xlfn.IFNA(IF(VLOOKUP(A106,BASE!A:N,14,0)="M",IF((VLOOKUP(VLOOKUP(A106,BASE!A:B,2,0),REGISTRATIONS!B:C,2,0))="A330",VLOOKUP(VLOOKUP(A106,BASE!A:L,12,0),'UL GRID - CREW'!G:H,2,0),0)+IF(VLOOKUP(VLOOKUP(A106,BASE!A:B,2,0),REGISTRATIONS!B:C,2,0)="A320",(VLOOKUP(A106,BASE!A:L,12,0)),0),0),0)</f>
        <v>0</v>
      </c>
      <c r="K106" s="254" t="str">
        <f t="shared" si="2"/>
        <v/>
      </c>
      <c r="P106" s="77" t="str">
        <f>IF(B106=0,"",IF(A106&amp;$B$4&amp;B106=VLOOKUP(A106&amp;$B$4&amp;B106,'Exras Inflair Vs. Base'!Z:Z,1,0),"",0))</f>
        <v/>
      </c>
      <c r="Q106" s="77" t="str">
        <f>IF(C106=0,"",IF(A106&amp;$C$4&amp;C106=VLOOKUP(A106&amp;$C$4&amp;C106,'Exras Inflair Vs. Base'!Z:Z,1,0),"",0))</f>
        <v/>
      </c>
      <c r="R106" s="77" t="str">
        <f>IF(D106=0,"",IF(A106&amp;$D$4&amp;D106=VLOOKUP(A106&amp;$D$4&amp;D106,'Exras Inflair Vs. Base'!Z:Z,1,0),"",0))</f>
        <v/>
      </c>
      <c r="S106" s="77" t="str">
        <f>IF(E106=0,"",IF(A106&amp;$E$4&amp;E106=VLOOKUP(A106&amp;$E$4&amp;E106,'Exras Inflair Vs. Base'!Z:Z,1,0),"",0))</f>
        <v/>
      </c>
      <c r="T106" s="77" t="str">
        <f>IF(F106=0,"",IF(A106&amp;$F$4&amp;F106=VLOOKUP(A106&amp;$F$4&amp;F106,'Exras Inflair Vs. Base'!Z:Z,1,0),"",0))</f>
        <v/>
      </c>
      <c r="U106" s="77" t="str">
        <f>IF(G106=0,"",IF(A106&amp;$G$4&amp;G106=VLOOKUP(A106&amp;$G$4&amp;G106,'Exras Inflair Vs. Base'!Z:Z,1,0),"",0))</f>
        <v/>
      </c>
      <c r="V106" s="77" t="str">
        <f>IF(H106=0,"",IF(A106&amp;$H$4&amp;H106=VLOOKUP(A106&amp;$H$4&amp;H106,'Exras Inflair Vs. Base'!Z:Z,1,0),"",0))</f>
        <v/>
      </c>
      <c r="W106" s="77" t="str">
        <f>IF(I106=0,"",IF(A106&amp;$I$4&amp;I106=VLOOKUP(A106&amp;$I$4&amp;I106,'Exras Inflair Vs. Base'!Z:Z,1,0),"",0))</f>
        <v/>
      </c>
      <c r="X106" s="77" t="str">
        <f>IF(J106=0,"",IF(A106&amp;$J$4&amp;J106=VLOOKUP(A106&amp;$J$4&amp;J106,'Exras Inflair Vs. Base'!Z:Z,1,0),"",0))</f>
        <v/>
      </c>
    </row>
    <row r="107" spans="1:24" s="77" customFormat="1" ht="15.75" customHeight="1" x14ac:dyDescent="0.3">
      <c r="A107" s="188" t="str">
        <f>IF(BASE!A108=0,"",BASE!A108)</f>
        <v/>
      </c>
      <c r="B107" s="189">
        <f>IF(LEFT(A107,2)="UL",(VLOOKUP(A107,BASE!A:F,6,0)*(VLOOKUP(A107,'SUPL. CALCULATION'!B:AB,27,0)))+(VLOOKUP(A107,BASE!A:G,7,0)*(VLOOKUP(A107,'SUPL. CALCULATION'!B:AC,28,0)))+(VLOOKUP(A107,BASE!A:L,11,0)*(VLOOKUP(A107,'SUPL. CALCULATION'!B:AD,29,0)))+(VLOOKUP(A107,BASE!A:L,12,0)*(VLOOKUP(A107,'SUPL. CALCULATION'!B:AD,29,0))),0)</f>
        <v>0</v>
      </c>
      <c r="C107" s="190">
        <f>IF(LEFT(A107,2)="UL",(VLOOKUP(A107,BASE!A:F,6,0)*VLOOKUP(A107,'SUPL. CALCULATION'!B:Z,25,0))+((VLOOKUP(A107,BASE!A:L,11,0)+VLOOKUP(A107,BASE!A:L,12,0))*VLOOKUP(A107,'SUPL. CALCULATION'!B:AA,26,0)),0)</f>
        <v>0</v>
      </c>
      <c r="D107" s="367">
        <f>IF(LEFT(A107,2)="UL",(IF((VLOOKUP(VLOOKUP(A107,BASE!A:B,2,0),REGISTRATIONS!B:C,2,0))="A330",(IF(VLOOKUP(A107,BASE!A:F,6,0)&gt;0,VLOOKUP(A107,'SUPL. CALCULATION'!B:Y,13,0),0))+(IF(VLOOKUP(A107,BASE!A:G,7,0)&gt;0,VLOOKUP(A107,'SUPL. CALCULATION'!B:Y,16,0),0)),0))+(IF((VLOOKUP(VLOOKUP(A107,BASE!A:B,2,0),REGISTRATIONS!B:C,2,0))="A320",(IF(VLOOKUP(A107,BASE!A:F,6,0)&gt;0,VLOOKUP(A107,'SUPL. CALCULATION'!B:Y,19,0),0))+(IF(VLOOKUP(A107,BASE!A:G,7,0)&gt;0,VLOOKUP(A107,'SUPL. CALCULATION'!B:Y,22,0),0)),0)),0)</f>
        <v>0</v>
      </c>
      <c r="E107" s="191">
        <f>IF(LEFT(A107,2)="UL",(IF((VLOOKUP(VLOOKUP(A107,BASE!A:B,2,0),REGISTRATIONS!B:C,2,0))="A330",(IF(VLOOKUP(A107,BASE!A:F,6,0)&gt;0,VLOOKUP(A107,'SUPL. CALCULATION'!B:Y,14,0),0))+(IF(VLOOKUP(A107,BASE!A:G,7,0)&gt;0,VLOOKUP(A107,'SUPL. CALCULATION'!B:Y,17,0),0)),0)+(IF((VLOOKUP(VLOOKUP(A107,BASE!A:B,2,0),REGISTRATIONS!B:C,2,0))="A320",(IF(VLOOKUP(A107,BASE!A:F,6,0)&gt;0,VLOOKUP(A107,'SUPL. CALCULATION'!B:Y,20,0),0))+(IF(VLOOKUP(A107,BASE!A:G,7,0)&gt;0,VLOOKUP(A107,'SUPL. CALCULATION'!B:Y,23,0),0)),0))),0)</f>
        <v>0</v>
      </c>
      <c r="F107" s="191">
        <f>IF(LEFT(A107,2)="UL",(IF((VLOOKUP(VLOOKUP(A107,BASE!A:B,2,0),REGISTRATIONS!B:C,2,0))="A330",(IF(VLOOKUP(A107,BASE!A:F,6,0)&gt;0,VLOOKUP(A107,'SUPL. CALCULATION'!B:Y,15,0),0))+(IF(VLOOKUP(A107,BASE!A:G,7,0)&gt;0,VLOOKUP(A107,'SUPL. CALCULATION'!B:Y,18,0),0)),0)+(IF((VLOOKUP(VLOOKUP(A107,BASE!A:B,2,0),REGISTRATIONS!B:C,2,0))="A320",(IF(VLOOKUP(A107,BASE!A:F,6,0)&gt;0,VLOOKUP(A107,'SUPL. CALCULATION'!B:Y,21,0),0))+(IF(VLOOKUP(A107,BASE!A:G,7,0)&gt;0,VLOOKUP(A107,'SUPL. CALCULATION'!B:Y,24,0),0)),0))),0)</f>
        <v>0</v>
      </c>
      <c r="G107" s="191">
        <f>_xlfn.IFNA(IF((VLOOKUP(A107,BASE!A:N,14,0))="M",IF(VLOOKUP(VLOOKUP(A107,BASE!A:B,2,0),REGISTRATIONS!B:C,2,0)="A330",(VLOOKUP(A107,BASE!A:K,11,0)),0)+IF(VLOOKUP(VLOOKUP(A107,BASE!A:B,2,0),REGISTRATIONS!B:C,2,0)="A320",(VLOOKUP(A107,BASE!A:K,11,0)),0),0),0)</f>
        <v>0</v>
      </c>
      <c r="H107" s="191">
        <f>_xlfn.IFNA(IF((VLOOKUP(A107,BASE!A:N,14,0))="M",IF(VLOOKUP(VLOOKUP(A107,BASE!A:B,2,0),REGISTRATIONS!B:C,2,0)="A330",(VLOOKUP(A107,BASE!A:K,11,0)),0)+IF(VLOOKUP(VLOOKUP(A107,BASE!A:B,2,0),REGISTRATIONS!B:C,2,0)="A320",(VLOOKUP(A107,BASE!A:K,11,0)),0),0),0)</f>
        <v>0</v>
      </c>
      <c r="I107" s="191">
        <f>_xlfn.IFNA(IF(VLOOKUP(A107,BASE!A:N,14,0)="M",IF((VLOOKUP(VLOOKUP(A107,BASE!A:B,2,0),REGISTRATIONS!B:C,2,0))="A330",VLOOKUP(VLOOKUP(A107,BASE!A:L,12,0),'UL GRID - CREW'!G:H,2,0),0)+IF(VLOOKUP(VLOOKUP(A107,BASE!A:B,2,0),REGISTRATIONS!B:C,2,0)="A320",(VLOOKUP(A107,BASE!A:L,12,0)),0),0),0)</f>
        <v>0</v>
      </c>
      <c r="J107" s="191">
        <f>_xlfn.IFNA(IF(VLOOKUP(A107,BASE!A:N,14,0)="M",IF((VLOOKUP(VLOOKUP(A107,BASE!A:B,2,0),REGISTRATIONS!B:C,2,0))="A330",VLOOKUP(VLOOKUP(A107,BASE!A:L,12,0),'UL GRID - CREW'!G:H,2,0),0)+IF(VLOOKUP(VLOOKUP(A107,BASE!A:B,2,0),REGISTRATIONS!B:C,2,0)="A320",(VLOOKUP(A107,BASE!A:L,12,0)),0),0),0)</f>
        <v>0</v>
      </c>
      <c r="K107" s="254" t="str">
        <f t="shared" si="2"/>
        <v/>
      </c>
      <c r="L107" s="254"/>
      <c r="M107" s="254"/>
      <c r="N107" s="254"/>
      <c r="O107" s="254"/>
      <c r="P107" s="77" t="str">
        <f>IF(B107=0,"",IF(A107&amp;$B$4&amp;B107=VLOOKUP(A107&amp;$B$4&amp;B107,'Exras Inflair Vs. Base'!Z:Z,1,0),"",0))</f>
        <v/>
      </c>
      <c r="Q107" s="77" t="str">
        <f>IF(C107=0,"",IF(A107&amp;$C$4&amp;C107=VLOOKUP(A107&amp;$C$4&amp;C107,'Exras Inflair Vs. Base'!Z:Z,1,0),"",0))</f>
        <v/>
      </c>
      <c r="R107" s="77" t="str">
        <f>IF(D107=0,"",IF(A107&amp;$D$4&amp;D107=VLOOKUP(A107&amp;$D$4&amp;D107,'Exras Inflair Vs. Base'!Z:Z,1,0),"",0))</f>
        <v/>
      </c>
      <c r="S107" s="77" t="str">
        <f>IF(E107=0,"",IF(A107&amp;$E$4&amp;E107=VLOOKUP(A107&amp;$E$4&amp;E107,'Exras Inflair Vs. Base'!Z:Z,1,0),"",0))</f>
        <v/>
      </c>
      <c r="T107" s="77" t="str">
        <f>IF(F107=0,"",IF(A107&amp;$F$4&amp;F107=VLOOKUP(A107&amp;$F$4&amp;F107,'Exras Inflair Vs. Base'!Z:Z,1,0),"",0))</f>
        <v/>
      </c>
      <c r="U107" s="77" t="str">
        <f>IF(G107=0,"",IF(A107&amp;$G$4&amp;G107=VLOOKUP(A107&amp;$G$4&amp;G107,'Exras Inflair Vs. Base'!Z:Z,1,0),"",0))</f>
        <v/>
      </c>
      <c r="V107" s="77" t="str">
        <f>IF(H107=0,"",IF(A107&amp;$H$4&amp;H107=VLOOKUP(A107&amp;$H$4&amp;H107,'Exras Inflair Vs. Base'!Z:Z,1,0),"",0))</f>
        <v/>
      </c>
      <c r="W107" s="77" t="str">
        <f>IF(I107=0,"",IF(A107&amp;$I$4&amp;I107=VLOOKUP(A107&amp;$I$4&amp;I107,'Exras Inflair Vs. Base'!Z:Z,1,0),"",0))</f>
        <v/>
      </c>
      <c r="X107" s="77" t="str">
        <f>IF(J107=0,"",IF(A107&amp;$J$4&amp;J107=VLOOKUP(A107&amp;$J$4&amp;J107,'Exras Inflair Vs. Base'!Z:Z,1,0),"",0))</f>
        <v/>
      </c>
    </row>
    <row r="108" spans="1:24" ht="17.25" customHeight="1" x14ac:dyDescent="0.3">
      <c r="A108" s="156" t="str">
        <f>IF(BASE!A109=0,"",BASE!A109)</f>
        <v/>
      </c>
      <c r="B108" s="183">
        <f>IF(LEFT(A108,2)="UL",(VLOOKUP(A108,BASE!A:F,6,0)*(VLOOKUP(A108,'SUPL. CALCULATION'!B:AB,27,0)))+(VLOOKUP(A108,BASE!A:G,7,0)*(VLOOKUP(A108,'SUPL. CALCULATION'!B:AC,28,0)))+(VLOOKUP(A108,BASE!A:L,11,0)*(VLOOKUP(A108,'SUPL. CALCULATION'!B:AD,29,0)))+(VLOOKUP(A108,BASE!A:L,12,0)*(VLOOKUP(A108,'SUPL. CALCULATION'!B:AD,29,0))),0)</f>
        <v>0</v>
      </c>
      <c r="C108" s="184">
        <f>IF(LEFT(A108,2)="UL",(VLOOKUP(A108,BASE!A:F,6,0)*VLOOKUP(A108,'SUPL. CALCULATION'!B:Z,25,0))+((VLOOKUP(A108,BASE!A:L,11,0)+VLOOKUP(A108,BASE!A:L,12,0))*VLOOKUP(A108,'SUPL. CALCULATION'!B:AA,26,0)),0)</f>
        <v>0</v>
      </c>
      <c r="D108" s="366">
        <f>IF(LEFT(A108,2)="UL",(IF((VLOOKUP(VLOOKUP(A108,BASE!A:B,2,0),REGISTRATIONS!B:C,2,0))="A330",(IF(VLOOKUP(A108,BASE!A:F,6,0)&gt;0,VLOOKUP(A108,'SUPL. CALCULATION'!B:Y,13,0),0))+(IF(VLOOKUP(A108,BASE!A:G,7,0)&gt;0,VLOOKUP(A108,'SUPL. CALCULATION'!B:Y,16,0),0)),0))+(IF((VLOOKUP(VLOOKUP(A108,BASE!A:B,2,0),REGISTRATIONS!B:C,2,0))="A320",(IF(VLOOKUP(A108,BASE!A:F,6,0)&gt;0,VLOOKUP(A108,'SUPL. CALCULATION'!B:Y,19,0),0))+(IF(VLOOKUP(A108,BASE!A:G,7,0)&gt;0,VLOOKUP(A108,'SUPL. CALCULATION'!B:Y,22,0),0)),0)),0)</f>
        <v>0</v>
      </c>
      <c r="E108" s="185">
        <f>IF(LEFT(A108,2)="UL",(IF((VLOOKUP(VLOOKUP(A108,BASE!A:B,2,0),REGISTRATIONS!B:C,2,0))="A330",(IF(VLOOKUP(A108,BASE!A:F,6,0)&gt;0,VLOOKUP(A108,'SUPL. CALCULATION'!B:Y,14,0),0))+(IF(VLOOKUP(A108,BASE!A:G,7,0)&gt;0,VLOOKUP(A108,'SUPL. CALCULATION'!B:Y,17,0),0)),0)+(IF((VLOOKUP(VLOOKUP(A108,BASE!A:B,2,0),REGISTRATIONS!B:C,2,0))="A320",(IF(VLOOKUP(A108,BASE!A:F,6,0)&gt;0,VLOOKUP(A108,'SUPL. CALCULATION'!B:Y,20,0),0))+(IF(VLOOKUP(A108,BASE!A:G,7,0)&gt;0,VLOOKUP(A108,'SUPL. CALCULATION'!B:Y,23,0),0)),0))),0)</f>
        <v>0</v>
      </c>
      <c r="F108" s="185">
        <f>IF(LEFT(A108,2)="UL",(IF((VLOOKUP(VLOOKUP(A108,BASE!A:B,2,0),REGISTRATIONS!B:C,2,0))="A330",(IF(VLOOKUP(A108,BASE!A:F,6,0)&gt;0,VLOOKUP(A108,'SUPL. CALCULATION'!B:Y,15,0),0))+(IF(VLOOKUP(A108,BASE!A:G,7,0)&gt;0,VLOOKUP(A108,'SUPL. CALCULATION'!B:Y,18,0),0)),0)+(IF((VLOOKUP(VLOOKUP(A108,BASE!A:B,2,0),REGISTRATIONS!B:C,2,0))="A320",(IF(VLOOKUP(A108,BASE!A:F,6,0)&gt;0,VLOOKUP(A108,'SUPL. CALCULATION'!B:Y,21,0),0))+(IF(VLOOKUP(A108,BASE!A:G,7,0)&gt;0,VLOOKUP(A108,'SUPL. CALCULATION'!B:Y,24,0),0)),0))),0)</f>
        <v>0</v>
      </c>
      <c r="G108" s="185">
        <f>_xlfn.IFNA(IF((VLOOKUP(A108,BASE!A:N,14,0))="M",IF(VLOOKUP(VLOOKUP(A108,BASE!A:B,2,0),REGISTRATIONS!B:C,2,0)="A330",(VLOOKUP(A108,BASE!A:K,11,0)),0)+IF(VLOOKUP(VLOOKUP(A108,BASE!A:B,2,0),REGISTRATIONS!B:C,2,0)="A320",(VLOOKUP(A108,BASE!A:K,11,0)),0),0),0)</f>
        <v>0</v>
      </c>
      <c r="H108" s="185">
        <f>_xlfn.IFNA(IF((VLOOKUP(A108,BASE!A:N,14,0))="M",IF(VLOOKUP(VLOOKUP(A108,BASE!A:B,2,0),REGISTRATIONS!B:C,2,0)="A330",(VLOOKUP(A108,BASE!A:K,11,0)),0)+IF(VLOOKUP(VLOOKUP(A108,BASE!A:B,2,0),REGISTRATIONS!B:C,2,0)="A320",(VLOOKUP(A108,BASE!A:K,11,0)),0),0),0)</f>
        <v>0</v>
      </c>
      <c r="I108" s="185">
        <f>_xlfn.IFNA(IF(VLOOKUP(A108,BASE!A:N,14,0)="M",IF((VLOOKUP(VLOOKUP(A108,BASE!A:B,2,0),REGISTRATIONS!B:C,2,0))="A330",VLOOKUP(VLOOKUP(A108,BASE!A:L,12,0),'UL GRID - CREW'!G:H,2,0),0)+IF(VLOOKUP(VLOOKUP(A108,BASE!A:B,2,0),REGISTRATIONS!B:C,2,0)="A320",(VLOOKUP(A108,BASE!A:L,12,0)),0),0),0)</f>
        <v>0</v>
      </c>
      <c r="J108" s="185">
        <f>_xlfn.IFNA(IF(VLOOKUP(A108,BASE!A:N,14,0)="M",IF((VLOOKUP(VLOOKUP(A108,BASE!A:B,2,0),REGISTRATIONS!B:C,2,0))="A330",VLOOKUP(VLOOKUP(A108,BASE!A:L,12,0),'UL GRID - CREW'!G:H,2,0),0)+IF(VLOOKUP(VLOOKUP(A108,BASE!A:B,2,0),REGISTRATIONS!B:C,2,0)="A320",(VLOOKUP(A108,BASE!A:L,12,0)),0),0),0)</f>
        <v>0</v>
      </c>
      <c r="K108" s="254" t="str">
        <f t="shared" si="2"/>
        <v/>
      </c>
      <c r="P108" s="77" t="str">
        <f>IF(B108=0,"",IF(A108&amp;$B$4&amp;B108=VLOOKUP(A108&amp;$B$4&amp;B108,'Exras Inflair Vs. Base'!Z:Z,1,0),"",0))</f>
        <v/>
      </c>
      <c r="Q108" s="77" t="str">
        <f>IF(C108=0,"",IF(A108&amp;$C$4&amp;C108=VLOOKUP(A108&amp;$C$4&amp;C108,'Exras Inflair Vs. Base'!Z:Z,1,0),"",0))</f>
        <v/>
      </c>
      <c r="R108" s="77" t="str">
        <f>IF(D108=0,"",IF(A108&amp;$D$4&amp;D108=VLOOKUP(A108&amp;$D$4&amp;D108,'Exras Inflair Vs. Base'!Z:Z,1,0),"",0))</f>
        <v/>
      </c>
      <c r="S108" s="77" t="str">
        <f>IF(E108=0,"",IF(A108&amp;$E$4&amp;E108=VLOOKUP(A108&amp;$E$4&amp;E108,'Exras Inflair Vs. Base'!Z:Z,1,0),"",0))</f>
        <v/>
      </c>
      <c r="T108" s="77" t="str">
        <f>IF(F108=0,"",IF(A108&amp;$F$4&amp;F108=VLOOKUP(A108&amp;$F$4&amp;F108,'Exras Inflair Vs. Base'!Z:Z,1,0),"",0))</f>
        <v/>
      </c>
      <c r="U108" s="77" t="str">
        <f>IF(G108=0,"",IF(A108&amp;$G$4&amp;G108=VLOOKUP(A108&amp;$G$4&amp;G108,'Exras Inflair Vs. Base'!Z:Z,1,0),"",0))</f>
        <v/>
      </c>
      <c r="V108" s="77" t="str">
        <f>IF(H108=0,"",IF(A108&amp;$H$4&amp;H108=VLOOKUP(A108&amp;$H$4&amp;H108,'Exras Inflair Vs. Base'!Z:Z,1,0),"",0))</f>
        <v/>
      </c>
      <c r="W108" s="77" t="str">
        <f>IF(I108=0,"",IF(A108&amp;$I$4&amp;I108=VLOOKUP(A108&amp;$I$4&amp;I108,'Exras Inflair Vs. Base'!Z:Z,1,0),"",0))</f>
        <v/>
      </c>
      <c r="X108" s="77" t="str">
        <f>IF(J108=0,"",IF(A108&amp;$J$4&amp;J108=VLOOKUP(A108&amp;$J$4&amp;J108,'Exras Inflair Vs. Base'!Z:Z,1,0),"",0))</f>
        <v/>
      </c>
    </row>
    <row r="109" spans="1:24" s="77" customFormat="1" ht="15.75" customHeight="1" x14ac:dyDescent="0.3">
      <c r="A109" s="188" t="str">
        <f>IF(BASE!A110=0,"",BASE!A110)</f>
        <v/>
      </c>
      <c r="B109" s="189">
        <f>IF(LEFT(A109,2)="UL",(VLOOKUP(A109,BASE!A:F,6,0)*(VLOOKUP(A109,'SUPL. CALCULATION'!B:AB,27,0)))+(VLOOKUP(A109,BASE!A:G,7,0)*(VLOOKUP(A109,'SUPL. CALCULATION'!B:AC,28,0)))+(VLOOKUP(A109,BASE!A:L,11,0)*(VLOOKUP(A109,'SUPL. CALCULATION'!B:AD,29,0)))+(VLOOKUP(A109,BASE!A:L,12,0)*(VLOOKUP(A109,'SUPL. CALCULATION'!B:AD,29,0))),0)</f>
        <v>0</v>
      </c>
      <c r="C109" s="190">
        <f>IF(LEFT(A109,2)="UL",(VLOOKUP(A109,BASE!A:F,6,0)*VLOOKUP(A109,'SUPL. CALCULATION'!B:Z,25,0))+((VLOOKUP(A109,BASE!A:L,11,0)+VLOOKUP(A109,BASE!A:L,12,0))*VLOOKUP(A109,'SUPL. CALCULATION'!B:AA,26,0)),0)</f>
        <v>0</v>
      </c>
      <c r="D109" s="367">
        <f>IF(LEFT(A109,2)="UL",(IF((VLOOKUP(VLOOKUP(A109,BASE!A:B,2,0),REGISTRATIONS!B:C,2,0))="A330",(IF(VLOOKUP(A109,BASE!A:F,6,0)&gt;0,VLOOKUP(A109,'SUPL. CALCULATION'!B:Y,13,0),0))+(IF(VLOOKUP(A109,BASE!A:G,7,0)&gt;0,VLOOKUP(A109,'SUPL. CALCULATION'!B:Y,16,0),0)),0))+(IF((VLOOKUP(VLOOKUP(A109,BASE!A:B,2,0),REGISTRATIONS!B:C,2,0))="A320",(IF(VLOOKUP(A109,BASE!A:F,6,0)&gt;0,VLOOKUP(A109,'SUPL. CALCULATION'!B:Y,19,0),0))+(IF(VLOOKUP(A109,BASE!A:G,7,0)&gt;0,VLOOKUP(A109,'SUPL. CALCULATION'!B:Y,22,0),0)),0)),0)</f>
        <v>0</v>
      </c>
      <c r="E109" s="191">
        <f>IF(LEFT(A109,2)="UL",(IF((VLOOKUP(VLOOKUP(A109,BASE!A:B,2,0),REGISTRATIONS!B:C,2,0))="A330",(IF(VLOOKUP(A109,BASE!A:F,6,0)&gt;0,VLOOKUP(A109,'SUPL. CALCULATION'!B:Y,14,0),0))+(IF(VLOOKUP(A109,BASE!A:G,7,0)&gt;0,VLOOKUP(A109,'SUPL. CALCULATION'!B:Y,17,0),0)),0)+(IF((VLOOKUP(VLOOKUP(A109,BASE!A:B,2,0),REGISTRATIONS!B:C,2,0))="A320",(IF(VLOOKUP(A109,BASE!A:F,6,0)&gt;0,VLOOKUP(A109,'SUPL. CALCULATION'!B:Y,20,0),0))+(IF(VLOOKUP(A109,BASE!A:G,7,0)&gt;0,VLOOKUP(A109,'SUPL. CALCULATION'!B:Y,23,0),0)),0))),0)</f>
        <v>0</v>
      </c>
      <c r="F109" s="191">
        <f>IF(LEFT(A109,2)="UL",(IF((VLOOKUP(VLOOKUP(A109,BASE!A:B,2,0),REGISTRATIONS!B:C,2,0))="A330",(IF(VLOOKUP(A109,BASE!A:F,6,0)&gt;0,VLOOKUP(A109,'SUPL. CALCULATION'!B:Y,15,0),0))+(IF(VLOOKUP(A109,BASE!A:G,7,0)&gt;0,VLOOKUP(A109,'SUPL. CALCULATION'!B:Y,18,0),0)),0)+(IF((VLOOKUP(VLOOKUP(A109,BASE!A:B,2,0),REGISTRATIONS!B:C,2,0))="A320",(IF(VLOOKUP(A109,BASE!A:F,6,0)&gt;0,VLOOKUP(A109,'SUPL. CALCULATION'!B:Y,21,0),0))+(IF(VLOOKUP(A109,BASE!A:G,7,0)&gt;0,VLOOKUP(A109,'SUPL. CALCULATION'!B:Y,24,0),0)),0))),0)</f>
        <v>0</v>
      </c>
      <c r="G109" s="191">
        <f>_xlfn.IFNA(IF((VLOOKUP(A109,BASE!A:N,14,0))="M",IF(VLOOKUP(VLOOKUP(A109,BASE!A:B,2,0),REGISTRATIONS!B:C,2,0)="A330",(VLOOKUP(A109,BASE!A:K,11,0)),0)+IF(VLOOKUP(VLOOKUP(A109,BASE!A:B,2,0),REGISTRATIONS!B:C,2,0)="A320",(VLOOKUP(A109,BASE!A:K,11,0)),0),0),0)</f>
        <v>0</v>
      </c>
      <c r="H109" s="191">
        <f>_xlfn.IFNA(IF((VLOOKUP(A109,BASE!A:N,14,0))="M",IF(VLOOKUP(VLOOKUP(A109,BASE!A:B,2,0),REGISTRATIONS!B:C,2,0)="A330",(VLOOKUP(A109,BASE!A:K,11,0)),0)+IF(VLOOKUP(VLOOKUP(A109,BASE!A:B,2,0),REGISTRATIONS!B:C,2,0)="A320",(VLOOKUP(A109,BASE!A:K,11,0)),0),0),0)</f>
        <v>0</v>
      </c>
      <c r="I109" s="191">
        <f>_xlfn.IFNA(IF(VLOOKUP(A109,BASE!A:N,14,0)="M",IF((VLOOKUP(VLOOKUP(A109,BASE!A:B,2,0),REGISTRATIONS!B:C,2,0))="A330",VLOOKUP(VLOOKUP(A109,BASE!A:L,12,0),'UL GRID - CREW'!G:H,2,0),0)+IF(VLOOKUP(VLOOKUP(A109,BASE!A:B,2,0),REGISTRATIONS!B:C,2,0)="A320",(VLOOKUP(A109,BASE!A:L,12,0)),0),0),0)</f>
        <v>0</v>
      </c>
      <c r="J109" s="191">
        <f>_xlfn.IFNA(IF(VLOOKUP(A109,BASE!A:N,14,0)="M",IF((VLOOKUP(VLOOKUP(A109,BASE!A:B,2,0),REGISTRATIONS!B:C,2,0))="A330",VLOOKUP(VLOOKUP(A109,BASE!A:L,12,0),'UL GRID - CREW'!G:H,2,0),0)+IF(VLOOKUP(VLOOKUP(A109,BASE!A:B,2,0),REGISTRATIONS!B:C,2,0)="A320",(VLOOKUP(A109,BASE!A:L,12,0)),0),0),0)</f>
        <v>0</v>
      </c>
      <c r="K109" s="254" t="str">
        <f t="shared" si="2"/>
        <v/>
      </c>
      <c r="L109" s="254"/>
      <c r="M109" s="254"/>
      <c r="N109" s="254"/>
      <c r="O109" s="254"/>
      <c r="P109" s="77" t="str">
        <f>IF(B109=0,"",IF(A109&amp;$B$4&amp;B109=VLOOKUP(A109&amp;$B$4&amp;B109,'Exras Inflair Vs. Base'!Z:Z,1,0),"",0))</f>
        <v/>
      </c>
      <c r="Q109" s="77" t="str">
        <f>IF(C109=0,"",IF(A109&amp;$C$4&amp;C109=VLOOKUP(A109&amp;$C$4&amp;C109,'Exras Inflair Vs. Base'!Z:Z,1,0),"",0))</f>
        <v/>
      </c>
      <c r="R109" s="77" t="str">
        <f>IF(D109=0,"",IF(A109&amp;$D$4&amp;D109=VLOOKUP(A109&amp;$D$4&amp;D109,'Exras Inflair Vs. Base'!Z:Z,1,0),"",0))</f>
        <v/>
      </c>
      <c r="S109" s="77" t="str">
        <f>IF(E109=0,"",IF(A109&amp;$E$4&amp;E109=VLOOKUP(A109&amp;$E$4&amp;E109,'Exras Inflair Vs. Base'!Z:Z,1,0),"",0))</f>
        <v/>
      </c>
      <c r="T109" s="77" t="str">
        <f>IF(F109=0,"",IF(A109&amp;$F$4&amp;F109=VLOOKUP(A109&amp;$F$4&amp;F109,'Exras Inflair Vs. Base'!Z:Z,1,0),"",0))</f>
        <v/>
      </c>
      <c r="U109" s="77" t="str">
        <f>IF(G109=0,"",IF(A109&amp;$G$4&amp;G109=VLOOKUP(A109&amp;$G$4&amp;G109,'Exras Inflair Vs. Base'!Z:Z,1,0),"",0))</f>
        <v/>
      </c>
      <c r="V109" s="77" t="str">
        <f>IF(H109=0,"",IF(A109&amp;$H$4&amp;H109=VLOOKUP(A109&amp;$H$4&amp;H109,'Exras Inflair Vs. Base'!Z:Z,1,0),"",0))</f>
        <v/>
      </c>
      <c r="W109" s="77" t="str">
        <f>IF(I109=0,"",IF(A109&amp;$I$4&amp;I109=VLOOKUP(A109&amp;$I$4&amp;I109,'Exras Inflair Vs. Base'!Z:Z,1,0),"",0))</f>
        <v/>
      </c>
      <c r="X109" s="77" t="str">
        <f>IF(J109=0,"",IF(A109&amp;$J$4&amp;J109=VLOOKUP(A109&amp;$J$4&amp;J109,'Exras Inflair Vs. Base'!Z:Z,1,0),"",0))</f>
        <v/>
      </c>
    </row>
  </sheetData>
  <sheetProtection algorithmName="SHA-512" hashValue="1SSk2RDiEE+mHb/oRGKNlqyr1ZxeWi1jPjMDXg17srTVTy+ZBG1s61vaoRvFM28XGnRJ8TyZI45N0067YmNWAQ==" saltValue="Xk0IFsO6TmJ7VEmKFvsfHQ==" spinCount="100000" sheet="1" objects="1" scenarios="1"/>
  <mergeCells count="8">
    <mergeCell ref="AC3:AE3"/>
    <mergeCell ref="A2:A3"/>
    <mergeCell ref="G2:J3"/>
    <mergeCell ref="B2:B3"/>
    <mergeCell ref="C2:C3"/>
    <mergeCell ref="F2:F3"/>
    <mergeCell ref="E2:E3"/>
    <mergeCell ref="D2:D3"/>
  </mergeCells>
  <conditionalFormatting sqref="A4:A5 Y4:XFD4 K4:O4 K5:XFD5 K6:O109">
    <cfRule type="containsText" dxfId="300" priority="1442" operator="containsText" text="C62020">
      <formula>NOT(ISERROR(SEARCH("C62020",A4)))</formula>
    </cfRule>
    <cfRule type="containsText" dxfId="299" priority="1451" operator="containsText" text="c62038">
      <formula>NOT(ISERROR(SEARCH("c62038",A4)))</formula>
    </cfRule>
  </conditionalFormatting>
  <conditionalFormatting sqref="G4:H5">
    <cfRule type="containsText" dxfId="298" priority="526" operator="containsText" text="C62020">
      <formula>NOT(ISERROR(SEARCH("C62020",G4)))</formula>
    </cfRule>
    <cfRule type="containsText" dxfId="297" priority="527" operator="containsText" text="c62038">
      <formula>NOT(ISERROR(SEARCH("c62038",G4)))</formula>
    </cfRule>
  </conditionalFormatting>
  <conditionalFormatting sqref="I4:J5">
    <cfRule type="containsText" dxfId="296" priority="524" operator="containsText" text="C62020">
      <formula>NOT(ISERROR(SEARCH("C62020",I4)))</formula>
    </cfRule>
    <cfRule type="containsText" dxfId="295" priority="525" operator="containsText" text="c62038">
      <formula>NOT(ISERROR(SEARCH("c62038",I4)))</formula>
    </cfRule>
  </conditionalFormatting>
  <conditionalFormatting sqref="B4:B5">
    <cfRule type="containsText" dxfId="294" priority="40" operator="containsText" text="C62020">
      <formula>NOT(ISERROR(SEARCH("C62020",B4)))</formula>
    </cfRule>
    <cfRule type="containsText" dxfId="293" priority="41" operator="containsText" text="c62038">
      <formula>NOT(ISERROR(SEARCH("c62038",B4)))</formula>
    </cfRule>
  </conditionalFormatting>
  <conditionalFormatting sqref="C4:C5">
    <cfRule type="containsText" dxfId="292" priority="26" operator="containsText" text="C62020">
      <formula>NOT(ISERROR(SEARCH("C62020",C4)))</formula>
    </cfRule>
    <cfRule type="containsText" dxfId="291" priority="27" operator="containsText" text="c62038">
      <formula>NOT(ISERROR(SEARCH("c62038",C4)))</formula>
    </cfRule>
  </conditionalFormatting>
  <conditionalFormatting sqref="D4:F5">
    <cfRule type="containsText" dxfId="290" priority="22" operator="containsText" text="C62020">
      <formula>NOT(ISERROR(SEARCH("C62020",D4)))</formula>
    </cfRule>
    <cfRule type="containsText" dxfId="289" priority="23" operator="containsText" text="c62038">
      <formula>NOT(ISERROR(SEARCH("c62038",D4)))</formula>
    </cfRule>
  </conditionalFormatting>
  <conditionalFormatting sqref="U4:V4">
    <cfRule type="containsText" dxfId="288" priority="10" operator="containsText" text="C62020">
      <formula>NOT(ISERROR(SEARCH("C62020",U4)))</formula>
    </cfRule>
    <cfRule type="containsText" dxfId="287" priority="11" operator="containsText" text="c62038">
      <formula>NOT(ISERROR(SEARCH("c62038",U4)))</formula>
    </cfRule>
  </conditionalFormatting>
  <conditionalFormatting sqref="W4:X4">
    <cfRule type="containsText" dxfId="286" priority="8" operator="containsText" text="C62020">
      <formula>NOT(ISERROR(SEARCH("C62020",W4)))</formula>
    </cfRule>
    <cfRule type="containsText" dxfId="285" priority="9" operator="containsText" text="c62038">
      <formula>NOT(ISERROR(SEARCH("c62038",W4)))</formula>
    </cfRule>
  </conditionalFormatting>
  <conditionalFormatting sqref="P4">
    <cfRule type="containsText" dxfId="284" priority="6" operator="containsText" text="C62020">
      <formula>NOT(ISERROR(SEARCH("C62020",P4)))</formula>
    </cfRule>
    <cfRule type="containsText" dxfId="283" priority="7" operator="containsText" text="c62038">
      <formula>NOT(ISERROR(SEARCH("c62038",P4)))</formula>
    </cfRule>
  </conditionalFormatting>
  <conditionalFormatting sqref="Q4">
    <cfRule type="containsText" dxfId="282" priority="4" operator="containsText" text="C62020">
      <formula>NOT(ISERROR(SEARCH("C62020",Q4)))</formula>
    </cfRule>
    <cfRule type="containsText" dxfId="281" priority="5" operator="containsText" text="c62038">
      <formula>NOT(ISERROR(SEARCH("c62038",Q4)))</formula>
    </cfRule>
  </conditionalFormatting>
  <conditionalFormatting sqref="R4:T4">
    <cfRule type="containsText" dxfId="280" priority="2" operator="containsText" text="C62020">
      <formula>NOT(ISERROR(SEARCH("C62020",R4)))</formula>
    </cfRule>
    <cfRule type="containsText" dxfId="279" priority="3" operator="containsText" text="c62038">
      <formula>NOT(ISERROR(SEARCH("c62038",R4)))</formula>
    </cfRule>
  </conditionalFormatting>
  <conditionalFormatting sqref="K6:O109">
    <cfRule type="containsText" dxfId="278" priority="1" operator="containsText" text="Pls Check this in Inflair">
      <formula>NOT(ISERROR(SEARCH("Pls Check this in Inflair",K6)))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rgb="FF00B0F0"/>
  </sheetPr>
  <dimension ref="A1:AD150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09375" defaultRowHeight="14.4" x14ac:dyDescent="0.3"/>
  <cols>
    <col min="1" max="1" width="9.109375" style="202"/>
    <col min="2" max="2" width="14" style="202" customWidth="1"/>
    <col min="3" max="3" width="3.109375" style="237" customWidth="1"/>
    <col min="4" max="4" width="13.88671875" style="203" customWidth="1"/>
    <col min="5" max="13" width="13.88671875" style="202" customWidth="1"/>
    <col min="14" max="14" width="11.33203125" style="202" customWidth="1"/>
    <col min="15" max="15" width="13.33203125" style="202" customWidth="1"/>
    <col min="16" max="16" width="10.109375" style="162" bestFit="1" customWidth="1"/>
    <col min="17" max="16384" width="9.109375" style="162"/>
  </cols>
  <sheetData>
    <row r="1" spans="1:30" x14ac:dyDescent="0.3">
      <c r="D1" s="258">
        <v>1</v>
      </c>
      <c r="E1" s="259">
        <v>2</v>
      </c>
      <c r="F1" s="258">
        <v>3</v>
      </c>
      <c r="G1" s="259">
        <v>4</v>
      </c>
      <c r="H1" s="258">
        <v>5</v>
      </c>
      <c r="I1" s="259">
        <v>6</v>
      </c>
      <c r="J1" s="258">
        <v>7</v>
      </c>
      <c r="K1" s="259">
        <v>8</v>
      </c>
      <c r="L1" s="258">
        <v>9</v>
      </c>
      <c r="M1" s="259">
        <v>10</v>
      </c>
      <c r="N1" s="258">
        <v>11</v>
      </c>
      <c r="O1" s="259">
        <v>12</v>
      </c>
      <c r="V1" s="162" t="s">
        <v>1098</v>
      </c>
      <c r="AB1" s="162" t="s">
        <v>1099</v>
      </c>
    </row>
    <row r="2" spans="1:30" ht="43.2" x14ac:dyDescent="0.3">
      <c r="A2" s="204" t="s">
        <v>402</v>
      </c>
      <c r="B2" s="204" t="s">
        <v>1094</v>
      </c>
      <c r="C2" s="238"/>
      <c r="D2" s="205" t="s">
        <v>1080</v>
      </c>
      <c r="E2" s="205" t="s">
        <v>1081</v>
      </c>
      <c r="F2" s="205" t="s">
        <v>1082</v>
      </c>
      <c r="G2" s="205" t="s">
        <v>1083</v>
      </c>
      <c r="H2" s="205" t="s">
        <v>1084</v>
      </c>
      <c r="I2" s="205" t="s">
        <v>1085</v>
      </c>
      <c r="J2" s="205" t="s">
        <v>1086</v>
      </c>
      <c r="K2" s="205" t="s">
        <v>1087</v>
      </c>
      <c r="L2" s="205" t="s">
        <v>1088</v>
      </c>
      <c r="M2" s="205" t="s">
        <v>1089</v>
      </c>
      <c r="N2" s="205" t="s">
        <v>1091</v>
      </c>
      <c r="O2" s="205" t="s">
        <v>1090</v>
      </c>
      <c r="P2" s="206"/>
      <c r="V2" s="207" t="s">
        <v>366</v>
      </c>
      <c r="W2" s="207" t="s">
        <v>367</v>
      </c>
      <c r="X2" s="207" t="s">
        <v>368</v>
      </c>
      <c r="AB2" s="207" t="s">
        <v>1095</v>
      </c>
      <c r="AC2" s="207" t="s">
        <v>1096</v>
      </c>
      <c r="AD2" s="207" t="s">
        <v>1097</v>
      </c>
    </row>
    <row r="3" spans="1:30" x14ac:dyDescent="0.3">
      <c r="A3" s="208" t="str">
        <f>_xlfn.IFNA(VLOOKUP(BASE!A7,'SUPL. CALCULATION'!A:A,1,0),"")</f>
        <v/>
      </c>
      <c r="B3" s="234">
        <f>_xlfn.IFNA(IF((RIGHT(VLOOKUP(A3,BASE!A:C,3,0),3))=VLOOKUP((RIGHT(VLOOKUP(A3,BASE!A:C,3,0),3)),AB:AB,1,0),4,0),0)+_xlfn.IFNA(IF((RIGHT(VLOOKUP(A3,BASE!A:C,3,0),3))=VLOOKUP((RIGHT(VLOOKUP(A3,BASE!A:C,3,0),3)),AC:AC,1,0),2,0),0)+_xlfn.IFNA(IF((RIGHT(VLOOKUP(A3,BASE!A:C,3,0),3))=VLOOKUP((RIGHT(VLOOKUP(A3,BASE!A:C,3,0),3)),AD:AD,1,0),1,0),0)</f>
        <v>0</v>
      </c>
      <c r="D3" s="209" t="str">
        <f>IF(A3="","",1)</f>
        <v/>
      </c>
      <c r="E3" s="208" t="str">
        <f>IF(LEFT(A3,2)="UL",IF((VLOOKUP(VLOOKUP(A3,BASE!A:B,2,0),REGISTRATIONS!B:C,2,0))="A320",IF(VLOOKUP(A3,BASE!A:S,19,0)="L",1,""),""),"")</f>
        <v/>
      </c>
      <c r="F3" s="208" t="str">
        <f>IF(LEFT(A3,2)="UL",IF((VLOOKUP(VLOOKUP(A3,BASE!A:B,2,0),REGISTRATIONS!B:C,2,0))="A330",IF(VLOOKUP(A3,BASE!A:S,19,0)="L",1,""),""),"")</f>
        <v/>
      </c>
      <c r="G3" s="208" t="str">
        <f>IF(LEFT(A3,2)="UL",IF((VLOOKUP(VLOOKUP(A3,BASE!A:B,2,0),REGISTRATIONS!B:C,2,0))="A320",IF(VLOOKUP(A3,BASE!A:S,19,0)="T",1,""),""),"")</f>
        <v/>
      </c>
      <c r="H3" s="208" t="str">
        <f>IF(LEFT(A3,2)="UL",IF((VLOOKUP(VLOOKUP(A3,BASE!A:B,2,0),REGISTRATIONS!B:C,2,0))="A330",IF(VLOOKUP(A3,BASE!A:S,19,0)="T",1,""),""),"")</f>
        <v/>
      </c>
      <c r="I3" s="208" t="str">
        <f>IF(LEFT(A3,2)="UL",(_xlfn.IFNA(IF(VLOOKUP(A3,'SUPL. CALCULATION'!A:D,4,0)=VLOOKUP(VLOOKUP(A3,'SUPL. CALCULATION'!A:D,4,0),V:V,1,0),1,""),"")),"")</f>
        <v/>
      </c>
      <c r="J3" s="208" t="str">
        <f>IF(LEFT(A3,2)="UL",IF(VLOOKUP(VLOOKUP(A3,BASE!A:B,2,0),REGISTRATIONS!B:C,2,0)="A320",(_xlfn.IFNA(IF(VLOOKUP(A3,'SUPL. CALCULATION'!A:D,4,0)=VLOOKUP(VLOOKUP(A3,'SUPL. CALCULATION'!A:D,4,0),'Dry Store - UL'!X:X,1,0),1,""),"")),""),"")</f>
        <v/>
      </c>
      <c r="K3" s="208" t="str">
        <f>IF(LEFT(A3,2)="UL",IF(VLOOKUP(VLOOKUP(A3,BASE!A:B,2,0),REGISTRATIONS!B:C,2,0)="A330",(_xlfn.IFNA(IF(VLOOKUP(A3,'SUPL. CALCULATION'!A:D,4,0)=VLOOKUP(VLOOKUP(A3,'SUPL. CALCULATION'!A:D,4,0),'Dry Store - UL'!X:X,1,0),1,""),"")),""),"")</f>
        <v/>
      </c>
      <c r="L3" s="208" t="str">
        <f>IF(LEFT(A3,2)="UL",IF(VLOOKUP(VLOOKUP(A3,BASE!A:B,2,0),REGISTRATIONS!B:C,2,0)="A320",(_xlfn.IFNA(IF(VLOOKUP(A3,'SUPL. CALCULATION'!A:D,4,0)=VLOOKUP(VLOOKUP(A3,'SUPL. CALCULATION'!A:D,4,0),W:W,1,0),1,""),"")),""),"")</f>
        <v/>
      </c>
      <c r="M3" s="208" t="str">
        <f>IF(LEFT(A3,2)="UL",IF(VLOOKUP(VLOOKUP(A3,BASE!A:B,2,0),REGISTRATIONS!B:C,2,0)="A330",(_xlfn.IFNA(IF(VLOOKUP(A3,'SUPL. CALCULATION'!A:D,4,0)=VLOOKUP(VLOOKUP(A3,'SUPL. CALCULATION'!A:D,4,0),W:W,1,0),1,""),"")),""),"")</f>
        <v/>
      </c>
      <c r="N3" s="209" t="str">
        <f>IF(_xlfn.IFNA(VLOOKUP(A3,'SUPL. CALCULATION'!B:AH,32,0),"")=0,"",_xlfn.IFNA(VLOOKUP(A3,'SUPL. CALCULATION'!B:AH,32,0),""))</f>
        <v/>
      </c>
      <c r="O3" s="209" t="str">
        <f>IF(_xlfn.IFNA(VLOOKUP(A3,'SUPL. CALCULATION'!B:AH,33,0),"")=0,"",_xlfn.IFNA(VLOOKUP(A3,'SUPL. CALCULATION'!B:AH,33,0),""))</f>
        <v/>
      </c>
      <c r="P3" s="162" t="str">
        <f>IF(LEFT(A3,2)="UL",IF(SUM(D3:M3)=3,"","PLS CHECK"),"")</f>
        <v/>
      </c>
      <c r="V3" s="210" t="s">
        <v>382</v>
      </c>
      <c r="W3" s="211" t="s">
        <v>374</v>
      </c>
      <c r="X3" s="211" t="s">
        <v>368</v>
      </c>
      <c r="AB3" s="210" t="s">
        <v>552</v>
      </c>
      <c r="AC3" s="211" t="s">
        <v>382</v>
      </c>
      <c r="AD3" s="211" t="s">
        <v>374</v>
      </c>
    </row>
    <row r="4" spans="1:30" x14ac:dyDescent="0.3">
      <c r="A4" s="212" t="str">
        <f>_xlfn.IFNA(VLOOKUP(BASE!A8,'SUPL. CALCULATION'!A:A,1,0),"")</f>
        <v/>
      </c>
      <c r="B4" s="235">
        <f>_xlfn.IFNA(IF((RIGHT(VLOOKUP(A4,BASE!A:C,3,0),3))=VLOOKUP((RIGHT(VLOOKUP(A4,BASE!A:C,3,0),3)),AB:AB,1,0),4,0),0)+_xlfn.IFNA(IF((RIGHT(VLOOKUP(A4,BASE!A:C,3,0),3))=VLOOKUP((RIGHT(VLOOKUP(A4,BASE!A:C,3,0),3)),AC:AC,1,0),2,0),0)+_xlfn.IFNA(IF((RIGHT(VLOOKUP(A4,BASE!A:C,3,0),3))=VLOOKUP((RIGHT(VLOOKUP(A4,BASE!A:C,3,0),3)),AD:AD,1,0),1,0),0)</f>
        <v>0</v>
      </c>
      <c r="D4" s="213" t="str">
        <f t="shared" ref="D4:D67" si="0">IF(A4="","",1)</f>
        <v/>
      </c>
      <c r="E4" s="212" t="str">
        <f>IF(LEFT(A4,2)="UL",IF((VLOOKUP(VLOOKUP(A4,BASE!A:B,2,0),REGISTRATIONS!B:C,2,0))="A320",IF(VLOOKUP(A4,BASE!A:S,19,0)="L",1,""),""),"")</f>
        <v/>
      </c>
      <c r="F4" s="212" t="str">
        <f>IF(LEFT(A4,2)="UL",IF((VLOOKUP(VLOOKUP(A4,BASE!A:B,2,0),REGISTRATIONS!B:C,2,0))="A330",IF(VLOOKUP(A4,BASE!A:S,19,0)="L",1,""),""),"")</f>
        <v/>
      </c>
      <c r="G4" s="212" t="str">
        <f>IF(LEFT(A4,2)="UL",IF((VLOOKUP(VLOOKUP(A4,BASE!A:B,2,0),REGISTRATIONS!B:C,2,0))="A320",IF(VLOOKUP(A4,BASE!A:S,19,0)="T",1,""),""),"")</f>
        <v/>
      </c>
      <c r="H4" s="212" t="str">
        <f>IF(LEFT(A4,2)="UL",IF((VLOOKUP(VLOOKUP(A4,BASE!A:B,2,0),REGISTRATIONS!B:C,2,0))="A330",IF(VLOOKUP(A4,BASE!A:S,19,0)="T",1,""),""),"")</f>
        <v/>
      </c>
      <c r="I4" s="212" t="str">
        <f>IF(LEFT(A4,2)="UL",(_xlfn.IFNA(IF(VLOOKUP(A4,'SUPL. CALCULATION'!A:D,4,0)=VLOOKUP(VLOOKUP(A4,'SUPL. CALCULATION'!A:D,4,0),V:V,1,0),1,""),"")),"")</f>
        <v/>
      </c>
      <c r="J4" s="212" t="str">
        <f>IF(LEFT(A4,2)="UL",IF(VLOOKUP(VLOOKUP(A4,BASE!A:B,2,0),REGISTRATIONS!B:C,2,0)="A320",(_xlfn.IFNA(IF(VLOOKUP(A4,'SUPL. CALCULATION'!A:D,4,0)=VLOOKUP(VLOOKUP(A4,'SUPL. CALCULATION'!A:D,4,0),'Dry Store - UL'!X:X,1,0),1,""),"")),""),"")</f>
        <v/>
      </c>
      <c r="K4" s="212" t="str">
        <f>IF(LEFT(A4,2)="UL",IF(VLOOKUP(VLOOKUP(A4,BASE!A:B,2,0),REGISTRATIONS!B:C,2,0)="A330",(_xlfn.IFNA(IF(VLOOKUP(A4,'SUPL. CALCULATION'!A:D,4,0)=VLOOKUP(VLOOKUP(A4,'SUPL. CALCULATION'!A:D,4,0),'Dry Store - UL'!X:X,1,0),1,""),"")),""),"")</f>
        <v/>
      </c>
      <c r="L4" s="212" t="str">
        <f>IF(LEFT(A4,2)="UL",IF(VLOOKUP(VLOOKUP(A4,BASE!A:B,2,0),REGISTRATIONS!B:C,2,0)="A320",(_xlfn.IFNA(IF(VLOOKUP(A4,'SUPL. CALCULATION'!A:D,4,0)=VLOOKUP(VLOOKUP(A4,'SUPL. CALCULATION'!A:D,4,0),W:W,1,0),1,""),"")),""),"")</f>
        <v/>
      </c>
      <c r="M4" s="212" t="str">
        <f>IF(LEFT(A4,2)="UL",IF(VLOOKUP(VLOOKUP(A4,BASE!A:B,2,0),REGISTRATIONS!B:C,2,0)="A330",(_xlfn.IFNA(IF(VLOOKUP(A4,'SUPL. CALCULATION'!A:D,4,0)=VLOOKUP(VLOOKUP(A4,'SUPL. CALCULATION'!A:D,4,0),W:W,1,0),1,""),"")),""),"")</f>
        <v/>
      </c>
      <c r="N4" s="213" t="str">
        <f>IF(_xlfn.IFNA(VLOOKUP(A4,'SUPL. CALCULATION'!B:AH,32,0),"")=0,"",_xlfn.IFNA(VLOOKUP(A4,'SUPL. CALCULATION'!B:AH,32,0),""))</f>
        <v/>
      </c>
      <c r="O4" s="213" t="str">
        <f>IF(_xlfn.IFNA(VLOOKUP(A4,'SUPL. CALCULATION'!B:AH,33,0),"")=0,"",_xlfn.IFNA(VLOOKUP(A4,'SUPL. CALCULATION'!B:AH,33,0),""))</f>
        <v/>
      </c>
      <c r="P4" s="162" t="str">
        <f>IF(LEFT(A4,2)="UL",IF(SUM(D4:M4)=3,"","PLS CHECK"),"")</f>
        <v/>
      </c>
      <c r="V4" s="211" t="s">
        <v>425</v>
      </c>
      <c r="W4" s="211" t="s">
        <v>388</v>
      </c>
      <c r="X4" s="211" t="s">
        <v>372</v>
      </c>
      <c r="AB4" s="211" t="s">
        <v>543</v>
      </c>
      <c r="AC4" s="211" t="s">
        <v>425</v>
      </c>
      <c r="AD4" s="123" t="s">
        <v>388</v>
      </c>
    </row>
    <row r="5" spans="1:30" x14ac:dyDescent="0.3">
      <c r="A5" s="215" t="str">
        <f>_xlfn.IFNA(VLOOKUP(BASE!A9,'SUPL. CALCULATION'!A:A,1,0),"")</f>
        <v>UL6041</v>
      </c>
      <c r="B5" s="236">
        <f>_xlfn.IFNA(IF((RIGHT(VLOOKUP(A5,BASE!A:C,3,0),3))=VLOOKUP((RIGHT(VLOOKUP(A5,BASE!A:C,3,0),3)),AB:AB,1,0),4,0),0)+_xlfn.IFNA(IF((RIGHT(VLOOKUP(A5,BASE!A:C,3,0),3))=VLOOKUP((RIGHT(VLOOKUP(A5,BASE!A:C,3,0),3)),AC:AC,1,0),2,0),0)+_xlfn.IFNA(IF((RIGHT(VLOOKUP(A5,BASE!A:C,3,0),3))=VLOOKUP((RIGHT(VLOOKUP(A5,BASE!A:C,3,0),3)),AD:AD,1,0),1,0),0)</f>
        <v>4</v>
      </c>
      <c r="D5" s="216">
        <f t="shared" si="0"/>
        <v>1</v>
      </c>
      <c r="E5" s="215" t="str">
        <f>IF(LEFT(A5,2)="UL",IF((VLOOKUP(VLOOKUP(A5,BASE!A:B,2,0),REGISTRATIONS!B:C,2,0))="A320",IF(VLOOKUP(A5,BASE!A:S,19,0)="L",1,""),""),"")</f>
        <v/>
      </c>
      <c r="F5" s="215">
        <f>IF(LEFT(A5,2)="UL",IF((VLOOKUP(VLOOKUP(A5,BASE!A:B,2,0),REGISTRATIONS!B:C,2,0))="A330",IF(VLOOKUP(A5,BASE!A:S,19,0)="L",1,""),""),"")</f>
        <v>1</v>
      </c>
      <c r="G5" s="215" t="str">
        <f>IF(LEFT(A5,2)="UL",IF((VLOOKUP(VLOOKUP(A5,BASE!A:B,2,0),REGISTRATIONS!B:C,2,0))="A320",IF(VLOOKUP(A5,BASE!A:S,19,0)="T",1,""),""),"")</f>
        <v/>
      </c>
      <c r="H5" s="215" t="str">
        <f>IF(LEFT(A5,2)="UL",IF((VLOOKUP(VLOOKUP(A5,BASE!A:B,2,0),REGISTRATIONS!B:C,2,0))="A330",IF(VLOOKUP(A5,BASE!A:S,19,0)="T",1,""),""),"")</f>
        <v/>
      </c>
      <c r="I5" s="215">
        <f>IF(LEFT(A5,2)="UL",(_xlfn.IFNA(IF(VLOOKUP(A5,'SUPL. CALCULATION'!A:D,4,0)=VLOOKUP(VLOOKUP(A5,'SUPL. CALCULATION'!A:D,4,0),V:V,1,0),1,""),"")),"")</f>
        <v>1</v>
      </c>
      <c r="J5" s="215" t="str">
        <f>IF(LEFT(A5,2)="UL",IF(VLOOKUP(VLOOKUP(A5,BASE!A:B,2,0),REGISTRATIONS!B:C,2,0)="A320",(_xlfn.IFNA(IF(VLOOKUP(A5,'SUPL. CALCULATION'!A:D,4,0)=VLOOKUP(VLOOKUP(A5,'SUPL. CALCULATION'!A:D,4,0),'Dry Store - UL'!X:X,1,0),1,""),"")),""),"")</f>
        <v/>
      </c>
      <c r="K5" s="215" t="str">
        <f>IF(LEFT(A5,2)="UL",IF(VLOOKUP(VLOOKUP(A5,BASE!A:B,2,0),REGISTRATIONS!B:C,2,0)="A330",(_xlfn.IFNA(IF(VLOOKUP(A5,'SUPL. CALCULATION'!A:D,4,0)=VLOOKUP(VLOOKUP(A5,'SUPL. CALCULATION'!A:D,4,0),'Dry Store - UL'!X:X,1,0),1,""),"")),""),"")</f>
        <v/>
      </c>
      <c r="L5" s="215" t="str">
        <f>IF(LEFT(A5,2)="UL",IF(VLOOKUP(VLOOKUP(A5,BASE!A:B,2,0),REGISTRATIONS!B:C,2,0)="A320",(_xlfn.IFNA(IF(VLOOKUP(A5,'SUPL. CALCULATION'!A:D,4,0)=VLOOKUP(VLOOKUP(A5,'SUPL. CALCULATION'!A:D,4,0),W:W,1,0),1,""),"")),""),"")</f>
        <v/>
      </c>
      <c r="M5" s="215" t="str">
        <f>IF(LEFT(A5,2)="UL",IF(VLOOKUP(VLOOKUP(A5,BASE!A:B,2,0),REGISTRATIONS!B:C,2,0)="A330",(_xlfn.IFNA(IF(VLOOKUP(A5,'SUPL. CALCULATION'!A:D,4,0)=VLOOKUP(VLOOKUP(A5,'SUPL. CALCULATION'!A:D,4,0),W:W,1,0),1,""),"")),""),"")</f>
        <v/>
      </c>
      <c r="N5" s="216" t="str">
        <f>IF(_xlfn.IFNA(VLOOKUP(A5,'SUPL. CALCULATION'!B:AH,32,0),"")=0,"",_xlfn.IFNA(VLOOKUP(A5,'SUPL. CALCULATION'!B:AH,32,0),""))</f>
        <v/>
      </c>
      <c r="O5" s="216">
        <f>IF(_xlfn.IFNA(VLOOKUP(A5,'SUPL. CALCULATION'!B:AH,33,0),"")=0,"",_xlfn.IFNA(VLOOKUP(A5,'SUPL. CALCULATION'!B:AH,33,0),""))</f>
        <v>1</v>
      </c>
      <c r="P5" s="162" t="str">
        <f t="shared" ref="P5:P68" si="1">IF(LEFT(A5,2)="UL",IF(SUM(D5:M5)=3,"","PLS CHECK"),"")</f>
        <v/>
      </c>
      <c r="V5" s="217" t="s">
        <v>432</v>
      </c>
      <c r="W5" s="217" t="s">
        <v>423</v>
      </c>
      <c r="X5" s="214"/>
      <c r="AB5" s="217" t="s">
        <v>395</v>
      </c>
      <c r="AC5" s="217" t="s">
        <v>432</v>
      </c>
      <c r="AD5" s="123" t="s">
        <v>423</v>
      </c>
    </row>
    <row r="6" spans="1:30" x14ac:dyDescent="0.3">
      <c r="A6" s="212" t="str">
        <f>_xlfn.IFNA(VLOOKUP(BASE!A10,'SUPL. CALCULATION'!A:A,1,0),"")</f>
        <v/>
      </c>
      <c r="B6" s="235">
        <f>_xlfn.IFNA(IF((RIGHT(VLOOKUP(A6,BASE!A:C,3,0),3))=VLOOKUP((RIGHT(VLOOKUP(A6,BASE!A:C,3,0),3)),AB:AB,1,0),4,0),0)+_xlfn.IFNA(IF((RIGHT(VLOOKUP(A6,BASE!A:C,3,0),3))=VLOOKUP((RIGHT(VLOOKUP(A6,BASE!A:C,3,0),3)),AC:AC,1,0),2,0),0)+_xlfn.IFNA(IF((RIGHT(VLOOKUP(A6,BASE!A:C,3,0),3))=VLOOKUP((RIGHT(VLOOKUP(A6,BASE!A:C,3,0),3)),AD:AD,1,0),1,0),0)</f>
        <v>0</v>
      </c>
      <c r="D6" s="213" t="str">
        <f t="shared" si="0"/>
        <v/>
      </c>
      <c r="E6" s="212" t="str">
        <f>IF(LEFT(A6,2)="UL",IF((VLOOKUP(VLOOKUP(A6,BASE!A:B,2,0),REGISTRATIONS!B:C,2,0))="A320",IF(VLOOKUP(A6,BASE!A:S,19,0)="L",1,""),""),"")</f>
        <v/>
      </c>
      <c r="F6" s="212" t="str">
        <f>IF(LEFT(A6,2)="UL",IF((VLOOKUP(VLOOKUP(A6,BASE!A:B,2,0),REGISTRATIONS!B:C,2,0))="A330",IF(VLOOKUP(A6,BASE!A:S,19,0)="L",1,""),""),"")</f>
        <v/>
      </c>
      <c r="G6" s="212" t="str">
        <f>IF(LEFT(A6,2)="UL",IF((VLOOKUP(VLOOKUP(A6,BASE!A:B,2,0),REGISTRATIONS!B:C,2,0))="A320",IF(VLOOKUP(A6,BASE!A:S,19,0)="T",1,""),""),"")</f>
        <v/>
      </c>
      <c r="H6" s="212" t="str">
        <f>IF(LEFT(A6,2)="UL",IF((VLOOKUP(VLOOKUP(A6,BASE!A:B,2,0),REGISTRATIONS!B:C,2,0))="A330",IF(VLOOKUP(A6,BASE!A:S,19,0)="T",1,""),""),"")</f>
        <v/>
      </c>
      <c r="I6" s="212" t="str">
        <f>IF(LEFT(A6,2)="UL",(_xlfn.IFNA(IF(VLOOKUP(A6,'SUPL. CALCULATION'!A:D,4,0)=VLOOKUP(VLOOKUP(A6,'SUPL. CALCULATION'!A:D,4,0),V:V,1,0),1,""),"")),"")</f>
        <v/>
      </c>
      <c r="J6" s="212" t="str">
        <f>IF(LEFT(A6,2)="UL",IF(VLOOKUP(VLOOKUP(A6,BASE!A:B,2,0),REGISTRATIONS!B:C,2,0)="A320",(_xlfn.IFNA(IF(VLOOKUP(A6,'SUPL. CALCULATION'!A:D,4,0)=VLOOKUP(VLOOKUP(A6,'SUPL. CALCULATION'!A:D,4,0),'Dry Store - UL'!X:X,1,0),1,""),"")),""),"")</f>
        <v/>
      </c>
      <c r="K6" s="212" t="str">
        <f>IF(LEFT(A6,2)="UL",IF(VLOOKUP(VLOOKUP(A6,BASE!A:B,2,0),REGISTRATIONS!B:C,2,0)="A330",(_xlfn.IFNA(IF(VLOOKUP(A6,'SUPL. CALCULATION'!A:D,4,0)=VLOOKUP(VLOOKUP(A6,'SUPL. CALCULATION'!A:D,4,0),'Dry Store - UL'!X:X,1,0),1,""),"")),""),"")</f>
        <v/>
      </c>
      <c r="L6" s="212" t="str">
        <f>IF(LEFT(A6,2)="UL",IF(VLOOKUP(VLOOKUP(A6,BASE!A:B,2,0),REGISTRATIONS!B:C,2,0)="A320",(_xlfn.IFNA(IF(VLOOKUP(A6,'SUPL. CALCULATION'!A:D,4,0)=VLOOKUP(VLOOKUP(A6,'SUPL. CALCULATION'!A:D,4,0),W:W,1,0),1,""),"")),""),"")</f>
        <v/>
      </c>
      <c r="M6" s="212" t="str">
        <f>IF(LEFT(A6,2)="UL",IF(VLOOKUP(VLOOKUP(A6,BASE!A:B,2,0),REGISTRATIONS!B:C,2,0)="A330",(_xlfn.IFNA(IF(VLOOKUP(A6,'SUPL. CALCULATION'!A:D,4,0)=VLOOKUP(VLOOKUP(A6,'SUPL. CALCULATION'!A:D,4,0),W:W,1,0),1,""),"")),""),"")</f>
        <v/>
      </c>
      <c r="N6" s="213" t="str">
        <f>IF(_xlfn.IFNA(VLOOKUP(A6,'SUPL. CALCULATION'!B:AH,32,0),"")=0,"",_xlfn.IFNA(VLOOKUP(A6,'SUPL. CALCULATION'!B:AH,32,0),""))</f>
        <v/>
      </c>
      <c r="O6" s="213" t="str">
        <f>IF(_xlfn.IFNA(VLOOKUP(A6,'SUPL. CALCULATION'!B:AH,33,0),"")=0,"",_xlfn.IFNA(VLOOKUP(A6,'SUPL. CALCULATION'!B:AH,33,0),""))</f>
        <v/>
      </c>
      <c r="P6" s="162" t="str">
        <f t="shared" si="1"/>
        <v/>
      </c>
      <c r="V6" s="218" t="s">
        <v>552</v>
      </c>
      <c r="W6" s="211" t="s">
        <v>389</v>
      </c>
      <c r="X6" s="214"/>
      <c r="AB6" s="218" t="s">
        <v>365</v>
      </c>
      <c r="AC6" s="211" t="s">
        <v>386</v>
      </c>
      <c r="AD6" s="123" t="s">
        <v>389</v>
      </c>
    </row>
    <row r="7" spans="1:30" x14ac:dyDescent="0.3">
      <c r="A7" s="215" t="str">
        <f>_xlfn.IFNA(VLOOKUP(BASE!A11,'SUPL. CALCULATION'!A:A,1,0),"")</f>
        <v>UL0191</v>
      </c>
      <c r="B7" s="236">
        <f>_xlfn.IFNA(IF((RIGHT(VLOOKUP(A7,BASE!A:C,3,0),3))=VLOOKUP((RIGHT(VLOOKUP(A7,BASE!A:C,3,0),3)),AB:AB,1,0),4,0),0)+_xlfn.IFNA(IF((RIGHT(VLOOKUP(A7,BASE!A:C,3,0),3))=VLOOKUP((RIGHT(VLOOKUP(A7,BASE!A:C,3,0),3)),AC:AC,1,0),2,0),0)+_xlfn.IFNA(IF((RIGHT(VLOOKUP(A7,BASE!A:C,3,0),3))=VLOOKUP((RIGHT(VLOOKUP(A7,BASE!A:C,3,0),3)),AD:AD,1,0),1,0),0)</f>
        <v>1</v>
      </c>
      <c r="D7" s="216">
        <f t="shared" si="0"/>
        <v>1</v>
      </c>
      <c r="E7" s="215" t="str">
        <f>IF(LEFT(A7,2)="UL",IF((VLOOKUP(VLOOKUP(A7,BASE!A:B,2,0),REGISTRATIONS!B:C,2,0))="A320",IF(VLOOKUP(A7,BASE!A:S,19,0)="L",1,""),""),"")</f>
        <v/>
      </c>
      <c r="F7" s="215" t="str">
        <f>IF(LEFT(A7,2)="UL",IF((VLOOKUP(VLOOKUP(A7,BASE!A:B,2,0),REGISTRATIONS!B:C,2,0))="A330",IF(VLOOKUP(A7,BASE!A:S,19,0)="L",1,""),""),"")</f>
        <v/>
      </c>
      <c r="G7" s="215">
        <f>IF(LEFT(A7,2)="UL",IF((VLOOKUP(VLOOKUP(A7,BASE!A:B,2,0),REGISTRATIONS!B:C,2,0))="A320",IF(VLOOKUP(A7,BASE!A:S,19,0)="T",1,""),""),"")</f>
        <v>1</v>
      </c>
      <c r="H7" s="215" t="str">
        <f>IF(LEFT(A7,2)="UL",IF((VLOOKUP(VLOOKUP(A7,BASE!A:B,2,0),REGISTRATIONS!B:C,2,0))="A330",IF(VLOOKUP(A7,BASE!A:S,19,0)="T",1,""),""),"")</f>
        <v/>
      </c>
      <c r="I7" s="215" t="str">
        <f>IF(LEFT(A7,2)="UL",(_xlfn.IFNA(IF(VLOOKUP(A7,'SUPL. CALCULATION'!A:D,4,0)=VLOOKUP(VLOOKUP(A7,'SUPL. CALCULATION'!A:D,4,0),V:V,1,0),1,""),"")),"")</f>
        <v/>
      </c>
      <c r="J7" s="215" t="str">
        <f>IF(LEFT(A7,2)="UL",IF(VLOOKUP(VLOOKUP(A7,BASE!A:B,2,0),REGISTRATIONS!B:C,2,0)="A320",(_xlfn.IFNA(IF(VLOOKUP(A7,'SUPL. CALCULATION'!A:D,4,0)=VLOOKUP(VLOOKUP(A7,'SUPL. CALCULATION'!A:D,4,0),'Dry Store - UL'!X:X,1,0),1,""),"")),""),"")</f>
        <v/>
      </c>
      <c r="K7" s="215" t="str">
        <f>IF(LEFT(A7,2)="UL",IF(VLOOKUP(VLOOKUP(A7,BASE!A:B,2,0),REGISTRATIONS!B:C,2,0)="A330",(_xlfn.IFNA(IF(VLOOKUP(A7,'SUPL. CALCULATION'!A:D,4,0)=VLOOKUP(VLOOKUP(A7,'SUPL. CALCULATION'!A:D,4,0),'Dry Store - UL'!X:X,1,0),1,""),"")),""),"")</f>
        <v/>
      </c>
      <c r="L7" s="215">
        <f>IF(LEFT(A7,2)="UL",IF(VLOOKUP(VLOOKUP(A7,BASE!A:B,2,0),REGISTRATIONS!B:C,2,0)="A320",(_xlfn.IFNA(IF(VLOOKUP(A7,'SUPL. CALCULATION'!A:D,4,0)=VLOOKUP(VLOOKUP(A7,'SUPL. CALCULATION'!A:D,4,0),W:W,1,0),1,""),"")),""),"")</f>
        <v>1</v>
      </c>
      <c r="M7" s="215" t="str">
        <f>IF(LEFT(A7,2)="UL",IF(VLOOKUP(VLOOKUP(A7,BASE!A:B,2,0),REGISTRATIONS!B:C,2,0)="A330",(_xlfn.IFNA(IF(VLOOKUP(A7,'SUPL. CALCULATION'!A:D,4,0)=VLOOKUP(VLOOKUP(A7,'SUPL. CALCULATION'!A:D,4,0),W:W,1,0),1,""),"")),""),"")</f>
        <v/>
      </c>
      <c r="N7" s="216" t="str">
        <f>IF(_xlfn.IFNA(VLOOKUP(A7,'SUPL. CALCULATION'!B:AH,32,0),"")=0,"",_xlfn.IFNA(VLOOKUP(A7,'SUPL. CALCULATION'!B:AH,32,0),""))</f>
        <v/>
      </c>
      <c r="O7" s="216">
        <f>IF(_xlfn.IFNA(VLOOKUP(A7,'SUPL. CALCULATION'!B:AH,33,0),"")=0,"",_xlfn.IFNA(VLOOKUP(A7,'SUPL. CALCULATION'!B:AH,33,0),""))</f>
        <v>1</v>
      </c>
      <c r="P7" s="162" t="str">
        <f t="shared" si="1"/>
        <v/>
      </c>
      <c r="V7" s="210" t="s">
        <v>386</v>
      </c>
      <c r="W7" s="210" t="s">
        <v>393</v>
      </c>
      <c r="X7" s="214"/>
      <c r="AB7" s="210" t="s">
        <v>394</v>
      </c>
      <c r="AC7" s="210" t="s">
        <v>379</v>
      </c>
      <c r="AD7" s="123" t="s">
        <v>393</v>
      </c>
    </row>
    <row r="8" spans="1:30" x14ac:dyDescent="0.3">
      <c r="A8" s="212" t="str">
        <f>_xlfn.IFNA(VLOOKUP(BASE!A12,'SUPL. CALCULATION'!A:A,1,0),"")</f>
        <v>UL0125</v>
      </c>
      <c r="B8" s="235">
        <f>_xlfn.IFNA(IF((RIGHT(VLOOKUP(A8,BASE!A:C,3,0),3))=VLOOKUP((RIGHT(VLOOKUP(A8,BASE!A:C,3,0),3)),AB:AB,1,0),4,0),0)+_xlfn.IFNA(IF((RIGHT(VLOOKUP(A8,BASE!A:C,3,0),3))=VLOOKUP((RIGHT(VLOOKUP(A8,BASE!A:C,3,0),3)),AC:AC,1,0),2,0),0)+_xlfn.IFNA(IF((RIGHT(VLOOKUP(A8,BASE!A:C,3,0),3))=VLOOKUP((RIGHT(VLOOKUP(A8,BASE!A:C,3,0),3)),AD:AD,1,0),1,0),0)</f>
        <v>1</v>
      </c>
      <c r="D8" s="213">
        <f t="shared" si="0"/>
        <v>1</v>
      </c>
      <c r="E8" s="212" t="str">
        <f>IF(LEFT(A8,2)="UL",IF((VLOOKUP(VLOOKUP(A8,BASE!A:B,2,0),REGISTRATIONS!B:C,2,0))="A320",IF(VLOOKUP(A8,BASE!A:S,19,0)="L",1,""),""),"")</f>
        <v/>
      </c>
      <c r="F8" s="212" t="str">
        <f>IF(LEFT(A8,2)="UL",IF((VLOOKUP(VLOOKUP(A8,BASE!A:B,2,0),REGISTRATIONS!B:C,2,0))="A330",IF(VLOOKUP(A8,BASE!A:S,19,0)="L",1,""),""),"")</f>
        <v/>
      </c>
      <c r="G8" s="212">
        <f>IF(LEFT(A8,2)="UL",IF((VLOOKUP(VLOOKUP(A8,BASE!A:B,2,0),REGISTRATIONS!B:C,2,0))="A320",IF(VLOOKUP(A8,BASE!A:S,19,0)="T",1,""),""),"")</f>
        <v>1</v>
      </c>
      <c r="H8" s="212" t="str">
        <f>IF(LEFT(A8,2)="UL",IF((VLOOKUP(VLOOKUP(A8,BASE!A:B,2,0),REGISTRATIONS!B:C,2,0))="A330",IF(VLOOKUP(A8,BASE!A:S,19,0)="T",1,""),""),"")</f>
        <v/>
      </c>
      <c r="I8" s="212" t="str">
        <f>IF(LEFT(A8,2)="UL",(_xlfn.IFNA(IF(VLOOKUP(A8,'SUPL. CALCULATION'!A:D,4,0)=VLOOKUP(VLOOKUP(A8,'SUPL. CALCULATION'!A:D,4,0),V:V,1,0),1,""),"")),"")</f>
        <v/>
      </c>
      <c r="J8" s="212" t="str">
        <f>IF(LEFT(A8,2)="UL",IF(VLOOKUP(VLOOKUP(A8,BASE!A:B,2,0),REGISTRATIONS!B:C,2,0)="A320",(_xlfn.IFNA(IF(VLOOKUP(A8,'SUPL. CALCULATION'!A:D,4,0)=VLOOKUP(VLOOKUP(A8,'SUPL. CALCULATION'!A:D,4,0),'Dry Store - UL'!X:X,1,0),1,""),"")),""),"")</f>
        <v/>
      </c>
      <c r="K8" s="212" t="str">
        <f>IF(LEFT(A8,2)="UL",IF(VLOOKUP(VLOOKUP(A8,BASE!A:B,2,0),REGISTRATIONS!B:C,2,0)="A330",(_xlfn.IFNA(IF(VLOOKUP(A8,'SUPL. CALCULATION'!A:D,4,0)=VLOOKUP(VLOOKUP(A8,'SUPL. CALCULATION'!A:D,4,0),'Dry Store - UL'!X:X,1,0),1,""),"")),""),"")</f>
        <v/>
      </c>
      <c r="L8" s="212">
        <f>IF(LEFT(A8,2)="UL",IF(VLOOKUP(VLOOKUP(A8,BASE!A:B,2,0),REGISTRATIONS!B:C,2,0)="A320",(_xlfn.IFNA(IF(VLOOKUP(A8,'SUPL. CALCULATION'!A:D,4,0)=VLOOKUP(VLOOKUP(A8,'SUPL. CALCULATION'!A:D,4,0),W:W,1,0),1,""),"")),""),"")</f>
        <v>1</v>
      </c>
      <c r="M8" s="212" t="str">
        <f>IF(LEFT(A8,2)="UL",IF(VLOOKUP(VLOOKUP(A8,BASE!A:B,2,0),REGISTRATIONS!B:C,2,0)="A330",(_xlfn.IFNA(IF(VLOOKUP(A8,'SUPL. CALCULATION'!A:D,4,0)=VLOOKUP(VLOOKUP(A8,'SUPL. CALCULATION'!A:D,4,0),W:W,1,0),1,""),"")),""),"")</f>
        <v/>
      </c>
      <c r="N8" s="213" t="str">
        <f>IF(_xlfn.IFNA(VLOOKUP(A8,'SUPL. CALCULATION'!B:AH,32,0),"")=0,"",_xlfn.IFNA(VLOOKUP(A8,'SUPL. CALCULATION'!B:AH,32,0),""))</f>
        <v/>
      </c>
      <c r="O8" s="213" t="str">
        <f>IF(_xlfn.IFNA(VLOOKUP(A8,'SUPL. CALCULATION'!B:AH,33,0),"")=0,"",_xlfn.IFNA(VLOOKUP(A8,'SUPL. CALCULATION'!B:AH,33,0),""))</f>
        <v/>
      </c>
      <c r="P8" s="162" t="str">
        <f t="shared" si="1"/>
        <v/>
      </c>
      <c r="V8" s="218" t="s">
        <v>379</v>
      </c>
      <c r="W8" s="211" t="s">
        <v>376</v>
      </c>
      <c r="X8" s="214"/>
      <c r="AB8" s="218" t="s">
        <v>544</v>
      </c>
      <c r="AC8" s="211" t="s">
        <v>397</v>
      </c>
      <c r="AD8" s="123" t="s">
        <v>376</v>
      </c>
    </row>
    <row r="9" spans="1:30" x14ac:dyDescent="0.3">
      <c r="A9" s="215" t="str">
        <f>_xlfn.IFNA(VLOOKUP(BASE!A13,'SUPL. CALCULATION'!A:A,1,0),"")</f>
        <v>UL0173</v>
      </c>
      <c r="B9" s="236">
        <f>_xlfn.IFNA(IF((RIGHT(VLOOKUP(A9,BASE!A:C,3,0),3))=VLOOKUP((RIGHT(VLOOKUP(A9,BASE!A:C,3,0),3)),AB:AB,1,0),4,0),0)+_xlfn.IFNA(IF((RIGHT(VLOOKUP(A9,BASE!A:C,3,0),3))=VLOOKUP((RIGHT(VLOOKUP(A9,BASE!A:C,3,0),3)),AC:AC,1,0),2,0),0)+_xlfn.IFNA(IF((RIGHT(VLOOKUP(A9,BASE!A:C,3,0),3))=VLOOKUP((RIGHT(VLOOKUP(A9,BASE!A:C,3,0),3)),AD:AD,1,0),1,0),0)</f>
        <v>1</v>
      </c>
      <c r="D9" s="216">
        <f t="shared" si="0"/>
        <v>1</v>
      </c>
      <c r="E9" s="215" t="str">
        <f>IF(LEFT(A9,2)="UL",IF((VLOOKUP(VLOOKUP(A9,BASE!A:B,2,0),REGISTRATIONS!B:C,2,0))="A320",IF(VLOOKUP(A9,BASE!A:S,19,0)="L",1,""),""),"")</f>
        <v/>
      </c>
      <c r="F9" s="215" t="str">
        <f>IF(LEFT(A9,2)="UL",IF((VLOOKUP(VLOOKUP(A9,BASE!A:B,2,0),REGISTRATIONS!B:C,2,0))="A330",IF(VLOOKUP(A9,BASE!A:S,19,0)="L",1,""),""),"")</f>
        <v/>
      </c>
      <c r="G9" s="215">
        <f>IF(LEFT(A9,2)="UL",IF((VLOOKUP(VLOOKUP(A9,BASE!A:B,2,0),REGISTRATIONS!B:C,2,0))="A320",IF(VLOOKUP(A9,BASE!A:S,19,0)="T",1,""),""),"")</f>
        <v>1</v>
      </c>
      <c r="H9" s="215" t="str">
        <f>IF(LEFT(A9,2)="UL",IF((VLOOKUP(VLOOKUP(A9,BASE!A:B,2,0),REGISTRATIONS!B:C,2,0))="A330",IF(VLOOKUP(A9,BASE!A:S,19,0)="T",1,""),""),"")</f>
        <v/>
      </c>
      <c r="I9" s="215" t="str">
        <f>IF(LEFT(A9,2)="UL",(_xlfn.IFNA(IF(VLOOKUP(A9,'SUPL. CALCULATION'!A:D,4,0)=VLOOKUP(VLOOKUP(A9,'SUPL. CALCULATION'!A:D,4,0),V:V,1,0),1,""),"")),"")</f>
        <v/>
      </c>
      <c r="J9" s="215" t="str">
        <f>IF(LEFT(A9,2)="UL",IF(VLOOKUP(VLOOKUP(A9,BASE!A:B,2,0),REGISTRATIONS!B:C,2,0)="A320",(_xlfn.IFNA(IF(VLOOKUP(A9,'SUPL. CALCULATION'!A:D,4,0)=VLOOKUP(VLOOKUP(A9,'SUPL. CALCULATION'!A:D,4,0),'Dry Store - UL'!X:X,1,0),1,""),"")),""),"")</f>
        <v/>
      </c>
      <c r="K9" s="215" t="str">
        <f>IF(LEFT(A9,2)="UL",IF(VLOOKUP(VLOOKUP(A9,BASE!A:B,2,0),REGISTRATIONS!B:C,2,0)="A330",(_xlfn.IFNA(IF(VLOOKUP(A9,'SUPL. CALCULATION'!A:D,4,0)=VLOOKUP(VLOOKUP(A9,'SUPL. CALCULATION'!A:D,4,0),'Dry Store - UL'!X:X,1,0),1,""),"")),""),"")</f>
        <v/>
      </c>
      <c r="L9" s="215">
        <f>IF(LEFT(A9,2)="UL",IF(VLOOKUP(VLOOKUP(A9,BASE!A:B,2,0),REGISTRATIONS!B:C,2,0)="A320",(_xlfn.IFNA(IF(VLOOKUP(A9,'SUPL. CALCULATION'!A:D,4,0)=VLOOKUP(VLOOKUP(A9,'SUPL. CALCULATION'!A:D,4,0),W:W,1,0),1,""),"")),""),"")</f>
        <v>1</v>
      </c>
      <c r="M9" s="215" t="str">
        <f>IF(LEFT(A9,2)="UL",IF(VLOOKUP(VLOOKUP(A9,BASE!A:B,2,0),REGISTRATIONS!B:C,2,0)="A330",(_xlfn.IFNA(IF(VLOOKUP(A9,'SUPL. CALCULATION'!A:D,4,0)=VLOOKUP(VLOOKUP(A9,'SUPL. CALCULATION'!A:D,4,0),W:W,1,0),1,""),"")),""),"")</f>
        <v/>
      </c>
      <c r="N9" s="216" t="str">
        <f>IF(_xlfn.IFNA(VLOOKUP(A9,'SUPL. CALCULATION'!B:AH,32,0),"")=0,"",_xlfn.IFNA(VLOOKUP(A9,'SUPL. CALCULATION'!B:AH,32,0),""))</f>
        <v/>
      </c>
      <c r="O9" s="216" t="str">
        <f>IF(_xlfn.IFNA(VLOOKUP(A9,'SUPL. CALCULATION'!B:AH,33,0),"")=0,"",_xlfn.IFNA(VLOOKUP(A9,'SUPL. CALCULATION'!B:AH,33,0),""))</f>
        <v/>
      </c>
      <c r="P9" s="162" t="str">
        <f t="shared" si="1"/>
        <v/>
      </c>
      <c r="V9" s="217" t="s">
        <v>397</v>
      </c>
      <c r="W9" s="210" t="s">
        <v>547</v>
      </c>
      <c r="X9" s="214"/>
      <c r="AB9" s="217"/>
      <c r="AC9" s="210" t="s">
        <v>384</v>
      </c>
      <c r="AD9" s="123" t="s">
        <v>547</v>
      </c>
    </row>
    <row r="10" spans="1:30" x14ac:dyDescent="0.3">
      <c r="A10" s="212" t="str">
        <f>_xlfn.IFNA(VLOOKUP(BASE!A14,'SUPL. CALCULATION'!A:A,1,0),"")</f>
        <v>UL0402</v>
      </c>
      <c r="B10" s="235">
        <f>_xlfn.IFNA(IF((RIGHT(VLOOKUP(A10,BASE!A:C,3,0),3))=VLOOKUP((RIGHT(VLOOKUP(A10,BASE!A:C,3,0),3)),AB:AB,1,0),4,0),0)+_xlfn.IFNA(IF((RIGHT(VLOOKUP(A10,BASE!A:C,3,0),3))=VLOOKUP((RIGHT(VLOOKUP(A10,BASE!A:C,3,0),3)),AC:AC,1,0),2,0),0)+_xlfn.IFNA(IF((RIGHT(VLOOKUP(A10,BASE!A:C,3,0),3))=VLOOKUP((RIGHT(VLOOKUP(A10,BASE!A:C,3,0),3)),AD:AD,1,0),1,0),0)</f>
        <v>2</v>
      </c>
      <c r="D10" s="213">
        <f t="shared" si="0"/>
        <v>1</v>
      </c>
      <c r="E10" s="212" t="str">
        <f>IF(LEFT(A10,2)="UL",IF((VLOOKUP(VLOOKUP(A10,BASE!A:B,2,0),REGISTRATIONS!B:C,2,0))="A320",IF(VLOOKUP(A10,BASE!A:S,19,0)="L",1,""),""),"")</f>
        <v/>
      </c>
      <c r="F10" s="212" t="str">
        <f>IF(LEFT(A10,2)="UL",IF((VLOOKUP(VLOOKUP(A10,BASE!A:B,2,0),REGISTRATIONS!B:C,2,0))="A330",IF(VLOOKUP(A10,BASE!A:S,19,0)="L",1,""),""),"")</f>
        <v/>
      </c>
      <c r="G10" s="212">
        <f>IF(LEFT(A10,2)="UL",IF((VLOOKUP(VLOOKUP(A10,BASE!A:B,2,0),REGISTRATIONS!B:C,2,0))="A320",IF(VLOOKUP(A10,BASE!A:S,19,0)="T",1,""),""),"")</f>
        <v>1</v>
      </c>
      <c r="H10" s="212" t="str">
        <f>IF(LEFT(A10,2)="UL",IF((VLOOKUP(VLOOKUP(A10,BASE!A:B,2,0),REGISTRATIONS!B:C,2,0))="A330",IF(VLOOKUP(A10,BASE!A:S,19,0)="T",1,""),""),"")</f>
        <v/>
      </c>
      <c r="I10" s="212">
        <f>IF(LEFT(A10,2)="UL",(_xlfn.IFNA(IF(VLOOKUP(A10,'SUPL. CALCULATION'!A:D,4,0)=VLOOKUP(VLOOKUP(A10,'SUPL. CALCULATION'!A:D,4,0),V:V,1,0),1,""),"")),"")</f>
        <v>1</v>
      </c>
      <c r="J10" s="212" t="str">
        <f>IF(LEFT(A10,2)="UL",IF(VLOOKUP(VLOOKUP(A10,BASE!A:B,2,0),REGISTRATIONS!B:C,2,0)="A320",(_xlfn.IFNA(IF(VLOOKUP(A10,'SUPL. CALCULATION'!A:D,4,0)=VLOOKUP(VLOOKUP(A10,'SUPL. CALCULATION'!A:D,4,0),'Dry Store - UL'!X:X,1,0),1,""),"")),""),"")</f>
        <v/>
      </c>
      <c r="K10" s="212" t="str">
        <f>IF(LEFT(A10,2)="UL",IF(VLOOKUP(VLOOKUP(A10,BASE!A:B,2,0),REGISTRATIONS!B:C,2,0)="A330",(_xlfn.IFNA(IF(VLOOKUP(A10,'SUPL. CALCULATION'!A:D,4,0)=VLOOKUP(VLOOKUP(A10,'SUPL. CALCULATION'!A:D,4,0),'Dry Store - UL'!X:X,1,0),1,""),"")),""),"")</f>
        <v/>
      </c>
      <c r="L10" s="212" t="str">
        <f>IF(LEFT(A10,2)="UL",IF(VLOOKUP(VLOOKUP(A10,BASE!A:B,2,0),REGISTRATIONS!B:C,2,0)="A320",(_xlfn.IFNA(IF(VLOOKUP(A10,'SUPL. CALCULATION'!A:D,4,0)=VLOOKUP(VLOOKUP(A10,'SUPL. CALCULATION'!A:D,4,0),W:W,1,0),1,""),"")),""),"")</f>
        <v/>
      </c>
      <c r="M10" s="212" t="str">
        <f>IF(LEFT(A10,2)="UL",IF(VLOOKUP(VLOOKUP(A10,BASE!A:B,2,0),REGISTRATIONS!B:C,2,0)="A330",(_xlfn.IFNA(IF(VLOOKUP(A10,'SUPL. CALCULATION'!A:D,4,0)=VLOOKUP(VLOOKUP(A10,'SUPL. CALCULATION'!A:D,4,0),W:W,1,0),1,""),"")),""),"")</f>
        <v/>
      </c>
      <c r="N10" s="213" t="str">
        <f>IF(_xlfn.IFNA(VLOOKUP(A10,'SUPL. CALCULATION'!B:AH,32,0),"")=0,"",_xlfn.IFNA(VLOOKUP(A10,'SUPL. CALCULATION'!B:AH,32,0),""))</f>
        <v/>
      </c>
      <c r="O10" s="213">
        <f>IF(_xlfn.IFNA(VLOOKUP(A10,'SUPL. CALCULATION'!B:AH,33,0),"")=0,"",_xlfn.IFNA(VLOOKUP(A10,'SUPL. CALCULATION'!B:AH,33,0),""))</f>
        <v>1</v>
      </c>
      <c r="P10" s="162" t="str">
        <f t="shared" si="1"/>
        <v/>
      </c>
      <c r="V10" s="218" t="s">
        <v>384</v>
      </c>
      <c r="W10" s="211" t="s">
        <v>373</v>
      </c>
      <c r="X10" s="214"/>
      <c r="AB10" s="218"/>
      <c r="AC10" s="211" t="s">
        <v>385</v>
      </c>
      <c r="AD10" s="123" t="s">
        <v>373</v>
      </c>
    </row>
    <row r="11" spans="1:30" x14ac:dyDescent="0.3">
      <c r="A11" s="215" t="str">
        <f>_xlfn.IFNA(VLOOKUP(BASE!A15,'SUPL. CALCULATION'!A:A,1,0),"")</f>
        <v/>
      </c>
      <c r="B11" s="236">
        <f>_xlfn.IFNA(IF((RIGHT(VLOOKUP(A11,BASE!A:C,3,0),3))=VLOOKUP((RIGHT(VLOOKUP(A11,BASE!A:C,3,0),3)),AB:AB,1,0),4,0),0)+_xlfn.IFNA(IF((RIGHT(VLOOKUP(A11,BASE!A:C,3,0),3))=VLOOKUP((RIGHT(VLOOKUP(A11,BASE!A:C,3,0),3)),AC:AC,1,0),2,0),0)+_xlfn.IFNA(IF((RIGHT(VLOOKUP(A11,BASE!A:C,3,0),3))=VLOOKUP((RIGHT(VLOOKUP(A11,BASE!A:C,3,0),3)),AD:AD,1,0),1,0),0)</f>
        <v>0</v>
      </c>
      <c r="D11" s="216" t="str">
        <f t="shared" si="0"/>
        <v/>
      </c>
      <c r="E11" s="215" t="str">
        <f>IF(LEFT(A11,2)="UL",IF((VLOOKUP(VLOOKUP(A11,BASE!A:B,2,0),REGISTRATIONS!B:C,2,0))="A320",IF(VLOOKUP(A11,BASE!A:S,19,0)="L",1,""),""),"")</f>
        <v/>
      </c>
      <c r="F11" s="215" t="str">
        <f>IF(LEFT(A11,2)="UL",IF((VLOOKUP(VLOOKUP(A11,BASE!A:B,2,0),REGISTRATIONS!B:C,2,0))="A330",IF(VLOOKUP(A11,BASE!A:S,19,0)="L",1,""),""),"")</f>
        <v/>
      </c>
      <c r="G11" s="215" t="str">
        <f>IF(LEFT(A11,2)="UL",IF((VLOOKUP(VLOOKUP(A11,BASE!A:B,2,0),REGISTRATIONS!B:C,2,0))="A320",IF(VLOOKUP(A11,BASE!A:S,19,0)="T",1,""),""),"")</f>
        <v/>
      </c>
      <c r="H11" s="215" t="str">
        <f>IF(LEFT(A11,2)="UL",IF((VLOOKUP(VLOOKUP(A11,BASE!A:B,2,0),REGISTRATIONS!B:C,2,0))="A330",IF(VLOOKUP(A11,BASE!A:S,19,0)="T",1,""),""),"")</f>
        <v/>
      </c>
      <c r="I11" s="215" t="str">
        <f>IF(LEFT(A11,2)="UL",(_xlfn.IFNA(IF(VLOOKUP(A11,'SUPL. CALCULATION'!A:D,4,0)=VLOOKUP(VLOOKUP(A11,'SUPL. CALCULATION'!A:D,4,0),V:V,1,0),1,""),"")),"")</f>
        <v/>
      </c>
      <c r="J11" s="215" t="str">
        <f>IF(LEFT(A11,2)="UL",IF(VLOOKUP(VLOOKUP(A11,BASE!A:B,2,0),REGISTRATIONS!B:C,2,0)="A320",(_xlfn.IFNA(IF(VLOOKUP(A11,'SUPL. CALCULATION'!A:D,4,0)=VLOOKUP(VLOOKUP(A11,'SUPL. CALCULATION'!A:D,4,0),'Dry Store - UL'!X:X,1,0),1,""),"")),""),"")</f>
        <v/>
      </c>
      <c r="K11" s="215" t="str">
        <f>IF(LEFT(A11,2)="UL",IF(VLOOKUP(VLOOKUP(A11,BASE!A:B,2,0),REGISTRATIONS!B:C,2,0)="A330",(_xlfn.IFNA(IF(VLOOKUP(A11,'SUPL. CALCULATION'!A:D,4,0)=VLOOKUP(VLOOKUP(A11,'SUPL. CALCULATION'!A:D,4,0),'Dry Store - UL'!X:X,1,0),1,""),"")),""),"")</f>
        <v/>
      </c>
      <c r="L11" s="215" t="str">
        <f>IF(LEFT(A11,2)="UL",IF(VLOOKUP(VLOOKUP(A11,BASE!A:B,2,0),REGISTRATIONS!B:C,2,0)="A320",(_xlfn.IFNA(IF(VLOOKUP(A11,'SUPL. CALCULATION'!A:D,4,0)=VLOOKUP(VLOOKUP(A11,'SUPL. CALCULATION'!A:D,4,0),W:W,1,0),1,""),"")),""),"")</f>
        <v/>
      </c>
      <c r="M11" s="215" t="str">
        <f>IF(LEFT(A11,2)="UL",IF(VLOOKUP(VLOOKUP(A11,BASE!A:B,2,0),REGISTRATIONS!B:C,2,0)="A330",(_xlfn.IFNA(IF(VLOOKUP(A11,'SUPL. CALCULATION'!A:D,4,0)=VLOOKUP(VLOOKUP(A11,'SUPL. CALCULATION'!A:D,4,0),W:W,1,0),1,""),"")),""),"")</f>
        <v/>
      </c>
      <c r="N11" s="216" t="str">
        <f>IF(_xlfn.IFNA(VLOOKUP(A11,'SUPL. CALCULATION'!B:AH,32,0),"")=0,"",_xlfn.IFNA(VLOOKUP(A11,'SUPL. CALCULATION'!B:AH,32,0),""))</f>
        <v/>
      </c>
      <c r="O11" s="216" t="str">
        <f>IF(_xlfn.IFNA(VLOOKUP(A11,'SUPL. CALCULATION'!B:AH,33,0),"")=0,"",_xlfn.IFNA(VLOOKUP(A11,'SUPL. CALCULATION'!B:AH,33,0),""))</f>
        <v/>
      </c>
      <c r="P11" s="162" t="str">
        <f t="shared" si="1"/>
        <v/>
      </c>
      <c r="V11" s="210" t="s">
        <v>385</v>
      </c>
      <c r="W11" s="211" t="s">
        <v>377</v>
      </c>
      <c r="X11" s="214"/>
      <c r="AB11" s="210"/>
      <c r="AC11" s="211" t="s">
        <v>372</v>
      </c>
      <c r="AD11" s="123" t="s">
        <v>377</v>
      </c>
    </row>
    <row r="12" spans="1:30" x14ac:dyDescent="0.3">
      <c r="A12" s="212" t="str">
        <f>_xlfn.IFNA(VLOOKUP(BASE!A16,'SUPL. CALCULATION'!A:A,1,0),"")</f>
        <v/>
      </c>
      <c r="B12" s="235">
        <f>_xlfn.IFNA(IF((RIGHT(VLOOKUP(A12,BASE!A:C,3,0),3))=VLOOKUP((RIGHT(VLOOKUP(A12,BASE!A:C,3,0),3)),AB:AB,1,0),4,0),0)+_xlfn.IFNA(IF((RIGHT(VLOOKUP(A12,BASE!A:C,3,0),3))=VLOOKUP((RIGHT(VLOOKUP(A12,BASE!A:C,3,0),3)),AC:AC,1,0),2,0),0)+_xlfn.IFNA(IF((RIGHT(VLOOKUP(A12,BASE!A:C,3,0),3))=VLOOKUP((RIGHT(VLOOKUP(A12,BASE!A:C,3,0),3)),AD:AD,1,0),1,0),0)</f>
        <v>0</v>
      </c>
      <c r="D12" s="213" t="str">
        <f t="shared" si="0"/>
        <v/>
      </c>
      <c r="E12" s="212" t="str">
        <f>IF(LEFT(A12,2)="UL",IF((VLOOKUP(VLOOKUP(A12,BASE!A:B,2,0),REGISTRATIONS!B:C,2,0))="A320",IF(VLOOKUP(A12,BASE!A:S,19,0)="L",1,""),""),"")</f>
        <v/>
      </c>
      <c r="F12" s="212" t="str">
        <f>IF(LEFT(A12,2)="UL",IF((VLOOKUP(VLOOKUP(A12,BASE!A:B,2,0),REGISTRATIONS!B:C,2,0))="A330",IF(VLOOKUP(A12,BASE!A:S,19,0)="L",1,""),""),"")</f>
        <v/>
      </c>
      <c r="G12" s="212" t="str">
        <f>IF(LEFT(A12,2)="UL",IF((VLOOKUP(VLOOKUP(A12,BASE!A:B,2,0),REGISTRATIONS!B:C,2,0))="A320",IF(VLOOKUP(A12,BASE!A:S,19,0)="T",1,""),""),"")</f>
        <v/>
      </c>
      <c r="H12" s="212" t="str">
        <f>IF(LEFT(A12,2)="UL",IF((VLOOKUP(VLOOKUP(A12,BASE!A:B,2,0),REGISTRATIONS!B:C,2,0))="A330",IF(VLOOKUP(A12,BASE!A:S,19,0)="T",1,""),""),"")</f>
        <v/>
      </c>
      <c r="I12" s="212" t="str">
        <f>IF(LEFT(A12,2)="UL",(_xlfn.IFNA(IF(VLOOKUP(A12,'SUPL. CALCULATION'!A:D,4,0)=VLOOKUP(VLOOKUP(A12,'SUPL. CALCULATION'!A:D,4,0),V:V,1,0),1,""),"")),"")</f>
        <v/>
      </c>
      <c r="J12" s="212" t="str">
        <f>IF(LEFT(A12,2)="UL",IF(VLOOKUP(VLOOKUP(A12,BASE!A:B,2,0),REGISTRATIONS!B:C,2,0)="A320",(_xlfn.IFNA(IF(VLOOKUP(A12,'SUPL. CALCULATION'!A:D,4,0)=VLOOKUP(VLOOKUP(A12,'SUPL. CALCULATION'!A:D,4,0),'Dry Store - UL'!X:X,1,0),1,""),"")),""),"")</f>
        <v/>
      </c>
      <c r="K12" s="212" t="str">
        <f>IF(LEFT(A12,2)="UL",IF(VLOOKUP(VLOOKUP(A12,BASE!A:B,2,0),REGISTRATIONS!B:C,2,0)="A330",(_xlfn.IFNA(IF(VLOOKUP(A12,'SUPL. CALCULATION'!A:D,4,0)=VLOOKUP(VLOOKUP(A12,'SUPL. CALCULATION'!A:D,4,0),'Dry Store - UL'!X:X,1,0),1,""),"")),""),"")</f>
        <v/>
      </c>
      <c r="L12" s="212" t="str">
        <f>IF(LEFT(A12,2)="UL",IF(VLOOKUP(VLOOKUP(A12,BASE!A:B,2,0),REGISTRATIONS!B:C,2,0)="A320",(_xlfn.IFNA(IF(VLOOKUP(A12,'SUPL. CALCULATION'!A:D,4,0)=VLOOKUP(VLOOKUP(A12,'SUPL. CALCULATION'!A:D,4,0),W:W,1,0),1,""),"")),""),"")</f>
        <v/>
      </c>
      <c r="M12" s="212" t="str">
        <f>IF(LEFT(A12,2)="UL",IF(VLOOKUP(VLOOKUP(A12,BASE!A:B,2,0),REGISTRATIONS!B:C,2,0)="A330",(_xlfn.IFNA(IF(VLOOKUP(A12,'SUPL. CALCULATION'!A:D,4,0)=VLOOKUP(VLOOKUP(A12,'SUPL. CALCULATION'!A:D,4,0),W:W,1,0),1,""),"")),""),"")</f>
        <v/>
      </c>
      <c r="N12" s="213" t="str">
        <f>IF(_xlfn.IFNA(VLOOKUP(A12,'SUPL. CALCULATION'!B:AH,32,0),"")=0,"",_xlfn.IFNA(VLOOKUP(A12,'SUPL. CALCULATION'!B:AH,32,0),""))</f>
        <v/>
      </c>
      <c r="O12" s="213" t="str">
        <f>IF(_xlfn.IFNA(VLOOKUP(A12,'SUPL. CALCULATION'!B:AH,33,0),"")=0,"",_xlfn.IFNA(VLOOKUP(A12,'SUPL. CALCULATION'!B:AH,33,0),""))</f>
        <v/>
      </c>
      <c r="P12" s="162" t="str">
        <f t="shared" si="1"/>
        <v/>
      </c>
      <c r="V12" s="218" t="s">
        <v>543</v>
      </c>
      <c r="W12" s="211" t="s">
        <v>375</v>
      </c>
      <c r="X12" s="214"/>
      <c r="AB12" s="218"/>
      <c r="AC12" s="211" t="s">
        <v>422</v>
      </c>
      <c r="AD12" s="123" t="s">
        <v>375</v>
      </c>
    </row>
    <row r="13" spans="1:30" x14ac:dyDescent="0.3">
      <c r="A13" s="215" t="str">
        <f>_xlfn.IFNA(VLOOKUP(BASE!A17,'SUPL. CALCULATION'!A:A,1,0),"")</f>
        <v/>
      </c>
      <c r="B13" s="236">
        <f>_xlfn.IFNA(IF((RIGHT(VLOOKUP(A13,BASE!A:C,3,0),3))=VLOOKUP((RIGHT(VLOOKUP(A13,BASE!A:C,3,0),3)),AB:AB,1,0),4,0),0)+_xlfn.IFNA(IF((RIGHT(VLOOKUP(A13,BASE!A:C,3,0),3))=VLOOKUP((RIGHT(VLOOKUP(A13,BASE!A:C,3,0),3)),AC:AC,1,0),2,0),0)+_xlfn.IFNA(IF((RIGHT(VLOOKUP(A13,BASE!A:C,3,0),3))=VLOOKUP((RIGHT(VLOOKUP(A13,BASE!A:C,3,0),3)),AD:AD,1,0),1,0),0)</f>
        <v>0</v>
      </c>
      <c r="D13" s="216" t="str">
        <f t="shared" si="0"/>
        <v/>
      </c>
      <c r="E13" s="215" t="str">
        <f>IF(LEFT(A13,2)="UL",IF((VLOOKUP(VLOOKUP(A13,BASE!A:B,2,0),REGISTRATIONS!B:C,2,0))="A320",IF(VLOOKUP(A13,BASE!A:S,19,0)="L",1,""),""),"")</f>
        <v/>
      </c>
      <c r="F13" s="215" t="str">
        <f>IF(LEFT(A13,2)="UL",IF((VLOOKUP(VLOOKUP(A13,BASE!A:B,2,0),REGISTRATIONS!B:C,2,0))="A330",IF(VLOOKUP(A13,BASE!A:S,19,0)="L",1,""),""),"")</f>
        <v/>
      </c>
      <c r="G13" s="215" t="str">
        <f>IF(LEFT(A13,2)="UL",IF((VLOOKUP(VLOOKUP(A13,BASE!A:B,2,0),REGISTRATIONS!B:C,2,0))="A320",IF(VLOOKUP(A13,BASE!A:S,19,0)="T",1,""),""),"")</f>
        <v/>
      </c>
      <c r="H13" s="215" t="str">
        <f>IF(LEFT(A13,2)="UL",IF((VLOOKUP(VLOOKUP(A13,BASE!A:B,2,0),REGISTRATIONS!B:C,2,0))="A330",IF(VLOOKUP(A13,BASE!A:S,19,0)="T",1,""),""),"")</f>
        <v/>
      </c>
      <c r="I13" s="215" t="str">
        <f>IF(LEFT(A13,2)="UL",(_xlfn.IFNA(IF(VLOOKUP(A13,'SUPL. CALCULATION'!A:D,4,0)=VLOOKUP(VLOOKUP(A13,'SUPL. CALCULATION'!A:D,4,0),V:V,1,0),1,""),"")),"")</f>
        <v/>
      </c>
      <c r="J13" s="215" t="str">
        <f>IF(LEFT(A13,2)="UL",IF(VLOOKUP(VLOOKUP(A13,BASE!A:B,2,0),REGISTRATIONS!B:C,2,0)="A320",(_xlfn.IFNA(IF(VLOOKUP(A13,'SUPL. CALCULATION'!A:D,4,0)=VLOOKUP(VLOOKUP(A13,'SUPL. CALCULATION'!A:D,4,0),'Dry Store - UL'!X:X,1,0),1,""),"")),""),"")</f>
        <v/>
      </c>
      <c r="K13" s="215" t="str">
        <f>IF(LEFT(A13,2)="UL",IF(VLOOKUP(VLOOKUP(A13,BASE!A:B,2,0),REGISTRATIONS!B:C,2,0)="A330",(_xlfn.IFNA(IF(VLOOKUP(A13,'SUPL. CALCULATION'!A:D,4,0)=VLOOKUP(VLOOKUP(A13,'SUPL. CALCULATION'!A:D,4,0),'Dry Store - UL'!X:X,1,0),1,""),"")),""),"")</f>
        <v/>
      </c>
      <c r="L13" s="215" t="str">
        <f>IF(LEFT(A13,2)="UL",IF(VLOOKUP(VLOOKUP(A13,BASE!A:B,2,0),REGISTRATIONS!B:C,2,0)="A320",(_xlfn.IFNA(IF(VLOOKUP(A13,'SUPL. CALCULATION'!A:D,4,0)=VLOOKUP(VLOOKUP(A13,'SUPL. CALCULATION'!A:D,4,0),W:W,1,0),1,""),"")),""),"")</f>
        <v/>
      </c>
      <c r="M13" s="215" t="str">
        <f>IF(LEFT(A13,2)="UL",IF(VLOOKUP(VLOOKUP(A13,BASE!A:B,2,0),REGISTRATIONS!B:C,2,0)="A330",(_xlfn.IFNA(IF(VLOOKUP(A13,'SUPL. CALCULATION'!A:D,4,0)=VLOOKUP(VLOOKUP(A13,'SUPL. CALCULATION'!A:D,4,0),W:W,1,0),1,""),"")),""),"")</f>
        <v/>
      </c>
      <c r="N13" s="216" t="str">
        <f>IF(_xlfn.IFNA(VLOOKUP(A13,'SUPL. CALCULATION'!B:AH,32,0),"")=0,"",_xlfn.IFNA(VLOOKUP(A13,'SUPL. CALCULATION'!B:AH,32,0),""))</f>
        <v/>
      </c>
      <c r="O13" s="216" t="str">
        <f>IF(_xlfn.IFNA(VLOOKUP(A13,'SUPL. CALCULATION'!B:AH,33,0),"")=0,"",_xlfn.IFNA(VLOOKUP(A13,'SUPL. CALCULATION'!B:AH,33,0),""))</f>
        <v/>
      </c>
      <c r="P13" s="162" t="str">
        <f t="shared" si="1"/>
        <v/>
      </c>
      <c r="V13" s="218" t="s">
        <v>422</v>
      </c>
      <c r="W13" s="214"/>
      <c r="X13" s="214"/>
      <c r="AB13" s="217"/>
      <c r="AC13" s="233" t="s">
        <v>545</v>
      </c>
      <c r="AD13" s="123" t="s">
        <v>368</v>
      </c>
    </row>
    <row r="14" spans="1:30" x14ac:dyDescent="0.3">
      <c r="A14" s="212" t="str">
        <f>_xlfn.IFNA(VLOOKUP(BASE!A18,'SUPL. CALCULATION'!A:A,1,0),"")</f>
        <v/>
      </c>
      <c r="B14" s="235">
        <f>_xlfn.IFNA(IF((RIGHT(VLOOKUP(A14,BASE!A:C,3,0),3))=VLOOKUP((RIGHT(VLOOKUP(A14,BASE!A:C,3,0),3)),AB:AB,1,0),4,0),0)+_xlfn.IFNA(IF((RIGHT(VLOOKUP(A14,BASE!A:C,3,0),3))=VLOOKUP((RIGHT(VLOOKUP(A14,BASE!A:C,3,0),3)),AC:AC,1,0),2,0),0)+_xlfn.IFNA(IF((RIGHT(VLOOKUP(A14,BASE!A:C,3,0),3))=VLOOKUP((RIGHT(VLOOKUP(A14,BASE!A:C,3,0),3)),AD:AD,1,0),1,0),0)</f>
        <v>0</v>
      </c>
      <c r="D14" s="213" t="str">
        <f t="shared" si="0"/>
        <v/>
      </c>
      <c r="E14" s="212" t="str">
        <f>IF(LEFT(A14,2)="UL",IF((VLOOKUP(VLOOKUP(A14,BASE!A:B,2,0),REGISTRATIONS!B:C,2,0))="A320",IF(VLOOKUP(A14,BASE!A:S,19,0)="L",1,""),""),"")</f>
        <v/>
      </c>
      <c r="F14" s="212" t="str">
        <f>IF(LEFT(A14,2)="UL",IF((VLOOKUP(VLOOKUP(A14,BASE!A:B,2,0),REGISTRATIONS!B:C,2,0))="A330",IF(VLOOKUP(A14,BASE!A:S,19,0)="L",1,""),""),"")</f>
        <v/>
      </c>
      <c r="G14" s="212" t="str">
        <f>IF(LEFT(A14,2)="UL",IF((VLOOKUP(VLOOKUP(A14,BASE!A:B,2,0),REGISTRATIONS!B:C,2,0))="A320",IF(VLOOKUP(A14,BASE!A:S,19,0)="T",1,""),""),"")</f>
        <v/>
      </c>
      <c r="H14" s="212" t="str">
        <f>IF(LEFT(A14,2)="UL",IF((VLOOKUP(VLOOKUP(A14,BASE!A:B,2,0),REGISTRATIONS!B:C,2,0))="A330",IF(VLOOKUP(A14,BASE!A:S,19,0)="T",1,""),""),"")</f>
        <v/>
      </c>
      <c r="I14" s="212" t="str">
        <f>IF(LEFT(A14,2)="UL",(_xlfn.IFNA(IF(VLOOKUP(A14,'SUPL. CALCULATION'!A:D,4,0)=VLOOKUP(VLOOKUP(A14,'SUPL. CALCULATION'!A:D,4,0),V:V,1,0),1,""),"")),"")</f>
        <v/>
      </c>
      <c r="J14" s="212" t="str">
        <f>IF(LEFT(A14,2)="UL",IF(VLOOKUP(VLOOKUP(A14,BASE!A:B,2,0),REGISTRATIONS!B:C,2,0)="A320",(_xlfn.IFNA(IF(VLOOKUP(A14,'SUPL. CALCULATION'!A:D,4,0)=VLOOKUP(VLOOKUP(A14,'SUPL. CALCULATION'!A:D,4,0),'Dry Store - UL'!X:X,1,0),1,""),"")),""),"")</f>
        <v/>
      </c>
      <c r="K14" s="212" t="str">
        <f>IF(LEFT(A14,2)="UL",IF(VLOOKUP(VLOOKUP(A14,BASE!A:B,2,0),REGISTRATIONS!B:C,2,0)="A330",(_xlfn.IFNA(IF(VLOOKUP(A14,'SUPL. CALCULATION'!A:D,4,0)=VLOOKUP(VLOOKUP(A14,'SUPL. CALCULATION'!A:D,4,0),'Dry Store - UL'!X:X,1,0),1,""),"")),""),"")</f>
        <v/>
      </c>
      <c r="L14" s="212" t="str">
        <f>IF(LEFT(A14,2)="UL",IF(VLOOKUP(VLOOKUP(A14,BASE!A:B,2,0),REGISTRATIONS!B:C,2,0)="A320",(_xlfn.IFNA(IF(VLOOKUP(A14,'SUPL. CALCULATION'!A:D,4,0)=VLOOKUP(VLOOKUP(A14,'SUPL. CALCULATION'!A:D,4,0),W:W,1,0),1,""),"")),""),"")</f>
        <v/>
      </c>
      <c r="M14" s="212" t="str">
        <f>IF(LEFT(A14,2)="UL",IF(VLOOKUP(VLOOKUP(A14,BASE!A:B,2,0),REGISTRATIONS!B:C,2,0)="A330",(_xlfn.IFNA(IF(VLOOKUP(A14,'SUPL. CALCULATION'!A:D,4,0)=VLOOKUP(VLOOKUP(A14,'SUPL. CALCULATION'!A:D,4,0),W:W,1,0),1,""),"")),""),"")</f>
        <v/>
      </c>
      <c r="N14" s="213" t="str">
        <f>IF(_xlfn.IFNA(VLOOKUP(A14,'SUPL. CALCULATION'!B:AH,32,0),"")=0,"",_xlfn.IFNA(VLOOKUP(A14,'SUPL. CALCULATION'!B:AH,32,0),""))</f>
        <v/>
      </c>
      <c r="O14" s="213" t="str">
        <f>IF(_xlfn.IFNA(VLOOKUP(A14,'SUPL. CALCULATION'!B:AH,33,0),"")=0,"",_xlfn.IFNA(VLOOKUP(A14,'SUPL. CALCULATION'!B:AH,33,0),""))</f>
        <v/>
      </c>
      <c r="P14" s="162" t="str">
        <f t="shared" si="1"/>
        <v/>
      </c>
      <c r="V14" s="211" t="s">
        <v>545</v>
      </c>
      <c r="W14" s="211"/>
      <c r="X14" s="214"/>
      <c r="AB14" s="218"/>
      <c r="AC14" s="211" t="s">
        <v>390</v>
      </c>
      <c r="AD14" s="214"/>
    </row>
    <row r="15" spans="1:30" x14ac:dyDescent="0.3">
      <c r="A15" s="215" t="str">
        <f>_xlfn.IFNA(VLOOKUP(BASE!A19,'SUPL. CALCULATION'!A:A,1,0),"")</f>
        <v>UL0364</v>
      </c>
      <c r="B15" s="236">
        <f>_xlfn.IFNA(IF((RIGHT(VLOOKUP(A15,BASE!A:C,3,0),3))=VLOOKUP((RIGHT(VLOOKUP(A15,BASE!A:C,3,0),3)),AB:AB,1,0),4,0),0)+_xlfn.IFNA(IF((RIGHT(VLOOKUP(A15,BASE!A:C,3,0),3))=VLOOKUP((RIGHT(VLOOKUP(A15,BASE!A:C,3,0),3)),AC:AC,1,0),2,0),0)+_xlfn.IFNA(IF((RIGHT(VLOOKUP(A15,BASE!A:C,3,0),3))=VLOOKUP((RIGHT(VLOOKUP(A15,BASE!A:C,3,0),3)),AD:AD,1,0),1,0),0)</f>
        <v>2</v>
      </c>
      <c r="D15" s="216">
        <f t="shared" si="0"/>
        <v>1</v>
      </c>
      <c r="E15" s="215" t="str">
        <f>IF(LEFT(A15,2)="UL",IF((VLOOKUP(VLOOKUP(A15,BASE!A:B,2,0),REGISTRATIONS!B:C,2,0))="A320",IF(VLOOKUP(A15,BASE!A:S,19,0)="L",1,""),""),"")</f>
        <v/>
      </c>
      <c r="F15" s="215">
        <f>IF(LEFT(A15,2)="UL",IF((VLOOKUP(VLOOKUP(A15,BASE!A:B,2,0),REGISTRATIONS!B:C,2,0))="A330",IF(VLOOKUP(A15,BASE!A:S,19,0)="L",1,""),""),"")</f>
        <v>1</v>
      </c>
      <c r="G15" s="215" t="str">
        <f>IF(LEFT(A15,2)="UL",IF((VLOOKUP(VLOOKUP(A15,BASE!A:B,2,0),REGISTRATIONS!B:C,2,0))="A320",IF(VLOOKUP(A15,BASE!A:S,19,0)="T",1,""),""),"")</f>
        <v/>
      </c>
      <c r="H15" s="215" t="str">
        <f>IF(LEFT(A15,2)="UL",IF((VLOOKUP(VLOOKUP(A15,BASE!A:B,2,0),REGISTRATIONS!B:C,2,0))="A330",IF(VLOOKUP(A15,BASE!A:S,19,0)="T",1,""),""),"")</f>
        <v/>
      </c>
      <c r="I15" s="215">
        <f>IF(LEFT(A15,2)="UL",(_xlfn.IFNA(IF(VLOOKUP(A15,'SUPL. CALCULATION'!A:D,4,0)=VLOOKUP(VLOOKUP(A15,'SUPL. CALCULATION'!A:D,4,0),V:V,1,0),1,""),"")),"")</f>
        <v>1</v>
      </c>
      <c r="J15" s="215" t="str">
        <f>IF(LEFT(A15,2)="UL",IF(VLOOKUP(VLOOKUP(A15,BASE!A:B,2,0),REGISTRATIONS!B:C,2,0)="A320",(_xlfn.IFNA(IF(VLOOKUP(A15,'SUPL. CALCULATION'!A:D,4,0)=VLOOKUP(VLOOKUP(A15,'SUPL. CALCULATION'!A:D,4,0),'Dry Store - UL'!X:X,1,0),1,""),"")),""),"")</f>
        <v/>
      </c>
      <c r="K15" s="215" t="str">
        <f>IF(LEFT(A15,2)="UL",IF(VLOOKUP(VLOOKUP(A15,BASE!A:B,2,0),REGISTRATIONS!B:C,2,0)="A330",(_xlfn.IFNA(IF(VLOOKUP(A15,'SUPL. CALCULATION'!A:D,4,0)=VLOOKUP(VLOOKUP(A15,'SUPL. CALCULATION'!A:D,4,0),'Dry Store - UL'!X:X,1,0),1,""),"")),""),"")</f>
        <v/>
      </c>
      <c r="L15" s="215" t="str">
        <f>IF(LEFT(A15,2)="UL",IF(VLOOKUP(VLOOKUP(A15,BASE!A:B,2,0),REGISTRATIONS!B:C,2,0)="A320",(_xlfn.IFNA(IF(VLOOKUP(A15,'SUPL. CALCULATION'!A:D,4,0)=VLOOKUP(VLOOKUP(A15,'SUPL. CALCULATION'!A:D,4,0),W:W,1,0),1,""),"")),""),"")</f>
        <v/>
      </c>
      <c r="M15" s="215" t="str">
        <f>IF(LEFT(A15,2)="UL",IF(VLOOKUP(VLOOKUP(A15,BASE!A:B,2,0),REGISTRATIONS!B:C,2,0)="A330",(_xlfn.IFNA(IF(VLOOKUP(A15,'SUPL. CALCULATION'!A:D,4,0)=VLOOKUP(VLOOKUP(A15,'SUPL. CALCULATION'!A:D,4,0),W:W,1,0),1,""),"")),""),"")</f>
        <v/>
      </c>
      <c r="N15" s="216" t="str">
        <f>IF(_xlfn.IFNA(VLOOKUP(A15,'SUPL. CALCULATION'!B:AH,32,0),"")=0,"",_xlfn.IFNA(VLOOKUP(A15,'SUPL. CALCULATION'!B:AH,32,0),""))</f>
        <v/>
      </c>
      <c r="O15" s="216" t="str">
        <f>IF(_xlfn.IFNA(VLOOKUP(A15,'SUPL. CALCULATION'!B:AH,33,0),"")=0,"",_xlfn.IFNA(VLOOKUP(A15,'SUPL. CALCULATION'!B:AH,33,0),""))</f>
        <v/>
      </c>
      <c r="P15" s="162" t="str">
        <f t="shared" si="1"/>
        <v/>
      </c>
      <c r="V15" s="218" t="s">
        <v>390</v>
      </c>
      <c r="W15" s="214"/>
      <c r="X15" s="214"/>
      <c r="AB15" s="211"/>
      <c r="AC15" s="233" t="s">
        <v>424</v>
      </c>
      <c r="AD15" s="214"/>
    </row>
    <row r="16" spans="1:30" x14ac:dyDescent="0.3">
      <c r="A16" s="212" t="str">
        <f>_xlfn.IFNA(VLOOKUP(BASE!A20,'SUPL. CALCULATION'!A:A,1,0),"")</f>
        <v>UL0101</v>
      </c>
      <c r="B16" s="235">
        <f>_xlfn.IFNA(IF((RIGHT(VLOOKUP(A16,BASE!A:C,3,0),3))=VLOOKUP((RIGHT(VLOOKUP(A16,BASE!A:C,3,0),3)),AB:AB,1,0),4,0),0)+_xlfn.IFNA(IF((RIGHT(VLOOKUP(A16,BASE!A:C,3,0),3))=VLOOKUP((RIGHT(VLOOKUP(A16,BASE!A:C,3,0),3)),AC:AC,1,0),2,0),0)+_xlfn.IFNA(IF((RIGHT(VLOOKUP(A16,BASE!A:C,3,0),3))=VLOOKUP((RIGHT(VLOOKUP(A16,BASE!A:C,3,0),3)),AD:AD,1,0),1,0),0)</f>
        <v>1</v>
      </c>
      <c r="D16" s="213">
        <f t="shared" si="0"/>
        <v>1</v>
      </c>
      <c r="E16" s="212" t="str">
        <f>IF(LEFT(A16,2)="UL",IF((VLOOKUP(VLOOKUP(A16,BASE!A:B,2,0),REGISTRATIONS!B:C,2,0))="A320",IF(VLOOKUP(A16,BASE!A:S,19,0)="L",1,""),""),"")</f>
        <v/>
      </c>
      <c r="F16" s="212">
        <f>IF(LEFT(A16,2)="UL",IF((VLOOKUP(VLOOKUP(A16,BASE!A:B,2,0),REGISTRATIONS!B:C,2,0))="A330",IF(VLOOKUP(A16,BASE!A:S,19,0)="L",1,""),""),"")</f>
        <v>1</v>
      </c>
      <c r="G16" s="212" t="str">
        <f>IF(LEFT(A16,2)="UL",IF((VLOOKUP(VLOOKUP(A16,BASE!A:B,2,0),REGISTRATIONS!B:C,2,0))="A320",IF(VLOOKUP(A16,BASE!A:S,19,0)="T",1,""),""),"")</f>
        <v/>
      </c>
      <c r="H16" s="212" t="str">
        <f>IF(LEFT(A16,2)="UL",IF((VLOOKUP(VLOOKUP(A16,BASE!A:B,2,0),REGISTRATIONS!B:C,2,0))="A330",IF(VLOOKUP(A16,BASE!A:S,19,0)="T",1,""),""),"")</f>
        <v/>
      </c>
      <c r="I16" s="212" t="str">
        <f>IF(LEFT(A16,2)="UL",(_xlfn.IFNA(IF(VLOOKUP(A16,'SUPL. CALCULATION'!A:D,4,0)=VLOOKUP(VLOOKUP(A16,'SUPL. CALCULATION'!A:D,4,0),V:V,1,0),1,""),"")),"")</f>
        <v/>
      </c>
      <c r="J16" s="212" t="str">
        <f>IF(LEFT(A16,2)="UL",IF(VLOOKUP(VLOOKUP(A16,BASE!A:B,2,0),REGISTRATIONS!B:C,2,0)="A320",(_xlfn.IFNA(IF(VLOOKUP(A16,'SUPL. CALCULATION'!A:D,4,0)=VLOOKUP(VLOOKUP(A16,'SUPL. CALCULATION'!A:D,4,0),'Dry Store - UL'!X:X,1,0),1,""),"")),""),"")</f>
        <v/>
      </c>
      <c r="K16" s="212">
        <f>IF(LEFT(A16,2)="UL",IF(VLOOKUP(VLOOKUP(A16,BASE!A:B,2,0),REGISTRATIONS!B:C,2,0)="A330",(_xlfn.IFNA(IF(VLOOKUP(A16,'SUPL. CALCULATION'!A:D,4,0)=VLOOKUP(VLOOKUP(A16,'SUPL. CALCULATION'!A:D,4,0),'Dry Store - UL'!X:X,1,0),1,""),"")),""),"")</f>
        <v>1</v>
      </c>
      <c r="L16" s="212" t="str">
        <f>IF(LEFT(A16,2)="UL",IF(VLOOKUP(VLOOKUP(A16,BASE!A:B,2,0),REGISTRATIONS!B:C,2,0)="A320",(_xlfn.IFNA(IF(VLOOKUP(A16,'SUPL. CALCULATION'!A:D,4,0)=VLOOKUP(VLOOKUP(A16,'SUPL. CALCULATION'!A:D,4,0),W:W,1,0),1,""),"")),""),"")</f>
        <v/>
      </c>
      <c r="M16" s="212" t="str">
        <f>IF(LEFT(A16,2)="UL",IF(VLOOKUP(VLOOKUP(A16,BASE!A:B,2,0),REGISTRATIONS!B:C,2,0)="A330",(_xlfn.IFNA(IF(VLOOKUP(A16,'SUPL. CALCULATION'!A:D,4,0)=VLOOKUP(VLOOKUP(A16,'SUPL. CALCULATION'!A:D,4,0),W:W,1,0),1,""),"")),""),"")</f>
        <v/>
      </c>
      <c r="N16" s="213" t="str">
        <f>IF(_xlfn.IFNA(VLOOKUP(A16,'SUPL. CALCULATION'!B:AH,32,0),"")=0,"",_xlfn.IFNA(VLOOKUP(A16,'SUPL. CALCULATION'!B:AH,32,0),""))</f>
        <v/>
      </c>
      <c r="O16" s="213">
        <f>IF(_xlfn.IFNA(VLOOKUP(A16,'SUPL. CALCULATION'!B:AH,33,0),"")=0,"",_xlfn.IFNA(VLOOKUP(A16,'SUPL. CALCULATION'!B:AH,33,0),""))</f>
        <v>1</v>
      </c>
      <c r="P16" s="162" t="str">
        <f t="shared" si="1"/>
        <v/>
      </c>
      <c r="V16" s="211" t="s">
        <v>424</v>
      </c>
      <c r="W16" s="211"/>
      <c r="X16" s="214"/>
      <c r="AB16" s="218"/>
      <c r="AC16" s="211" t="s">
        <v>396</v>
      </c>
      <c r="AD16" s="214"/>
    </row>
    <row r="17" spans="1:30" x14ac:dyDescent="0.3">
      <c r="A17" s="215" t="str">
        <f>_xlfn.IFNA(VLOOKUP(BASE!A21,'SUPL. CALCULATION'!A:A,1,0),"")</f>
        <v/>
      </c>
      <c r="B17" s="236">
        <f>_xlfn.IFNA(IF((RIGHT(VLOOKUP(A17,BASE!A:C,3,0),3))=VLOOKUP((RIGHT(VLOOKUP(A17,BASE!A:C,3,0),3)),AB:AB,1,0),4,0),0)+_xlfn.IFNA(IF((RIGHT(VLOOKUP(A17,BASE!A:C,3,0),3))=VLOOKUP((RIGHT(VLOOKUP(A17,BASE!A:C,3,0),3)),AC:AC,1,0),2,0),0)+_xlfn.IFNA(IF((RIGHT(VLOOKUP(A17,BASE!A:C,3,0),3))=VLOOKUP((RIGHT(VLOOKUP(A17,BASE!A:C,3,0),3)),AD:AD,1,0),1,0),0)</f>
        <v>0</v>
      </c>
      <c r="D17" s="216" t="str">
        <f t="shared" si="0"/>
        <v/>
      </c>
      <c r="E17" s="215" t="str">
        <f>IF(LEFT(A17,2)="UL",IF((VLOOKUP(VLOOKUP(A17,BASE!A:B,2,0),REGISTRATIONS!B:C,2,0))="A320",IF(VLOOKUP(A17,BASE!A:S,19,0)="L",1,""),""),"")</f>
        <v/>
      </c>
      <c r="F17" s="215" t="str">
        <f>IF(LEFT(A17,2)="UL",IF((VLOOKUP(VLOOKUP(A17,BASE!A:B,2,0),REGISTRATIONS!B:C,2,0))="A330",IF(VLOOKUP(A17,BASE!A:S,19,0)="L",1,""),""),"")</f>
        <v/>
      </c>
      <c r="G17" s="215" t="str">
        <f>IF(LEFT(A17,2)="UL",IF((VLOOKUP(VLOOKUP(A17,BASE!A:B,2,0),REGISTRATIONS!B:C,2,0))="A320",IF(VLOOKUP(A17,BASE!A:S,19,0)="T",1,""),""),"")</f>
        <v/>
      </c>
      <c r="H17" s="215" t="str">
        <f>IF(LEFT(A17,2)="UL",IF((VLOOKUP(VLOOKUP(A17,BASE!A:B,2,0),REGISTRATIONS!B:C,2,0))="A330",IF(VLOOKUP(A17,BASE!A:S,19,0)="T",1,""),""),"")</f>
        <v/>
      </c>
      <c r="I17" s="215" t="str">
        <f>IF(LEFT(A17,2)="UL",(_xlfn.IFNA(IF(VLOOKUP(A17,'SUPL. CALCULATION'!A:D,4,0)=VLOOKUP(VLOOKUP(A17,'SUPL. CALCULATION'!A:D,4,0),V:V,1,0),1,""),"")),"")</f>
        <v/>
      </c>
      <c r="J17" s="215" t="str">
        <f>IF(LEFT(A17,2)="UL",IF(VLOOKUP(VLOOKUP(A17,BASE!A:B,2,0),REGISTRATIONS!B:C,2,0)="A320",(_xlfn.IFNA(IF(VLOOKUP(A17,'SUPL. CALCULATION'!A:D,4,0)=VLOOKUP(VLOOKUP(A17,'SUPL. CALCULATION'!A:D,4,0),'Dry Store - UL'!X:X,1,0),1,""),"")),""),"")</f>
        <v/>
      </c>
      <c r="K17" s="215" t="str">
        <f>IF(LEFT(A17,2)="UL",IF(VLOOKUP(VLOOKUP(A17,BASE!A:B,2,0),REGISTRATIONS!B:C,2,0)="A330",(_xlfn.IFNA(IF(VLOOKUP(A17,'SUPL. CALCULATION'!A:D,4,0)=VLOOKUP(VLOOKUP(A17,'SUPL. CALCULATION'!A:D,4,0),'Dry Store - UL'!X:X,1,0),1,""),"")),""),"")</f>
        <v/>
      </c>
      <c r="L17" s="215" t="str">
        <f>IF(LEFT(A17,2)="UL",IF(VLOOKUP(VLOOKUP(A17,BASE!A:B,2,0),REGISTRATIONS!B:C,2,0)="A320",(_xlfn.IFNA(IF(VLOOKUP(A17,'SUPL. CALCULATION'!A:D,4,0)=VLOOKUP(VLOOKUP(A17,'SUPL. CALCULATION'!A:D,4,0),W:W,1,0),1,""),"")),""),"")</f>
        <v/>
      </c>
      <c r="M17" s="215" t="str">
        <f>IF(LEFT(A17,2)="UL",IF(VLOOKUP(VLOOKUP(A17,BASE!A:B,2,0),REGISTRATIONS!B:C,2,0)="A330",(_xlfn.IFNA(IF(VLOOKUP(A17,'SUPL. CALCULATION'!A:D,4,0)=VLOOKUP(VLOOKUP(A17,'SUPL. CALCULATION'!A:D,4,0),W:W,1,0),1,""),"")),""),"")</f>
        <v/>
      </c>
      <c r="N17" s="216" t="str">
        <f>IF(_xlfn.IFNA(VLOOKUP(A17,'SUPL. CALCULATION'!B:AH,32,0),"")=0,"",_xlfn.IFNA(VLOOKUP(A17,'SUPL. CALCULATION'!B:AH,32,0),""))</f>
        <v/>
      </c>
      <c r="O17" s="216" t="str">
        <f>IF(_xlfn.IFNA(VLOOKUP(A17,'SUPL. CALCULATION'!B:AH,33,0),"")=0,"",_xlfn.IFNA(VLOOKUP(A17,'SUPL. CALCULATION'!B:AH,33,0),""))</f>
        <v/>
      </c>
      <c r="P17" s="162" t="str">
        <f t="shared" si="1"/>
        <v/>
      </c>
      <c r="V17" s="218" t="s">
        <v>396</v>
      </c>
      <c r="W17" s="214"/>
      <c r="X17" s="214"/>
      <c r="AB17" s="211"/>
      <c r="AC17" s="233" t="s">
        <v>391</v>
      </c>
      <c r="AD17" s="214"/>
    </row>
    <row r="18" spans="1:30" x14ac:dyDescent="0.3">
      <c r="A18" s="212" t="str">
        <f>_xlfn.IFNA(VLOOKUP(BASE!A22,'SUPL. CALCULATION'!A:A,1,0),"")</f>
        <v>UL0121</v>
      </c>
      <c r="B18" s="235">
        <f>_xlfn.IFNA(IF((RIGHT(VLOOKUP(A18,BASE!A:C,3,0),3))=VLOOKUP((RIGHT(VLOOKUP(A18,BASE!A:C,3,0),3)),AB:AB,1,0),4,0),0)+_xlfn.IFNA(IF((RIGHT(VLOOKUP(A18,BASE!A:C,3,0),3))=VLOOKUP((RIGHT(VLOOKUP(A18,BASE!A:C,3,0),3)),AC:AC,1,0),2,0),0)+_xlfn.IFNA(IF((RIGHT(VLOOKUP(A18,BASE!A:C,3,0),3))=VLOOKUP((RIGHT(VLOOKUP(A18,BASE!A:C,3,0),3)),AD:AD,1,0),1,0),0)</f>
        <v>1</v>
      </c>
      <c r="D18" s="213">
        <f t="shared" si="0"/>
        <v>1</v>
      </c>
      <c r="E18" s="212" t="str">
        <f>IF(LEFT(A18,2)="UL",IF((VLOOKUP(VLOOKUP(A18,BASE!A:B,2,0),REGISTRATIONS!B:C,2,0))="A320",IF(VLOOKUP(A18,BASE!A:S,19,0)="L",1,""),""),"")</f>
        <v/>
      </c>
      <c r="F18" s="212">
        <f>IF(LEFT(A18,2)="UL",IF((VLOOKUP(VLOOKUP(A18,BASE!A:B,2,0),REGISTRATIONS!B:C,2,0))="A330",IF(VLOOKUP(A18,BASE!A:S,19,0)="L",1,""),""),"")</f>
        <v>1</v>
      </c>
      <c r="G18" s="212" t="str">
        <f>IF(LEFT(A18,2)="UL",IF((VLOOKUP(VLOOKUP(A18,BASE!A:B,2,0),REGISTRATIONS!B:C,2,0))="A320",IF(VLOOKUP(A18,BASE!A:S,19,0)="T",1,""),""),"")</f>
        <v/>
      </c>
      <c r="H18" s="212" t="str">
        <f>IF(LEFT(A18,2)="UL",IF((VLOOKUP(VLOOKUP(A18,BASE!A:B,2,0),REGISTRATIONS!B:C,2,0))="A330",IF(VLOOKUP(A18,BASE!A:S,19,0)="T",1,""),""),"")</f>
        <v/>
      </c>
      <c r="I18" s="212" t="str">
        <f>IF(LEFT(A18,2)="UL",(_xlfn.IFNA(IF(VLOOKUP(A18,'SUPL. CALCULATION'!A:D,4,0)=VLOOKUP(VLOOKUP(A18,'SUPL. CALCULATION'!A:D,4,0),V:V,1,0),1,""),"")),"")</f>
        <v/>
      </c>
      <c r="J18" s="212" t="str">
        <f>IF(LEFT(A18,2)="UL",IF(VLOOKUP(VLOOKUP(A18,BASE!A:B,2,0),REGISTRATIONS!B:C,2,0)="A320",(_xlfn.IFNA(IF(VLOOKUP(A18,'SUPL. CALCULATION'!A:D,4,0)=VLOOKUP(VLOOKUP(A18,'SUPL. CALCULATION'!A:D,4,0),'Dry Store - UL'!X:X,1,0),1,""),"")),""),"")</f>
        <v/>
      </c>
      <c r="K18" s="212" t="str">
        <f>IF(LEFT(A18,2)="UL",IF(VLOOKUP(VLOOKUP(A18,BASE!A:B,2,0),REGISTRATIONS!B:C,2,0)="A330",(_xlfn.IFNA(IF(VLOOKUP(A18,'SUPL. CALCULATION'!A:D,4,0)=VLOOKUP(VLOOKUP(A18,'SUPL. CALCULATION'!A:D,4,0),'Dry Store - UL'!X:X,1,0),1,""),"")),""),"")</f>
        <v/>
      </c>
      <c r="L18" s="212" t="str">
        <f>IF(LEFT(A18,2)="UL",IF(VLOOKUP(VLOOKUP(A18,BASE!A:B,2,0),REGISTRATIONS!B:C,2,0)="A320",(_xlfn.IFNA(IF(VLOOKUP(A18,'SUPL. CALCULATION'!A:D,4,0)=VLOOKUP(VLOOKUP(A18,'SUPL. CALCULATION'!A:D,4,0),W:W,1,0),1,""),"")),""),"")</f>
        <v/>
      </c>
      <c r="M18" s="212">
        <f>IF(LEFT(A18,2)="UL",IF(VLOOKUP(VLOOKUP(A18,BASE!A:B,2,0),REGISTRATIONS!B:C,2,0)="A330",(_xlfn.IFNA(IF(VLOOKUP(A18,'SUPL. CALCULATION'!A:D,4,0)=VLOOKUP(VLOOKUP(A18,'SUPL. CALCULATION'!A:D,4,0),W:W,1,0),1,""),"")),""),"")</f>
        <v>1</v>
      </c>
      <c r="N18" s="213" t="str">
        <f>IF(_xlfn.IFNA(VLOOKUP(A18,'SUPL. CALCULATION'!B:AH,32,0),"")=0,"",_xlfn.IFNA(VLOOKUP(A18,'SUPL. CALCULATION'!B:AH,32,0),""))</f>
        <v/>
      </c>
      <c r="O18" s="213" t="str">
        <f>IF(_xlfn.IFNA(VLOOKUP(A18,'SUPL. CALCULATION'!B:AH,33,0),"")=0,"",_xlfn.IFNA(VLOOKUP(A18,'SUPL. CALCULATION'!B:AH,33,0),""))</f>
        <v/>
      </c>
      <c r="P18" s="162" t="str">
        <f t="shared" si="1"/>
        <v/>
      </c>
      <c r="V18" s="217" t="s">
        <v>391</v>
      </c>
      <c r="W18" s="211"/>
      <c r="X18" s="214"/>
      <c r="AB18" s="218"/>
      <c r="AC18" s="211" t="s">
        <v>381</v>
      </c>
      <c r="AD18" s="214"/>
    </row>
    <row r="19" spans="1:30" x14ac:dyDescent="0.3">
      <c r="A19" s="215" t="str">
        <f>_xlfn.IFNA(VLOOKUP(BASE!A23,'SUPL. CALCULATION'!A:A,1,0),"")</f>
        <v>UL0302</v>
      </c>
      <c r="B19" s="236">
        <f>_xlfn.IFNA(IF((RIGHT(VLOOKUP(A19,BASE!A:C,3,0),3))=VLOOKUP((RIGHT(VLOOKUP(A19,BASE!A:C,3,0),3)),AB:AB,1,0),4,0),0)+_xlfn.IFNA(IF((RIGHT(VLOOKUP(A19,BASE!A:C,3,0),3))=VLOOKUP((RIGHT(VLOOKUP(A19,BASE!A:C,3,0),3)),AC:AC,1,0),2,0),0)+_xlfn.IFNA(IF((RIGHT(VLOOKUP(A19,BASE!A:C,3,0),3))=VLOOKUP((RIGHT(VLOOKUP(A19,BASE!A:C,3,0),3)),AD:AD,1,0),1,0),0)</f>
        <v>2</v>
      </c>
      <c r="D19" s="216">
        <f t="shared" si="0"/>
        <v>1</v>
      </c>
      <c r="E19" s="215" t="str">
        <f>IF(LEFT(A19,2)="UL",IF((VLOOKUP(VLOOKUP(A19,BASE!A:B,2,0),REGISTRATIONS!B:C,2,0))="A320",IF(VLOOKUP(A19,BASE!A:S,19,0)="L",1,""),""),"")</f>
        <v/>
      </c>
      <c r="F19" s="215" t="str">
        <f>IF(LEFT(A19,2)="UL",IF((VLOOKUP(VLOOKUP(A19,BASE!A:B,2,0),REGISTRATIONS!B:C,2,0))="A330",IF(VLOOKUP(A19,BASE!A:S,19,0)="L",1,""),""),"")</f>
        <v/>
      </c>
      <c r="G19" s="215" t="str">
        <f>IF(LEFT(A19,2)="UL",IF((VLOOKUP(VLOOKUP(A19,BASE!A:B,2,0),REGISTRATIONS!B:C,2,0))="A320",IF(VLOOKUP(A19,BASE!A:S,19,0)="T",1,""),""),"")</f>
        <v/>
      </c>
      <c r="H19" s="215">
        <f>IF(LEFT(A19,2)="UL",IF((VLOOKUP(VLOOKUP(A19,BASE!A:B,2,0),REGISTRATIONS!B:C,2,0))="A330",IF(VLOOKUP(A19,BASE!A:S,19,0)="T",1,""),""),"")</f>
        <v>1</v>
      </c>
      <c r="I19" s="215">
        <f>IF(LEFT(A19,2)="UL",(_xlfn.IFNA(IF(VLOOKUP(A19,'SUPL. CALCULATION'!A:D,4,0)=VLOOKUP(VLOOKUP(A19,'SUPL. CALCULATION'!A:D,4,0),V:V,1,0),1,""),"")),"")</f>
        <v>1</v>
      </c>
      <c r="J19" s="215" t="str">
        <f>IF(LEFT(A19,2)="UL",IF(VLOOKUP(VLOOKUP(A19,BASE!A:B,2,0),REGISTRATIONS!B:C,2,0)="A320",(_xlfn.IFNA(IF(VLOOKUP(A19,'SUPL. CALCULATION'!A:D,4,0)=VLOOKUP(VLOOKUP(A19,'SUPL. CALCULATION'!A:D,4,0),'Dry Store - UL'!X:X,1,0),1,""),"")),""),"")</f>
        <v/>
      </c>
      <c r="K19" s="215" t="str">
        <f>IF(LEFT(A19,2)="UL",IF(VLOOKUP(VLOOKUP(A19,BASE!A:B,2,0),REGISTRATIONS!B:C,2,0)="A330",(_xlfn.IFNA(IF(VLOOKUP(A19,'SUPL. CALCULATION'!A:D,4,0)=VLOOKUP(VLOOKUP(A19,'SUPL. CALCULATION'!A:D,4,0),'Dry Store - UL'!X:X,1,0),1,""),"")),""),"")</f>
        <v/>
      </c>
      <c r="L19" s="215" t="str">
        <f>IF(LEFT(A19,2)="UL",IF(VLOOKUP(VLOOKUP(A19,BASE!A:B,2,0),REGISTRATIONS!B:C,2,0)="A320",(_xlfn.IFNA(IF(VLOOKUP(A19,'SUPL. CALCULATION'!A:D,4,0)=VLOOKUP(VLOOKUP(A19,'SUPL. CALCULATION'!A:D,4,0),W:W,1,0),1,""),"")),""),"")</f>
        <v/>
      </c>
      <c r="M19" s="215" t="str">
        <f>IF(LEFT(A19,2)="UL",IF(VLOOKUP(VLOOKUP(A19,BASE!A:B,2,0),REGISTRATIONS!B:C,2,0)="A330",(_xlfn.IFNA(IF(VLOOKUP(A19,'SUPL. CALCULATION'!A:D,4,0)=VLOOKUP(VLOOKUP(A19,'SUPL. CALCULATION'!A:D,4,0),W:W,1,0),1,""),"")),""),"")</f>
        <v/>
      </c>
      <c r="N19" s="216" t="str">
        <f>IF(_xlfn.IFNA(VLOOKUP(A19,'SUPL. CALCULATION'!B:AH,32,0),"")=0,"",_xlfn.IFNA(VLOOKUP(A19,'SUPL. CALCULATION'!B:AH,32,0),""))</f>
        <v/>
      </c>
      <c r="O19" s="216">
        <f>IF(_xlfn.IFNA(VLOOKUP(A19,'SUPL. CALCULATION'!B:AH,33,0),"")=0,"",_xlfn.IFNA(VLOOKUP(A19,'SUPL. CALCULATION'!B:AH,33,0),""))</f>
        <v>3</v>
      </c>
      <c r="P19" s="162" t="str">
        <f t="shared" si="1"/>
        <v/>
      </c>
      <c r="V19" s="218" t="s">
        <v>395</v>
      </c>
      <c r="W19" s="214"/>
      <c r="X19" s="214"/>
      <c r="AB19" s="217"/>
      <c r="AC19" s="233" t="s">
        <v>430</v>
      </c>
      <c r="AD19" s="214"/>
    </row>
    <row r="20" spans="1:30" x14ac:dyDescent="0.3">
      <c r="A20" s="212" t="str">
        <f>_xlfn.IFNA(VLOOKUP(BASE!A24,'SUPL. CALCULATION'!A:A,1,0),"")</f>
        <v/>
      </c>
      <c r="B20" s="235">
        <f>_xlfn.IFNA(IF((RIGHT(VLOOKUP(A20,BASE!A:C,3,0),3))=VLOOKUP((RIGHT(VLOOKUP(A20,BASE!A:C,3,0),3)),AB:AB,1,0),4,0),0)+_xlfn.IFNA(IF((RIGHT(VLOOKUP(A20,BASE!A:C,3,0),3))=VLOOKUP((RIGHT(VLOOKUP(A20,BASE!A:C,3,0),3)),AC:AC,1,0),2,0),0)+_xlfn.IFNA(IF((RIGHT(VLOOKUP(A20,BASE!A:C,3,0),3))=VLOOKUP((RIGHT(VLOOKUP(A20,BASE!A:C,3,0),3)),AD:AD,1,0),1,0),0)</f>
        <v>0</v>
      </c>
      <c r="D20" s="213" t="str">
        <f t="shared" si="0"/>
        <v/>
      </c>
      <c r="E20" s="212" t="str">
        <f>IF(LEFT(A20,2)="UL",IF((VLOOKUP(VLOOKUP(A20,BASE!A:B,2,0),REGISTRATIONS!B:C,2,0))="A320",IF(VLOOKUP(A20,BASE!A:S,19,0)="L",1,""),""),"")</f>
        <v/>
      </c>
      <c r="F20" s="212" t="str">
        <f>IF(LEFT(A20,2)="UL",IF((VLOOKUP(VLOOKUP(A20,BASE!A:B,2,0),REGISTRATIONS!B:C,2,0))="A330",IF(VLOOKUP(A20,BASE!A:S,19,0)="L",1,""),""),"")</f>
        <v/>
      </c>
      <c r="G20" s="212" t="str">
        <f>IF(LEFT(A20,2)="UL",IF((VLOOKUP(VLOOKUP(A20,BASE!A:B,2,0),REGISTRATIONS!B:C,2,0))="A320",IF(VLOOKUP(A20,BASE!A:S,19,0)="T",1,""),""),"")</f>
        <v/>
      </c>
      <c r="H20" s="212" t="str">
        <f>IF(LEFT(A20,2)="UL",IF((VLOOKUP(VLOOKUP(A20,BASE!A:B,2,0),REGISTRATIONS!B:C,2,0))="A330",IF(VLOOKUP(A20,BASE!A:S,19,0)="T",1,""),""),"")</f>
        <v/>
      </c>
      <c r="I20" s="212" t="str">
        <f>IF(LEFT(A20,2)="UL",(_xlfn.IFNA(IF(VLOOKUP(A20,'SUPL. CALCULATION'!A:D,4,0)=VLOOKUP(VLOOKUP(A20,'SUPL. CALCULATION'!A:D,4,0),V:V,1,0),1,""),"")),"")</f>
        <v/>
      </c>
      <c r="J20" s="212" t="str">
        <f>IF(LEFT(A20,2)="UL",IF(VLOOKUP(VLOOKUP(A20,BASE!A:B,2,0),REGISTRATIONS!B:C,2,0)="A320",(_xlfn.IFNA(IF(VLOOKUP(A20,'SUPL. CALCULATION'!A:D,4,0)=VLOOKUP(VLOOKUP(A20,'SUPL. CALCULATION'!A:D,4,0),'Dry Store - UL'!X:X,1,0),1,""),"")),""),"")</f>
        <v/>
      </c>
      <c r="K20" s="212" t="str">
        <f>IF(LEFT(A20,2)="UL",IF(VLOOKUP(VLOOKUP(A20,BASE!A:B,2,0),REGISTRATIONS!B:C,2,0)="A330",(_xlfn.IFNA(IF(VLOOKUP(A20,'SUPL. CALCULATION'!A:D,4,0)=VLOOKUP(VLOOKUP(A20,'SUPL. CALCULATION'!A:D,4,0),'Dry Store - UL'!X:X,1,0),1,""),"")),""),"")</f>
        <v/>
      </c>
      <c r="L20" s="212" t="str">
        <f>IF(LEFT(A20,2)="UL",IF(VLOOKUP(VLOOKUP(A20,BASE!A:B,2,0),REGISTRATIONS!B:C,2,0)="A320",(_xlfn.IFNA(IF(VLOOKUP(A20,'SUPL. CALCULATION'!A:D,4,0)=VLOOKUP(VLOOKUP(A20,'SUPL. CALCULATION'!A:D,4,0),W:W,1,0),1,""),"")),""),"")</f>
        <v/>
      </c>
      <c r="M20" s="212" t="str">
        <f>IF(LEFT(A20,2)="UL",IF(VLOOKUP(VLOOKUP(A20,BASE!A:B,2,0),REGISTRATIONS!B:C,2,0)="A330",(_xlfn.IFNA(IF(VLOOKUP(A20,'SUPL. CALCULATION'!A:D,4,0)=VLOOKUP(VLOOKUP(A20,'SUPL. CALCULATION'!A:D,4,0),W:W,1,0),1,""),"")),""),"")</f>
        <v/>
      </c>
      <c r="N20" s="213" t="str">
        <f>IF(_xlfn.IFNA(VLOOKUP(A20,'SUPL. CALCULATION'!B:AH,32,0),"")=0,"",_xlfn.IFNA(VLOOKUP(A20,'SUPL. CALCULATION'!B:AH,32,0),""))</f>
        <v/>
      </c>
      <c r="O20" s="213" t="str">
        <f>IF(_xlfn.IFNA(VLOOKUP(A20,'SUPL. CALCULATION'!B:AH,33,0),"")=0,"",_xlfn.IFNA(VLOOKUP(A20,'SUPL. CALCULATION'!B:AH,33,0),""))</f>
        <v/>
      </c>
      <c r="P20" s="162" t="str">
        <f t="shared" si="1"/>
        <v/>
      </c>
      <c r="V20" s="210" t="s">
        <v>381</v>
      </c>
      <c r="W20" s="211"/>
      <c r="X20" s="214"/>
      <c r="AB20" s="218"/>
      <c r="AC20" s="211" t="s">
        <v>398</v>
      </c>
      <c r="AD20" s="214"/>
    </row>
    <row r="21" spans="1:30" x14ac:dyDescent="0.3">
      <c r="A21" s="215" t="str">
        <f>_xlfn.IFNA(VLOOKUP(BASE!A25,'SUPL. CALCULATION'!A:A,1,0),"")</f>
        <v>UL0165</v>
      </c>
      <c r="B21" s="236">
        <f>_xlfn.IFNA(IF((RIGHT(VLOOKUP(A21,BASE!A:C,3,0),3))=VLOOKUP((RIGHT(VLOOKUP(A21,BASE!A:C,3,0),3)),AB:AB,1,0),4,0),0)+_xlfn.IFNA(IF((RIGHT(VLOOKUP(A21,BASE!A:C,3,0),3))=VLOOKUP((RIGHT(VLOOKUP(A21,BASE!A:C,3,0),3)),AC:AC,1,0),2,0),0)+_xlfn.IFNA(IF((RIGHT(VLOOKUP(A21,BASE!A:C,3,0),3))=VLOOKUP((RIGHT(VLOOKUP(A21,BASE!A:C,3,0),3)),AD:AD,1,0),1,0),0)</f>
        <v>1</v>
      </c>
      <c r="D21" s="216">
        <f t="shared" si="0"/>
        <v>1</v>
      </c>
      <c r="E21" s="215" t="str">
        <f>IF(LEFT(A21,2)="UL",IF((VLOOKUP(VLOOKUP(A21,BASE!A:B,2,0),REGISTRATIONS!B:C,2,0))="A320",IF(VLOOKUP(A21,BASE!A:S,19,0)="L",1,""),""),"")</f>
        <v/>
      </c>
      <c r="F21" s="215" t="str">
        <f>IF(LEFT(A21,2)="UL",IF((VLOOKUP(VLOOKUP(A21,BASE!A:B,2,0),REGISTRATIONS!B:C,2,0))="A330",IF(VLOOKUP(A21,BASE!A:S,19,0)="L",1,""),""),"")</f>
        <v/>
      </c>
      <c r="G21" s="215">
        <f>IF(LEFT(A21,2)="UL",IF((VLOOKUP(VLOOKUP(A21,BASE!A:B,2,0),REGISTRATIONS!B:C,2,0))="A320",IF(VLOOKUP(A21,BASE!A:S,19,0)="T",1,""),""),"")</f>
        <v>1</v>
      </c>
      <c r="H21" s="215" t="str">
        <f>IF(LEFT(A21,2)="UL",IF((VLOOKUP(VLOOKUP(A21,BASE!A:B,2,0),REGISTRATIONS!B:C,2,0))="A330",IF(VLOOKUP(A21,BASE!A:S,19,0)="T",1,""),""),"")</f>
        <v/>
      </c>
      <c r="I21" s="215" t="str">
        <f>IF(LEFT(A21,2)="UL",(_xlfn.IFNA(IF(VLOOKUP(A21,'SUPL. CALCULATION'!A:D,4,0)=VLOOKUP(VLOOKUP(A21,'SUPL. CALCULATION'!A:D,4,0),V:V,1,0),1,""),"")),"")</f>
        <v/>
      </c>
      <c r="J21" s="215" t="str">
        <f>IF(LEFT(A21,2)="UL",IF(VLOOKUP(VLOOKUP(A21,BASE!A:B,2,0),REGISTRATIONS!B:C,2,0)="A320",(_xlfn.IFNA(IF(VLOOKUP(A21,'SUPL. CALCULATION'!A:D,4,0)=VLOOKUP(VLOOKUP(A21,'SUPL. CALCULATION'!A:D,4,0),'Dry Store - UL'!X:X,1,0),1,""),"")),""),"")</f>
        <v/>
      </c>
      <c r="K21" s="215" t="str">
        <f>IF(LEFT(A21,2)="UL",IF(VLOOKUP(VLOOKUP(A21,BASE!A:B,2,0),REGISTRATIONS!B:C,2,0)="A330",(_xlfn.IFNA(IF(VLOOKUP(A21,'SUPL. CALCULATION'!A:D,4,0)=VLOOKUP(VLOOKUP(A21,'SUPL. CALCULATION'!A:D,4,0),'Dry Store - UL'!X:X,1,0),1,""),"")),""),"")</f>
        <v/>
      </c>
      <c r="L21" s="215">
        <f>IF(LEFT(A21,2)="UL",IF(VLOOKUP(VLOOKUP(A21,BASE!A:B,2,0),REGISTRATIONS!B:C,2,0)="A320",(_xlfn.IFNA(IF(VLOOKUP(A21,'SUPL. CALCULATION'!A:D,4,0)=VLOOKUP(VLOOKUP(A21,'SUPL. CALCULATION'!A:D,4,0),W:W,1,0),1,""),"")),""),"")</f>
        <v>1</v>
      </c>
      <c r="M21" s="215" t="str">
        <f>IF(LEFT(A21,2)="UL",IF(VLOOKUP(VLOOKUP(A21,BASE!A:B,2,0),REGISTRATIONS!B:C,2,0)="A330",(_xlfn.IFNA(IF(VLOOKUP(A21,'SUPL. CALCULATION'!A:D,4,0)=VLOOKUP(VLOOKUP(A21,'SUPL. CALCULATION'!A:D,4,0),W:W,1,0),1,""),"")),""),"")</f>
        <v/>
      </c>
      <c r="N21" s="216" t="str">
        <f>IF(_xlfn.IFNA(VLOOKUP(A21,'SUPL. CALCULATION'!B:AH,32,0),"")=0,"",_xlfn.IFNA(VLOOKUP(A21,'SUPL. CALCULATION'!B:AH,32,0),""))</f>
        <v/>
      </c>
      <c r="O21" s="216" t="str">
        <f>IF(_xlfn.IFNA(VLOOKUP(A21,'SUPL. CALCULATION'!B:AH,33,0),"")=0,"",_xlfn.IFNA(VLOOKUP(A21,'SUPL. CALCULATION'!B:AH,33,0),""))</f>
        <v/>
      </c>
      <c r="P21" s="162" t="str">
        <f t="shared" si="1"/>
        <v/>
      </c>
      <c r="V21" s="218" t="s">
        <v>365</v>
      </c>
      <c r="W21" s="214"/>
      <c r="X21" s="214"/>
      <c r="AB21" s="210"/>
      <c r="AC21" s="233" t="s">
        <v>387</v>
      </c>
      <c r="AD21" s="214"/>
    </row>
    <row r="22" spans="1:30" x14ac:dyDescent="0.3">
      <c r="A22" s="212" t="str">
        <f>_xlfn.IFNA(VLOOKUP(BASE!A26,'SUPL. CALCULATION'!A:A,1,0),"")</f>
        <v/>
      </c>
      <c r="B22" s="235">
        <f>_xlfn.IFNA(IF((RIGHT(VLOOKUP(A22,BASE!A:C,3,0),3))=VLOOKUP((RIGHT(VLOOKUP(A22,BASE!A:C,3,0),3)),AB:AB,1,0),4,0),0)+_xlfn.IFNA(IF((RIGHT(VLOOKUP(A22,BASE!A:C,3,0),3))=VLOOKUP((RIGHT(VLOOKUP(A22,BASE!A:C,3,0),3)),AC:AC,1,0),2,0),0)+_xlfn.IFNA(IF((RIGHT(VLOOKUP(A22,BASE!A:C,3,0),3))=VLOOKUP((RIGHT(VLOOKUP(A22,BASE!A:C,3,0),3)),AD:AD,1,0),1,0),0)</f>
        <v>0</v>
      </c>
      <c r="D22" s="213" t="str">
        <f t="shared" si="0"/>
        <v/>
      </c>
      <c r="E22" s="212" t="str">
        <f>IF(LEFT(A22,2)="UL",IF((VLOOKUP(VLOOKUP(A22,BASE!A:B,2,0),REGISTRATIONS!B:C,2,0))="A320",IF(VLOOKUP(A22,BASE!A:S,19,0)="L",1,""),""),"")</f>
        <v/>
      </c>
      <c r="F22" s="212" t="str">
        <f>IF(LEFT(A22,2)="UL",IF((VLOOKUP(VLOOKUP(A22,BASE!A:B,2,0),REGISTRATIONS!B:C,2,0))="A330",IF(VLOOKUP(A22,BASE!A:S,19,0)="L",1,""),""),"")</f>
        <v/>
      </c>
      <c r="G22" s="212" t="str">
        <f>IF(LEFT(A22,2)="UL",IF((VLOOKUP(VLOOKUP(A22,BASE!A:B,2,0),REGISTRATIONS!B:C,2,0))="A320",IF(VLOOKUP(A22,BASE!A:S,19,0)="T",1,""),""),"")</f>
        <v/>
      </c>
      <c r="H22" s="212" t="str">
        <f>IF(LEFT(A22,2)="UL",IF((VLOOKUP(VLOOKUP(A22,BASE!A:B,2,0),REGISTRATIONS!B:C,2,0))="A330",IF(VLOOKUP(A22,BASE!A:S,19,0)="T",1,""),""),"")</f>
        <v/>
      </c>
      <c r="I22" s="212" t="str">
        <f>IF(LEFT(A22,2)="UL",(_xlfn.IFNA(IF(VLOOKUP(A22,'SUPL. CALCULATION'!A:D,4,0)=VLOOKUP(VLOOKUP(A22,'SUPL. CALCULATION'!A:D,4,0),V:V,1,0),1,""),"")),"")</f>
        <v/>
      </c>
      <c r="J22" s="212" t="str">
        <f>IF(LEFT(A22,2)="UL",IF(VLOOKUP(VLOOKUP(A22,BASE!A:B,2,0),REGISTRATIONS!B:C,2,0)="A320",(_xlfn.IFNA(IF(VLOOKUP(A22,'SUPL. CALCULATION'!A:D,4,0)=VLOOKUP(VLOOKUP(A22,'SUPL. CALCULATION'!A:D,4,0),'Dry Store - UL'!X:X,1,0),1,""),"")),""),"")</f>
        <v/>
      </c>
      <c r="K22" s="212" t="str">
        <f>IF(LEFT(A22,2)="UL",IF(VLOOKUP(VLOOKUP(A22,BASE!A:B,2,0),REGISTRATIONS!B:C,2,0)="A330",(_xlfn.IFNA(IF(VLOOKUP(A22,'SUPL. CALCULATION'!A:D,4,0)=VLOOKUP(VLOOKUP(A22,'SUPL. CALCULATION'!A:D,4,0),'Dry Store - UL'!X:X,1,0),1,""),"")),""),"")</f>
        <v/>
      </c>
      <c r="L22" s="212" t="str">
        <f>IF(LEFT(A22,2)="UL",IF(VLOOKUP(VLOOKUP(A22,BASE!A:B,2,0),REGISTRATIONS!B:C,2,0)="A320",(_xlfn.IFNA(IF(VLOOKUP(A22,'SUPL. CALCULATION'!A:D,4,0)=VLOOKUP(VLOOKUP(A22,'SUPL. CALCULATION'!A:D,4,0),W:W,1,0),1,""),"")),""),"")</f>
        <v/>
      </c>
      <c r="M22" s="212" t="str">
        <f>IF(LEFT(A22,2)="UL",IF(VLOOKUP(VLOOKUP(A22,BASE!A:B,2,0),REGISTRATIONS!B:C,2,0)="A330",(_xlfn.IFNA(IF(VLOOKUP(A22,'SUPL. CALCULATION'!A:D,4,0)=VLOOKUP(VLOOKUP(A22,'SUPL. CALCULATION'!A:D,4,0),W:W,1,0),1,""),"")),""),"")</f>
        <v/>
      </c>
      <c r="N22" s="213" t="str">
        <f>IF(_xlfn.IFNA(VLOOKUP(A22,'SUPL. CALCULATION'!B:AH,32,0),"")=0,"",_xlfn.IFNA(VLOOKUP(A22,'SUPL. CALCULATION'!B:AH,32,0),""))</f>
        <v/>
      </c>
      <c r="O22" s="213" t="str">
        <f>IF(_xlfn.IFNA(VLOOKUP(A22,'SUPL. CALCULATION'!B:AH,33,0),"")=0,"",_xlfn.IFNA(VLOOKUP(A22,'SUPL. CALCULATION'!B:AH,33,0),""))</f>
        <v/>
      </c>
      <c r="P22" s="162" t="str">
        <f t="shared" si="1"/>
        <v/>
      </c>
      <c r="V22" s="211" t="s">
        <v>394</v>
      </c>
      <c r="W22" s="211"/>
      <c r="X22" s="214"/>
      <c r="AB22" s="218"/>
      <c r="AC22" s="211" t="s">
        <v>400</v>
      </c>
      <c r="AD22" s="214"/>
    </row>
    <row r="23" spans="1:30" x14ac:dyDescent="0.3">
      <c r="A23" s="215" t="str">
        <f>_xlfn.IFNA(VLOOKUP(BASE!A27,'SUPL. CALCULATION'!A:A,1,0),"")</f>
        <v>UL0131</v>
      </c>
      <c r="B23" s="236">
        <f>_xlfn.IFNA(IF((RIGHT(VLOOKUP(A23,BASE!A:C,3,0),3))=VLOOKUP((RIGHT(VLOOKUP(A23,BASE!A:C,3,0),3)),AB:AB,1,0),4,0),0)+_xlfn.IFNA(IF((RIGHT(VLOOKUP(A23,BASE!A:C,3,0),3))=VLOOKUP((RIGHT(VLOOKUP(A23,BASE!A:C,3,0),3)),AC:AC,1,0),2,0),0)+_xlfn.IFNA(IF((RIGHT(VLOOKUP(A23,BASE!A:C,3,0),3))=VLOOKUP((RIGHT(VLOOKUP(A23,BASE!A:C,3,0),3)),AD:AD,1,0),1,0),0)</f>
        <v>1</v>
      </c>
      <c r="D23" s="216">
        <f t="shared" si="0"/>
        <v>1</v>
      </c>
      <c r="E23" s="215">
        <f>IF(LEFT(A23,2)="UL",IF((VLOOKUP(VLOOKUP(A23,BASE!A:B,2,0),REGISTRATIONS!B:C,2,0))="A320",IF(VLOOKUP(A23,BASE!A:S,19,0)="L",1,""),""),"")</f>
        <v>1</v>
      </c>
      <c r="F23" s="215" t="str">
        <f>IF(LEFT(A23,2)="UL",IF((VLOOKUP(VLOOKUP(A23,BASE!A:B,2,0),REGISTRATIONS!B:C,2,0))="A330",IF(VLOOKUP(A23,BASE!A:S,19,0)="L",1,""),""),"")</f>
        <v/>
      </c>
      <c r="G23" s="215" t="str">
        <f>IF(LEFT(A23,2)="UL",IF((VLOOKUP(VLOOKUP(A23,BASE!A:B,2,0),REGISTRATIONS!B:C,2,0))="A320",IF(VLOOKUP(A23,BASE!A:S,19,0)="T",1,""),""),"")</f>
        <v/>
      </c>
      <c r="H23" s="215" t="str">
        <f>IF(LEFT(A23,2)="UL",IF((VLOOKUP(VLOOKUP(A23,BASE!A:B,2,0),REGISTRATIONS!B:C,2,0))="A330",IF(VLOOKUP(A23,BASE!A:S,19,0)="T",1,""),""),"")</f>
        <v/>
      </c>
      <c r="I23" s="215" t="str">
        <f>IF(LEFT(A23,2)="UL",(_xlfn.IFNA(IF(VLOOKUP(A23,'SUPL. CALCULATION'!A:D,4,0)=VLOOKUP(VLOOKUP(A23,'SUPL. CALCULATION'!A:D,4,0),V:V,1,0),1,""),"")),"")</f>
        <v/>
      </c>
      <c r="J23" s="215" t="str">
        <f>IF(LEFT(A23,2)="UL",IF(VLOOKUP(VLOOKUP(A23,BASE!A:B,2,0),REGISTRATIONS!B:C,2,0)="A320",(_xlfn.IFNA(IF(VLOOKUP(A23,'SUPL. CALCULATION'!A:D,4,0)=VLOOKUP(VLOOKUP(A23,'SUPL. CALCULATION'!A:D,4,0),'Dry Store - UL'!X:X,1,0),1,""),"")),""),"")</f>
        <v/>
      </c>
      <c r="K23" s="215" t="str">
        <f>IF(LEFT(A23,2)="UL",IF(VLOOKUP(VLOOKUP(A23,BASE!A:B,2,0),REGISTRATIONS!B:C,2,0)="A330",(_xlfn.IFNA(IF(VLOOKUP(A23,'SUPL. CALCULATION'!A:D,4,0)=VLOOKUP(VLOOKUP(A23,'SUPL. CALCULATION'!A:D,4,0),'Dry Store - UL'!X:X,1,0),1,""),"")),""),"")</f>
        <v/>
      </c>
      <c r="L23" s="215">
        <f>IF(LEFT(A23,2)="UL",IF(VLOOKUP(VLOOKUP(A23,BASE!A:B,2,0),REGISTRATIONS!B:C,2,0)="A320",(_xlfn.IFNA(IF(VLOOKUP(A23,'SUPL. CALCULATION'!A:D,4,0)=VLOOKUP(VLOOKUP(A23,'SUPL. CALCULATION'!A:D,4,0),W:W,1,0),1,""),"")),""),"")</f>
        <v>1</v>
      </c>
      <c r="M23" s="215" t="str">
        <f>IF(LEFT(A23,2)="UL",IF(VLOOKUP(VLOOKUP(A23,BASE!A:B,2,0),REGISTRATIONS!B:C,2,0)="A330",(_xlfn.IFNA(IF(VLOOKUP(A23,'SUPL. CALCULATION'!A:D,4,0)=VLOOKUP(VLOOKUP(A23,'SUPL. CALCULATION'!A:D,4,0),W:W,1,0),1,""),"")),""),"")</f>
        <v/>
      </c>
      <c r="N23" s="216" t="str">
        <f>IF(_xlfn.IFNA(VLOOKUP(A23,'SUPL. CALCULATION'!B:AH,32,0),"")=0,"",_xlfn.IFNA(VLOOKUP(A23,'SUPL. CALCULATION'!B:AH,32,0),""))</f>
        <v/>
      </c>
      <c r="O23" s="216">
        <f>IF(_xlfn.IFNA(VLOOKUP(A23,'SUPL. CALCULATION'!B:AH,33,0),"")=0,"",_xlfn.IFNA(VLOOKUP(A23,'SUPL. CALCULATION'!B:AH,33,0),""))</f>
        <v>1</v>
      </c>
      <c r="P23" s="162" t="str">
        <f t="shared" si="1"/>
        <v/>
      </c>
      <c r="V23" s="218" t="s">
        <v>430</v>
      </c>
      <c r="W23" s="214"/>
      <c r="X23" s="214"/>
      <c r="AB23" s="211"/>
      <c r="AC23" s="233"/>
      <c r="AD23" s="214"/>
    </row>
    <row r="24" spans="1:30" x14ac:dyDescent="0.3">
      <c r="A24" s="212" t="str">
        <f>_xlfn.IFNA(VLOOKUP(BASE!A28,'SUPL. CALCULATION'!A:A,1,0),"")</f>
        <v/>
      </c>
      <c r="B24" s="235">
        <f>_xlfn.IFNA(IF((RIGHT(VLOOKUP(A24,BASE!A:C,3,0),3))=VLOOKUP((RIGHT(VLOOKUP(A24,BASE!A:C,3,0),3)),AB:AB,1,0),4,0),0)+_xlfn.IFNA(IF((RIGHT(VLOOKUP(A24,BASE!A:C,3,0),3))=VLOOKUP((RIGHT(VLOOKUP(A24,BASE!A:C,3,0),3)),AC:AC,1,0),2,0),0)+_xlfn.IFNA(IF((RIGHT(VLOOKUP(A24,BASE!A:C,3,0),3))=VLOOKUP((RIGHT(VLOOKUP(A24,BASE!A:C,3,0),3)),AD:AD,1,0),1,0),0)</f>
        <v>0</v>
      </c>
      <c r="D24" s="213" t="str">
        <f t="shared" si="0"/>
        <v/>
      </c>
      <c r="E24" s="212" t="str">
        <f>IF(LEFT(A24,2)="UL",IF((VLOOKUP(VLOOKUP(A24,BASE!A:B,2,0),REGISTRATIONS!B:C,2,0))="A320",IF(VLOOKUP(A24,BASE!A:S,19,0)="L",1,""),""),"")</f>
        <v/>
      </c>
      <c r="F24" s="212" t="str">
        <f>IF(LEFT(A24,2)="UL",IF((VLOOKUP(VLOOKUP(A24,BASE!A:B,2,0),REGISTRATIONS!B:C,2,0))="A330",IF(VLOOKUP(A24,BASE!A:S,19,0)="L",1,""),""),"")</f>
        <v/>
      </c>
      <c r="G24" s="212" t="str">
        <f>IF(LEFT(A24,2)="UL",IF((VLOOKUP(VLOOKUP(A24,BASE!A:B,2,0),REGISTRATIONS!B:C,2,0))="A320",IF(VLOOKUP(A24,BASE!A:S,19,0)="T",1,""),""),"")</f>
        <v/>
      </c>
      <c r="H24" s="212" t="str">
        <f>IF(LEFT(A24,2)="UL",IF((VLOOKUP(VLOOKUP(A24,BASE!A:B,2,0),REGISTRATIONS!B:C,2,0))="A330",IF(VLOOKUP(A24,BASE!A:S,19,0)="T",1,""),""),"")</f>
        <v/>
      </c>
      <c r="I24" s="212" t="str">
        <f>IF(LEFT(A24,2)="UL",(_xlfn.IFNA(IF(VLOOKUP(A24,'SUPL. CALCULATION'!A:D,4,0)=VLOOKUP(VLOOKUP(A24,'SUPL. CALCULATION'!A:D,4,0),V:V,1,0),1,""),"")),"")</f>
        <v/>
      </c>
      <c r="J24" s="212" t="str">
        <f>IF(LEFT(A24,2)="UL",IF(VLOOKUP(VLOOKUP(A24,BASE!A:B,2,0),REGISTRATIONS!B:C,2,0)="A320",(_xlfn.IFNA(IF(VLOOKUP(A24,'SUPL. CALCULATION'!A:D,4,0)=VLOOKUP(VLOOKUP(A24,'SUPL. CALCULATION'!A:D,4,0),'Dry Store - UL'!X:X,1,0),1,""),"")),""),"")</f>
        <v/>
      </c>
      <c r="K24" s="212" t="str">
        <f>IF(LEFT(A24,2)="UL",IF(VLOOKUP(VLOOKUP(A24,BASE!A:B,2,0),REGISTRATIONS!B:C,2,0)="A330",(_xlfn.IFNA(IF(VLOOKUP(A24,'SUPL. CALCULATION'!A:D,4,0)=VLOOKUP(VLOOKUP(A24,'SUPL. CALCULATION'!A:D,4,0),'Dry Store - UL'!X:X,1,0),1,""),"")),""),"")</f>
        <v/>
      </c>
      <c r="L24" s="212" t="str">
        <f>IF(LEFT(A24,2)="UL",IF(VLOOKUP(VLOOKUP(A24,BASE!A:B,2,0),REGISTRATIONS!B:C,2,0)="A320",(_xlfn.IFNA(IF(VLOOKUP(A24,'SUPL. CALCULATION'!A:D,4,0)=VLOOKUP(VLOOKUP(A24,'SUPL. CALCULATION'!A:D,4,0),W:W,1,0),1,""),"")),""),"")</f>
        <v/>
      </c>
      <c r="M24" s="212" t="str">
        <f>IF(LEFT(A24,2)="UL",IF(VLOOKUP(VLOOKUP(A24,BASE!A:B,2,0),REGISTRATIONS!B:C,2,0)="A330",(_xlfn.IFNA(IF(VLOOKUP(A24,'SUPL. CALCULATION'!A:D,4,0)=VLOOKUP(VLOOKUP(A24,'SUPL. CALCULATION'!A:D,4,0),W:W,1,0),1,""),"")),""),"")</f>
        <v/>
      </c>
      <c r="N24" s="213" t="str">
        <f>IF(_xlfn.IFNA(VLOOKUP(A24,'SUPL. CALCULATION'!B:AH,32,0),"")=0,"",_xlfn.IFNA(VLOOKUP(A24,'SUPL. CALCULATION'!B:AH,32,0),""))</f>
        <v/>
      </c>
      <c r="O24" s="213" t="str">
        <f>IF(_xlfn.IFNA(VLOOKUP(A24,'SUPL. CALCULATION'!B:AH,33,0),"")=0,"",_xlfn.IFNA(VLOOKUP(A24,'SUPL. CALCULATION'!B:AH,33,0),""))</f>
        <v/>
      </c>
      <c r="P24" s="162" t="str">
        <f t="shared" si="1"/>
        <v/>
      </c>
      <c r="V24" s="210" t="s">
        <v>398</v>
      </c>
      <c r="W24" s="211"/>
      <c r="X24" s="214"/>
      <c r="AB24" s="218"/>
      <c r="AC24" s="211"/>
      <c r="AD24" s="214"/>
    </row>
    <row r="25" spans="1:30" x14ac:dyDescent="0.3">
      <c r="A25" s="215" t="str">
        <f>_xlfn.IFNA(VLOOKUP(BASE!A29,'SUPL. CALCULATION'!A:A,1,0),"")</f>
        <v>UL0161</v>
      </c>
      <c r="B25" s="236">
        <f>_xlfn.IFNA(IF((RIGHT(VLOOKUP(A25,BASE!A:C,3,0),3))=VLOOKUP((RIGHT(VLOOKUP(A25,BASE!A:C,3,0),3)),AB:AB,1,0),4,0),0)+_xlfn.IFNA(IF((RIGHT(VLOOKUP(A25,BASE!A:C,3,0),3))=VLOOKUP((RIGHT(VLOOKUP(A25,BASE!A:C,3,0),3)),AC:AC,1,0),2,0),0)+_xlfn.IFNA(IF((RIGHT(VLOOKUP(A25,BASE!A:C,3,0),3))=VLOOKUP((RIGHT(VLOOKUP(A25,BASE!A:C,3,0),3)),AD:AD,1,0),1,0),0)</f>
        <v>1</v>
      </c>
      <c r="D25" s="216">
        <f t="shared" si="0"/>
        <v>1</v>
      </c>
      <c r="E25" s="215" t="str">
        <f>IF(LEFT(A25,2)="UL",IF((VLOOKUP(VLOOKUP(A25,BASE!A:B,2,0),REGISTRATIONS!B:C,2,0))="A320",IF(VLOOKUP(A25,BASE!A:S,19,0)="L",1,""),""),"")</f>
        <v/>
      </c>
      <c r="F25" s="215" t="str">
        <f>IF(LEFT(A25,2)="UL",IF((VLOOKUP(VLOOKUP(A25,BASE!A:B,2,0),REGISTRATIONS!B:C,2,0))="A330",IF(VLOOKUP(A25,BASE!A:S,19,0)="L",1,""),""),"")</f>
        <v/>
      </c>
      <c r="G25" s="215">
        <f>IF(LEFT(A25,2)="UL",IF((VLOOKUP(VLOOKUP(A25,BASE!A:B,2,0),REGISTRATIONS!B:C,2,0))="A320",IF(VLOOKUP(A25,BASE!A:S,19,0)="T",1,""),""),"")</f>
        <v>1</v>
      </c>
      <c r="H25" s="215" t="str">
        <f>IF(LEFT(A25,2)="UL",IF((VLOOKUP(VLOOKUP(A25,BASE!A:B,2,0),REGISTRATIONS!B:C,2,0))="A330",IF(VLOOKUP(A25,BASE!A:S,19,0)="T",1,""),""),"")</f>
        <v/>
      </c>
      <c r="I25" s="215" t="str">
        <f>IF(LEFT(A25,2)="UL",(_xlfn.IFNA(IF(VLOOKUP(A25,'SUPL. CALCULATION'!A:D,4,0)=VLOOKUP(VLOOKUP(A25,'SUPL. CALCULATION'!A:D,4,0),V:V,1,0),1,""),"")),"")</f>
        <v/>
      </c>
      <c r="J25" s="215" t="str">
        <f>IF(LEFT(A25,2)="UL",IF(VLOOKUP(VLOOKUP(A25,BASE!A:B,2,0),REGISTRATIONS!B:C,2,0)="A320",(_xlfn.IFNA(IF(VLOOKUP(A25,'SUPL. CALCULATION'!A:D,4,0)=VLOOKUP(VLOOKUP(A25,'SUPL. CALCULATION'!A:D,4,0),'Dry Store - UL'!X:X,1,0),1,""),"")),""),"")</f>
        <v/>
      </c>
      <c r="K25" s="215" t="str">
        <f>IF(LEFT(A25,2)="UL",IF(VLOOKUP(VLOOKUP(A25,BASE!A:B,2,0),REGISTRATIONS!B:C,2,0)="A330",(_xlfn.IFNA(IF(VLOOKUP(A25,'SUPL. CALCULATION'!A:D,4,0)=VLOOKUP(VLOOKUP(A25,'SUPL. CALCULATION'!A:D,4,0),'Dry Store - UL'!X:X,1,0),1,""),"")),""),"")</f>
        <v/>
      </c>
      <c r="L25" s="215">
        <f>IF(LEFT(A25,2)="UL",IF(VLOOKUP(VLOOKUP(A25,BASE!A:B,2,0),REGISTRATIONS!B:C,2,0)="A320",(_xlfn.IFNA(IF(VLOOKUP(A25,'SUPL. CALCULATION'!A:D,4,0)=VLOOKUP(VLOOKUP(A25,'SUPL. CALCULATION'!A:D,4,0),W:W,1,0),1,""),"")),""),"")</f>
        <v>1</v>
      </c>
      <c r="M25" s="215" t="str">
        <f>IF(LEFT(A25,2)="UL",IF(VLOOKUP(VLOOKUP(A25,BASE!A:B,2,0),REGISTRATIONS!B:C,2,0)="A330",(_xlfn.IFNA(IF(VLOOKUP(A25,'SUPL. CALCULATION'!A:D,4,0)=VLOOKUP(VLOOKUP(A25,'SUPL. CALCULATION'!A:D,4,0),W:W,1,0),1,""),"")),""),"")</f>
        <v/>
      </c>
      <c r="N25" s="216" t="str">
        <f>IF(_xlfn.IFNA(VLOOKUP(A25,'SUPL. CALCULATION'!B:AH,32,0),"")=0,"",_xlfn.IFNA(VLOOKUP(A25,'SUPL. CALCULATION'!B:AH,32,0),""))</f>
        <v/>
      </c>
      <c r="O25" s="216" t="str">
        <f>IF(_xlfn.IFNA(VLOOKUP(A25,'SUPL. CALCULATION'!B:AH,33,0),"")=0,"",_xlfn.IFNA(VLOOKUP(A25,'SUPL. CALCULATION'!B:AH,33,0),""))</f>
        <v/>
      </c>
      <c r="P25" s="162" t="str">
        <f t="shared" si="1"/>
        <v/>
      </c>
      <c r="V25" s="218" t="s">
        <v>387</v>
      </c>
      <c r="W25" s="214"/>
      <c r="X25" s="214"/>
      <c r="AB25" s="210"/>
      <c r="AC25" s="214"/>
      <c r="AD25" s="214"/>
    </row>
    <row r="26" spans="1:30" x14ac:dyDescent="0.3">
      <c r="A26" s="212" t="str">
        <f>_xlfn.IFNA(VLOOKUP(BASE!A30,'SUPL. CALCULATION'!A:A,1,0),"")</f>
        <v/>
      </c>
      <c r="B26" s="235">
        <f>_xlfn.IFNA(IF((RIGHT(VLOOKUP(A26,BASE!A:C,3,0),3))=VLOOKUP((RIGHT(VLOOKUP(A26,BASE!A:C,3,0),3)),AB:AB,1,0),4,0),0)+_xlfn.IFNA(IF((RIGHT(VLOOKUP(A26,BASE!A:C,3,0),3))=VLOOKUP((RIGHT(VLOOKUP(A26,BASE!A:C,3,0),3)),AC:AC,1,0),2,0),0)+_xlfn.IFNA(IF((RIGHT(VLOOKUP(A26,BASE!A:C,3,0),3))=VLOOKUP((RIGHT(VLOOKUP(A26,BASE!A:C,3,0),3)),AD:AD,1,0),1,0),0)</f>
        <v>0</v>
      </c>
      <c r="D26" s="213" t="str">
        <f t="shared" si="0"/>
        <v/>
      </c>
      <c r="E26" s="212" t="str">
        <f>IF(LEFT(A26,2)="UL",IF((VLOOKUP(VLOOKUP(A26,BASE!A:B,2,0),REGISTRATIONS!B:C,2,0))="A320",IF(VLOOKUP(A26,BASE!A:S,19,0)="L",1,""),""),"")</f>
        <v/>
      </c>
      <c r="F26" s="212" t="str">
        <f>IF(LEFT(A26,2)="UL",IF((VLOOKUP(VLOOKUP(A26,BASE!A:B,2,0),REGISTRATIONS!B:C,2,0))="A330",IF(VLOOKUP(A26,BASE!A:S,19,0)="L",1,""),""),"")</f>
        <v/>
      </c>
      <c r="G26" s="212" t="str">
        <f>IF(LEFT(A26,2)="UL",IF((VLOOKUP(VLOOKUP(A26,BASE!A:B,2,0),REGISTRATIONS!B:C,2,0))="A320",IF(VLOOKUP(A26,BASE!A:S,19,0)="T",1,""),""),"")</f>
        <v/>
      </c>
      <c r="H26" s="212" t="str">
        <f>IF(LEFT(A26,2)="UL",IF((VLOOKUP(VLOOKUP(A26,BASE!A:B,2,0),REGISTRATIONS!B:C,2,0))="A330",IF(VLOOKUP(A26,BASE!A:S,19,0)="T",1,""),""),"")</f>
        <v/>
      </c>
      <c r="I26" s="212" t="str">
        <f>IF(LEFT(A26,2)="UL",(_xlfn.IFNA(IF(VLOOKUP(A26,'SUPL. CALCULATION'!A:D,4,0)=VLOOKUP(VLOOKUP(A26,'SUPL. CALCULATION'!A:D,4,0),V:V,1,0),1,""),"")),"")</f>
        <v/>
      </c>
      <c r="J26" s="212" t="str">
        <f>IF(LEFT(A26,2)="UL",IF(VLOOKUP(VLOOKUP(A26,BASE!A:B,2,0),REGISTRATIONS!B:C,2,0)="A320",(_xlfn.IFNA(IF(VLOOKUP(A26,'SUPL. CALCULATION'!A:D,4,0)=VLOOKUP(VLOOKUP(A26,'SUPL. CALCULATION'!A:D,4,0),'Dry Store - UL'!X:X,1,0),1,""),"")),""),"")</f>
        <v/>
      </c>
      <c r="K26" s="212" t="str">
        <f>IF(LEFT(A26,2)="UL",IF(VLOOKUP(VLOOKUP(A26,BASE!A:B,2,0),REGISTRATIONS!B:C,2,0)="A330",(_xlfn.IFNA(IF(VLOOKUP(A26,'SUPL. CALCULATION'!A:D,4,0)=VLOOKUP(VLOOKUP(A26,'SUPL. CALCULATION'!A:D,4,0),'Dry Store - UL'!X:X,1,0),1,""),"")),""),"")</f>
        <v/>
      </c>
      <c r="L26" s="212" t="str">
        <f>IF(LEFT(A26,2)="UL",IF(VLOOKUP(VLOOKUP(A26,BASE!A:B,2,0),REGISTRATIONS!B:C,2,0)="A320",(_xlfn.IFNA(IF(VLOOKUP(A26,'SUPL. CALCULATION'!A:D,4,0)=VLOOKUP(VLOOKUP(A26,'SUPL. CALCULATION'!A:D,4,0),W:W,1,0),1,""),"")),""),"")</f>
        <v/>
      </c>
      <c r="M26" s="212" t="str">
        <f>IF(LEFT(A26,2)="UL",IF(VLOOKUP(VLOOKUP(A26,BASE!A:B,2,0),REGISTRATIONS!B:C,2,0)="A330",(_xlfn.IFNA(IF(VLOOKUP(A26,'SUPL. CALCULATION'!A:D,4,0)=VLOOKUP(VLOOKUP(A26,'SUPL. CALCULATION'!A:D,4,0),W:W,1,0),1,""),"")),""),"")</f>
        <v/>
      </c>
      <c r="N26" s="213" t="str">
        <f>IF(_xlfn.IFNA(VLOOKUP(A26,'SUPL. CALCULATION'!B:AH,32,0),"")=0,"",_xlfn.IFNA(VLOOKUP(A26,'SUPL. CALCULATION'!B:AH,32,0),""))</f>
        <v/>
      </c>
      <c r="O26" s="213" t="str">
        <f>IF(_xlfn.IFNA(VLOOKUP(A26,'SUPL. CALCULATION'!B:AH,33,0),"")=0,"",_xlfn.IFNA(VLOOKUP(A26,'SUPL. CALCULATION'!B:AH,33,0),""))</f>
        <v/>
      </c>
      <c r="P26" s="162" t="str">
        <f t="shared" si="1"/>
        <v/>
      </c>
      <c r="V26" s="211" t="s">
        <v>400</v>
      </c>
      <c r="W26" s="211"/>
      <c r="X26" s="214"/>
      <c r="AB26" s="218"/>
      <c r="AC26" s="211"/>
      <c r="AD26" s="214"/>
    </row>
    <row r="27" spans="1:30" x14ac:dyDescent="0.3">
      <c r="A27" s="215" t="str">
        <f>_xlfn.IFNA(VLOOKUP(BASE!A31,'SUPL. CALCULATION'!A:A,1,0),"")</f>
        <v>UL0181</v>
      </c>
      <c r="B27" s="236">
        <f>_xlfn.IFNA(IF((RIGHT(VLOOKUP(A27,BASE!A:C,3,0),3))=VLOOKUP((RIGHT(VLOOKUP(A27,BASE!A:C,3,0),3)),AB:AB,1,0),4,0),0)+_xlfn.IFNA(IF((RIGHT(VLOOKUP(A27,BASE!A:C,3,0),3))=VLOOKUP((RIGHT(VLOOKUP(A27,BASE!A:C,3,0),3)),AC:AC,1,0),2,0),0)+_xlfn.IFNA(IF((RIGHT(VLOOKUP(A27,BASE!A:C,3,0),3))=VLOOKUP((RIGHT(VLOOKUP(A27,BASE!A:C,3,0),3)),AD:AD,1,0),1,0),0)</f>
        <v>1</v>
      </c>
      <c r="D27" s="216">
        <f t="shared" si="0"/>
        <v>1</v>
      </c>
      <c r="E27" s="215">
        <f>IF(LEFT(A27,2)="UL",IF((VLOOKUP(VLOOKUP(A27,BASE!A:B,2,0),REGISTRATIONS!B:C,2,0))="A320",IF(VLOOKUP(A27,BASE!A:S,19,0)="L",1,""),""),"")</f>
        <v>1</v>
      </c>
      <c r="F27" s="215" t="str">
        <f>IF(LEFT(A27,2)="UL",IF((VLOOKUP(VLOOKUP(A27,BASE!A:B,2,0),REGISTRATIONS!B:C,2,0))="A330",IF(VLOOKUP(A27,BASE!A:S,19,0)="L",1,""),""),"")</f>
        <v/>
      </c>
      <c r="G27" s="215" t="str">
        <f>IF(LEFT(A27,2)="UL",IF((VLOOKUP(VLOOKUP(A27,BASE!A:B,2,0),REGISTRATIONS!B:C,2,0))="A320",IF(VLOOKUP(A27,BASE!A:S,19,0)="T",1,""),""),"")</f>
        <v/>
      </c>
      <c r="H27" s="215" t="str">
        <f>IF(LEFT(A27,2)="UL",IF((VLOOKUP(VLOOKUP(A27,BASE!A:B,2,0),REGISTRATIONS!B:C,2,0))="A330",IF(VLOOKUP(A27,BASE!A:S,19,0)="T",1,""),""),"")</f>
        <v/>
      </c>
      <c r="I27" s="215" t="str">
        <f>IF(LEFT(A27,2)="UL",(_xlfn.IFNA(IF(VLOOKUP(A27,'SUPL. CALCULATION'!A:D,4,0)=VLOOKUP(VLOOKUP(A27,'SUPL. CALCULATION'!A:D,4,0),V:V,1,0),1,""),"")),"")</f>
        <v/>
      </c>
      <c r="J27" s="215" t="str">
        <f>IF(LEFT(A27,2)="UL",IF(VLOOKUP(VLOOKUP(A27,BASE!A:B,2,0),REGISTRATIONS!B:C,2,0)="A320",(_xlfn.IFNA(IF(VLOOKUP(A27,'SUPL. CALCULATION'!A:D,4,0)=VLOOKUP(VLOOKUP(A27,'SUPL. CALCULATION'!A:D,4,0),'Dry Store - UL'!X:X,1,0),1,""),"")),""),"")</f>
        <v/>
      </c>
      <c r="K27" s="215" t="str">
        <f>IF(LEFT(A27,2)="UL",IF(VLOOKUP(VLOOKUP(A27,BASE!A:B,2,0),REGISTRATIONS!B:C,2,0)="A330",(_xlfn.IFNA(IF(VLOOKUP(A27,'SUPL. CALCULATION'!A:D,4,0)=VLOOKUP(VLOOKUP(A27,'SUPL. CALCULATION'!A:D,4,0),'Dry Store - UL'!X:X,1,0),1,""),"")),""),"")</f>
        <v/>
      </c>
      <c r="L27" s="215">
        <f>IF(LEFT(A27,2)="UL",IF(VLOOKUP(VLOOKUP(A27,BASE!A:B,2,0),REGISTRATIONS!B:C,2,0)="A320",(_xlfn.IFNA(IF(VLOOKUP(A27,'SUPL. CALCULATION'!A:D,4,0)=VLOOKUP(VLOOKUP(A27,'SUPL. CALCULATION'!A:D,4,0),W:W,1,0),1,""),"")),""),"")</f>
        <v>1</v>
      </c>
      <c r="M27" s="215" t="str">
        <f>IF(LEFT(A27,2)="UL",IF(VLOOKUP(VLOOKUP(A27,BASE!A:B,2,0),REGISTRATIONS!B:C,2,0)="A330",(_xlfn.IFNA(IF(VLOOKUP(A27,'SUPL. CALCULATION'!A:D,4,0)=VLOOKUP(VLOOKUP(A27,'SUPL. CALCULATION'!A:D,4,0),W:W,1,0),1,""),"")),""),"")</f>
        <v/>
      </c>
      <c r="N27" s="216" t="str">
        <f>IF(_xlfn.IFNA(VLOOKUP(A27,'SUPL. CALCULATION'!B:AH,32,0),"")=0,"",_xlfn.IFNA(VLOOKUP(A27,'SUPL. CALCULATION'!B:AH,32,0),""))</f>
        <v/>
      </c>
      <c r="O27" s="216" t="str">
        <f>IF(_xlfn.IFNA(VLOOKUP(A27,'SUPL. CALCULATION'!B:AH,33,0),"")=0,"",_xlfn.IFNA(VLOOKUP(A27,'SUPL. CALCULATION'!B:AH,33,0),""))</f>
        <v/>
      </c>
      <c r="P27" s="162" t="str">
        <f t="shared" si="1"/>
        <v/>
      </c>
      <c r="V27" s="218" t="s">
        <v>544</v>
      </c>
      <c r="W27" s="214"/>
      <c r="X27" s="214"/>
      <c r="AB27" s="211"/>
      <c r="AC27" s="214"/>
      <c r="AD27" s="214"/>
    </row>
    <row r="28" spans="1:30" x14ac:dyDescent="0.3">
      <c r="A28" s="212" t="str">
        <f>_xlfn.IFNA(VLOOKUP(BASE!A32,'SUPL. CALCULATION'!A:A,1,0),"")</f>
        <v/>
      </c>
      <c r="B28" s="235">
        <f>_xlfn.IFNA(IF((RIGHT(VLOOKUP(A28,BASE!A:C,3,0),3))=VLOOKUP((RIGHT(VLOOKUP(A28,BASE!A:C,3,0),3)),AB:AB,1,0),4,0),0)+_xlfn.IFNA(IF((RIGHT(VLOOKUP(A28,BASE!A:C,3,0),3))=VLOOKUP((RIGHT(VLOOKUP(A28,BASE!A:C,3,0),3)),AC:AC,1,0),2,0),0)+_xlfn.IFNA(IF((RIGHT(VLOOKUP(A28,BASE!A:C,3,0),3))=VLOOKUP((RIGHT(VLOOKUP(A28,BASE!A:C,3,0),3)),AD:AD,1,0),1,0),0)</f>
        <v>0</v>
      </c>
      <c r="D28" s="213" t="str">
        <f t="shared" si="0"/>
        <v/>
      </c>
      <c r="E28" s="212" t="str">
        <f>IF(LEFT(A28,2)="UL",IF((VLOOKUP(VLOOKUP(A28,BASE!A:B,2,0),REGISTRATIONS!B:C,2,0))="A320",IF(VLOOKUP(A28,BASE!A:S,19,0)="L",1,""),""),"")</f>
        <v/>
      </c>
      <c r="F28" s="212" t="str">
        <f>IF(LEFT(A28,2)="UL",IF((VLOOKUP(VLOOKUP(A28,BASE!A:B,2,0),REGISTRATIONS!B:C,2,0))="A330",IF(VLOOKUP(A28,BASE!A:S,19,0)="L",1,""),""),"")</f>
        <v/>
      </c>
      <c r="G28" s="212" t="str">
        <f>IF(LEFT(A28,2)="UL",IF((VLOOKUP(VLOOKUP(A28,BASE!A:B,2,0),REGISTRATIONS!B:C,2,0))="A320",IF(VLOOKUP(A28,BASE!A:S,19,0)="T",1,""),""),"")</f>
        <v/>
      </c>
      <c r="H28" s="212" t="str">
        <f>IF(LEFT(A28,2)="UL",IF((VLOOKUP(VLOOKUP(A28,BASE!A:B,2,0),REGISTRATIONS!B:C,2,0))="A330",IF(VLOOKUP(A28,BASE!A:S,19,0)="T",1,""),""),"")</f>
        <v/>
      </c>
      <c r="I28" s="212" t="str">
        <f>IF(LEFT(A28,2)="UL",(_xlfn.IFNA(IF(VLOOKUP(A28,'SUPL. CALCULATION'!A:D,4,0)=VLOOKUP(VLOOKUP(A28,'SUPL. CALCULATION'!A:D,4,0),V:V,1,0),1,""),"")),"")</f>
        <v/>
      </c>
      <c r="J28" s="212" t="str">
        <f>IF(LEFT(A28,2)="UL",IF(VLOOKUP(VLOOKUP(A28,BASE!A:B,2,0),REGISTRATIONS!B:C,2,0)="A320",(_xlfn.IFNA(IF(VLOOKUP(A28,'SUPL. CALCULATION'!A:D,4,0)=VLOOKUP(VLOOKUP(A28,'SUPL. CALCULATION'!A:D,4,0),'Dry Store - UL'!X:X,1,0),1,""),"")),""),"")</f>
        <v/>
      </c>
      <c r="K28" s="212" t="str">
        <f>IF(LEFT(A28,2)="UL",IF(VLOOKUP(VLOOKUP(A28,BASE!A:B,2,0),REGISTRATIONS!B:C,2,0)="A330",(_xlfn.IFNA(IF(VLOOKUP(A28,'SUPL. CALCULATION'!A:D,4,0)=VLOOKUP(VLOOKUP(A28,'SUPL. CALCULATION'!A:D,4,0),'Dry Store - UL'!X:X,1,0),1,""),"")),""),"")</f>
        <v/>
      </c>
      <c r="L28" s="212" t="str">
        <f>IF(LEFT(A28,2)="UL",IF(VLOOKUP(VLOOKUP(A28,BASE!A:B,2,0),REGISTRATIONS!B:C,2,0)="A320",(_xlfn.IFNA(IF(VLOOKUP(A28,'SUPL. CALCULATION'!A:D,4,0)=VLOOKUP(VLOOKUP(A28,'SUPL. CALCULATION'!A:D,4,0),W:W,1,0),1,""),"")),""),"")</f>
        <v/>
      </c>
      <c r="M28" s="212" t="str">
        <f>IF(LEFT(A28,2)="UL",IF(VLOOKUP(VLOOKUP(A28,BASE!A:B,2,0),REGISTRATIONS!B:C,2,0)="A330",(_xlfn.IFNA(IF(VLOOKUP(A28,'SUPL. CALCULATION'!A:D,4,0)=VLOOKUP(VLOOKUP(A28,'SUPL. CALCULATION'!A:D,4,0),W:W,1,0),1,""),"")),""),"")</f>
        <v/>
      </c>
      <c r="N28" s="213" t="str">
        <f>IF(_xlfn.IFNA(VLOOKUP(A28,'SUPL. CALCULATION'!B:AH,32,0),"")=0,"",_xlfn.IFNA(VLOOKUP(A28,'SUPL. CALCULATION'!B:AH,32,0),""))</f>
        <v/>
      </c>
      <c r="O28" s="213" t="str">
        <f>IF(_xlfn.IFNA(VLOOKUP(A28,'SUPL. CALCULATION'!B:AH,33,0),"")=0,"",_xlfn.IFNA(VLOOKUP(A28,'SUPL. CALCULATION'!B:AH,33,0),""))</f>
        <v/>
      </c>
      <c r="P28" s="162" t="str">
        <f t="shared" si="1"/>
        <v/>
      </c>
      <c r="V28" s="218"/>
      <c r="W28" s="211"/>
      <c r="X28" s="214"/>
      <c r="AB28" s="218"/>
      <c r="AC28" s="211"/>
      <c r="AD28" s="214"/>
    </row>
    <row r="29" spans="1:30" x14ac:dyDescent="0.3">
      <c r="A29" s="215" t="str">
        <f>_xlfn.IFNA(VLOOKUP(BASE!A33,'SUPL. CALCULATION'!A:A,1,0),"")</f>
        <v/>
      </c>
      <c r="B29" s="236">
        <f>_xlfn.IFNA(IF((RIGHT(VLOOKUP(A29,BASE!A:C,3,0),3))=VLOOKUP((RIGHT(VLOOKUP(A29,BASE!A:C,3,0),3)),AB:AB,1,0),4,0),0)+_xlfn.IFNA(IF((RIGHT(VLOOKUP(A29,BASE!A:C,3,0),3))=VLOOKUP((RIGHT(VLOOKUP(A29,BASE!A:C,3,0),3)),AC:AC,1,0),2,0),0)+_xlfn.IFNA(IF((RIGHT(VLOOKUP(A29,BASE!A:C,3,0),3))=VLOOKUP((RIGHT(VLOOKUP(A29,BASE!A:C,3,0),3)),AD:AD,1,0),1,0),0)</f>
        <v>0</v>
      </c>
      <c r="D29" s="216" t="str">
        <f t="shared" si="0"/>
        <v/>
      </c>
      <c r="E29" s="215" t="str">
        <f>IF(LEFT(A29,2)="UL",IF((VLOOKUP(VLOOKUP(A29,BASE!A:B,2,0),REGISTRATIONS!B:C,2,0))="A320",IF(VLOOKUP(A29,BASE!A:S,19,0)="L",1,""),""),"")</f>
        <v/>
      </c>
      <c r="F29" s="215" t="str">
        <f>IF(LEFT(A29,2)="UL",IF((VLOOKUP(VLOOKUP(A29,BASE!A:B,2,0),REGISTRATIONS!B:C,2,0))="A330",IF(VLOOKUP(A29,BASE!A:S,19,0)="L",1,""),""),"")</f>
        <v/>
      </c>
      <c r="G29" s="215" t="str">
        <f>IF(LEFT(A29,2)="UL",IF((VLOOKUP(VLOOKUP(A29,BASE!A:B,2,0),REGISTRATIONS!B:C,2,0))="A320",IF(VLOOKUP(A29,BASE!A:S,19,0)="T",1,""),""),"")</f>
        <v/>
      </c>
      <c r="H29" s="215" t="str">
        <f>IF(LEFT(A29,2)="UL",IF((VLOOKUP(VLOOKUP(A29,BASE!A:B,2,0),REGISTRATIONS!B:C,2,0))="A330",IF(VLOOKUP(A29,BASE!A:S,19,0)="T",1,""),""),"")</f>
        <v/>
      </c>
      <c r="I29" s="215" t="str">
        <f>IF(LEFT(A29,2)="UL",(_xlfn.IFNA(IF(VLOOKUP(A29,'SUPL. CALCULATION'!A:D,4,0)=VLOOKUP(VLOOKUP(A29,'SUPL. CALCULATION'!A:D,4,0),V:V,1,0),1,""),"")),"")</f>
        <v/>
      </c>
      <c r="J29" s="215" t="str">
        <f>IF(LEFT(A29,2)="UL",IF(VLOOKUP(VLOOKUP(A29,BASE!A:B,2,0),REGISTRATIONS!B:C,2,0)="A320",(_xlfn.IFNA(IF(VLOOKUP(A29,'SUPL. CALCULATION'!A:D,4,0)=VLOOKUP(VLOOKUP(A29,'SUPL. CALCULATION'!A:D,4,0),'Dry Store - UL'!X:X,1,0),1,""),"")),""),"")</f>
        <v/>
      </c>
      <c r="K29" s="215" t="str">
        <f>IF(LEFT(A29,2)="UL",IF(VLOOKUP(VLOOKUP(A29,BASE!A:B,2,0),REGISTRATIONS!B:C,2,0)="A330",(_xlfn.IFNA(IF(VLOOKUP(A29,'SUPL. CALCULATION'!A:D,4,0)=VLOOKUP(VLOOKUP(A29,'SUPL. CALCULATION'!A:D,4,0),'Dry Store - UL'!X:X,1,0),1,""),"")),""),"")</f>
        <v/>
      </c>
      <c r="L29" s="215" t="str">
        <f>IF(LEFT(A29,2)="UL",IF(VLOOKUP(VLOOKUP(A29,BASE!A:B,2,0),REGISTRATIONS!B:C,2,0)="A320",(_xlfn.IFNA(IF(VLOOKUP(A29,'SUPL. CALCULATION'!A:D,4,0)=VLOOKUP(VLOOKUP(A29,'SUPL. CALCULATION'!A:D,4,0),W:W,1,0),1,""),"")),""),"")</f>
        <v/>
      </c>
      <c r="M29" s="215" t="str">
        <f>IF(LEFT(A29,2)="UL",IF(VLOOKUP(VLOOKUP(A29,BASE!A:B,2,0),REGISTRATIONS!B:C,2,0)="A330",(_xlfn.IFNA(IF(VLOOKUP(A29,'SUPL. CALCULATION'!A:D,4,0)=VLOOKUP(VLOOKUP(A29,'SUPL. CALCULATION'!A:D,4,0),W:W,1,0),1,""),"")),""),"")</f>
        <v/>
      </c>
      <c r="N29" s="216" t="str">
        <f>IF(_xlfn.IFNA(VLOOKUP(A29,'SUPL. CALCULATION'!B:AH,32,0),"")=0,"",_xlfn.IFNA(VLOOKUP(A29,'SUPL. CALCULATION'!B:AH,32,0),""))</f>
        <v/>
      </c>
      <c r="O29" s="216" t="str">
        <f>IF(_xlfn.IFNA(VLOOKUP(A29,'SUPL. CALCULATION'!B:AH,33,0),"")=0,"",_xlfn.IFNA(VLOOKUP(A29,'SUPL. CALCULATION'!B:AH,33,0),""))</f>
        <v/>
      </c>
      <c r="P29" s="162" t="str">
        <f t="shared" si="1"/>
        <v/>
      </c>
    </row>
    <row r="30" spans="1:30" x14ac:dyDescent="0.3">
      <c r="A30" s="212" t="str">
        <f>_xlfn.IFNA(VLOOKUP(BASE!A34,'SUPL. CALCULATION'!A:A,1,0),"")</f>
        <v/>
      </c>
      <c r="B30" s="235">
        <f>_xlfn.IFNA(IF((RIGHT(VLOOKUP(A30,BASE!A:C,3,0),3))=VLOOKUP((RIGHT(VLOOKUP(A30,BASE!A:C,3,0),3)),AB:AB,1,0),4,0),0)+_xlfn.IFNA(IF((RIGHT(VLOOKUP(A30,BASE!A:C,3,0),3))=VLOOKUP((RIGHT(VLOOKUP(A30,BASE!A:C,3,0),3)),AC:AC,1,0),2,0),0)+_xlfn.IFNA(IF((RIGHT(VLOOKUP(A30,BASE!A:C,3,0),3))=VLOOKUP((RIGHT(VLOOKUP(A30,BASE!A:C,3,0),3)),AD:AD,1,0),1,0),0)</f>
        <v>0</v>
      </c>
      <c r="D30" s="213" t="str">
        <f t="shared" si="0"/>
        <v/>
      </c>
      <c r="E30" s="212" t="str">
        <f>IF(LEFT(A30,2)="UL",IF((VLOOKUP(VLOOKUP(A30,BASE!A:B,2,0),REGISTRATIONS!B:C,2,0))="A320",IF(VLOOKUP(A30,BASE!A:S,19,0)="L",1,""),""),"")</f>
        <v/>
      </c>
      <c r="F30" s="212" t="str">
        <f>IF(LEFT(A30,2)="UL",IF((VLOOKUP(VLOOKUP(A30,BASE!A:B,2,0),REGISTRATIONS!B:C,2,0))="A330",IF(VLOOKUP(A30,BASE!A:S,19,0)="L",1,""),""),"")</f>
        <v/>
      </c>
      <c r="G30" s="212" t="str">
        <f>IF(LEFT(A30,2)="UL",IF((VLOOKUP(VLOOKUP(A30,BASE!A:B,2,0),REGISTRATIONS!B:C,2,0))="A320",IF(VLOOKUP(A30,BASE!A:S,19,0)="T",1,""),""),"")</f>
        <v/>
      </c>
      <c r="H30" s="212" t="str">
        <f>IF(LEFT(A30,2)="UL",IF((VLOOKUP(VLOOKUP(A30,BASE!A:B,2,0),REGISTRATIONS!B:C,2,0))="A330",IF(VLOOKUP(A30,BASE!A:S,19,0)="T",1,""),""),"")</f>
        <v/>
      </c>
      <c r="I30" s="212" t="str">
        <f>IF(LEFT(A30,2)="UL",(_xlfn.IFNA(IF(VLOOKUP(A30,'SUPL. CALCULATION'!A:D,4,0)=VLOOKUP(VLOOKUP(A30,'SUPL. CALCULATION'!A:D,4,0),V:V,1,0),1,""),"")),"")</f>
        <v/>
      </c>
      <c r="J30" s="212" t="str">
        <f>IF(LEFT(A30,2)="UL",IF(VLOOKUP(VLOOKUP(A30,BASE!A:B,2,0),REGISTRATIONS!B:C,2,0)="A320",(_xlfn.IFNA(IF(VLOOKUP(A30,'SUPL. CALCULATION'!A:D,4,0)=VLOOKUP(VLOOKUP(A30,'SUPL. CALCULATION'!A:D,4,0),'Dry Store - UL'!X:X,1,0),1,""),"")),""),"")</f>
        <v/>
      </c>
      <c r="K30" s="212" t="str">
        <f>IF(LEFT(A30,2)="UL",IF(VLOOKUP(VLOOKUP(A30,BASE!A:B,2,0),REGISTRATIONS!B:C,2,0)="A330",(_xlfn.IFNA(IF(VLOOKUP(A30,'SUPL. CALCULATION'!A:D,4,0)=VLOOKUP(VLOOKUP(A30,'SUPL. CALCULATION'!A:D,4,0),'Dry Store - UL'!X:X,1,0),1,""),"")),""),"")</f>
        <v/>
      </c>
      <c r="L30" s="212" t="str">
        <f>IF(LEFT(A30,2)="UL",IF(VLOOKUP(VLOOKUP(A30,BASE!A:B,2,0),REGISTRATIONS!B:C,2,0)="A320",(_xlfn.IFNA(IF(VLOOKUP(A30,'SUPL. CALCULATION'!A:D,4,0)=VLOOKUP(VLOOKUP(A30,'SUPL. CALCULATION'!A:D,4,0),W:W,1,0),1,""),"")),""),"")</f>
        <v/>
      </c>
      <c r="M30" s="212" t="str">
        <f>IF(LEFT(A30,2)="UL",IF(VLOOKUP(VLOOKUP(A30,BASE!A:B,2,0),REGISTRATIONS!B:C,2,0)="A330",(_xlfn.IFNA(IF(VLOOKUP(A30,'SUPL. CALCULATION'!A:D,4,0)=VLOOKUP(VLOOKUP(A30,'SUPL. CALCULATION'!A:D,4,0),W:W,1,0),1,""),"")),""),"")</f>
        <v/>
      </c>
      <c r="N30" s="213" t="str">
        <f>IF(_xlfn.IFNA(VLOOKUP(A30,'SUPL. CALCULATION'!B:AH,32,0),"")=0,"",_xlfn.IFNA(VLOOKUP(A30,'SUPL. CALCULATION'!B:AH,32,0),""))</f>
        <v/>
      </c>
      <c r="O30" s="213" t="str">
        <f>IF(_xlfn.IFNA(VLOOKUP(A30,'SUPL. CALCULATION'!B:AH,33,0),"")=0,"",_xlfn.IFNA(VLOOKUP(A30,'SUPL. CALCULATION'!B:AH,33,0),""))</f>
        <v/>
      </c>
      <c r="P30" s="162" t="str">
        <f t="shared" si="1"/>
        <v/>
      </c>
      <c r="V30" s="231"/>
      <c r="W30" s="232"/>
    </row>
    <row r="31" spans="1:30" x14ac:dyDescent="0.3">
      <c r="A31" s="215" t="str">
        <f>_xlfn.IFNA(VLOOKUP(BASE!A35,'SUPL. CALCULATION'!A:A,1,0),"")</f>
        <v>UL0189</v>
      </c>
      <c r="B31" s="236">
        <f>_xlfn.IFNA(IF((RIGHT(VLOOKUP(A31,BASE!A:C,3,0),3))=VLOOKUP((RIGHT(VLOOKUP(A31,BASE!A:C,3,0),3)),AB:AB,1,0),4,0),0)+_xlfn.IFNA(IF((RIGHT(VLOOKUP(A31,BASE!A:C,3,0),3))=VLOOKUP((RIGHT(VLOOKUP(A31,BASE!A:C,3,0),3)),AC:AC,1,0),2,0),0)+_xlfn.IFNA(IF((RIGHT(VLOOKUP(A31,BASE!A:C,3,0),3))=VLOOKUP((RIGHT(VLOOKUP(A31,BASE!A:C,3,0),3)),AD:AD,1,0),1,0),0)</f>
        <v>2</v>
      </c>
      <c r="D31" s="216">
        <f t="shared" si="0"/>
        <v>1</v>
      </c>
      <c r="E31" s="215">
        <f>IF(LEFT(A31,2)="UL",IF((VLOOKUP(VLOOKUP(A31,BASE!A:B,2,0),REGISTRATIONS!B:C,2,0))="A320",IF(VLOOKUP(A31,BASE!A:S,19,0)="L",1,""),""),"")</f>
        <v>1</v>
      </c>
      <c r="F31" s="215" t="str">
        <f>IF(LEFT(A31,2)="UL",IF((VLOOKUP(VLOOKUP(A31,BASE!A:B,2,0),REGISTRATIONS!B:C,2,0))="A330",IF(VLOOKUP(A31,BASE!A:S,19,0)="L",1,""),""),"")</f>
        <v/>
      </c>
      <c r="G31" s="215" t="str">
        <f>IF(LEFT(A31,2)="UL",IF((VLOOKUP(VLOOKUP(A31,BASE!A:B,2,0),REGISTRATIONS!B:C,2,0))="A320",IF(VLOOKUP(A31,BASE!A:S,19,0)="T",1,""),""),"")</f>
        <v/>
      </c>
      <c r="H31" s="215" t="str">
        <f>IF(LEFT(A31,2)="UL",IF((VLOOKUP(VLOOKUP(A31,BASE!A:B,2,0),REGISTRATIONS!B:C,2,0))="A330",IF(VLOOKUP(A31,BASE!A:S,19,0)="T",1,""),""),"")</f>
        <v/>
      </c>
      <c r="I31" s="215">
        <f>IF(LEFT(A31,2)="UL",(_xlfn.IFNA(IF(VLOOKUP(A31,'SUPL. CALCULATION'!A:D,4,0)=VLOOKUP(VLOOKUP(A31,'SUPL. CALCULATION'!A:D,4,0),V:V,1,0),1,""),"")),"")</f>
        <v>1</v>
      </c>
      <c r="J31" s="215" t="str">
        <f>IF(LEFT(A31,2)="UL",IF(VLOOKUP(VLOOKUP(A31,BASE!A:B,2,0),REGISTRATIONS!B:C,2,0)="A320",(_xlfn.IFNA(IF(VLOOKUP(A31,'SUPL. CALCULATION'!A:D,4,0)=VLOOKUP(VLOOKUP(A31,'SUPL. CALCULATION'!A:D,4,0),'Dry Store - UL'!X:X,1,0),1,""),"")),""),"")</f>
        <v/>
      </c>
      <c r="K31" s="215" t="str">
        <f>IF(LEFT(A31,2)="UL",IF(VLOOKUP(VLOOKUP(A31,BASE!A:B,2,0),REGISTRATIONS!B:C,2,0)="A330",(_xlfn.IFNA(IF(VLOOKUP(A31,'SUPL. CALCULATION'!A:D,4,0)=VLOOKUP(VLOOKUP(A31,'SUPL. CALCULATION'!A:D,4,0),'Dry Store - UL'!X:X,1,0),1,""),"")),""),"")</f>
        <v/>
      </c>
      <c r="L31" s="215" t="str">
        <f>IF(LEFT(A31,2)="UL",IF(VLOOKUP(VLOOKUP(A31,BASE!A:B,2,0),REGISTRATIONS!B:C,2,0)="A320",(_xlfn.IFNA(IF(VLOOKUP(A31,'SUPL. CALCULATION'!A:D,4,0)=VLOOKUP(VLOOKUP(A31,'SUPL. CALCULATION'!A:D,4,0),W:W,1,0),1,""),"")),""),"")</f>
        <v/>
      </c>
      <c r="M31" s="215" t="str">
        <f>IF(LEFT(A31,2)="UL",IF(VLOOKUP(VLOOKUP(A31,BASE!A:B,2,0),REGISTRATIONS!B:C,2,0)="A330",(_xlfn.IFNA(IF(VLOOKUP(A31,'SUPL. CALCULATION'!A:D,4,0)=VLOOKUP(VLOOKUP(A31,'SUPL. CALCULATION'!A:D,4,0),W:W,1,0),1,""),"")),""),"")</f>
        <v/>
      </c>
      <c r="N31" s="216" t="str">
        <f>IF(_xlfn.IFNA(VLOOKUP(A31,'SUPL. CALCULATION'!B:AH,32,0),"")=0,"",_xlfn.IFNA(VLOOKUP(A31,'SUPL. CALCULATION'!B:AH,32,0),""))</f>
        <v/>
      </c>
      <c r="O31" s="216">
        <f>IF(_xlfn.IFNA(VLOOKUP(A31,'SUPL. CALCULATION'!B:AH,33,0),"")=0,"",_xlfn.IFNA(VLOOKUP(A31,'SUPL. CALCULATION'!B:AH,33,0),""))</f>
        <v>1</v>
      </c>
      <c r="P31" s="162" t="str">
        <f t="shared" si="1"/>
        <v/>
      </c>
    </row>
    <row r="32" spans="1:30" x14ac:dyDescent="0.3">
      <c r="A32" s="212" t="str">
        <f>_xlfn.IFNA(VLOOKUP(BASE!A36,'SUPL. CALCULATION'!A:A,1,0),"")</f>
        <v>UL1880</v>
      </c>
      <c r="B32" s="235">
        <f>_xlfn.IFNA(IF((RIGHT(VLOOKUP(A32,BASE!A:C,3,0),3))=VLOOKUP((RIGHT(VLOOKUP(A32,BASE!A:C,3,0),3)),AB:AB,1,0),4,0),0)+_xlfn.IFNA(IF((RIGHT(VLOOKUP(A32,BASE!A:C,3,0),3))=VLOOKUP((RIGHT(VLOOKUP(A32,BASE!A:C,3,0),3)),AC:AC,1,0),2,0),0)+_xlfn.IFNA(IF((RIGHT(VLOOKUP(A32,BASE!A:C,3,0),3))=VLOOKUP((RIGHT(VLOOKUP(A32,BASE!A:C,3,0),3)),AD:AD,1,0),1,0),0)</f>
        <v>2</v>
      </c>
      <c r="D32" s="213">
        <f t="shared" si="0"/>
        <v>1</v>
      </c>
      <c r="E32" s="212" t="str">
        <f>IF(LEFT(A32,2)="UL",IF((VLOOKUP(VLOOKUP(A32,BASE!A:B,2,0),REGISTRATIONS!B:C,2,0))="A320",IF(VLOOKUP(A32,BASE!A:S,19,0)="L",1,""),""),"")</f>
        <v/>
      </c>
      <c r="F32" s="212">
        <f>IF(LEFT(A32,2)="UL",IF((VLOOKUP(VLOOKUP(A32,BASE!A:B,2,0),REGISTRATIONS!B:C,2,0))="A330",IF(VLOOKUP(A32,BASE!A:S,19,0)="L",1,""),""),"")</f>
        <v>1</v>
      </c>
      <c r="G32" s="212" t="str">
        <f>IF(LEFT(A32,2)="UL",IF((VLOOKUP(VLOOKUP(A32,BASE!A:B,2,0),REGISTRATIONS!B:C,2,0))="A320",IF(VLOOKUP(A32,BASE!A:S,19,0)="T",1,""),""),"")</f>
        <v/>
      </c>
      <c r="H32" s="212" t="str">
        <f>IF(LEFT(A32,2)="UL",IF((VLOOKUP(VLOOKUP(A32,BASE!A:B,2,0),REGISTRATIONS!B:C,2,0))="A330",IF(VLOOKUP(A32,BASE!A:S,19,0)="T",1,""),""),"")</f>
        <v/>
      </c>
      <c r="I32" s="212">
        <f>IF(LEFT(A32,2)="UL",(_xlfn.IFNA(IF(VLOOKUP(A32,'SUPL. CALCULATION'!A:D,4,0)=VLOOKUP(VLOOKUP(A32,'SUPL. CALCULATION'!A:D,4,0),V:V,1,0),1,""),"")),"")</f>
        <v>1</v>
      </c>
      <c r="J32" s="212" t="str">
        <f>IF(LEFT(A32,2)="UL",IF(VLOOKUP(VLOOKUP(A32,BASE!A:B,2,0),REGISTRATIONS!B:C,2,0)="A320",(_xlfn.IFNA(IF(VLOOKUP(A32,'SUPL. CALCULATION'!A:D,4,0)=VLOOKUP(VLOOKUP(A32,'SUPL. CALCULATION'!A:D,4,0),'Dry Store - UL'!X:X,1,0),1,""),"")),""),"")</f>
        <v/>
      </c>
      <c r="K32" s="212" t="str">
        <f>IF(LEFT(A32,2)="UL",IF(VLOOKUP(VLOOKUP(A32,BASE!A:B,2,0),REGISTRATIONS!B:C,2,0)="A330",(_xlfn.IFNA(IF(VLOOKUP(A32,'SUPL. CALCULATION'!A:D,4,0)=VLOOKUP(VLOOKUP(A32,'SUPL. CALCULATION'!A:D,4,0),'Dry Store - UL'!X:X,1,0),1,""),"")),""),"")</f>
        <v/>
      </c>
      <c r="L32" s="212" t="str">
        <f>IF(LEFT(A32,2)="UL",IF(VLOOKUP(VLOOKUP(A32,BASE!A:B,2,0),REGISTRATIONS!B:C,2,0)="A320",(_xlfn.IFNA(IF(VLOOKUP(A32,'SUPL. CALCULATION'!A:D,4,0)=VLOOKUP(VLOOKUP(A32,'SUPL. CALCULATION'!A:D,4,0),W:W,1,0),1,""),"")),""),"")</f>
        <v/>
      </c>
      <c r="M32" s="212" t="str">
        <f>IF(LEFT(A32,2)="UL",IF(VLOOKUP(VLOOKUP(A32,BASE!A:B,2,0),REGISTRATIONS!B:C,2,0)="A330",(_xlfn.IFNA(IF(VLOOKUP(A32,'SUPL. CALCULATION'!A:D,4,0)=VLOOKUP(VLOOKUP(A32,'SUPL. CALCULATION'!A:D,4,0),W:W,1,0),1,""),"")),""),"")</f>
        <v/>
      </c>
      <c r="N32" s="213" t="str">
        <f>IF(_xlfn.IFNA(VLOOKUP(A32,'SUPL. CALCULATION'!B:AH,32,0),"")=0,"",_xlfn.IFNA(VLOOKUP(A32,'SUPL. CALCULATION'!B:AH,32,0),""))</f>
        <v/>
      </c>
      <c r="O32" s="213" t="str">
        <f>IF(_xlfn.IFNA(VLOOKUP(A32,'SUPL. CALCULATION'!B:AH,33,0),"")=0,"",_xlfn.IFNA(VLOOKUP(A32,'SUPL. CALCULATION'!B:AH,33,0),""))</f>
        <v/>
      </c>
      <c r="P32" s="162" t="str">
        <f t="shared" si="1"/>
        <v/>
      </c>
      <c r="V32" s="231"/>
      <c r="W32" s="232"/>
    </row>
    <row r="33" spans="1:23" x14ac:dyDescent="0.3">
      <c r="A33" s="215" t="str">
        <f>_xlfn.IFNA(VLOOKUP(BASE!A37,'SUPL. CALCULATION'!A:A,1,0),"")</f>
        <v/>
      </c>
      <c r="B33" s="236">
        <f>_xlfn.IFNA(IF((RIGHT(VLOOKUP(A33,BASE!A:C,3,0),3))=VLOOKUP((RIGHT(VLOOKUP(A33,BASE!A:C,3,0),3)),AB:AB,1,0),4,0),0)+_xlfn.IFNA(IF((RIGHT(VLOOKUP(A33,BASE!A:C,3,0),3))=VLOOKUP((RIGHT(VLOOKUP(A33,BASE!A:C,3,0),3)),AC:AC,1,0),2,0),0)+_xlfn.IFNA(IF((RIGHT(VLOOKUP(A33,BASE!A:C,3,0),3))=VLOOKUP((RIGHT(VLOOKUP(A33,BASE!A:C,3,0),3)),AD:AD,1,0),1,0),0)</f>
        <v>0</v>
      </c>
      <c r="D33" s="216" t="str">
        <f t="shared" si="0"/>
        <v/>
      </c>
      <c r="E33" s="215" t="str">
        <f>IF(LEFT(A33,2)="UL",IF((VLOOKUP(VLOOKUP(A33,BASE!A:B,2,0),REGISTRATIONS!B:C,2,0))="A320",IF(VLOOKUP(A33,BASE!A:S,19,0)="L",1,""),""),"")</f>
        <v/>
      </c>
      <c r="F33" s="215" t="str">
        <f>IF(LEFT(A33,2)="UL",IF((VLOOKUP(VLOOKUP(A33,BASE!A:B,2,0),REGISTRATIONS!B:C,2,0))="A330",IF(VLOOKUP(A33,BASE!A:S,19,0)="L",1,""),""),"")</f>
        <v/>
      </c>
      <c r="G33" s="215" t="str">
        <f>IF(LEFT(A33,2)="UL",IF((VLOOKUP(VLOOKUP(A33,BASE!A:B,2,0),REGISTRATIONS!B:C,2,0))="A320",IF(VLOOKUP(A33,BASE!A:S,19,0)="T",1,""),""),"")</f>
        <v/>
      </c>
      <c r="H33" s="215" t="str">
        <f>IF(LEFT(A33,2)="UL",IF((VLOOKUP(VLOOKUP(A33,BASE!A:B,2,0),REGISTRATIONS!B:C,2,0))="A330",IF(VLOOKUP(A33,BASE!A:S,19,0)="T",1,""),""),"")</f>
        <v/>
      </c>
      <c r="I33" s="215" t="str">
        <f>IF(LEFT(A33,2)="UL",(_xlfn.IFNA(IF(VLOOKUP(A33,'SUPL. CALCULATION'!A:D,4,0)=VLOOKUP(VLOOKUP(A33,'SUPL. CALCULATION'!A:D,4,0),V:V,1,0),1,""),"")),"")</f>
        <v/>
      </c>
      <c r="J33" s="215" t="str">
        <f>IF(LEFT(A33,2)="UL",IF(VLOOKUP(VLOOKUP(A33,BASE!A:B,2,0),REGISTRATIONS!B:C,2,0)="A320",(_xlfn.IFNA(IF(VLOOKUP(A33,'SUPL. CALCULATION'!A:D,4,0)=VLOOKUP(VLOOKUP(A33,'SUPL. CALCULATION'!A:D,4,0),'Dry Store - UL'!X:X,1,0),1,""),"")),""),"")</f>
        <v/>
      </c>
      <c r="K33" s="215" t="str">
        <f>IF(LEFT(A33,2)="UL",IF(VLOOKUP(VLOOKUP(A33,BASE!A:B,2,0),REGISTRATIONS!B:C,2,0)="A330",(_xlfn.IFNA(IF(VLOOKUP(A33,'SUPL. CALCULATION'!A:D,4,0)=VLOOKUP(VLOOKUP(A33,'SUPL. CALCULATION'!A:D,4,0),'Dry Store - UL'!X:X,1,0),1,""),"")),""),"")</f>
        <v/>
      </c>
      <c r="L33" s="215" t="str">
        <f>IF(LEFT(A33,2)="UL",IF(VLOOKUP(VLOOKUP(A33,BASE!A:B,2,0),REGISTRATIONS!B:C,2,0)="A320",(_xlfn.IFNA(IF(VLOOKUP(A33,'SUPL. CALCULATION'!A:D,4,0)=VLOOKUP(VLOOKUP(A33,'SUPL. CALCULATION'!A:D,4,0),W:W,1,0),1,""),"")),""),"")</f>
        <v/>
      </c>
      <c r="M33" s="215" t="str">
        <f>IF(LEFT(A33,2)="UL",IF(VLOOKUP(VLOOKUP(A33,BASE!A:B,2,0),REGISTRATIONS!B:C,2,0)="A330",(_xlfn.IFNA(IF(VLOOKUP(A33,'SUPL. CALCULATION'!A:D,4,0)=VLOOKUP(VLOOKUP(A33,'SUPL. CALCULATION'!A:D,4,0),W:W,1,0),1,""),"")),""),"")</f>
        <v/>
      </c>
      <c r="N33" s="216" t="str">
        <f>IF(_xlfn.IFNA(VLOOKUP(A33,'SUPL. CALCULATION'!B:AH,32,0),"")=0,"",_xlfn.IFNA(VLOOKUP(A33,'SUPL. CALCULATION'!B:AH,32,0),""))</f>
        <v/>
      </c>
      <c r="O33" s="216" t="str">
        <f>IF(_xlfn.IFNA(VLOOKUP(A33,'SUPL. CALCULATION'!B:AH,33,0),"")=0,"",_xlfn.IFNA(VLOOKUP(A33,'SUPL. CALCULATION'!B:AH,33,0),""))</f>
        <v/>
      </c>
      <c r="P33" s="162" t="str">
        <f t="shared" si="1"/>
        <v/>
      </c>
    </row>
    <row r="34" spans="1:23" x14ac:dyDescent="0.3">
      <c r="A34" s="212" t="str">
        <f>_xlfn.IFNA(VLOOKUP(BASE!A38,'SUPL. CALCULATION'!A:A,1,0),"")</f>
        <v/>
      </c>
      <c r="B34" s="235">
        <f>_xlfn.IFNA(IF((RIGHT(VLOOKUP(A34,BASE!A:C,3,0),3))=VLOOKUP((RIGHT(VLOOKUP(A34,BASE!A:C,3,0),3)),AB:AB,1,0),4,0),0)+_xlfn.IFNA(IF((RIGHT(VLOOKUP(A34,BASE!A:C,3,0),3))=VLOOKUP((RIGHT(VLOOKUP(A34,BASE!A:C,3,0),3)),AC:AC,1,0),2,0),0)+_xlfn.IFNA(IF((RIGHT(VLOOKUP(A34,BASE!A:C,3,0),3))=VLOOKUP((RIGHT(VLOOKUP(A34,BASE!A:C,3,0),3)),AD:AD,1,0),1,0),0)</f>
        <v>0</v>
      </c>
      <c r="D34" s="213" t="str">
        <f t="shared" si="0"/>
        <v/>
      </c>
      <c r="E34" s="212" t="str">
        <f>IF(LEFT(A34,2)="UL",IF((VLOOKUP(VLOOKUP(A34,BASE!A:B,2,0),REGISTRATIONS!B:C,2,0))="A320",IF(VLOOKUP(A34,BASE!A:S,19,0)="L",1,""),""),"")</f>
        <v/>
      </c>
      <c r="F34" s="212" t="str">
        <f>IF(LEFT(A34,2)="UL",IF((VLOOKUP(VLOOKUP(A34,BASE!A:B,2,0),REGISTRATIONS!B:C,2,0))="A330",IF(VLOOKUP(A34,BASE!A:S,19,0)="L",1,""),""),"")</f>
        <v/>
      </c>
      <c r="G34" s="212" t="str">
        <f>IF(LEFT(A34,2)="UL",IF((VLOOKUP(VLOOKUP(A34,BASE!A:B,2,0),REGISTRATIONS!B:C,2,0))="A320",IF(VLOOKUP(A34,BASE!A:S,19,0)="T",1,""),""),"")</f>
        <v/>
      </c>
      <c r="H34" s="212" t="str">
        <f>IF(LEFT(A34,2)="UL",IF((VLOOKUP(VLOOKUP(A34,BASE!A:B,2,0),REGISTRATIONS!B:C,2,0))="A330",IF(VLOOKUP(A34,BASE!A:S,19,0)="T",1,""),""),"")</f>
        <v/>
      </c>
      <c r="I34" s="212" t="str">
        <f>IF(LEFT(A34,2)="UL",(_xlfn.IFNA(IF(VLOOKUP(A34,'SUPL. CALCULATION'!A:D,4,0)=VLOOKUP(VLOOKUP(A34,'SUPL. CALCULATION'!A:D,4,0),V:V,1,0),1,""),"")),"")</f>
        <v/>
      </c>
      <c r="J34" s="212" t="str">
        <f>IF(LEFT(A34,2)="UL",IF(VLOOKUP(VLOOKUP(A34,BASE!A:B,2,0),REGISTRATIONS!B:C,2,0)="A320",(_xlfn.IFNA(IF(VLOOKUP(A34,'SUPL. CALCULATION'!A:D,4,0)=VLOOKUP(VLOOKUP(A34,'SUPL. CALCULATION'!A:D,4,0),'Dry Store - UL'!X:X,1,0),1,""),"")),""),"")</f>
        <v/>
      </c>
      <c r="K34" s="212" t="str">
        <f>IF(LEFT(A34,2)="UL",IF(VLOOKUP(VLOOKUP(A34,BASE!A:B,2,0),REGISTRATIONS!B:C,2,0)="A330",(_xlfn.IFNA(IF(VLOOKUP(A34,'SUPL. CALCULATION'!A:D,4,0)=VLOOKUP(VLOOKUP(A34,'SUPL. CALCULATION'!A:D,4,0),'Dry Store - UL'!X:X,1,0),1,""),"")),""),"")</f>
        <v/>
      </c>
      <c r="L34" s="212" t="str">
        <f>IF(LEFT(A34,2)="UL",IF(VLOOKUP(VLOOKUP(A34,BASE!A:B,2,0),REGISTRATIONS!B:C,2,0)="A320",(_xlfn.IFNA(IF(VLOOKUP(A34,'SUPL. CALCULATION'!A:D,4,0)=VLOOKUP(VLOOKUP(A34,'SUPL. CALCULATION'!A:D,4,0),W:W,1,0),1,""),"")),""),"")</f>
        <v/>
      </c>
      <c r="M34" s="212" t="str">
        <f>IF(LEFT(A34,2)="UL",IF(VLOOKUP(VLOOKUP(A34,BASE!A:B,2,0),REGISTRATIONS!B:C,2,0)="A330",(_xlfn.IFNA(IF(VLOOKUP(A34,'SUPL. CALCULATION'!A:D,4,0)=VLOOKUP(VLOOKUP(A34,'SUPL. CALCULATION'!A:D,4,0),W:W,1,0),1,""),"")),""),"")</f>
        <v/>
      </c>
      <c r="N34" s="213" t="str">
        <f>IF(_xlfn.IFNA(VLOOKUP(A34,'SUPL. CALCULATION'!B:AH,32,0),"")=0,"",_xlfn.IFNA(VLOOKUP(A34,'SUPL. CALCULATION'!B:AH,32,0),""))</f>
        <v/>
      </c>
      <c r="O34" s="213" t="str">
        <f>IF(_xlfn.IFNA(VLOOKUP(A34,'SUPL. CALCULATION'!B:AH,33,0),"")=0,"",_xlfn.IFNA(VLOOKUP(A34,'SUPL. CALCULATION'!B:AH,33,0),""))</f>
        <v/>
      </c>
      <c r="P34" s="162" t="str">
        <f t="shared" si="1"/>
        <v/>
      </c>
      <c r="V34" s="231"/>
      <c r="W34" s="232"/>
    </row>
    <row r="35" spans="1:23" x14ac:dyDescent="0.3">
      <c r="A35" s="215" t="str">
        <f>_xlfn.IFNA(VLOOKUP(BASE!A39,'SUPL. CALCULATION'!A:A,1,0),"")</f>
        <v>UL5031</v>
      </c>
      <c r="B35" s="236">
        <f>_xlfn.IFNA(IF((RIGHT(VLOOKUP(A35,BASE!A:C,3,0),3))=VLOOKUP((RIGHT(VLOOKUP(A35,BASE!A:C,3,0),3)),AB:AB,1,0),4,0),0)+_xlfn.IFNA(IF((RIGHT(VLOOKUP(A35,BASE!A:C,3,0),3))=VLOOKUP((RIGHT(VLOOKUP(A35,BASE!A:C,3,0),3)),AC:AC,1,0),2,0),0)+_xlfn.IFNA(IF((RIGHT(VLOOKUP(A35,BASE!A:C,3,0),3))=VLOOKUP((RIGHT(VLOOKUP(A35,BASE!A:C,3,0),3)),AD:AD,1,0),1,0),0)</f>
        <v>4</v>
      </c>
      <c r="D35" s="216">
        <f t="shared" si="0"/>
        <v>1</v>
      </c>
      <c r="E35" s="215" t="str">
        <f>IF(LEFT(A35,2)="UL",IF((VLOOKUP(VLOOKUP(A35,BASE!A:B,2,0),REGISTRATIONS!B:C,2,0))="A320",IF(VLOOKUP(A35,BASE!A:S,19,0)="L",1,""),""),"")</f>
        <v/>
      </c>
      <c r="F35" s="215" t="str">
        <f>IF(LEFT(A35,2)="UL",IF((VLOOKUP(VLOOKUP(A35,BASE!A:B,2,0),REGISTRATIONS!B:C,2,0))="A330",IF(VLOOKUP(A35,BASE!A:S,19,0)="L",1,""),""),"")</f>
        <v/>
      </c>
      <c r="G35" s="215" t="str">
        <f>IF(LEFT(A35,2)="UL",IF((VLOOKUP(VLOOKUP(A35,BASE!A:B,2,0),REGISTRATIONS!B:C,2,0))="A320",IF(VLOOKUP(A35,BASE!A:S,19,0)="T",1,""),""),"")</f>
        <v/>
      </c>
      <c r="H35" s="215">
        <f>IF(LEFT(A35,2)="UL",IF((VLOOKUP(VLOOKUP(A35,BASE!A:B,2,0),REGISTRATIONS!B:C,2,0))="A330",IF(VLOOKUP(A35,BASE!A:S,19,0)="T",1,""),""),"")</f>
        <v>1</v>
      </c>
      <c r="I35" s="215">
        <f>IF(LEFT(A35,2)="UL",(_xlfn.IFNA(IF(VLOOKUP(A35,'SUPL. CALCULATION'!A:D,4,0)=VLOOKUP(VLOOKUP(A35,'SUPL. CALCULATION'!A:D,4,0),V:V,1,0),1,""),"")),"")</f>
        <v>1</v>
      </c>
      <c r="J35" s="215" t="str">
        <f>IF(LEFT(A35,2)="UL",IF(VLOOKUP(VLOOKUP(A35,BASE!A:B,2,0),REGISTRATIONS!B:C,2,0)="A320",(_xlfn.IFNA(IF(VLOOKUP(A35,'SUPL. CALCULATION'!A:D,4,0)=VLOOKUP(VLOOKUP(A35,'SUPL. CALCULATION'!A:D,4,0),'Dry Store - UL'!X:X,1,0),1,""),"")),""),"")</f>
        <v/>
      </c>
      <c r="K35" s="215" t="str">
        <f>IF(LEFT(A35,2)="UL",IF(VLOOKUP(VLOOKUP(A35,BASE!A:B,2,0),REGISTRATIONS!B:C,2,0)="A330",(_xlfn.IFNA(IF(VLOOKUP(A35,'SUPL. CALCULATION'!A:D,4,0)=VLOOKUP(VLOOKUP(A35,'SUPL. CALCULATION'!A:D,4,0),'Dry Store - UL'!X:X,1,0),1,""),"")),""),"")</f>
        <v/>
      </c>
      <c r="L35" s="215" t="str">
        <f>IF(LEFT(A35,2)="UL",IF(VLOOKUP(VLOOKUP(A35,BASE!A:B,2,0),REGISTRATIONS!B:C,2,0)="A320",(_xlfn.IFNA(IF(VLOOKUP(A35,'SUPL. CALCULATION'!A:D,4,0)=VLOOKUP(VLOOKUP(A35,'SUPL. CALCULATION'!A:D,4,0),W:W,1,0),1,""),"")),""),"")</f>
        <v/>
      </c>
      <c r="M35" s="215" t="str">
        <f>IF(LEFT(A35,2)="UL",IF(VLOOKUP(VLOOKUP(A35,BASE!A:B,2,0),REGISTRATIONS!B:C,2,0)="A330",(_xlfn.IFNA(IF(VLOOKUP(A35,'SUPL. CALCULATION'!A:D,4,0)=VLOOKUP(VLOOKUP(A35,'SUPL. CALCULATION'!A:D,4,0),W:W,1,0),1,""),"")),""),"")</f>
        <v/>
      </c>
      <c r="N35" s="216" t="str">
        <f>IF(_xlfn.IFNA(VLOOKUP(A35,'SUPL. CALCULATION'!B:AH,32,0),"")=0,"",_xlfn.IFNA(VLOOKUP(A35,'SUPL. CALCULATION'!B:AH,32,0),""))</f>
        <v/>
      </c>
      <c r="O35" s="216" t="str">
        <f>IF(_xlfn.IFNA(VLOOKUP(A35,'SUPL. CALCULATION'!B:AH,33,0),"")=0,"",_xlfn.IFNA(VLOOKUP(A35,'SUPL. CALCULATION'!B:AH,33,0),""))</f>
        <v/>
      </c>
      <c r="P35" s="162" t="str">
        <f t="shared" si="1"/>
        <v/>
      </c>
    </row>
    <row r="36" spans="1:23" x14ac:dyDescent="0.3">
      <c r="A36" s="212" t="str">
        <f>_xlfn.IFNA(VLOOKUP(BASE!A40,'SUPL. CALCULATION'!A:A,1,0),"")</f>
        <v/>
      </c>
      <c r="B36" s="235">
        <f>_xlfn.IFNA(IF((RIGHT(VLOOKUP(A36,BASE!A:C,3,0),3))=VLOOKUP((RIGHT(VLOOKUP(A36,BASE!A:C,3,0),3)),AB:AB,1,0),4,0),0)+_xlfn.IFNA(IF((RIGHT(VLOOKUP(A36,BASE!A:C,3,0),3))=VLOOKUP((RIGHT(VLOOKUP(A36,BASE!A:C,3,0),3)),AC:AC,1,0),2,0),0)+_xlfn.IFNA(IF((RIGHT(VLOOKUP(A36,BASE!A:C,3,0),3))=VLOOKUP((RIGHT(VLOOKUP(A36,BASE!A:C,3,0),3)),AD:AD,1,0),1,0),0)</f>
        <v>0</v>
      </c>
      <c r="D36" s="213" t="str">
        <f t="shared" si="0"/>
        <v/>
      </c>
      <c r="E36" s="212" t="str">
        <f>IF(LEFT(A36,2)="UL",IF((VLOOKUP(VLOOKUP(A36,BASE!A:B,2,0),REGISTRATIONS!B:C,2,0))="A320",IF(VLOOKUP(A36,BASE!A:S,19,0)="L",1,""),""),"")</f>
        <v/>
      </c>
      <c r="F36" s="212" t="str">
        <f>IF(LEFT(A36,2)="UL",IF((VLOOKUP(VLOOKUP(A36,BASE!A:B,2,0),REGISTRATIONS!B:C,2,0))="A330",IF(VLOOKUP(A36,BASE!A:S,19,0)="L",1,""),""),"")</f>
        <v/>
      </c>
      <c r="G36" s="212" t="str">
        <f>IF(LEFT(A36,2)="UL",IF((VLOOKUP(VLOOKUP(A36,BASE!A:B,2,0),REGISTRATIONS!B:C,2,0))="A320",IF(VLOOKUP(A36,BASE!A:S,19,0)="T",1,""),""),"")</f>
        <v/>
      </c>
      <c r="H36" s="212" t="str">
        <f>IF(LEFT(A36,2)="UL",IF((VLOOKUP(VLOOKUP(A36,BASE!A:B,2,0),REGISTRATIONS!B:C,2,0))="A330",IF(VLOOKUP(A36,BASE!A:S,19,0)="T",1,""),""),"")</f>
        <v/>
      </c>
      <c r="I36" s="212" t="str">
        <f>IF(LEFT(A36,2)="UL",(_xlfn.IFNA(IF(VLOOKUP(A36,'SUPL. CALCULATION'!A:D,4,0)=VLOOKUP(VLOOKUP(A36,'SUPL. CALCULATION'!A:D,4,0),V:V,1,0),1,""),"")),"")</f>
        <v/>
      </c>
      <c r="J36" s="212" t="str">
        <f>IF(LEFT(A36,2)="UL",IF(VLOOKUP(VLOOKUP(A36,BASE!A:B,2,0),REGISTRATIONS!B:C,2,0)="A320",(_xlfn.IFNA(IF(VLOOKUP(A36,'SUPL. CALCULATION'!A:D,4,0)=VLOOKUP(VLOOKUP(A36,'SUPL. CALCULATION'!A:D,4,0),'Dry Store - UL'!X:X,1,0),1,""),"")),""),"")</f>
        <v/>
      </c>
      <c r="K36" s="212" t="str">
        <f>IF(LEFT(A36,2)="UL",IF(VLOOKUP(VLOOKUP(A36,BASE!A:B,2,0),REGISTRATIONS!B:C,2,0)="A330",(_xlfn.IFNA(IF(VLOOKUP(A36,'SUPL. CALCULATION'!A:D,4,0)=VLOOKUP(VLOOKUP(A36,'SUPL. CALCULATION'!A:D,4,0),'Dry Store - UL'!X:X,1,0),1,""),"")),""),"")</f>
        <v/>
      </c>
      <c r="L36" s="212" t="str">
        <f>IF(LEFT(A36,2)="UL",IF(VLOOKUP(VLOOKUP(A36,BASE!A:B,2,0),REGISTRATIONS!B:C,2,0)="A320",(_xlfn.IFNA(IF(VLOOKUP(A36,'SUPL. CALCULATION'!A:D,4,0)=VLOOKUP(VLOOKUP(A36,'SUPL. CALCULATION'!A:D,4,0),W:W,1,0),1,""),"")),""),"")</f>
        <v/>
      </c>
      <c r="M36" s="212" t="str">
        <f>IF(LEFT(A36,2)="UL",IF(VLOOKUP(VLOOKUP(A36,BASE!A:B,2,0),REGISTRATIONS!B:C,2,0)="A330",(_xlfn.IFNA(IF(VLOOKUP(A36,'SUPL. CALCULATION'!A:D,4,0)=VLOOKUP(VLOOKUP(A36,'SUPL. CALCULATION'!A:D,4,0),W:W,1,0),1,""),"")),""),"")</f>
        <v/>
      </c>
      <c r="N36" s="213" t="str">
        <f>IF(_xlfn.IFNA(VLOOKUP(A36,'SUPL. CALCULATION'!B:AH,32,0),"")=0,"",_xlfn.IFNA(VLOOKUP(A36,'SUPL. CALCULATION'!B:AH,32,0),""))</f>
        <v/>
      </c>
      <c r="O36" s="213" t="str">
        <f>IF(_xlfn.IFNA(VLOOKUP(A36,'SUPL. CALCULATION'!B:AH,33,0),"")=0,"",_xlfn.IFNA(VLOOKUP(A36,'SUPL. CALCULATION'!B:AH,33,0),""))</f>
        <v/>
      </c>
      <c r="P36" s="162" t="str">
        <f t="shared" si="1"/>
        <v/>
      </c>
      <c r="V36" s="231"/>
      <c r="W36" s="232"/>
    </row>
    <row r="37" spans="1:23" x14ac:dyDescent="0.3">
      <c r="A37" s="215" t="str">
        <f>_xlfn.IFNA(VLOOKUP(BASE!A41,'SUPL. CALCULATION'!A:A,1,0),"")</f>
        <v>UL0115</v>
      </c>
      <c r="B37" s="236">
        <f>_xlfn.IFNA(IF((RIGHT(VLOOKUP(A37,BASE!A:C,3,0),3))=VLOOKUP((RIGHT(VLOOKUP(A37,BASE!A:C,3,0),3)),AB:AB,1,0),4,0),0)+_xlfn.IFNA(IF((RIGHT(VLOOKUP(A37,BASE!A:C,3,0),3))=VLOOKUP((RIGHT(VLOOKUP(A37,BASE!A:C,3,0),3)),AC:AC,1,0),2,0),0)+_xlfn.IFNA(IF((RIGHT(VLOOKUP(A37,BASE!A:C,3,0),3))=VLOOKUP((RIGHT(VLOOKUP(A37,BASE!A:C,3,0),3)),AD:AD,1,0),1,0),0)</f>
        <v>1</v>
      </c>
      <c r="D37" s="216">
        <f t="shared" si="0"/>
        <v>1</v>
      </c>
      <c r="E37" s="215" t="str">
        <f>IF(LEFT(A37,2)="UL",IF((VLOOKUP(VLOOKUP(A37,BASE!A:B,2,0),REGISTRATIONS!B:C,2,0))="A320",IF(VLOOKUP(A37,BASE!A:S,19,0)="L",1,""),""),"")</f>
        <v/>
      </c>
      <c r="F37" s="215" t="str">
        <f>IF(LEFT(A37,2)="UL",IF((VLOOKUP(VLOOKUP(A37,BASE!A:B,2,0),REGISTRATIONS!B:C,2,0))="A330",IF(VLOOKUP(A37,BASE!A:S,19,0)="L",1,""),""),"")</f>
        <v/>
      </c>
      <c r="G37" s="215" t="str">
        <f>IF(LEFT(A37,2)="UL",IF((VLOOKUP(VLOOKUP(A37,BASE!A:B,2,0),REGISTRATIONS!B:C,2,0))="A320",IF(VLOOKUP(A37,BASE!A:S,19,0)="T",1,""),""),"")</f>
        <v/>
      </c>
      <c r="H37" s="215">
        <f>IF(LEFT(A37,2)="UL",IF((VLOOKUP(VLOOKUP(A37,BASE!A:B,2,0),REGISTRATIONS!B:C,2,0))="A330",IF(VLOOKUP(A37,BASE!A:S,19,0)="T",1,""),""),"")</f>
        <v>1</v>
      </c>
      <c r="I37" s="215" t="str">
        <f>IF(LEFT(A37,2)="UL",(_xlfn.IFNA(IF(VLOOKUP(A37,'SUPL. CALCULATION'!A:D,4,0)=VLOOKUP(VLOOKUP(A37,'SUPL. CALCULATION'!A:D,4,0),V:V,1,0),1,""),"")),"")</f>
        <v/>
      </c>
      <c r="J37" s="215" t="str">
        <f>IF(LEFT(A37,2)="UL",IF(VLOOKUP(VLOOKUP(A37,BASE!A:B,2,0),REGISTRATIONS!B:C,2,0)="A320",(_xlfn.IFNA(IF(VLOOKUP(A37,'SUPL. CALCULATION'!A:D,4,0)=VLOOKUP(VLOOKUP(A37,'SUPL. CALCULATION'!A:D,4,0),'Dry Store - UL'!X:X,1,0),1,""),"")),""),"")</f>
        <v/>
      </c>
      <c r="K37" s="215">
        <f>IF(LEFT(A37,2)="UL",IF(VLOOKUP(VLOOKUP(A37,BASE!A:B,2,0),REGISTRATIONS!B:C,2,0)="A330",(_xlfn.IFNA(IF(VLOOKUP(A37,'SUPL. CALCULATION'!A:D,4,0)=VLOOKUP(VLOOKUP(A37,'SUPL. CALCULATION'!A:D,4,0),'Dry Store - UL'!X:X,1,0),1,""),"")),""),"")</f>
        <v>1</v>
      </c>
      <c r="L37" s="215" t="str">
        <f>IF(LEFT(A37,2)="UL",IF(VLOOKUP(VLOOKUP(A37,BASE!A:B,2,0),REGISTRATIONS!B:C,2,0)="A320",(_xlfn.IFNA(IF(VLOOKUP(A37,'SUPL. CALCULATION'!A:D,4,0)=VLOOKUP(VLOOKUP(A37,'SUPL. CALCULATION'!A:D,4,0),W:W,1,0),1,""),"")),""),"")</f>
        <v/>
      </c>
      <c r="M37" s="215" t="str">
        <f>IF(LEFT(A37,2)="UL",IF(VLOOKUP(VLOOKUP(A37,BASE!A:B,2,0),REGISTRATIONS!B:C,2,0)="A330",(_xlfn.IFNA(IF(VLOOKUP(A37,'SUPL. CALCULATION'!A:D,4,0)=VLOOKUP(VLOOKUP(A37,'SUPL. CALCULATION'!A:D,4,0),W:W,1,0),1,""),"")),""),"")</f>
        <v/>
      </c>
      <c r="N37" s="216" t="str">
        <f>IF(_xlfn.IFNA(VLOOKUP(A37,'SUPL. CALCULATION'!B:AH,32,0),"")=0,"",_xlfn.IFNA(VLOOKUP(A37,'SUPL. CALCULATION'!B:AH,32,0),""))</f>
        <v/>
      </c>
      <c r="O37" s="216" t="str">
        <f>IF(_xlfn.IFNA(VLOOKUP(A37,'SUPL. CALCULATION'!B:AH,33,0),"")=0,"",_xlfn.IFNA(VLOOKUP(A37,'SUPL. CALCULATION'!B:AH,33,0),""))</f>
        <v/>
      </c>
      <c r="P37" s="162" t="str">
        <f t="shared" si="1"/>
        <v/>
      </c>
    </row>
    <row r="38" spans="1:23" x14ac:dyDescent="0.3">
      <c r="A38" s="212" t="str">
        <f>_xlfn.IFNA(VLOOKUP(BASE!A42,'SUPL. CALCULATION'!A:A,1,0),"")</f>
        <v/>
      </c>
      <c r="B38" s="235">
        <f>_xlfn.IFNA(IF((RIGHT(VLOOKUP(A38,BASE!A:C,3,0),3))=VLOOKUP((RIGHT(VLOOKUP(A38,BASE!A:C,3,0),3)),AB:AB,1,0),4,0),0)+_xlfn.IFNA(IF((RIGHT(VLOOKUP(A38,BASE!A:C,3,0),3))=VLOOKUP((RIGHT(VLOOKUP(A38,BASE!A:C,3,0),3)),AC:AC,1,0),2,0),0)+_xlfn.IFNA(IF((RIGHT(VLOOKUP(A38,BASE!A:C,3,0),3))=VLOOKUP((RIGHT(VLOOKUP(A38,BASE!A:C,3,0),3)),AD:AD,1,0),1,0),0)</f>
        <v>0</v>
      </c>
      <c r="D38" s="213" t="str">
        <f t="shared" si="0"/>
        <v/>
      </c>
      <c r="E38" s="212" t="str">
        <f>IF(LEFT(A38,2)="UL",IF((VLOOKUP(VLOOKUP(A38,BASE!A:B,2,0),REGISTRATIONS!B:C,2,0))="A320",IF(VLOOKUP(A38,BASE!A:S,19,0)="L",1,""),""),"")</f>
        <v/>
      </c>
      <c r="F38" s="212" t="str">
        <f>IF(LEFT(A38,2)="UL",IF((VLOOKUP(VLOOKUP(A38,BASE!A:B,2,0),REGISTRATIONS!B:C,2,0))="A330",IF(VLOOKUP(A38,BASE!A:S,19,0)="L",1,""),""),"")</f>
        <v/>
      </c>
      <c r="G38" s="212" t="str">
        <f>IF(LEFT(A38,2)="UL",IF((VLOOKUP(VLOOKUP(A38,BASE!A:B,2,0),REGISTRATIONS!B:C,2,0))="A320",IF(VLOOKUP(A38,BASE!A:S,19,0)="T",1,""),""),"")</f>
        <v/>
      </c>
      <c r="H38" s="212" t="str">
        <f>IF(LEFT(A38,2)="UL",IF((VLOOKUP(VLOOKUP(A38,BASE!A:B,2,0),REGISTRATIONS!B:C,2,0))="A330",IF(VLOOKUP(A38,BASE!A:S,19,0)="T",1,""),""),"")</f>
        <v/>
      </c>
      <c r="I38" s="212" t="str">
        <f>IF(LEFT(A38,2)="UL",(_xlfn.IFNA(IF(VLOOKUP(A38,'SUPL. CALCULATION'!A:D,4,0)=VLOOKUP(VLOOKUP(A38,'SUPL. CALCULATION'!A:D,4,0),V:V,1,0),1,""),"")),"")</f>
        <v/>
      </c>
      <c r="J38" s="212" t="str">
        <f>IF(LEFT(A38,2)="UL",IF(VLOOKUP(VLOOKUP(A38,BASE!A:B,2,0),REGISTRATIONS!B:C,2,0)="A320",(_xlfn.IFNA(IF(VLOOKUP(A38,'SUPL. CALCULATION'!A:D,4,0)=VLOOKUP(VLOOKUP(A38,'SUPL. CALCULATION'!A:D,4,0),'Dry Store - UL'!X:X,1,0),1,""),"")),""),"")</f>
        <v/>
      </c>
      <c r="K38" s="212" t="str">
        <f>IF(LEFT(A38,2)="UL",IF(VLOOKUP(VLOOKUP(A38,BASE!A:B,2,0),REGISTRATIONS!B:C,2,0)="A330",(_xlfn.IFNA(IF(VLOOKUP(A38,'SUPL. CALCULATION'!A:D,4,0)=VLOOKUP(VLOOKUP(A38,'SUPL. CALCULATION'!A:D,4,0),'Dry Store - UL'!X:X,1,0),1,""),"")),""),"")</f>
        <v/>
      </c>
      <c r="L38" s="212" t="str">
        <f>IF(LEFT(A38,2)="UL",IF(VLOOKUP(VLOOKUP(A38,BASE!A:B,2,0),REGISTRATIONS!B:C,2,0)="A320",(_xlfn.IFNA(IF(VLOOKUP(A38,'SUPL. CALCULATION'!A:D,4,0)=VLOOKUP(VLOOKUP(A38,'SUPL. CALCULATION'!A:D,4,0),W:W,1,0),1,""),"")),""),"")</f>
        <v/>
      </c>
      <c r="M38" s="212" t="str">
        <f>IF(LEFT(A38,2)="UL",IF(VLOOKUP(VLOOKUP(A38,BASE!A:B,2,0),REGISTRATIONS!B:C,2,0)="A330",(_xlfn.IFNA(IF(VLOOKUP(A38,'SUPL. CALCULATION'!A:D,4,0)=VLOOKUP(VLOOKUP(A38,'SUPL. CALCULATION'!A:D,4,0),W:W,1,0),1,""),"")),""),"")</f>
        <v/>
      </c>
      <c r="N38" s="213" t="str">
        <f>IF(_xlfn.IFNA(VLOOKUP(A38,'SUPL. CALCULATION'!B:AH,32,0),"")=0,"",_xlfn.IFNA(VLOOKUP(A38,'SUPL. CALCULATION'!B:AH,32,0),""))</f>
        <v/>
      </c>
      <c r="O38" s="213" t="str">
        <f>IF(_xlfn.IFNA(VLOOKUP(A38,'SUPL. CALCULATION'!B:AH,33,0),"")=0,"",_xlfn.IFNA(VLOOKUP(A38,'SUPL. CALCULATION'!B:AH,33,0),""))</f>
        <v/>
      </c>
      <c r="P38" s="162" t="str">
        <f t="shared" si="1"/>
        <v/>
      </c>
      <c r="V38" s="231"/>
      <c r="W38" s="232"/>
    </row>
    <row r="39" spans="1:23" x14ac:dyDescent="0.3">
      <c r="A39" s="215" t="str">
        <f>_xlfn.IFNA(VLOOKUP(BASE!A43,'SUPL. CALCULATION'!A:A,1,0),"")</f>
        <v>UL0139</v>
      </c>
      <c r="B39" s="236">
        <f>_xlfn.IFNA(IF((RIGHT(VLOOKUP(A39,BASE!A:C,3,0),3))=VLOOKUP((RIGHT(VLOOKUP(A39,BASE!A:C,3,0),3)),AB:AB,1,0),4,0),0)+_xlfn.IFNA(IF((RIGHT(VLOOKUP(A39,BASE!A:C,3,0),3))=VLOOKUP((RIGHT(VLOOKUP(A39,BASE!A:C,3,0),3)),AC:AC,1,0),2,0),0)+_xlfn.IFNA(IF((RIGHT(VLOOKUP(A39,BASE!A:C,3,0),3))=VLOOKUP((RIGHT(VLOOKUP(A39,BASE!A:C,3,0),3)),AD:AD,1,0),1,0),0)</f>
        <v>1</v>
      </c>
      <c r="D39" s="216">
        <f t="shared" si="0"/>
        <v>1</v>
      </c>
      <c r="E39" s="215" t="str">
        <f>IF(LEFT(A39,2)="UL",IF((VLOOKUP(VLOOKUP(A39,BASE!A:B,2,0),REGISTRATIONS!B:C,2,0))="A320",IF(VLOOKUP(A39,BASE!A:S,19,0)="L",1,""),""),"")</f>
        <v/>
      </c>
      <c r="F39" s="215" t="str">
        <f>IF(LEFT(A39,2)="UL",IF((VLOOKUP(VLOOKUP(A39,BASE!A:B,2,0),REGISTRATIONS!B:C,2,0))="A330",IF(VLOOKUP(A39,BASE!A:S,19,0)="L",1,""),""),"")</f>
        <v/>
      </c>
      <c r="G39" s="215">
        <f>IF(LEFT(A39,2)="UL",IF((VLOOKUP(VLOOKUP(A39,BASE!A:B,2,0),REGISTRATIONS!B:C,2,0))="A320",IF(VLOOKUP(A39,BASE!A:S,19,0)="T",1,""),""),"")</f>
        <v>1</v>
      </c>
      <c r="H39" s="215" t="str">
        <f>IF(LEFT(A39,2)="UL",IF((VLOOKUP(VLOOKUP(A39,BASE!A:B,2,0),REGISTRATIONS!B:C,2,0))="A330",IF(VLOOKUP(A39,BASE!A:S,19,0)="T",1,""),""),"")</f>
        <v/>
      </c>
      <c r="I39" s="215" t="str">
        <f>IF(LEFT(A39,2)="UL",(_xlfn.IFNA(IF(VLOOKUP(A39,'SUPL. CALCULATION'!A:D,4,0)=VLOOKUP(VLOOKUP(A39,'SUPL. CALCULATION'!A:D,4,0),V:V,1,0),1,""),"")),"")</f>
        <v/>
      </c>
      <c r="J39" s="215" t="str">
        <f>IF(LEFT(A39,2)="UL",IF(VLOOKUP(VLOOKUP(A39,BASE!A:B,2,0),REGISTRATIONS!B:C,2,0)="A320",(_xlfn.IFNA(IF(VLOOKUP(A39,'SUPL. CALCULATION'!A:D,4,0)=VLOOKUP(VLOOKUP(A39,'SUPL. CALCULATION'!A:D,4,0),'Dry Store - UL'!X:X,1,0),1,""),"")),""),"")</f>
        <v/>
      </c>
      <c r="K39" s="215" t="str">
        <f>IF(LEFT(A39,2)="UL",IF(VLOOKUP(VLOOKUP(A39,BASE!A:B,2,0),REGISTRATIONS!B:C,2,0)="A330",(_xlfn.IFNA(IF(VLOOKUP(A39,'SUPL. CALCULATION'!A:D,4,0)=VLOOKUP(VLOOKUP(A39,'SUPL. CALCULATION'!A:D,4,0),'Dry Store - UL'!X:X,1,0),1,""),"")),""),"")</f>
        <v/>
      </c>
      <c r="L39" s="215">
        <f>IF(LEFT(A39,2)="UL",IF(VLOOKUP(VLOOKUP(A39,BASE!A:B,2,0),REGISTRATIONS!B:C,2,0)="A320",(_xlfn.IFNA(IF(VLOOKUP(A39,'SUPL. CALCULATION'!A:D,4,0)=VLOOKUP(VLOOKUP(A39,'SUPL. CALCULATION'!A:D,4,0),W:W,1,0),1,""),"")),""),"")</f>
        <v>1</v>
      </c>
      <c r="M39" s="215" t="str">
        <f>IF(LEFT(A39,2)="UL",IF(VLOOKUP(VLOOKUP(A39,BASE!A:B,2,0),REGISTRATIONS!B:C,2,0)="A330",(_xlfn.IFNA(IF(VLOOKUP(A39,'SUPL. CALCULATION'!A:D,4,0)=VLOOKUP(VLOOKUP(A39,'SUPL. CALCULATION'!A:D,4,0),W:W,1,0),1,""),"")),""),"")</f>
        <v/>
      </c>
      <c r="N39" s="216" t="str">
        <f>IF(_xlfn.IFNA(VLOOKUP(A39,'SUPL. CALCULATION'!B:AH,32,0),"")=0,"",_xlfn.IFNA(VLOOKUP(A39,'SUPL. CALCULATION'!B:AH,32,0),""))</f>
        <v/>
      </c>
      <c r="O39" s="216">
        <f>IF(_xlfn.IFNA(VLOOKUP(A39,'SUPL. CALCULATION'!B:AH,33,0),"")=0,"",_xlfn.IFNA(VLOOKUP(A39,'SUPL. CALCULATION'!B:AH,33,0),""))</f>
        <v>1</v>
      </c>
      <c r="P39" s="162" t="str">
        <f t="shared" si="1"/>
        <v/>
      </c>
    </row>
    <row r="40" spans="1:23" x14ac:dyDescent="0.3">
      <c r="A40" s="212" t="str">
        <f>_xlfn.IFNA(VLOOKUP(BASE!A44,'SUPL. CALCULATION'!A:A,1,0),"")</f>
        <v/>
      </c>
      <c r="B40" s="235">
        <f>_xlfn.IFNA(IF((RIGHT(VLOOKUP(A40,BASE!A:C,3,0),3))=VLOOKUP((RIGHT(VLOOKUP(A40,BASE!A:C,3,0),3)),AB:AB,1,0),4,0),0)+_xlfn.IFNA(IF((RIGHT(VLOOKUP(A40,BASE!A:C,3,0),3))=VLOOKUP((RIGHT(VLOOKUP(A40,BASE!A:C,3,0),3)),AC:AC,1,0),2,0),0)+_xlfn.IFNA(IF((RIGHT(VLOOKUP(A40,BASE!A:C,3,0),3))=VLOOKUP((RIGHT(VLOOKUP(A40,BASE!A:C,3,0),3)),AD:AD,1,0),1,0),0)</f>
        <v>0</v>
      </c>
      <c r="D40" s="213" t="str">
        <f t="shared" si="0"/>
        <v/>
      </c>
      <c r="E40" s="212" t="str">
        <f>IF(LEFT(A40,2)="UL",IF((VLOOKUP(VLOOKUP(A40,BASE!A:B,2,0),REGISTRATIONS!B:C,2,0))="A320",IF(VLOOKUP(A40,BASE!A:S,19,0)="L",1,""),""),"")</f>
        <v/>
      </c>
      <c r="F40" s="212" t="str">
        <f>IF(LEFT(A40,2)="UL",IF((VLOOKUP(VLOOKUP(A40,BASE!A:B,2,0),REGISTRATIONS!B:C,2,0))="A330",IF(VLOOKUP(A40,BASE!A:S,19,0)="L",1,""),""),"")</f>
        <v/>
      </c>
      <c r="G40" s="212" t="str">
        <f>IF(LEFT(A40,2)="UL",IF((VLOOKUP(VLOOKUP(A40,BASE!A:B,2,0),REGISTRATIONS!B:C,2,0))="A320",IF(VLOOKUP(A40,BASE!A:S,19,0)="T",1,""),""),"")</f>
        <v/>
      </c>
      <c r="H40" s="212" t="str">
        <f>IF(LEFT(A40,2)="UL",IF((VLOOKUP(VLOOKUP(A40,BASE!A:B,2,0),REGISTRATIONS!B:C,2,0))="A330",IF(VLOOKUP(A40,BASE!A:S,19,0)="T",1,""),""),"")</f>
        <v/>
      </c>
      <c r="I40" s="212" t="str">
        <f>IF(LEFT(A40,2)="UL",(_xlfn.IFNA(IF(VLOOKUP(A40,'SUPL. CALCULATION'!A:D,4,0)=VLOOKUP(VLOOKUP(A40,'SUPL. CALCULATION'!A:D,4,0),V:V,1,0),1,""),"")),"")</f>
        <v/>
      </c>
      <c r="J40" s="212" t="str">
        <f>IF(LEFT(A40,2)="UL",IF(VLOOKUP(VLOOKUP(A40,BASE!A:B,2,0),REGISTRATIONS!B:C,2,0)="A320",(_xlfn.IFNA(IF(VLOOKUP(A40,'SUPL. CALCULATION'!A:D,4,0)=VLOOKUP(VLOOKUP(A40,'SUPL. CALCULATION'!A:D,4,0),'Dry Store - UL'!X:X,1,0),1,""),"")),""),"")</f>
        <v/>
      </c>
      <c r="K40" s="212" t="str">
        <f>IF(LEFT(A40,2)="UL",IF(VLOOKUP(VLOOKUP(A40,BASE!A:B,2,0),REGISTRATIONS!B:C,2,0)="A330",(_xlfn.IFNA(IF(VLOOKUP(A40,'SUPL. CALCULATION'!A:D,4,0)=VLOOKUP(VLOOKUP(A40,'SUPL. CALCULATION'!A:D,4,0),'Dry Store - UL'!X:X,1,0),1,""),"")),""),"")</f>
        <v/>
      </c>
      <c r="L40" s="212" t="str">
        <f>IF(LEFT(A40,2)="UL",IF(VLOOKUP(VLOOKUP(A40,BASE!A:B,2,0),REGISTRATIONS!B:C,2,0)="A320",(_xlfn.IFNA(IF(VLOOKUP(A40,'SUPL. CALCULATION'!A:D,4,0)=VLOOKUP(VLOOKUP(A40,'SUPL. CALCULATION'!A:D,4,0),W:W,1,0),1,""),"")),""),"")</f>
        <v/>
      </c>
      <c r="M40" s="212" t="str">
        <f>IF(LEFT(A40,2)="UL",IF(VLOOKUP(VLOOKUP(A40,BASE!A:B,2,0),REGISTRATIONS!B:C,2,0)="A330",(_xlfn.IFNA(IF(VLOOKUP(A40,'SUPL. CALCULATION'!A:D,4,0)=VLOOKUP(VLOOKUP(A40,'SUPL. CALCULATION'!A:D,4,0),W:W,1,0),1,""),"")),""),"")</f>
        <v/>
      </c>
      <c r="N40" s="213" t="str">
        <f>IF(_xlfn.IFNA(VLOOKUP(A40,'SUPL. CALCULATION'!B:AH,32,0),"")=0,"",_xlfn.IFNA(VLOOKUP(A40,'SUPL. CALCULATION'!B:AH,32,0),""))</f>
        <v/>
      </c>
      <c r="O40" s="213" t="str">
        <f>IF(_xlfn.IFNA(VLOOKUP(A40,'SUPL. CALCULATION'!B:AH,33,0),"")=0,"",_xlfn.IFNA(VLOOKUP(A40,'SUPL. CALCULATION'!B:AH,33,0),""))</f>
        <v/>
      </c>
      <c r="P40" s="162" t="str">
        <f t="shared" si="1"/>
        <v/>
      </c>
      <c r="V40" s="231"/>
      <c r="W40" s="232"/>
    </row>
    <row r="41" spans="1:23" x14ac:dyDescent="0.3">
      <c r="A41" s="215" t="str">
        <f>_xlfn.IFNA(VLOOKUP(BASE!A45,'SUPL. CALCULATION'!A:A,1,0),"")</f>
        <v>UL0127</v>
      </c>
      <c r="B41" s="236">
        <f>_xlfn.IFNA(IF((RIGHT(VLOOKUP(A41,BASE!A:C,3,0),3))=VLOOKUP((RIGHT(VLOOKUP(A41,BASE!A:C,3,0),3)),AB:AB,1,0),4,0),0)+_xlfn.IFNA(IF((RIGHT(VLOOKUP(A41,BASE!A:C,3,0),3))=VLOOKUP((RIGHT(VLOOKUP(A41,BASE!A:C,3,0),3)),AC:AC,1,0),2,0),0)+_xlfn.IFNA(IF((RIGHT(VLOOKUP(A41,BASE!A:C,3,0),3))=VLOOKUP((RIGHT(VLOOKUP(A41,BASE!A:C,3,0),3)),AD:AD,1,0),1,0),0)</f>
        <v>1</v>
      </c>
      <c r="D41" s="216">
        <f t="shared" si="0"/>
        <v>1</v>
      </c>
      <c r="E41" s="215" t="str">
        <f>IF(LEFT(A41,2)="UL",IF((VLOOKUP(VLOOKUP(A41,BASE!A:B,2,0),REGISTRATIONS!B:C,2,0))="A320",IF(VLOOKUP(A41,BASE!A:S,19,0)="L",1,""),""),"")</f>
        <v/>
      </c>
      <c r="F41" s="215" t="str">
        <f>IF(LEFT(A41,2)="UL",IF((VLOOKUP(VLOOKUP(A41,BASE!A:B,2,0),REGISTRATIONS!B:C,2,0))="A330",IF(VLOOKUP(A41,BASE!A:S,19,0)="L",1,""),""),"")</f>
        <v/>
      </c>
      <c r="G41" s="215">
        <f>IF(LEFT(A41,2)="UL",IF((VLOOKUP(VLOOKUP(A41,BASE!A:B,2,0),REGISTRATIONS!B:C,2,0))="A320",IF(VLOOKUP(A41,BASE!A:S,19,0)="T",1,""),""),"")</f>
        <v>1</v>
      </c>
      <c r="H41" s="215" t="str">
        <f>IF(LEFT(A41,2)="UL",IF((VLOOKUP(VLOOKUP(A41,BASE!A:B,2,0),REGISTRATIONS!B:C,2,0))="A330",IF(VLOOKUP(A41,BASE!A:S,19,0)="T",1,""),""),"")</f>
        <v/>
      </c>
      <c r="I41" s="215" t="str">
        <f>IF(LEFT(A41,2)="UL",(_xlfn.IFNA(IF(VLOOKUP(A41,'SUPL. CALCULATION'!A:D,4,0)=VLOOKUP(VLOOKUP(A41,'SUPL. CALCULATION'!A:D,4,0),V:V,1,0),1,""),"")),"")</f>
        <v/>
      </c>
      <c r="J41" s="215" t="str">
        <f>IF(LEFT(A41,2)="UL",IF(VLOOKUP(VLOOKUP(A41,BASE!A:B,2,0),REGISTRATIONS!B:C,2,0)="A320",(_xlfn.IFNA(IF(VLOOKUP(A41,'SUPL. CALCULATION'!A:D,4,0)=VLOOKUP(VLOOKUP(A41,'SUPL. CALCULATION'!A:D,4,0),'Dry Store - UL'!X:X,1,0),1,""),"")),""),"")</f>
        <v/>
      </c>
      <c r="K41" s="215" t="str">
        <f>IF(LEFT(A41,2)="UL",IF(VLOOKUP(VLOOKUP(A41,BASE!A:B,2,0),REGISTRATIONS!B:C,2,0)="A330",(_xlfn.IFNA(IF(VLOOKUP(A41,'SUPL. CALCULATION'!A:D,4,0)=VLOOKUP(VLOOKUP(A41,'SUPL. CALCULATION'!A:D,4,0),'Dry Store - UL'!X:X,1,0),1,""),"")),""),"")</f>
        <v/>
      </c>
      <c r="L41" s="215">
        <f>IF(LEFT(A41,2)="UL",IF(VLOOKUP(VLOOKUP(A41,BASE!A:B,2,0),REGISTRATIONS!B:C,2,0)="A320",(_xlfn.IFNA(IF(VLOOKUP(A41,'SUPL. CALCULATION'!A:D,4,0)=VLOOKUP(VLOOKUP(A41,'SUPL. CALCULATION'!A:D,4,0),W:W,1,0),1,""),"")),""),"")</f>
        <v>1</v>
      </c>
      <c r="M41" s="215" t="str">
        <f>IF(LEFT(A41,2)="UL",IF(VLOOKUP(VLOOKUP(A41,BASE!A:B,2,0),REGISTRATIONS!B:C,2,0)="A330",(_xlfn.IFNA(IF(VLOOKUP(A41,'SUPL. CALCULATION'!A:D,4,0)=VLOOKUP(VLOOKUP(A41,'SUPL. CALCULATION'!A:D,4,0),W:W,1,0),1,""),"")),""),"")</f>
        <v/>
      </c>
      <c r="N41" s="216" t="str">
        <f>IF(_xlfn.IFNA(VLOOKUP(A41,'SUPL. CALCULATION'!B:AH,32,0),"")=0,"",_xlfn.IFNA(VLOOKUP(A41,'SUPL. CALCULATION'!B:AH,32,0),""))</f>
        <v/>
      </c>
      <c r="O41" s="216" t="str">
        <f>IF(_xlfn.IFNA(VLOOKUP(A41,'SUPL. CALCULATION'!B:AH,33,0),"")=0,"",_xlfn.IFNA(VLOOKUP(A41,'SUPL. CALCULATION'!B:AH,33,0),""))</f>
        <v/>
      </c>
      <c r="P41" s="162" t="str">
        <f t="shared" si="1"/>
        <v/>
      </c>
    </row>
    <row r="42" spans="1:23" x14ac:dyDescent="0.3">
      <c r="A42" s="212" t="str">
        <f>_xlfn.IFNA(VLOOKUP(BASE!A46,'SUPL. CALCULATION'!A:A,1,0),"")</f>
        <v>UL0195</v>
      </c>
      <c r="B42" s="235">
        <f>_xlfn.IFNA(IF((RIGHT(VLOOKUP(A42,BASE!A:C,3,0),3))=VLOOKUP((RIGHT(VLOOKUP(A42,BASE!A:C,3,0),3)),AB:AB,1,0),4,0),0)+_xlfn.IFNA(IF((RIGHT(VLOOKUP(A42,BASE!A:C,3,0),3))=VLOOKUP((RIGHT(VLOOKUP(A42,BASE!A:C,3,0),3)),AC:AC,1,0),2,0),0)+_xlfn.IFNA(IF((RIGHT(VLOOKUP(A42,BASE!A:C,3,0),3))=VLOOKUP((RIGHT(VLOOKUP(A42,BASE!A:C,3,0),3)),AD:AD,1,0),1,0),0)</f>
        <v>1</v>
      </c>
      <c r="D42" s="213">
        <f t="shared" si="0"/>
        <v>1</v>
      </c>
      <c r="E42" s="212" t="str">
        <f>IF(LEFT(A42,2)="UL",IF((VLOOKUP(VLOOKUP(A42,BASE!A:B,2,0),REGISTRATIONS!B:C,2,0))="A320",IF(VLOOKUP(A42,BASE!A:S,19,0)="L",1,""),""),"")</f>
        <v/>
      </c>
      <c r="F42" s="212" t="str">
        <f>IF(LEFT(A42,2)="UL",IF((VLOOKUP(VLOOKUP(A42,BASE!A:B,2,0),REGISTRATIONS!B:C,2,0))="A330",IF(VLOOKUP(A42,BASE!A:S,19,0)="L",1,""),""),"")</f>
        <v/>
      </c>
      <c r="G42" s="212">
        <f>IF(LEFT(A42,2)="UL",IF((VLOOKUP(VLOOKUP(A42,BASE!A:B,2,0),REGISTRATIONS!B:C,2,0))="A320",IF(VLOOKUP(A42,BASE!A:S,19,0)="T",1,""),""),"")</f>
        <v>1</v>
      </c>
      <c r="H42" s="212" t="str">
        <f>IF(LEFT(A42,2)="UL",IF((VLOOKUP(VLOOKUP(A42,BASE!A:B,2,0),REGISTRATIONS!B:C,2,0))="A330",IF(VLOOKUP(A42,BASE!A:S,19,0)="T",1,""),""),"")</f>
        <v/>
      </c>
      <c r="I42" s="212" t="str">
        <f>IF(LEFT(A42,2)="UL",(_xlfn.IFNA(IF(VLOOKUP(A42,'SUPL. CALCULATION'!A:D,4,0)=VLOOKUP(VLOOKUP(A42,'SUPL. CALCULATION'!A:D,4,0),V:V,1,0),1,""),"")),"")</f>
        <v/>
      </c>
      <c r="J42" s="212" t="str">
        <f>IF(LEFT(A42,2)="UL",IF(VLOOKUP(VLOOKUP(A42,BASE!A:B,2,0),REGISTRATIONS!B:C,2,0)="A320",(_xlfn.IFNA(IF(VLOOKUP(A42,'SUPL. CALCULATION'!A:D,4,0)=VLOOKUP(VLOOKUP(A42,'SUPL. CALCULATION'!A:D,4,0),'Dry Store - UL'!X:X,1,0),1,""),"")),""),"")</f>
        <v/>
      </c>
      <c r="K42" s="212" t="str">
        <f>IF(LEFT(A42,2)="UL",IF(VLOOKUP(VLOOKUP(A42,BASE!A:B,2,0),REGISTRATIONS!B:C,2,0)="A330",(_xlfn.IFNA(IF(VLOOKUP(A42,'SUPL. CALCULATION'!A:D,4,0)=VLOOKUP(VLOOKUP(A42,'SUPL. CALCULATION'!A:D,4,0),'Dry Store - UL'!X:X,1,0),1,""),"")),""),"")</f>
        <v/>
      </c>
      <c r="L42" s="212">
        <f>IF(LEFT(A42,2)="UL",IF(VLOOKUP(VLOOKUP(A42,BASE!A:B,2,0),REGISTRATIONS!B:C,2,0)="A320",(_xlfn.IFNA(IF(VLOOKUP(A42,'SUPL. CALCULATION'!A:D,4,0)=VLOOKUP(VLOOKUP(A42,'SUPL. CALCULATION'!A:D,4,0),W:W,1,0),1,""),"")),""),"")</f>
        <v>1</v>
      </c>
      <c r="M42" s="212" t="str">
        <f>IF(LEFT(A42,2)="UL",IF(VLOOKUP(VLOOKUP(A42,BASE!A:B,2,0),REGISTRATIONS!B:C,2,0)="A330",(_xlfn.IFNA(IF(VLOOKUP(A42,'SUPL. CALCULATION'!A:D,4,0)=VLOOKUP(VLOOKUP(A42,'SUPL. CALCULATION'!A:D,4,0),W:W,1,0),1,""),"")),""),"")</f>
        <v/>
      </c>
      <c r="N42" s="213" t="str">
        <f>IF(_xlfn.IFNA(VLOOKUP(A42,'SUPL. CALCULATION'!B:AH,32,0),"")=0,"",_xlfn.IFNA(VLOOKUP(A42,'SUPL. CALCULATION'!B:AH,32,0),""))</f>
        <v/>
      </c>
      <c r="O42" s="213" t="str">
        <f>IF(_xlfn.IFNA(VLOOKUP(A42,'SUPL. CALCULATION'!B:AH,33,0),"")=0,"",_xlfn.IFNA(VLOOKUP(A42,'SUPL. CALCULATION'!B:AH,33,0),""))</f>
        <v/>
      </c>
      <c r="P42" s="162" t="str">
        <f t="shared" si="1"/>
        <v/>
      </c>
      <c r="V42" s="231"/>
      <c r="W42" s="232"/>
    </row>
    <row r="43" spans="1:23" x14ac:dyDescent="0.3">
      <c r="A43" s="215" t="str">
        <f>_xlfn.IFNA(VLOOKUP(BASE!A47,'SUPL. CALCULATION'!A:A,1,0),"")</f>
        <v/>
      </c>
      <c r="B43" s="236">
        <f>_xlfn.IFNA(IF((RIGHT(VLOOKUP(A43,BASE!A:C,3,0),3))=VLOOKUP((RIGHT(VLOOKUP(A43,BASE!A:C,3,0),3)),AB:AB,1,0),4,0),0)+_xlfn.IFNA(IF((RIGHT(VLOOKUP(A43,BASE!A:C,3,0),3))=VLOOKUP((RIGHT(VLOOKUP(A43,BASE!A:C,3,0),3)),AC:AC,1,0),2,0),0)+_xlfn.IFNA(IF((RIGHT(VLOOKUP(A43,BASE!A:C,3,0),3))=VLOOKUP((RIGHT(VLOOKUP(A43,BASE!A:C,3,0),3)),AD:AD,1,0),1,0),0)</f>
        <v>0</v>
      </c>
      <c r="D43" s="216" t="str">
        <f t="shared" si="0"/>
        <v/>
      </c>
      <c r="E43" s="215" t="str">
        <f>IF(LEFT(A43,2)="UL",IF((VLOOKUP(VLOOKUP(A43,BASE!A:B,2,0),REGISTRATIONS!B:C,2,0))="A320",IF(VLOOKUP(A43,BASE!A:S,19,0)="L",1,""),""),"")</f>
        <v/>
      </c>
      <c r="F43" s="215" t="str">
        <f>IF(LEFT(A43,2)="UL",IF((VLOOKUP(VLOOKUP(A43,BASE!A:B,2,0),REGISTRATIONS!B:C,2,0))="A330",IF(VLOOKUP(A43,BASE!A:S,19,0)="L",1,""),""),"")</f>
        <v/>
      </c>
      <c r="G43" s="215" t="str">
        <f>IF(LEFT(A43,2)="UL",IF((VLOOKUP(VLOOKUP(A43,BASE!A:B,2,0),REGISTRATIONS!B:C,2,0))="A320",IF(VLOOKUP(A43,BASE!A:S,19,0)="T",1,""),""),"")</f>
        <v/>
      </c>
      <c r="H43" s="215" t="str">
        <f>IF(LEFT(A43,2)="UL",IF((VLOOKUP(VLOOKUP(A43,BASE!A:B,2,0),REGISTRATIONS!B:C,2,0))="A330",IF(VLOOKUP(A43,BASE!A:S,19,0)="T",1,""),""),"")</f>
        <v/>
      </c>
      <c r="I43" s="215" t="str">
        <f>IF(LEFT(A43,2)="UL",(_xlfn.IFNA(IF(VLOOKUP(A43,'SUPL. CALCULATION'!A:D,4,0)=VLOOKUP(VLOOKUP(A43,'SUPL. CALCULATION'!A:D,4,0),V:V,1,0),1,""),"")),"")</f>
        <v/>
      </c>
      <c r="J43" s="215" t="str">
        <f>IF(LEFT(A43,2)="UL",IF(VLOOKUP(VLOOKUP(A43,BASE!A:B,2,0),REGISTRATIONS!B:C,2,0)="A320",(_xlfn.IFNA(IF(VLOOKUP(A43,'SUPL. CALCULATION'!A:D,4,0)=VLOOKUP(VLOOKUP(A43,'SUPL. CALCULATION'!A:D,4,0),'Dry Store - UL'!X:X,1,0),1,""),"")),""),"")</f>
        <v/>
      </c>
      <c r="K43" s="215" t="str">
        <f>IF(LEFT(A43,2)="UL",IF(VLOOKUP(VLOOKUP(A43,BASE!A:B,2,0),REGISTRATIONS!B:C,2,0)="A330",(_xlfn.IFNA(IF(VLOOKUP(A43,'SUPL. CALCULATION'!A:D,4,0)=VLOOKUP(VLOOKUP(A43,'SUPL. CALCULATION'!A:D,4,0),'Dry Store - UL'!X:X,1,0),1,""),"")),""),"")</f>
        <v/>
      </c>
      <c r="L43" s="215" t="str">
        <f>IF(LEFT(A43,2)="UL",IF(VLOOKUP(VLOOKUP(A43,BASE!A:B,2,0),REGISTRATIONS!B:C,2,0)="A320",(_xlfn.IFNA(IF(VLOOKUP(A43,'SUPL. CALCULATION'!A:D,4,0)=VLOOKUP(VLOOKUP(A43,'SUPL. CALCULATION'!A:D,4,0),W:W,1,0),1,""),"")),""),"")</f>
        <v/>
      </c>
      <c r="M43" s="215" t="str">
        <f>IF(LEFT(A43,2)="UL",IF(VLOOKUP(VLOOKUP(A43,BASE!A:B,2,0),REGISTRATIONS!B:C,2,0)="A330",(_xlfn.IFNA(IF(VLOOKUP(A43,'SUPL. CALCULATION'!A:D,4,0)=VLOOKUP(VLOOKUP(A43,'SUPL. CALCULATION'!A:D,4,0),W:W,1,0),1,""),"")),""),"")</f>
        <v/>
      </c>
      <c r="N43" s="216" t="str">
        <f>IF(_xlfn.IFNA(VLOOKUP(A43,'SUPL. CALCULATION'!B:AH,32,0),"")=0,"",_xlfn.IFNA(VLOOKUP(A43,'SUPL. CALCULATION'!B:AH,32,0),""))</f>
        <v/>
      </c>
      <c r="O43" s="216" t="str">
        <f>IF(_xlfn.IFNA(VLOOKUP(A43,'SUPL. CALCULATION'!B:AH,33,0),"")=0,"",_xlfn.IFNA(VLOOKUP(A43,'SUPL. CALCULATION'!B:AH,33,0),""))</f>
        <v/>
      </c>
      <c r="P43" s="162" t="str">
        <f t="shared" si="1"/>
        <v/>
      </c>
    </row>
    <row r="44" spans="1:23" x14ac:dyDescent="0.3">
      <c r="A44" s="212" t="str">
        <f>_xlfn.IFNA(VLOOKUP(BASE!A48,'SUPL. CALCULATION'!A:A,1,0),"")</f>
        <v/>
      </c>
      <c r="B44" s="235">
        <f>_xlfn.IFNA(IF((RIGHT(VLOOKUP(A44,BASE!A:C,3,0),3))=VLOOKUP((RIGHT(VLOOKUP(A44,BASE!A:C,3,0),3)),AB:AB,1,0),4,0),0)+_xlfn.IFNA(IF((RIGHT(VLOOKUP(A44,BASE!A:C,3,0),3))=VLOOKUP((RIGHT(VLOOKUP(A44,BASE!A:C,3,0),3)),AC:AC,1,0),2,0),0)+_xlfn.IFNA(IF((RIGHT(VLOOKUP(A44,BASE!A:C,3,0),3))=VLOOKUP((RIGHT(VLOOKUP(A44,BASE!A:C,3,0),3)),AD:AD,1,0),1,0),0)</f>
        <v>0</v>
      </c>
      <c r="D44" s="213" t="str">
        <f t="shared" si="0"/>
        <v/>
      </c>
      <c r="E44" s="212" t="str">
        <f>IF(LEFT(A44,2)="UL",IF((VLOOKUP(VLOOKUP(A44,BASE!A:B,2,0),REGISTRATIONS!B:C,2,0))="A320",IF(VLOOKUP(A44,BASE!A:S,19,0)="L",1,""),""),"")</f>
        <v/>
      </c>
      <c r="F44" s="212" t="str">
        <f>IF(LEFT(A44,2)="UL",IF((VLOOKUP(VLOOKUP(A44,BASE!A:B,2,0),REGISTRATIONS!B:C,2,0))="A330",IF(VLOOKUP(A44,BASE!A:S,19,0)="L",1,""),""),"")</f>
        <v/>
      </c>
      <c r="G44" s="212" t="str">
        <f>IF(LEFT(A44,2)="UL",IF((VLOOKUP(VLOOKUP(A44,BASE!A:B,2,0),REGISTRATIONS!B:C,2,0))="A320",IF(VLOOKUP(A44,BASE!A:S,19,0)="T",1,""),""),"")</f>
        <v/>
      </c>
      <c r="H44" s="212" t="str">
        <f>IF(LEFT(A44,2)="UL",IF((VLOOKUP(VLOOKUP(A44,BASE!A:B,2,0),REGISTRATIONS!B:C,2,0))="A330",IF(VLOOKUP(A44,BASE!A:S,19,0)="T",1,""),""),"")</f>
        <v/>
      </c>
      <c r="I44" s="212" t="str">
        <f>IF(LEFT(A44,2)="UL",(_xlfn.IFNA(IF(VLOOKUP(A44,'SUPL. CALCULATION'!A:D,4,0)=VLOOKUP(VLOOKUP(A44,'SUPL. CALCULATION'!A:D,4,0),V:V,1,0),1,""),"")),"")</f>
        <v/>
      </c>
      <c r="J44" s="212" t="str">
        <f>IF(LEFT(A44,2)="UL",IF(VLOOKUP(VLOOKUP(A44,BASE!A:B,2,0),REGISTRATIONS!B:C,2,0)="A320",(_xlfn.IFNA(IF(VLOOKUP(A44,'SUPL. CALCULATION'!A:D,4,0)=VLOOKUP(VLOOKUP(A44,'SUPL. CALCULATION'!A:D,4,0),'Dry Store - UL'!X:X,1,0),1,""),"")),""),"")</f>
        <v/>
      </c>
      <c r="K44" s="212" t="str">
        <f>IF(LEFT(A44,2)="UL",IF(VLOOKUP(VLOOKUP(A44,BASE!A:B,2,0),REGISTRATIONS!B:C,2,0)="A330",(_xlfn.IFNA(IF(VLOOKUP(A44,'SUPL. CALCULATION'!A:D,4,0)=VLOOKUP(VLOOKUP(A44,'SUPL. CALCULATION'!A:D,4,0),'Dry Store - UL'!X:X,1,0),1,""),"")),""),"")</f>
        <v/>
      </c>
      <c r="L44" s="212" t="str">
        <f>IF(LEFT(A44,2)="UL",IF(VLOOKUP(VLOOKUP(A44,BASE!A:B,2,0),REGISTRATIONS!B:C,2,0)="A320",(_xlfn.IFNA(IF(VLOOKUP(A44,'SUPL. CALCULATION'!A:D,4,0)=VLOOKUP(VLOOKUP(A44,'SUPL. CALCULATION'!A:D,4,0),W:W,1,0),1,""),"")),""),"")</f>
        <v/>
      </c>
      <c r="M44" s="212" t="str">
        <f>IF(LEFT(A44,2)="UL",IF(VLOOKUP(VLOOKUP(A44,BASE!A:B,2,0),REGISTRATIONS!B:C,2,0)="A330",(_xlfn.IFNA(IF(VLOOKUP(A44,'SUPL. CALCULATION'!A:D,4,0)=VLOOKUP(VLOOKUP(A44,'SUPL. CALCULATION'!A:D,4,0),W:W,1,0),1,""),"")),""),"")</f>
        <v/>
      </c>
      <c r="N44" s="213" t="str">
        <f>IF(_xlfn.IFNA(VLOOKUP(A44,'SUPL. CALCULATION'!B:AH,32,0),"")=0,"",_xlfn.IFNA(VLOOKUP(A44,'SUPL. CALCULATION'!B:AH,32,0),""))</f>
        <v/>
      </c>
      <c r="O44" s="213" t="str">
        <f>IF(_xlfn.IFNA(VLOOKUP(A44,'SUPL. CALCULATION'!B:AH,33,0),"")=0,"",_xlfn.IFNA(VLOOKUP(A44,'SUPL. CALCULATION'!B:AH,33,0),""))</f>
        <v/>
      </c>
      <c r="P44" s="162" t="str">
        <f t="shared" si="1"/>
        <v/>
      </c>
      <c r="V44" s="231"/>
      <c r="W44" s="232"/>
    </row>
    <row r="45" spans="1:23" x14ac:dyDescent="0.3">
      <c r="A45" s="215" t="str">
        <f>_xlfn.IFNA(VLOOKUP(BASE!A49,'SUPL. CALCULATION'!A:A,1,0),"")</f>
        <v>UL0318</v>
      </c>
      <c r="B45" s="236">
        <f>_xlfn.IFNA(IF((RIGHT(VLOOKUP(A45,BASE!A:C,3,0),3))=VLOOKUP((RIGHT(VLOOKUP(A45,BASE!A:C,3,0),3)),AB:AB,1,0),4,0),0)+_xlfn.IFNA(IF((RIGHT(VLOOKUP(A45,BASE!A:C,3,0),3))=VLOOKUP((RIGHT(VLOOKUP(A45,BASE!A:C,3,0),3)),AC:AC,1,0),2,0),0)+_xlfn.IFNA(IF((RIGHT(VLOOKUP(A45,BASE!A:C,3,0),3))=VLOOKUP((RIGHT(VLOOKUP(A45,BASE!A:C,3,0),3)),AD:AD,1,0),1,0),0)</f>
        <v>2</v>
      </c>
      <c r="D45" s="216">
        <f t="shared" si="0"/>
        <v>1</v>
      </c>
      <c r="E45" s="215">
        <f>IF(LEFT(A45,2)="UL",IF((VLOOKUP(VLOOKUP(A45,BASE!A:B,2,0),REGISTRATIONS!B:C,2,0))="A320",IF(VLOOKUP(A45,BASE!A:S,19,0)="L",1,""),""),"")</f>
        <v>1</v>
      </c>
      <c r="F45" s="215" t="str">
        <f>IF(LEFT(A45,2)="UL",IF((VLOOKUP(VLOOKUP(A45,BASE!A:B,2,0),REGISTRATIONS!B:C,2,0))="A330",IF(VLOOKUP(A45,BASE!A:S,19,0)="L",1,""),""),"")</f>
        <v/>
      </c>
      <c r="G45" s="215" t="str">
        <f>IF(LEFT(A45,2)="UL",IF((VLOOKUP(VLOOKUP(A45,BASE!A:B,2,0),REGISTRATIONS!B:C,2,0))="A320",IF(VLOOKUP(A45,BASE!A:S,19,0)="T",1,""),""),"")</f>
        <v/>
      </c>
      <c r="H45" s="215" t="str">
        <f>IF(LEFT(A45,2)="UL",IF((VLOOKUP(VLOOKUP(A45,BASE!A:B,2,0),REGISTRATIONS!B:C,2,0))="A330",IF(VLOOKUP(A45,BASE!A:S,19,0)="T",1,""),""),"")</f>
        <v/>
      </c>
      <c r="I45" s="215">
        <f>IF(LEFT(A45,2)="UL",(_xlfn.IFNA(IF(VLOOKUP(A45,'SUPL. CALCULATION'!A:D,4,0)=VLOOKUP(VLOOKUP(A45,'SUPL. CALCULATION'!A:D,4,0),V:V,1,0),1,""),"")),"")</f>
        <v>1</v>
      </c>
      <c r="J45" s="215" t="str">
        <f>IF(LEFT(A45,2)="UL",IF(VLOOKUP(VLOOKUP(A45,BASE!A:B,2,0),REGISTRATIONS!B:C,2,0)="A320",(_xlfn.IFNA(IF(VLOOKUP(A45,'SUPL. CALCULATION'!A:D,4,0)=VLOOKUP(VLOOKUP(A45,'SUPL. CALCULATION'!A:D,4,0),'Dry Store - UL'!X:X,1,0),1,""),"")),""),"")</f>
        <v/>
      </c>
      <c r="K45" s="215" t="str">
        <f>IF(LEFT(A45,2)="UL",IF(VLOOKUP(VLOOKUP(A45,BASE!A:B,2,0),REGISTRATIONS!B:C,2,0)="A330",(_xlfn.IFNA(IF(VLOOKUP(A45,'SUPL. CALCULATION'!A:D,4,0)=VLOOKUP(VLOOKUP(A45,'SUPL. CALCULATION'!A:D,4,0),'Dry Store - UL'!X:X,1,0),1,""),"")),""),"")</f>
        <v/>
      </c>
      <c r="L45" s="215" t="str">
        <f>IF(LEFT(A45,2)="UL",IF(VLOOKUP(VLOOKUP(A45,BASE!A:B,2,0),REGISTRATIONS!B:C,2,0)="A320",(_xlfn.IFNA(IF(VLOOKUP(A45,'SUPL. CALCULATION'!A:D,4,0)=VLOOKUP(VLOOKUP(A45,'SUPL. CALCULATION'!A:D,4,0),W:W,1,0),1,""),"")),""),"")</f>
        <v/>
      </c>
      <c r="M45" s="215" t="str">
        <f>IF(LEFT(A45,2)="UL",IF(VLOOKUP(VLOOKUP(A45,BASE!A:B,2,0),REGISTRATIONS!B:C,2,0)="A330",(_xlfn.IFNA(IF(VLOOKUP(A45,'SUPL. CALCULATION'!A:D,4,0)=VLOOKUP(VLOOKUP(A45,'SUPL. CALCULATION'!A:D,4,0),W:W,1,0),1,""),"")),""),"")</f>
        <v/>
      </c>
      <c r="N45" s="216" t="str">
        <f>IF(_xlfn.IFNA(VLOOKUP(A45,'SUPL. CALCULATION'!B:AH,32,0),"")=0,"",_xlfn.IFNA(VLOOKUP(A45,'SUPL. CALCULATION'!B:AH,32,0),""))</f>
        <v/>
      </c>
      <c r="O45" s="216">
        <f>IF(_xlfn.IFNA(VLOOKUP(A45,'SUPL. CALCULATION'!B:AH,33,0),"")=0,"",_xlfn.IFNA(VLOOKUP(A45,'SUPL. CALCULATION'!B:AH,33,0),""))</f>
        <v>1</v>
      </c>
      <c r="P45" s="162" t="str">
        <f t="shared" si="1"/>
        <v/>
      </c>
    </row>
    <row r="46" spans="1:23" x14ac:dyDescent="0.3">
      <c r="A46" s="212" t="str">
        <f>_xlfn.IFNA(VLOOKUP(BASE!A50,'SUPL. CALCULATION'!A:A,1,0),"")</f>
        <v>UL0229</v>
      </c>
      <c r="B46" s="235">
        <f>_xlfn.IFNA(IF((RIGHT(VLOOKUP(A46,BASE!A:C,3,0),3))=VLOOKUP((RIGHT(VLOOKUP(A46,BASE!A:C,3,0),3)),AB:AB,1,0),4,0),0)+_xlfn.IFNA(IF((RIGHT(VLOOKUP(A46,BASE!A:C,3,0),3))=VLOOKUP((RIGHT(VLOOKUP(A46,BASE!A:C,3,0),3)),AC:AC,1,0),2,0),0)+_xlfn.IFNA(IF((RIGHT(VLOOKUP(A46,BASE!A:C,3,0),3))=VLOOKUP((RIGHT(VLOOKUP(A46,BASE!A:C,3,0),3)),AD:AD,1,0),1,0),0)</f>
        <v>2</v>
      </c>
      <c r="D46" s="213">
        <f t="shared" si="0"/>
        <v>1</v>
      </c>
      <c r="E46" s="212" t="str">
        <f>IF(LEFT(A46,2)="UL",IF((VLOOKUP(VLOOKUP(A46,BASE!A:B,2,0),REGISTRATIONS!B:C,2,0))="A320",IF(VLOOKUP(A46,BASE!A:S,19,0)="L",1,""),""),"")</f>
        <v/>
      </c>
      <c r="F46" s="212" t="str">
        <f>IF(LEFT(A46,2)="UL",IF((VLOOKUP(VLOOKUP(A46,BASE!A:B,2,0),REGISTRATIONS!B:C,2,0))="A330",IF(VLOOKUP(A46,BASE!A:S,19,0)="L",1,""),""),"")</f>
        <v/>
      </c>
      <c r="G46" s="212">
        <f>IF(LEFT(A46,2)="UL",IF((VLOOKUP(VLOOKUP(A46,BASE!A:B,2,0),REGISTRATIONS!B:C,2,0))="A320",IF(VLOOKUP(A46,BASE!A:S,19,0)="T",1,""),""),"")</f>
        <v>1</v>
      </c>
      <c r="H46" s="212" t="str">
        <f>IF(LEFT(A46,2)="UL",IF((VLOOKUP(VLOOKUP(A46,BASE!A:B,2,0),REGISTRATIONS!B:C,2,0))="A330",IF(VLOOKUP(A46,BASE!A:S,19,0)="T",1,""),""),"")</f>
        <v/>
      </c>
      <c r="I46" s="212">
        <f>IF(LEFT(A46,2)="UL",(_xlfn.IFNA(IF(VLOOKUP(A46,'SUPL. CALCULATION'!A:D,4,0)=VLOOKUP(VLOOKUP(A46,'SUPL. CALCULATION'!A:D,4,0),V:V,1,0),1,""),"")),"")</f>
        <v>1</v>
      </c>
      <c r="J46" s="212" t="str">
        <f>IF(LEFT(A46,2)="UL",IF(VLOOKUP(VLOOKUP(A46,BASE!A:B,2,0),REGISTRATIONS!B:C,2,0)="A320",(_xlfn.IFNA(IF(VLOOKUP(A46,'SUPL. CALCULATION'!A:D,4,0)=VLOOKUP(VLOOKUP(A46,'SUPL. CALCULATION'!A:D,4,0),'Dry Store - UL'!X:X,1,0),1,""),"")),""),"")</f>
        <v/>
      </c>
      <c r="K46" s="212" t="str">
        <f>IF(LEFT(A46,2)="UL",IF(VLOOKUP(VLOOKUP(A46,BASE!A:B,2,0),REGISTRATIONS!B:C,2,0)="A330",(_xlfn.IFNA(IF(VLOOKUP(A46,'SUPL. CALCULATION'!A:D,4,0)=VLOOKUP(VLOOKUP(A46,'SUPL. CALCULATION'!A:D,4,0),'Dry Store - UL'!X:X,1,0),1,""),"")),""),"")</f>
        <v/>
      </c>
      <c r="L46" s="212" t="str">
        <f>IF(LEFT(A46,2)="UL",IF(VLOOKUP(VLOOKUP(A46,BASE!A:B,2,0),REGISTRATIONS!B:C,2,0)="A320",(_xlfn.IFNA(IF(VLOOKUP(A46,'SUPL. CALCULATION'!A:D,4,0)=VLOOKUP(VLOOKUP(A46,'SUPL. CALCULATION'!A:D,4,0),W:W,1,0),1,""),"")),""),"")</f>
        <v/>
      </c>
      <c r="M46" s="212" t="str">
        <f>IF(LEFT(A46,2)="UL",IF(VLOOKUP(VLOOKUP(A46,BASE!A:B,2,0),REGISTRATIONS!B:C,2,0)="A330",(_xlfn.IFNA(IF(VLOOKUP(A46,'SUPL. CALCULATION'!A:D,4,0)=VLOOKUP(VLOOKUP(A46,'SUPL. CALCULATION'!A:D,4,0),W:W,1,0),1,""),"")),""),"")</f>
        <v/>
      </c>
      <c r="N46" s="213" t="str">
        <f>IF(_xlfn.IFNA(VLOOKUP(A46,'SUPL. CALCULATION'!B:AH,32,0),"")=0,"",_xlfn.IFNA(VLOOKUP(A46,'SUPL. CALCULATION'!B:AH,32,0),""))</f>
        <v/>
      </c>
      <c r="O46" s="213" t="str">
        <f>IF(_xlfn.IFNA(VLOOKUP(A46,'SUPL. CALCULATION'!B:AH,33,0),"")=0,"",_xlfn.IFNA(VLOOKUP(A46,'SUPL. CALCULATION'!B:AH,33,0),""))</f>
        <v/>
      </c>
      <c r="P46" s="162" t="str">
        <f t="shared" si="1"/>
        <v/>
      </c>
      <c r="V46" s="231"/>
      <c r="W46" s="232"/>
    </row>
    <row r="47" spans="1:23" x14ac:dyDescent="0.3">
      <c r="A47" s="215" t="str">
        <f>_xlfn.IFNA(VLOOKUP(BASE!A51,'SUPL. CALCULATION'!A:A,1,0),"")</f>
        <v/>
      </c>
      <c r="B47" s="236">
        <f>_xlfn.IFNA(IF((RIGHT(VLOOKUP(A47,BASE!A:C,3,0),3))=VLOOKUP((RIGHT(VLOOKUP(A47,BASE!A:C,3,0),3)),AB:AB,1,0),4,0),0)+_xlfn.IFNA(IF((RIGHT(VLOOKUP(A47,BASE!A:C,3,0),3))=VLOOKUP((RIGHT(VLOOKUP(A47,BASE!A:C,3,0),3)),AC:AC,1,0),2,0),0)+_xlfn.IFNA(IF((RIGHT(VLOOKUP(A47,BASE!A:C,3,0),3))=VLOOKUP((RIGHT(VLOOKUP(A47,BASE!A:C,3,0),3)),AD:AD,1,0),1,0),0)</f>
        <v>0</v>
      </c>
      <c r="D47" s="216" t="str">
        <f t="shared" si="0"/>
        <v/>
      </c>
      <c r="E47" s="215" t="str">
        <f>IF(LEFT(A47,2)="UL",IF((VLOOKUP(VLOOKUP(A47,BASE!A:B,2,0),REGISTRATIONS!B:C,2,0))="A320",IF(VLOOKUP(A47,BASE!A:S,19,0)="L",1,""),""),"")</f>
        <v/>
      </c>
      <c r="F47" s="215" t="str">
        <f>IF(LEFT(A47,2)="UL",IF((VLOOKUP(VLOOKUP(A47,BASE!A:B,2,0),REGISTRATIONS!B:C,2,0))="A330",IF(VLOOKUP(A47,BASE!A:S,19,0)="L",1,""),""),"")</f>
        <v/>
      </c>
      <c r="G47" s="215" t="str">
        <f>IF(LEFT(A47,2)="UL",IF((VLOOKUP(VLOOKUP(A47,BASE!A:B,2,0),REGISTRATIONS!B:C,2,0))="A320",IF(VLOOKUP(A47,BASE!A:S,19,0)="T",1,""),""),"")</f>
        <v/>
      </c>
      <c r="H47" s="215" t="str">
        <f>IF(LEFT(A47,2)="UL",IF((VLOOKUP(VLOOKUP(A47,BASE!A:B,2,0),REGISTRATIONS!B:C,2,0))="A330",IF(VLOOKUP(A47,BASE!A:S,19,0)="T",1,""),""),"")</f>
        <v/>
      </c>
      <c r="I47" s="215" t="str">
        <f>IF(LEFT(A47,2)="UL",(_xlfn.IFNA(IF(VLOOKUP(A47,'SUPL. CALCULATION'!A:D,4,0)=VLOOKUP(VLOOKUP(A47,'SUPL. CALCULATION'!A:D,4,0),V:V,1,0),1,""),"")),"")</f>
        <v/>
      </c>
      <c r="J47" s="215" t="str">
        <f>IF(LEFT(A47,2)="UL",IF(VLOOKUP(VLOOKUP(A47,BASE!A:B,2,0),REGISTRATIONS!B:C,2,0)="A320",(_xlfn.IFNA(IF(VLOOKUP(A47,'SUPL. CALCULATION'!A:D,4,0)=VLOOKUP(VLOOKUP(A47,'SUPL. CALCULATION'!A:D,4,0),'Dry Store - UL'!X:X,1,0),1,""),"")),""),"")</f>
        <v/>
      </c>
      <c r="K47" s="215" t="str">
        <f>IF(LEFT(A47,2)="UL",IF(VLOOKUP(VLOOKUP(A47,BASE!A:B,2,0),REGISTRATIONS!B:C,2,0)="A330",(_xlfn.IFNA(IF(VLOOKUP(A47,'SUPL. CALCULATION'!A:D,4,0)=VLOOKUP(VLOOKUP(A47,'SUPL. CALCULATION'!A:D,4,0),'Dry Store - UL'!X:X,1,0),1,""),"")),""),"")</f>
        <v/>
      </c>
      <c r="L47" s="215" t="str">
        <f>IF(LEFT(A47,2)="UL",IF(VLOOKUP(VLOOKUP(A47,BASE!A:B,2,0),REGISTRATIONS!B:C,2,0)="A320",(_xlfn.IFNA(IF(VLOOKUP(A47,'SUPL. CALCULATION'!A:D,4,0)=VLOOKUP(VLOOKUP(A47,'SUPL. CALCULATION'!A:D,4,0),W:W,1,0),1,""),"")),""),"")</f>
        <v/>
      </c>
      <c r="M47" s="215" t="str">
        <f>IF(LEFT(A47,2)="UL",IF(VLOOKUP(VLOOKUP(A47,BASE!A:B,2,0),REGISTRATIONS!B:C,2,0)="A330",(_xlfn.IFNA(IF(VLOOKUP(A47,'SUPL. CALCULATION'!A:D,4,0)=VLOOKUP(VLOOKUP(A47,'SUPL. CALCULATION'!A:D,4,0),W:W,1,0),1,""),"")),""),"")</f>
        <v/>
      </c>
      <c r="N47" s="216" t="str">
        <f>IF(_xlfn.IFNA(VLOOKUP(A47,'SUPL. CALCULATION'!B:AH,32,0),"")=0,"",_xlfn.IFNA(VLOOKUP(A47,'SUPL. CALCULATION'!B:AH,32,0),""))</f>
        <v/>
      </c>
      <c r="O47" s="216" t="str">
        <f>IF(_xlfn.IFNA(VLOOKUP(A47,'SUPL. CALCULATION'!B:AH,33,0),"")=0,"",_xlfn.IFNA(VLOOKUP(A47,'SUPL. CALCULATION'!B:AH,33,0),""))</f>
        <v/>
      </c>
      <c r="P47" s="162" t="str">
        <f t="shared" si="1"/>
        <v/>
      </c>
    </row>
    <row r="48" spans="1:23" x14ac:dyDescent="0.3">
      <c r="A48" s="212" t="str">
        <f>_xlfn.IFNA(VLOOKUP(BASE!A52,'SUPL. CALCULATION'!A:A,1,0),"")</f>
        <v>UL0265</v>
      </c>
      <c r="B48" s="235">
        <f>_xlfn.IFNA(IF((RIGHT(VLOOKUP(A48,BASE!A:C,3,0),3))=VLOOKUP((RIGHT(VLOOKUP(A48,BASE!A:C,3,0),3)),AB:AB,1,0),4,0),0)+_xlfn.IFNA(IF((RIGHT(VLOOKUP(A48,BASE!A:C,3,0),3))=VLOOKUP((RIGHT(VLOOKUP(A48,BASE!A:C,3,0),3)),AC:AC,1,0),2,0),0)+_xlfn.IFNA(IF((RIGHT(VLOOKUP(A48,BASE!A:C,3,0),3))=VLOOKUP((RIGHT(VLOOKUP(A48,BASE!A:C,3,0),3)),AD:AD,1,0),1,0),0)</f>
        <v>2</v>
      </c>
      <c r="D48" s="213">
        <f t="shared" si="0"/>
        <v>1</v>
      </c>
      <c r="E48" s="212" t="str">
        <f>IF(LEFT(A48,2)="UL",IF((VLOOKUP(VLOOKUP(A48,BASE!A:B,2,0),REGISTRATIONS!B:C,2,0))="A320",IF(VLOOKUP(A48,BASE!A:S,19,0)="L",1,""),""),"")</f>
        <v/>
      </c>
      <c r="F48" s="212" t="str">
        <f>IF(LEFT(A48,2)="UL",IF((VLOOKUP(VLOOKUP(A48,BASE!A:B,2,0),REGISTRATIONS!B:C,2,0))="A330",IF(VLOOKUP(A48,BASE!A:S,19,0)="L",1,""),""),"")</f>
        <v/>
      </c>
      <c r="G48" s="212" t="str">
        <f>IF(LEFT(A48,2)="UL",IF((VLOOKUP(VLOOKUP(A48,BASE!A:B,2,0),REGISTRATIONS!B:C,2,0))="A320",IF(VLOOKUP(A48,BASE!A:S,19,0)="T",1,""),""),"")</f>
        <v/>
      </c>
      <c r="H48" s="212">
        <f>IF(LEFT(A48,2)="UL",IF((VLOOKUP(VLOOKUP(A48,BASE!A:B,2,0),REGISTRATIONS!B:C,2,0))="A330",IF(VLOOKUP(A48,BASE!A:S,19,0)="T",1,""),""),"")</f>
        <v>1</v>
      </c>
      <c r="I48" s="212">
        <f>IF(LEFT(A48,2)="UL",(_xlfn.IFNA(IF(VLOOKUP(A48,'SUPL. CALCULATION'!A:D,4,0)=VLOOKUP(VLOOKUP(A48,'SUPL. CALCULATION'!A:D,4,0),V:V,1,0),1,""),"")),"")</f>
        <v>1</v>
      </c>
      <c r="J48" s="212" t="str">
        <f>IF(LEFT(A48,2)="UL",IF(VLOOKUP(VLOOKUP(A48,BASE!A:B,2,0),REGISTRATIONS!B:C,2,0)="A320",(_xlfn.IFNA(IF(VLOOKUP(A48,'SUPL. CALCULATION'!A:D,4,0)=VLOOKUP(VLOOKUP(A48,'SUPL. CALCULATION'!A:D,4,0),'Dry Store - UL'!X:X,1,0),1,""),"")),""),"")</f>
        <v/>
      </c>
      <c r="K48" s="212" t="str">
        <f>IF(LEFT(A48,2)="UL",IF(VLOOKUP(VLOOKUP(A48,BASE!A:B,2,0),REGISTRATIONS!B:C,2,0)="A330",(_xlfn.IFNA(IF(VLOOKUP(A48,'SUPL. CALCULATION'!A:D,4,0)=VLOOKUP(VLOOKUP(A48,'SUPL. CALCULATION'!A:D,4,0),'Dry Store - UL'!X:X,1,0),1,""),"")),""),"")</f>
        <v/>
      </c>
      <c r="L48" s="212" t="str">
        <f>IF(LEFT(A48,2)="UL",IF(VLOOKUP(VLOOKUP(A48,BASE!A:B,2,0),REGISTRATIONS!B:C,2,0)="A320",(_xlfn.IFNA(IF(VLOOKUP(A48,'SUPL. CALCULATION'!A:D,4,0)=VLOOKUP(VLOOKUP(A48,'SUPL. CALCULATION'!A:D,4,0),W:W,1,0),1,""),"")),""),"")</f>
        <v/>
      </c>
      <c r="M48" s="212" t="str">
        <f>IF(LEFT(A48,2)="UL",IF(VLOOKUP(VLOOKUP(A48,BASE!A:B,2,0),REGISTRATIONS!B:C,2,0)="A330",(_xlfn.IFNA(IF(VLOOKUP(A48,'SUPL. CALCULATION'!A:D,4,0)=VLOOKUP(VLOOKUP(A48,'SUPL. CALCULATION'!A:D,4,0),W:W,1,0),1,""),"")),""),"")</f>
        <v/>
      </c>
      <c r="N48" s="213" t="str">
        <f>IF(_xlfn.IFNA(VLOOKUP(A48,'SUPL. CALCULATION'!B:AH,32,0),"")=0,"",_xlfn.IFNA(VLOOKUP(A48,'SUPL. CALCULATION'!B:AH,32,0),""))</f>
        <v/>
      </c>
      <c r="O48" s="213" t="str">
        <f>IF(_xlfn.IFNA(VLOOKUP(A48,'SUPL. CALCULATION'!B:AH,33,0),"")=0,"",_xlfn.IFNA(VLOOKUP(A48,'SUPL. CALCULATION'!B:AH,33,0),""))</f>
        <v/>
      </c>
      <c r="P48" s="162" t="str">
        <f t="shared" si="1"/>
        <v/>
      </c>
      <c r="V48" s="231"/>
      <c r="W48" s="232"/>
    </row>
    <row r="49" spans="1:23" x14ac:dyDescent="0.3">
      <c r="A49" s="215" t="str">
        <f>_xlfn.IFNA(VLOOKUP(BASE!A53,'SUPL. CALCULATION'!A:A,1,0),"")</f>
        <v/>
      </c>
      <c r="B49" s="236">
        <f>_xlfn.IFNA(IF((RIGHT(VLOOKUP(A49,BASE!A:C,3,0),3))=VLOOKUP((RIGHT(VLOOKUP(A49,BASE!A:C,3,0),3)),AB:AB,1,0),4,0),0)+_xlfn.IFNA(IF((RIGHT(VLOOKUP(A49,BASE!A:C,3,0),3))=VLOOKUP((RIGHT(VLOOKUP(A49,BASE!A:C,3,0),3)),AC:AC,1,0),2,0),0)+_xlfn.IFNA(IF((RIGHT(VLOOKUP(A49,BASE!A:C,3,0),3))=VLOOKUP((RIGHT(VLOOKUP(A49,BASE!A:C,3,0),3)),AD:AD,1,0),1,0),0)</f>
        <v>0</v>
      </c>
      <c r="D49" s="216" t="str">
        <f t="shared" si="0"/>
        <v/>
      </c>
      <c r="E49" s="215" t="str">
        <f>IF(LEFT(A49,2)="UL",IF((VLOOKUP(VLOOKUP(A49,BASE!A:B,2,0),REGISTRATIONS!B:C,2,0))="A320",IF(VLOOKUP(A49,BASE!A:S,19,0)="L",1,""),""),"")</f>
        <v/>
      </c>
      <c r="F49" s="215" t="str">
        <f>IF(LEFT(A49,2)="UL",IF((VLOOKUP(VLOOKUP(A49,BASE!A:B,2,0),REGISTRATIONS!B:C,2,0))="A330",IF(VLOOKUP(A49,BASE!A:S,19,0)="L",1,""),""),"")</f>
        <v/>
      </c>
      <c r="G49" s="215" t="str">
        <f>IF(LEFT(A49,2)="UL",IF((VLOOKUP(VLOOKUP(A49,BASE!A:B,2,0),REGISTRATIONS!B:C,2,0))="A320",IF(VLOOKUP(A49,BASE!A:S,19,0)="T",1,""),""),"")</f>
        <v/>
      </c>
      <c r="H49" s="215" t="str">
        <f>IF(LEFT(A49,2)="UL",IF((VLOOKUP(VLOOKUP(A49,BASE!A:B,2,0),REGISTRATIONS!B:C,2,0))="A330",IF(VLOOKUP(A49,BASE!A:S,19,0)="T",1,""),""),"")</f>
        <v/>
      </c>
      <c r="I49" s="215" t="str">
        <f>IF(LEFT(A49,2)="UL",(_xlfn.IFNA(IF(VLOOKUP(A49,'SUPL. CALCULATION'!A:D,4,0)=VLOOKUP(VLOOKUP(A49,'SUPL. CALCULATION'!A:D,4,0),V:V,1,0),1,""),"")),"")</f>
        <v/>
      </c>
      <c r="J49" s="215" t="str">
        <f>IF(LEFT(A49,2)="UL",IF(VLOOKUP(VLOOKUP(A49,BASE!A:B,2,0),REGISTRATIONS!B:C,2,0)="A320",(_xlfn.IFNA(IF(VLOOKUP(A49,'SUPL. CALCULATION'!A:D,4,0)=VLOOKUP(VLOOKUP(A49,'SUPL. CALCULATION'!A:D,4,0),'Dry Store - UL'!X:X,1,0),1,""),"")),""),"")</f>
        <v/>
      </c>
      <c r="K49" s="215" t="str">
        <f>IF(LEFT(A49,2)="UL",IF(VLOOKUP(VLOOKUP(A49,BASE!A:B,2,0),REGISTRATIONS!B:C,2,0)="A330",(_xlfn.IFNA(IF(VLOOKUP(A49,'SUPL. CALCULATION'!A:D,4,0)=VLOOKUP(VLOOKUP(A49,'SUPL. CALCULATION'!A:D,4,0),'Dry Store - UL'!X:X,1,0),1,""),"")),""),"")</f>
        <v/>
      </c>
      <c r="L49" s="215" t="str">
        <f>IF(LEFT(A49,2)="UL",IF(VLOOKUP(VLOOKUP(A49,BASE!A:B,2,0),REGISTRATIONS!B:C,2,0)="A320",(_xlfn.IFNA(IF(VLOOKUP(A49,'SUPL. CALCULATION'!A:D,4,0)=VLOOKUP(VLOOKUP(A49,'SUPL. CALCULATION'!A:D,4,0),W:W,1,0),1,""),"")),""),"")</f>
        <v/>
      </c>
      <c r="M49" s="215" t="str">
        <f>IF(LEFT(A49,2)="UL",IF(VLOOKUP(VLOOKUP(A49,BASE!A:B,2,0),REGISTRATIONS!B:C,2,0)="A330",(_xlfn.IFNA(IF(VLOOKUP(A49,'SUPL. CALCULATION'!A:D,4,0)=VLOOKUP(VLOOKUP(A49,'SUPL. CALCULATION'!A:D,4,0),W:W,1,0),1,""),"")),""),"")</f>
        <v/>
      </c>
      <c r="N49" s="216" t="str">
        <f>IF(_xlfn.IFNA(VLOOKUP(A49,'SUPL. CALCULATION'!B:AH,32,0),"")=0,"",_xlfn.IFNA(VLOOKUP(A49,'SUPL. CALCULATION'!B:AH,32,0),""))</f>
        <v/>
      </c>
      <c r="O49" s="216" t="str">
        <f>IF(_xlfn.IFNA(VLOOKUP(A49,'SUPL. CALCULATION'!B:AH,33,0),"")=0,"",_xlfn.IFNA(VLOOKUP(A49,'SUPL. CALCULATION'!B:AH,33,0),""))</f>
        <v/>
      </c>
      <c r="P49" s="162" t="str">
        <f t="shared" si="1"/>
        <v/>
      </c>
    </row>
    <row r="50" spans="1:23" x14ac:dyDescent="0.3">
      <c r="A50" s="212" t="str">
        <f>_xlfn.IFNA(VLOOKUP(BASE!A54,'SUPL. CALCULATION'!A:A,1,0),"")</f>
        <v>UL0263</v>
      </c>
      <c r="B50" s="235">
        <f>_xlfn.IFNA(IF((RIGHT(VLOOKUP(A50,BASE!A:C,3,0),3))=VLOOKUP((RIGHT(VLOOKUP(A50,BASE!A:C,3,0),3)),AB:AB,1,0),4,0),0)+_xlfn.IFNA(IF((RIGHT(VLOOKUP(A50,BASE!A:C,3,0),3))=VLOOKUP((RIGHT(VLOOKUP(A50,BASE!A:C,3,0),3)),AC:AC,1,0),2,0),0)+_xlfn.IFNA(IF((RIGHT(VLOOKUP(A50,BASE!A:C,3,0),3))=VLOOKUP((RIGHT(VLOOKUP(A50,BASE!A:C,3,0),3)),AD:AD,1,0),1,0),0)</f>
        <v>2</v>
      </c>
      <c r="D50" s="213">
        <f t="shared" si="0"/>
        <v>1</v>
      </c>
      <c r="E50" s="212" t="str">
        <f>IF(LEFT(A50,2)="UL",IF((VLOOKUP(VLOOKUP(A50,BASE!A:B,2,0),REGISTRATIONS!B:C,2,0))="A320",IF(VLOOKUP(A50,BASE!A:S,19,0)="L",1,""),""),"")</f>
        <v/>
      </c>
      <c r="F50" s="212" t="str">
        <f>IF(LEFT(A50,2)="UL",IF((VLOOKUP(VLOOKUP(A50,BASE!A:B,2,0),REGISTRATIONS!B:C,2,0))="A330",IF(VLOOKUP(A50,BASE!A:S,19,0)="L",1,""),""),"")</f>
        <v/>
      </c>
      <c r="G50" s="212">
        <f>IF(LEFT(A50,2)="UL",IF((VLOOKUP(VLOOKUP(A50,BASE!A:B,2,0),REGISTRATIONS!B:C,2,0))="A320",IF(VLOOKUP(A50,BASE!A:S,19,0)="T",1,""),""),"")</f>
        <v>1</v>
      </c>
      <c r="H50" s="212" t="str">
        <f>IF(LEFT(A50,2)="UL",IF((VLOOKUP(VLOOKUP(A50,BASE!A:B,2,0),REGISTRATIONS!B:C,2,0))="A330",IF(VLOOKUP(A50,BASE!A:S,19,0)="T",1,""),""),"")</f>
        <v/>
      </c>
      <c r="I50" s="212">
        <f>IF(LEFT(A50,2)="UL",(_xlfn.IFNA(IF(VLOOKUP(A50,'SUPL. CALCULATION'!A:D,4,0)=VLOOKUP(VLOOKUP(A50,'SUPL. CALCULATION'!A:D,4,0),V:V,1,0),1,""),"")),"")</f>
        <v>1</v>
      </c>
      <c r="J50" s="212" t="str">
        <f>IF(LEFT(A50,2)="UL",IF(VLOOKUP(VLOOKUP(A50,BASE!A:B,2,0),REGISTRATIONS!B:C,2,0)="A320",(_xlfn.IFNA(IF(VLOOKUP(A50,'SUPL. CALCULATION'!A:D,4,0)=VLOOKUP(VLOOKUP(A50,'SUPL. CALCULATION'!A:D,4,0),'Dry Store - UL'!X:X,1,0),1,""),"")),""),"")</f>
        <v/>
      </c>
      <c r="K50" s="212" t="str">
        <f>IF(LEFT(A50,2)="UL",IF(VLOOKUP(VLOOKUP(A50,BASE!A:B,2,0),REGISTRATIONS!B:C,2,0)="A330",(_xlfn.IFNA(IF(VLOOKUP(A50,'SUPL. CALCULATION'!A:D,4,0)=VLOOKUP(VLOOKUP(A50,'SUPL. CALCULATION'!A:D,4,0),'Dry Store - UL'!X:X,1,0),1,""),"")),""),"")</f>
        <v/>
      </c>
      <c r="L50" s="212" t="str">
        <f>IF(LEFT(A50,2)="UL",IF(VLOOKUP(VLOOKUP(A50,BASE!A:B,2,0),REGISTRATIONS!B:C,2,0)="A320",(_xlfn.IFNA(IF(VLOOKUP(A50,'SUPL. CALCULATION'!A:D,4,0)=VLOOKUP(VLOOKUP(A50,'SUPL. CALCULATION'!A:D,4,0),W:W,1,0),1,""),"")),""),"")</f>
        <v/>
      </c>
      <c r="M50" s="212" t="str">
        <f>IF(LEFT(A50,2)="UL",IF(VLOOKUP(VLOOKUP(A50,BASE!A:B,2,0),REGISTRATIONS!B:C,2,0)="A330",(_xlfn.IFNA(IF(VLOOKUP(A50,'SUPL. CALCULATION'!A:D,4,0)=VLOOKUP(VLOOKUP(A50,'SUPL. CALCULATION'!A:D,4,0),W:W,1,0),1,""),"")),""),"")</f>
        <v/>
      </c>
      <c r="N50" s="213" t="str">
        <f>IF(_xlfn.IFNA(VLOOKUP(A50,'SUPL. CALCULATION'!B:AH,32,0),"")=0,"",_xlfn.IFNA(VLOOKUP(A50,'SUPL. CALCULATION'!B:AH,32,0),""))</f>
        <v/>
      </c>
      <c r="O50" s="213">
        <f>IF(_xlfn.IFNA(VLOOKUP(A50,'SUPL. CALCULATION'!B:AH,33,0),"")=0,"",_xlfn.IFNA(VLOOKUP(A50,'SUPL. CALCULATION'!B:AH,33,0),""))</f>
        <v>1</v>
      </c>
      <c r="P50" s="162" t="str">
        <f t="shared" si="1"/>
        <v/>
      </c>
      <c r="V50" s="231"/>
      <c r="W50" s="232"/>
    </row>
    <row r="51" spans="1:23" x14ac:dyDescent="0.3">
      <c r="A51" s="215" t="str">
        <f>_xlfn.IFNA(VLOOKUP(BASE!A55,'SUPL. CALCULATION'!A:A,1,0),"")</f>
        <v/>
      </c>
      <c r="B51" s="236">
        <f>_xlfn.IFNA(IF((RIGHT(VLOOKUP(A51,BASE!A:C,3,0),3))=VLOOKUP((RIGHT(VLOOKUP(A51,BASE!A:C,3,0),3)),AB:AB,1,0),4,0),0)+_xlfn.IFNA(IF((RIGHT(VLOOKUP(A51,BASE!A:C,3,0),3))=VLOOKUP((RIGHT(VLOOKUP(A51,BASE!A:C,3,0),3)),AC:AC,1,0),2,0),0)+_xlfn.IFNA(IF((RIGHT(VLOOKUP(A51,BASE!A:C,3,0),3))=VLOOKUP((RIGHT(VLOOKUP(A51,BASE!A:C,3,0),3)),AD:AD,1,0),1,0),0)</f>
        <v>0</v>
      </c>
      <c r="D51" s="216" t="str">
        <f t="shared" si="0"/>
        <v/>
      </c>
      <c r="E51" s="215" t="str">
        <f>IF(LEFT(A51,2)="UL",IF((VLOOKUP(VLOOKUP(A51,BASE!A:B,2,0),REGISTRATIONS!B:C,2,0))="A320",IF(VLOOKUP(A51,BASE!A:S,19,0)="L",1,""),""),"")</f>
        <v/>
      </c>
      <c r="F51" s="215" t="str">
        <f>IF(LEFT(A51,2)="UL",IF((VLOOKUP(VLOOKUP(A51,BASE!A:B,2,0),REGISTRATIONS!B:C,2,0))="A330",IF(VLOOKUP(A51,BASE!A:S,19,0)="L",1,""),""),"")</f>
        <v/>
      </c>
      <c r="G51" s="215" t="str">
        <f>IF(LEFT(A51,2)="UL",IF((VLOOKUP(VLOOKUP(A51,BASE!A:B,2,0),REGISTRATIONS!B:C,2,0))="A320",IF(VLOOKUP(A51,BASE!A:S,19,0)="T",1,""),""),"")</f>
        <v/>
      </c>
      <c r="H51" s="215" t="str">
        <f>IF(LEFT(A51,2)="UL",IF((VLOOKUP(VLOOKUP(A51,BASE!A:B,2,0),REGISTRATIONS!B:C,2,0))="A330",IF(VLOOKUP(A51,BASE!A:S,19,0)="T",1,""),""),"")</f>
        <v/>
      </c>
      <c r="I51" s="215" t="str">
        <f>IF(LEFT(A51,2)="UL",(_xlfn.IFNA(IF(VLOOKUP(A51,'SUPL. CALCULATION'!A:D,4,0)=VLOOKUP(VLOOKUP(A51,'SUPL. CALCULATION'!A:D,4,0),V:V,1,0),1,""),"")),"")</f>
        <v/>
      </c>
      <c r="J51" s="215" t="str">
        <f>IF(LEFT(A51,2)="UL",IF(VLOOKUP(VLOOKUP(A51,BASE!A:B,2,0),REGISTRATIONS!B:C,2,0)="A320",(_xlfn.IFNA(IF(VLOOKUP(A51,'SUPL. CALCULATION'!A:D,4,0)=VLOOKUP(VLOOKUP(A51,'SUPL. CALCULATION'!A:D,4,0),'Dry Store - UL'!X:X,1,0),1,""),"")),""),"")</f>
        <v/>
      </c>
      <c r="K51" s="215" t="str">
        <f>IF(LEFT(A51,2)="UL",IF(VLOOKUP(VLOOKUP(A51,BASE!A:B,2,0),REGISTRATIONS!B:C,2,0)="A330",(_xlfn.IFNA(IF(VLOOKUP(A51,'SUPL. CALCULATION'!A:D,4,0)=VLOOKUP(VLOOKUP(A51,'SUPL. CALCULATION'!A:D,4,0),'Dry Store - UL'!X:X,1,0),1,""),"")),""),"")</f>
        <v/>
      </c>
      <c r="L51" s="215" t="str">
        <f>IF(LEFT(A51,2)="UL",IF(VLOOKUP(VLOOKUP(A51,BASE!A:B,2,0),REGISTRATIONS!B:C,2,0)="A320",(_xlfn.IFNA(IF(VLOOKUP(A51,'SUPL. CALCULATION'!A:D,4,0)=VLOOKUP(VLOOKUP(A51,'SUPL. CALCULATION'!A:D,4,0),W:W,1,0),1,""),"")),""),"")</f>
        <v/>
      </c>
      <c r="M51" s="215" t="str">
        <f>IF(LEFT(A51,2)="UL",IF(VLOOKUP(VLOOKUP(A51,BASE!A:B,2,0),REGISTRATIONS!B:C,2,0)="A330",(_xlfn.IFNA(IF(VLOOKUP(A51,'SUPL. CALCULATION'!A:D,4,0)=VLOOKUP(VLOOKUP(A51,'SUPL. CALCULATION'!A:D,4,0),W:W,1,0),1,""),"")),""),"")</f>
        <v/>
      </c>
      <c r="N51" s="216" t="str">
        <f>IF(_xlfn.IFNA(VLOOKUP(A51,'SUPL. CALCULATION'!B:AH,32,0),"")=0,"",_xlfn.IFNA(VLOOKUP(A51,'SUPL. CALCULATION'!B:AH,32,0),""))</f>
        <v/>
      </c>
      <c r="O51" s="216" t="str">
        <f>IF(_xlfn.IFNA(VLOOKUP(A51,'SUPL. CALCULATION'!B:AH,33,0),"")=0,"",_xlfn.IFNA(VLOOKUP(A51,'SUPL. CALCULATION'!B:AH,33,0),""))</f>
        <v/>
      </c>
      <c r="P51" s="162" t="str">
        <f t="shared" si="1"/>
        <v/>
      </c>
    </row>
    <row r="52" spans="1:23" x14ac:dyDescent="0.3">
      <c r="A52" s="212" t="str">
        <f>_xlfn.IFNA(VLOOKUP(BASE!A56,'SUPL. CALCULATION'!A:A,1,0),"")</f>
        <v>UL0225</v>
      </c>
      <c r="B52" s="235">
        <f>_xlfn.IFNA(IF((RIGHT(VLOOKUP(A52,BASE!A:C,3,0),3))=VLOOKUP((RIGHT(VLOOKUP(A52,BASE!A:C,3,0),3)),AB:AB,1,0),4,0),0)+_xlfn.IFNA(IF((RIGHT(VLOOKUP(A52,BASE!A:C,3,0),3))=VLOOKUP((RIGHT(VLOOKUP(A52,BASE!A:C,3,0),3)),AC:AC,1,0),2,0),0)+_xlfn.IFNA(IF((RIGHT(VLOOKUP(A52,BASE!A:C,3,0),3))=VLOOKUP((RIGHT(VLOOKUP(A52,BASE!A:C,3,0),3)),AD:AD,1,0),1,0),0)</f>
        <v>2</v>
      </c>
      <c r="D52" s="213">
        <f t="shared" si="0"/>
        <v>1</v>
      </c>
      <c r="E52" s="212" t="str">
        <f>IF(LEFT(A52,2)="UL",IF((VLOOKUP(VLOOKUP(A52,BASE!A:B,2,0),REGISTRATIONS!B:C,2,0))="A320",IF(VLOOKUP(A52,BASE!A:S,19,0)="L",1,""),""),"")</f>
        <v/>
      </c>
      <c r="F52" s="212" t="str">
        <f>IF(LEFT(A52,2)="UL",IF((VLOOKUP(VLOOKUP(A52,BASE!A:B,2,0),REGISTRATIONS!B:C,2,0))="A330",IF(VLOOKUP(A52,BASE!A:S,19,0)="L",1,""),""),"")</f>
        <v/>
      </c>
      <c r="G52" s="212" t="str">
        <f>IF(LEFT(A52,2)="UL",IF((VLOOKUP(VLOOKUP(A52,BASE!A:B,2,0),REGISTRATIONS!B:C,2,0))="A320",IF(VLOOKUP(A52,BASE!A:S,19,0)="T",1,""),""),"")</f>
        <v/>
      </c>
      <c r="H52" s="212">
        <f>IF(LEFT(A52,2)="UL",IF((VLOOKUP(VLOOKUP(A52,BASE!A:B,2,0),REGISTRATIONS!B:C,2,0))="A330",IF(VLOOKUP(A52,BASE!A:S,19,0)="T",1,""),""),"")</f>
        <v>1</v>
      </c>
      <c r="I52" s="212">
        <f>IF(LEFT(A52,2)="UL",(_xlfn.IFNA(IF(VLOOKUP(A52,'SUPL. CALCULATION'!A:D,4,0)=VLOOKUP(VLOOKUP(A52,'SUPL. CALCULATION'!A:D,4,0),V:V,1,0),1,""),"")),"")</f>
        <v>1</v>
      </c>
      <c r="J52" s="212" t="str">
        <f>IF(LEFT(A52,2)="UL",IF(VLOOKUP(VLOOKUP(A52,BASE!A:B,2,0),REGISTRATIONS!B:C,2,0)="A320",(_xlfn.IFNA(IF(VLOOKUP(A52,'SUPL. CALCULATION'!A:D,4,0)=VLOOKUP(VLOOKUP(A52,'SUPL. CALCULATION'!A:D,4,0),'Dry Store - UL'!X:X,1,0),1,""),"")),""),"")</f>
        <v/>
      </c>
      <c r="K52" s="212" t="str">
        <f>IF(LEFT(A52,2)="UL",IF(VLOOKUP(VLOOKUP(A52,BASE!A:B,2,0),REGISTRATIONS!B:C,2,0)="A330",(_xlfn.IFNA(IF(VLOOKUP(A52,'SUPL. CALCULATION'!A:D,4,0)=VLOOKUP(VLOOKUP(A52,'SUPL. CALCULATION'!A:D,4,0),'Dry Store - UL'!X:X,1,0),1,""),"")),""),"")</f>
        <v/>
      </c>
      <c r="L52" s="212" t="str">
        <f>IF(LEFT(A52,2)="UL",IF(VLOOKUP(VLOOKUP(A52,BASE!A:B,2,0),REGISTRATIONS!B:C,2,0)="A320",(_xlfn.IFNA(IF(VLOOKUP(A52,'SUPL. CALCULATION'!A:D,4,0)=VLOOKUP(VLOOKUP(A52,'SUPL. CALCULATION'!A:D,4,0),W:W,1,0),1,""),"")),""),"")</f>
        <v/>
      </c>
      <c r="M52" s="212" t="str">
        <f>IF(LEFT(A52,2)="UL",IF(VLOOKUP(VLOOKUP(A52,BASE!A:B,2,0),REGISTRATIONS!B:C,2,0)="A330",(_xlfn.IFNA(IF(VLOOKUP(A52,'SUPL. CALCULATION'!A:D,4,0)=VLOOKUP(VLOOKUP(A52,'SUPL. CALCULATION'!A:D,4,0),W:W,1,0),1,""),"")),""),"")</f>
        <v/>
      </c>
      <c r="N52" s="213" t="str">
        <f>IF(_xlfn.IFNA(VLOOKUP(A52,'SUPL. CALCULATION'!B:AH,32,0),"")=0,"",_xlfn.IFNA(VLOOKUP(A52,'SUPL. CALCULATION'!B:AH,32,0),""))</f>
        <v/>
      </c>
      <c r="O52" s="213">
        <f>IF(_xlfn.IFNA(VLOOKUP(A52,'SUPL. CALCULATION'!B:AH,33,0),"")=0,"",_xlfn.IFNA(VLOOKUP(A52,'SUPL. CALCULATION'!B:AH,33,0),""))</f>
        <v>1</v>
      </c>
      <c r="P52" s="162" t="str">
        <f t="shared" si="1"/>
        <v/>
      </c>
      <c r="V52" s="231"/>
      <c r="W52" s="232"/>
    </row>
    <row r="53" spans="1:23" x14ac:dyDescent="0.3">
      <c r="A53" s="215" t="str">
        <f>_xlfn.IFNA(VLOOKUP(BASE!A57,'SUPL. CALCULATION'!A:A,1,0),"")</f>
        <v/>
      </c>
      <c r="B53" s="236">
        <f>_xlfn.IFNA(IF((RIGHT(VLOOKUP(A53,BASE!A:C,3,0),3))=VLOOKUP((RIGHT(VLOOKUP(A53,BASE!A:C,3,0),3)),AB:AB,1,0),4,0),0)+_xlfn.IFNA(IF((RIGHT(VLOOKUP(A53,BASE!A:C,3,0),3))=VLOOKUP((RIGHT(VLOOKUP(A53,BASE!A:C,3,0),3)),AC:AC,1,0),2,0),0)+_xlfn.IFNA(IF((RIGHT(VLOOKUP(A53,BASE!A:C,3,0),3))=VLOOKUP((RIGHT(VLOOKUP(A53,BASE!A:C,3,0),3)),AD:AD,1,0),1,0),0)</f>
        <v>0</v>
      </c>
      <c r="D53" s="216" t="str">
        <f t="shared" si="0"/>
        <v/>
      </c>
      <c r="E53" s="215" t="str">
        <f>IF(LEFT(A53,2)="UL",IF((VLOOKUP(VLOOKUP(A53,BASE!A:B,2,0),REGISTRATIONS!B:C,2,0))="A320",IF(VLOOKUP(A53,BASE!A:S,19,0)="L",1,""),""),"")</f>
        <v/>
      </c>
      <c r="F53" s="215" t="str">
        <f>IF(LEFT(A53,2)="UL",IF((VLOOKUP(VLOOKUP(A53,BASE!A:B,2,0),REGISTRATIONS!B:C,2,0))="A330",IF(VLOOKUP(A53,BASE!A:S,19,0)="L",1,""),""),"")</f>
        <v/>
      </c>
      <c r="G53" s="215" t="str">
        <f>IF(LEFT(A53,2)="UL",IF((VLOOKUP(VLOOKUP(A53,BASE!A:B,2,0),REGISTRATIONS!B:C,2,0))="A320",IF(VLOOKUP(A53,BASE!A:S,19,0)="T",1,""),""),"")</f>
        <v/>
      </c>
      <c r="H53" s="215" t="str">
        <f>IF(LEFT(A53,2)="UL",IF((VLOOKUP(VLOOKUP(A53,BASE!A:B,2,0),REGISTRATIONS!B:C,2,0))="A330",IF(VLOOKUP(A53,BASE!A:S,19,0)="T",1,""),""),"")</f>
        <v/>
      </c>
      <c r="I53" s="215" t="str">
        <f>IF(LEFT(A53,2)="UL",(_xlfn.IFNA(IF(VLOOKUP(A53,'SUPL. CALCULATION'!A:D,4,0)=VLOOKUP(VLOOKUP(A53,'SUPL. CALCULATION'!A:D,4,0),V:V,1,0),1,""),"")),"")</f>
        <v/>
      </c>
      <c r="J53" s="215" t="str">
        <f>IF(LEFT(A53,2)="UL",IF(VLOOKUP(VLOOKUP(A53,BASE!A:B,2,0),REGISTRATIONS!B:C,2,0)="A320",(_xlfn.IFNA(IF(VLOOKUP(A53,'SUPL. CALCULATION'!A:D,4,0)=VLOOKUP(VLOOKUP(A53,'SUPL. CALCULATION'!A:D,4,0),'Dry Store - UL'!X:X,1,0),1,""),"")),""),"")</f>
        <v/>
      </c>
      <c r="K53" s="215" t="str">
        <f>IF(LEFT(A53,2)="UL",IF(VLOOKUP(VLOOKUP(A53,BASE!A:B,2,0),REGISTRATIONS!B:C,2,0)="A330",(_xlfn.IFNA(IF(VLOOKUP(A53,'SUPL. CALCULATION'!A:D,4,0)=VLOOKUP(VLOOKUP(A53,'SUPL. CALCULATION'!A:D,4,0),'Dry Store - UL'!X:X,1,0),1,""),"")),""),"")</f>
        <v/>
      </c>
      <c r="L53" s="215" t="str">
        <f>IF(LEFT(A53,2)="UL",IF(VLOOKUP(VLOOKUP(A53,BASE!A:B,2,0),REGISTRATIONS!B:C,2,0)="A320",(_xlfn.IFNA(IF(VLOOKUP(A53,'SUPL. CALCULATION'!A:D,4,0)=VLOOKUP(VLOOKUP(A53,'SUPL. CALCULATION'!A:D,4,0),W:W,1,0),1,""),"")),""),"")</f>
        <v/>
      </c>
      <c r="M53" s="215" t="str">
        <f>IF(LEFT(A53,2)="UL",IF(VLOOKUP(VLOOKUP(A53,BASE!A:B,2,0),REGISTRATIONS!B:C,2,0)="A330",(_xlfn.IFNA(IF(VLOOKUP(A53,'SUPL. CALCULATION'!A:D,4,0)=VLOOKUP(VLOOKUP(A53,'SUPL. CALCULATION'!A:D,4,0),W:W,1,0),1,""),"")),""),"")</f>
        <v/>
      </c>
      <c r="N53" s="216" t="str">
        <f>IF(_xlfn.IFNA(VLOOKUP(A53,'SUPL. CALCULATION'!B:AH,32,0),"")=0,"",_xlfn.IFNA(VLOOKUP(A53,'SUPL. CALCULATION'!B:AH,32,0),""))</f>
        <v/>
      </c>
      <c r="O53" s="216" t="str">
        <f>IF(_xlfn.IFNA(VLOOKUP(A53,'SUPL. CALCULATION'!B:AH,33,0),"")=0,"",_xlfn.IFNA(VLOOKUP(A53,'SUPL. CALCULATION'!B:AH,33,0),""))</f>
        <v/>
      </c>
      <c r="P53" s="162" t="str">
        <f t="shared" si="1"/>
        <v/>
      </c>
    </row>
    <row r="54" spans="1:23" x14ac:dyDescent="0.3">
      <c r="A54" s="212" t="str">
        <f>_xlfn.IFNA(VLOOKUP(BASE!A58,'SUPL. CALCULATION'!A:A,1,0),"")</f>
        <v>UL0175</v>
      </c>
      <c r="B54" s="235">
        <f>_xlfn.IFNA(IF((RIGHT(VLOOKUP(A54,BASE!A:C,3,0),3))=VLOOKUP((RIGHT(VLOOKUP(A54,BASE!A:C,3,0),3)),AB:AB,1,0),4,0),0)+_xlfn.IFNA(IF((RIGHT(VLOOKUP(A54,BASE!A:C,3,0),3))=VLOOKUP((RIGHT(VLOOKUP(A54,BASE!A:C,3,0),3)),AC:AC,1,0),2,0),0)+_xlfn.IFNA(IF((RIGHT(VLOOKUP(A54,BASE!A:C,3,0),3))=VLOOKUP((RIGHT(VLOOKUP(A54,BASE!A:C,3,0),3)),AD:AD,1,0),1,0),0)</f>
        <v>1</v>
      </c>
      <c r="D54" s="213">
        <f t="shared" si="0"/>
        <v>1</v>
      </c>
      <c r="E54" s="212" t="str">
        <f>IF(LEFT(A54,2)="UL",IF((VLOOKUP(VLOOKUP(A54,BASE!A:B,2,0),REGISTRATIONS!B:C,2,0))="A320",IF(VLOOKUP(A54,BASE!A:S,19,0)="L",1,""),""),"")</f>
        <v/>
      </c>
      <c r="F54" s="212" t="str">
        <f>IF(LEFT(A54,2)="UL",IF((VLOOKUP(VLOOKUP(A54,BASE!A:B,2,0),REGISTRATIONS!B:C,2,0))="A330",IF(VLOOKUP(A54,BASE!A:S,19,0)="L",1,""),""),"")</f>
        <v/>
      </c>
      <c r="G54" s="212">
        <f>IF(LEFT(A54,2)="UL",IF((VLOOKUP(VLOOKUP(A54,BASE!A:B,2,0),REGISTRATIONS!B:C,2,0))="A320",IF(VLOOKUP(A54,BASE!A:S,19,0)="T",1,""),""),"")</f>
        <v>1</v>
      </c>
      <c r="H54" s="212" t="str">
        <f>IF(LEFT(A54,2)="UL",IF((VLOOKUP(VLOOKUP(A54,BASE!A:B,2,0),REGISTRATIONS!B:C,2,0))="A330",IF(VLOOKUP(A54,BASE!A:S,19,0)="T",1,""),""),"")</f>
        <v/>
      </c>
      <c r="I54" s="212" t="str">
        <f>IF(LEFT(A54,2)="UL",(_xlfn.IFNA(IF(VLOOKUP(A54,'SUPL. CALCULATION'!A:D,4,0)=VLOOKUP(VLOOKUP(A54,'SUPL. CALCULATION'!A:D,4,0),V:V,1,0),1,""),"")),"")</f>
        <v/>
      </c>
      <c r="J54" s="212" t="str">
        <f>IF(LEFT(A54,2)="UL",IF(VLOOKUP(VLOOKUP(A54,BASE!A:B,2,0),REGISTRATIONS!B:C,2,0)="A320",(_xlfn.IFNA(IF(VLOOKUP(A54,'SUPL. CALCULATION'!A:D,4,0)=VLOOKUP(VLOOKUP(A54,'SUPL. CALCULATION'!A:D,4,0),'Dry Store - UL'!X:X,1,0),1,""),"")),""),"")</f>
        <v/>
      </c>
      <c r="K54" s="212" t="str">
        <f>IF(LEFT(A54,2)="UL",IF(VLOOKUP(VLOOKUP(A54,BASE!A:B,2,0),REGISTRATIONS!B:C,2,0)="A330",(_xlfn.IFNA(IF(VLOOKUP(A54,'SUPL. CALCULATION'!A:D,4,0)=VLOOKUP(VLOOKUP(A54,'SUPL. CALCULATION'!A:D,4,0),'Dry Store - UL'!X:X,1,0),1,""),"")),""),"")</f>
        <v/>
      </c>
      <c r="L54" s="212">
        <f>IF(LEFT(A54,2)="UL",IF(VLOOKUP(VLOOKUP(A54,BASE!A:B,2,0),REGISTRATIONS!B:C,2,0)="A320",(_xlfn.IFNA(IF(VLOOKUP(A54,'SUPL. CALCULATION'!A:D,4,0)=VLOOKUP(VLOOKUP(A54,'SUPL. CALCULATION'!A:D,4,0),W:W,1,0),1,""),"")),""),"")</f>
        <v>1</v>
      </c>
      <c r="M54" s="212" t="str">
        <f>IF(LEFT(A54,2)="UL",IF(VLOOKUP(VLOOKUP(A54,BASE!A:B,2,0),REGISTRATIONS!B:C,2,0)="A330",(_xlfn.IFNA(IF(VLOOKUP(A54,'SUPL. CALCULATION'!A:D,4,0)=VLOOKUP(VLOOKUP(A54,'SUPL. CALCULATION'!A:D,4,0),W:W,1,0),1,""),"")),""),"")</f>
        <v/>
      </c>
      <c r="N54" s="213" t="str">
        <f>IF(_xlfn.IFNA(VLOOKUP(A54,'SUPL. CALCULATION'!B:AH,32,0),"")=0,"",_xlfn.IFNA(VLOOKUP(A54,'SUPL. CALCULATION'!B:AH,32,0),""))</f>
        <v/>
      </c>
      <c r="O54" s="213" t="str">
        <f>IF(_xlfn.IFNA(VLOOKUP(A54,'SUPL. CALCULATION'!B:AH,33,0),"")=0,"",_xlfn.IFNA(VLOOKUP(A54,'SUPL. CALCULATION'!B:AH,33,0),""))</f>
        <v/>
      </c>
      <c r="P54" s="162" t="str">
        <f t="shared" si="1"/>
        <v/>
      </c>
      <c r="V54" s="231"/>
      <c r="W54" s="232"/>
    </row>
    <row r="55" spans="1:23" x14ac:dyDescent="0.3">
      <c r="A55" s="215" t="str">
        <f>_xlfn.IFNA(VLOOKUP(BASE!A59,'SUPL. CALCULATION'!A:A,1,0),"")</f>
        <v/>
      </c>
      <c r="B55" s="236">
        <f>_xlfn.IFNA(IF((RIGHT(VLOOKUP(A55,BASE!A:C,3,0),3))=VLOOKUP((RIGHT(VLOOKUP(A55,BASE!A:C,3,0),3)),AB:AB,1,0),4,0),0)+_xlfn.IFNA(IF((RIGHT(VLOOKUP(A55,BASE!A:C,3,0),3))=VLOOKUP((RIGHT(VLOOKUP(A55,BASE!A:C,3,0),3)),AC:AC,1,0),2,0),0)+_xlfn.IFNA(IF((RIGHT(VLOOKUP(A55,BASE!A:C,3,0),3))=VLOOKUP((RIGHT(VLOOKUP(A55,BASE!A:C,3,0),3)),AD:AD,1,0),1,0),0)</f>
        <v>0</v>
      </c>
      <c r="D55" s="216" t="str">
        <f t="shared" si="0"/>
        <v/>
      </c>
      <c r="E55" s="215" t="str">
        <f>IF(LEFT(A55,2)="UL",IF((VLOOKUP(VLOOKUP(A55,BASE!A:B,2,0),REGISTRATIONS!B:C,2,0))="A320",IF(VLOOKUP(A55,BASE!A:S,19,0)="L",1,""),""),"")</f>
        <v/>
      </c>
      <c r="F55" s="215" t="str">
        <f>IF(LEFT(A55,2)="UL",IF((VLOOKUP(VLOOKUP(A55,BASE!A:B,2,0),REGISTRATIONS!B:C,2,0))="A330",IF(VLOOKUP(A55,BASE!A:S,19,0)="L",1,""),""),"")</f>
        <v/>
      </c>
      <c r="G55" s="215" t="str">
        <f>IF(LEFT(A55,2)="UL",IF((VLOOKUP(VLOOKUP(A55,BASE!A:B,2,0),REGISTRATIONS!B:C,2,0))="A320",IF(VLOOKUP(A55,BASE!A:S,19,0)="T",1,""),""),"")</f>
        <v/>
      </c>
      <c r="H55" s="215" t="str">
        <f>IF(LEFT(A55,2)="UL",IF((VLOOKUP(VLOOKUP(A55,BASE!A:B,2,0),REGISTRATIONS!B:C,2,0))="A330",IF(VLOOKUP(A55,BASE!A:S,19,0)="T",1,""),""),"")</f>
        <v/>
      </c>
      <c r="I55" s="215" t="str">
        <f>IF(LEFT(A55,2)="UL",(_xlfn.IFNA(IF(VLOOKUP(A55,'SUPL. CALCULATION'!A:D,4,0)=VLOOKUP(VLOOKUP(A55,'SUPL. CALCULATION'!A:D,4,0),V:V,1,0),1,""),"")),"")</f>
        <v/>
      </c>
      <c r="J55" s="215" t="str">
        <f>IF(LEFT(A55,2)="UL",IF(VLOOKUP(VLOOKUP(A55,BASE!A:B,2,0),REGISTRATIONS!B:C,2,0)="A320",(_xlfn.IFNA(IF(VLOOKUP(A55,'SUPL. CALCULATION'!A:D,4,0)=VLOOKUP(VLOOKUP(A55,'SUPL. CALCULATION'!A:D,4,0),'Dry Store - UL'!X:X,1,0),1,""),"")),""),"")</f>
        <v/>
      </c>
      <c r="K55" s="215" t="str">
        <f>IF(LEFT(A55,2)="UL",IF(VLOOKUP(VLOOKUP(A55,BASE!A:B,2,0),REGISTRATIONS!B:C,2,0)="A330",(_xlfn.IFNA(IF(VLOOKUP(A55,'SUPL. CALCULATION'!A:D,4,0)=VLOOKUP(VLOOKUP(A55,'SUPL. CALCULATION'!A:D,4,0),'Dry Store - UL'!X:X,1,0),1,""),"")),""),"")</f>
        <v/>
      </c>
      <c r="L55" s="215" t="str">
        <f>IF(LEFT(A55,2)="UL",IF(VLOOKUP(VLOOKUP(A55,BASE!A:B,2,0),REGISTRATIONS!B:C,2,0)="A320",(_xlfn.IFNA(IF(VLOOKUP(A55,'SUPL. CALCULATION'!A:D,4,0)=VLOOKUP(VLOOKUP(A55,'SUPL. CALCULATION'!A:D,4,0),W:W,1,0),1,""),"")),""),"")</f>
        <v/>
      </c>
      <c r="M55" s="215" t="str">
        <f>IF(LEFT(A55,2)="UL",IF(VLOOKUP(VLOOKUP(A55,BASE!A:B,2,0),REGISTRATIONS!B:C,2,0)="A330",(_xlfn.IFNA(IF(VLOOKUP(A55,'SUPL. CALCULATION'!A:D,4,0)=VLOOKUP(VLOOKUP(A55,'SUPL. CALCULATION'!A:D,4,0),W:W,1,0),1,""),"")),""),"")</f>
        <v/>
      </c>
      <c r="N55" s="216" t="str">
        <f>IF(_xlfn.IFNA(VLOOKUP(A55,'SUPL. CALCULATION'!B:AH,32,0),"")=0,"",_xlfn.IFNA(VLOOKUP(A55,'SUPL. CALCULATION'!B:AH,32,0),""))</f>
        <v/>
      </c>
      <c r="O55" s="216" t="str">
        <f>IF(_xlfn.IFNA(VLOOKUP(A55,'SUPL. CALCULATION'!B:AH,33,0),"")=0,"",_xlfn.IFNA(VLOOKUP(A55,'SUPL. CALCULATION'!B:AH,33,0),""))</f>
        <v/>
      </c>
      <c r="P55" s="162" t="str">
        <f t="shared" si="1"/>
        <v/>
      </c>
    </row>
    <row r="56" spans="1:23" x14ac:dyDescent="0.3">
      <c r="A56" s="212" t="str">
        <f>_xlfn.IFNA(VLOOKUP(BASE!A60,'SUPL. CALCULATION'!A:A,1,0),"")</f>
        <v>UL0217</v>
      </c>
      <c r="B56" s="235">
        <f>_xlfn.IFNA(IF((RIGHT(VLOOKUP(A56,BASE!A:C,3,0),3))=VLOOKUP((RIGHT(VLOOKUP(A56,BASE!A:C,3,0),3)),AB:AB,1,0),4,0),0)+_xlfn.IFNA(IF((RIGHT(VLOOKUP(A56,BASE!A:C,3,0),3))=VLOOKUP((RIGHT(VLOOKUP(A56,BASE!A:C,3,0),3)),AC:AC,1,0),2,0),0)+_xlfn.IFNA(IF((RIGHT(VLOOKUP(A56,BASE!A:C,3,0),3))=VLOOKUP((RIGHT(VLOOKUP(A56,BASE!A:C,3,0),3)),AD:AD,1,0),1,0),0)</f>
        <v>2</v>
      </c>
      <c r="D56" s="213">
        <f t="shared" si="0"/>
        <v>1</v>
      </c>
      <c r="E56" s="212" t="str">
        <f>IF(LEFT(A56,2)="UL",IF((VLOOKUP(VLOOKUP(A56,BASE!A:B,2,0),REGISTRATIONS!B:C,2,0))="A320",IF(VLOOKUP(A56,BASE!A:S,19,0)="L",1,""),""),"")</f>
        <v/>
      </c>
      <c r="F56" s="212">
        <f>IF(LEFT(A56,2)="UL",IF((VLOOKUP(VLOOKUP(A56,BASE!A:B,2,0),REGISTRATIONS!B:C,2,0))="A330",IF(VLOOKUP(A56,BASE!A:S,19,0)="L",1,""),""),"")</f>
        <v>1</v>
      </c>
      <c r="G56" s="212" t="str">
        <f>IF(LEFT(A56,2)="UL",IF((VLOOKUP(VLOOKUP(A56,BASE!A:B,2,0),REGISTRATIONS!B:C,2,0))="A320",IF(VLOOKUP(A56,BASE!A:S,19,0)="T",1,""),""),"")</f>
        <v/>
      </c>
      <c r="H56" s="212" t="str">
        <f>IF(LEFT(A56,2)="UL",IF((VLOOKUP(VLOOKUP(A56,BASE!A:B,2,0),REGISTRATIONS!B:C,2,0))="A330",IF(VLOOKUP(A56,BASE!A:S,19,0)="T",1,""),""),"")</f>
        <v/>
      </c>
      <c r="I56" s="212">
        <f>IF(LEFT(A56,2)="UL",(_xlfn.IFNA(IF(VLOOKUP(A56,'SUPL. CALCULATION'!A:D,4,0)=VLOOKUP(VLOOKUP(A56,'SUPL. CALCULATION'!A:D,4,0),V:V,1,0),1,""),"")),"")</f>
        <v>1</v>
      </c>
      <c r="J56" s="212" t="str">
        <f>IF(LEFT(A56,2)="UL",IF(VLOOKUP(VLOOKUP(A56,BASE!A:B,2,0),REGISTRATIONS!B:C,2,0)="A320",(_xlfn.IFNA(IF(VLOOKUP(A56,'SUPL. CALCULATION'!A:D,4,0)=VLOOKUP(VLOOKUP(A56,'SUPL. CALCULATION'!A:D,4,0),'Dry Store - UL'!X:X,1,0),1,""),"")),""),"")</f>
        <v/>
      </c>
      <c r="K56" s="212" t="str">
        <f>IF(LEFT(A56,2)="UL",IF(VLOOKUP(VLOOKUP(A56,BASE!A:B,2,0),REGISTRATIONS!B:C,2,0)="A330",(_xlfn.IFNA(IF(VLOOKUP(A56,'SUPL. CALCULATION'!A:D,4,0)=VLOOKUP(VLOOKUP(A56,'SUPL. CALCULATION'!A:D,4,0),'Dry Store - UL'!X:X,1,0),1,""),"")),""),"")</f>
        <v/>
      </c>
      <c r="L56" s="212" t="str">
        <f>IF(LEFT(A56,2)="UL",IF(VLOOKUP(VLOOKUP(A56,BASE!A:B,2,0),REGISTRATIONS!B:C,2,0)="A320",(_xlfn.IFNA(IF(VLOOKUP(A56,'SUPL. CALCULATION'!A:D,4,0)=VLOOKUP(VLOOKUP(A56,'SUPL. CALCULATION'!A:D,4,0),W:W,1,0),1,""),"")),""),"")</f>
        <v/>
      </c>
      <c r="M56" s="212" t="str">
        <f>IF(LEFT(A56,2)="UL",IF(VLOOKUP(VLOOKUP(A56,BASE!A:B,2,0),REGISTRATIONS!B:C,2,0)="A330",(_xlfn.IFNA(IF(VLOOKUP(A56,'SUPL. CALCULATION'!A:D,4,0)=VLOOKUP(VLOOKUP(A56,'SUPL. CALCULATION'!A:D,4,0),W:W,1,0),1,""),"")),""),"")</f>
        <v/>
      </c>
      <c r="N56" s="213" t="str">
        <f>IF(_xlfn.IFNA(VLOOKUP(A56,'SUPL. CALCULATION'!B:AH,32,0),"")=0,"",_xlfn.IFNA(VLOOKUP(A56,'SUPL. CALCULATION'!B:AH,32,0),""))</f>
        <v/>
      </c>
      <c r="O56" s="213">
        <f>IF(_xlfn.IFNA(VLOOKUP(A56,'SUPL. CALCULATION'!B:AH,33,0),"")=0,"",_xlfn.IFNA(VLOOKUP(A56,'SUPL. CALCULATION'!B:AH,33,0),""))</f>
        <v>2</v>
      </c>
      <c r="P56" s="162" t="str">
        <f t="shared" si="1"/>
        <v/>
      </c>
      <c r="V56" s="231"/>
      <c r="W56" s="232"/>
    </row>
    <row r="57" spans="1:23" x14ac:dyDescent="0.3">
      <c r="A57" s="215" t="str">
        <f>_xlfn.IFNA(VLOOKUP(BASE!A61,'SUPL. CALCULATION'!A:A,1,0),"")</f>
        <v/>
      </c>
      <c r="B57" s="236">
        <f>_xlfn.IFNA(IF((RIGHT(VLOOKUP(A57,BASE!A:C,3,0),3))=VLOOKUP((RIGHT(VLOOKUP(A57,BASE!A:C,3,0),3)),AB:AB,1,0),4,0),0)+_xlfn.IFNA(IF((RIGHT(VLOOKUP(A57,BASE!A:C,3,0),3))=VLOOKUP((RIGHT(VLOOKUP(A57,BASE!A:C,3,0),3)),AC:AC,1,0),2,0),0)+_xlfn.IFNA(IF((RIGHT(VLOOKUP(A57,BASE!A:C,3,0),3))=VLOOKUP((RIGHT(VLOOKUP(A57,BASE!A:C,3,0),3)),AD:AD,1,0),1,0),0)</f>
        <v>0</v>
      </c>
      <c r="D57" s="216" t="str">
        <f t="shared" si="0"/>
        <v/>
      </c>
      <c r="E57" s="215" t="str">
        <f>IF(LEFT(A57,2)="UL",IF((VLOOKUP(VLOOKUP(A57,BASE!A:B,2,0),REGISTRATIONS!B:C,2,0))="A320",IF(VLOOKUP(A57,BASE!A:S,19,0)="L",1,""),""),"")</f>
        <v/>
      </c>
      <c r="F57" s="215" t="str">
        <f>IF(LEFT(A57,2)="UL",IF((VLOOKUP(VLOOKUP(A57,BASE!A:B,2,0),REGISTRATIONS!B:C,2,0))="A330",IF(VLOOKUP(A57,BASE!A:S,19,0)="L",1,""),""),"")</f>
        <v/>
      </c>
      <c r="G57" s="215" t="str">
        <f>IF(LEFT(A57,2)="UL",IF((VLOOKUP(VLOOKUP(A57,BASE!A:B,2,0),REGISTRATIONS!B:C,2,0))="A320",IF(VLOOKUP(A57,BASE!A:S,19,0)="T",1,""),""),"")</f>
        <v/>
      </c>
      <c r="H57" s="215" t="str">
        <f>IF(LEFT(A57,2)="UL",IF((VLOOKUP(VLOOKUP(A57,BASE!A:B,2,0),REGISTRATIONS!B:C,2,0))="A330",IF(VLOOKUP(A57,BASE!A:S,19,0)="T",1,""),""),"")</f>
        <v/>
      </c>
      <c r="I57" s="215" t="str">
        <f>IF(LEFT(A57,2)="UL",(_xlfn.IFNA(IF(VLOOKUP(A57,'SUPL. CALCULATION'!A:D,4,0)=VLOOKUP(VLOOKUP(A57,'SUPL. CALCULATION'!A:D,4,0),V:V,1,0),1,""),"")),"")</f>
        <v/>
      </c>
      <c r="J57" s="215" t="str">
        <f>IF(LEFT(A57,2)="UL",IF(VLOOKUP(VLOOKUP(A57,BASE!A:B,2,0),REGISTRATIONS!B:C,2,0)="A320",(_xlfn.IFNA(IF(VLOOKUP(A57,'SUPL. CALCULATION'!A:D,4,0)=VLOOKUP(VLOOKUP(A57,'SUPL. CALCULATION'!A:D,4,0),'Dry Store - UL'!X:X,1,0),1,""),"")),""),"")</f>
        <v/>
      </c>
      <c r="K57" s="215" t="str">
        <f>IF(LEFT(A57,2)="UL",IF(VLOOKUP(VLOOKUP(A57,BASE!A:B,2,0),REGISTRATIONS!B:C,2,0)="A330",(_xlfn.IFNA(IF(VLOOKUP(A57,'SUPL. CALCULATION'!A:D,4,0)=VLOOKUP(VLOOKUP(A57,'SUPL. CALCULATION'!A:D,4,0),'Dry Store - UL'!X:X,1,0),1,""),"")),""),"")</f>
        <v/>
      </c>
      <c r="L57" s="215" t="str">
        <f>IF(LEFT(A57,2)="UL",IF(VLOOKUP(VLOOKUP(A57,BASE!A:B,2,0),REGISTRATIONS!B:C,2,0)="A320",(_xlfn.IFNA(IF(VLOOKUP(A57,'SUPL. CALCULATION'!A:D,4,0)=VLOOKUP(VLOOKUP(A57,'SUPL. CALCULATION'!A:D,4,0),W:W,1,0),1,""),"")),""),"")</f>
        <v/>
      </c>
      <c r="M57" s="215" t="str">
        <f>IF(LEFT(A57,2)="UL",IF(VLOOKUP(VLOOKUP(A57,BASE!A:B,2,0),REGISTRATIONS!B:C,2,0)="A330",(_xlfn.IFNA(IF(VLOOKUP(A57,'SUPL. CALCULATION'!A:D,4,0)=VLOOKUP(VLOOKUP(A57,'SUPL. CALCULATION'!A:D,4,0),W:W,1,0),1,""),"")),""),"")</f>
        <v/>
      </c>
      <c r="N57" s="216" t="str">
        <f>IF(_xlfn.IFNA(VLOOKUP(A57,'SUPL. CALCULATION'!B:AH,32,0),"")=0,"",_xlfn.IFNA(VLOOKUP(A57,'SUPL. CALCULATION'!B:AH,32,0),""))</f>
        <v/>
      </c>
      <c r="O57" s="216" t="str">
        <f>IF(_xlfn.IFNA(VLOOKUP(A57,'SUPL. CALCULATION'!B:AH,33,0),"")=0,"",_xlfn.IFNA(VLOOKUP(A57,'SUPL. CALCULATION'!B:AH,33,0),""))</f>
        <v/>
      </c>
      <c r="P57" s="162" t="str">
        <f t="shared" si="1"/>
        <v/>
      </c>
    </row>
    <row r="58" spans="1:23" x14ac:dyDescent="0.3">
      <c r="A58" s="212" t="str">
        <f>_xlfn.IFNA(VLOOKUP(BASE!A62,'SUPL. CALCULATION'!A:A,1,0),"")</f>
        <v>UL0207</v>
      </c>
      <c r="B58" s="235">
        <f>_xlfn.IFNA(IF((RIGHT(VLOOKUP(A58,BASE!A:C,3,0),3))=VLOOKUP((RIGHT(VLOOKUP(A58,BASE!A:C,3,0),3)),AB:AB,1,0),4,0),0)+_xlfn.IFNA(IF((RIGHT(VLOOKUP(A58,BASE!A:C,3,0),3))=VLOOKUP((RIGHT(VLOOKUP(A58,BASE!A:C,3,0),3)),AC:AC,1,0),2,0),0)+_xlfn.IFNA(IF((RIGHT(VLOOKUP(A58,BASE!A:C,3,0),3))=VLOOKUP((RIGHT(VLOOKUP(A58,BASE!A:C,3,0),3)),AD:AD,1,0),1,0),0)</f>
        <v>2</v>
      </c>
      <c r="D58" s="213">
        <f t="shared" si="0"/>
        <v>1</v>
      </c>
      <c r="E58" s="212">
        <f>IF(LEFT(A58,2)="UL",IF((VLOOKUP(VLOOKUP(A58,BASE!A:B,2,0),REGISTRATIONS!B:C,2,0))="A320",IF(VLOOKUP(A58,BASE!A:S,19,0)="L",1,""),""),"")</f>
        <v>1</v>
      </c>
      <c r="F58" s="212" t="str">
        <f>IF(LEFT(A58,2)="UL",IF((VLOOKUP(VLOOKUP(A58,BASE!A:B,2,0),REGISTRATIONS!B:C,2,0))="A330",IF(VLOOKUP(A58,BASE!A:S,19,0)="L",1,""),""),"")</f>
        <v/>
      </c>
      <c r="G58" s="212" t="str">
        <f>IF(LEFT(A58,2)="UL",IF((VLOOKUP(VLOOKUP(A58,BASE!A:B,2,0),REGISTRATIONS!B:C,2,0))="A320",IF(VLOOKUP(A58,BASE!A:S,19,0)="T",1,""),""),"")</f>
        <v/>
      </c>
      <c r="H58" s="212" t="str">
        <f>IF(LEFT(A58,2)="UL",IF((VLOOKUP(VLOOKUP(A58,BASE!A:B,2,0),REGISTRATIONS!B:C,2,0))="A330",IF(VLOOKUP(A58,BASE!A:S,19,0)="T",1,""),""),"")</f>
        <v/>
      </c>
      <c r="I58" s="212">
        <f>IF(LEFT(A58,2)="UL",(_xlfn.IFNA(IF(VLOOKUP(A58,'SUPL. CALCULATION'!A:D,4,0)=VLOOKUP(VLOOKUP(A58,'SUPL. CALCULATION'!A:D,4,0),V:V,1,0),1,""),"")),"")</f>
        <v>1</v>
      </c>
      <c r="J58" s="212" t="str">
        <f>IF(LEFT(A58,2)="UL",IF(VLOOKUP(VLOOKUP(A58,BASE!A:B,2,0),REGISTRATIONS!B:C,2,0)="A320",(_xlfn.IFNA(IF(VLOOKUP(A58,'SUPL. CALCULATION'!A:D,4,0)=VLOOKUP(VLOOKUP(A58,'SUPL. CALCULATION'!A:D,4,0),'Dry Store - UL'!X:X,1,0),1,""),"")),""),"")</f>
        <v/>
      </c>
      <c r="K58" s="212" t="str">
        <f>IF(LEFT(A58,2)="UL",IF(VLOOKUP(VLOOKUP(A58,BASE!A:B,2,0),REGISTRATIONS!B:C,2,0)="A330",(_xlfn.IFNA(IF(VLOOKUP(A58,'SUPL. CALCULATION'!A:D,4,0)=VLOOKUP(VLOOKUP(A58,'SUPL. CALCULATION'!A:D,4,0),'Dry Store - UL'!X:X,1,0),1,""),"")),""),"")</f>
        <v/>
      </c>
      <c r="L58" s="212" t="str">
        <f>IF(LEFT(A58,2)="UL",IF(VLOOKUP(VLOOKUP(A58,BASE!A:B,2,0),REGISTRATIONS!B:C,2,0)="A320",(_xlfn.IFNA(IF(VLOOKUP(A58,'SUPL. CALCULATION'!A:D,4,0)=VLOOKUP(VLOOKUP(A58,'SUPL. CALCULATION'!A:D,4,0),W:W,1,0),1,""),"")),""),"")</f>
        <v/>
      </c>
      <c r="M58" s="212" t="str">
        <f>IF(LEFT(A58,2)="UL",IF(VLOOKUP(VLOOKUP(A58,BASE!A:B,2,0),REGISTRATIONS!B:C,2,0)="A330",(_xlfn.IFNA(IF(VLOOKUP(A58,'SUPL. CALCULATION'!A:D,4,0)=VLOOKUP(VLOOKUP(A58,'SUPL. CALCULATION'!A:D,4,0),W:W,1,0),1,""),"")),""),"")</f>
        <v/>
      </c>
      <c r="N58" s="213" t="str">
        <f>IF(_xlfn.IFNA(VLOOKUP(A58,'SUPL. CALCULATION'!B:AH,32,0),"")=0,"",_xlfn.IFNA(VLOOKUP(A58,'SUPL. CALCULATION'!B:AH,32,0),""))</f>
        <v/>
      </c>
      <c r="O58" s="213">
        <f>IF(_xlfn.IFNA(VLOOKUP(A58,'SUPL. CALCULATION'!B:AH,33,0),"")=0,"",_xlfn.IFNA(VLOOKUP(A58,'SUPL. CALCULATION'!B:AH,33,0),""))</f>
        <v>1</v>
      </c>
      <c r="P58" s="162" t="str">
        <f t="shared" si="1"/>
        <v/>
      </c>
      <c r="V58" s="231"/>
      <c r="W58" s="232"/>
    </row>
    <row r="59" spans="1:23" x14ac:dyDescent="0.3">
      <c r="A59" s="215" t="str">
        <f>_xlfn.IFNA(VLOOKUP(BASE!A63,'SUPL. CALCULATION'!A:A,1,0),"")</f>
        <v/>
      </c>
      <c r="B59" s="236">
        <f>_xlfn.IFNA(IF((RIGHT(VLOOKUP(A59,BASE!A:C,3,0),3))=VLOOKUP((RIGHT(VLOOKUP(A59,BASE!A:C,3,0),3)),AB:AB,1,0),4,0),0)+_xlfn.IFNA(IF((RIGHT(VLOOKUP(A59,BASE!A:C,3,0),3))=VLOOKUP((RIGHT(VLOOKUP(A59,BASE!A:C,3,0),3)),AC:AC,1,0),2,0),0)+_xlfn.IFNA(IF((RIGHT(VLOOKUP(A59,BASE!A:C,3,0),3))=VLOOKUP((RIGHT(VLOOKUP(A59,BASE!A:C,3,0),3)),AD:AD,1,0),1,0),0)</f>
        <v>0</v>
      </c>
      <c r="D59" s="216" t="str">
        <f t="shared" si="0"/>
        <v/>
      </c>
      <c r="E59" s="215" t="str">
        <f>IF(LEFT(A59,2)="UL",IF((VLOOKUP(VLOOKUP(A59,BASE!A:B,2,0),REGISTRATIONS!B:C,2,0))="A320",IF(VLOOKUP(A59,BASE!A:S,19,0)="L",1,""),""),"")</f>
        <v/>
      </c>
      <c r="F59" s="215" t="str">
        <f>IF(LEFT(A59,2)="UL",IF((VLOOKUP(VLOOKUP(A59,BASE!A:B,2,0),REGISTRATIONS!B:C,2,0))="A330",IF(VLOOKUP(A59,BASE!A:S,19,0)="L",1,""),""),"")</f>
        <v/>
      </c>
      <c r="G59" s="215" t="str">
        <f>IF(LEFT(A59,2)="UL",IF((VLOOKUP(VLOOKUP(A59,BASE!A:B,2,0),REGISTRATIONS!B:C,2,0))="A320",IF(VLOOKUP(A59,BASE!A:S,19,0)="T",1,""),""),"")</f>
        <v/>
      </c>
      <c r="H59" s="215" t="str">
        <f>IF(LEFT(A59,2)="UL",IF((VLOOKUP(VLOOKUP(A59,BASE!A:B,2,0),REGISTRATIONS!B:C,2,0))="A330",IF(VLOOKUP(A59,BASE!A:S,19,0)="T",1,""),""),"")</f>
        <v/>
      </c>
      <c r="I59" s="215" t="str">
        <f>IF(LEFT(A59,2)="UL",(_xlfn.IFNA(IF(VLOOKUP(A59,'SUPL. CALCULATION'!A:D,4,0)=VLOOKUP(VLOOKUP(A59,'SUPL. CALCULATION'!A:D,4,0),V:V,1,0),1,""),"")),"")</f>
        <v/>
      </c>
      <c r="J59" s="215" t="str">
        <f>IF(LEFT(A59,2)="UL",IF(VLOOKUP(VLOOKUP(A59,BASE!A:B,2,0),REGISTRATIONS!B:C,2,0)="A320",(_xlfn.IFNA(IF(VLOOKUP(A59,'SUPL. CALCULATION'!A:D,4,0)=VLOOKUP(VLOOKUP(A59,'SUPL. CALCULATION'!A:D,4,0),'Dry Store - UL'!X:X,1,0),1,""),"")),""),"")</f>
        <v/>
      </c>
      <c r="K59" s="215" t="str">
        <f>IF(LEFT(A59,2)="UL",IF(VLOOKUP(VLOOKUP(A59,BASE!A:B,2,0),REGISTRATIONS!B:C,2,0)="A330",(_xlfn.IFNA(IF(VLOOKUP(A59,'SUPL. CALCULATION'!A:D,4,0)=VLOOKUP(VLOOKUP(A59,'SUPL. CALCULATION'!A:D,4,0),'Dry Store - UL'!X:X,1,0),1,""),"")),""),"")</f>
        <v/>
      </c>
      <c r="L59" s="215" t="str">
        <f>IF(LEFT(A59,2)="UL",IF(VLOOKUP(VLOOKUP(A59,BASE!A:B,2,0),REGISTRATIONS!B:C,2,0)="A320",(_xlfn.IFNA(IF(VLOOKUP(A59,'SUPL. CALCULATION'!A:D,4,0)=VLOOKUP(VLOOKUP(A59,'SUPL. CALCULATION'!A:D,4,0),W:W,1,0),1,""),"")),""),"")</f>
        <v/>
      </c>
      <c r="M59" s="215" t="str">
        <f>IF(LEFT(A59,2)="UL",IF(VLOOKUP(VLOOKUP(A59,BASE!A:B,2,0),REGISTRATIONS!B:C,2,0)="A330",(_xlfn.IFNA(IF(VLOOKUP(A59,'SUPL. CALCULATION'!A:D,4,0)=VLOOKUP(VLOOKUP(A59,'SUPL. CALCULATION'!A:D,4,0),W:W,1,0),1,""),"")),""),"")</f>
        <v/>
      </c>
      <c r="N59" s="216" t="str">
        <f>IF(_xlfn.IFNA(VLOOKUP(A59,'SUPL. CALCULATION'!B:AH,32,0),"")=0,"",_xlfn.IFNA(VLOOKUP(A59,'SUPL. CALCULATION'!B:AH,32,0),""))</f>
        <v/>
      </c>
      <c r="O59" s="216" t="str">
        <f>IF(_xlfn.IFNA(VLOOKUP(A59,'SUPL. CALCULATION'!B:AH,33,0),"")=0,"",_xlfn.IFNA(VLOOKUP(A59,'SUPL. CALCULATION'!B:AH,33,0),""))</f>
        <v/>
      </c>
      <c r="P59" s="162" t="str">
        <f t="shared" si="1"/>
        <v/>
      </c>
    </row>
    <row r="60" spans="1:23" x14ac:dyDescent="0.3">
      <c r="A60" s="212" t="str">
        <f>_xlfn.IFNA(VLOOKUP(BASE!A64,'SUPL. CALCULATION'!A:A,1,0),"")</f>
        <v>UL0103</v>
      </c>
      <c r="B60" s="235">
        <f>_xlfn.IFNA(IF((RIGHT(VLOOKUP(A60,BASE!A:C,3,0),3))=VLOOKUP((RIGHT(VLOOKUP(A60,BASE!A:C,3,0),3)),AB:AB,1,0),4,0),0)+_xlfn.IFNA(IF((RIGHT(VLOOKUP(A60,BASE!A:C,3,0),3))=VLOOKUP((RIGHT(VLOOKUP(A60,BASE!A:C,3,0),3)),AC:AC,1,0),2,0),0)+_xlfn.IFNA(IF((RIGHT(VLOOKUP(A60,BASE!A:C,3,0),3))=VLOOKUP((RIGHT(VLOOKUP(A60,BASE!A:C,3,0),3)),AD:AD,1,0),1,0),0)</f>
        <v>1</v>
      </c>
      <c r="D60" s="213">
        <f t="shared" si="0"/>
        <v>1</v>
      </c>
      <c r="E60" s="212" t="str">
        <f>IF(LEFT(A60,2)="UL",IF((VLOOKUP(VLOOKUP(A60,BASE!A:B,2,0),REGISTRATIONS!B:C,2,0))="A320",IF(VLOOKUP(A60,BASE!A:S,19,0)="L",1,""),""),"")</f>
        <v/>
      </c>
      <c r="F60" s="212">
        <f>IF(LEFT(A60,2)="UL",IF((VLOOKUP(VLOOKUP(A60,BASE!A:B,2,0),REGISTRATIONS!B:C,2,0))="A330",IF(VLOOKUP(A60,BASE!A:S,19,0)="L",1,""),""),"")</f>
        <v>1</v>
      </c>
      <c r="G60" s="212" t="str">
        <f>IF(LEFT(A60,2)="UL",IF((VLOOKUP(VLOOKUP(A60,BASE!A:B,2,0),REGISTRATIONS!B:C,2,0))="A320",IF(VLOOKUP(A60,BASE!A:S,19,0)="T",1,""),""),"")</f>
        <v/>
      </c>
      <c r="H60" s="212" t="str">
        <f>IF(LEFT(A60,2)="UL",IF((VLOOKUP(VLOOKUP(A60,BASE!A:B,2,0),REGISTRATIONS!B:C,2,0))="A330",IF(VLOOKUP(A60,BASE!A:S,19,0)="T",1,""),""),"")</f>
        <v/>
      </c>
      <c r="I60" s="212" t="str">
        <f>IF(LEFT(A60,2)="UL",(_xlfn.IFNA(IF(VLOOKUP(A60,'SUPL. CALCULATION'!A:D,4,0)=VLOOKUP(VLOOKUP(A60,'SUPL. CALCULATION'!A:D,4,0),V:V,1,0),1,""),"")),"")</f>
        <v/>
      </c>
      <c r="J60" s="212" t="str">
        <f>IF(LEFT(A60,2)="UL",IF(VLOOKUP(VLOOKUP(A60,BASE!A:B,2,0),REGISTRATIONS!B:C,2,0)="A320",(_xlfn.IFNA(IF(VLOOKUP(A60,'SUPL. CALCULATION'!A:D,4,0)=VLOOKUP(VLOOKUP(A60,'SUPL. CALCULATION'!A:D,4,0),'Dry Store - UL'!X:X,1,0),1,""),"")),""),"")</f>
        <v/>
      </c>
      <c r="K60" s="212">
        <f>IF(LEFT(A60,2)="UL",IF(VLOOKUP(VLOOKUP(A60,BASE!A:B,2,0),REGISTRATIONS!B:C,2,0)="A330",(_xlfn.IFNA(IF(VLOOKUP(A60,'SUPL. CALCULATION'!A:D,4,0)=VLOOKUP(VLOOKUP(A60,'SUPL. CALCULATION'!A:D,4,0),'Dry Store - UL'!X:X,1,0),1,""),"")),""),"")</f>
        <v>1</v>
      </c>
      <c r="L60" s="212" t="str">
        <f>IF(LEFT(A60,2)="UL",IF(VLOOKUP(VLOOKUP(A60,BASE!A:B,2,0),REGISTRATIONS!B:C,2,0)="A320",(_xlfn.IFNA(IF(VLOOKUP(A60,'SUPL. CALCULATION'!A:D,4,0)=VLOOKUP(VLOOKUP(A60,'SUPL. CALCULATION'!A:D,4,0),W:W,1,0),1,""),"")),""),"")</f>
        <v/>
      </c>
      <c r="M60" s="212" t="str">
        <f>IF(LEFT(A60,2)="UL",IF(VLOOKUP(VLOOKUP(A60,BASE!A:B,2,0),REGISTRATIONS!B:C,2,0)="A330",(_xlfn.IFNA(IF(VLOOKUP(A60,'SUPL. CALCULATION'!A:D,4,0)=VLOOKUP(VLOOKUP(A60,'SUPL. CALCULATION'!A:D,4,0),W:W,1,0),1,""),"")),""),"")</f>
        <v/>
      </c>
      <c r="N60" s="213" t="str">
        <f>IF(_xlfn.IFNA(VLOOKUP(A60,'SUPL. CALCULATION'!B:AH,32,0),"")=0,"",_xlfn.IFNA(VLOOKUP(A60,'SUPL. CALCULATION'!B:AH,32,0),""))</f>
        <v/>
      </c>
      <c r="O60" s="213">
        <f>IF(_xlfn.IFNA(VLOOKUP(A60,'SUPL. CALCULATION'!B:AH,33,0),"")=0,"",_xlfn.IFNA(VLOOKUP(A60,'SUPL. CALCULATION'!B:AH,33,0),""))</f>
        <v>1</v>
      </c>
      <c r="P60" s="162" t="str">
        <f t="shared" si="1"/>
        <v/>
      </c>
      <c r="V60" s="231"/>
      <c r="W60" s="232"/>
    </row>
    <row r="61" spans="1:23" x14ac:dyDescent="0.3">
      <c r="A61" s="215" t="str">
        <f>_xlfn.IFNA(VLOOKUP(BASE!A65,'SUPL. CALCULATION'!A:A,1,0),"")</f>
        <v/>
      </c>
      <c r="B61" s="236">
        <f>_xlfn.IFNA(IF((RIGHT(VLOOKUP(A61,BASE!A:C,3,0),3))=VLOOKUP((RIGHT(VLOOKUP(A61,BASE!A:C,3,0),3)),AB:AB,1,0),4,0),0)+_xlfn.IFNA(IF((RIGHT(VLOOKUP(A61,BASE!A:C,3,0),3))=VLOOKUP((RIGHT(VLOOKUP(A61,BASE!A:C,3,0),3)),AC:AC,1,0),2,0),0)+_xlfn.IFNA(IF((RIGHT(VLOOKUP(A61,BASE!A:C,3,0),3))=VLOOKUP((RIGHT(VLOOKUP(A61,BASE!A:C,3,0),3)),AD:AD,1,0),1,0),0)</f>
        <v>0</v>
      </c>
      <c r="D61" s="216" t="str">
        <f t="shared" si="0"/>
        <v/>
      </c>
      <c r="E61" s="215" t="str">
        <f>IF(LEFT(A61,2)="UL",IF((VLOOKUP(VLOOKUP(A61,BASE!A:B,2,0),REGISTRATIONS!B:C,2,0))="A320",IF(VLOOKUP(A61,BASE!A:S,19,0)="L",1,""),""),"")</f>
        <v/>
      </c>
      <c r="F61" s="215" t="str">
        <f>IF(LEFT(A61,2)="UL",IF((VLOOKUP(VLOOKUP(A61,BASE!A:B,2,0),REGISTRATIONS!B:C,2,0))="A330",IF(VLOOKUP(A61,BASE!A:S,19,0)="L",1,""),""),"")</f>
        <v/>
      </c>
      <c r="G61" s="215" t="str">
        <f>IF(LEFT(A61,2)="UL",IF((VLOOKUP(VLOOKUP(A61,BASE!A:B,2,0),REGISTRATIONS!B:C,2,0))="A320",IF(VLOOKUP(A61,BASE!A:S,19,0)="T",1,""),""),"")</f>
        <v/>
      </c>
      <c r="H61" s="215" t="str">
        <f>IF(LEFT(A61,2)="UL",IF((VLOOKUP(VLOOKUP(A61,BASE!A:B,2,0),REGISTRATIONS!B:C,2,0))="A330",IF(VLOOKUP(A61,BASE!A:S,19,0)="T",1,""),""),"")</f>
        <v/>
      </c>
      <c r="I61" s="215" t="str">
        <f>IF(LEFT(A61,2)="UL",(_xlfn.IFNA(IF(VLOOKUP(A61,'SUPL. CALCULATION'!A:D,4,0)=VLOOKUP(VLOOKUP(A61,'SUPL. CALCULATION'!A:D,4,0),V:V,1,0),1,""),"")),"")</f>
        <v/>
      </c>
      <c r="J61" s="215" t="str">
        <f>IF(LEFT(A61,2)="UL",IF(VLOOKUP(VLOOKUP(A61,BASE!A:B,2,0),REGISTRATIONS!B:C,2,0)="A320",(_xlfn.IFNA(IF(VLOOKUP(A61,'SUPL. CALCULATION'!A:D,4,0)=VLOOKUP(VLOOKUP(A61,'SUPL. CALCULATION'!A:D,4,0),'Dry Store - UL'!X:X,1,0),1,""),"")),""),"")</f>
        <v/>
      </c>
      <c r="K61" s="215" t="str">
        <f>IF(LEFT(A61,2)="UL",IF(VLOOKUP(VLOOKUP(A61,BASE!A:B,2,0),REGISTRATIONS!B:C,2,0)="A330",(_xlfn.IFNA(IF(VLOOKUP(A61,'SUPL. CALCULATION'!A:D,4,0)=VLOOKUP(VLOOKUP(A61,'SUPL. CALCULATION'!A:D,4,0),'Dry Store - UL'!X:X,1,0),1,""),"")),""),"")</f>
        <v/>
      </c>
      <c r="L61" s="215" t="str">
        <f>IF(LEFT(A61,2)="UL",IF(VLOOKUP(VLOOKUP(A61,BASE!A:B,2,0),REGISTRATIONS!B:C,2,0)="A320",(_xlfn.IFNA(IF(VLOOKUP(A61,'SUPL. CALCULATION'!A:D,4,0)=VLOOKUP(VLOOKUP(A61,'SUPL. CALCULATION'!A:D,4,0),W:W,1,0),1,""),"")),""),"")</f>
        <v/>
      </c>
      <c r="M61" s="215" t="str">
        <f>IF(LEFT(A61,2)="UL",IF(VLOOKUP(VLOOKUP(A61,BASE!A:B,2,0),REGISTRATIONS!B:C,2,0)="A330",(_xlfn.IFNA(IF(VLOOKUP(A61,'SUPL. CALCULATION'!A:D,4,0)=VLOOKUP(VLOOKUP(A61,'SUPL. CALCULATION'!A:D,4,0),W:W,1,0),1,""),"")),""),"")</f>
        <v/>
      </c>
      <c r="N61" s="216" t="str">
        <f>IF(_xlfn.IFNA(VLOOKUP(A61,'SUPL. CALCULATION'!B:AH,32,0),"")=0,"",_xlfn.IFNA(VLOOKUP(A61,'SUPL. CALCULATION'!B:AH,32,0),""))</f>
        <v/>
      </c>
      <c r="O61" s="216" t="str">
        <f>IF(_xlfn.IFNA(VLOOKUP(A61,'SUPL. CALCULATION'!B:AH,33,0),"")=0,"",_xlfn.IFNA(VLOOKUP(A61,'SUPL. CALCULATION'!B:AH,33,0),""))</f>
        <v/>
      </c>
      <c r="P61" s="162" t="str">
        <f t="shared" si="1"/>
        <v/>
      </c>
    </row>
    <row r="62" spans="1:23" x14ac:dyDescent="0.3">
      <c r="A62" s="212" t="str">
        <f>_xlfn.IFNA(VLOOKUP(BASE!A66,'SUPL. CALCULATION'!A:A,1,0),"")</f>
        <v>UL4541</v>
      </c>
      <c r="B62" s="235">
        <f>_xlfn.IFNA(IF((RIGHT(VLOOKUP(A62,BASE!A:C,3,0),3))=VLOOKUP((RIGHT(VLOOKUP(A62,BASE!A:C,3,0),3)),AB:AB,1,0),4,0),0)+_xlfn.IFNA(IF((RIGHT(VLOOKUP(A62,BASE!A:C,3,0),3))=VLOOKUP((RIGHT(VLOOKUP(A62,BASE!A:C,3,0),3)),AC:AC,1,0),2,0),0)+_xlfn.IFNA(IF((RIGHT(VLOOKUP(A62,BASE!A:C,3,0),3))=VLOOKUP((RIGHT(VLOOKUP(A62,BASE!A:C,3,0),3)),AD:AD,1,0),1,0),0)</f>
        <v>4</v>
      </c>
      <c r="D62" s="213">
        <f t="shared" si="0"/>
        <v>1</v>
      </c>
      <c r="E62" s="212" t="str">
        <f>IF(LEFT(A62,2)="UL",IF((VLOOKUP(VLOOKUP(A62,BASE!A:B,2,0),REGISTRATIONS!B:C,2,0))="A320",IF(VLOOKUP(A62,BASE!A:S,19,0)="L",1,""),""),"")</f>
        <v/>
      </c>
      <c r="F62" s="212" t="str">
        <f>IF(LEFT(A62,2)="UL",IF((VLOOKUP(VLOOKUP(A62,BASE!A:B,2,0),REGISTRATIONS!B:C,2,0))="A330",IF(VLOOKUP(A62,BASE!A:S,19,0)="L",1,""),""),"")</f>
        <v/>
      </c>
      <c r="G62" s="212" t="str">
        <f>IF(LEFT(A62,2)="UL",IF((VLOOKUP(VLOOKUP(A62,BASE!A:B,2,0),REGISTRATIONS!B:C,2,0))="A320",IF(VLOOKUP(A62,BASE!A:S,19,0)="T",1,""),""),"")</f>
        <v/>
      </c>
      <c r="H62" s="212">
        <f>IF(LEFT(A62,2)="UL",IF((VLOOKUP(VLOOKUP(A62,BASE!A:B,2,0),REGISTRATIONS!B:C,2,0))="A330",IF(VLOOKUP(A62,BASE!A:S,19,0)="T",1,""),""),"")</f>
        <v>1</v>
      </c>
      <c r="I62" s="212">
        <f>IF(LEFT(A62,2)="UL",(_xlfn.IFNA(IF(VLOOKUP(A62,'SUPL. CALCULATION'!A:D,4,0)=VLOOKUP(VLOOKUP(A62,'SUPL. CALCULATION'!A:D,4,0),V:V,1,0),1,""),"")),"")</f>
        <v>1</v>
      </c>
      <c r="J62" s="212" t="str">
        <f>IF(LEFT(A62,2)="UL",IF(VLOOKUP(VLOOKUP(A62,BASE!A:B,2,0),REGISTRATIONS!B:C,2,0)="A320",(_xlfn.IFNA(IF(VLOOKUP(A62,'SUPL. CALCULATION'!A:D,4,0)=VLOOKUP(VLOOKUP(A62,'SUPL. CALCULATION'!A:D,4,0),'Dry Store - UL'!X:X,1,0),1,""),"")),""),"")</f>
        <v/>
      </c>
      <c r="K62" s="212" t="str">
        <f>IF(LEFT(A62,2)="UL",IF(VLOOKUP(VLOOKUP(A62,BASE!A:B,2,0),REGISTRATIONS!B:C,2,0)="A330",(_xlfn.IFNA(IF(VLOOKUP(A62,'SUPL. CALCULATION'!A:D,4,0)=VLOOKUP(VLOOKUP(A62,'SUPL. CALCULATION'!A:D,4,0),'Dry Store - UL'!X:X,1,0),1,""),"")),""),"")</f>
        <v/>
      </c>
      <c r="L62" s="212" t="str">
        <f>IF(LEFT(A62,2)="UL",IF(VLOOKUP(VLOOKUP(A62,BASE!A:B,2,0),REGISTRATIONS!B:C,2,0)="A320",(_xlfn.IFNA(IF(VLOOKUP(A62,'SUPL. CALCULATION'!A:D,4,0)=VLOOKUP(VLOOKUP(A62,'SUPL. CALCULATION'!A:D,4,0),W:W,1,0),1,""),"")),""),"")</f>
        <v/>
      </c>
      <c r="M62" s="212" t="str">
        <f>IF(LEFT(A62,2)="UL",IF(VLOOKUP(VLOOKUP(A62,BASE!A:B,2,0),REGISTRATIONS!B:C,2,0)="A330",(_xlfn.IFNA(IF(VLOOKUP(A62,'SUPL. CALCULATION'!A:D,4,0)=VLOOKUP(VLOOKUP(A62,'SUPL. CALCULATION'!A:D,4,0),W:W,1,0),1,""),"")),""),"")</f>
        <v/>
      </c>
      <c r="N62" s="213" t="str">
        <f>IF(_xlfn.IFNA(VLOOKUP(A62,'SUPL. CALCULATION'!B:AH,32,0),"")=0,"",_xlfn.IFNA(VLOOKUP(A62,'SUPL. CALCULATION'!B:AH,32,0),""))</f>
        <v/>
      </c>
      <c r="O62" s="213" t="str">
        <f>IF(_xlfn.IFNA(VLOOKUP(A62,'SUPL. CALCULATION'!B:AH,33,0),"")=0,"",_xlfn.IFNA(VLOOKUP(A62,'SUPL. CALCULATION'!B:AH,33,0),""))</f>
        <v/>
      </c>
      <c r="P62" s="162" t="str">
        <f t="shared" si="1"/>
        <v/>
      </c>
      <c r="V62" s="231"/>
      <c r="W62" s="232"/>
    </row>
    <row r="63" spans="1:23" x14ac:dyDescent="0.3">
      <c r="A63" s="215" t="str">
        <f>_xlfn.IFNA(VLOOKUP(BASE!A67,'SUPL. CALCULATION'!A:A,1,0),"")</f>
        <v/>
      </c>
      <c r="B63" s="236">
        <f>_xlfn.IFNA(IF((RIGHT(VLOOKUP(A63,BASE!A:C,3,0),3))=VLOOKUP((RIGHT(VLOOKUP(A63,BASE!A:C,3,0),3)),AB:AB,1,0),4,0),0)+_xlfn.IFNA(IF((RIGHT(VLOOKUP(A63,BASE!A:C,3,0),3))=VLOOKUP((RIGHT(VLOOKUP(A63,BASE!A:C,3,0),3)),AC:AC,1,0),2,0),0)+_xlfn.IFNA(IF((RIGHT(VLOOKUP(A63,BASE!A:C,3,0),3))=VLOOKUP((RIGHT(VLOOKUP(A63,BASE!A:C,3,0),3)),AD:AD,1,0),1,0),0)</f>
        <v>0</v>
      </c>
      <c r="D63" s="216" t="str">
        <f t="shared" si="0"/>
        <v/>
      </c>
      <c r="E63" s="215" t="str">
        <f>IF(LEFT(A63,2)="UL",IF((VLOOKUP(VLOOKUP(A63,BASE!A:B,2,0),REGISTRATIONS!B:C,2,0))="A320",IF(VLOOKUP(A63,BASE!A:S,19,0)="L",1,""),""),"")</f>
        <v/>
      </c>
      <c r="F63" s="215" t="str">
        <f>IF(LEFT(A63,2)="UL",IF((VLOOKUP(VLOOKUP(A63,BASE!A:B,2,0),REGISTRATIONS!B:C,2,0))="A330",IF(VLOOKUP(A63,BASE!A:S,19,0)="L",1,""),""),"")</f>
        <v/>
      </c>
      <c r="G63" s="215" t="str">
        <f>IF(LEFT(A63,2)="UL",IF((VLOOKUP(VLOOKUP(A63,BASE!A:B,2,0),REGISTRATIONS!B:C,2,0))="A320",IF(VLOOKUP(A63,BASE!A:S,19,0)="T",1,""),""),"")</f>
        <v/>
      </c>
      <c r="H63" s="215" t="str">
        <f>IF(LEFT(A63,2)="UL",IF((VLOOKUP(VLOOKUP(A63,BASE!A:B,2,0),REGISTRATIONS!B:C,2,0))="A330",IF(VLOOKUP(A63,BASE!A:S,19,0)="T",1,""),""),"")</f>
        <v/>
      </c>
      <c r="I63" s="215" t="str">
        <f>IF(LEFT(A63,2)="UL",(_xlfn.IFNA(IF(VLOOKUP(A63,'SUPL. CALCULATION'!A:D,4,0)=VLOOKUP(VLOOKUP(A63,'SUPL. CALCULATION'!A:D,4,0),V:V,1,0),1,""),"")),"")</f>
        <v/>
      </c>
      <c r="J63" s="215" t="str">
        <f>IF(LEFT(A63,2)="UL",IF(VLOOKUP(VLOOKUP(A63,BASE!A:B,2,0),REGISTRATIONS!B:C,2,0)="A320",(_xlfn.IFNA(IF(VLOOKUP(A63,'SUPL. CALCULATION'!A:D,4,0)=VLOOKUP(VLOOKUP(A63,'SUPL. CALCULATION'!A:D,4,0),'Dry Store - UL'!X:X,1,0),1,""),"")),""),"")</f>
        <v/>
      </c>
      <c r="K63" s="215" t="str">
        <f>IF(LEFT(A63,2)="UL",IF(VLOOKUP(VLOOKUP(A63,BASE!A:B,2,0),REGISTRATIONS!B:C,2,0)="A330",(_xlfn.IFNA(IF(VLOOKUP(A63,'SUPL. CALCULATION'!A:D,4,0)=VLOOKUP(VLOOKUP(A63,'SUPL. CALCULATION'!A:D,4,0),'Dry Store - UL'!X:X,1,0),1,""),"")),""),"")</f>
        <v/>
      </c>
      <c r="L63" s="215" t="str">
        <f>IF(LEFT(A63,2)="UL",IF(VLOOKUP(VLOOKUP(A63,BASE!A:B,2,0),REGISTRATIONS!B:C,2,0)="A320",(_xlfn.IFNA(IF(VLOOKUP(A63,'SUPL. CALCULATION'!A:D,4,0)=VLOOKUP(VLOOKUP(A63,'SUPL. CALCULATION'!A:D,4,0),W:W,1,0),1,""),"")),""),"")</f>
        <v/>
      </c>
      <c r="M63" s="215" t="str">
        <f>IF(LEFT(A63,2)="UL",IF(VLOOKUP(VLOOKUP(A63,BASE!A:B,2,0),REGISTRATIONS!B:C,2,0)="A330",(_xlfn.IFNA(IF(VLOOKUP(A63,'SUPL. CALCULATION'!A:D,4,0)=VLOOKUP(VLOOKUP(A63,'SUPL. CALCULATION'!A:D,4,0),W:W,1,0),1,""),"")),""),"")</f>
        <v/>
      </c>
      <c r="N63" s="216" t="str">
        <f>IF(_xlfn.IFNA(VLOOKUP(A63,'SUPL. CALCULATION'!B:AH,32,0),"")=0,"",_xlfn.IFNA(VLOOKUP(A63,'SUPL. CALCULATION'!B:AH,32,0),""))</f>
        <v/>
      </c>
      <c r="O63" s="216" t="str">
        <f>IF(_xlfn.IFNA(VLOOKUP(A63,'SUPL. CALCULATION'!B:AH,33,0),"")=0,"",_xlfn.IFNA(VLOOKUP(A63,'SUPL. CALCULATION'!B:AH,33,0),""))</f>
        <v/>
      </c>
      <c r="P63" s="162" t="str">
        <f t="shared" si="1"/>
        <v/>
      </c>
    </row>
    <row r="64" spans="1:23" x14ac:dyDescent="0.3">
      <c r="A64" s="212" t="str">
        <f>_xlfn.IFNA(VLOOKUP(BASE!A68,'SUPL. CALCULATION'!A:A,1,0),"")</f>
        <v/>
      </c>
      <c r="B64" s="235">
        <f>_xlfn.IFNA(IF((RIGHT(VLOOKUP(A64,BASE!A:C,3,0),3))=VLOOKUP((RIGHT(VLOOKUP(A64,BASE!A:C,3,0),3)),AB:AB,1,0),4,0),0)+_xlfn.IFNA(IF((RIGHT(VLOOKUP(A64,BASE!A:C,3,0),3))=VLOOKUP((RIGHT(VLOOKUP(A64,BASE!A:C,3,0),3)),AC:AC,1,0),2,0),0)+_xlfn.IFNA(IF((RIGHT(VLOOKUP(A64,BASE!A:C,3,0),3))=VLOOKUP((RIGHT(VLOOKUP(A64,BASE!A:C,3,0),3)),AD:AD,1,0),1,0),0)</f>
        <v>0</v>
      </c>
      <c r="D64" s="213" t="str">
        <f t="shared" si="0"/>
        <v/>
      </c>
      <c r="E64" s="212" t="str">
        <f>IF(LEFT(A64,2)="UL",IF((VLOOKUP(VLOOKUP(A64,BASE!A:B,2,0),REGISTRATIONS!B:C,2,0))="A320",IF(VLOOKUP(A64,BASE!A:S,19,0)="L",1,""),""),"")</f>
        <v/>
      </c>
      <c r="F64" s="212" t="str">
        <f>IF(LEFT(A64,2)="UL",IF((VLOOKUP(VLOOKUP(A64,BASE!A:B,2,0),REGISTRATIONS!B:C,2,0))="A330",IF(VLOOKUP(A64,BASE!A:S,19,0)="L",1,""),""),"")</f>
        <v/>
      </c>
      <c r="G64" s="212" t="str">
        <f>IF(LEFT(A64,2)="UL",IF((VLOOKUP(VLOOKUP(A64,BASE!A:B,2,0),REGISTRATIONS!B:C,2,0))="A320",IF(VLOOKUP(A64,BASE!A:S,19,0)="T",1,""),""),"")</f>
        <v/>
      </c>
      <c r="H64" s="212" t="str">
        <f>IF(LEFT(A64,2)="UL",IF((VLOOKUP(VLOOKUP(A64,BASE!A:B,2,0),REGISTRATIONS!B:C,2,0))="A330",IF(VLOOKUP(A64,BASE!A:S,19,0)="T",1,""),""),"")</f>
        <v/>
      </c>
      <c r="I64" s="212" t="str">
        <f>IF(LEFT(A64,2)="UL",(_xlfn.IFNA(IF(VLOOKUP(A64,'SUPL. CALCULATION'!A:D,4,0)=VLOOKUP(VLOOKUP(A64,'SUPL. CALCULATION'!A:D,4,0),V:V,1,0),1,""),"")),"")</f>
        <v/>
      </c>
      <c r="J64" s="212" t="str">
        <f>IF(LEFT(A64,2)="UL",IF(VLOOKUP(VLOOKUP(A64,BASE!A:B,2,0),REGISTRATIONS!B:C,2,0)="A320",(_xlfn.IFNA(IF(VLOOKUP(A64,'SUPL. CALCULATION'!A:D,4,0)=VLOOKUP(VLOOKUP(A64,'SUPL. CALCULATION'!A:D,4,0),'Dry Store - UL'!X:X,1,0),1,""),"")),""),"")</f>
        <v/>
      </c>
      <c r="K64" s="212" t="str">
        <f>IF(LEFT(A64,2)="UL",IF(VLOOKUP(VLOOKUP(A64,BASE!A:B,2,0),REGISTRATIONS!B:C,2,0)="A330",(_xlfn.IFNA(IF(VLOOKUP(A64,'SUPL. CALCULATION'!A:D,4,0)=VLOOKUP(VLOOKUP(A64,'SUPL. CALCULATION'!A:D,4,0),'Dry Store - UL'!X:X,1,0),1,""),"")),""),"")</f>
        <v/>
      </c>
      <c r="L64" s="212" t="str">
        <f>IF(LEFT(A64,2)="UL",IF(VLOOKUP(VLOOKUP(A64,BASE!A:B,2,0),REGISTRATIONS!B:C,2,0)="A320",(_xlfn.IFNA(IF(VLOOKUP(A64,'SUPL. CALCULATION'!A:D,4,0)=VLOOKUP(VLOOKUP(A64,'SUPL. CALCULATION'!A:D,4,0),W:W,1,0),1,""),"")),""),"")</f>
        <v/>
      </c>
      <c r="M64" s="212" t="str">
        <f>IF(LEFT(A64,2)="UL",IF(VLOOKUP(VLOOKUP(A64,BASE!A:B,2,0),REGISTRATIONS!B:C,2,0)="A330",(_xlfn.IFNA(IF(VLOOKUP(A64,'SUPL. CALCULATION'!A:D,4,0)=VLOOKUP(VLOOKUP(A64,'SUPL. CALCULATION'!A:D,4,0),W:W,1,0),1,""),"")),""),"")</f>
        <v/>
      </c>
      <c r="N64" s="213" t="str">
        <f>IF(_xlfn.IFNA(VLOOKUP(A64,'SUPL. CALCULATION'!B:AH,32,0),"")=0,"",_xlfn.IFNA(VLOOKUP(A64,'SUPL. CALCULATION'!B:AH,32,0),""))</f>
        <v/>
      </c>
      <c r="O64" s="213" t="str">
        <f>IF(_xlfn.IFNA(VLOOKUP(A64,'SUPL. CALCULATION'!B:AH,33,0),"")=0,"",_xlfn.IFNA(VLOOKUP(A64,'SUPL. CALCULATION'!B:AH,33,0),""))</f>
        <v/>
      </c>
      <c r="P64" s="162" t="str">
        <f t="shared" si="1"/>
        <v/>
      </c>
      <c r="V64" s="231"/>
      <c r="W64" s="232"/>
    </row>
    <row r="65" spans="1:23" x14ac:dyDescent="0.3">
      <c r="A65" s="215" t="str">
        <f>_xlfn.IFNA(VLOOKUP(BASE!A69,'SUPL. CALCULATION'!A:A,1,0),"")</f>
        <v/>
      </c>
      <c r="B65" s="236">
        <f>_xlfn.IFNA(IF((RIGHT(VLOOKUP(A65,BASE!A:C,3,0),3))=VLOOKUP((RIGHT(VLOOKUP(A65,BASE!A:C,3,0),3)),AB:AB,1,0),4,0),0)+_xlfn.IFNA(IF((RIGHT(VLOOKUP(A65,BASE!A:C,3,0),3))=VLOOKUP((RIGHT(VLOOKUP(A65,BASE!A:C,3,0),3)),AC:AC,1,0),2,0),0)+_xlfn.IFNA(IF((RIGHT(VLOOKUP(A65,BASE!A:C,3,0),3))=VLOOKUP((RIGHT(VLOOKUP(A65,BASE!A:C,3,0),3)),AD:AD,1,0),1,0),0)</f>
        <v>0</v>
      </c>
      <c r="D65" s="216" t="str">
        <f t="shared" si="0"/>
        <v/>
      </c>
      <c r="E65" s="215" t="str">
        <f>IF(LEFT(A65,2)="UL",IF((VLOOKUP(VLOOKUP(A65,BASE!A:B,2,0),REGISTRATIONS!B:C,2,0))="A320",IF(VLOOKUP(A65,BASE!A:S,19,0)="L",1,""),""),"")</f>
        <v/>
      </c>
      <c r="F65" s="215" t="str">
        <f>IF(LEFT(A65,2)="UL",IF((VLOOKUP(VLOOKUP(A65,BASE!A:B,2,0),REGISTRATIONS!B:C,2,0))="A330",IF(VLOOKUP(A65,BASE!A:S,19,0)="L",1,""),""),"")</f>
        <v/>
      </c>
      <c r="G65" s="215" t="str">
        <f>IF(LEFT(A65,2)="UL",IF((VLOOKUP(VLOOKUP(A65,BASE!A:B,2,0),REGISTRATIONS!B:C,2,0))="A320",IF(VLOOKUP(A65,BASE!A:S,19,0)="T",1,""),""),"")</f>
        <v/>
      </c>
      <c r="H65" s="215" t="str">
        <f>IF(LEFT(A65,2)="UL",IF((VLOOKUP(VLOOKUP(A65,BASE!A:B,2,0),REGISTRATIONS!B:C,2,0))="A330",IF(VLOOKUP(A65,BASE!A:S,19,0)="T",1,""),""),"")</f>
        <v/>
      </c>
      <c r="I65" s="215" t="str">
        <f>IF(LEFT(A65,2)="UL",(_xlfn.IFNA(IF(VLOOKUP(A65,'SUPL. CALCULATION'!A:D,4,0)=VLOOKUP(VLOOKUP(A65,'SUPL. CALCULATION'!A:D,4,0),V:V,1,0),1,""),"")),"")</f>
        <v/>
      </c>
      <c r="J65" s="215" t="str">
        <f>IF(LEFT(A65,2)="UL",IF(VLOOKUP(VLOOKUP(A65,BASE!A:B,2,0),REGISTRATIONS!B:C,2,0)="A320",(_xlfn.IFNA(IF(VLOOKUP(A65,'SUPL. CALCULATION'!A:D,4,0)=VLOOKUP(VLOOKUP(A65,'SUPL. CALCULATION'!A:D,4,0),'Dry Store - UL'!X:X,1,0),1,""),"")),""),"")</f>
        <v/>
      </c>
      <c r="K65" s="215" t="str">
        <f>IF(LEFT(A65,2)="UL",IF(VLOOKUP(VLOOKUP(A65,BASE!A:B,2,0),REGISTRATIONS!B:C,2,0)="A330",(_xlfn.IFNA(IF(VLOOKUP(A65,'SUPL. CALCULATION'!A:D,4,0)=VLOOKUP(VLOOKUP(A65,'SUPL. CALCULATION'!A:D,4,0),'Dry Store - UL'!X:X,1,0),1,""),"")),""),"")</f>
        <v/>
      </c>
      <c r="L65" s="215" t="str">
        <f>IF(LEFT(A65,2)="UL",IF(VLOOKUP(VLOOKUP(A65,BASE!A:B,2,0),REGISTRATIONS!B:C,2,0)="A320",(_xlfn.IFNA(IF(VLOOKUP(A65,'SUPL. CALCULATION'!A:D,4,0)=VLOOKUP(VLOOKUP(A65,'SUPL. CALCULATION'!A:D,4,0),W:W,1,0),1,""),"")),""),"")</f>
        <v/>
      </c>
      <c r="M65" s="215" t="str">
        <f>IF(LEFT(A65,2)="UL",IF(VLOOKUP(VLOOKUP(A65,BASE!A:B,2,0),REGISTRATIONS!B:C,2,0)="A330",(_xlfn.IFNA(IF(VLOOKUP(A65,'SUPL. CALCULATION'!A:D,4,0)=VLOOKUP(VLOOKUP(A65,'SUPL. CALCULATION'!A:D,4,0),W:W,1,0),1,""),"")),""),"")</f>
        <v/>
      </c>
      <c r="N65" s="216" t="str">
        <f>IF(_xlfn.IFNA(VLOOKUP(A65,'SUPL. CALCULATION'!B:AH,32,0),"")=0,"",_xlfn.IFNA(VLOOKUP(A65,'SUPL. CALCULATION'!B:AH,32,0),""))</f>
        <v/>
      </c>
      <c r="O65" s="216" t="str">
        <f>IF(_xlfn.IFNA(VLOOKUP(A65,'SUPL. CALCULATION'!B:AH,33,0),"")=0,"",_xlfn.IFNA(VLOOKUP(A65,'SUPL. CALCULATION'!B:AH,33,0),""))</f>
        <v/>
      </c>
      <c r="P65" s="162" t="str">
        <f t="shared" si="1"/>
        <v/>
      </c>
    </row>
    <row r="66" spans="1:23" x14ac:dyDescent="0.3">
      <c r="A66" s="212" t="str">
        <f>_xlfn.IFNA(VLOOKUP(BASE!A70,'SUPL. CALCULATION'!A:A,1,0),"")</f>
        <v/>
      </c>
      <c r="B66" s="235">
        <f>_xlfn.IFNA(IF((RIGHT(VLOOKUP(A66,BASE!A:C,3,0),3))=VLOOKUP((RIGHT(VLOOKUP(A66,BASE!A:C,3,0),3)),AB:AB,1,0),4,0),0)+_xlfn.IFNA(IF((RIGHT(VLOOKUP(A66,BASE!A:C,3,0),3))=VLOOKUP((RIGHT(VLOOKUP(A66,BASE!A:C,3,0),3)),AC:AC,1,0),2,0),0)+_xlfn.IFNA(IF((RIGHT(VLOOKUP(A66,BASE!A:C,3,0),3))=VLOOKUP((RIGHT(VLOOKUP(A66,BASE!A:C,3,0),3)),AD:AD,1,0),1,0),0)</f>
        <v>0</v>
      </c>
      <c r="D66" s="213" t="str">
        <f t="shared" si="0"/>
        <v/>
      </c>
      <c r="E66" s="212" t="str">
        <f>IF(LEFT(A66,2)="UL",IF((VLOOKUP(VLOOKUP(A66,BASE!A:B,2,0),REGISTRATIONS!B:C,2,0))="A320",IF(VLOOKUP(A66,BASE!A:S,19,0)="L",1,""),""),"")</f>
        <v/>
      </c>
      <c r="F66" s="212" t="str">
        <f>IF(LEFT(A66,2)="UL",IF((VLOOKUP(VLOOKUP(A66,BASE!A:B,2,0),REGISTRATIONS!B:C,2,0))="A330",IF(VLOOKUP(A66,BASE!A:S,19,0)="L",1,""),""),"")</f>
        <v/>
      </c>
      <c r="G66" s="212" t="str">
        <f>IF(LEFT(A66,2)="UL",IF((VLOOKUP(VLOOKUP(A66,BASE!A:B,2,0),REGISTRATIONS!B:C,2,0))="A320",IF(VLOOKUP(A66,BASE!A:S,19,0)="T",1,""),""),"")</f>
        <v/>
      </c>
      <c r="H66" s="212" t="str">
        <f>IF(LEFT(A66,2)="UL",IF((VLOOKUP(VLOOKUP(A66,BASE!A:B,2,0),REGISTRATIONS!B:C,2,0))="A330",IF(VLOOKUP(A66,BASE!A:S,19,0)="T",1,""),""),"")</f>
        <v/>
      </c>
      <c r="I66" s="212" t="str">
        <f>IF(LEFT(A66,2)="UL",(_xlfn.IFNA(IF(VLOOKUP(A66,'SUPL. CALCULATION'!A:D,4,0)=VLOOKUP(VLOOKUP(A66,'SUPL. CALCULATION'!A:D,4,0),V:V,1,0),1,""),"")),"")</f>
        <v/>
      </c>
      <c r="J66" s="212" t="str">
        <f>IF(LEFT(A66,2)="UL",IF(VLOOKUP(VLOOKUP(A66,BASE!A:B,2,0),REGISTRATIONS!B:C,2,0)="A320",(_xlfn.IFNA(IF(VLOOKUP(A66,'SUPL. CALCULATION'!A:D,4,0)=VLOOKUP(VLOOKUP(A66,'SUPL. CALCULATION'!A:D,4,0),'Dry Store - UL'!X:X,1,0),1,""),"")),""),"")</f>
        <v/>
      </c>
      <c r="K66" s="212" t="str">
        <f>IF(LEFT(A66,2)="UL",IF(VLOOKUP(VLOOKUP(A66,BASE!A:B,2,0),REGISTRATIONS!B:C,2,0)="A330",(_xlfn.IFNA(IF(VLOOKUP(A66,'SUPL. CALCULATION'!A:D,4,0)=VLOOKUP(VLOOKUP(A66,'SUPL. CALCULATION'!A:D,4,0),'Dry Store - UL'!X:X,1,0),1,""),"")),""),"")</f>
        <v/>
      </c>
      <c r="L66" s="212" t="str">
        <f>IF(LEFT(A66,2)="UL",IF(VLOOKUP(VLOOKUP(A66,BASE!A:B,2,0),REGISTRATIONS!B:C,2,0)="A320",(_xlfn.IFNA(IF(VLOOKUP(A66,'SUPL. CALCULATION'!A:D,4,0)=VLOOKUP(VLOOKUP(A66,'SUPL. CALCULATION'!A:D,4,0),W:W,1,0),1,""),"")),""),"")</f>
        <v/>
      </c>
      <c r="M66" s="212" t="str">
        <f>IF(LEFT(A66,2)="UL",IF(VLOOKUP(VLOOKUP(A66,BASE!A:B,2,0),REGISTRATIONS!B:C,2,0)="A330",(_xlfn.IFNA(IF(VLOOKUP(A66,'SUPL. CALCULATION'!A:D,4,0)=VLOOKUP(VLOOKUP(A66,'SUPL. CALCULATION'!A:D,4,0),W:W,1,0),1,""),"")),""),"")</f>
        <v/>
      </c>
      <c r="N66" s="213" t="str">
        <f>IF(_xlfn.IFNA(VLOOKUP(A66,'SUPL. CALCULATION'!B:AH,32,0),"")=0,"",_xlfn.IFNA(VLOOKUP(A66,'SUPL. CALCULATION'!B:AH,32,0),""))</f>
        <v/>
      </c>
      <c r="O66" s="213" t="str">
        <f>IF(_xlfn.IFNA(VLOOKUP(A66,'SUPL. CALCULATION'!B:AH,33,0),"")=0,"",_xlfn.IFNA(VLOOKUP(A66,'SUPL. CALCULATION'!B:AH,33,0),""))</f>
        <v/>
      </c>
      <c r="P66" s="162" t="str">
        <f t="shared" si="1"/>
        <v/>
      </c>
      <c r="V66" s="231"/>
      <c r="W66" s="232"/>
    </row>
    <row r="67" spans="1:23" x14ac:dyDescent="0.3">
      <c r="A67" s="215" t="str">
        <f>_xlfn.IFNA(VLOOKUP(BASE!A71,'SUPL. CALCULATION'!A:A,1,0),"")</f>
        <v/>
      </c>
      <c r="B67" s="236">
        <f>_xlfn.IFNA(IF((RIGHT(VLOOKUP(A67,BASE!A:C,3,0),3))=VLOOKUP((RIGHT(VLOOKUP(A67,BASE!A:C,3,0),3)),AB:AB,1,0),4,0),0)+_xlfn.IFNA(IF((RIGHT(VLOOKUP(A67,BASE!A:C,3,0),3))=VLOOKUP((RIGHT(VLOOKUP(A67,BASE!A:C,3,0),3)),AC:AC,1,0),2,0),0)+_xlfn.IFNA(IF((RIGHT(VLOOKUP(A67,BASE!A:C,3,0),3))=VLOOKUP((RIGHT(VLOOKUP(A67,BASE!A:C,3,0),3)),AD:AD,1,0),1,0),0)</f>
        <v>0</v>
      </c>
      <c r="D67" s="216" t="str">
        <f t="shared" si="0"/>
        <v/>
      </c>
      <c r="E67" s="215" t="str">
        <f>IF(LEFT(A67,2)="UL",IF((VLOOKUP(VLOOKUP(A67,BASE!A:B,2,0),REGISTRATIONS!B:C,2,0))="A320",IF(VLOOKUP(A67,BASE!A:S,19,0)="L",1,""),""),"")</f>
        <v/>
      </c>
      <c r="F67" s="215" t="str">
        <f>IF(LEFT(A67,2)="UL",IF((VLOOKUP(VLOOKUP(A67,BASE!A:B,2,0),REGISTRATIONS!B:C,2,0))="A330",IF(VLOOKUP(A67,BASE!A:S,19,0)="L",1,""),""),"")</f>
        <v/>
      </c>
      <c r="G67" s="215" t="str">
        <f>IF(LEFT(A67,2)="UL",IF((VLOOKUP(VLOOKUP(A67,BASE!A:B,2,0),REGISTRATIONS!B:C,2,0))="A320",IF(VLOOKUP(A67,BASE!A:S,19,0)="T",1,""),""),"")</f>
        <v/>
      </c>
      <c r="H67" s="215" t="str">
        <f>IF(LEFT(A67,2)="UL",IF((VLOOKUP(VLOOKUP(A67,BASE!A:B,2,0),REGISTRATIONS!B:C,2,0))="A330",IF(VLOOKUP(A67,BASE!A:S,19,0)="T",1,""),""),"")</f>
        <v/>
      </c>
      <c r="I67" s="215" t="str">
        <f>IF(LEFT(A67,2)="UL",(_xlfn.IFNA(IF(VLOOKUP(A67,'SUPL. CALCULATION'!A:D,4,0)=VLOOKUP(VLOOKUP(A67,'SUPL. CALCULATION'!A:D,4,0),V:V,1,0),1,""),"")),"")</f>
        <v/>
      </c>
      <c r="J67" s="215" t="str">
        <f>IF(LEFT(A67,2)="UL",IF(VLOOKUP(VLOOKUP(A67,BASE!A:B,2,0),REGISTRATIONS!B:C,2,0)="A320",(_xlfn.IFNA(IF(VLOOKUP(A67,'SUPL. CALCULATION'!A:D,4,0)=VLOOKUP(VLOOKUP(A67,'SUPL. CALCULATION'!A:D,4,0),'Dry Store - UL'!X:X,1,0),1,""),"")),""),"")</f>
        <v/>
      </c>
      <c r="K67" s="215" t="str">
        <f>IF(LEFT(A67,2)="UL",IF(VLOOKUP(VLOOKUP(A67,BASE!A:B,2,0),REGISTRATIONS!B:C,2,0)="A330",(_xlfn.IFNA(IF(VLOOKUP(A67,'SUPL. CALCULATION'!A:D,4,0)=VLOOKUP(VLOOKUP(A67,'SUPL. CALCULATION'!A:D,4,0),'Dry Store - UL'!X:X,1,0),1,""),"")),""),"")</f>
        <v/>
      </c>
      <c r="L67" s="215" t="str">
        <f>IF(LEFT(A67,2)="UL",IF(VLOOKUP(VLOOKUP(A67,BASE!A:B,2,0),REGISTRATIONS!B:C,2,0)="A320",(_xlfn.IFNA(IF(VLOOKUP(A67,'SUPL. CALCULATION'!A:D,4,0)=VLOOKUP(VLOOKUP(A67,'SUPL. CALCULATION'!A:D,4,0),W:W,1,0),1,""),"")),""),"")</f>
        <v/>
      </c>
      <c r="M67" s="215" t="str">
        <f>IF(LEFT(A67,2)="UL",IF(VLOOKUP(VLOOKUP(A67,BASE!A:B,2,0),REGISTRATIONS!B:C,2,0)="A330",(_xlfn.IFNA(IF(VLOOKUP(A67,'SUPL. CALCULATION'!A:D,4,0)=VLOOKUP(VLOOKUP(A67,'SUPL. CALCULATION'!A:D,4,0),W:W,1,0),1,""),"")),""),"")</f>
        <v/>
      </c>
      <c r="N67" s="216" t="str">
        <f>IF(_xlfn.IFNA(VLOOKUP(A67,'SUPL. CALCULATION'!B:AH,32,0),"")=0,"",_xlfn.IFNA(VLOOKUP(A67,'SUPL. CALCULATION'!B:AH,32,0),""))</f>
        <v/>
      </c>
      <c r="O67" s="216" t="str">
        <f>IF(_xlfn.IFNA(VLOOKUP(A67,'SUPL. CALCULATION'!B:AH,33,0),"")=0,"",_xlfn.IFNA(VLOOKUP(A67,'SUPL. CALCULATION'!B:AH,33,0),""))</f>
        <v/>
      </c>
      <c r="P67" s="162" t="str">
        <f t="shared" si="1"/>
        <v/>
      </c>
    </row>
    <row r="68" spans="1:23" x14ac:dyDescent="0.3">
      <c r="A68" s="212" t="str">
        <f>_xlfn.IFNA(VLOOKUP(BASE!A72,'SUPL. CALCULATION'!A:A,1,0),"")</f>
        <v/>
      </c>
      <c r="B68" s="235">
        <f>_xlfn.IFNA(IF((RIGHT(VLOOKUP(A68,BASE!A:C,3,0),3))=VLOOKUP((RIGHT(VLOOKUP(A68,BASE!A:C,3,0),3)),AB:AB,1,0),4,0),0)+_xlfn.IFNA(IF((RIGHT(VLOOKUP(A68,BASE!A:C,3,0),3))=VLOOKUP((RIGHT(VLOOKUP(A68,BASE!A:C,3,0),3)),AC:AC,1,0),2,0),0)+_xlfn.IFNA(IF((RIGHT(VLOOKUP(A68,BASE!A:C,3,0),3))=VLOOKUP((RIGHT(VLOOKUP(A68,BASE!A:C,3,0),3)),AD:AD,1,0),1,0),0)</f>
        <v>0</v>
      </c>
      <c r="D68" s="213" t="str">
        <f t="shared" ref="D68:D131" si="2">IF(A68="","",1)</f>
        <v/>
      </c>
      <c r="E68" s="212" t="str">
        <f>IF(LEFT(A68,2)="UL",IF((VLOOKUP(VLOOKUP(A68,BASE!A:B,2,0),REGISTRATIONS!B:C,2,0))="A320",IF(VLOOKUP(A68,BASE!A:S,19,0)="L",1,""),""),"")</f>
        <v/>
      </c>
      <c r="F68" s="212" t="str">
        <f>IF(LEFT(A68,2)="UL",IF((VLOOKUP(VLOOKUP(A68,BASE!A:B,2,0),REGISTRATIONS!B:C,2,0))="A330",IF(VLOOKUP(A68,BASE!A:S,19,0)="L",1,""),""),"")</f>
        <v/>
      </c>
      <c r="G68" s="212" t="str">
        <f>IF(LEFT(A68,2)="UL",IF((VLOOKUP(VLOOKUP(A68,BASE!A:B,2,0),REGISTRATIONS!B:C,2,0))="A320",IF(VLOOKUP(A68,BASE!A:S,19,0)="T",1,""),""),"")</f>
        <v/>
      </c>
      <c r="H68" s="212" t="str">
        <f>IF(LEFT(A68,2)="UL",IF((VLOOKUP(VLOOKUP(A68,BASE!A:B,2,0),REGISTRATIONS!B:C,2,0))="A330",IF(VLOOKUP(A68,BASE!A:S,19,0)="T",1,""),""),"")</f>
        <v/>
      </c>
      <c r="I68" s="212" t="str">
        <f>IF(LEFT(A68,2)="UL",(_xlfn.IFNA(IF(VLOOKUP(A68,'SUPL. CALCULATION'!A:D,4,0)=VLOOKUP(VLOOKUP(A68,'SUPL. CALCULATION'!A:D,4,0),V:V,1,0),1,""),"")),"")</f>
        <v/>
      </c>
      <c r="J68" s="212" t="str">
        <f>IF(LEFT(A68,2)="UL",IF(VLOOKUP(VLOOKUP(A68,BASE!A:B,2,0),REGISTRATIONS!B:C,2,0)="A320",(_xlfn.IFNA(IF(VLOOKUP(A68,'SUPL. CALCULATION'!A:D,4,0)=VLOOKUP(VLOOKUP(A68,'SUPL. CALCULATION'!A:D,4,0),'Dry Store - UL'!X:X,1,0),1,""),"")),""),"")</f>
        <v/>
      </c>
      <c r="K68" s="212" t="str">
        <f>IF(LEFT(A68,2)="UL",IF(VLOOKUP(VLOOKUP(A68,BASE!A:B,2,0),REGISTRATIONS!B:C,2,0)="A330",(_xlfn.IFNA(IF(VLOOKUP(A68,'SUPL. CALCULATION'!A:D,4,0)=VLOOKUP(VLOOKUP(A68,'SUPL. CALCULATION'!A:D,4,0),'Dry Store - UL'!X:X,1,0),1,""),"")),""),"")</f>
        <v/>
      </c>
      <c r="L68" s="212" t="str">
        <f>IF(LEFT(A68,2)="UL",IF(VLOOKUP(VLOOKUP(A68,BASE!A:B,2,0),REGISTRATIONS!B:C,2,0)="A320",(_xlfn.IFNA(IF(VLOOKUP(A68,'SUPL. CALCULATION'!A:D,4,0)=VLOOKUP(VLOOKUP(A68,'SUPL. CALCULATION'!A:D,4,0),W:W,1,0),1,""),"")),""),"")</f>
        <v/>
      </c>
      <c r="M68" s="212" t="str">
        <f>IF(LEFT(A68,2)="UL",IF(VLOOKUP(VLOOKUP(A68,BASE!A:B,2,0),REGISTRATIONS!B:C,2,0)="A330",(_xlfn.IFNA(IF(VLOOKUP(A68,'SUPL. CALCULATION'!A:D,4,0)=VLOOKUP(VLOOKUP(A68,'SUPL. CALCULATION'!A:D,4,0),W:W,1,0),1,""),"")),""),"")</f>
        <v/>
      </c>
      <c r="N68" s="213" t="str">
        <f>IF(_xlfn.IFNA(VLOOKUP(A68,'SUPL. CALCULATION'!B:AH,32,0),"")=0,"",_xlfn.IFNA(VLOOKUP(A68,'SUPL. CALCULATION'!B:AH,32,0),""))</f>
        <v/>
      </c>
      <c r="O68" s="213" t="str">
        <f>IF(_xlfn.IFNA(VLOOKUP(A68,'SUPL. CALCULATION'!B:AH,33,0),"")=0,"",_xlfn.IFNA(VLOOKUP(A68,'SUPL. CALCULATION'!B:AH,33,0),""))</f>
        <v/>
      </c>
      <c r="P68" s="162" t="str">
        <f t="shared" si="1"/>
        <v/>
      </c>
      <c r="V68" s="231"/>
      <c r="W68" s="232"/>
    </row>
    <row r="69" spans="1:23" x14ac:dyDescent="0.3">
      <c r="A69" s="215" t="str">
        <f>_xlfn.IFNA(VLOOKUP(BASE!A73,'SUPL. CALCULATION'!A:A,1,0),"")</f>
        <v>UL0141</v>
      </c>
      <c r="B69" s="236">
        <f>_xlfn.IFNA(IF((RIGHT(VLOOKUP(A69,BASE!A:C,3,0),3))=VLOOKUP((RIGHT(VLOOKUP(A69,BASE!A:C,3,0),3)),AB:AB,1,0),4,0),0)+_xlfn.IFNA(IF((RIGHT(VLOOKUP(A69,BASE!A:C,3,0),3))=VLOOKUP((RIGHT(VLOOKUP(A69,BASE!A:C,3,0),3)),AC:AC,1,0),2,0),0)+_xlfn.IFNA(IF((RIGHT(VLOOKUP(A69,BASE!A:C,3,0),3))=VLOOKUP((RIGHT(VLOOKUP(A69,BASE!A:C,3,0),3)),AD:AD,1,0),1,0),0)</f>
        <v>1</v>
      </c>
      <c r="D69" s="216">
        <f t="shared" si="2"/>
        <v>1</v>
      </c>
      <c r="E69" s="215" t="str">
        <f>IF(LEFT(A69,2)="UL",IF((VLOOKUP(VLOOKUP(A69,BASE!A:B,2,0),REGISTRATIONS!B:C,2,0))="A320",IF(VLOOKUP(A69,BASE!A:S,19,0)="L",1,""),""),"")</f>
        <v/>
      </c>
      <c r="F69" s="215" t="str">
        <f>IF(LEFT(A69,2)="UL",IF((VLOOKUP(VLOOKUP(A69,BASE!A:B,2,0),REGISTRATIONS!B:C,2,0))="A330",IF(VLOOKUP(A69,BASE!A:S,19,0)="L",1,""),""),"")</f>
        <v/>
      </c>
      <c r="G69" s="215">
        <f>IF(LEFT(A69,2)="UL",IF((VLOOKUP(VLOOKUP(A69,BASE!A:B,2,0),REGISTRATIONS!B:C,2,0))="A320",IF(VLOOKUP(A69,BASE!A:S,19,0)="T",1,""),""),"")</f>
        <v>1</v>
      </c>
      <c r="H69" s="215" t="str">
        <f>IF(LEFT(A69,2)="UL",IF((VLOOKUP(VLOOKUP(A69,BASE!A:B,2,0),REGISTRATIONS!B:C,2,0))="A330",IF(VLOOKUP(A69,BASE!A:S,19,0)="T",1,""),""),"")</f>
        <v/>
      </c>
      <c r="I69" s="215" t="str">
        <f>IF(LEFT(A69,2)="UL",(_xlfn.IFNA(IF(VLOOKUP(A69,'SUPL. CALCULATION'!A:D,4,0)=VLOOKUP(VLOOKUP(A69,'SUPL. CALCULATION'!A:D,4,0),V:V,1,0),1,""),"")),"")</f>
        <v/>
      </c>
      <c r="J69" s="215" t="str">
        <f>IF(LEFT(A69,2)="UL",IF(VLOOKUP(VLOOKUP(A69,BASE!A:B,2,0),REGISTRATIONS!B:C,2,0)="A320",(_xlfn.IFNA(IF(VLOOKUP(A69,'SUPL. CALCULATION'!A:D,4,0)=VLOOKUP(VLOOKUP(A69,'SUPL. CALCULATION'!A:D,4,0),'Dry Store - UL'!X:X,1,0),1,""),"")),""),"")</f>
        <v/>
      </c>
      <c r="K69" s="215" t="str">
        <f>IF(LEFT(A69,2)="UL",IF(VLOOKUP(VLOOKUP(A69,BASE!A:B,2,0),REGISTRATIONS!B:C,2,0)="A330",(_xlfn.IFNA(IF(VLOOKUP(A69,'SUPL. CALCULATION'!A:D,4,0)=VLOOKUP(VLOOKUP(A69,'SUPL. CALCULATION'!A:D,4,0),'Dry Store - UL'!X:X,1,0),1,""),"")),""),"")</f>
        <v/>
      </c>
      <c r="L69" s="215">
        <f>IF(LEFT(A69,2)="UL",IF(VLOOKUP(VLOOKUP(A69,BASE!A:B,2,0),REGISTRATIONS!B:C,2,0)="A320",(_xlfn.IFNA(IF(VLOOKUP(A69,'SUPL. CALCULATION'!A:D,4,0)=VLOOKUP(VLOOKUP(A69,'SUPL. CALCULATION'!A:D,4,0),W:W,1,0),1,""),"")),""),"")</f>
        <v>1</v>
      </c>
      <c r="M69" s="215" t="str">
        <f>IF(LEFT(A69,2)="UL",IF(VLOOKUP(VLOOKUP(A69,BASE!A:B,2,0),REGISTRATIONS!B:C,2,0)="A330",(_xlfn.IFNA(IF(VLOOKUP(A69,'SUPL. CALCULATION'!A:D,4,0)=VLOOKUP(VLOOKUP(A69,'SUPL. CALCULATION'!A:D,4,0),W:W,1,0),1,""),"")),""),"")</f>
        <v/>
      </c>
      <c r="N69" s="216" t="str">
        <f>IF(_xlfn.IFNA(VLOOKUP(A69,'SUPL. CALCULATION'!B:AH,32,0),"")=0,"",_xlfn.IFNA(VLOOKUP(A69,'SUPL. CALCULATION'!B:AH,32,0),""))</f>
        <v/>
      </c>
      <c r="O69" s="216" t="str">
        <f>IF(_xlfn.IFNA(VLOOKUP(A69,'SUPL. CALCULATION'!B:AH,33,0),"")=0,"",_xlfn.IFNA(VLOOKUP(A69,'SUPL. CALCULATION'!B:AH,33,0),""))</f>
        <v/>
      </c>
      <c r="P69" s="162" t="str">
        <f t="shared" ref="P69:P132" si="3">IF(LEFT(A69,2)="UL",IF(SUM(D69:M69)=3,"","PLS CHECK"),"")</f>
        <v/>
      </c>
    </row>
    <row r="70" spans="1:23" x14ac:dyDescent="0.3">
      <c r="A70" s="212" t="str">
        <f>_xlfn.IFNA(VLOOKUP(BASE!A74,'SUPL. CALCULATION'!A:A,1,0),"")</f>
        <v/>
      </c>
      <c r="B70" s="235">
        <f>_xlfn.IFNA(IF((RIGHT(VLOOKUP(A70,BASE!A:C,3,0),3))=VLOOKUP((RIGHT(VLOOKUP(A70,BASE!A:C,3,0),3)),AB:AB,1,0),4,0),0)+_xlfn.IFNA(IF((RIGHT(VLOOKUP(A70,BASE!A:C,3,0),3))=VLOOKUP((RIGHT(VLOOKUP(A70,BASE!A:C,3,0),3)),AC:AC,1,0),2,0),0)+_xlfn.IFNA(IF((RIGHT(VLOOKUP(A70,BASE!A:C,3,0),3))=VLOOKUP((RIGHT(VLOOKUP(A70,BASE!A:C,3,0),3)),AD:AD,1,0),1,0),0)</f>
        <v>0</v>
      </c>
      <c r="D70" s="213" t="str">
        <f t="shared" si="2"/>
        <v/>
      </c>
      <c r="E70" s="212" t="str">
        <f>IF(LEFT(A70,2)="UL",IF((VLOOKUP(VLOOKUP(A70,BASE!A:B,2,0),REGISTRATIONS!B:C,2,0))="A320",IF(VLOOKUP(A70,BASE!A:S,19,0)="L",1,""),""),"")</f>
        <v/>
      </c>
      <c r="F70" s="212" t="str">
        <f>IF(LEFT(A70,2)="UL",IF((VLOOKUP(VLOOKUP(A70,BASE!A:B,2,0),REGISTRATIONS!B:C,2,0))="A330",IF(VLOOKUP(A70,BASE!A:S,19,0)="L",1,""),""),"")</f>
        <v/>
      </c>
      <c r="G70" s="212" t="str">
        <f>IF(LEFT(A70,2)="UL",IF((VLOOKUP(VLOOKUP(A70,BASE!A:B,2,0),REGISTRATIONS!B:C,2,0))="A320",IF(VLOOKUP(A70,BASE!A:S,19,0)="T",1,""),""),"")</f>
        <v/>
      </c>
      <c r="H70" s="212" t="str">
        <f>IF(LEFT(A70,2)="UL",IF((VLOOKUP(VLOOKUP(A70,BASE!A:B,2,0),REGISTRATIONS!B:C,2,0))="A330",IF(VLOOKUP(A70,BASE!A:S,19,0)="T",1,""),""),"")</f>
        <v/>
      </c>
      <c r="I70" s="212" t="str">
        <f>IF(LEFT(A70,2)="UL",(_xlfn.IFNA(IF(VLOOKUP(A70,'SUPL. CALCULATION'!A:D,4,0)=VLOOKUP(VLOOKUP(A70,'SUPL. CALCULATION'!A:D,4,0),V:V,1,0),1,""),"")),"")</f>
        <v/>
      </c>
      <c r="J70" s="212" t="str">
        <f>IF(LEFT(A70,2)="UL",IF(VLOOKUP(VLOOKUP(A70,BASE!A:B,2,0),REGISTRATIONS!B:C,2,0)="A320",(_xlfn.IFNA(IF(VLOOKUP(A70,'SUPL. CALCULATION'!A:D,4,0)=VLOOKUP(VLOOKUP(A70,'SUPL. CALCULATION'!A:D,4,0),'Dry Store - UL'!X:X,1,0),1,""),"")),""),"")</f>
        <v/>
      </c>
      <c r="K70" s="212" t="str">
        <f>IF(LEFT(A70,2)="UL",IF(VLOOKUP(VLOOKUP(A70,BASE!A:B,2,0),REGISTRATIONS!B:C,2,0)="A330",(_xlfn.IFNA(IF(VLOOKUP(A70,'SUPL. CALCULATION'!A:D,4,0)=VLOOKUP(VLOOKUP(A70,'SUPL. CALCULATION'!A:D,4,0),'Dry Store - UL'!X:X,1,0),1,""),"")),""),"")</f>
        <v/>
      </c>
      <c r="L70" s="212" t="str">
        <f>IF(LEFT(A70,2)="UL",IF(VLOOKUP(VLOOKUP(A70,BASE!A:B,2,0),REGISTRATIONS!B:C,2,0)="A320",(_xlfn.IFNA(IF(VLOOKUP(A70,'SUPL. CALCULATION'!A:D,4,0)=VLOOKUP(VLOOKUP(A70,'SUPL. CALCULATION'!A:D,4,0),W:W,1,0),1,""),"")),""),"")</f>
        <v/>
      </c>
      <c r="M70" s="212" t="str">
        <f>IF(LEFT(A70,2)="UL",IF(VLOOKUP(VLOOKUP(A70,BASE!A:B,2,0),REGISTRATIONS!B:C,2,0)="A330",(_xlfn.IFNA(IF(VLOOKUP(A70,'SUPL. CALCULATION'!A:D,4,0)=VLOOKUP(VLOOKUP(A70,'SUPL. CALCULATION'!A:D,4,0),W:W,1,0),1,""),"")),""),"")</f>
        <v/>
      </c>
      <c r="N70" s="213" t="str">
        <f>IF(_xlfn.IFNA(VLOOKUP(A70,'SUPL. CALCULATION'!B:AH,32,0),"")=0,"",_xlfn.IFNA(VLOOKUP(A70,'SUPL. CALCULATION'!B:AH,32,0),""))</f>
        <v/>
      </c>
      <c r="O70" s="213" t="str">
        <f>IF(_xlfn.IFNA(VLOOKUP(A70,'SUPL. CALCULATION'!B:AH,33,0),"")=0,"",_xlfn.IFNA(VLOOKUP(A70,'SUPL. CALCULATION'!B:AH,33,0),""))</f>
        <v/>
      </c>
      <c r="P70" s="162" t="str">
        <f t="shared" si="3"/>
        <v/>
      </c>
      <c r="V70" s="231"/>
      <c r="W70" s="232"/>
    </row>
    <row r="71" spans="1:23" x14ac:dyDescent="0.3">
      <c r="A71" s="215" t="str">
        <f>_xlfn.IFNA(VLOOKUP(BASE!A75,'SUPL. CALCULATION'!A:A,1,0),"")</f>
        <v/>
      </c>
      <c r="B71" s="236">
        <f>_xlfn.IFNA(IF((RIGHT(VLOOKUP(A71,BASE!A:C,3,0),3))=VLOOKUP((RIGHT(VLOOKUP(A71,BASE!A:C,3,0),3)),AB:AB,1,0),4,0),0)+_xlfn.IFNA(IF((RIGHT(VLOOKUP(A71,BASE!A:C,3,0),3))=VLOOKUP((RIGHT(VLOOKUP(A71,BASE!A:C,3,0),3)),AC:AC,1,0),2,0),0)+_xlfn.IFNA(IF((RIGHT(VLOOKUP(A71,BASE!A:C,3,0),3))=VLOOKUP((RIGHT(VLOOKUP(A71,BASE!A:C,3,0),3)),AD:AD,1,0),1,0),0)</f>
        <v>0</v>
      </c>
      <c r="D71" s="216" t="str">
        <f t="shared" si="2"/>
        <v/>
      </c>
      <c r="E71" s="215" t="str">
        <f>IF(LEFT(A71,2)="UL",IF((VLOOKUP(VLOOKUP(A71,BASE!A:B,2,0),REGISTRATIONS!B:C,2,0))="A320",IF(VLOOKUP(A71,BASE!A:S,19,0)="L",1,""),""),"")</f>
        <v/>
      </c>
      <c r="F71" s="215" t="str">
        <f>IF(LEFT(A71,2)="UL",IF((VLOOKUP(VLOOKUP(A71,BASE!A:B,2,0),REGISTRATIONS!B:C,2,0))="A330",IF(VLOOKUP(A71,BASE!A:S,19,0)="L",1,""),""),"")</f>
        <v/>
      </c>
      <c r="G71" s="215" t="str">
        <f>IF(LEFT(A71,2)="UL",IF((VLOOKUP(VLOOKUP(A71,BASE!A:B,2,0),REGISTRATIONS!B:C,2,0))="A320",IF(VLOOKUP(A71,BASE!A:S,19,0)="T",1,""),""),"")</f>
        <v/>
      </c>
      <c r="H71" s="215" t="str">
        <f>IF(LEFT(A71,2)="UL",IF((VLOOKUP(VLOOKUP(A71,BASE!A:B,2,0),REGISTRATIONS!B:C,2,0))="A330",IF(VLOOKUP(A71,BASE!A:S,19,0)="T",1,""),""),"")</f>
        <v/>
      </c>
      <c r="I71" s="215" t="str">
        <f>IF(LEFT(A71,2)="UL",(_xlfn.IFNA(IF(VLOOKUP(A71,'SUPL. CALCULATION'!A:D,4,0)=VLOOKUP(VLOOKUP(A71,'SUPL. CALCULATION'!A:D,4,0),V:V,1,0),1,""),"")),"")</f>
        <v/>
      </c>
      <c r="J71" s="215" t="str">
        <f>IF(LEFT(A71,2)="UL",IF(VLOOKUP(VLOOKUP(A71,BASE!A:B,2,0),REGISTRATIONS!B:C,2,0)="A320",(_xlfn.IFNA(IF(VLOOKUP(A71,'SUPL. CALCULATION'!A:D,4,0)=VLOOKUP(VLOOKUP(A71,'SUPL. CALCULATION'!A:D,4,0),'Dry Store - UL'!X:X,1,0),1,""),"")),""),"")</f>
        <v/>
      </c>
      <c r="K71" s="215" t="str">
        <f>IF(LEFT(A71,2)="UL",IF(VLOOKUP(VLOOKUP(A71,BASE!A:B,2,0),REGISTRATIONS!B:C,2,0)="A330",(_xlfn.IFNA(IF(VLOOKUP(A71,'SUPL. CALCULATION'!A:D,4,0)=VLOOKUP(VLOOKUP(A71,'SUPL. CALCULATION'!A:D,4,0),'Dry Store - UL'!X:X,1,0),1,""),"")),""),"")</f>
        <v/>
      </c>
      <c r="L71" s="215" t="str">
        <f>IF(LEFT(A71,2)="UL",IF(VLOOKUP(VLOOKUP(A71,BASE!A:B,2,0),REGISTRATIONS!B:C,2,0)="A320",(_xlfn.IFNA(IF(VLOOKUP(A71,'SUPL. CALCULATION'!A:D,4,0)=VLOOKUP(VLOOKUP(A71,'SUPL. CALCULATION'!A:D,4,0),W:W,1,0),1,""),"")),""),"")</f>
        <v/>
      </c>
      <c r="M71" s="215" t="str">
        <f>IF(LEFT(A71,2)="UL",IF(VLOOKUP(VLOOKUP(A71,BASE!A:B,2,0),REGISTRATIONS!B:C,2,0)="A330",(_xlfn.IFNA(IF(VLOOKUP(A71,'SUPL. CALCULATION'!A:D,4,0)=VLOOKUP(VLOOKUP(A71,'SUPL. CALCULATION'!A:D,4,0),W:W,1,0),1,""),"")),""),"")</f>
        <v/>
      </c>
      <c r="N71" s="216" t="str">
        <f>IF(_xlfn.IFNA(VLOOKUP(A71,'SUPL. CALCULATION'!B:AH,32,0),"")=0,"",_xlfn.IFNA(VLOOKUP(A71,'SUPL. CALCULATION'!B:AH,32,0),""))</f>
        <v/>
      </c>
      <c r="O71" s="216" t="str">
        <f>IF(_xlfn.IFNA(VLOOKUP(A71,'SUPL. CALCULATION'!B:AH,33,0),"")=0,"",_xlfn.IFNA(VLOOKUP(A71,'SUPL. CALCULATION'!B:AH,33,0),""))</f>
        <v/>
      </c>
      <c r="P71" s="162" t="str">
        <f t="shared" si="3"/>
        <v/>
      </c>
    </row>
    <row r="72" spans="1:23" x14ac:dyDescent="0.3">
      <c r="A72" s="212" t="str">
        <f>_xlfn.IFNA(VLOOKUP(BASE!A76,'SUPL. CALCULATION'!A:A,1,0),"")</f>
        <v/>
      </c>
      <c r="B72" s="235">
        <f>_xlfn.IFNA(IF((RIGHT(VLOOKUP(A72,BASE!A:C,3,0),3))=VLOOKUP((RIGHT(VLOOKUP(A72,BASE!A:C,3,0),3)),AB:AB,1,0),4,0),0)+_xlfn.IFNA(IF((RIGHT(VLOOKUP(A72,BASE!A:C,3,0),3))=VLOOKUP((RIGHT(VLOOKUP(A72,BASE!A:C,3,0),3)),AC:AC,1,0),2,0),0)+_xlfn.IFNA(IF((RIGHT(VLOOKUP(A72,BASE!A:C,3,0),3))=VLOOKUP((RIGHT(VLOOKUP(A72,BASE!A:C,3,0),3)),AD:AD,1,0),1,0),0)</f>
        <v>0</v>
      </c>
      <c r="D72" s="213" t="str">
        <f t="shared" si="2"/>
        <v/>
      </c>
      <c r="E72" s="212" t="str">
        <f>IF(LEFT(A72,2)="UL",IF((VLOOKUP(VLOOKUP(A72,BASE!A:B,2,0),REGISTRATIONS!B:C,2,0))="A320",IF(VLOOKUP(A72,BASE!A:S,19,0)="L",1,""),""),"")</f>
        <v/>
      </c>
      <c r="F72" s="212" t="str">
        <f>IF(LEFT(A72,2)="UL",IF((VLOOKUP(VLOOKUP(A72,BASE!A:B,2,0),REGISTRATIONS!B:C,2,0))="A330",IF(VLOOKUP(A72,BASE!A:S,19,0)="L",1,""),""),"")</f>
        <v/>
      </c>
      <c r="G72" s="212" t="str">
        <f>IF(LEFT(A72,2)="UL",IF((VLOOKUP(VLOOKUP(A72,BASE!A:B,2,0),REGISTRATIONS!B:C,2,0))="A320",IF(VLOOKUP(A72,BASE!A:S,19,0)="T",1,""),""),"")</f>
        <v/>
      </c>
      <c r="H72" s="212" t="str">
        <f>IF(LEFT(A72,2)="UL",IF((VLOOKUP(VLOOKUP(A72,BASE!A:B,2,0),REGISTRATIONS!B:C,2,0))="A330",IF(VLOOKUP(A72,BASE!A:S,19,0)="T",1,""),""),"")</f>
        <v/>
      </c>
      <c r="I72" s="212" t="str">
        <f>IF(LEFT(A72,2)="UL",(_xlfn.IFNA(IF(VLOOKUP(A72,'SUPL. CALCULATION'!A:D,4,0)=VLOOKUP(VLOOKUP(A72,'SUPL. CALCULATION'!A:D,4,0),V:V,1,0),1,""),"")),"")</f>
        <v/>
      </c>
      <c r="J72" s="212" t="str">
        <f>IF(LEFT(A72,2)="UL",IF(VLOOKUP(VLOOKUP(A72,BASE!A:B,2,0),REGISTRATIONS!B:C,2,0)="A320",(_xlfn.IFNA(IF(VLOOKUP(A72,'SUPL. CALCULATION'!A:D,4,0)=VLOOKUP(VLOOKUP(A72,'SUPL. CALCULATION'!A:D,4,0),'Dry Store - UL'!X:X,1,0),1,""),"")),""),"")</f>
        <v/>
      </c>
      <c r="K72" s="212" t="str">
        <f>IF(LEFT(A72,2)="UL",IF(VLOOKUP(VLOOKUP(A72,BASE!A:B,2,0),REGISTRATIONS!B:C,2,0)="A330",(_xlfn.IFNA(IF(VLOOKUP(A72,'SUPL. CALCULATION'!A:D,4,0)=VLOOKUP(VLOOKUP(A72,'SUPL. CALCULATION'!A:D,4,0),'Dry Store - UL'!X:X,1,0),1,""),"")),""),"")</f>
        <v/>
      </c>
      <c r="L72" s="212" t="str">
        <f>IF(LEFT(A72,2)="UL",IF(VLOOKUP(VLOOKUP(A72,BASE!A:B,2,0),REGISTRATIONS!B:C,2,0)="A320",(_xlfn.IFNA(IF(VLOOKUP(A72,'SUPL. CALCULATION'!A:D,4,0)=VLOOKUP(VLOOKUP(A72,'SUPL. CALCULATION'!A:D,4,0),W:W,1,0),1,""),"")),""),"")</f>
        <v/>
      </c>
      <c r="M72" s="212" t="str">
        <f>IF(LEFT(A72,2)="UL",IF(VLOOKUP(VLOOKUP(A72,BASE!A:B,2,0),REGISTRATIONS!B:C,2,0)="A330",(_xlfn.IFNA(IF(VLOOKUP(A72,'SUPL. CALCULATION'!A:D,4,0)=VLOOKUP(VLOOKUP(A72,'SUPL. CALCULATION'!A:D,4,0),W:W,1,0),1,""),"")),""),"")</f>
        <v/>
      </c>
      <c r="N72" s="213" t="str">
        <f>IF(_xlfn.IFNA(VLOOKUP(A72,'SUPL. CALCULATION'!B:AH,32,0),"")=0,"",_xlfn.IFNA(VLOOKUP(A72,'SUPL. CALCULATION'!B:AH,32,0),""))</f>
        <v/>
      </c>
      <c r="O72" s="213" t="str">
        <f>IF(_xlfn.IFNA(VLOOKUP(A72,'SUPL. CALCULATION'!B:AH,33,0),"")=0,"",_xlfn.IFNA(VLOOKUP(A72,'SUPL. CALCULATION'!B:AH,33,0),""))</f>
        <v/>
      </c>
      <c r="P72" s="162" t="str">
        <f t="shared" si="3"/>
        <v/>
      </c>
      <c r="V72" s="231"/>
      <c r="W72" s="232"/>
    </row>
    <row r="73" spans="1:23" x14ac:dyDescent="0.3">
      <c r="A73" s="215" t="str">
        <f>_xlfn.IFNA(VLOOKUP(BASE!A77,'SUPL. CALCULATION'!A:A,1,0),"")</f>
        <v/>
      </c>
      <c r="B73" s="236">
        <f>_xlfn.IFNA(IF((RIGHT(VLOOKUP(A73,BASE!A:C,3,0),3))=VLOOKUP((RIGHT(VLOOKUP(A73,BASE!A:C,3,0),3)),AB:AB,1,0),4,0),0)+_xlfn.IFNA(IF((RIGHT(VLOOKUP(A73,BASE!A:C,3,0),3))=VLOOKUP((RIGHT(VLOOKUP(A73,BASE!A:C,3,0),3)),AC:AC,1,0),2,0),0)+_xlfn.IFNA(IF((RIGHT(VLOOKUP(A73,BASE!A:C,3,0),3))=VLOOKUP((RIGHT(VLOOKUP(A73,BASE!A:C,3,0),3)),AD:AD,1,0),1,0),0)</f>
        <v>0</v>
      </c>
      <c r="D73" s="216" t="str">
        <f t="shared" si="2"/>
        <v/>
      </c>
      <c r="E73" s="215" t="str">
        <f>IF(LEFT(A73,2)="UL",IF((VLOOKUP(VLOOKUP(A73,BASE!A:B,2,0),REGISTRATIONS!B:C,2,0))="A320",IF(VLOOKUP(A73,BASE!A:S,19,0)="L",1,""),""),"")</f>
        <v/>
      </c>
      <c r="F73" s="215" t="str">
        <f>IF(LEFT(A73,2)="UL",IF((VLOOKUP(VLOOKUP(A73,BASE!A:B,2,0),REGISTRATIONS!B:C,2,0))="A330",IF(VLOOKUP(A73,BASE!A:S,19,0)="L",1,""),""),"")</f>
        <v/>
      </c>
      <c r="G73" s="215" t="str">
        <f>IF(LEFT(A73,2)="UL",IF((VLOOKUP(VLOOKUP(A73,BASE!A:B,2,0),REGISTRATIONS!B:C,2,0))="A320",IF(VLOOKUP(A73,BASE!A:S,19,0)="T",1,""),""),"")</f>
        <v/>
      </c>
      <c r="H73" s="215" t="str">
        <f>IF(LEFT(A73,2)="UL",IF((VLOOKUP(VLOOKUP(A73,BASE!A:B,2,0),REGISTRATIONS!B:C,2,0))="A330",IF(VLOOKUP(A73,BASE!A:S,19,0)="T",1,""),""),"")</f>
        <v/>
      </c>
      <c r="I73" s="215" t="str">
        <f>IF(LEFT(A73,2)="UL",(_xlfn.IFNA(IF(VLOOKUP(A73,'SUPL. CALCULATION'!A:D,4,0)=VLOOKUP(VLOOKUP(A73,'SUPL. CALCULATION'!A:D,4,0),V:V,1,0),1,""),"")),"")</f>
        <v/>
      </c>
      <c r="J73" s="215" t="str">
        <f>IF(LEFT(A73,2)="UL",IF(VLOOKUP(VLOOKUP(A73,BASE!A:B,2,0),REGISTRATIONS!B:C,2,0)="A320",(_xlfn.IFNA(IF(VLOOKUP(A73,'SUPL. CALCULATION'!A:D,4,0)=VLOOKUP(VLOOKUP(A73,'SUPL. CALCULATION'!A:D,4,0),'Dry Store - UL'!X:X,1,0),1,""),"")),""),"")</f>
        <v/>
      </c>
      <c r="K73" s="215" t="str">
        <f>IF(LEFT(A73,2)="UL",IF(VLOOKUP(VLOOKUP(A73,BASE!A:B,2,0),REGISTRATIONS!B:C,2,0)="A330",(_xlfn.IFNA(IF(VLOOKUP(A73,'SUPL. CALCULATION'!A:D,4,0)=VLOOKUP(VLOOKUP(A73,'SUPL. CALCULATION'!A:D,4,0),'Dry Store - UL'!X:X,1,0),1,""),"")),""),"")</f>
        <v/>
      </c>
      <c r="L73" s="215" t="str">
        <f>IF(LEFT(A73,2)="UL",IF(VLOOKUP(VLOOKUP(A73,BASE!A:B,2,0),REGISTRATIONS!B:C,2,0)="A320",(_xlfn.IFNA(IF(VLOOKUP(A73,'SUPL. CALCULATION'!A:D,4,0)=VLOOKUP(VLOOKUP(A73,'SUPL. CALCULATION'!A:D,4,0),W:W,1,0),1,""),"")),""),"")</f>
        <v/>
      </c>
      <c r="M73" s="215" t="str">
        <f>IF(LEFT(A73,2)="UL",IF(VLOOKUP(VLOOKUP(A73,BASE!A:B,2,0),REGISTRATIONS!B:C,2,0)="A330",(_xlfn.IFNA(IF(VLOOKUP(A73,'SUPL. CALCULATION'!A:D,4,0)=VLOOKUP(VLOOKUP(A73,'SUPL. CALCULATION'!A:D,4,0),W:W,1,0),1,""),"")),""),"")</f>
        <v/>
      </c>
      <c r="N73" s="216" t="str">
        <f>IF(_xlfn.IFNA(VLOOKUP(A73,'SUPL. CALCULATION'!B:AH,32,0),"")=0,"",_xlfn.IFNA(VLOOKUP(A73,'SUPL. CALCULATION'!B:AH,32,0),""))</f>
        <v/>
      </c>
      <c r="O73" s="216" t="str">
        <f>IF(_xlfn.IFNA(VLOOKUP(A73,'SUPL. CALCULATION'!B:AH,33,0),"")=0,"",_xlfn.IFNA(VLOOKUP(A73,'SUPL. CALCULATION'!B:AH,33,0),""))</f>
        <v/>
      </c>
      <c r="P73" s="162" t="str">
        <f t="shared" si="3"/>
        <v/>
      </c>
    </row>
    <row r="74" spans="1:23" x14ac:dyDescent="0.3">
      <c r="A74" s="212" t="str">
        <f>_xlfn.IFNA(VLOOKUP(BASE!A78,'SUPL. CALCULATION'!A:A,1,0),"")</f>
        <v/>
      </c>
      <c r="B74" s="235">
        <f>_xlfn.IFNA(IF((RIGHT(VLOOKUP(A74,BASE!A:C,3,0),3))=VLOOKUP((RIGHT(VLOOKUP(A74,BASE!A:C,3,0),3)),AB:AB,1,0),4,0),0)+_xlfn.IFNA(IF((RIGHT(VLOOKUP(A74,BASE!A:C,3,0),3))=VLOOKUP((RIGHT(VLOOKUP(A74,BASE!A:C,3,0),3)),AC:AC,1,0),2,0),0)+_xlfn.IFNA(IF((RIGHT(VLOOKUP(A74,BASE!A:C,3,0),3))=VLOOKUP((RIGHT(VLOOKUP(A74,BASE!A:C,3,0),3)),AD:AD,1,0),1,0),0)</f>
        <v>0</v>
      </c>
      <c r="D74" s="213" t="str">
        <f t="shared" si="2"/>
        <v/>
      </c>
      <c r="E74" s="212" t="str">
        <f>IF(LEFT(A74,2)="UL",IF((VLOOKUP(VLOOKUP(A74,BASE!A:B,2,0),REGISTRATIONS!B:C,2,0))="A320",IF(VLOOKUP(A74,BASE!A:S,19,0)="L",1,""),""),"")</f>
        <v/>
      </c>
      <c r="F74" s="212" t="str">
        <f>IF(LEFT(A74,2)="UL",IF((VLOOKUP(VLOOKUP(A74,BASE!A:B,2,0),REGISTRATIONS!B:C,2,0))="A330",IF(VLOOKUP(A74,BASE!A:S,19,0)="L",1,""),""),"")</f>
        <v/>
      </c>
      <c r="G74" s="212" t="str">
        <f>IF(LEFT(A74,2)="UL",IF((VLOOKUP(VLOOKUP(A74,BASE!A:B,2,0),REGISTRATIONS!B:C,2,0))="A320",IF(VLOOKUP(A74,BASE!A:S,19,0)="T",1,""),""),"")</f>
        <v/>
      </c>
      <c r="H74" s="212" t="str">
        <f>IF(LEFT(A74,2)="UL",IF((VLOOKUP(VLOOKUP(A74,BASE!A:B,2,0),REGISTRATIONS!B:C,2,0))="A330",IF(VLOOKUP(A74,BASE!A:S,19,0)="T",1,""),""),"")</f>
        <v/>
      </c>
      <c r="I74" s="212" t="str">
        <f>IF(LEFT(A74,2)="UL",(_xlfn.IFNA(IF(VLOOKUP(A74,'SUPL. CALCULATION'!A:D,4,0)=VLOOKUP(VLOOKUP(A74,'SUPL. CALCULATION'!A:D,4,0),V:V,1,0),1,""),"")),"")</f>
        <v/>
      </c>
      <c r="J74" s="212" t="str">
        <f>IF(LEFT(A74,2)="UL",IF(VLOOKUP(VLOOKUP(A74,BASE!A:B,2,0),REGISTRATIONS!B:C,2,0)="A320",(_xlfn.IFNA(IF(VLOOKUP(A74,'SUPL. CALCULATION'!A:D,4,0)=VLOOKUP(VLOOKUP(A74,'SUPL. CALCULATION'!A:D,4,0),'Dry Store - UL'!X:X,1,0),1,""),"")),""),"")</f>
        <v/>
      </c>
      <c r="K74" s="212" t="str">
        <f>IF(LEFT(A74,2)="UL",IF(VLOOKUP(VLOOKUP(A74,BASE!A:B,2,0),REGISTRATIONS!B:C,2,0)="A330",(_xlfn.IFNA(IF(VLOOKUP(A74,'SUPL. CALCULATION'!A:D,4,0)=VLOOKUP(VLOOKUP(A74,'SUPL. CALCULATION'!A:D,4,0),'Dry Store - UL'!X:X,1,0),1,""),"")),""),"")</f>
        <v/>
      </c>
      <c r="L74" s="212" t="str">
        <f>IF(LEFT(A74,2)="UL",IF(VLOOKUP(VLOOKUP(A74,BASE!A:B,2,0),REGISTRATIONS!B:C,2,0)="A320",(_xlfn.IFNA(IF(VLOOKUP(A74,'SUPL. CALCULATION'!A:D,4,0)=VLOOKUP(VLOOKUP(A74,'SUPL. CALCULATION'!A:D,4,0),W:W,1,0),1,""),"")),""),"")</f>
        <v/>
      </c>
      <c r="M74" s="212" t="str">
        <f>IF(LEFT(A74,2)="UL",IF(VLOOKUP(VLOOKUP(A74,BASE!A:B,2,0),REGISTRATIONS!B:C,2,0)="A330",(_xlfn.IFNA(IF(VLOOKUP(A74,'SUPL. CALCULATION'!A:D,4,0)=VLOOKUP(VLOOKUP(A74,'SUPL. CALCULATION'!A:D,4,0),W:W,1,0),1,""),"")),""),"")</f>
        <v/>
      </c>
      <c r="N74" s="213" t="str">
        <f>IF(_xlfn.IFNA(VLOOKUP(A74,'SUPL. CALCULATION'!B:AH,32,0),"")=0,"",_xlfn.IFNA(VLOOKUP(A74,'SUPL. CALCULATION'!B:AH,32,0),""))</f>
        <v/>
      </c>
      <c r="O74" s="213" t="str">
        <f>IF(_xlfn.IFNA(VLOOKUP(A74,'SUPL. CALCULATION'!B:AH,33,0),"")=0,"",_xlfn.IFNA(VLOOKUP(A74,'SUPL. CALCULATION'!B:AH,33,0),""))</f>
        <v/>
      </c>
      <c r="P74" s="162" t="str">
        <f t="shared" si="3"/>
        <v/>
      </c>
      <c r="V74" s="231"/>
      <c r="W74" s="232"/>
    </row>
    <row r="75" spans="1:23" x14ac:dyDescent="0.3">
      <c r="A75" s="215" t="str">
        <f>_xlfn.IFNA(VLOOKUP(BASE!A79,'SUPL. CALCULATION'!A:A,1,0),"")</f>
        <v/>
      </c>
      <c r="B75" s="236">
        <f>_xlfn.IFNA(IF((RIGHT(VLOOKUP(A75,BASE!A:C,3,0),3))=VLOOKUP((RIGHT(VLOOKUP(A75,BASE!A:C,3,0),3)),AB:AB,1,0),4,0),0)+_xlfn.IFNA(IF((RIGHT(VLOOKUP(A75,BASE!A:C,3,0),3))=VLOOKUP((RIGHT(VLOOKUP(A75,BASE!A:C,3,0),3)),AC:AC,1,0),2,0),0)+_xlfn.IFNA(IF((RIGHT(VLOOKUP(A75,BASE!A:C,3,0),3))=VLOOKUP((RIGHT(VLOOKUP(A75,BASE!A:C,3,0),3)),AD:AD,1,0),1,0),0)</f>
        <v>0</v>
      </c>
      <c r="D75" s="216" t="str">
        <f t="shared" si="2"/>
        <v/>
      </c>
      <c r="E75" s="215" t="str">
        <f>IF(LEFT(A75,2)="UL",IF((VLOOKUP(VLOOKUP(A75,BASE!A:B,2,0),REGISTRATIONS!B:C,2,0))="A320",IF(VLOOKUP(A75,BASE!A:S,19,0)="L",1,""),""),"")</f>
        <v/>
      </c>
      <c r="F75" s="215" t="str">
        <f>IF(LEFT(A75,2)="UL",IF((VLOOKUP(VLOOKUP(A75,BASE!A:B,2,0),REGISTRATIONS!B:C,2,0))="A330",IF(VLOOKUP(A75,BASE!A:S,19,0)="L",1,""),""),"")</f>
        <v/>
      </c>
      <c r="G75" s="215" t="str">
        <f>IF(LEFT(A75,2)="UL",IF((VLOOKUP(VLOOKUP(A75,BASE!A:B,2,0),REGISTRATIONS!B:C,2,0))="A320",IF(VLOOKUP(A75,BASE!A:S,19,0)="T",1,""),""),"")</f>
        <v/>
      </c>
      <c r="H75" s="215" t="str">
        <f>IF(LEFT(A75,2)="UL",IF((VLOOKUP(VLOOKUP(A75,BASE!A:B,2,0),REGISTRATIONS!B:C,2,0))="A330",IF(VLOOKUP(A75,BASE!A:S,19,0)="T",1,""),""),"")</f>
        <v/>
      </c>
      <c r="I75" s="215" t="str">
        <f>IF(LEFT(A75,2)="UL",(_xlfn.IFNA(IF(VLOOKUP(A75,'SUPL. CALCULATION'!A:D,4,0)=VLOOKUP(VLOOKUP(A75,'SUPL. CALCULATION'!A:D,4,0),V:V,1,0),1,""),"")),"")</f>
        <v/>
      </c>
      <c r="J75" s="215" t="str">
        <f>IF(LEFT(A75,2)="UL",IF(VLOOKUP(VLOOKUP(A75,BASE!A:B,2,0),REGISTRATIONS!B:C,2,0)="A320",(_xlfn.IFNA(IF(VLOOKUP(A75,'SUPL. CALCULATION'!A:D,4,0)=VLOOKUP(VLOOKUP(A75,'SUPL. CALCULATION'!A:D,4,0),'Dry Store - UL'!X:X,1,0),1,""),"")),""),"")</f>
        <v/>
      </c>
      <c r="K75" s="215" t="str">
        <f>IF(LEFT(A75,2)="UL",IF(VLOOKUP(VLOOKUP(A75,BASE!A:B,2,0),REGISTRATIONS!B:C,2,0)="A330",(_xlfn.IFNA(IF(VLOOKUP(A75,'SUPL. CALCULATION'!A:D,4,0)=VLOOKUP(VLOOKUP(A75,'SUPL. CALCULATION'!A:D,4,0),'Dry Store - UL'!X:X,1,0),1,""),"")),""),"")</f>
        <v/>
      </c>
      <c r="L75" s="215" t="str">
        <f>IF(LEFT(A75,2)="UL",IF(VLOOKUP(VLOOKUP(A75,BASE!A:B,2,0),REGISTRATIONS!B:C,2,0)="A320",(_xlfn.IFNA(IF(VLOOKUP(A75,'SUPL. CALCULATION'!A:D,4,0)=VLOOKUP(VLOOKUP(A75,'SUPL. CALCULATION'!A:D,4,0),W:W,1,0),1,""),"")),""),"")</f>
        <v/>
      </c>
      <c r="M75" s="215" t="str">
        <f>IF(LEFT(A75,2)="UL",IF(VLOOKUP(VLOOKUP(A75,BASE!A:B,2,0),REGISTRATIONS!B:C,2,0)="A330",(_xlfn.IFNA(IF(VLOOKUP(A75,'SUPL. CALCULATION'!A:D,4,0)=VLOOKUP(VLOOKUP(A75,'SUPL. CALCULATION'!A:D,4,0),W:W,1,0),1,""),"")),""),"")</f>
        <v/>
      </c>
      <c r="N75" s="216" t="str">
        <f>IF(_xlfn.IFNA(VLOOKUP(A75,'SUPL. CALCULATION'!B:AH,32,0),"")=0,"",_xlfn.IFNA(VLOOKUP(A75,'SUPL. CALCULATION'!B:AH,32,0),""))</f>
        <v/>
      </c>
      <c r="O75" s="216" t="str">
        <f>IF(_xlfn.IFNA(VLOOKUP(A75,'SUPL. CALCULATION'!B:AH,33,0),"")=0,"",_xlfn.IFNA(VLOOKUP(A75,'SUPL. CALCULATION'!B:AH,33,0),""))</f>
        <v/>
      </c>
      <c r="P75" s="162" t="str">
        <f t="shared" si="3"/>
        <v/>
      </c>
    </row>
    <row r="76" spans="1:23" x14ac:dyDescent="0.3">
      <c r="A76" s="212" t="str">
        <f>_xlfn.IFNA(VLOOKUP(BASE!A80,'SUPL. CALCULATION'!A:A,1,0),"")</f>
        <v/>
      </c>
      <c r="B76" s="235">
        <f>_xlfn.IFNA(IF((RIGHT(VLOOKUP(A76,BASE!A:C,3,0),3))=VLOOKUP((RIGHT(VLOOKUP(A76,BASE!A:C,3,0),3)),AB:AB,1,0),4,0),0)+_xlfn.IFNA(IF((RIGHT(VLOOKUP(A76,BASE!A:C,3,0),3))=VLOOKUP((RIGHT(VLOOKUP(A76,BASE!A:C,3,0),3)),AC:AC,1,0),2,0),0)+_xlfn.IFNA(IF((RIGHT(VLOOKUP(A76,BASE!A:C,3,0),3))=VLOOKUP((RIGHT(VLOOKUP(A76,BASE!A:C,3,0),3)),AD:AD,1,0),1,0),0)</f>
        <v>0</v>
      </c>
      <c r="D76" s="213" t="str">
        <f t="shared" si="2"/>
        <v/>
      </c>
      <c r="E76" s="212" t="str">
        <f>IF(LEFT(A76,2)="UL",IF((VLOOKUP(VLOOKUP(A76,BASE!A:B,2,0),REGISTRATIONS!B:C,2,0))="A320",IF(VLOOKUP(A76,BASE!A:S,19,0)="L",1,""),""),"")</f>
        <v/>
      </c>
      <c r="F76" s="212" t="str">
        <f>IF(LEFT(A76,2)="UL",IF((VLOOKUP(VLOOKUP(A76,BASE!A:B,2,0),REGISTRATIONS!B:C,2,0))="A330",IF(VLOOKUP(A76,BASE!A:S,19,0)="L",1,""),""),"")</f>
        <v/>
      </c>
      <c r="G76" s="212" t="str">
        <f>IF(LEFT(A76,2)="UL",IF((VLOOKUP(VLOOKUP(A76,BASE!A:B,2,0),REGISTRATIONS!B:C,2,0))="A320",IF(VLOOKUP(A76,BASE!A:S,19,0)="T",1,""),""),"")</f>
        <v/>
      </c>
      <c r="H76" s="212" t="str">
        <f>IF(LEFT(A76,2)="UL",IF((VLOOKUP(VLOOKUP(A76,BASE!A:B,2,0),REGISTRATIONS!B:C,2,0))="A330",IF(VLOOKUP(A76,BASE!A:S,19,0)="T",1,""),""),"")</f>
        <v/>
      </c>
      <c r="I76" s="212" t="str">
        <f>IF(LEFT(A76,2)="UL",(_xlfn.IFNA(IF(VLOOKUP(A76,'SUPL. CALCULATION'!A:D,4,0)=VLOOKUP(VLOOKUP(A76,'SUPL. CALCULATION'!A:D,4,0),V:V,1,0),1,""),"")),"")</f>
        <v/>
      </c>
      <c r="J76" s="212" t="str">
        <f>IF(LEFT(A76,2)="UL",IF(VLOOKUP(VLOOKUP(A76,BASE!A:B,2,0),REGISTRATIONS!B:C,2,0)="A320",(_xlfn.IFNA(IF(VLOOKUP(A76,'SUPL. CALCULATION'!A:D,4,0)=VLOOKUP(VLOOKUP(A76,'SUPL. CALCULATION'!A:D,4,0),'Dry Store - UL'!X:X,1,0),1,""),"")),""),"")</f>
        <v/>
      </c>
      <c r="K76" s="212" t="str">
        <f>IF(LEFT(A76,2)="UL",IF(VLOOKUP(VLOOKUP(A76,BASE!A:B,2,0),REGISTRATIONS!B:C,2,0)="A330",(_xlfn.IFNA(IF(VLOOKUP(A76,'SUPL. CALCULATION'!A:D,4,0)=VLOOKUP(VLOOKUP(A76,'SUPL. CALCULATION'!A:D,4,0),'Dry Store - UL'!X:X,1,0),1,""),"")),""),"")</f>
        <v/>
      </c>
      <c r="L76" s="212" t="str">
        <f>IF(LEFT(A76,2)="UL",IF(VLOOKUP(VLOOKUP(A76,BASE!A:B,2,0),REGISTRATIONS!B:C,2,0)="A320",(_xlfn.IFNA(IF(VLOOKUP(A76,'SUPL. CALCULATION'!A:D,4,0)=VLOOKUP(VLOOKUP(A76,'SUPL. CALCULATION'!A:D,4,0),W:W,1,0),1,""),"")),""),"")</f>
        <v/>
      </c>
      <c r="M76" s="212" t="str">
        <f>IF(LEFT(A76,2)="UL",IF(VLOOKUP(VLOOKUP(A76,BASE!A:B,2,0),REGISTRATIONS!B:C,2,0)="A330",(_xlfn.IFNA(IF(VLOOKUP(A76,'SUPL. CALCULATION'!A:D,4,0)=VLOOKUP(VLOOKUP(A76,'SUPL. CALCULATION'!A:D,4,0),W:W,1,0),1,""),"")),""),"")</f>
        <v/>
      </c>
      <c r="N76" s="213" t="str">
        <f>IF(_xlfn.IFNA(VLOOKUP(A76,'SUPL. CALCULATION'!B:AH,32,0),"")=0,"",_xlfn.IFNA(VLOOKUP(A76,'SUPL. CALCULATION'!B:AH,32,0),""))</f>
        <v/>
      </c>
      <c r="O76" s="213" t="str">
        <f>IF(_xlfn.IFNA(VLOOKUP(A76,'SUPL. CALCULATION'!B:AH,33,0),"")=0,"",_xlfn.IFNA(VLOOKUP(A76,'SUPL. CALCULATION'!B:AH,33,0),""))</f>
        <v/>
      </c>
      <c r="P76" s="162" t="str">
        <f t="shared" si="3"/>
        <v/>
      </c>
      <c r="V76" s="231"/>
      <c r="W76" s="232"/>
    </row>
    <row r="77" spans="1:23" x14ac:dyDescent="0.3">
      <c r="A77" s="215" t="str">
        <f>_xlfn.IFNA(VLOOKUP(BASE!A81,'SUPL. CALCULATION'!A:A,1,0),"")</f>
        <v/>
      </c>
      <c r="B77" s="236">
        <f>_xlfn.IFNA(IF((RIGHT(VLOOKUP(A77,BASE!A:C,3,0),3))=VLOOKUP((RIGHT(VLOOKUP(A77,BASE!A:C,3,0),3)),AB:AB,1,0),4,0),0)+_xlfn.IFNA(IF((RIGHT(VLOOKUP(A77,BASE!A:C,3,0),3))=VLOOKUP((RIGHT(VLOOKUP(A77,BASE!A:C,3,0),3)),AC:AC,1,0),2,0),0)+_xlfn.IFNA(IF((RIGHT(VLOOKUP(A77,BASE!A:C,3,0),3))=VLOOKUP((RIGHT(VLOOKUP(A77,BASE!A:C,3,0),3)),AD:AD,1,0),1,0),0)</f>
        <v>0</v>
      </c>
      <c r="D77" s="216" t="str">
        <f t="shared" si="2"/>
        <v/>
      </c>
      <c r="E77" s="215" t="str">
        <f>IF(LEFT(A77,2)="UL",IF((VLOOKUP(VLOOKUP(A77,BASE!A:B,2,0),REGISTRATIONS!B:C,2,0))="A320",IF(VLOOKUP(A77,BASE!A:S,19,0)="L",1,""),""),"")</f>
        <v/>
      </c>
      <c r="F77" s="215" t="str">
        <f>IF(LEFT(A77,2)="UL",IF((VLOOKUP(VLOOKUP(A77,BASE!A:B,2,0),REGISTRATIONS!B:C,2,0))="A330",IF(VLOOKUP(A77,BASE!A:S,19,0)="L",1,""),""),"")</f>
        <v/>
      </c>
      <c r="G77" s="215" t="str">
        <f>IF(LEFT(A77,2)="UL",IF((VLOOKUP(VLOOKUP(A77,BASE!A:B,2,0),REGISTRATIONS!B:C,2,0))="A320",IF(VLOOKUP(A77,BASE!A:S,19,0)="T",1,""),""),"")</f>
        <v/>
      </c>
      <c r="H77" s="215" t="str">
        <f>IF(LEFT(A77,2)="UL",IF((VLOOKUP(VLOOKUP(A77,BASE!A:B,2,0),REGISTRATIONS!B:C,2,0))="A330",IF(VLOOKUP(A77,BASE!A:S,19,0)="T",1,""),""),"")</f>
        <v/>
      </c>
      <c r="I77" s="215" t="str">
        <f>IF(LEFT(A77,2)="UL",(_xlfn.IFNA(IF(VLOOKUP(A77,'SUPL. CALCULATION'!A:D,4,0)=VLOOKUP(VLOOKUP(A77,'SUPL. CALCULATION'!A:D,4,0),V:V,1,0),1,""),"")),"")</f>
        <v/>
      </c>
      <c r="J77" s="215" t="str">
        <f>IF(LEFT(A77,2)="UL",IF(VLOOKUP(VLOOKUP(A77,BASE!A:B,2,0),REGISTRATIONS!B:C,2,0)="A320",(_xlfn.IFNA(IF(VLOOKUP(A77,'SUPL. CALCULATION'!A:D,4,0)=VLOOKUP(VLOOKUP(A77,'SUPL. CALCULATION'!A:D,4,0),'Dry Store - UL'!X:X,1,0),1,""),"")),""),"")</f>
        <v/>
      </c>
      <c r="K77" s="215" t="str">
        <f>IF(LEFT(A77,2)="UL",IF(VLOOKUP(VLOOKUP(A77,BASE!A:B,2,0),REGISTRATIONS!B:C,2,0)="A330",(_xlfn.IFNA(IF(VLOOKUP(A77,'SUPL. CALCULATION'!A:D,4,0)=VLOOKUP(VLOOKUP(A77,'SUPL. CALCULATION'!A:D,4,0),'Dry Store - UL'!X:X,1,0),1,""),"")),""),"")</f>
        <v/>
      </c>
      <c r="L77" s="215" t="str">
        <f>IF(LEFT(A77,2)="UL",IF(VLOOKUP(VLOOKUP(A77,BASE!A:B,2,0),REGISTRATIONS!B:C,2,0)="A320",(_xlfn.IFNA(IF(VLOOKUP(A77,'SUPL. CALCULATION'!A:D,4,0)=VLOOKUP(VLOOKUP(A77,'SUPL. CALCULATION'!A:D,4,0),W:W,1,0),1,""),"")),""),"")</f>
        <v/>
      </c>
      <c r="M77" s="215" t="str">
        <f>IF(LEFT(A77,2)="UL",IF(VLOOKUP(VLOOKUP(A77,BASE!A:B,2,0),REGISTRATIONS!B:C,2,0)="A330",(_xlfn.IFNA(IF(VLOOKUP(A77,'SUPL. CALCULATION'!A:D,4,0)=VLOOKUP(VLOOKUP(A77,'SUPL. CALCULATION'!A:D,4,0),W:W,1,0),1,""),"")),""),"")</f>
        <v/>
      </c>
      <c r="N77" s="216" t="str">
        <f>IF(_xlfn.IFNA(VLOOKUP(A77,'SUPL. CALCULATION'!B:AH,32,0),"")=0,"",_xlfn.IFNA(VLOOKUP(A77,'SUPL. CALCULATION'!B:AH,32,0),""))</f>
        <v/>
      </c>
      <c r="O77" s="216" t="str">
        <f>IF(_xlfn.IFNA(VLOOKUP(A77,'SUPL. CALCULATION'!B:AH,33,0),"")=0,"",_xlfn.IFNA(VLOOKUP(A77,'SUPL. CALCULATION'!B:AH,33,0),""))</f>
        <v/>
      </c>
      <c r="P77" s="162" t="str">
        <f t="shared" si="3"/>
        <v/>
      </c>
    </row>
    <row r="78" spans="1:23" x14ac:dyDescent="0.3">
      <c r="A78" s="212" t="str">
        <f>_xlfn.IFNA(VLOOKUP(BASE!A82,'SUPL. CALCULATION'!A:A,1,0),"")</f>
        <v/>
      </c>
      <c r="B78" s="235">
        <f>_xlfn.IFNA(IF((RIGHT(VLOOKUP(A78,BASE!A:C,3,0),3))=VLOOKUP((RIGHT(VLOOKUP(A78,BASE!A:C,3,0),3)),AB:AB,1,0),4,0),0)+_xlfn.IFNA(IF((RIGHT(VLOOKUP(A78,BASE!A:C,3,0),3))=VLOOKUP((RIGHT(VLOOKUP(A78,BASE!A:C,3,0),3)),AC:AC,1,0),2,0),0)+_xlfn.IFNA(IF((RIGHT(VLOOKUP(A78,BASE!A:C,3,0),3))=VLOOKUP((RIGHT(VLOOKUP(A78,BASE!A:C,3,0),3)),AD:AD,1,0),1,0),0)</f>
        <v>0</v>
      </c>
      <c r="D78" s="213" t="str">
        <f t="shared" si="2"/>
        <v/>
      </c>
      <c r="E78" s="212" t="str">
        <f>IF(LEFT(A78,2)="UL",IF((VLOOKUP(VLOOKUP(A78,BASE!A:B,2,0),REGISTRATIONS!B:C,2,0))="A320",IF(VLOOKUP(A78,BASE!A:S,19,0)="L",1,""),""),"")</f>
        <v/>
      </c>
      <c r="F78" s="212" t="str">
        <f>IF(LEFT(A78,2)="UL",IF((VLOOKUP(VLOOKUP(A78,BASE!A:B,2,0),REGISTRATIONS!B:C,2,0))="A330",IF(VLOOKUP(A78,BASE!A:S,19,0)="L",1,""),""),"")</f>
        <v/>
      </c>
      <c r="G78" s="212" t="str">
        <f>IF(LEFT(A78,2)="UL",IF((VLOOKUP(VLOOKUP(A78,BASE!A:B,2,0),REGISTRATIONS!B:C,2,0))="A320",IF(VLOOKUP(A78,BASE!A:S,19,0)="T",1,""),""),"")</f>
        <v/>
      </c>
      <c r="H78" s="212" t="str">
        <f>IF(LEFT(A78,2)="UL",IF((VLOOKUP(VLOOKUP(A78,BASE!A:B,2,0),REGISTRATIONS!B:C,2,0))="A330",IF(VLOOKUP(A78,BASE!A:S,19,0)="T",1,""),""),"")</f>
        <v/>
      </c>
      <c r="I78" s="212" t="str">
        <f>IF(LEFT(A78,2)="UL",(_xlfn.IFNA(IF(VLOOKUP(A78,'SUPL. CALCULATION'!A:D,4,0)=VLOOKUP(VLOOKUP(A78,'SUPL. CALCULATION'!A:D,4,0),V:V,1,0),1,""),"")),"")</f>
        <v/>
      </c>
      <c r="J78" s="212" t="str">
        <f>IF(LEFT(A78,2)="UL",IF(VLOOKUP(VLOOKUP(A78,BASE!A:B,2,0),REGISTRATIONS!B:C,2,0)="A320",(_xlfn.IFNA(IF(VLOOKUP(A78,'SUPL. CALCULATION'!A:D,4,0)=VLOOKUP(VLOOKUP(A78,'SUPL. CALCULATION'!A:D,4,0),'Dry Store - UL'!X:X,1,0),1,""),"")),""),"")</f>
        <v/>
      </c>
      <c r="K78" s="212" t="str">
        <f>IF(LEFT(A78,2)="UL",IF(VLOOKUP(VLOOKUP(A78,BASE!A:B,2,0),REGISTRATIONS!B:C,2,0)="A330",(_xlfn.IFNA(IF(VLOOKUP(A78,'SUPL. CALCULATION'!A:D,4,0)=VLOOKUP(VLOOKUP(A78,'SUPL. CALCULATION'!A:D,4,0),'Dry Store - UL'!X:X,1,0),1,""),"")),""),"")</f>
        <v/>
      </c>
      <c r="L78" s="212" t="str">
        <f>IF(LEFT(A78,2)="UL",IF(VLOOKUP(VLOOKUP(A78,BASE!A:B,2,0),REGISTRATIONS!B:C,2,0)="A320",(_xlfn.IFNA(IF(VLOOKUP(A78,'SUPL. CALCULATION'!A:D,4,0)=VLOOKUP(VLOOKUP(A78,'SUPL. CALCULATION'!A:D,4,0),W:W,1,0),1,""),"")),""),"")</f>
        <v/>
      </c>
      <c r="M78" s="212" t="str">
        <f>IF(LEFT(A78,2)="UL",IF(VLOOKUP(VLOOKUP(A78,BASE!A:B,2,0),REGISTRATIONS!B:C,2,0)="A330",(_xlfn.IFNA(IF(VLOOKUP(A78,'SUPL. CALCULATION'!A:D,4,0)=VLOOKUP(VLOOKUP(A78,'SUPL. CALCULATION'!A:D,4,0),W:W,1,0),1,""),"")),""),"")</f>
        <v/>
      </c>
      <c r="N78" s="213" t="str">
        <f>IF(_xlfn.IFNA(VLOOKUP(A78,'SUPL. CALCULATION'!B:AH,32,0),"")=0,"",_xlfn.IFNA(VLOOKUP(A78,'SUPL. CALCULATION'!B:AH,32,0),""))</f>
        <v/>
      </c>
      <c r="O78" s="213" t="str">
        <f>IF(_xlfn.IFNA(VLOOKUP(A78,'SUPL. CALCULATION'!B:AH,33,0),"")=0,"",_xlfn.IFNA(VLOOKUP(A78,'SUPL. CALCULATION'!B:AH,33,0),""))</f>
        <v/>
      </c>
      <c r="P78" s="162" t="str">
        <f t="shared" si="3"/>
        <v/>
      </c>
      <c r="V78" s="231"/>
      <c r="W78" s="232"/>
    </row>
    <row r="79" spans="1:23" x14ac:dyDescent="0.3">
      <c r="A79" s="215" t="str">
        <f>_xlfn.IFNA(VLOOKUP(BASE!A83,'SUPL. CALCULATION'!A:A,1,0),"")</f>
        <v/>
      </c>
      <c r="B79" s="236">
        <f>_xlfn.IFNA(IF((RIGHT(VLOOKUP(A79,BASE!A:C,3,0),3))=VLOOKUP((RIGHT(VLOOKUP(A79,BASE!A:C,3,0),3)),AB:AB,1,0),4,0),0)+_xlfn.IFNA(IF((RIGHT(VLOOKUP(A79,BASE!A:C,3,0),3))=VLOOKUP((RIGHT(VLOOKUP(A79,BASE!A:C,3,0),3)),AC:AC,1,0),2,0),0)+_xlfn.IFNA(IF((RIGHT(VLOOKUP(A79,BASE!A:C,3,0),3))=VLOOKUP((RIGHT(VLOOKUP(A79,BASE!A:C,3,0),3)),AD:AD,1,0),1,0),0)</f>
        <v>0</v>
      </c>
      <c r="D79" s="216" t="str">
        <f t="shared" si="2"/>
        <v/>
      </c>
      <c r="E79" s="215" t="str">
        <f>IF(LEFT(A79,2)="UL",IF((VLOOKUP(VLOOKUP(A79,BASE!A:B,2,0),REGISTRATIONS!B:C,2,0))="A320",IF(VLOOKUP(A79,BASE!A:S,19,0)="L",1,""),""),"")</f>
        <v/>
      </c>
      <c r="F79" s="215" t="str">
        <f>IF(LEFT(A79,2)="UL",IF((VLOOKUP(VLOOKUP(A79,BASE!A:B,2,0),REGISTRATIONS!B:C,2,0))="A330",IF(VLOOKUP(A79,BASE!A:S,19,0)="L",1,""),""),"")</f>
        <v/>
      </c>
      <c r="G79" s="215" t="str">
        <f>IF(LEFT(A79,2)="UL",IF((VLOOKUP(VLOOKUP(A79,BASE!A:B,2,0),REGISTRATIONS!B:C,2,0))="A320",IF(VLOOKUP(A79,BASE!A:S,19,0)="T",1,""),""),"")</f>
        <v/>
      </c>
      <c r="H79" s="215" t="str">
        <f>IF(LEFT(A79,2)="UL",IF((VLOOKUP(VLOOKUP(A79,BASE!A:B,2,0),REGISTRATIONS!B:C,2,0))="A330",IF(VLOOKUP(A79,BASE!A:S,19,0)="T",1,""),""),"")</f>
        <v/>
      </c>
      <c r="I79" s="215" t="str">
        <f>IF(LEFT(A79,2)="UL",(_xlfn.IFNA(IF(VLOOKUP(A79,'SUPL. CALCULATION'!A:D,4,0)=VLOOKUP(VLOOKUP(A79,'SUPL. CALCULATION'!A:D,4,0),V:V,1,0),1,""),"")),"")</f>
        <v/>
      </c>
      <c r="J79" s="215" t="str">
        <f>IF(LEFT(A79,2)="UL",IF(VLOOKUP(VLOOKUP(A79,BASE!A:B,2,0),REGISTRATIONS!B:C,2,0)="A320",(_xlfn.IFNA(IF(VLOOKUP(A79,'SUPL. CALCULATION'!A:D,4,0)=VLOOKUP(VLOOKUP(A79,'SUPL. CALCULATION'!A:D,4,0),'Dry Store - UL'!X:X,1,0),1,""),"")),""),"")</f>
        <v/>
      </c>
      <c r="K79" s="215" t="str">
        <f>IF(LEFT(A79,2)="UL",IF(VLOOKUP(VLOOKUP(A79,BASE!A:B,2,0),REGISTRATIONS!B:C,2,0)="A330",(_xlfn.IFNA(IF(VLOOKUP(A79,'SUPL. CALCULATION'!A:D,4,0)=VLOOKUP(VLOOKUP(A79,'SUPL. CALCULATION'!A:D,4,0),'Dry Store - UL'!X:X,1,0),1,""),"")),""),"")</f>
        <v/>
      </c>
      <c r="L79" s="215" t="str">
        <f>IF(LEFT(A79,2)="UL",IF(VLOOKUP(VLOOKUP(A79,BASE!A:B,2,0),REGISTRATIONS!B:C,2,0)="A320",(_xlfn.IFNA(IF(VLOOKUP(A79,'SUPL. CALCULATION'!A:D,4,0)=VLOOKUP(VLOOKUP(A79,'SUPL. CALCULATION'!A:D,4,0),W:W,1,0),1,""),"")),""),"")</f>
        <v/>
      </c>
      <c r="M79" s="215" t="str">
        <f>IF(LEFT(A79,2)="UL",IF(VLOOKUP(VLOOKUP(A79,BASE!A:B,2,0),REGISTRATIONS!B:C,2,0)="A330",(_xlfn.IFNA(IF(VLOOKUP(A79,'SUPL. CALCULATION'!A:D,4,0)=VLOOKUP(VLOOKUP(A79,'SUPL. CALCULATION'!A:D,4,0),W:W,1,0),1,""),"")),""),"")</f>
        <v/>
      </c>
      <c r="N79" s="216" t="str">
        <f>IF(_xlfn.IFNA(VLOOKUP(A79,'SUPL. CALCULATION'!B:AH,32,0),"")=0,"",_xlfn.IFNA(VLOOKUP(A79,'SUPL. CALCULATION'!B:AH,32,0),""))</f>
        <v/>
      </c>
      <c r="O79" s="216" t="str">
        <f>IF(_xlfn.IFNA(VLOOKUP(A79,'SUPL. CALCULATION'!B:AH,33,0),"")=0,"",_xlfn.IFNA(VLOOKUP(A79,'SUPL. CALCULATION'!B:AH,33,0),""))</f>
        <v/>
      </c>
      <c r="P79" s="162" t="str">
        <f t="shared" si="3"/>
        <v/>
      </c>
    </row>
    <row r="80" spans="1:23" x14ac:dyDescent="0.3">
      <c r="A80" s="212" t="str">
        <f>_xlfn.IFNA(VLOOKUP(BASE!A84,'SUPL. CALCULATION'!A:A,1,0),"")</f>
        <v/>
      </c>
      <c r="B80" s="235">
        <f>_xlfn.IFNA(IF((RIGHT(VLOOKUP(A80,BASE!A:C,3,0),3))=VLOOKUP((RIGHT(VLOOKUP(A80,BASE!A:C,3,0),3)),AB:AB,1,0),4,0),0)+_xlfn.IFNA(IF((RIGHT(VLOOKUP(A80,BASE!A:C,3,0),3))=VLOOKUP((RIGHT(VLOOKUP(A80,BASE!A:C,3,0),3)),AC:AC,1,0),2,0),0)+_xlfn.IFNA(IF((RIGHT(VLOOKUP(A80,BASE!A:C,3,0),3))=VLOOKUP((RIGHT(VLOOKUP(A80,BASE!A:C,3,0),3)),AD:AD,1,0),1,0),0)</f>
        <v>0</v>
      </c>
      <c r="D80" s="213" t="str">
        <f t="shared" si="2"/>
        <v/>
      </c>
      <c r="E80" s="212" t="str">
        <f>IF(LEFT(A80,2)="UL",IF((VLOOKUP(VLOOKUP(A80,BASE!A:B,2,0),REGISTRATIONS!B:C,2,0))="A320",IF(VLOOKUP(A80,BASE!A:S,19,0)="L",1,""),""),"")</f>
        <v/>
      </c>
      <c r="F80" s="212" t="str">
        <f>IF(LEFT(A80,2)="UL",IF((VLOOKUP(VLOOKUP(A80,BASE!A:B,2,0),REGISTRATIONS!B:C,2,0))="A330",IF(VLOOKUP(A80,BASE!A:S,19,0)="L",1,""),""),"")</f>
        <v/>
      </c>
      <c r="G80" s="212" t="str">
        <f>IF(LEFT(A80,2)="UL",IF((VLOOKUP(VLOOKUP(A80,BASE!A:B,2,0),REGISTRATIONS!B:C,2,0))="A320",IF(VLOOKUP(A80,BASE!A:S,19,0)="T",1,""),""),"")</f>
        <v/>
      </c>
      <c r="H80" s="212" t="str">
        <f>IF(LEFT(A80,2)="UL",IF((VLOOKUP(VLOOKUP(A80,BASE!A:B,2,0),REGISTRATIONS!B:C,2,0))="A330",IF(VLOOKUP(A80,BASE!A:S,19,0)="T",1,""),""),"")</f>
        <v/>
      </c>
      <c r="I80" s="212" t="str">
        <f>IF(LEFT(A80,2)="UL",(_xlfn.IFNA(IF(VLOOKUP(A80,'SUPL. CALCULATION'!A:D,4,0)=VLOOKUP(VLOOKUP(A80,'SUPL. CALCULATION'!A:D,4,0),V:V,1,0),1,""),"")),"")</f>
        <v/>
      </c>
      <c r="J80" s="212" t="str">
        <f>IF(LEFT(A80,2)="UL",IF(VLOOKUP(VLOOKUP(A80,BASE!A:B,2,0),REGISTRATIONS!B:C,2,0)="A320",(_xlfn.IFNA(IF(VLOOKUP(A80,'SUPL. CALCULATION'!A:D,4,0)=VLOOKUP(VLOOKUP(A80,'SUPL. CALCULATION'!A:D,4,0),'Dry Store - UL'!X:X,1,0),1,""),"")),""),"")</f>
        <v/>
      </c>
      <c r="K80" s="212" t="str">
        <f>IF(LEFT(A80,2)="UL",IF(VLOOKUP(VLOOKUP(A80,BASE!A:B,2,0),REGISTRATIONS!B:C,2,0)="A330",(_xlfn.IFNA(IF(VLOOKUP(A80,'SUPL. CALCULATION'!A:D,4,0)=VLOOKUP(VLOOKUP(A80,'SUPL. CALCULATION'!A:D,4,0),'Dry Store - UL'!X:X,1,0),1,""),"")),""),"")</f>
        <v/>
      </c>
      <c r="L80" s="212" t="str">
        <f>IF(LEFT(A80,2)="UL",IF(VLOOKUP(VLOOKUP(A80,BASE!A:B,2,0),REGISTRATIONS!B:C,2,0)="A320",(_xlfn.IFNA(IF(VLOOKUP(A80,'SUPL. CALCULATION'!A:D,4,0)=VLOOKUP(VLOOKUP(A80,'SUPL. CALCULATION'!A:D,4,0),W:W,1,0),1,""),"")),""),"")</f>
        <v/>
      </c>
      <c r="M80" s="212" t="str">
        <f>IF(LEFT(A80,2)="UL",IF(VLOOKUP(VLOOKUP(A80,BASE!A:B,2,0),REGISTRATIONS!B:C,2,0)="A330",(_xlfn.IFNA(IF(VLOOKUP(A80,'SUPL. CALCULATION'!A:D,4,0)=VLOOKUP(VLOOKUP(A80,'SUPL. CALCULATION'!A:D,4,0),W:W,1,0),1,""),"")),""),"")</f>
        <v/>
      </c>
      <c r="N80" s="213" t="str">
        <f>IF(_xlfn.IFNA(VLOOKUP(A80,'SUPL. CALCULATION'!B:AH,32,0),"")=0,"",_xlfn.IFNA(VLOOKUP(A80,'SUPL. CALCULATION'!B:AH,32,0),""))</f>
        <v/>
      </c>
      <c r="O80" s="213" t="str">
        <f>IF(_xlfn.IFNA(VLOOKUP(A80,'SUPL. CALCULATION'!B:AH,33,0),"")=0,"",_xlfn.IFNA(VLOOKUP(A80,'SUPL. CALCULATION'!B:AH,33,0),""))</f>
        <v/>
      </c>
      <c r="P80" s="162" t="str">
        <f t="shared" si="3"/>
        <v/>
      </c>
      <c r="V80" s="231"/>
      <c r="W80" s="232"/>
    </row>
    <row r="81" spans="1:23" x14ac:dyDescent="0.3">
      <c r="A81" s="215" t="str">
        <f>_xlfn.IFNA(VLOOKUP(BASE!A85,'SUPL. CALCULATION'!A:A,1,0),"")</f>
        <v/>
      </c>
      <c r="B81" s="236">
        <f>_xlfn.IFNA(IF((RIGHT(VLOOKUP(A81,BASE!A:C,3,0),3))=VLOOKUP((RIGHT(VLOOKUP(A81,BASE!A:C,3,0),3)),AB:AB,1,0),4,0),0)+_xlfn.IFNA(IF((RIGHT(VLOOKUP(A81,BASE!A:C,3,0),3))=VLOOKUP((RIGHT(VLOOKUP(A81,BASE!A:C,3,0),3)),AC:AC,1,0),2,0),0)+_xlfn.IFNA(IF((RIGHT(VLOOKUP(A81,BASE!A:C,3,0),3))=VLOOKUP((RIGHT(VLOOKUP(A81,BASE!A:C,3,0),3)),AD:AD,1,0),1,0),0)</f>
        <v>0</v>
      </c>
      <c r="D81" s="216" t="str">
        <f t="shared" si="2"/>
        <v/>
      </c>
      <c r="E81" s="215" t="str">
        <f>IF(LEFT(A81,2)="UL",IF((VLOOKUP(VLOOKUP(A81,BASE!A:B,2,0),REGISTRATIONS!B:C,2,0))="A320",IF(VLOOKUP(A81,BASE!A:S,19,0)="L",1,""),""),"")</f>
        <v/>
      </c>
      <c r="F81" s="215" t="str">
        <f>IF(LEFT(A81,2)="UL",IF((VLOOKUP(VLOOKUP(A81,BASE!A:B,2,0),REGISTRATIONS!B:C,2,0))="A330",IF(VLOOKUP(A81,BASE!A:S,19,0)="L",1,""),""),"")</f>
        <v/>
      </c>
      <c r="G81" s="215" t="str">
        <f>IF(LEFT(A81,2)="UL",IF((VLOOKUP(VLOOKUP(A81,BASE!A:B,2,0),REGISTRATIONS!B:C,2,0))="A320",IF(VLOOKUP(A81,BASE!A:S,19,0)="T",1,""),""),"")</f>
        <v/>
      </c>
      <c r="H81" s="215" t="str">
        <f>IF(LEFT(A81,2)="UL",IF((VLOOKUP(VLOOKUP(A81,BASE!A:B,2,0),REGISTRATIONS!B:C,2,0))="A330",IF(VLOOKUP(A81,BASE!A:S,19,0)="T",1,""),""),"")</f>
        <v/>
      </c>
      <c r="I81" s="215" t="str">
        <f>IF(LEFT(A81,2)="UL",(_xlfn.IFNA(IF(VLOOKUP(A81,'SUPL. CALCULATION'!A:D,4,0)=VLOOKUP(VLOOKUP(A81,'SUPL. CALCULATION'!A:D,4,0),V:V,1,0),1,""),"")),"")</f>
        <v/>
      </c>
      <c r="J81" s="215" t="str">
        <f>IF(LEFT(A81,2)="UL",IF(VLOOKUP(VLOOKUP(A81,BASE!A:B,2,0),REGISTRATIONS!B:C,2,0)="A320",(_xlfn.IFNA(IF(VLOOKUP(A81,'SUPL. CALCULATION'!A:D,4,0)=VLOOKUP(VLOOKUP(A81,'SUPL. CALCULATION'!A:D,4,0),'Dry Store - UL'!X:X,1,0),1,""),"")),""),"")</f>
        <v/>
      </c>
      <c r="K81" s="215" t="str">
        <f>IF(LEFT(A81,2)="UL",IF(VLOOKUP(VLOOKUP(A81,BASE!A:B,2,0),REGISTRATIONS!B:C,2,0)="A330",(_xlfn.IFNA(IF(VLOOKUP(A81,'SUPL. CALCULATION'!A:D,4,0)=VLOOKUP(VLOOKUP(A81,'SUPL. CALCULATION'!A:D,4,0),'Dry Store - UL'!X:X,1,0),1,""),"")),""),"")</f>
        <v/>
      </c>
      <c r="L81" s="215" t="str">
        <f>IF(LEFT(A81,2)="UL",IF(VLOOKUP(VLOOKUP(A81,BASE!A:B,2,0),REGISTRATIONS!B:C,2,0)="A320",(_xlfn.IFNA(IF(VLOOKUP(A81,'SUPL. CALCULATION'!A:D,4,0)=VLOOKUP(VLOOKUP(A81,'SUPL. CALCULATION'!A:D,4,0),W:W,1,0),1,""),"")),""),"")</f>
        <v/>
      </c>
      <c r="M81" s="215" t="str">
        <f>IF(LEFT(A81,2)="UL",IF(VLOOKUP(VLOOKUP(A81,BASE!A:B,2,0),REGISTRATIONS!B:C,2,0)="A330",(_xlfn.IFNA(IF(VLOOKUP(A81,'SUPL. CALCULATION'!A:D,4,0)=VLOOKUP(VLOOKUP(A81,'SUPL. CALCULATION'!A:D,4,0),W:W,1,0),1,""),"")),""),"")</f>
        <v/>
      </c>
      <c r="N81" s="216" t="str">
        <f>IF(_xlfn.IFNA(VLOOKUP(A81,'SUPL. CALCULATION'!B:AH,32,0),"")=0,"",_xlfn.IFNA(VLOOKUP(A81,'SUPL. CALCULATION'!B:AH,32,0),""))</f>
        <v/>
      </c>
      <c r="O81" s="216" t="str">
        <f>IF(_xlfn.IFNA(VLOOKUP(A81,'SUPL. CALCULATION'!B:AH,33,0),"")=0,"",_xlfn.IFNA(VLOOKUP(A81,'SUPL. CALCULATION'!B:AH,33,0),""))</f>
        <v/>
      </c>
      <c r="P81" s="162" t="str">
        <f t="shared" si="3"/>
        <v/>
      </c>
    </row>
    <row r="82" spans="1:23" x14ac:dyDescent="0.3">
      <c r="A82" s="212" t="str">
        <f>_xlfn.IFNA(VLOOKUP(BASE!A86,'SUPL. CALCULATION'!A:A,1,0),"")</f>
        <v/>
      </c>
      <c r="B82" s="235">
        <f>_xlfn.IFNA(IF((RIGHT(VLOOKUP(A82,BASE!A:C,3,0),3))=VLOOKUP((RIGHT(VLOOKUP(A82,BASE!A:C,3,0),3)),AB:AB,1,0),4,0),0)+_xlfn.IFNA(IF((RIGHT(VLOOKUP(A82,BASE!A:C,3,0),3))=VLOOKUP((RIGHT(VLOOKUP(A82,BASE!A:C,3,0),3)),AC:AC,1,0),2,0),0)+_xlfn.IFNA(IF((RIGHT(VLOOKUP(A82,BASE!A:C,3,0),3))=VLOOKUP((RIGHT(VLOOKUP(A82,BASE!A:C,3,0),3)),AD:AD,1,0),1,0),0)</f>
        <v>0</v>
      </c>
      <c r="D82" s="213" t="str">
        <f t="shared" si="2"/>
        <v/>
      </c>
      <c r="E82" s="212" t="str">
        <f>IF(LEFT(A82,2)="UL",IF((VLOOKUP(VLOOKUP(A82,BASE!A:B,2,0),REGISTRATIONS!B:C,2,0))="A320",IF(VLOOKUP(A82,BASE!A:S,19,0)="L",1,""),""),"")</f>
        <v/>
      </c>
      <c r="F82" s="212" t="str">
        <f>IF(LEFT(A82,2)="UL",IF((VLOOKUP(VLOOKUP(A82,BASE!A:B,2,0),REGISTRATIONS!B:C,2,0))="A330",IF(VLOOKUP(A82,BASE!A:S,19,0)="L",1,""),""),"")</f>
        <v/>
      </c>
      <c r="G82" s="212" t="str">
        <f>IF(LEFT(A82,2)="UL",IF((VLOOKUP(VLOOKUP(A82,BASE!A:B,2,0),REGISTRATIONS!B:C,2,0))="A320",IF(VLOOKUP(A82,BASE!A:S,19,0)="T",1,""),""),"")</f>
        <v/>
      </c>
      <c r="H82" s="212" t="str">
        <f>IF(LEFT(A82,2)="UL",IF((VLOOKUP(VLOOKUP(A82,BASE!A:B,2,0),REGISTRATIONS!B:C,2,0))="A330",IF(VLOOKUP(A82,BASE!A:S,19,0)="T",1,""),""),"")</f>
        <v/>
      </c>
      <c r="I82" s="212" t="str">
        <f>IF(LEFT(A82,2)="UL",(_xlfn.IFNA(IF(VLOOKUP(A82,'SUPL. CALCULATION'!A:D,4,0)=VLOOKUP(VLOOKUP(A82,'SUPL. CALCULATION'!A:D,4,0),V:V,1,0),1,""),"")),"")</f>
        <v/>
      </c>
      <c r="J82" s="212" t="str">
        <f>IF(LEFT(A82,2)="UL",IF(VLOOKUP(VLOOKUP(A82,BASE!A:B,2,0),REGISTRATIONS!B:C,2,0)="A320",(_xlfn.IFNA(IF(VLOOKUP(A82,'SUPL. CALCULATION'!A:D,4,0)=VLOOKUP(VLOOKUP(A82,'SUPL. CALCULATION'!A:D,4,0),'Dry Store - UL'!X:X,1,0),1,""),"")),""),"")</f>
        <v/>
      </c>
      <c r="K82" s="212" t="str">
        <f>IF(LEFT(A82,2)="UL",IF(VLOOKUP(VLOOKUP(A82,BASE!A:B,2,0),REGISTRATIONS!B:C,2,0)="A330",(_xlfn.IFNA(IF(VLOOKUP(A82,'SUPL. CALCULATION'!A:D,4,0)=VLOOKUP(VLOOKUP(A82,'SUPL. CALCULATION'!A:D,4,0),'Dry Store - UL'!X:X,1,0),1,""),"")),""),"")</f>
        <v/>
      </c>
      <c r="L82" s="212" t="str">
        <f>IF(LEFT(A82,2)="UL",IF(VLOOKUP(VLOOKUP(A82,BASE!A:B,2,0),REGISTRATIONS!B:C,2,0)="A320",(_xlfn.IFNA(IF(VLOOKUP(A82,'SUPL. CALCULATION'!A:D,4,0)=VLOOKUP(VLOOKUP(A82,'SUPL. CALCULATION'!A:D,4,0),W:W,1,0),1,""),"")),""),"")</f>
        <v/>
      </c>
      <c r="M82" s="212" t="str">
        <f>IF(LEFT(A82,2)="UL",IF(VLOOKUP(VLOOKUP(A82,BASE!A:B,2,0),REGISTRATIONS!B:C,2,0)="A330",(_xlfn.IFNA(IF(VLOOKUP(A82,'SUPL. CALCULATION'!A:D,4,0)=VLOOKUP(VLOOKUP(A82,'SUPL. CALCULATION'!A:D,4,0),W:W,1,0),1,""),"")),""),"")</f>
        <v/>
      </c>
      <c r="N82" s="213" t="str">
        <f>IF(_xlfn.IFNA(VLOOKUP(A82,'SUPL. CALCULATION'!B:AH,32,0),"")=0,"",_xlfn.IFNA(VLOOKUP(A82,'SUPL. CALCULATION'!B:AH,32,0),""))</f>
        <v/>
      </c>
      <c r="O82" s="213" t="str">
        <f>IF(_xlfn.IFNA(VLOOKUP(A82,'SUPL. CALCULATION'!B:AH,33,0),"")=0,"",_xlfn.IFNA(VLOOKUP(A82,'SUPL. CALCULATION'!B:AH,33,0),""))</f>
        <v/>
      </c>
      <c r="P82" s="162" t="str">
        <f t="shared" si="3"/>
        <v/>
      </c>
      <c r="V82" s="231"/>
      <c r="W82" s="232"/>
    </row>
    <row r="83" spans="1:23" x14ac:dyDescent="0.3">
      <c r="A83" s="215" t="str">
        <f>_xlfn.IFNA(VLOOKUP(BASE!A87,'SUPL. CALCULATION'!A:A,1,0),"")</f>
        <v/>
      </c>
      <c r="B83" s="236">
        <f>_xlfn.IFNA(IF((RIGHT(VLOOKUP(A83,BASE!A:C,3,0),3))=VLOOKUP((RIGHT(VLOOKUP(A83,BASE!A:C,3,0),3)),AB:AB,1,0),4,0),0)+_xlfn.IFNA(IF((RIGHT(VLOOKUP(A83,BASE!A:C,3,0),3))=VLOOKUP((RIGHT(VLOOKUP(A83,BASE!A:C,3,0),3)),AC:AC,1,0),2,0),0)+_xlfn.IFNA(IF((RIGHT(VLOOKUP(A83,BASE!A:C,3,0),3))=VLOOKUP((RIGHT(VLOOKUP(A83,BASE!A:C,3,0),3)),AD:AD,1,0),1,0),0)</f>
        <v>0</v>
      </c>
      <c r="D83" s="216" t="str">
        <f t="shared" si="2"/>
        <v/>
      </c>
      <c r="E83" s="215" t="str">
        <f>IF(LEFT(A83,2)="UL",IF((VLOOKUP(VLOOKUP(A83,BASE!A:B,2,0),REGISTRATIONS!B:C,2,0))="A320",IF(VLOOKUP(A83,BASE!A:S,19,0)="L",1,""),""),"")</f>
        <v/>
      </c>
      <c r="F83" s="215" t="str">
        <f>IF(LEFT(A83,2)="UL",IF((VLOOKUP(VLOOKUP(A83,BASE!A:B,2,0),REGISTRATIONS!B:C,2,0))="A330",IF(VLOOKUP(A83,BASE!A:S,19,0)="L",1,""),""),"")</f>
        <v/>
      </c>
      <c r="G83" s="215" t="str">
        <f>IF(LEFT(A83,2)="UL",IF((VLOOKUP(VLOOKUP(A83,BASE!A:B,2,0),REGISTRATIONS!B:C,2,0))="A320",IF(VLOOKUP(A83,BASE!A:S,19,0)="T",1,""),""),"")</f>
        <v/>
      </c>
      <c r="H83" s="215" t="str">
        <f>IF(LEFT(A83,2)="UL",IF((VLOOKUP(VLOOKUP(A83,BASE!A:B,2,0),REGISTRATIONS!B:C,2,0))="A330",IF(VLOOKUP(A83,BASE!A:S,19,0)="T",1,""),""),"")</f>
        <v/>
      </c>
      <c r="I83" s="215" t="str">
        <f>IF(LEFT(A83,2)="UL",(_xlfn.IFNA(IF(VLOOKUP(A83,'SUPL. CALCULATION'!A:D,4,0)=VLOOKUP(VLOOKUP(A83,'SUPL. CALCULATION'!A:D,4,0),V:V,1,0),1,""),"")),"")</f>
        <v/>
      </c>
      <c r="J83" s="215" t="str">
        <f>IF(LEFT(A83,2)="UL",IF(VLOOKUP(VLOOKUP(A83,BASE!A:B,2,0),REGISTRATIONS!B:C,2,0)="A320",(_xlfn.IFNA(IF(VLOOKUP(A83,'SUPL. CALCULATION'!A:D,4,0)=VLOOKUP(VLOOKUP(A83,'SUPL. CALCULATION'!A:D,4,0),'Dry Store - UL'!X:X,1,0),1,""),"")),""),"")</f>
        <v/>
      </c>
      <c r="K83" s="215" t="str">
        <f>IF(LEFT(A83,2)="UL",IF(VLOOKUP(VLOOKUP(A83,BASE!A:B,2,0),REGISTRATIONS!B:C,2,0)="A330",(_xlfn.IFNA(IF(VLOOKUP(A83,'SUPL. CALCULATION'!A:D,4,0)=VLOOKUP(VLOOKUP(A83,'SUPL. CALCULATION'!A:D,4,0),'Dry Store - UL'!X:X,1,0),1,""),"")),""),"")</f>
        <v/>
      </c>
      <c r="L83" s="215" t="str">
        <f>IF(LEFT(A83,2)="UL",IF(VLOOKUP(VLOOKUP(A83,BASE!A:B,2,0),REGISTRATIONS!B:C,2,0)="A320",(_xlfn.IFNA(IF(VLOOKUP(A83,'SUPL. CALCULATION'!A:D,4,0)=VLOOKUP(VLOOKUP(A83,'SUPL. CALCULATION'!A:D,4,0),W:W,1,0),1,""),"")),""),"")</f>
        <v/>
      </c>
      <c r="M83" s="215" t="str">
        <f>IF(LEFT(A83,2)="UL",IF(VLOOKUP(VLOOKUP(A83,BASE!A:B,2,0),REGISTRATIONS!B:C,2,0)="A330",(_xlfn.IFNA(IF(VLOOKUP(A83,'SUPL. CALCULATION'!A:D,4,0)=VLOOKUP(VLOOKUP(A83,'SUPL. CALCULATION'!A:D,4,0),W:W,1,0),1,""),"")),""),"")</f>
        <v/>
      </c>
      <c r="N83" s="216" t="str">
        <f>IF(_xlfn.IFNA(VLOOKUP(A83,'SUPL. CALCULATION'!B:AH,32,0),"")=0,"",_xlfn.IFNA(VLOOKUP(A83,'SUPL. CALCULATION'!B:AH,32,0),""))</f>
        <v/>
      </c>
      <c r="O83" s="216" t="str">
        <f>IF(_xlfn.IFNA(VLOOKUP(A83,'SUPL. CALCULATION'!B:AH,33,0),"")=0,"",_xlfn.IFNA(VLOOKUP(A83,'SUPL. CALCULATION'!B:AH,33,0),""))</f>
        <v/>
      </c>
      <c r="P83" s="162" t="str">
        <f t="shared" si="3"/>
        <v/>
      </c>
    </row>
    <row r="84" spans="1:23" x14ac:dyDescent="0.3">
      <c r="A84" s="212" t="str">
        <f>_xlfn.IFNA(VLOOKUP(BASE!A88,'SUPL. CALCULATION'!A:A,1,0),"")</f>
        <v/>
      </c>
      <c r="B84" s="235">
        <f>_xlfn.IFNA(IF((RIGHT(VLOOKUP(A84,BASE!A:C,3,0),3))=VLOOKUP((RIGHT(VLOOKUP(A84,BASE!A:C,3,0),3)),AB:AB,1,0),4,0),0)+_xlfn.IFNA(IF((RIGHT(VLOOKUP(A84,BASE!A:C,3,0),3))=VLOOKUP((RIGHT(VLOOKUP(A84,BASE!A:C,3,0),3)),AC:AC,1,0),2,0),0)+_xlfn.IFNA(IF((RIGHT(VLOOKUP(A84,BASE!A:C,3,0),3))=VLOOKUP((RIGHT(VLOOKUP(A84,BASE!A:C,3,0),3)),AD:AD,1,0),1,0),0)</f>
        <v>0</v>
      </c>
      <c r="D84" s="213" t="str">
        <f t="shared" si="2"/>
        <v/>
      </c>
      <c r="E84" s="212" t="str">
        <f>IF(LEFT(A84,2)="UL",IF((VLOOKUP(VLOOKUP(A84,BASE!A:B,2,0),REGISTRATIONS!B:C,2,0))="A320",IF(VLOOKUP(A84,BASE!A:S,19,0)="L",1,""),""),"")</f>
        <v/>
      </c>
      <c r="F84" s="212" t="str">
        <f>IF(LEFT(A84,2)="UL",IF((VLOOKUP(VLOOKUP(A84,BASE!A:B,2,0),REGISTRATIONS!B:C,2,0))="A330",IF(VLOOKUP(A84,BASE!A:S,19,0)="L",1,""),""),"")</f>
        <v/>
      </c>
      <c r="G84" s="212" t="str">
        <f>IF(LEFT(A84,2)="UL",IF((VLOOKUP(VLOOKUP(A84,BASE!A:B,2,0),REGISTRATIONS!B:C,2,0))="A320",IF(VLOOKUP(A84,BASE!A:S,19,0)="T",1,""),""),"")</f>
        <v/>
      </c>
      <c r="H84" s="212" t="str">
        <f>IF(LEFT(A84,2)="UL",IF((VLOOKUP(VLOOKUP(A84,BASE!A:B,2,0),REGISTRATIONS!B:C,2,0))="A330",IF(VLOOKUP(A84,BASE!A:S,19,0)="T",1,""),""),"")</f>
        <v/>
      </c>
      <c r="I84" s="212" t="str">
        <f>IF(LEFT(A84,2)="UL",(_xlfn.IFNA(IF(VLOOKUP(A84,'SUPL. CALCULATION'!A:D,4,0)=VLOOKUP(VLOOKUP(A84,'SUPL. CALCULATION'!A:D,4,0),V:V,1,0),1,""),"")),"")</f>
        <v/>
      </c>
      <c r="J84" s="212" t="str">
        <f>IF(LEFT(A84,2)="UL",IF(VLOOKUP(VLOOKUP(A84,BASE!A:B,2,0),REGISTRATIONS!B:C,2,0)="A320",(_xlfn.IFNA(IF(VLOOKUP(A84,'SUPL. CALCULATION'!A:D,4,0)=VLOOKUP(VLOOKUP(A84,'SUPL. CALCULATION'!A:D,4,0),'Dry Store - UL'!X:X,1,0),1,""),"")),""),"")</f>
        <v/>
      </c>
      <c r="K84" s="212" t="str">
        <f>IF(LEFT(A84,2)="UL",IF(VLOOKUP(VLOOKUP(A84,BASE!A:B,2,0),REGISTRATIONS!B:C,2,0)="A330",(_xlfn.IFNA(IF(VLOOKUP(A84,'SUPL. CALCULATION'!A:D,4,0)=VLOOKUP(VLOOKUP(A84,'SUPL. CALCULATION'!A:D,4,0),'Dry Store - UL'!X:X,1,0),1,""),"")),""),"")</f>
        <v/>
      </c>
      <c r="L84" s="212" t="str">
        <f>IF(LEFT(A84,2)="UL",IF(VLOOKUP(VLOOKUP(A84,BASE!A:B,2,0),REGISTRATIONS!B:C,2,0)="A320",(_xlfn.IFNA(IF(VLOOKUP(A84,'SUPL. CALCULATION'!A:D,4,0)=VLOOKUP(VLOOKUP(A84,'SUPL. CALCULATION'!A:D,4,0),W:W,1,0),1,""),"")),""),"")</f>
        <v/>
      </c>
      <c r="M84" s="212" t="str">
        <f>IF(LEFT(A84,2)="UL",IF(VLOOKUP(VLOOKUP(A84,BASE!A:B,2,0),REGISTRATIONS!B:C,2,0)="A330",(_xlfn.IFNA(IF(VLOOKUP(A84,'SUPL. CALCULATION'!A:D,4,0)=VLOOKUP(VLOOKUP(A84,'SUPL. CALCULATION'!A:D,4,0),W:W,1,0),1,""),"")),""),"")</f>
        <v/>
      </c>
      <c r="N84" s="213" t="str">
        <f>IF(_xlfn.IFNA(VLOOKUP(A84,'SUPL. CALCULATION'!B:AH,32,0),"")=0,"",_xlfn.IFNA(VLOOKUP(A84,'SUPL. CALCULATION'!B:AH,32,0),""))</f>
        <v/>
      </c>
      <c r="O84" s="213" t="str">
        <f>IF(_xlfn.IFNA(VLOOKUP(A84,'SUPL. CALCULATION'!B:AH,33,0),"")=0,"",_xlfn.IFNA(VLOOKUP(A84,'SUPL. CALCULATION'!B:AH,33,0),""))</f>
        <v/>
      </c>
      <c r="P84" s="162" t="str">
        <f t="shared" si="3"/>
        <v/>
      </c>
      <c r="V84" s="231"/>
      <c r="W84" s="232"/>
    </row>
    <row r="85" spans="1:23" x14ac:dyDescent="0.3">
      <c r="A85" s="215" t="str">
        <f>_xlfn.IFNA(VLOOKUP(BASE!A89,'SUPL. CALCULATION'!A:A,1,0),"")</f>
        <v/>
      </c>
      <c r="B85" s="236">
        <f>_xlfn.IFNA(IF((RIGHT(VLOOKUP(A85,BASE!A:C,3,0),3))=VLOOKUP((RIGHT(VLOOKUP(A85,BASE!A:C,3,0),3)),AB:AB,1,0),4,0),0)+_xlfn.IFNA(IF((RIGHT(VLOOKUP(A85,BASE!A:C,3,0),3))=VLOOKUP((RIGHT(VLOOKUP(A85,BASE!A:C,3,0),3)),AC:AC,1,0),2,0),0)+_xlfn.IFNA(IF((RIGHT(VLOOKUP(A85,BASE!A:C,3,0),3))=VLOOKUP((RIGHT(VLOOKUP(A85,BASE!A:C,3,0),3)),AD:AD,1,0),1,0),0)</f>
        <v>0</v>
      </c>
      <c r="D85" s="216" t="str">
        <f t="shared" si="2"/>
        <v/>
      </c>
      <c r="E85" s="215" t="str">
        <f>IF(LEFT(A85,2)="UL",IF((VLOOKUP(VLOOKUP(A85,BASE!A:B,2,0),REGISTRATIONS!B:C,2,0))="A320",IF(VLOOKUP(A85,BASE!A:S,19,0)="L",1,""),""),"")</f>
        <v/>
      </c>
      <c r="F85" s="215" t="str">
        <f>IF(LEFT(A85,2)="UL",IF((VLOOKUP(VLOOKUP(A85,BASE!A:B,2,0),REGISTRATIONS!B:C,2,0))="A330",IF(VLOOKUP(A85,BASE!A:S,19,0)="L",1,""),""),"")</f>
        <v/>
      </c>
      <c r="G85" s="215" t="str">
        <f>IF(LEFT(A85,2)="UL",IF((VLOOKUP(VLOOKUP(A85,BASE!A:B,2,0),REGISTRATIONS!B:C,2,0))="A320",IF(VLOOKUP(A85,BASE!A:S,19,0)="T",1,""),""),"")</f>
        <v/>
      </c>
      <c r="H85" s="215" t="str">
        <f>IF(LEFT(A85,2)="UL",IF((VLOOKUP(VLOOKUP(A85,BASE!A:B,2,0),REGISTRATIONS!B:C,2,0))="A330",IF(VLOOKUP(A85,BASE!A:S,19,0)="T",1,""),""),"")</f>
        <v/>
      </c>
      <c r="I85" s="215" t="str">
        <f>IF(LEFT(A85,2)="UL",(_xlfn.IFNA(IF(VLOOKUP(A85,'SUPL. CALCULATION'!A:D,4,0)=VLOOKUP(VLOOKUP(A85,'SUPL. CALCULATION'!A:D,4,0),V:V,1,0),1,""),"")),"")</f>
        <v/>
      </c>
      <c r="J85" s="215" t="str">
        <f>IF(LEFT(A85,2)="UL",IF(VLOOKUP(VLOOKUP(A85,BASE!A:B,2,0),REGISTRATIONS!B:C,2,0)="A320",(_xlfn.IFNA(IF(VLOOKUP(A85,'SUPL. CALCULATION'!A:D,4,0)=VLOOKUP(VLOOKUP(A85,'SUPL. CALCULATION'!A:D,4,0),'Dry Store - UL'!X:X,1,0),1,""),"")),""),"")</f>
        <v/>
      </c>
      <c r="K85" s="215" t="str">
        <f>IF(LEFT(A85,2)="UL",IF(VLOOKUP(VLOOKUP(A85,BASE!A:B,2,0),REGISTRATIONS!B:C,2,0)="A330",(_xlfn.IFNA(IF(VLOOKUP(A85,'SUPL. CALCULATION'!A:D,4,0)=VLOOKUP(VLOOKUP(A85,'SUPL. CALCULATION'!A:D,4,0),'Dry Store - UL'!X:X,1,0),1,""),"")),""),"")</f>
        <v/>
      </c>
      <c r="L85" s="215" t="str">
        <f>IF(LEFT(A85,2)="UL",IF(VLOOKUP(VLOOKUP(A85,BASE!A:B,2,0),REGISTRATIONS!B:C,2,0)="A320",(_xlfn.IFNA(IF(VLOOKUP(A85,'SUPL. CALCULATION'!A:D,4,0)=VLOOKUP(VLOOKUP(A85,'SUPL. CALCULATION'!A:D,4,0),W:W,1,0),1,""),"")),""),"")</f>
        <v/>
      </c>
      <c r="M85" s="215" t="str">
        <f>IF(LEFT(A85,2)="UL",IF(VLOOKUP(VLOOKUP(A85,BASE!A:B,2,0),REGISTRATIONS!B:C,2,0)="A330",(_xlfn.IFNA(IF(VLOOKUP(A85,'SUPL. CALCULATION'!A:D,4,0)=VLOOKUP(VLOOKUP(A85,'SUPL. CALCULATION'!A:D,4,0),W:W,1,0),1,""),"")),""),"")</f>
        <v/>
      </c>
      <c r="N85" s="216" t="str">
        <f>IF(_xlfn.IFNA(VLOOKUP(A85,'SUPL. CALCULATION'!B:AH,32,0),"")=0,"",_xlfn.IFNA(VLOOKUP(A85,'SUPL. CALCULATION'!B:AH,32,0),""))</f>
        <v/>
      </c>
      <c r="O85" s="216" t="str">
        <f>IF(_xlfn.IFNA(VLOOKUP(A85,'SUPL. CALCULATION'!B:AH,33,0),"")=0,"",_xlfn.IFNA(VLOOKUP(A85,'SUPL. CALCULATION'!B:AH,33,0),""))</f>
        <v/>
      </c>
      <c r="P85" s="162" t="str">
        <f t="shared" si="3"/>
        <v/>
      </c>
    </row>
    <row r="86" spans="1:23" x14ac:dyDescent="0.3">
      <c r="A86" s="212" t="str">
        <f>_xlfn.IFNA(VLOOKUP(BASE!A90,'SUPL. CALCULATION'!A:A,1,0),"")</f>
        <v/>
      </c>
      <c r="B86" s="235">
        <f>_xlfn.IFNA(IF((RIGHT(VLOOKUP(A86,BASE!A:C,3,0),3))=VLOOKUP((RIGHT(VLOOKUP(A86,BASE!A:C,3,0),3)),AB:AB,1,0),4,0),0)+_xlfn.IFNA(IF((RIGHT(VLOOKUP(A86,BASE!A:C,3,0),3))=VLOOKUP((RIGHT(VLOOKUP(A86,BASE!A:C,3,0),3)),AC:AC,1,0),2,0),0)+_xlfn.IFNA(IF((RIGHT(VLOOKUP(A86,BASE!A:C,3,0),3))=VLOOKUP((RIGHT(VLOOKUP(A86,BASE!A:C,3,0),3)),AD:AD,1,0),1,0),0)</f>
        <v>0</v>
      </c>
      <c r="D86" s="213" t="str">
        <f t="shared" si="2"/>
        <v/>
      </c>
      <c r="E86" s="212" t="str">
        <f>IF(LEFT(A86,2)="UL",IF((VLOOKUP(VLOOKUP(A86,BASE!A:B,2,0),REGISTRATIONS!B:C,2,0))="A320",IF(VLOOKUP(A86,BASE!A:S,19,0)="L",1,""),""),"")</f>
        <v/>
      </c>
      <c r="F86" s="212" t="str">
        <f>IF(LEFT(A86,2)="UL",IF((VLOOKUP(VLOOKUP(A86,BASE!A:B,2,0),REGISTRATIONS!B:C,2,0))="A330",IF(VLOOKUP(A86,BASE!A:S,19,0)="L",1,""),""),"")</f>
        <v/>
      </c>
      <c r="G86" s="212" t="str">
        <f>IF(LEFT(A86,2)="UL",IF((VLOOKUP(VLOOKUP(A86,BASE!A:B,2,0),REGISTRATIONS!B:C,2,0))="A320",IF(VLOOKUP(A86,BASE!A:S,19,0)="T",1,""),""),"")</f>
        <v/>
      </c>
      <c r="H86" s="212" t="str">
        <f>IF(LEFT(A86,2)="UL",IF((VLOOKUP(VLOOKUP(A86,BASE!A:B,2,0),REGISTRATIONS!B:C,2,0))="A330",IF(VLOOKUP(A86,BASE!A:S,19,0)="T",1,""),""),"")</f>
        <v/>
      </c>
      <c r="I86" s="212" t="str">
        <f>IF(LEFT(A86,2)="UL",(_xlfn.IFNA(IF(VLOOKUP(A86,'SUPL. CALCULATION'!A:D,4,0)=VLOOKUP(VLOOKUP(A86,'SUPL. CALCULATION'!A:D,4,0),V:V,1,0),1,""),"")),"")</f>
        <v/>
      </c>
      <c r="J86" s="212" t="str">
        <f>IF(LEFT(A86,2)="UL",IF(VLOOKUP(VLOOKUP(A86,BASE!A:B,2,0),REGISTRATIONS!B:C,2,0)="A320",(_xlfn.IFNA(IF(VLOOKUP(A86,'SUPL. CALCULATION'!A:D,4,0)=VLOOKUP(VLOOKUP(A86,'SUPL. CALCULATION'!A:D,4,0),'Dry Store - UL'!X:X,1,0),1,""),"")),""),"")</f>
        <v/>
      </c>
      <c r="K86" s="212" t="str">
        <f>IF(LEFT(A86,2)="UL",IF(VLOOKUP(VLOOKUP(A86,BASE!A:B,2,0),REGISTRATIONS!B:C,2,0)="A330",(_xlfn.IFNA(IF(VLOOKUP(A86,'SUPL. CALCULATION'!A:D,4,0)=VLOOKUP(VLOOKUP(A86,'SUPL. CALCULATION'!A:D,4,0),'Dry Store - UL'!X:X,1,0),1,""),"")),""),"")</f>
        <v/>
      </c>
      <c r="L86" s="212" t="str">
        <f>IF(LEFT(A86,2)="UL",IF(VLOOKUP(VLOOKUP(A86,BASE!A:B,2,0),REGISTRATIONS!B:C,2,0)="A320",(_xlfn.IFNA(IF(VLOOKUP(A86,'SUPL. CALCULATION'!A:D,4,0)=VLOOKUP(VLOOKUP(A86,'SUPL. CALCULATION'!A:D,4,0),W:W,1,0),1,""),"")),""),"")</f>
        <v/>
      </c>
      <c r="M86" s="212" t="str">
        <f>IF(LEFT(A86,2)="UL",IF(VLOOKUP(VLOOKUP(A86,BASE!A:B,2,0),REGISTRATIONS!B:C,2,0)="A330",(_xlfn.IFNA(IF(VLOOKUP(A86,'SUPL. CALCULATION'!A:D,4,0)=VLOOKUP(VLOOKUP(A86,'SUPL. CALCULATION'!A:D,4,0),W:W,1,0),1,""),"")),""),"")</f>
        <v/>
      </c>
      <c r="N86" s="213" t="str">
        <f>IF(_xlfn.IFNA(VLOOKUP(A86,'SUPL. CALCULATION'!B:AH,32,0),"")=0,"",_xlfn.IFNA(VLOOKUP(A86,'SUPL. CALCULATION'!B:AH,32,0),""))</f>
        <v/>
      </c>
      <c r="O86" s="213" t="str">
        <f>IF(_xlfn.IFNA(VLOOKUP(A86,'SUPL. CALCULATION'!B:AH,33,0),"")=0,"",_xlfn.IFNA(VLOOKUP(A86,'SUPL. CALCULATION'!B:AH,33,0),""))</f>
        <v/>
      </c>
      <c r="P86" s="162" t="str">
        <f t="shared" si="3"/>
        <v/>
      </c>
      <c r="V86" s="231"/>
      <c r="W86" s="232"/>
    </row>
    <row r="87" spans="1:23" x14ac:dyDescent="0.3">
      <c r="A87" s="215" t="str">
        <f>_xlfn.IFNA(VLOOKUP(BASE!A91,'SUPL. CALCULATION'!A:A,1,0),"")</f>
        <v/>
      </c>
      <c r="B87" s="236">
        <f>_xlfn.IFNA(IF((RIGHT(VLOOKUP(A87,BASE!A:C,3,0),3))=VLOOKUP((RIGHT(VLOOKUP(A87,BASE!A:C,3,0),3)),AB:AB,1,0),4,0),0)+_xlfn.IFNA(IF((RIGHT(VLOOKUP(A87,BASE!A:C,3,0),3))=VLOOKUP((RIGHT(VLOOKUP(A87,BASE!A:C,3,0),3)),AC:AC,1,0),2,0),0)+_xlfn.IFNA(IF((RIGHT(VLOOKUP(A87,BASE!A:C,3,0),3))=VLOOKUP((RIGHT(VLOOKUP(A87,BASE!A:C,3,0),3)),AD:AD,1,0),1,0),0)</f>
        <v>0</v>
      </c>
      <c r="D87" s="216" t="str">
        <f t="shared" si="2"/>
        <v/>
      </c>
      <c r="E87" s="215" t="str">
        <f>IF(LEFT(A87,2)="UL",IF((VLOOKUP(VLOOKUP(A87,BASE!A:B,2,0),REGISTRATIONS!B:C,2,0))="A320",IF(VLOOKUP(A87,BASE!A:S,19,0)="L",1,""),""),"")</f>
        <v/>
      </c>
      <c r="F87" s="215" t="str">
        <f>IF(LEFT(A87,2)="UL",IF((VLOOKUP(VLOOKUP(A87,BASE!A:B,2,0),REGISTRATIONS!B:C,2,0))="A330",IF(VLOOKUP(A87,BASE!A:S,19,0)="L",1,""),""),"")</f>
        <v/>
      </c>
      <c r="G87" s="215" t="str">
        <f>IF(LEFT(A87,2)="UL",IF((VLOOKUP(VLOOKUP(A87,BASE!A:B,2,0),REGISTRATIONS!B:C,2,0))="A320",IF(VLOOKUP(A87,BASE!A:S,19,0)="T",1,""),""),"")</f>
        <v/>
      </c>
      <c r="H87" s="215" t="str">
        <f>IF(LEFT(A87,2)="UL",IF((VLOOKUP(VLOOKUP(A87,BASE!A:B,2,0),REGISTRATIONS!B:C,2,0))="A330",IF(VLOOKUP(A87,BASE!A:S,19,0)="T",1,""),""),"")</f>
        <v/>
      </c>
      <c r="I87" s="215" t="str">
        <f>IF(LEFT(A87,2)="UL",(_xlfn.IFNA(IF(VLOOKUP(A87,'SUPL. CALCULATION'!A:D,4,0)=VLOOKUP(VLOOKUP(A87,'SUPL. CALCULATION'!A:D,4,0),V:V,1,0),1,""),"")),"")</f>
        <v/>
      </c>
      <c r="J87" s="215" t="str">
        <f>IF(LEFT(A87,2)="UL",IF(VLOOKUP(VLOOKUP(A87,BASE!A:B,2,0),REGISTRATIONS!B:C,2,0)="A320",(_xlfn.IFNA(IF(VLOOKUP(A87,'SUPL. CALCULATION'!A:D,4,0)=VLOOKUP(VLOOKUP(A87,'SUPL. CALCULATION'!A:D,4,0),'Dry Store - UL'!X:X,1,0),1,""),"")),""),"")</f>
        <v/>
      </c>
      <c r="K87" s="215" t="str">
        <f>IF(LEFT(A87,2)="UL",IF(VLOOKUP(VLOOKUP(A87,BASE!A:B,2,0),REGISTRATIONS!B:C,2,0)="A330",(_xlfn.IFNA(IF(VLOOKUP(A87,'SUPL. CALCULATION'!A:D,4,0)=VLOOKUP(VLOOKUP(A87,'SUPL. CALCULATION'!A:D,4,0),'Dry Store - UL'!X:X,1,0),1,""),"")),""),"")</f>
        <v/>
      </c>
      <c r="L87" s="215" t="str">
        <f>IF(LEFT(A87,2)="UL",IF(VLOOKUP(VLOOKUP(A87,BASE!A:B,2,0),REGISTRATIONS!B:C,2,0)="A320",(_xlfn.IFNA(IF(VLOOKUP(A87,'SUPL. CALCULATION'!A:D,4,0)=VLOOKUP(VLOOKUP(A87,'SUPL. CALCULATION'!A:D,4,0),W:W,1,0),1,""),"")),""),"")</f>
        <v/>
      </c>
      <c r="M87" s="215" t="str">
        <f>IF(LEFT(A87,2)="UL",IF(VLOOKUP(VLOOKUP(A87,BASE!A:B,2,0),REGISTRATIONS!B:C,2,0)="A330",(_xlfn.IFNA(IF(VLOOKUP(A87,'SUPL. CALCULATION'!A:D,4,0)=VLOOKUP(VLOOKUP(A87,'SUPL. CALCULATION'!A:D,4,0),W:W,1,0),1,""),"")),""),"")</f>
        <v/>
      </c>
      <c r="N87" s="216" t="str">
        <f>IF(_xlfn.IFNA(VLOOKUP(A87,'SUPL. CALCULATION'!B:AH,32,0),"")=0,"",_xlfn.IFNA(VLOOKUP(A87,'SUPL. CALCULATION'!B:AH,32,0),""))</f>
        <v/>
      </c>
      <c r="O87" s="216" t="str">
        <f>IF(_xlfn.IFNA(VLOOKUP(A87,'SUPL. CALCULATION'!B:AH,33,0),"")=0,"",_xlfn.IFNA(VLOOKUP(A87,'SUPL. CALCULATION'!B:AH,33,0),""))</f>
        <v/>
      </c>
      <c r="P87" s="162" t="str">
        <f t="shared" si="3"/>
        <v/>
      </c>
    </row>
    <row r="88" spans="1:23" x14ac:dyDescent="0.3">
      <c r="A88" s="212" t="str">
        <f>_xlfn.IFNA(VLOOKUP(BASE!A92,'SUPL. CALCULATION'!A:A,1,0),"")</f>
        <v/>
      </c>
      <c r="B88" s="235">
        <f>_xlfn.IFNA(IF((RIGHT(VLOOKUP(A88,BASE!A:C,3,0),3))=VLOOKUP((RIGHT(VLOOKUP(A88,BASE!A:C,3,0),3)),AB:AB,1,0),4,0),0)+_xlfn.IFNA(IF((RIGHT(VLOOKUP(A88,BASE!A:C,3,0),3))=VLOOKUP((RIGHT(VLOOKUP(A88,BASE!A:C,3,0),3)),AC:AC,1,0),2,0),0)+_xlfn.IFNA(IF((RIGHT(VLOOKUP(A88,BASE!A:C,3,0),3))=VLOOKUP((RIGHT(VLOOKUP(A88,BASE!A:C,3,0),3)),AD:AD,1,0),1,0),0)</f>
        <v>0</v>
      </c>
      <c r="D88" s="213" t="str">
        <f t="shared" si="2"/>
        <v/>
      </c>
      <c r="E88" s="212" t="str">
        <f>IF(LEFT(A88,2)="UL",IF((VLOOKUP(VLOOKUP(A88,BASE!A:B,2,0),REGISTRATIONS!B:C,2,0))="A320",IF(VLOOKUP(A88,BASE!A:S,19,0)="L",1,""),""),"")</f>
        <v/>
      </c>
      <c r="F88" s="212" t="str">
        <f>IF(LEFT(A88,2)="UL",IF((VLOOKUP(VLOOKUP(A88,BASE!A:B,2,0),REGISTRATIONS!B:C,2,0))="A330",IF(VLOOKUP(A88,BASE!A:S,19,0)="L",1,""),""),"")</f>
        <v/>
      </c>
      <c r="G88" s="212" t="str">
        <f>IF(LEFT(A88,2)="UL",IF((VLOOKUP(VLOOKUP(A88,BASE!A:B,2,0),REGISTRATIONS!B:C,2,0))="A320",IF(VLOOKUP(A88,BASE!A:S,19,0)="T",1,""),""),"")</f>
        <v/>
      </c>
      <c r="H88" s="212" t="str">
        <f>IF(LEFT(A88,2)="UL",IF((VLOOKUP(VLOOKUP(A88,BASE!A:B,2,0),REGISTRATIONS!B:C,2,0))="A330",IF(VLOOKUP(A88,BASE!A:S,19,0)="T",1,""),""),"")</f>
        <v/>
      </c>
      <c r="I88" s="212" t="str">
        <f>IF(LEFT(A88,2)="UL",(_xlfn.IFNA(IF(VLOOKUP(A88,'SUPL. CALCULATION'!A:D,4,0)=VLOOKUP(VLOOKUP(A88,'SUPL. CALCULATION'!A:D,4,0),V:V,1,0),1,""),"")),"")</f>
        <v/>
      </c>
      <c r="J88" s="212" t="str">
        <f>IF(LEFT(A88,2)="UL",IF(VLOOKUP(VLOOKUP(A88,BASE!A:B,2,0),REGISTRATIONS!B:C,2,0)="A320",(_xlfn.IFNA(IF(VLOOKUP(A88,'SUPL. CALCULATION'!A:D,4,0)=VLOOKUP(VLOOKUP(A88,'SUPL. CALCULATION'!A:D,4,0),'Dry Store - UL'!X:X,1,0),1,""),"")),""),"")</f>
        <v/>
      </c>
      <c r="K88" s="212" t="str">
        <f>IF(LEFT(A88,2)="UL",IF(VLOOKUP(VLOOKUP(A88,BASE!A:B,2,0),REGISTRATIONS!B:C,2,0)="A330",(_xlfn.IFNA(IF(VLOOKUP(A88,'SUPL. CALCULATION'!A:D,4,0)=VLOOKUP(VLOOKUP(A88,'SUPL. CALCULATION'!A:D,4,0),'Dry Store - UL'!X:X,1,0),1,""),"")),""),"")</f>
        <v/>
      </c>
      <c r="L88" s="212" t="str">
        <f>IF(LEFT(A88,2)="UL",IF(VLOOKUP(VLOOKUP(A88,BASE!A:B,2,0),REGISTRATIONS!B:C,2,0)="A320",(_xlfn.IFNA(IF(VLOOKUP(A88,'SUPL. CALCULATION'!A:D,4,0)=VLOOKUP(VLOOKUP(A88,'SUPL. CALCULATION'!A:D,4,0),W:W,1,0),1,""),"")),""),"")</f>
        <v/>
      </c>
      <c r="M88" s="212" t="str">
        <f>IF(LEFT(A88,2)="UL",IF(VLOOKUP(VLOOKUP(A88,BASE!A:B,2,0),REGISTRATIONS!B:C,2,0)="A330",(_xlfn.IFNA(IF(VLOOKUP(A88,'SUPL. CALCULATION'!A:D,4,0)=VLOOKUP(VLOOKUP(A88,'SUPL. CALCULATION'!A:D,4,0),W:W,1,0),1,""),"")),""),"")</f>
        <v/>
      </c>
      <c r="N88" s="213" t="str">
        <f>IF(_xlfn.IFNA(VLOOKUP(A88,'SUPL. CALCULATION'!B:AH,32,0),"")=0,"",_xlfn.IFNA(VLOOKUP(A88,'SUPL. CALCULATION'!B:AH,32,0),""))</f>
        <v/>
      </c>
      <c r="O88" s="213" t="str">
        <f>IF(_xlfn.IFNA(VLOOKUP(A88,'SUPL. CALCULATION'!B:AH,33,0),"")=0,"",_xlfn.IFNA(VLOOKUP(A88,'SUPL. CALCULATION'!B:AH,33,0),""))</f>
        <v/>
      </c>
      <c r="P88" s="162" t="str">
        <f t="shared" si="3"/>
        <v/>
      </c>
      <c r="V88" s="231"/>
      <c r="W88" s="232"/>
    </row>
    <row r="89" spans="1:23" x14ac:dyDescent="0.3">
      <c r="A89" s="215" t="str">
        <f>_xlfn.IFNA(VLOOKUP(BASE!A93,'SUPL. CALCULATION'!A:A,1,0),"")</f>
        <v/>
      </c>
      <c r="B89" s="236">
        <f>_xlfn.IFNA(IF((RIGHT(VLOOKUP(A89,BASE!A:C,3,0),3))=VLOOKUP((RIGHT(VLOOKUP(A89,BASE!A:C,3,0),3)),AB:AB,1,0),4,0),0)+_xlfn.IFNA(IF((RIGHT(VLOOKUP(A89,BASE!A:C,3,0),3))=VLOOKUP((RIGHT(VLOOKUP(A89,BASE!A:C,3,0),3)),AC:AC,1,0),2,0),0)+_xlfn.IFNA(IF((RIGHT(VLOOKUP(A89,BASE!A:C,3,0),3))=VLOOKUP((RIGHT(VLOOKUP(A89,BASE!A:C,3,0),3)),AD:AD,1,0),1,0),0)</f>
        <v>0</v>
      </c>
      <c r="D89" s="216" t="str">
        <f t="shared" si="2"/>
        <v/>
      </c>
      <c r="E89" s="215" t="str">
        <f>IF(LEFT(A89,2)="UL",IF((VLOOKUP(VLOOKUP(A89,BASE!A:B,2,0),REGISTRATIONS!B:C,2,0))="A320",IF(VLOOKUP(A89,BASE!A:S,19,0)="L",1,""),""),"")</f>
        <v/>
      </c>
      <c r="F89" s="215" t="str">
        <f>IF(LEFT(A89,2)="UL",IF((VLOOKUP(VLOOKUP(A89,BASE!A:B,2,0),REGISTRATIONS!B:C,2,0))="A330",IF(VLOOKUP(A89,BASE!A:S,19,0)="L",1,""),""),"")</f>
        <v/>
      </c>
      <c r="G89" s="215" t="str">
        <f>IF(LEFT(A89,2)="UL",IF((VLOOKUP(VLOOKUP(A89,BASE!A:B,2,0),REGISTRATIONS!B:C,2,0))="A320",IF(VLOOKUP(A89,BASE!A:S,19,0)="T",1,""),""),"")</f>
        <v/>
      </c>
      <c r="H89" s="215" t="str">
        <f>IF(LEFT(A89,2)="UL",IF((VLOOKUP(VLOOKUP(A89,BASE!A:B,2,0),REGISTRATIONS!B:C,2,0))="A330",IF(VLOOKUP(A89,BASE!A:S,19,0)="T",1,""),""),"")</f>
        <v/>
      </c>
      <c r="I89" s="215" t="str">
        <f>IF(LEFT(A89,2)="UL",(_xlfn.IFNA(IF(VLOOKUP(A89,'SUPL. CALCULATION'!A:D,4,0)=VLOOKUP(VLOOKUP(A89,'SUPL. CALCULATION'!A:D,4,0),V:V,1,0),1,""),"")),"")</f>
        <v/>
      </c>
      <c r="J89" s="215" t="str">
        <f>IF(LEFT(A89,2)="UL",IF(VLOOKUP(VLOOKUP(A89,BASE!A:B,2,0),REGISTRATIONS!B:C,2,0)="A320",(_xlfn.IFNA(IF(VLOOKUP(A89,'SUPL. CALCULATION'!A:D,4,0)=VLOOKUP(VLOOKUP(A89,'SUPL. CALCULATION'!A:D,4,0),'Dry Store - UL'!X:X,1,0),1,""),"")),""),"")</f>
        <v/>
      </c>
      <c r="K89" s="215" t="str">
        <f>IF(LEFT(A89,2)="UL",IF(VLOOKUP(VLOOKUP(A89,BASE!A:B,2,0),REGISTRATIONS!B:C,2,0)="A330",(_xlfn.IFNA(IF(VLOOKUP(A89,'SUPL. CALCULATION'!A:D,4,0)=VLOOKUP(VLOOKUP(A89,'SUPL. CALCULATION'!A:D,4,0),'Dry Store - UL'!X:X,1,0),1,""),"")),""),"")</f>
        <v/>
      </c>
      <c r="L89" s="215" t="str">
        <f>IF(LEFT(A89,2)="UL",IF(VLOOKUP(VLOOKUP(A89,BASE!A:B,2,0),REGISTRATIONS!B:C,2,0)="A320",(_xlfn.IFNA(IF(VLOOKUP(A89,'SUPL. CALCULATION'!A:D,4,0)=VLOOKUP(VLOOKUP(A89,'SUPL. CALCULATION'!A:D,4,0),W:W,1,0),1,""),"")),""),"")</f>
        <v/>
      </c>
      <c r="M89" s="215" t="str">
        <f>IF(LEFT(A89,2)="UL",IF(VLOOKUP(VLOOKUP(A89,BASE!A:B,2,0),REGISTRATIONS!B:C,2,0)="A330",(_xlfn.IFNA(IF(VLOOKUP(A89,'SUPL. CALCULATION'!A:D,4,0)=VLOOKUP(VLOOKUP(A89,'SUPL. CALCULATION'!A:D,4,0),W:W,1,0),1,""),"")),""),"")</f>
        <v/>
      </c>
      <c r="N89" s="216" t="str">
        <f>IF(_xlfn.IFNA(VLOOKUP(A89,'SUPL. CALCULATION'!B:AH,32,0),"")=0,"",_xlfn.IFNA(VLOOKUP(A89,'SUPL. CALCULATION'!B:AH,32,0),""))</f>
        <v/>
      </c>
      <c r="O89" s="216" t="str">
        <f>IF(_xlfn.IFNA(VLOOKUP(A89,'SUPL. CALCULATION'!B:AH,33,0),"")=0,"",_xlfn.IFNA(VLOOKUP(A89,'SUPL. CALCULATION'!B:AH,33,0),""))</f>
        <v/>
      </c>
      <c r="P89" s="162" t="str">
        <f t="shared" si="3"/>
        <v/>
      </c>
    </row>
    <row r="90" spans="1:23" x14ac:dyDescent="0.3">
      <c r="A90" s="212" t="str">
        <f>_xlfn.IFNA(VLOOKUP(BASE!A94,'SUPL. CALCULATION'!A:A,1,0),"")</f>
        <v/>
      </c>
      <c r="B90" s="235">
        <f>_xlfn.IFNA(IF((RIGHT(VLOOKUP(A90,BASE!A:C,3,0),3))=VLOOKUP((RIGHT(VLOOKUP(A90,BASE!A:C,3,0),3)),AB:AB,1,0),4,0),0)+_xlfn.IFNA(IF((RIGHT(VLOOKUP(A90,BASE!A:C,3,0),3))=VLOOKUP((RIGHT(VLOOKUP(A90,BASE!A:C,3,0),3)),AC:AC,1,0),2,0),0)+_xlfn.IFNA(IF((RIGHT(VLOOKUP(A90,BASE!A:C,3,0),3))=VLOOKUP((RIGHT(VLOOKUP(A90,BASE!A:C,3,0),3)),AD:AD,1,0),1,0),0)</f>
        <v>0</v>
      </c>
      <c r="D90" s="213" t="str">
        <f t="shared" si="2"/>
        <v/>
      </c>
      <c r="E90" s="212" t="str">
        <f>IF(LEFT(A90,2)="UL",IF((VLOOKUP(VLOOKUP(A90,BASE!A:B,2,0),REGISTRATIONS!B:C,2,0))="A320",IF(VLOOKUP(A90,BASE!A:S,19,0)="L",1,""),""),"")</f>
        <v/>
      </c>
      <c r="F90" s="212" t="str">
        <f>IF(LEFT(A90,2)="UL",IF((VLOOKUP(VLOOKUP(A90,BASE!A:B,2,0),REGISTRATIONS!B:C,2,0))="A330",IF(VLOOKUP(A90,BASE!A:S,19,0)="L",1,""),""),"")</f>
        <v/>
      </c>
      <c r="G90" s="212" t="str">
        <f>IF(LEFT(A90,2)="UL",IF((VLOOKUP(VLOOKUP(A90,BASE!A:B,2,0),REGISTRATIONS!B:C,2,0))="A320",IF(VLOOKUP(A90,BASE!A:S,19,0)="T",1,""),""),"")</f>
        <v/>
      </c>
      <c r="H90" s="212" t="str">
        <f>IF(LEFT(A90,2)="UL",IF((VLOOKUP(VLOOKUP(A90,BASE!A:B,2,0),REGISTRATIONS!B:C,2,0))="A330",IF(VLOOKUP(A90,BASE!A:S,19,0)="T",1,""),""),"")</f>
        <v/>
      </c>
      <c r="I90" s="212" t="str">
        <f>IF(LEFT(A90,2)="UL",(_xlfn.IFNA(IF(VLOOKUP(A90,'SUPL. CALCULATION'!A:D,4,0)=VLOOKUP(VLOOKUP(A90,'SUPL. CALCULATION'!A:D,4,0),V:V,1,0),1,""),"")),"")</f>
        <v/>
      </c>
      <c r="J90" s="212" t="str">
        <f>IF(LEFT(A90,2)="UL",IF(VLOOKUP(VLOOKUP(A90,BASE!A:B,2,0),REGISTRATIONS!B:C,2,0)="A320",(_xlfn.IFNA(IF(VLOOKUP(A90,'SUPL. CALCULATION'!A:D,4,0)=VLOOKUP(VLOOKUP(A90,'SUPL. CALCULATION'!A:D,4,0),'Dry Store - UL'!X:X,1,0),1,""),"")),""),"")</f>
        <v/>
      </c>
      <c r="K90" s="212" t="str">
        <f>IF(LEFT(A90,2)="UL",IF(VLOOKUP(VLOOKUP(A90,BASE!A:B,2,0),REGISTRATIONS!B:C,2,0)="A330",(_xlfn.IFNA(IF(VLOOKUP(A90,'SUPL. CALCULATION'!A:D,4,0)=VLOOKUP(VLOOKUP(A90,'SUPL. CALCULATION'!A:D,4,0),'Dry Store - UL'!X:X,1,0),1,""),"")),""),"")</f>
        <v/>
      </c>
      <c r="L90" s="212" t="str">
        <f>IF(LEFT(A90,2)="UL",IF(VLOOKUP(VLOOKUP(A90,BASE!A:B,2,0),REGISTRATIONS!B:C,2,0)="A320",(_xlfn.IFNA(IF(VLOOKUP(A90,'SUPL. CALCULATION'!A:D,4,0)=VLOOKUP(VLOOKUP(A90,'SUPL. CALCULATION'!A:D,4,0),W:W,1,0),1,""),"")),""),"")</f>
        <v/>
      </c>
      <c r="M90" s="212" t="str">
        <f>IF(LEFT(A90,2)="UL",IF(VLOOKUP(VLOOKUP(A90,BASE!A:B,2,0),REGISTRATIONS!B:C,2,0)="A330",(_xlfn.IFNA(IF(VLOOKUP(A90,'SUPL. CALCULATION'!A:D,4,0)=VLOOKUP(VLOOKUP(A90,'SUPL. CALCULATION'!A:D,4,0),W:W,1,0),1,""),"")),""),"")</f>
        <v/>
      </c>
      <c r="N90" s="213" t="str">
        <f>IF(_xlfn.IFNA(VLOOKUP(A90,'SUPL. CALCULATION'!B:AH,32,0),"")=0,"",_xlfn.IFNA(VLOOKUP(A90,'SUPL. CALCULATION'!B:AH,32,0),""))</f>
        <v/>
      </c>
      <c r="O90" s="213" t="str">
        <f>IF(_xlfn.IFNA(VLOOKUP(A90,'SUPL. CALCULATION'!B:AH,33,0),"")=0,"",_xlfn.IFNA(VLOOKUP(A90,'SUPL. CALCULATION'!B:AH,33,0),""))</f>
        <v/>
      </c>
      <c r="P90" s="162" t="str">
        <f t="shared" si="3"/>
        <v/>
      </c>
      <c r="V90" s="231"/>
      <c r="W90" s="232"/>
    </row>
    <row r="91" spans="1:23" x14ac:dyDescent="0.3">
      <c r="A91" s="215" t="str">
        <f>_xlfn.IFNA(VLOOKUP(BASE!A95,'SUPL. CALCULATION'!A:A,1,0),"")</f>
        <v/>
      </c>
      <c r="B91" s="236">
        <f>_xlfn.IFNA(IF((RIGHT(VLOOKUP(A91,BASE!A:C,3,0),3))=VLOOKUP((RIGHT(VLOOKUP(A91,BASE!A:C,3,0),3)),AB:AB,1,0),4,0),0)+_xlfn.IFNA(IF((RIGHT(VLOOKUP(A91,BASE!A:C,3,0),3))=VLOOKUP((RIGHT(VLOOKUP(A91,BASE!A:C,3,0),3)),AC:AC,1,0),2,0),0)+_xlfn.IFNA(IF((RIGHT(VLOOKUP(A91,BASE!A:C,3,0),3))=VLOOKUP((RIGHT(VLOOKUP(A91,BASE!A:C,3,0),3)),AD:AD,1,0),1,0),0)</f>
        <v>0</v>
      </c>
      <c r="D91" s="216" t="str">
        <f t="shared" si="2"/>
        <v/>
      </c>
      <c r="E91" s="215" t="str">
        <f>IF(LEFT(A91,2)="UL",IF((VLOOKUP(VLOOKUP(A91,BASE!A:B,2,0),REGISTRATIONS!B:C,2,0))="A320",IF(VLOOKUP(A91,BASE!A:S,19,0)="L",1,""),""),"")</f>
        <v/>
      </c>
      <c r="F91" s="215" t="str">
        <f>IF(LEFT(A91,2)="UL",IF((VLOOKUP(VLOOKUP(A91,BASE!A:B,2,0),REGISTRATIONS!B:C,2,0))="A330",IF(VLOOKUP(A91,BASE!A:S,19,0)="L",1,""),""),"")</f>
        <v/>
      </c>
      <c r="G91" s="215" t="str">
        <f>IF(LEFT(A91,2)="UL",IF((VLOOKUP(VLOOKUP(A91,BASE!A:B,2,0),REGISTRATIONS!B:C,2,0))="A320",IF(VLOOKUP(A91,BASE!A:S,19,0)="T",1,""),""),"")</f>
        <v/>
      </c>
      <c r="H91" s="215" t="str">
        <f>IF(LEFT(A91,2)="UL",IF((VLOOKUP(VLOOKUP(A91,BASE!A:B,2,0),REGISTRATIONS!B:C,2,0))="A330",IF(VLOOKUP(A91,BASE!A:S,19,0)="T",1,""),""),"")</f>
        <v/>
      </c>
      <c r="I91" s="215" t="str">
        <f>IF(LEFT(A91,2)="UL",(_xlfn.IFNA(IF(VLOOKUP(A91,'SUPL. CALCULATION'!A:D,4,0)=VLOOKUP(VLOOKUP(A91,'SUPL. CALCULATION'!A:D,4,0),V:V,1,0),1,""),"")),"")</f>
        <v/>
      </c>
      <c r="J91" s="215" t="str">
        <f>IF(LEFT(A91,2)="UL",IF(VLOOKUP(VLOOKUP(A91,BASE!A:B,2,0),REGISTRATIONS!B:C,2,0)="A320",(_xlfn.IFNA(IF(VLOOKUP(A91,'SUPL. CALCULATION'!A:D,4,0)=VLOOKUP(VLOOKUP(A91,'SUPL. CALCULATION'!A:D,4,0),'Dry Store - UL'!X:X,1,0),1,""),"")),""),"")</f>
        <v/>
      </c>
      <c r="K91" s="215" t="str">
        <f>IF(LEFT(A91,2)="UL",IF(VLOOKUP(VLOOKUP(A91,BASE!A:B,2,0),REGISTRATIONS!B:C,2,0)="A330",(_xlfn.IFNA(IF(VLOOKUP(A91,'SUPL. CALCULATION'!A:D,4,0)=VLOOKUP(VLOOKUP(A91,'SUPL. CALCULATION'!A:D,4,0),'Dry Store - UL'!X:X,1,0),1,""),"")),""),"")</f>
        <v/>
      </c>
      <c r="L91" s="215" t="str">
        <f>IF(LEFT(A91,2)="UL",IF(VLOOKUP(VLOOKUP(A91,BASE!A:B,2,0),REGISTRATIONS!B:C,2,0)="A320",(_xlfn.IFNA(IF(VLOOKUP(A91,'SUPL. CALCULATION'!A:D,4,0)=VLOOKUP(VLOOKUP(A91,'SUPL. CALCULATION'!A:D,4,0),W:W,1,0),1,""),"")),""),"")</f>
        <v/>
      </c>
      <c r="M91" s="215" t="str">
        <f>IF(LEFT(A91,2)="UL",IF(VLOOKUP(VLOOKUP(A91,BASE!A:B,2,0),REGISTRATIONS!B:C,2,0)="A330",(_xlfn.IFNA(IF(VLOOKUP(A91,'SUPL. CALCULATION'!A:D,4,0)=VLOOKUP(VLOOKUP(A91,'SUPL. CALCULATION'!A:D,4,0),W:W,1,0),1,""),"")),""),"")</f>
        <v/>
      </c>
      <c r="N91" s="216" t="str">
        <f>IF(_xlfn.IFNA(VLOOKUP(A91,'SUPL. CALCULATION'!B:AH,32,0),"")=0,"",_xlfn.IFNA(VLOOKUP(A91,'SUPL. CALCULATION'!B:AH,32,0),""))</f>
        <v/>
      </c>
      <c r="O91" s="216" t="str">
        <f>IF(_xlfn.IFNA(VLOOKUP(A91,'SUPL. CALCULATION'!B:AH,33,0),"")=0,"",_xlfn.IFNA(VLOOKUP(A91,'SUPL. CALCULATION'!B:AH,33,0),""))</f>
        <v/>
      </c>
      <c r="P91" s="162" t="str">
        <f t="shared" si="3"/>
        <v/>
      </c>
    </row>
    <row r="92" spans="1:23" x14ac:dyDescent="0.3">
      <c r="A92" s="212" t="str">
        <f>_xlfn.IFNA(VLOOKUP(BASE!A96,'SUPL. CALCULATION'!A:A,1,0),"")</f>
        <v/>
      </c>
      <c r="B92" s="235">
        <f>_xlfn.IFNA(IF((RIGHT(VLOOKUP(A92,BASE!A:C,3,0),3))=VLOOKUP((RIGHT(VLOOKUP(A92,BASE!A:C,3,0),3)),AB:AB,1,0),4,0),0)+_xlfn.IFNA(IF((RIGHT(VLOOKUP(A92,BASE!A:C,3,0),3))=VLOOKUP((RIGHT(VLOOKUP(A92,BASE!A:C,3,0),3)),AC:AC,1,0),2,0),0)+_xlfn.IFNA(IF((RIGHT(VLOOKUP(A92,BASE!A:C,3,0),3))=VLOOKUP((RIGHT(VLOOKUP(A92,BASE!A:C,3,0),3)),AD:AD,1,0),1,0),0)</f>
        <v>0</v>
      </c>
      <c r="D92" s="213" t="str">
        <f t="shared" si="2"/>
        <v/>
      </c>
      <c r="E92" s="212" t="str">
        <f>IF(LEFT(A92,2)="UL",IF((VLOOKUP(VLOOKUP(A92,BASE!A:B,2,0),REGISTRATIONS!B:C,2,0))="A320",IF(VLOOKUP(A92,BASE!A:S,19,0)="L",1,""),""),"")</f>
        <v/>
      </c>
      <c r="F92" s="212" t="str">
        <f>IF(LEFT(A92,2)="UL",IF((VLOOKUP(VLOOKUP(A92,BASE!A:B,2,0),REGISTRATIONS!B:C,2,0))="A330",IF(VLOOKUP(A92,BASE!A:S,19,0)="L",1,""),""),"")</f>
        <v/>
      </c>
      <c r="G92" s="212" t="str">
        <f>IF(LEFT(A92,2)="UL",IF((VLOOKUP(VLOOKUP(A92,BASE!A:B,2,0),REGISTRATIONS!B:C,2,0))="A320",IF(VLOOKUP(A92,BASE!A:S,19,0)="T",1,""),""),"")</f>
        <v/>
      </c>
      <c r="H92" s="212" t="str">
        <f>IF(LEFT(A92,2)="UL",IF((VLOOKUP(VLOOKUP(A92,BASE!A:B,2,0),REGISTRATIONS!B:C,2,0))="A330",IF(VLOOKUP(A92,BASE!A:S,19,0)="T",1,""),""),"")</f>
        <v/>
      </c>
      <c r="I92" s="212" t="str">
        <f>IF(LEFT(A92,2)="UL",(_xlfn.IFNA(IF(VLOOKUP(A92,'SUPL. CALCULATION'!A:D,4,0)=VLOOKUP(VLOOKUP(A92,'SUPL. CALCULATION'!A:D,4,0),V:V,1,0),1,""),"")),"")</f>
        <v/>
      </c>
      <c r="J92" s="212" t="str">
        <f>IF(LEFT(A92,2)="UL",IF(VLOOKUP(VLOOKUP(A92,BASE!A:B,2,0),REGISTRATIONS!B:C,2,0)="A320",(_xlfn.IFNA(IF(VLOOKUP(A92,'SUPL. CALCULATION'!A:D,4,0)=VLOOKUP(VLOOKUP(A92,'SUPL. CALCULATION'!A:D,4,0),'Dry Store - UL'!X:X,1,0),1,""),"")),""),"")</f>
        <v/>
      </c>
      <c r="K92" s="212" t="str">
        <f>IF(LEFT(A92,2)="UL",IF(VLOOKUP(VLOOKUP(A92,BASE!A:B,2,0),REGISTRATIONS!B:C,2,0)="A330",(_xlfn.IFNA(IF(VLOOKUP(A92,'SUPL. CALCULATION'!A:D,4,0)=VLOOKUP(VLOOKUP(A92,'SUPL. CALCULATION'!A:D,4,0),'Dry Store - UL'!X:X,1,0),1,""),"")),""),"")</f>
        <v/>
      </c>
      <c r="L92" s="212" t="str">
        <f>IF(LEFT(A92,2)="UL",IF(VLOOKUP(VLOOKUP(A92,BASE!A:B,2,0),REGISTRATIONS!B:C,2,0)="A320",(_xlfn.IFNA(IF(VLOOKUP(A92,'SUPL. CALCULATION'!A:D,4,0)=VLOOKUP(VLOOKUP(A92,'SUPL. CALCULATION'!A:D,4,0),W:W,1,0),1,""),"")),""),"")</f>
        <v/>
      </c>
      <c r="M92" s="212" t="str">
        <f>IF(LEFT(A92,2)="UL",IF(VLOOKUP(VLOOKUP(A92,BASE!A:B,2,0),REGISTRATIONS!B:C,2,0)="A330",(_xlfn.IFNA(IF(VLOOKUP(A92,'SUPL. CALCULATION'!A:D,4,0)=VLOOKUP(VLOOKUP(A92,'SUPL. CALCULATION'!A:D,4,0),W:W,1,0),1,""),"")),""),"")</f>
        <v/>
      </c>
      <c r="N92" s="213" t="str">
        <f>IF(_xlfn.IFNA(VLOOKUP(A92,'SUPL. CALCULATION'!B:AH,32,0),"")=0,"",_xlfn.IFNA(VLOOKUP(A92,'SUPL. CALCULATION'!B:AH,32,0),""))</f>
        <v/>
      </c>
      <c r="O92" s="213" t="str">
        <f>IF(_xlfn.IFNA(VLOOKUP(A92,'SUPL. CALCULATION'!B:AH,33,0),"")=0,"",_xlfn.IFNA(VLOOKUP(A92,'SUPL. CALCULATION'!B:AH,33,0),""))</f>
        <v/>
      </c>
      <c r="P92" s="162" t="str">
        <f t="shared" si="3"/>
        <v/>
      </c>
      <c r="V92" s="231"/>
      <c r="W92" s="232"/>
    </row>
    <row r="93" spans="1:23" x14ac:dyDescent="0.3">
      <c r="A93" s="215" t="str">
        <f>_xlfn.IFNA(VLOOKUP(BASE!A97,'SUPL. CALCULATION'!A:A,1,0),"")</f>
        <v/>
      </c>
      <c r="B93" s="236">
        <f>_xlfn.IFNA(IF((RIGHT(VLOOKUP(A93,BASE!A:C,3,0),3))=VLOOKUP((RIGHT(VLOOKUP(A93,BASE!A:C,3,0),3)),AB:AB,1,0),4,0),0)+_xlfn.IFNA(IF((RIGHT(VLOOKUP(A93,BASE!A:C,3,0),3))=VLOOKUP((RIGHT(VLOOKUP(A93,BASE!A:C,3,0),3)),AC:AC,1,0),2,0),0)+_xlfn.IFNA(IF((RIGHT(VLOOKUP(A93,BASE!A:C,3,0),3))=VLOOKUP((RIGHT(VLOOKUP(A93,BASE!A:C,3,0),3)),AD:AD,1,0),1,0),0)</f>
        <v>0</v>
      </c>
      <c r="D93" s="216" t="str">
        <f t="shared" si="2"/>
        <v/>
      </c>
      <c r="E93" s="215" t="str">
        <f>IF(LEFT(A93,2)="UL",IF((VLOOKUP(VLOOKUP(A93,BASE!A:B,2,0),REGISTRATIONS!B:C,2,0))="A320",IF(VLOOKUP(A93,BASE!A:S,19,0)="L",1,""),""),"")</f>
        <v/>
      </c>
      <c r="F93" s="215" t="str">
        <f>IF(LEFT(A93,2)="UL",IF((VLOOKUP(VLOOKUP(A93,BASE!A:B,2,0),REGISTRATIONS!B:C,2,0))="A330",IF(VLOOKUP(A93,BASE!A:S,19,0)="L",1,""),""),"")</f>
        <v/>
      </c>
      <c r="G93" s="215" t="str">
        <f>IF(LEFT(A93,2)="UL",IF((VLOOKUP(VLOOKUP(A93,BASE!A:B,2,0),REGISTRATIONS!B:C,2,0))="A320",IF(VLOOKUP(A93,BASE!A:S,19,0)="T",1,""),""),"")</f>
        <v/>
      </c>
      <c r="H93" s="215" t="str">
        <f>IF(LEFT(A93,2)="UL",IF((VLOOKUP(VLOOKUP(A93,BASE!A:B,2,0),REGISTRATIONS!B:C,2,0))="A330",IF(VLOOKUP(A93,BASE!A:S,19,0)="T",1,""),""),"")</f>
        <v/>
      </c>
      <c r="I93" s="215" t="str">
        <f>IF(LEFT(A93,2)="UL",(_xlfn.IFNA(IF(VLOOKUP(A93,'SUPL. CALCULATION'!A:D,4,0)=VLOOKUP(VLOOKUP(A93,'SUPL. CALCULATION'!A:D,4,0),V:V,1,0),1,""),"")),"")</f>
        <v/>
      </c>
      <c r="J93" s="215" t="str">
        <f>IF(LEFT(A93,2)="UL",IF(VLOOKUP(VLOOKUP(A93,BASE!A:B,2,0),REGISTRATIONS!B:C,2,0)="A320",(_xlfn.IFNA(IF(VLOOKUP(A93,'SUPL. CALCULATION'!A:D,4,0)=VLOOKUP(VLOOKUP(A93,'SUPL. CALCULATION'!A:D,4,0),'Dry Store - UL'!X:X,1,0),1,""),"")),""),"")</f>
        <v/>
      </c>
      <c r="K93" s="215" t="str">
        <f>IF(LEFT(A93,2)="UL",IF(VLOOKUP(VLOOKUP(A93,BASE!A:B,2,0),REGISTRATIONS!B:C,2,0)="A330",(_xlfn.IFNA(IF(VLOOKUP(A93,'SUPL. CALCULATION'!A:D,4,0)=VLOOKUP(VLOOKUP(A93,'SUPL. CALCULATION'!A:D,4,0),'Dry Store - UL'!X:X,1,0),1,""),"")),""),"")</f>
        <v/>
      </c>
      <c r="L93" s="215" t="str">
        <f>IF(LEFT(A93,2)="UL",IF(VLOOKUP(VLOOKUP(A93,BASE!A:B,2,0),REGISTRATIONS!B:C,2,0)="A320",(_xlfn.IFNA(IF(VLOOKUP(A93,'SUPL. CALCULATION'!A:D,4,0)=VLOOKUP(VLOOKUP(A93,'SUPL. CALCULATION'!A:D,4,0),W:W,1,0),1,""),"")),""),"")</f>
        <v/>
      </c>
      <c r="M93" s="215" t="str">
        <f>IF(LEFT(A93,2)="UL",IF(VLOOKUP(VLOOKUP(A93,BASE!A:B,2,0),REGISTRATIONS!B:C,2,0)="A330",(_xlfn.IFNA(IF(VLOOKUP(A93,'SUPL. CALCULATION'!A:D,4,0)=VLOOKUP(VLOOKUP(A93,'SUPL. CALCULATION'!A:D,4,0),W:W,1,0),1,""),"")),""),"")</f>
        <v/>
      </c>
      <c r="N93" s="216" t="str">
        <f>IF(_xlfn.IFNA(VLOOKUP(A93,'SUPL. CALCULATION'!B:AH,32,0),"")=0,"",_xlfn.IFNA(VLOOKUP(A93,'SUPL. CALCULATION'!B:AH,32,0),""))</f>
        <v/>
      </c>
      <c r="O93" s="216" t="str">
        <f>IF(_xlfn.IFNA(VLOOKUP(A93,'SUPL. CALCULATION'!B:AH,33,0),"")=0,"",_xlfn.IFNA(VLOOKUP(A93,'SUPL. CALCULATION'!B:AH,33,0),""))</f>
        <v/>
      </c>
      <c r="P93" s="162" t="str">
        <f t="shared" si="3"/>
        <v/>
      </c>
    </row>
    <row r="94" spans="1:23" x14ac:dyDescent="0.3">
      <c r="A94" s="212" t="str">
        <f>_xlfn.IFNA(VLOOKUP(BASE!A98,'SUPL. CALCULATION'!A:A,1,0),"")</f>
        <v/>
      </c>
      <c r="B94" s="235">
        <f>_xlfn.IFNA(IF((RIGHT(VLOOKUP(A94,BASE!A:C,3,0),3))=VLOOKUP((RIGHT(VLOOKUP(A94,BASE!A:C,3,0),3)),AB:AB,1,0),4,0),0)+_xlfn.IFNA(IF((RIGHT(VLOOKUP(A94,BASE!A:C,3,0),3))=VLOOKUP((RIGHT(VLOOKUP(A94,BASE!A:C,3,0),3)),AC:AC,1,0),2,0),0)+_xlfn.IFNA(IF((RIGHT(VLOOKUP(A94,BASE!A:C,3,0),3))=VLOOKUP((RIGHT(VLOOKUP(A94,BASE!A:C,3,0),3)),AD:AD,1,0),1,0),0)</f>
        <v>0</v>
      </c>
      <c r="D94" s="213" t="str">
        <f t="shared" si="2"/>
        <v/>
      </c>
      <c r="E94" s="212" t="str">
        <f>IF(LEFT(A94,2)="UL",IF((VLOOKUP(VLOOKUP(A94,BASE!A:B,2,0),REGISTRATIONS!B:C,2,0))="A320",IF(VLOOKUP(A94,BASE!A:S,19,0)="L",1,""),""),"")</f>
        <v/>
      </c>
      <c r="F94" s="212" t="str">
        <f>IF(LEFT(A94,2)="UL",IF((VLOOKUP(VLOOKUP(A94,BASE!A:B,2,0),REGISTRATIONS!B:C,2,0))="A330",IF(VLOOKUP(A94,BASE!A:S,19,0)="L",1,""),""),"")</f>
        <v/>
      </c>
      <c r="G94" s="212" t="str">
        <f>IF(LEFT(A94,2)="UL",IF((VLOOKUP(VLOOKUP(A94,BASE!A:B,2,0),REGISTRATIONS!B:C,2,0))="A320",IF(VLOOKUP(A94,BASE!A:S,19,0)="T",1,""),""),"")</f>
        <v/>
      </c>
      <c r="H94" s="212" t="str">
        <f>IF(LEFT(A94,2)="UL",IF((VLOOKUP(VLOOKUP(A94,BASE!A:B,2,0),REGISTRATIONS!B:C,2,0))="A330",IF(VLOOKUP(A94,BASE!A:S,19,0)="T",1,""),""),"")</f>
        <v/>
      </c>
      <c r="I94" s="212" t="str">
        <f>IF(LEFT(A94,2)="UL",(_xlfn.IFNA(IF(VLOOKUP(A94,'SUPL. CALCULATION'!A:D,4,0)=VLOOKUP(VLOOKUP(A94,'SUPL. CALCULATION'!A:D,4,0),V:V,1,0),1,""),"")),"")</f>
        <v/>
      </c>
      <c r="J94" s="212" t="str">
        <f>IF(LEFT(A94,2)="UL",IF(VLOOKUP(VLOOKUP(A94,BASE!A:B,2,0),REGISTRATIONS!B:C,2,0)="A320",(_xlfn.IFNA(IF(VLOOKUP(A94,'SUPL. CALCULATION'!A:D,4,0)=VLOOKUP(VLOOKUP(A94,'SUPL. CALCULATION'!A:D,4,0),'Dry Store - UL'!X:X,1,0),1,""),"")),""),"")</f>
        <v/>
      </c>
      <c r="K94" s="212" t="str">
        <f>IF(LEFT(A94,2)="UL",IF(VLOOKUP(VLOOKUP(A94,BASE!A:B,2,0),REGISTRATIONS!B:C,2,0)="A330",(_xlfn.IFNA(IF(VLOOKUP(A94,'SUPL. CALCULATION'!A:D,4,0)=VLOOKUP(VLOOKUP(A94,'SUPL. CALCULATION'!A:D,4,0),'Dry Store - UL'!X:X,1,0),1,""),"")),""),"")</f>
        <v/>
      </c>
      <c r="L94" s="212" t="str">
        <f>IF(LEFT(A94,2)="UL",IF(VLOOKUP(VLOOKUP(A94,BASE!A:B,2,0),REGISTRATIONS!B:C,2,0)="A320",(_xlfn.IFNA(IF(VLOOKUP(A94,'SUPL. CALCULATION'!A:D,4,0)=VLOOKUP(VLOOKUP(A94,'SUPL. CALCULATION'!A:D,4,0),W:W,1,0),1,""),"")),""),"")</f>
        <v/>
      </c>
      <c r="M94" s="212" t="str">
        <f>IF(LEFT(A94,2)="UL",IF(VLOOKUP(VLOOKUP(A94,BASE!A:B,2,0),REGISTRATIONS!B:C,2,0)="A330",(_xlfn.IFNA(IF(VLOOKUP(A94,'SUPL. CALCULATION'!A:D,4,0)=VLOOKUP(VLOOKUP(A94,'SUPL. CALCULATION'!A:D,4,0),W:W,1,0),1,""),"")),""),"")</f>
        <v/>
      </c>
      <c r="N94" s="213" t="str">
        <f>IF(_xlfn.IFNA(VLOOKUP(A94,'SUPL. CALCULATION'!B:AH,32,0),"")=0,"",_xlfn.IFNA(VLOOKUP(A94,'SUPL. CALCULATION'!B:AH,32,0),""))</f>
        <v/>
      </c>
      <c r="O94" s="213" t="str">
        <f>IF(_xlfn.IFNA(VLOOKUP(A94,'SUPL. CALCULATION'!B:AH,33,0),"")=0,"",_xlfn.IFNA(VLOOKUP(A94,'SUPL. CALCULATION'!B:AH,33,0),""))</f>
        <v/>
      </c>
      <c r="P94" s="162" t="str">
        <f t="shared" si="3"/>
        <v/>
      </c>
      <c r="V94" s="231"/>
      <c r="W94" s="232"/>
    </row>
    <row r="95" spans="1:23" x14ac:dyDescent="0.3">
      <c r="A95" s="215" t="str">
        <f>_xlfn.IFNA(VLOOKUP(BASE!A99,'SUPL. CALCULATION'!A:A,1,0),"")</f>
        <v/>
      </c>
      <c r="B95" s="236">
        <f>_xlfn.IFNA(IF((RIGHT(VLOOKUP(A95,BASE!A:C,3,0),3))=VLOOKUP((RIGHT(VLOOKUP(A95,BASE!A:C,3,0),3)),AB:AB,1,0),4,0),0)+_xlfn.IFNA(IF((RIGHT(VLOOKUP(A95,BASE!A:C,3,0),3))=VLOOKUP((RIGHT(VLOOKUP(A95,BASE!A:C,3,0),3)),AC:AC,1,0),2,0),0)+_xlfn.IFNA(IF((RIGHT(VLOOKUP(A95,BASE!A:C,3,0),3))=VLOOKUP((RIGHT(VLOOKUP(A95,BASE!A:C,3,0),3)),AD:AD,1,0),1,0),0)</f>
        <v>0</v>
      </c>
      <c r="D95" s="216" t="str">
        <f t="shared" si="2"/>
        <v/>
      </c>
      <c r="E95" s="215" t="str">
        <f>IF(LEFT(A95,2)="UL",IF((VLOOKUP(VLOOKUP(A95,BASE!A:B,2,0),REGISTRATIONS!B:C,2,0))="A320",IF(VLOOKUP(A95,BASE!A:S,19,0)="L",1,""),""),"")</f>
        <v/>
      </c>
      <c r="F95" s="215" t="str">
        <f>IF(LEFT(A95,2)="UL",IF((VLOOKUP(VLOOKUP(A95,BASE!A:B,2,0),REGISTRATIONS!B:C,2,0))="A330",IF(VLOOKUP(A95,BASE!A:S,19,0)="L",1,""),""),"")</f>
        <v/>
      </c>
      <c r="G95" s="215" t="str">
        <f>IF(LEFT(A95,2)="UL",IF((VLOOKUP(VLOOKUP(A95,BASE!A:B,2,0),REGISTRATIONS!B:C,2,0))="A320",IF(VLOOKUP(A95,BASE!A:S,19,0)="T",1,""),""),"")</f>
        <v/>
      </c>
      <c r="H95" s="215" t="str">
        <f>IF(LEFT(A95,2)="UL",IF((VLOOKUP(VLOOKUP(A95,BASE!A:B,2,0),REGISTRATIONS!B:C,2,0))="A330",IF(VLOOKUP(A95,BASE!A:S,19,0)="T",1,""),""),"")</f>
        <v/>
      </c>
      <c r="I95" s="215" t="str">
        <f>IF(LEFT(A95,2)="UL",(_xlfn.IFNA(IF(VLOOKUP(A95,'SUPL. CALCULATION'!A:D,4,0)=VLOOKUP(VLOOKUP(A95,'SUPL. CALCULATION'!A:D,4,0),V:V,1,0),1,""),"")),"")</f>
        <v/>
      </c>
      <c r="J95" s="215" t="str">
        <f>IF(LEFT(A95,2)="UL",IF(VLOOKUP(VLOOKUP(A95,BASE!A:B,2,0),REGISTRATIONS!B:C,2,0)="A320",(_xlfn.IFNA(IF(VLOOKUP(A95,'SUPL. CALCULATION'!A:D,4,0)=VLOOKUP(VLOOKUP(A95,'SUPL. CALCULATION'!A:D,4,0),'Dry Store - UL'!X:X,1,0),1,""),"")),""),"")</f>
        <v/>
      </c>
      <c r="K95" s="215" t="str">
        <f>IF(LEFT(A95,2)="UL",IF(VLOOKUP(VLOOKUP(A95,BASE!A:B,2,0),REGISTRATIONS!B:C,2,0)="A330",(_xlfn.IFNA(IF(VLOOKUP(A95,'SUPL. CALCULATION'!A:D,4,0)=VLOOKUP(VLOOKUP(A95,'SUPL. CALCULATION'!A:D,4,0),'Dry Store - UL'!X:X,1,0),1,""),"")),""),"")</f>
        <v/>
      </c>
      <c r="L95" s="215" t="str">
        <f>IF(LEFT(A95,2)="UL",IF(VLOOKUP(VLOOKUP(A95,BASE!A:B,2,0),REGISTRATIONS!B:C,2,0)="A320",(_xlfn.IFNA(IF(VLOOKUP(A95,'SUPL. CALCULATION'!A:D,4,0)=VLOOKUP(VLOOKUP(A95,'SUPL. CALCULATION'!A:D,4,0),W:W,1,0),1,""),"")),""),"")</f>
        <v/>
      </c>
      <c r="M95" s="215" t="str">
        <f>IF(LEFT(A95,2)="UL",IF(VLOOKUP(VLOOKUP(A95,BASE!A:B,2,0),REGISTRATIONS!B:C,2,0)="A330",(_xlfn.IFNA(IF(VLOOKUP(A95,'SUPL. CALCULATION'!A:D,4,0)=VLOOKUP(VLOOKUP(A95,'SUPL. CALCULATION'!A:D,4,0),W:W,1,0),1,""),"")),""),"")</f>
        <v/>
      </c>
      <c r="N95" s="216" t="str">
        <f>IF(_xlfn.IFNA(VLOOKUP(A95,'SUPL. CALCULATION'!B:AH,32,0),"")=0,"",_xlfn.IFNA(VLOOKUP(A95,'SUPL. CALCULATION'!B:AH,32,0),""))</f>
        <v/>
      </c>
      <c r="O95" s="216" t="str">
        <f>IF(_xlfn.IFNA(VLOOKUP(A95,'SUPL. CALCULATION'!B:AH,33,0),"")=0,"",_xlfn.IFNA(VLOOKUP(A95,'SUPL. CALCULATION'!B:AH,33,0),""))</f>
        <v/>
      </c>
      <c r="P95" s="162" t="str">
        <f t="shared" si="3"/>
        <v/>
      </c>
    </row>
    <row r="96" spans="1:23" x14ac:dyDescent="0.3">
      <c r="A96" s="212" t="str">
        <f>_xlfn.IFNA(VLOOKUP(BASE!A100,'SUPL. CALCULATION'!A:A,1,0),"")</f>
        <v/>
      </c>
      <c r="B96" s="235">
        <f>_xlfn.IFNA(IF((RIGHT(VLOOKUP(A96,BASE!A:C,3,0),3))=VLOOKUP((RIGHT(VLOOKUP(A96,BASE!A:C,3,0),3)),AB:AB,1,0),4,0),0)+_xlfn.IFNA(IF((RIGHT(VLOOKUP(A96,BASE!A:C,3,0),3))=VLOOKUP((RIGHT(VLOOKUP(A96,BASE!A:C,3,0),3)),AC:AC,1,0),2,0),0)+_xlfn.IFNA(IF((RIGHT(VLOOKUP(A96,BASE!A:C,3,0),3))=VLOOKUP((RIGHT(VLOOKUP(A96,BASE!A:C,3,0),3)),AD:AD,1,0),1,0),0)</f>
        <v>0</v>
      </c>
      <c r="D96" s="213" t="str">
        <f t="shared" si="2"/>
        <v/>
      </c>
      <c r="E96" s="212" t="str">
        <f>IF(LEFT(A96,2)="UL",IF((VLOOKUP(VLOOKUP(A96,BASE!A:B,2,0),REGISTRATIONS!B:C,2,0))="A320",IF(VLOOKUP(A96,BASE!A:S,19,0)="L",1,""),""),"")</f>
        <v/>
      </c>
      <c r="F96" s="212" t="str">
        <f>IF(LEFT(A96,2)="UL",IF((VLOOKUP(VLOOKUP(A96,BASE!A:B,2,0),REGISTRATIONS!B:C,2,0))="A330",IF(VLOOKUP(A96,BASE!A:S,19,0)="L",1,""),""),"")</f>
        <v/>
      </c>
      <c r="G96" s="212" t="str">
        <f>IF(LEFT(A96,2)="UL",IF((VLOOKUP(VLOOKUP(A96,BASE!A:B,2,0),REGISTRATIONS!B:C,2,0))="A320",IF(VLOOKUP(A96,BASE!A:S,19,0)="T",1,""),""),"")</f>
        <v/>
      </c>
      <c r="H96" s="212" t="str">
        <f>IF(LEFT(A96,2)="UL",IF((VLOOKUP(VLOOKUP(A96,BASE!A:B,2,0),REGISTRATIONS!B:C,2,0))="A330",IF(VLOOKUP(A96,BASE!A:S,19,0)="T",1,""),""),"")</f>
        <v/>
      </c>
      <c r="I96" s="212" t="str">
        <f>IF(LEFT(A96,2)="UL",(_xlfn.IFNA(IF(VLOOKUP(A96,'SUPL. CALCULATION'!A:D,4,0)=VLOOKUP(VLOOKUP(A96,'SUPL. CALCULATION'!A:D,4,0),V:V,1,0),1,""),"")),"")</f>
        <v/>
      </c>
      <c r="J96" s="212" t="str">
        <f>IF(LEFT(A96,2)="UL",IF(VLOOKUP(VLOOKUP(A96,BASE!A:B,2,0),REGISTRATIONS!B:C,2,0)="A320",(_xlfn.IFNA(IF(VLOOKUP(A96,'SUPL. CALCULATION'!A:D,4,0)=VLOOKUP(VLOOKUP(A96,'SUPL. CALCULATION'!A:D,4,0),'Dry Store - UL'!X:X,1,0),1,""),"")),""),"")</f>
        <v/>
      </c>
      <c r="K96" s="212" t="str">
        <f>IF(LEFT(A96,2)="UL",IF(VLOOKUP(VLOOKUP(A96,BASE!A:B,2,0),REGISTRATIONS!B:C,2,0)="A330",(_xlfn.IFNA(IF(VLOOKUP(A96,'SUPL. CALCULATION'!A:D,4,0)=VLOOKUP(VLOOKUP(A96,'SUPL. CALCULATION'!A:D,4,0),'Dry Store - UL'!X:X,1,0),1,""),"")),""),"")</f>
        <v/>
      </c>
      <c r="L96" s="212" t="str">
        <f>IF(LEFT(A96,2)="UL",IF(VLOOKUP(VLOOKUP(A96,BASE!A:B,2,0),REGISTRATIONS!B:C,2,0)="A320",(_xlfn.IFNA(IF(VLOOKUP(A96,'SUPL. CALCULATION'!A:D,4,0)=VLOOKUP(VLOOKUP(A96,'SUPL. CALCULATION'!A:D,4,0),W:W,1,0),1,""),"")),""),"")</f>
        <v/>
      </c>
      <c r="M96" s="212" t="str">
        <f>IF(LEFT(A96,2)="UL",IF(VLOOKUP(VLOOKUP(A96,BASE!A:B,2,0),REGISTRATIONS!B:C,2,0)="A330",(_xlfn.IFNA(IF(VLOOKUP(A96,'SUPL. CALCULATION'!A:D,4,0)=VLOOKUP(VLOOKUP(A96,'SUPL. CALCULATION'!A:D,4,0),W:W,1,0),1,""),"")),""),"")</f>
        <v/>
      </c>
      <c r="N96" s="213" t="str">
        <f>IF(_xlfn.IFNA(VLOOKUP(A96,'SUPL. CALCULATION'!B:AH,32,0),"")=0,"",_xlfn.IFNA(VLOOKUP(A96,'SUPL. CALCULATION'!B:AH,32,0),""))</f>
        <v/>
      </c>
      <c r="O96" s="213" t="str">
        <f>IF(_xlfn.IFNA(VLOOKUP(A96,'SUPL. CALCULATION'!B:AH,33,0),"")=0,"",_xlfn.IFNA(VLOOKUP(A96,'SUPL. CALCULATION'!B:AH,33,0),""))</f>
        <v/>
      </c>
      <c r="P96" s="162" t="str">
        <f t="shared" si="3"/>
        <v/>
      </c>
      <c r="V96" s="231"/>
      <c r="W96" s="232"/>
    </row>
    <row r="97" spans="1:23" x14ac:dyDescent="0.3">
      <c r="A97" s="215" t="str">
        <f>_xlfn.IFNA(VLOOKUP(BASE!A101,'SUPL. CALCULATION'!A:A,1,0),"")</f>
        <v/>
      </c>
      <c r="B97" s="236">
        <f>_xlfn.IFNA(IF((RIGHT(VLOOKUP(A97,BASE!A:C,3,0),3))=VLOOKUP((RIGHT(VLOOKUP(A97,BASE!A:C,3,0),3)),AB:AB,1,0),4,0),0)+_xlfn.IFNA(IF((RIGHT(VLOOKUP(A97,BASE!A:C,3,0),3))=VLOOKUP((RIGHT(VLOOKUP(A97,BASE!A:C,3,0),3)),AC:AC,1,0),2,0),0)+_xlfn.IFNA(IF((RIGHT(VLOOKUP(A97,BASE!A:C,3,0),3))=VLOOKUP((RIGHT(VLOOKUP(A97,BASE!A:C,3,0),3)),AD:AD,1,0),1,0),0)</f>
        <v>0</v>
      </c>
      <c r="D97" s="216" t="str">
        <f t="shared" si="2"/>
        <v/>
      </c>
      <c r="E97" s="215" t="str">
        <f>IF(LEFT(A97,2)="UL",IF((VLOOKUP(VLOOKUP(A97,BASE!A:B,2,0),REGISTRATIONS!B:C,2,0))="A320",IF(VLOOKUP(A97,BASE!A:S,19,0)="L",1,""),""),"")</f>
        <v/>
      </c>
      <c r="F97" s="215" t="str">
        <f>IF(LEFT(A97,2)="UL",IF((VLOOKUP(VLOOKUP(A97,BASE!A:B,2,0),REGISTRATIONS!B:C,2,0))="A330",IF(VLOOKUP(A97,BASE!A:S,19,0)="L",1,""),""),"")</f>
        <v/>
      </c>
      <c r="G97" s="215" t="str">
        <f>IF(LEFT(A97,2)="UL",IF((VLOOKUP(VLOOKUP(A97,BASE!A:B,2,0),REGISTRATIONS!B:C,2,0))="A320",IF(VLOOKUP(A97,BASE!A:S,19,0)="T",1,""),""),"")</f>
        <v/>
      </c>
      <c r="H97" s="215" t="str">
        <f>IF(LEFT(A97,2)="UL",IF((VLOOKUP(VLOOKUP(A97,BASE!A:B,2,0),REGISTRATIONS!B:C,2,0))="A330",IF(VLOOKUP(A97,BASE!A:S,19,0)="T",1,""),""),"")</f>
        <v/>
      </c>
      <c r="I97" s="215" t="str">
        <f>IF(LEFT(A97,2)="UL",(_xlfn.IFNA(IF(VLOOKUP(A97,'SUPL. CALCULATION'!A:D,4,0)=VLOOKUP(VLOOKUP(A97,'SUPL. CALCULATION'!A:D,4,0),V:V,1,0),1,""),"")),"")</f>
        <v/>
      </c>
      <c r="J97" s="215" t="str">
        <f>IF(LEFT(A97,2)="UL",IF(VLOOKUP(VLOOKUP(A97,BASE!A:B,2,0),REGISTRATIONS!B:C,2,0)="A320",(_xlfn.IFNA(IF(VLOOKUP(A97,'SUPL. CALCULATION'!A:D,4,0)=VLOOKUP(VLOOKUP(A97,'SUPL. CALCULATION'!A:D,4,0),'Dry Store - UL'!X:X,1,0),1,""),"")),""),"")</f>
        <v/>
      </c>
      <c r="K97" s="215" t="str">
        <f>IF(LEFT(A97,2)="UL",IF(VLOOKUP(VLOOKUP(A97,BASE!A:B,2,0),REGISTRATIONS!B:C,2,0)="A330",(_xlfn.IFNA(IF(VLOOKUP(A97,'SUPL. CALCULATION'!A:D,4,0)=VLOOKUP(VLOOKUP(A97,'SUPL. CALCULATION'!A:D,4,0),'Dry Store - UL'!X:X,1,0),1,""),"")),""),"")</f>
        <v/>
      </c>
      <c r="L97" s="215" t="str">
        <f>IF(LEFT(A97,2)="UL",IF(VLOOKUP(VLOOKUP(A97,BASE!A:B,2,0),REGISTRATIONS!B:C,2,0)="A320",(_xlfn.IFNA(IF(VLOOKUP(A97,'SUPL. CALCULATION'!A:D,4,0)=VLOOKUP(VLOOKUP(A97,'SUPL. CALCULATION'!A:D,4,0),W:W,1,0),1,""),"")),""),"")</f>
        <v/>
      </c>
      <c r="M97" s="215" t="str">
        <f>IF(LEFT(A97,2)="UL",IF(VLOOKUP(VLOOKUP(A97,BASE!A:B,2,0),REGISTRATIONS!B:C,2,0)="A330",(_xlfn.IFNA(IF(VLOOKUP(A97,'SUPL. CALCULATION'!A:D,4,0)=VLOOKUP(VLOOKUP(A97,'SUPL. CALCULATION'!A:D,4,0),W:W,1,0),1,""),"")),""),"")</f>
        <v/>
      </c>
      <c r="N97" s="216" t="str">
        <f>IF(_xlfn.IFNA(VLOOKUP(A97,'SUPL. CALCULATION'!B:AH,32,0),"")=0,"",_xlfn.IFNA(VLOOKUP(A97,'SUPL. CALCULATION'!B:AH,32,0),""))</f>
        <v/>
      </c>
      <c r="O97" s="216" t="str">
        <f>IF(_xlfn.IFNA(VLOOKUP(A97,'SUPL. CALCULATION'!B:AH,33,0),"")=0,"",_xlfn.IFNA(VLOOKUP(A97,'SUPL. CALCULATION'!B:AH,33,0),""))</f>
        <v/>
      </c>
      <c r="P97" s="162" t="str">
        <f t="shared" si="3"/>
        <v/>
      </c>
    </row>
    <row r="98" spans="1:23" x14ac:dyDescent="0.3">
      <c r="A98" s="212" t="str">
        <f>_xlfn.IFNA(VLOOKUP(BASE!A102,'SUPL. CALCULATION'!A:A,1,0),"")</f>
        <v/>
      </c>
      <c r="B98" s="235">
        <f>_xlfn.IFNA(IF((RIGHT(VLOOKUP(A98,BASE!A:C,3,0),3))=VLOOKUP((RIGHT(VLOOKUP(A98,BASE!A:C,3,0),3)),AB:AB,1,0),4,0),0)+_xlfn.IFNA(IF((RIGHT(VLOOKUP(A98,BASE!A:C,3,0),3))=VLOOKUP((RIGHT(VLOOKUP(A98,BASE!A:C,3,0),3)),AC:AC,1,0),2,0),0)+_xlfn.IFNA(IF((RIGHT(VLOOKUP(A98,BASE!A:C,3,0),3))=VLOOKUP((RIGHT(VLOOKUP(A98,BASE!A:C,3,0),3)),AD:AD,1,0),1,0),0)</f>
        <v>0</v>
      </c>
      <c r="D98" s="213" t="str">
        <f t="shared" si="2"/>
        <v/>
      </c>
      <c r="E98" s="212" t="str">
        <f>IF(LEFT(A98,2)="UL",IF((VLOOKUP(VLOOKUP(A98,BASE!A:B,2,0),REGISTRATIONS!B:C,2,0))="A320",IF(VLOOKUP(A98,BASE!A:S,19,0)="L",1,""),""),"")</f>
        <v/>
      </c>
      <c r="F98" s="212" t="str">
        <f>IF(LEFT(A98,2)="UL",IF((VLOOKUP(VLOOKUP(A98,BASE!A:B,2,0),REGISTRATIONS!B:C,2,0))="A330",IF(VLOOKUP(A98,BASE!A:S,19,0)="L",1,""),""),"")</f>
        <v/>
      </c>
      <c r="G98" s="212" t="str">
        <f>IF(LEFT(A98,2)="UL",IF((VLOOKUP(VLOOKUP(A98,BASE!A:B,2,0),REGISTRATIONS!B:C,2,0))="A320",IF(VLOOKUP(A98,BASE!A:S,19,0)="T",1,""),""),"")</f>
        <v/>
      </c>
      <c r="H98" s="212" t="str">
        <f>IF(LEFT(A98,2)="UL",IF((VLOOKUP(VLOOKUP(A98,BASE!A:B,2,0),REGISTRATIONS!B:C,2,0))="A330",IF(VLOOKUP(A98,BASE!A:S,19,0)="T",1,""),""),"")</f>
        <v/>
      </c>
      <c r="I98" s="212" t="str">
        <f>IF(LEFT(A98,2)="UL",(_xlfn.IFNA(IF(VLOOKUP(A98,'SUPL. CALCULATION'!A:D,4,0)=VLOOKUP(VLOOKUP(A98,'SUPL. CALCULATION'!A:D,4,0),V:V,1,0),1,""),"")),"")</f>
        <v/>
      </c>
      <c r="J98" s="212" t="str">
        <f>IF(LEFT(A98,2)="UL",IF(VLOOKUP(VLOOKUP(A98,BASE!A:B,2,0),REGISTRATIONS!B:C,2,0)="A320",(_xlfn.IFNA(IF(VLOOKUP(A98,'SUPL. CALCULATION'!A:D,4,0)=VLOOKUP(VLOOKUP(A98,'SUPL. CALCULATION'!A:D,4,0),'Dry Store - UL'!X:X,1,0),1,""),"")),""),"")</f>
        <v/>
      </c>
      <c r="K98" s="212" t="str">
        <f>IF(LEFT(A98,2)="UL",IF(VLOOKUP(VLOOKUP(A98,BASE!A:B,2,0),REGISTRATIONS!B:C,2,0)="A330",(_xlfn.IFNA(IF(VLOOKUP(A98,'SUPL. CALCULATION'!A:D,4,0)=VLOOKUP(VLOOKUP(A98,'SUPL. CALCULATION'!A:D,4,0),'Dry Store - UL'!X:X,1,0),1,""),"")),""),"")</f>
        <v/>
      </c>
      <c r="L98" s="212" t="str">
        <f>IF(LEFT(A98,2)="UL",IF(VLOOKUP(VLOOKUP(A98,BASE!A:B,2,0),REGISTRATIONS!B:C,2,0)="A320",(_xlfn.IFNA(IF(VLOOKUP(A98,'SUPL. CALCULATION'!A:D,4,0)=VLOOKUP(VLOOKUP(A98,'SUPL. CALCULATION'!A:D,4,0),W:W,1,0),1,""),"")),""),"")</f>
        <v/>
      </c>
      <c r="M98" s="212" t="str">
        <f>IF(LEFT(A98,2)="UL",IF(VLOOKUP(VLOOKUP(A98,BASE!A:B,2,0),REGISTRATIONS!B:C,2,0)="A330",(_xlfn.IFNA(IF(VLOOKUP(A98,'SUPL. CALCULATION'!A:D,4,0)=VLOOKUP(VLOOKUP(A98,'SUPL. CALCULATION'!A:D,4,0),W:W,1,0),1,""),"")),""),"")</f>
        <v/>
      </c>
      <c r="N98" s="213" t="str">
        <f>IF(_xlfn.IFNA(VLOOKUP(A98,'SUPL. CALCULATION'!B:AH,32,0),"")=0,"",_xlfn.IFNA(VLOOKUP(A98,'SUPL. CALCULATION'!B:AH,32,0),""))</f>
        <v/>
      </c>
      <c r="O98" s="213" t="str">
        <f>IF(_xlfn.IFNA(VLOOKUP(A98,'SUPL. CALCULATION'!B:AH,33,0),"")=0,"",_xlfn.IFNA(VLOOKUP(A98,'SUPL. CALCULATION'!B:AH,33,0),""))</f>
        <v/>
      </c>
      <c r="P98" s="162" t="str">
        <f t="shared" si="3"/>
        <v/>
      </c>
      <c r="V98" s="231"/>
      <c r="W98" s="232"/>
    </row>
    <row r="99" spans="1:23" x14ac:dyDescent="0.3">
      <c r="A99" s="215" t="str">
        <f>_xlfn.IFNA(VLOOKUP(BASE!A103,'SUPL. CALCULATION'!A:A,1,0),"")</f>
        <v/>
      </c>
      <c r="B99" s="236">
        <f>_xlfn.IFNA(IF((RIGHT(VLOOKUP(A99,BASE!A:C,3,0),3))=VLOOKUP((RIGHT(VLOOKUP(A99,BASE!A:C,3,0),3)),AB:AB,1,0),4,0),0)+_xlfn.IFNA(IF((RIGHT(VLOOKUP(A99,BASE!A:C,3,0),3))=VLOOKUP((RIGHT(VLOOKUP(A99,BASE!A:C,3,0),3)),AC:AC,1,0),2,0),0)+_xlfn.IFNA(IF((RIGHT(VLOOKUP(A99,BASE!A:C,3,0),3))=VLOOKUP((RIGHT(VLOOKUP(A99,BASE!A:C,3,0),3)),AD:AD,1,0),1,0),0)</f>
        <v>0</v>
      </c>
      <c r="D99" s="216" t="str">
        <f t="shared" si="2"/>
        <v/>
      </c>
      <c r="E99" s="215" t="str">
        <f>IF(LEFT(A99,2)="UL",IF((VLOOKUP(VLOOKUP(A99,BASE!A:B,2,0),REGISTRATIONS!B:C,2,0))="A320",IF(VLOOKUP(A99,BASE!A:S,19,0)="L",1,""),""),"")</f>
        <v/>
      </c>
      <c r="F99" s="215" t="str">
        <f>IF(LEFT(A99,2)="UL",IF((VLOOKUP(VLOOKUP(A99,BASE!A:B,2,0),REGISTRATIONS!B:C,2,0))="A330",IF(VLOOKUP(A99,BASE!A:S,19,0)="L",1,""),""),"")</f>
        <v/>
      </c>
      <c r="G99" s="215" t="str">
        <f>IF(LEFT(A99,2)="UL",IF((VLOOKUP(VLOOKUP(A99,BASE!A:B,2,0),REGISTRATIONS!B:C,2,0))="A320",IF(VLOOKUP(A99,BASE!A:S,19,0)="T",1,""),""),"")</f>
        <v/>
      </c>
      <c r="H99" s="215" t="str">
        <f>IF(LEFT(A99,2)="UL",IF((VLOOKUP(VLOOKUP(A99,BASE!A:B,2,0),REGISTRATIONS!B:C,2,0))="A330",IF(VLOOKUP(A99,BASE!A:S,19,0)="T",1,""),""),"")</f>
        <v/>
      </c>
      <c r="I99" s="215" t="str">
        <f>IF(LEFT(A99,2)="UL",(_xlfn.IFNA(IF(VLOOKUP(A99,'SUPL. CALCULATION'!A:D,4,0)=VLOOKUP(VLOOKUP(A99,'SUPL. CALCULATION'!A:D,4,0),V:V,1,0),1,""),"")),"")</f>
        <v/>
      </c>
      <c r="J99" s="215" t="str">
        <f>IF(LEFT(A99,2)="UL",IF(VLOOKUP(VLOOKUP(A99,BASE!A:B,2,0),REGISTRATIONS!B:C,2,0)="A320",(_xlfn.IFNA(IF(VLOOKUP(A99,'SUPL. CALCULATION'!A:D,4,0)=VLOOKUP(VLOOKUP(A99,'SUPL. CALCULATION'!A:D,4,0),'Dry Store - UL'!X:X,1,0),1,""),"")),""),"")</f>
        <v/>
      </c>
      <c r="K99" s="215" t="str">
        <f>IF(LEFT(A99,2)="UL",IF(VLOOKUP(VLOOKUP(A99,BASE!A:B,2,0),REGISTRATIONS!B:C,2,0)="A330",(_xlfn.IFNA(IF(VLOOKUP(A99,'SUPL. CALCULATION'!A:D,4,0)=VLOOKUP(VLOOKUP(A99,'SUPL. CALCULATION'!A:D,4,0),'Dry Store - UL'!X:X,1,0),1,""),"")),""),"")</f>
        <v/>
      </c>
      <c r="L99" s="215" t="str">
        <f>IF(LEFT(A99,2)="UL",IF(VLOOKUP(VLOOKUP(A99,BASE!A:B,2,0),REGISTRATIONS!B:C,2,0)="A320",(_xlfn.IFNA(IF(VLOOKUP(A99,'SUPL. CALCULATION'!A:D,4,0)=VLOOKUP(VLOOKUP(A99,'SUPL. CALCULATION'!A:D,4,0),W:W,1,0),1,""),"")),""),"")</f>
        <v/>
      </c>
      <c r="M99" s="215" t="str">
        <f>IF(LEFT(A99,2)="UL",IF(VLOOKUP(VLOOKUP(A99,BASE!A:B,2,0),REGISTRATIONS!B:C,2,0)="A330",(_xlfn.IFNA(IF(VLOOKUP(A99,'SUPL. CALCULATION'!A:D,4,0)=VLOOKUP(VLOOKUP(A99,'SUPL. CALCULATION'!A:D,4,0),W:W,1,0),1,""),"")),""),"")</f>
        <v/>
      </c>
      <c r="N99" s="216" t="str">
        <f>IF(_xlfn.IFNA(VLOOKUP(A99,'SUPL. CALCULATION'!B:AH,32,0),"")=0,"",_xlfn.IFNA(VLOOKUP(A99,'SUPL. CALCULATION'!B:AH,32,0),""))</f>
        <v/>
      </c>
      <c r="O99" s="216" t="str">
        <f>IF(_xlfn.IFNA(VLOOKUP(A99,'SUPL. CALCULATION'!B:AH,33,0),"")=0,"",_xlfn.IFNA(VLOOKUP(A99,'SUPL. CALCULATION'!B:AH,33,0),""))</f>
        <v/>
      </c>
      <c r="P99" s="162" t="str">
        <f t="shared" si="3"/>
        <v/>
      </c>
    </row>
    <row r="100" spans="1:23" x14ac:dyDescent="0.3">
      <c r="A100" s="212" t="str">
        <f>_xlfn.IFNA(VLOOKUP(BASE!A104,'SUPL. CALCULATION'!A:A,1,0),"")</f>
        <v/>
      </c>
      <c r="B100" s="235">
        <f>_xlfn.IFNA(IF((RIGHT(VLOOKUP(A100,BASE!A:C,3,0),3))=VLOOKUP((RIGHT(VLOOKUP(A100,BASE!A:C,3,0),3)),AB:AB,1,0),4,0),0)+_xlfn.IFNA(IF((RIGHT(VLOOKUP(A100,BASE!A:C,3,0),3))=VLOOKUP((RIGHT(VLOOKUP(A100,BASE!A:C,3,0),3)),AC:AC,1,0),2,0),0)+_xlfn.IFNA(IF((RIGHT(VLOOKUP(A100,BASE!A:C,3,0),3))=VLOOKUP((RIGHT(VLOOKUP(A100,BASE!A:C,3,0),3)),AD:AD,1,0),1,0),0)</f>
        <v>0</v>
      </c>
      <c r="D100" s="213" t="str">
        <f t="shared" si="2"/>
        <v/>
      </c>
      <c r="E100" s="212" t="str">
        <f>IF(LEFT(A100,2)="UL",IF((VLOOKUP(VLOOKUP(A100,BASE!A:B,2,0),REGISTRATIONS!B:C,2,0))="A320",IF(VLOOKUP(A100,BASE!A:S,19,0)="L",1,""),""),"")</f>
        <v/>
      </c>
      <c r="F100" s="212" t="str">
        <f>IF(LEFT(A100,2)="UL",IF((VLOOKUP(VLOOKUP(A100,BASE!A:B,2,0),REGISTRATIONS!B:C,2,0))="A330",IF(VLOOKUP(A100,BASE!A:S,19,0)="L",1,""),""),"")</f>
        <v/>
      </c>
      <c r="G100" s="212" t="str">
        <f>IF(LEFT(A100,2)="UL",IF((VLOOKUP(VLOOKUP(A100,BASE!A:B,2,0),REGISTRATIONS!B:C,2,0))="A320",IF(VLOOKUP(A100,BASE!A:S,19,0)="T",1,""),""),"")</f>
        <v/>
      </c>
      <c r="H100" s="212" t="str">
        <f>IF(LEFT(A100,2)="UL",IF((VLOOKUP(VLOOKUP(A100,BASE!A:B,2,0),REGISTRATIONS!B:C,2,0))="A330",IF(VLOOKUP(A100,BASE!A:S,19,0)="T",1,""),""),"")</f>
        <v/>
      </c>
      <c r="I100" s="212" t="str">
        <f>IF(LEFT(A100,2)="UL",(_xlfn.IFNA(IF(VLOOKUP(A100,'SUPL. CALCULATION'!A:D,4,0)=VLOOKUP(VLOOKUP(A100,'SUPL. CALCULATION'!A:D,4,0),V:V,1,0),1,""),"")),"")</f>
        <v/>
      </c>
      <c r="J100" s="212" t="str">
        <f>IF(LEFT(A100,2)="UL",IF(VLOOKUP(VLOOKUP(A100,BASE!A:B,2,0),REGISTRATIONS!B:C,2,0)="A320",(_xlfn.IFNA(IF(VLOOKUP(A100,'SUPL. CALCULATION'!A:D,4,0)=VLOOKUP(VLOOKUP(A100,'SUPL. CALCULATION'!A:D,4,0),'Dry Store - UL'!X:X,1,0),1,""),"")),""),"")</f>
        <v/>
      </c>
      <c r="K100" s="212" t="str">
        <f>IF(LEFT(A100,2)="UL",IF(VLOOKUP(VLOOKUP(A100,BASE!A:B,2,0),REGISTRATIONS!B:C,2,0)="A330",(_xlfn.IFNA(IF(VLOOKUP(A100,'SUPL. CALCULATION'!A:D,4,0)=VLOOKUP(VLOOKUP(A100,'SUPL. CALCULATION'!A:D,4,0),'Dry Store - UL'!X:X,1,0),1,""),"")),""),"")</f>
        <v/>
      </c>
      <c r="L100" s="212" t="str">
        <f>IF(LEFT(A100,2)="UL",IF(VLOOKUP(VLOOKUP(A100,BASE!A:B,2,0),REGISTRATIONS!B:C,2,0)="A320",(_xlfn.IFNA(IF(VLOOKUP(A100,'SUPL. CALCULATION'!A:D,4,0)=VLOOKUP(VLOOKUP(A100,'SUPL. CALCULATION'!A:D,4,0),W:W,1,0),1,""),"")),""),"")</f>
        <v/>
      </c>
      <c r="M100" s="212" t="str">
        <f>IF(LEFT(A100,2)="UL",IF(VLOOKUP(VLOOKUP(A100,BASE!A:B,2,0),REGISTRATIONS!B:C,2,0)="A330",(_xlfn.IFNA(IF(VLOOKUP(A100,'SUPL. CALCULATION'!A:D,4,0)=VLOOKUP(VLOOKUP(A100,'SUPL. CALCULATION'!A:D,4,0),W:W,1,0),1,""),"")),""),"")</f>
        <v/>
      </c>
      <c r="N100" s="213" t="str">
        <f>IF(_xlfn.IFNA(VLOOKUP(A100,'SUPL. CALCULATION'!B:AH,32,0),"")=0,"",_xlfn.IFNA(VLOOKUP(A100,'SUPL. CALCULATION'!B:AH,32,0),""))</f>
        <v/>
      </c>
      <c r="O100" s="213" t="str">
        <f>IF(_xlfn.IFNA(VLOOKUP(A100,'SUPL. CALCULATION'!B:AH,33,0),"")=0,"",_xlfn.IFNA(VLOOKUP(A100,'SUPL. CALCULATION'!B:AH,33,0),""))</f>
        <v/>
      </c>
      <c r="P100" s="162" t="str">
        <f t="shared" si="3"/>
        <v/>
      </c>
      <c r="V100" s="231"/>
      <c r="W100" s="232"/>
    </row>
    <row r="101" spans="1:23" x14ac:dyDescent="0.3">
      <c r="A101" s="215" t="str">
        <f>_xlfn.IFNA(VLOOKUP(BASE!A105,'SUPL. CALCULATION'!A:A,1,0),"")</f>
        <v/>
      </c>
      <c r="B101" s="236">
        <f>_xlfn.IFNA(IF((RIGHT(VLOOKUP(A101,BASE!A:C,3,0),3))=VLOOKUP((RIGHT(VLOOKUP(A101,BASE!A:C,3,0),3)),AB:AB,1,0),4,0),0)+_xlfn.IFNA(IF((RIGHT(VLOOKUP(A101,BASE!A:C,3,0),3))=VLOOKUP((RIGHT(VLOOKUP(A101,BASE!A:C,3,0),3)),AC:AC,1,0),2,0),0)+_xlfn.IFNA(IF((RIGHT(VLOOKUP(A101,BASE!A:C,3,0),3))=VLOOKUP((RIGHT(VLOOKUP(A101,BASE!A:C,3,0),3)),AD:AD,1,0),1,0),0)</f>
        <v>0</v>
      </c>
      <c r="D101" s="216" t="str">
        <f t="shared" si="2"/>
        <v/>
      </c>
      <c r="E101" s="215" t="str">
        <f>IF(LEFT(A101,2)="UL",IF((VLOOKUP(VLOOKUP(A101,BASE!A:B,2,0),REGISTRATIONS!B:C,2,0))="A320",IF(VLOOKUP(A101,BASE!A:S,19,0)="L",1,""),""),"")</f>
        <v/>
      </c>
      <c r="F101" s="215" t="str">
        <f>IF(LEFT(A101,2)="UL",IF((VLOOKUP(VLOOKUP(A101,BASE!A:B,2,0),REGISTRATIONS!B:C,2,0))="A330",IF(VLOOKUP(A101,BASE!A:S,19,0)="L",1,""),""),"")</f>
        <v/>
      </c>
      <c r="G101" s="215" t="str">
        <f>IF(LEFT(A101,2)="UL",IF((VLOOKUP(VLOOKUP(A101,BASE!A:B,2,0),REGISTRATIONS!B:C,2,0))="A320",IF(VLOOKUP(A101,BASE!A:S,19,0)="T",1,""),""),"")</f>
        <v/>
      </c>
      <c r="H101" s="215" t="str">
        <f>IF(LEFT(A101,2)="UL",IF((VLOOKUP(VLOOKUP(A101,BASE!A:B,2,0),REGISTRATIONS!B:C,2,0))="A330",IF(VLOOKUP(A101,BASE!A:S,19,0)="T",1,""),""),"")</f>
        <v/>
      </c>
      <c r="I101" s="215" t="str">
        <f>IF(LEFT(A101,2)="UL",(_xlfn.IFNA(IF(VLOOKUP(A101,'SUPL. CALCULATION'!A:D,4,0)=VLOOKUP(VLOOKUP(A101,'SUPL. CALCULATION'!A:D,4,0),V:V,1,0),1,""),"")),"")</f>
        <v/>
      </c>
      <c r="J101" s="215" t="str">
        <f>IF(LEFT(A101,2)="UL",IF(VLOOKUP(VLOOKUP(A101,BASE!A:B,2,0),REGISTRATIONS!B:C,2,0)="A320",(_xlfn.IFNA(IF(VLOOKUP(A101,'SUPL. CALCULATION'!A:D,4,0)=VLOOKUP(VLOOKUP(A101,'SUPL. CALCULATION'!A:D,4,0),'Dry Store - UL'!X:X,1,0),1,""),"")),""),"")</f>
        <v/>
      </c>
      <c r="K101" s="215" t="str">
        <f>IF(LEFT(A101,2)="UL",IF(VLOOKUP(VLOOKUP(A101,BASE!A:B,2,0),REGISTRATIONS!B:C,2,0)="A330",(_xlfn.IFNA(IF(VLOOKUP(A101,'SUPL. CALCULATION'!A:D,4,0)=VLOOKUP(VLOOKUP(A101,'SUPL. CALCULATION'!A:D,4,0),'Dry Store - UL'!X:X,1,0),1,""),"")),""),"")</f>
        <v/>
      </c>
      <c r="L101" s="215" t="str">
        <f>IF(LEFT(A101,2)="UL",IF(VLOOKUP(VLOOKUP(A101,BASE!A:B,2,0),REGISTRATIONS!B:C,2,0)="A320",(_xlfn.IFNA(IF(VLOOKUP(A101,'SUPL. CALCULATION'!A:D,4,0)=VLOOKUP(VLOOKUP(A101,'SUPL. CALCULATION'!A:D,4,0),W:W,1,0),1,""),"")),""),"")</f>
        <v/>
      </c>
      <c r="M101" s="215" t="str">
        <f>IF(LEFT(A101,2)="UL",IF(VLOOKUP(VLOOKUP(A101,BASE!A:B,2,0),REGISTRATIONS!B:C,2,0)="A330",(_xlfn.IFNA(IF(VLOOKUP(A101,'SUPL. CALCULATION'!A:D,4,0)=VLOOKUP(VLOOKUP(A101,'SUPL. CALCULATION'!A:D,4,0),W:W,1,0),1,""),"")),""),"")</f>
        <v/>
      </c>
      <c r="N101" s="216" t="str">
        <f>IF(_xlfn.IFNA(VLOOKUP(A101,'SUPL. CALCULATION'!B:AH,32,0),"")=0,"",_xlfn.IFNA(VLOOKUP(A101,'SUPL. CALCULATION'!B:AH,32,0),""))</f>
        <v/>
      </c>
      <c r="O101" s="216" t="str">
        <f>IF(_xlfn.IFNA(VLOOKUP(A101,'SUPL. CALCULATION'!B:AH,33,0),"")=0,"",_xlfn.IFNA(VLOOKUP(A101,'SUPL. CALCULATION'!B:AH,33,0),""))</f>
        <v/>
      </c>
      <c r="P101" s="162" t="str">
        <f t="shared" si="3"/>
        <v/>
      </c>
    </row>
    <row r="102" spans="1:23" x14ac:dyDescent="0.3">
      <c r="A102" s="212" t="str">
        <f>_xlfn.IFNA(VLOOKUP(BASE!A106,'SUPL. CALCULATION'!A:A,1,0),"")</f>
        <v/>
      </c>
      <c r="B102" s="235">
        <f>_xlfn.IFNA(IF((RIGHT(VLOOKUP(A102,BASE!A:C,3,0),3))=VLOOKUP((RIGHT(VLOOKUP(A102,BASE!A:C,3,0),3)),AB:AB,1,0),4,0),0)+_xlfn.IFNA(IF((RIGHT(VLOOKUP(A102,BASE!A:C,3,0),3))=VLOOKUP((RIGHT(VLOOKUP(A102,BASE!A:C,3,0),3)),AC:AC,1,0),2,0),0)+_xlfn.IFNA(IF((RIGHT(VLOOKUP(A102,BASE!A:C,3,0),3))=VLOOKUP((RIGHT(VLOOKUP(A102,BASE!A:C,3,0),3)),AD:AD,1,0),1,0),0)</f>
        <v>0</v>
      </c>
      <c r="D102" s="213" t="str">
        <f t="shared" si="2"/>
        <v/>
      </c>
      <c r="E102" s="212" t="str">
        <f>IF(LEFT(A102,2)="UL",IF((VLOOKUP(VLOOKUP(A102,BASE!A:B,2,0),REGISTRATIONS!B:C,2,0))="A320",IF(VLOOKUP(A102,BASE!A:S,19,0)="L",1,""),""),"")</f>
        <v/>
      </c>
      <c r="F102" s="212" t="str">
        <f>IF(LEFT(A102,2)="UL",IF((VLOOKUP(VLOOKUP(A102,BASE!A:B,2,0),REGISTRATIONS!B:C,2,0))="A330",IF(VLOOKUP(A102,BASE!A:S,19,0)="L",1,""),""),"")</f>
        <v/>
      </c>
      <c r="G102" s="212" t="str">
        <f>IF(LEFT(A102,2)="UL",IF((VLOOKUP(VLOOKUP(A102,BASE!A:B,2,0),REGISTRATIONS!B:C,2,0))="A320",IF(VLOOKUP(A102,BASE!A:S,19,0)="T",1,""),""),"")</f>
        <v/>
      </c>
      <c r="H102" s="212" t="str">
        <f>IF(LEFT(A102,2)="UL",IF((VLOOKUP(VLOOKUP(A102,BASE!A:B,2,0),REGISTRATIONS!B:C,2,0))="A330",IF(VLOOKUP(A102,BASE!A:S,19,0)="T",1,""),""),"")</f>
        <v/>
      </c>
      <c r="I102" s="212" t="str">
        <f>IF(LEFT(A102,2)="UL",(_xlfn.IFNA(IF(VLOOKUP(A102,'SUPL. CALCULATION'!A:D,4,0)=VLOOKUP(VLOOKUP(A102,'SUPL. CALCULATION'!A:D,4,0),V:V,1,0),1,""),"")),"")</f>
        <v/>
      </c>
      <c r="J102" s="212" t="str">
        <f>IF(LEFT(A102,2)="UL",IF(VLOOKUP(VLOOKUP(A102,BASE!A:B,2,0),REGISTRATIONS!B:C,2,0)="A320",(_xlfn.IFNA(IF(VLOOKUP(A102,'SUPL. CALCULATION'!A:D,4,0)=VLOOKUP(VLOOKUP(A102,'SUPL. CALCULATION'!A:D,4,0),'Dry Store - UL'!X:X,1,0),1,""),"")),""),"")</f>
        <v/>
      </c>
      <c r="K102" s="212" t="str">
        <f>IF(LEFT(A102,2)="UL",IF(VLOOKUP(VLOOKUP(A102,BASE!A:B,2,0),REGISTRATIONS!B:C,2,0)="A330",(_xlfn.IFNA(IF(VLOOKUP(A102,'SUPL. CALCULATION'!A:D,4,0)=VLOOKUP(VLOOKUP(A102,'SUPL. CALCULATION'!A:D,4,0),'Dry Store - UL'!X:X,1,0),1,""),"")),""),"")</f>
        <v/>
      </c>
      <c r="L102" s="212" t="str">
        <f>IF(LEFT(A102,2)="UL",IF(VLOOKUP(VLOOKUP(A102,BASE!A:B,2,0),REGISTRATIONS!B:C,2,0)="A320",(_xlfn.IFNA(IF(VLOOKUP(A102,'SUPL. CALCULATION'!A:D,4,0)=VLOOKUP(VLOOKUP(A102,'SUPL. CALCULATION'!A:D,4,0),W:W,1,0),1,""),"")),""),"")</f>
        <v/>
      </c>
      <c r="M102" s="212" t="str">
        <f>IF(LEFT(A102,2)="UL",IF(VLOOKUP(VLOOKUP(A102,BASE!A:B,2,0),REGISTRATIONS!B:C,2,0)="A330",(_xlfn.IFNA(IF(VLOOKUP(A102,'SUPL. CALCULATION'!A:D,4,0)=VLOOKUP(VLOOKUP(A102,'SUPL. CALCULATION'!A:D,4,0),W:W,1,0),1,""),"")),""),"")</f>
        <v/>
      </c>
      <c r="N102" s="213" t="str">
        <f>IF(_xlfn.IFNA(VLOOKUP(A102,'SUPL. CALCULATION'!B:AH,32,0),"")=0,"",_xlfn.IFNA(VLOOKUP(A102,'SUPL. CALCULATION'!B:AH,32,0),""))</f>
        <v/>
      </c>
      <c r="O102" s="213" t="str">
        <f>IF(_xlfn.IFNA(VLOOKUP(A102,'SUPL. CALCULATION'!B:AH,33,0),"")=0,"",_xlfn.IFNA(VLOOKUP(A102,'SUPL. CALCULATION'!B:AH,33,0),""))</f>
        <v/>
      </c>
      <c r="P102" s="162" t="str">
        <f t="shared" si="3"/>
        <v/>
      </c>
      <c r="V102" s="231"/>
      <c r="W102" s="232"/>
    </row>
    <row r="103" spans="1:23" x14ac:dyDescent="0.3">
      <c r="A103" s="215" t="str">
        <f>_xlfn.IFNA(VLOOKUP(BASE!A107,'SUPL. CALCULATION'!A:A,1,0),"")</f>
        <v/>
      </c>
      <c r="B103" s="236">
        <f>_xlfn.IFNA(IF((RIGHT(VLOOKUP(A103,BASE!A:C,3,0),3))=VLOOKUP((RIGHT(VLOOKUP(A103,BASE!A:C,3,0),3)),AB:AB,1,0),4,0),0)+_xlfn.IFNA(IF((RIGHT(VLOOKUP(A103,BASE!A:C,3,0),3))=VLOOKUP((RIGHT(VLOOKUP(A103,BASE!A:C,3,0),3)),AC:AC,1,0),2,0),0)+_xlfn.IFNA(IF((RIGHT(VLOOKUP(A103,BASE!A:C,3,0),3))=VLOOKUP((RIGHT(VLOOKUP(A103,BASE!A:C,3,0),3)),AD:AD,1,0),1,0),0)</f>
        <v>0</v>
      </c>
      <c r="D103" s="216" t="str">
        <f t="shared" si="2"/>
        <v/>
      </c>
      <c r="E103" s="215" t="str">
        <f>IF(LEFT(A103,2)="UL",IF((VLOOKUP(VLOOKUP(A103,BASE!A:B,2,0),REGISTRATIONS!B:C,2,0))="A320",IF(VLOOKUP(A103,BASE!A:S,19,0)="L",1,""),""),"")</f>
        <v/>
      </c>
      <c r="F103" s="215" t="str">
        <f>IF(LEFT(A103,2)="UL",IF((VLOOKUP(VLOOKUP(A103,BASE!A:B,2,0),REGISTRATIONS!B:C,2,0))="A330",IF(VLOOKUP(A103,BASE!A:S,19,0)="L",1,""),""),"")</f>
        <v/>
      </c>
      <c r="G103" s="215" t="str">
        <f>IF(LEFT(A103,2)="UL",IF((VLOOKUP(VLOOKUP(A103,BASE!A:B,2,0),REGISTRATIONS!B:C,2,0))="A320",IF(VLOOKUP(A103,BASE!A:S,19,0)="T",1,""),""),"")</f>
        <v/>
      </c>
      <c r="H103" s="215" t="str">
        <f>IF(LEFT(A103,2)="UL",IF((VLOOKUP(VLOOKUP(A103,BASE!A:B,2,0),REGISTRATIONS!B:C,2,0))="A330",IF(VLOOKUP(A103,BASE!A:S,19,0)="T",1,""),""),"")</f>
        <v/>
      </c>
      <c r="I103" s="215" t="str">
        <f>IF(LEFT(A103,2)="UL",(_xlfn.IFNA(IF(VLOOKUP(A103,'SUPL. CALCULATION'!A:D,4,0)=VLOOKUP(VLOOKUP(A103,'SUPL. CALCULATION'!A:D,4,0),V:V,1,0),1,""),"")),"")</f>
        <v/>
      </c>
      <c r="J103" s="215" t="str">
        <f>IF(LEFT(A103,2)="UL",IF(VLOOKUP(VLOOKUP(A103,BASE!A:B,2,0),REGISTRATIONS!B:C,2,0)="A320",(_xlfn.IFNA(IF(VLOOKUP(A103,'SUPL. CALCULATION'!A:D,4,0)=VLOOKUP(VLOOKUP(A103,'SUPL. CALCULATION'!A:D,4,0),'Dry Store - UL'!X:X,1,0),1,""),"")),""),"")</f>
        <v/>
      </c>
      <c r="K103" s="215" t="str">
        <f>IF(LEFT(A103,2)="UL",IF(VLOOKUP(VLOOKUP(A103,BASE!A:B,2,0),REGISTRATIONS!B:C,2,0)="A330",(_xlfn.IFNA(IF(VLOOKUP(A103,'SUPL. CALCULATION'!A:D,4,0)=VLOOKUP(VLOOKUP(A103,'SUPL. CALCULATION'!A:D,4,0),'Dry Store - UL'!X:X,1,0),1,""),"")),""),"")</f>
        <v/>
      </c>
      <c r="L103" s="215" t="str">
        <f>IF(LEFT(A103,2)="UL",IF(VLOOKUP(VLOOKUP(A103,BASE!A:B,2,0),REGISTRATIONS!B:C,2,0)="A320",(_xlfn.IFNA(IF(VLOOKUP(A103,'SUPL. CALCULATION'!A:D,4,0)=VLOOKUP(VLOOKUP(A103,'SUPL. CALCULATION'!A:D,4,0),W:W,1,0),1,""),"")),""),"")</f>
        <v/>
      </c>
      <c r="M103" s="215" t="str">
        <f>IF(LEFT(A103,2)="UL",IF(VLOOKUP(VLOOKUP(A103,BASE!A:B,2,0),REGISTRATIONS!B:C,2,0)="A330",(_xlfn.IFNA(IF(VLOOKUP(A103,'SUPL. CALCULATION'!A:D,4,0)=VLOOKUP(VLOOKUP(A103,'SUPL. CALCULATION'!A:D,4,0),W:W,1,0),1,""),"")),""),"")</f>
        <v/>
      </c>
      <c r="N103" s="216" t="str">
        <f>IF(_xlfn.IFNA(VLOOKUP(A103,'SUPL. CALCULATION'!B:AH,32,0),"")=0,"",_xlfn.IFNA(VLOOKUP(A103,'SUPL. CALCULATION'!B:AH,32,0),""))</f>
        <v/>
      </c>
      <c r="O103" s="216" t="str">
        <f>IF(_xlfn.IFNA(VLOOKUP(A103,'SUPL. CALCULATION'!B:AH,33,0),"")=0,"",_xlfn.IFNA(VLOOKUP(A103,'SUPL. CALCULATION'!B:AH,33,0),""))</f>
        <v/>
      </c>
      <c r="P103" s="162" t="str">
        <f t="shared" si="3"/>
        <v/>
      </c>
    </row>
    <row r="104" spans="1:23" x14ac:dyDescent="0.3">
      <c r="A104" s="212" t="str">
        <f>_xlfn.IFNA(VLOOKUP(BASE!A108,'SUPL. CALCULATION'!A:A,1,0),"")</f>
        <v/>
      </c>
      <c r="B104" s="235">
        <f>_xlfn.IFNA(IF((RIGHT(VLOOKUP(A104,BASE!A:C,3,0),3))=VLOOKUP((RIGHT(VLOOKUP(A104,BASE!A:C,3,0),3)),AB:AB,1,0),4,0),0)+_xlfn.IFNA(IF((RIGHT(VLOOKUP(A104,BASE!A:C,3,0),3))=VLOOKUP((RIGHT(VLOOKUP(A104,BASE!A:C,3,0),3)),AC:AC,1,0),2,0),0)+_xlfn.IFNA(IF((RIGHT(VLOOKUP(A104,BASE!A:C,3,0),3))=VLOOKUP((RIGHT(VLOOKUP(A104,BASE!A:C,3,0),3)),AD:AD,1,0),1,0),0)</f>
        <v>0</v>
      </c>
      <c r="D104" s="213" t="str">
        <f t="shared" si="2"/>
        <v/>
      </c>
      <c r="E104" s="212" t="str">
        <f>IF(LEFT(A104,2)="UL",IF((VLOOKUP(VLOOKUP(A104,BASE!A:B,2,0),REGISTRATIONS!B:C,2,0))="A320",IF(VLOOKUP(A104,BASE!A:S,19,0)="L",1,""),""),"")</f>
        <v/>
      </c>
      <c r="F104" s="212" t="str">
        <f>IF(LEFT(A104,2)="UL",IF((VLOOKUP(VLOOKUP(A104,BASE!A:B,2,0),REGISTRATIONS!B:C,2,0))="A330",IF(VLOOKUP(A104,BASE!A:S,19,0)="L",1,""),""),"")</f>
        <v/>
      </c>
      <c r="G104" s="212" t="str">
        <f>IF(LEFT(A104,2)="UL",IF((VLOOKUP(VLOOKUP(A104,BASE!A:B,2,0),REGISTRATIONS!B:C,2,0))="A320",IF(VLOOKUP(A104,BASE!A:S,19,0)="T",1,""),""),"")</f>
        <v/>
      </c>
      <c r="H104" s="212" t="str">
        <f>IF(LEFT(A104,2)="UL",IF((VLOOKUP(VLOOKUP(A104,BASE!A:B,2,0),REGISTRATIONS!B:C,2,0))="A330",IF(VLOOKUP(A104,BASE!A:S,19,0)="T",1,""),""),"")</f>
        <v/>
      </c>
      <c r="I104" s="212" t="str">
        <f>IF(LEFT(A104,2)="UL",(_xlfn.IFNA(IF(VLOOKUP(A104,'SUPL. CALCULATION'!A:D,4,0)=VLOOKUP(VLOOKUP(A104,'SUPL. CALCULATION'!A:D,4,0),V:V,1,0),1,""),"")),"")</f>
        <v/>
      </c>
      <c r="J104" s="212" t="str">
        <f>IF(LEFT(A104,2)="UL",IF(VLOOKUP(VLOOKUP(A104,BASE!A:B,2,0),REGISTRATIONS!B:C,2,0)="A320",(_xlfn.IFNA(IF(VLOOKUP(A104,'SUPL. CALCULATION'!A:D,4,0)=VLOOKUP(VLOOKUP(A104,'SUPL. CALCULATION'!A:D,4,0),'Dry Store - UL'!X:X,1,0),1,""),"")),""),"")</f>
        <v/>
      </c>
      <c r="K104" s="212" t="str">
        <f>IF(LEFT(A104,2)="UL",IF(VLOOKUP(VLOOKUP(A104,BASE!A:B,2,0),REGISTRATIONS!B:C,2,0)="A330",(_xlfn.IFNA(IF(VLOOKUP(A104,'SUPL. CALCULATION'!A:D,4,0)=VLOOKUP(VLOOKUP(A104,'SUPL. CALCULATION'!A:D,4,0),'Dry Store - UL'!X:X,1,0),1,""),"")),""),"")</f>
        <v/>
      </c>
      <c r="L104" s="212" t="str">
        <f>IF(LEFT(A104,2)="UL",IF(VLOOKUP(VLOOKUP(A104,BASE!A:B,2,0),REGISTRATIONS!B:C,2,0)="A320",(_xlfn.IFNA(IF(VLOOKUP(A104,'SUPL. CALCULATION'!A:D,4,0)=VLOOKUP(VLOOKUP(A104,'SUPL. CALCULATION'!A:D,4,0),W:W,1,0),1,""),"")),""),"")</f>
        <v/>
      </c>
      <c r="M104" s="212" t="str">
        <f>IF(LEFT(A104,2)="UL",IF(VLOOKUP(VLOOKUP(A104,BASE!A:B,2,0),REGISTRATIONS!B:C,2,0)="A330",(_xlfn.IFNA(IF(VLOOKUP(A104,'SUPL. CALCULATION'!A:D,4,0)=VLOOKUP(VLOOKUP(A104,'SUPL. CALCULATION'!A:D,4,0),W:W,1,0),1,""),"")),""),"")</f>
        <v/>
      </c>
      <c r="N104" s="213" t="str">
        <f>IF(_xlfn.IFNA(VLOOKUP(A104,'SUPL. CALCULATION'!B:AH,32,0),"")=0,"",_xlfn.IFNA(VLOOKUP(A104,'SUPL. CALCULATION'!B:AH,32,0),""))</f>
        <v/>
      </c>
      <c r="O104" s="213" t="str">
        <f>IF(_xlfn.IFNA(VLOOKUP(A104,'SUPL. CALCULATION'!B:AH,33,0),"")=0,"",_xlfn.IFNA(VLOOKUP(A104,'SUPL. CALCULATION'!B:AH,33,0),""))</f>
        <v/>
      </c>
      <c r="P104" s="162" t="str">
        <f t="shared" si="3"/>
        <v/>
      </c>
      <c r="V104" s="231"/>
      <c r="W104" s="232"/>
    </row>
    <row r="105" spans="1:23" x14ac:dyDescent="0.3">
      <c r="A105" s="215" t="str">
        <f>_xlfn.IFNA(VLOOKUP(BASE!A109,'SUPL. CALCULATION'!A:A,1,0),"")</f>
        <v/>
      </c>
      <c r="B105" s="236">
        <f>_xlfn.IFNA(IF((RIGHT(VLOOKUP(A105,BASE!A:C,3,0),3))=VLOOKUP((RIGHT(VLOOKUP(A105,BASE!A:C,3,0),3)),AB:AB,1,0),4,0),0)+_xlfn.IFNA(IF((RIGHT(VLOOKUP(A105,BASE!A:C,3,0),3))=VLOOKUP((RIGHT(VLOOKUP(A105,BASE!A:C,3,0),3)),AC:AC,1,0),2,0),0)+_xlfn.IFNA(IF((RIGHT(VLOOKUP(A105,BASE!A:C,3,0),3))=VLOOKUP((RIGHT(VLOOKUP(A105,BASE!A:C,3,0),3)),AD:AD,1,0),1,0),0)</f>
        <v>0</v>
      </c>
      <c r="D105" s="216" t="str">
        <f t="shared" si="2"/>
        <v/>
      </c>
      <c r="E105" s="215" t="str">
        <f>IF(LEFT(A105,2)="UL",IF((VLOOKUP(VLOOKUP(A105,BASE!A:B,2,0),REGISTRATIONS!B:C,2,0))="A320",IF(VLOOKUP(A105,BASE!A:S,19,0)="L",1,""),""),"")</f>
        <v/>
      </c>
      <c r="F105" s="215" t="str">
        <f>IF(LEFT(A105,2)="UL",IF((VLOOKUP(VLOOKUP(A105,BASE!A:B,2,0),REGISTRATIONS!B:C,2,0))="A330",IF(VLOOKUP(A105,BASE!A:S,19,0)="L",1,""),""),"")</f>
        <v/>
      </c>
      <c r="G105" s="215" t="str">
        <f>IF(LEFT(A105,2)="UL",IF((VLOOKUP(VLOOKUP(A105,BASE!A:B,2,0),REGISTRATIONS!B:C,2,0))="A320",IF(VLOOKUP(A105,BASE!A:S,19,0)="T",1,""),""),"")</f>
        <v/>
      </c>
      <c r="H105" s="215" t="str">
        <f>IF(LEFT(A105,2)="UL",IF((VLOOKUP(VLOOKUP(A105,BASE!A:B,2,0),REGISTRATIONS!B:C,2,0))="A330",IF(VLOOKUP(A105,BASE!A:S,19,0)="T",1,""),""),"")</f>
        <v/>
      </c>
      <c r="I105" s="215" t="str">
        <f>IF(LEFT(A105,2)="UL",(_xlfn.IFNA(IF(VLOOKUP(A105,'SUPL. CALCULATION'!A:D,4,0)=VLOOKUP(VLOOKUP(A105,'SUPL. CALCULATION'!A:D,4,0),V:V,1,0),1,""),"")),"")</f>
        <v/>
      </c>
      <c r="J105" s="215" t="str">
        <f>IF(LEFT(A105,2)="UL",IF(VLOOKUP(VLOOKUP(A105,BASE!A:B,2,0),REGISTRATIONS!B:C,2,0)="A320",(_xlfn.IFNA(IF(VLOOKUP(A105,'SUPL. CALCULATION'!A:D,4,0)=VLOOKUP(VLOOKUP(A105,'SUPL. CALCULATION'!A:D,4,0),'Dry Store - UL'!X:X,1,0),1,""),"")),""),"")</f>
        <v/>
      </c>
      <c r="K105" s="215" t="str">
        <f>IF(LEFT(A105,2)="UL",IF(VLOOKUP(VLOOKUP(A105,BASE!A:B,2,0),REGISTRATIONS!B:C,2,0)="A330",(_xlfn.IFNA(IF(VLOOKUP(A105,'SUPL. CALCULATION'!A:D,4,0)=VLOOKUP(VLOOKUP(A105,'SUPL. CALCULATION'!A:D,4,0),'Dry Store - UL'!X:X,1,0),1,""),"")),""),"")</f>
        <v/>
      </c>
      <c r="L105" s="215" t="str">
        <f>IF(LEFT(A105,2)="UL",IF(VLOOKUP(VLOOKUP(A105,BASE!A:B,2,0),REGISTRATIONS!B:C,2,0)="A320",(_xlfn.IFNA(IF(VLOOKUP(A105,'SUPL. CALCULATION'!A:D,4,0)=VLOOKUP(VLOOKUP(A105,'SUPL. CALCULATION'!A:D,4,0),W:W,1,0),1,""),"")),""),"")</f>
        <v/>
      </c>
      <c r="M105" s="215" t="str">
        <f>IF(LEFT(A105,2)="UL",IF(VLOOKUP(VLOOKUP(A105,BASE!A:B,2,0),REGISTRATIONS!B:C,2,0)="A330",(_xlfn.IFNA(IF(VLOOKUP(A105,'SUPL. CALCULATION'!A:D,4,0)=VLOOKUP(VLOOKUP(A105,'SUPL. CALCULATION'!A:D,4,0),W:W,1,0),1,""),"")),""),"")</f>
        <v/>
      </c>
      <c r="N105" s="216" t="str">
        <f>IF(_xlfn.IFNA(VLOOKUP(A105,'SUPL. CALCULATION'!B:AH,32,0),"")=0,"",_xlfn.IFNA(VLOOKUP(A105,'SUPL. CALCULATION'!B:AH,32,0),""))</f>
        <v/>
      </c>
      <c r="O105" s="216" t="str">
        <f>IF(_xlfn.IFNA(VLOOKUP(A105,'SUPL. CALCULATION'!B:AH,33,0),"")=0,"",_xlfn.IFNA(VLOOKUP(A105,'SUPL. CALCULATION'!B:AH,33,0),""))</f>
        <v/>
      </c>
      <c r="P105" s="162" t="str">
        <f t="shared" si="3"/>
        <v/>
      </c>
    </row>
    <row r="106" spans="1:23" x14ac:dyDescent="0.3">
      <c r="A106" s="212" t="str">
        <f>_xlfn.IFNA(VLOOKUP(BASE!A110,'SUPL. CALCULATION'!A:A,1,0),"")</f>
        <v/>
      </c>
      <c r="B106" s="235">
        <f>_xlfn.IFNA(IF((RIGHT(VLOOKUP(A106,BASE!A:C,3,0),3))=VLOOKUP((RIGHT(VLOOKUP(A106,BASE!A:C,3,0),3)),AB:AB,1,0),4,0),0)+_xlfn.IFNA(IF((RIGHT(VLOOKUP(A106,BASE!A:C,3,0),3))=VLOOKUP((RIGHT(VLOOKUP(A106,BASE!A:C,3,0),3)),AC:AC,1,0),2,0),0)+_xlfn.IFNA(IF((RIGHT(VLOOKUP(A106,BASE!A:C,3,0),3))=VLOOKUP((RIGHT(VLOOKUP(A106,BASE!A:C,3,0),3)),AD:AD,1,0),1,0),0)</f>
        <v>0</v>
      </c>
      <c r="D106" s="213" t="str">
        <f t="shared" si="2"/>
        <v/>
      </c>
      <c r="E106" s="212" t="str">
        <f>IF(LEFT(A106,2)="UL",IF((VLOOKUP(VLOOKUP(A106,BASE!A:B,2,0),REGISTRATIONS!B:C,2,0))="A320",IF(VLOOKUP(A106,BASE!A:S,19,0)="L",1,""),""),"")</f>
        <v/>
      </c>
      <c r="F106" s="212" t="str">
        <f>IF(LEFT(A106,2)="UL",IF((VLOOKUP(VLOOKUP(A106,BASE!A:B,2,0),REGISTRATIONS!B:C,2,0))="A330",IF(VLOOKUP(A106,BASE!A:S,19,0)="L",1,""),""),"")</f>
        <v/>
      </c>
      <c r="G106" s="212" t="str">
        <f>IF(LEFT(A106,2)="UL",IF((VLOOKUP(VLOOKUP(A106,BASE!A:B,2,0),REGISTRATIONS!B:C,2,0))="A320",IF(VLOOKUP(A106,BASE!A:S,19,0)="T",1,""),""),"")</f>
        <v/>
      </c>
      <c r="H106" s="212" t="str">
        <f>IF(LEFT(A106,2)="UL",IF((VLOOKUP(VLOOKUP(A106,BASE!A:B,2,0),REGISTRATIONS!B:C,2,0))="A330",IF(VLOOKUP(A106,BASE!A:S,19,0)="T",1,""),""),"")</f>
        <v/>
      </c>
      <c r="I106" s="212" t="str">
        <f>IF(LEFT(A106,2)="UL",(_xlfn.IFNA(IF(VLOOKUP(A106,'SUPL. CALCULATION'!A:D,4,0)=VLOOKUP(VLOOKUP(A106,'SUPL. CALCULATION'!A:D,4,0),V:V,1,0),1,""),"")),"")</f>
        <v/>
      </c>
      <c r="J106" s="212" t="str">
        <f>IF(LEFT(A106,2)="UL",IF(VLOOKUP(VLOOKUP(A106,BASE!A:B,2,0),REGISTRATIONS!B:C,2,0)="A320",(_xlfn.IFNA(IF(VLOOKUP(A106,'SUPL. CALCULATION'!A:D,4,0)=VLOOKUP(VLOOKUP(A106,'SUPL. CALCULATION'!A:D,4,0),'Dry Store - UL'!X:X,1,0),1,""),"")),""),"")</f>
        <v/>
      </c>
      <c r="K106" s="212" t="str">
        <f>IF(LEFT(A106,2)="UL",IF(VLOOKUP(VLOOKUP(A106,BASE!A:B,2,0),REGISTRATIONS!B:C,2,0)="A330",(_xlfn.IFNA(IF(VLOOKUP(A106,'SUPL. CALCULATION'!A:D,4,0)=VLOOKUP(VLOOKUP(A106,'SUPL. CALCULATION'!A:D,4,0),'Dry Store - UL'!X:X,1,0),1,""),"")),""),"")</f>
        <v/>
      </c>
      <c r="L106" s="212" t="str">
        <f>IF(LEFT(A106,2)="UL",IF(VLOOKUP(VLOOKUP(A106,BASE!A:B,2,0),REGISTRATIONS!B:C,2,0)="A320",(_xlfn.IFNA(IF(VLOOKUP(A106,'SUPL. CALCULATION'!A:D,4,0)=VLOOKUP(VLOOKUP(A106,'SUPL. CALCULATION'!A:D,4,0),W:W,1,0),1,""),"")),""),"")</f>
        <v/>
      </c>
      <c r="M106" s="212" t="str">
        <f>IF(LEFT(A106,2)="UL",IF(VLOOKUP(VLOOKUP(A106,BASE!A:B,2,0),REGISTRATIONS!B:C,2,0)="A330",(_xlfn.IFNA(IF(VLOOKUP(A106,'SUPL. CALCULATION'!A:D,4,0)=VLOOKUP(VLOOKUP(A106,'SUPL. CALCULATION'!A:D,4,0),W:W,1,0),1,""),"")),""),"")</f>
        <v/>
      </c>
      <c r="N106" s="213" t="str">
        <f>IF(_xlfn.IFNA(VLOOKUP(A106,'SUPL. CALCULATION'!B:AH,32,0),"")=0,"",_xlfn.IFNA(VLOOKUP(A106,'SUPL. CALCULATION'!B:AH,32,0),""))</f>
        <v/>
      </c>
      <c r="O106" s="213" t="str">
        <f>IF(_xlfn.IFNA(VLOOKUP(A106,'SUPL. CALCULATION'!B:AH,33,0),"")=0,"",_xlfn.IFNA(VLOOKUP(A106,'SUPL. CALCULATION'!B:AH,33,0),""))</f>
        <v/>
      </c>
      <c r="P106" s="162" t="str">
        <f t="shared" si="3"/>
        <v/>
      </c>
      <c r="V106" s="231"/>
      <c r="W106" s="232"/>
    </row>
    <row r="107" spans="1:23" x14ac:dyDescent="0.3">
      <c r="A107" s="215" t="str">
        <f>_xlfn.IFNA(VLOOKUP(BASE!A111,'SUPL. CALCULATION'!A:A,1,0),"")</f>
        <v/>
      </c>
      <c r="B107" s="236">
        <f>_xlfn.IFNA(IF((RIGHT(VLOOKUP(A107,BASE!A:C,3,0),3))=VLOOKUP((RIGHT(VLOOKUP(A107,BASE!A:C,3,0),3)),AB:AB,1,0),4,0),0)+_xlfn.IFNA(IF((RIGHT(VLOOKUP(A107,BASE!A:C,3,0),3))=VLOOKUP((RIGHT(VLOOKUP(A107,BASE!A:C,3,0),3)),AC:AC,1,0),2,0),0)+_xlfn.IFNA(IF((RIGHT(VLOOKUP(A107,BASE!A:C,3,0),3))=VLOOKUP((RIGHT(VLOOKUP(A107,BASE!A:C,3,0),3)),AD:AD,1,0),1,0),0)</f>
        <v>0</v>
      </c>
      <c r="D107" s="216" t="str">
        <f t="shared" si="2"/>
        <v/>
      </c>
      <c r="E107" s="215" t="str">
        <f>IF(LEFT(A107,2)="UL",IF((VLOOKUP(VLOOKUP(A107,BASE!A:B,2,0),REGISTRATIONS!B:C,2,0))="A320",IF(VLOOKUP(A107,BASE!A:S,19,0)="L",1,""),""),"")</f>
        <v/>
      </c>
      <c r="F107" s="215" t="str">
        <f>IF(LEFT(A107,2)="UL",IF((VLOOKUP(VLOOKUP(A107,BASE!A:B,2,0),REGISTRATIONS!B:C,2,0))="A330",IF(VLOOKUP(A107,BASE!A:S,19,0)="L",1,""),""),"")</f>
        <v/>
      </c>
      <c r="G107" s="215" t="str">
        <f>IF(LEFT(A107,2)="UL",IF((VLOOKUP(VLOOKUP(A107,BASE!A:B,2,0),REGISTRATIONS!B:C,2,0))="A320",IF(VLOOKUP(A107,BASE!A:S,19,0)="T",1,""),""),"")</f>
        <v/>
      </c>
      <c r="H107" s="215" t="str">
        <f>IF(LEFT(A107,2)="UL",IF((VLOOKUP(VLOOKUP(A107,BASE!A:B,2,0),REGISTRATIONS!B:C,2,0))="A330",IF(VLOOKUP(A107,BASE!A:S,19,0)="T",1,""),""),"")</f>
        <v/>
      </c>
      <c r="I107" s="215" t="str">
        <f>IF(LEFT(A107,2)="UL",(_xlfn.IFNA(IF(VLOOKUP(A107,'SUPL. CALCULATION'!A:D,4,0)=VLOOKUP(VLOOKUP(A107,'SUPL. CALCULATION'!A:D,4,0),V:V,1,0),1,""),"")),"")</f>
        <v/>
      </c>
      <c r="J107" s="215" t="str">
        <f>IF(LEFT(A107,2)="UL",IF(VLOOKUP(VLOOKUP(A107,BASE!A:B,2,0),REGISTRATIONS!B:C,2,0)="A320",(_xlfn.IFNA(IF(VLOOKUP(A107,'SUPL. CALCULATION'!A:D,4,0)=VLOOKUP(VLOOKUP(A107,'SUPL. CALCULATION'!A:D,4,0),'Dry Store - UL'!X:X,1,0),1,""),"")),""),"")</f>
        <v/>
      </c>
      <c r="K107" s="215" t="str">
        <f>IF(LEFT(A107,2)="UL",IF(VLOOKUP(VLOOKUP(A107,BASE!A:B,2,0),REGISTRATIONS!B:C,2,0)="A330",(_xlfn.IFNA(IF(VLOOKUP(A107,'SUPL. CALCULATION'!A:D,4,0)=VLOOKUP(VLOOKUP(A107,'SUPL. CALCULATION'!A:D,4,0),'Dry Store - UL'!X:X,1,0),1,""),"")),""),"")</f>
        <v/>
      </c>
      <c r="L107" s="215" t="str">
        <f>IF(LEFT(A107,2)="UL",IF(VLOOKUP(VLOOKUP(A107,BASE!A:B,2,0),REGISTRATIONS!B:C,2,0)="A320",(_xlfn.IFNA(IF(VLOOKUP(A107,'SUPL. CALCULATION'!A:D,4,0)=VLOOKUP(VLOOKUP(A107,'SUPL. CALCULATION'!A:D,4,0),W:W,1,0),1,""),"")),""),"")</f>
        <v/>
      </c>
      <c r="M107" s="215" t="str">
        <f>IF(LEFT(A107,2)="UL",IF(VLOOKUP(VLOOKUP(A107,BASE!A:B,2,0),REGISTRATIONS!B:C,2,0)="A330",(_xlfn.IFNA(IF(VLOOKUP(A107,'SUPL. CALCULATION'!A:D,4,0)=VLOOKUP(VLOOKUP(A107,'SUPL. CALCULATION'!A:D,4,0),W:W,1,0),1,""),"")),""),"")</f>
        <v/>
      </c>
      <c r="N107" s="216" t="str">
        <f>IF(_xlfn.IFNA(VLOOKUP(A107,'SUPL. CALCULATION'!B:AH,32,0),"")=0,"",_xlfn.IFNA(VLOOKUP(A107,'SUPL. CALCULATION'!B:AH,32,0),""))</f>
        <v/>
      </c>
      <c r="O107" s="216" t="str">
        <f>IF(_xlfn.IFNA(VLOOKUP(A107,'SUPL. CALCULATION'!B:AH,33,0),"")=0,"",_xlfn.IFNA(VLOOKUP(A107,'SUPL. CALCULATION'!B:AH,33,0),""))</f>
        <v/>
      </c>
      <c r="P107" s="162" t="str">
        <f t="shared" si="3"/>
        <v/>
      </c>
    </row>
    <row r="108" spans="1:23" x14ac:dyDescent="0.3">
      <c r="A108" s="212" t="e">
        <f>_xlfn.IFNA(VLOOKUP(BASE!#REF!,'SUPL. CALCULATION'!A:A,1,0),"")</f>
        <v>#REF!</v>
      </c>
      <c r="B108" s="235" t="e">
        <f>_xlfn.IFNA(IF((RIGHT(VLOOKUP(A108,BASE!A:C,3,0),3))=VLOOKUP((RIGHT(VLOOKUP(A108,BASE!A:C,3,0),3)),AB:AB,1,0),4,0),0)+_xlfn.IFNA(IF((RIGHT(VLOOKUP(A108,BASE!A:C,3,0),3))=VLOOKUP((RIGHT(VLOOKUP(A108,BASE!A:C,3,0),3)),AC:AC,1,0),2,0),0)+_xlfn.IFNA(IF((RIGHT(VLOOKUP(A108,BASE!A:C,3,0),3))=VLOOKUP((RIGHT(VLOOKUP(A108,BASE!A:C,3,0),3)),AD:AD,1,0),1,0),0)</f>
        <v>#REF!</v>
      </c>
      <c r="D108" s="213" t="e">
        <f t="shared" si="2"/>
        <v>#REF!</v>
      </c>
      <c r="E108" s="212" t="e">
        <f>IF(LEFT(A108,2)="UL",IF((VLOOKUP(VLOOKUP(A108,BASE!A:B,2,0),REGISTRATIONS!B:C,2,0))="A320",IF(VLOOKUP(A108,BASE!A:S,19,0)="L",1,""),""),"")</f>
        <v>#REF!</v>
      </c>
      <c r="F108" s="212" t="e">
        <f>IF(LEFT(A108,2)="UL",IF((VLOOKUP(VLOOKUP(A108,BASE!A:B,2,0),REGISTRATIONS!B:C,2,0))="A330",IF(VLOOKUP(A108,BASE!A:S,19,0)="L",1,""),""),"")</f>
        <v>#REF!</v>
      </c>
      <c r="G108" s="212" t="e">
        <f>IF(LEFT(A108,2)="UL",IF((VLOOKUP(VLOOKUP(A108,BASE!A:B,2,0),REGISTRATIONS!B:C,2,0))="A320",IF(VLOOKUP(A108,BASE!A:S,19,0)="T",1,""),""),"")</f>
        <v>#REF!</v>
      </c>
      <c r="H108" s="212" t="e">
        <f>IF(LEFT(A108,2)="UL",IF((VLOOKUP(VLOOKUP(A108,BASE!A:B,2,0),REGISTRATIONS!B:C,2,0))="A330",IF(VLOOKUP(A108,BASE!A:S,19,0)="T",1,""),""),"")</f>
        <v>#REF!</v>
      </c>
      <c r="I108" s="212" t="e">
        <f>IF(LEFT(A108,2)="UL",(_xlfn.IFNA(IF(VLOOKUP(A108,'SUPL. CALCULATION'!A:D,4,0)=VLOOKUP(VLOOKUP(A108,'SUPL. CALCULATION'!A:D,4,0),V:V,1,0),1,""),"")),"")</f>
        <v>#REF!</v>
      </c>
      <c r="J108" s="212" t="e">
        <f>IF(LEFT(A108,2)="UL",IF(VLOOKUP(VLOOKUP(A108,BASE!A:B,2,0),REGISTRATIONS!B:C,2,0)="A320",(_xlfn.IFNA(IF(VLOOKUP(A108,'SUPL. CALCULATION'!A:D,4,0)=VLOOKUP(VLOOKUP(A108,'SUPL. CALCULATION'!A:D,4,0),'Dry Store - UL'!X:X,1,0),1,""),"")),""),"")</f>
        <v>#REF!</v>
      </c>
      <c r="K108" s="212" t="e">
        <f>IF(LEFT(A108,2)="UL",IF(VLOOKUP(VLOOKUP(A108,BASE!A:B,2,0),REGISTRATIONS!B:C,2,0)="A330",(_xlfn.IFNA(IF(VLOOKUP(A108,'SUPL. CALCULATION'!A:D,4,0)=VLOOKUP(VLOOKUP(A108,'SUPL. CALCULATION'!A:D,4,0),'Dry Store - UL'!X:X,1,0),1,""),"")),""),"")</f>
        <v>#REF!</v>
      </c>
      <c r="L108" s="212" t="e">
        <f>IF(LEFT(A108,2)="UL",IF(VLOOKUP(VLOOKUP(A108,BASE!A:B,2,0),REGISTRATIONS!B:C,2,0)="A320",(_xlfn.IFNA(IF(VLOOKUP(A108,'SUPL. CALCULATION'!A:D,4,0)=VLOOKUP(VLOOKUP(A108,'SUPL. CALCULATION'!A:D,4,0),W:W,1,0),1,""),"")),""),"")</f>
        <v>#REF!</v>
      </c>
      <c r="M108" s="212" t="e">
        <f>IF(LEFT(A108,2)="UL",IF(VLOOKUP(VLOOKUP(A108,BASE!A:B,2,0),REGISTRATIONS!B:C,2,0)="A330",(_xlfn.IFNA(IF(VLOOKUP(A108,'SUPL. CALCULATION'!A:D,4,0)=VLOOKUP(VLOOKUP(A108,'SUPL. CALCULATION'!A:D,4,0),W:W,1,0),1,""),"")),""),"")</f>
        <v>#REF!</v>
      </c>
      <c r="N108" s="213" t="e">
        <f>IF(_xlfn.IFNA(VLOOKUP(A108,'SUPL. CALCULATION'!B:AH,32,0),"")=0,"",_xlfn.IFNA(VLOOKUP(A108,'SUPL. CALCULATION'!B:AH,32,0),""))</f>
        <v>#REF!</v>
      </c>
      <c r="O108" s="213" t="e">
        <f>IF(_xlfn.IFNA(VLOOKUP(A108,'SUPL. CALCULATION'!B:AH,33,0),"")=0,"",_xlfn.IFNA(VLOOKUP(A108,'SUPL. CALCULATION'!B:AH,33,0),""))</f>
        <v>#REF!</v>
      </c>
      <c r="P108" s="162" t="e">
        <f t="shared" si="3"/>
        <v>#REF!</v>
      </c>
      <c r="V108" s="231"/>
      <c r="W108" s="232"/>
    </row>
    <row r="109" spans="1:23" x14ac:dyDescent="0.3">
      <c r="A109" s="215" t="e">
        <f>_xlfn.IFNA(VLOOKUP(BASE!#REF!,'SUPL. CALCULATION'!A:A,1,0),"")</f>
        <v>#REF!</v>
      </c>
      <c r="B109" s="236" t="e">
        <f>_xlfn.IFNA(IF((RIGHT(VLOOKUP(A109,BASE!A:C,3,0),3))=VLOOKUP((RIGHT(VLOOKUP(A109,BASE!A:C,3,0),3)),AB:AB,1,0),4,0),0)+_xlfn.IFNA(IF((RIGHT(VLOOKUP(A109,BASE!A:C,3,0),3))=VLOOKUP((RIGHT(VLOOKUP(A109,BASE!A:C,3,0),3)),AC:AC,1,0),2,0),0)+_xlfn.IFNA(IF((RIGHT(VLOOKUP(A109,BASE!A:C,3,0),3))=VLOOKUP((RIGHT(VLOOKUP(A109,BASE!A:C,3,0),3)),AD:AD,1,0),1,0),0)</f>
        <v>#REF!</v>
      </c>
      <c r="D109" s="216" t="e">
        <f t="shared" si="2"/>
        <v>#REF!</v>
      </c>
      <c r="E109" s="215" t="e">
        <f>IF(LEFT(A109,2)="UL",IF((VLOOKUP(VLOOKUP(A109,BASE!A:B,2,0),REGISTRATIONS!B:C,2,0))="A320",IF(VLOOKUP(A109,BASE!A:S,19,0)="L",1,""),""),"")</f>
        <v>#REF!</v>
      </c>
      <c r="F109" s="215" t="e">
        <f>IF(LEFT(A109,2)="UL",IF((VLOOKUP(VLOOKUP(A109,BASE!A:B,2,0),REGISTRATIONS!B:C,2,0))="A330",IF(VLOOKUP(A109,BASE!A:S,19,0)="L",1,""),""),"")</f>
        <v>#REF!</v>
      </c>
      <c r="G109" s="215" t="e">
        <f>IF(LEFT(A109,2)="UL",IF((VLOOKUP(VLOOKUP(A109,BASE!A:B,2,0),REGISTRATIONS!B:C,2,0))="A320",IF(VLOOKUP(A109,BASE!A:S,19,0)="T",1,""),""),"")</f>
        <v>#REF!</v>
      </c>
      <c r="H109" s="215" t="e">
        <f>IF(LEFT(A109,2)="UL",IF((VLOOKUP(VLOOKUP(A109,BASE!A:B,2,0),REGISTRATIONS!B:C,2,0))="A330",IF(VLOOKUP(A109,BASE!A:S,19,0)="T",1,""),""),"")</f>
        <v>#REF!</v>
      </c>
      <c r="I109" s="215" t="e">
        <f>IF(LEFT(A109,2)="UL",(_xlfn.IFNA(IF(VLOOKUP(A109,'SUPL. CALCULATION'!A:D,4,0)=VLOOKUP(VLOOKUP(A109,'SUPL. CALCULATION'!A:D,4,0),V:V,1,0),1,""),"")),"")</f>
        <v>#REF!</v>
      </c>
      <c r="J109" s="215" t="e">
        <f>IF(LEFT(A109,2)="UL",IF(VLOOKUP(VLOOKUP(A109,BASE!A:B,2,0),REGISTRATIONS!B:C,2,0)="A320",(_xlfn.IFNA(IF(VLOOKUP(A109,'SUPL. CALCULATION'!A:D,4,0)=VLOOKUP(VLOOKUP(A109,'SUPL. CALCULATION'!A:D,4,0),'Dry Store - UL'!X:X,1,0),1,""),"")),""),"")</f>
        <v>#REF!</v>
      </c>
      <c r="K109" s="215" t="e">
        <f>IF(LEFT(A109,2)="UL",IF(VLOOKUP(VLOOKUP(A109,BASE!A:B,2,0),REGISTRATIONS!B:C,2,0)="A330",(_xlfn.IFNA(IF(VLOOKUP(A109,'SUPL. CALCULATION'!A:D,4,0)=VLOOKUP(VLOOKUP(A109,'SUPL. CALCULATION'!A:D,4,0),'Dry Store - UL'!X:X,1,0),1,""),"")),""),"")</f>
        <v>#REF!</v>
      </c>
      <c r="L109" s="215" t="e">
        <f>IF(LEFT(A109,2)="UL",IF(VLOOKUP(VLOOKUP(A109,BASE!A:B,2,0),REGISTRATIONS!B:C,2,0)="A320",(_xlfn.IFNA(IF(VLOOKUP(A109,'SUPL. CALCULATION'!A:D,4,0)=VLOOKUP(VLOOKUP(A109,'SUPL. CALCULATION'!A:D,4,0),W:W,1,0),1,""),"")),""),"")</f>
        <v>#REF!</v>
      </c>
      <c r="M109" s="215" t="e">
        <f>IF(LEFT(A109,2)="UL",IF(VLOOKUP(VLOOKUP(A109,BASE!A:B,2,0),REGISTRATIONS!B:C,2,0)="A330",(_xlfn.IFNA(IF(VLOOKUP(A109,'SUPL. CALCULATION'!A:D,4,0)=VLOOKUP(VLOOKUP(A109,'SUPL. CALCULATION'!A:D,4,0),W:W,1,0),1,""),"")),""),"")</f>
        <v>#REF!</v>
      </c>
      <c r="N109" s="216" t="e">
        <f>IF(_xlfn.IFNA(VLOOKUP(A109,'SUPL. CALCULATION'!B:AH,32,0),"")=0,"",_xlfn.IFNA(VLOOKUP(A109,'SUPL. CALCULATION'!B:AH,32,0),""))</f>
        <v>#REF!</v>
      </c>
      <c r="O109" s="216" t="e">
        <f>IF(_xlfn.IFNA(VLOOKUP(A109,'SUPL. CALCULATION'!B:AH,33,0),"")=0,"",_xlfn.IFNA(VLOOKUP(A109,'SUPL. CALCULATION'!B:AH,33,0),""))</f>
        <v>#REF!</v>
      </c>
      <c r="P109" s="162" t="e">
        <f t="shared" si="3"/>
        <v>#REF!</v>
      </c>
    </row>
    <row r="110" spans="1:23" x14ac:dyDescent="0.3">
      <c r="A110" s="212" t="e">
        <f>_xlfn.IFNA(VLOOKUP(BASE!#REF!,'SUPL. CALCULATION'!A:A,1,0),"")</f>
        <v>#REF!</v>
      </c>
      <c r="B110" s="235" t="e">
        <f>_xlfn.IFNA(IF((RIGHT(VLOOKUP(A110,BASE!A:C,3,0),3))=VLOOKUP((RIGHT(VLOOKUP(A110,BASE!A:C,3,0),3)),AB:AB,1,0),4,0),0)+_xlfn.IFNA(IF((RIGHT(VLOOKUP(A110,BASE!A:C,3,0),3))=VLOOKUP((RIGHT(VLOOKUP(A110,BASE!A:C,3,0),3)),AC:AC,1,0),2,0),0)+_xlfn.IFNA(IF((RIGHT(VLOOKUP(A110,BASE!A:C,3,0),3))=VLOOKUP((RIGHT(VLOOKUP(A110,BASE!A:C,3,0),3)),AD:AD,1,0),1,0),0)</f>
        <v>#REF!</v>
      </c>
      <c r="D110" s="213" t="e">
        <f t="shared" si="2"/>
        <v>#REF!</v>
      </c>
      <c r="E110" s="212" t="e">
        <f>IF(LEFT(A110,2)="UL",IF((VLOOKUP(VLOOKUP(A110,BASE!A:B,2,0),REGISTRATIONS!B:C,2,0))="A320",IF(VLOOKUP(A110,BASE!A:S,19,0)="L",1,""),""),"")</f>
        <v>#REF!</v>
      </c>
      <c r="F110" s="212" t="e">
        <f>IF(LEFT(A110,2)="UL",IF((VLOOKUP(VLOOKUP(A110,BASE!A:B,2,0),REGISTRATIONS!B:C,2,0))="A330",IF(VLOOKUP(A110,BASE!A:S,19,0)="L",1,""),""),"")</f>
        <v>#REF!</v>
      </c>
      <c r="G110" s="212" t="e">
        <f>IF(LEFT(A110,2)="UL",IF((VLOOKUP(VLOOKUP(A110,BASE!A:B,2,0),REGISTRATIONS!B:C,2,0))="A320",IF(VLOOKUP(A110,BASE!A:S,19,0)="T",1,""),""),"")</f>
        <v>#REF!</v>
      </c>
      <c r="H110" s="212" t="e">
        <f>IF(LEFT(A110,2)="UL",IF((VLOOKUP(VLOOKUP(A110,BASE!A:B,2,0),REGISTRATIONS!B:C,2,0))="A330",IF(VLOOKUP(A110,BASE!A:S,19,0)="T",1,""),""),"")</f>
        <v>#REF!</v>
      </c>
      <c r="I110" s="212" t="e">
        <f>IF(LEFT(A110,2)="UL",(_xlfn.IFNA(IF(VLOOKUP(A110,'SUPL. CALCULATION'!A:D,4,0)=VLOOKUP(VLOOKUP(A110,'SUPL. CALCULATION'!A:D,4,0),V:V,1,0),1,""),"")),"")</f>
        <v>#REF!</v>
      </c>
      <c r="J110" s="212" t="e">
        <f>IF(LEFT(A110,2)="UL",IF(VLOOKUP(VLOOKUP(A110,BASE!A:B,2,0),REGISTRATIONS!B:C,2,0)="A320",(_xlfn.IFNA(IF(VLOOKUP(A110,'SUPL. CALCULATION'!A:D,4,0)=VLOOKUP(VLOOKUP(A110,'SUPL. CALCULATION'!A:D,4,0),'Dry Store - UL'!X:X,1,0),1,""),"")),""),"")</f>
        <v>#REF!</v>
      </c>
      <c r="K110" s="212" t="e">
        <f>IF(LEFT(A110,2)="UL",IF(VLOOKUP(VLOOKUP(A110,BASE!A:B,2,0),REGISTRATIONS!B:C,2,0)="A330",(_xlfn.IFNA(IF(VLOOKUP(A110,'SUPL. CALCULATION'!A:D,4,0)=VLOOKUP(VLOOKUP(A110,'SUPL. CALCULATION'!A:D,4,0),'Dry Store - UL'!X:X,1,0),1,""),"")),""),"")</f>
        <v>#REF!</v>
      </c>
      <c r="L110" s="212" t="e">
        <f>IF(LEFT(A110,2)="UL",IF(VLOOKUP(VLOOKUP(A110,BASE!A:B,2,0),REGISTRATIONS!B:C,2,0)="A320",(_xlfn.IFNA(IF(VLOOKUP(A110,'SUPL. CALCULATION'!A:D,4,0)=VLOOKUP(VLOOKUP(A110,'SUPL. CALCULATION'!A:D,4,0),W:W,1,0),1,""),"")),""),"")</f>
        <v>#REF!</v>
      </c>
      <c r="M110" s="212" t="e">
        <f>IF(LEFT(A110,2)="UL",IF(VLOOKUP(VLOOKUP(A110,BASE!A:B,2,0),REGISTRATIONS!B:C,2,0)="A330",(_xlfn.IFNA(IF(VLOOKUP(A110,'SUPL. CALCULATION'!A:D,4,0)=VLOOKUP(VLOOKUP(A110,'SUPL. CALCULATION'!A:D,4,0),W:W,1,0),1,""),"")),""),"")</f>
        <v>#REF!</v>
      </c>
      <c r="N110" s="213" t="e">
        <f>IF(_xlfn.IFNA(VLOOKUP(A110,'SUPL. CALCULATION'!B:AH,32,0),"")=0,"",_xlfn.IFNA(VLOOKUP(A110,'SUPL. CALCULATION'!B:AH,32,0),""))</f>
        <v>#REF!</v>
      </c>
      <c r="O110" s="213" t="e">
        <f>IF(_xlfn.IFNA(VLOOKUP(A110,'SUPL. CALCULATION'!B:AH,33,0),"")=0,"",_xlfn.IFNA(VLOOKUP(A110,'SUPL. CALCULATION'!B:AH,33,0),""))</f>
        <v>#REF!</v>
      </c>
      <c r="P110" s="162" t="e">
        <f t="shared" si="3"/>
        <v>#REF!</v>
      </c>
      <c r="V110" s="231"/>
      <c r="W110" s="232"/>
    </row>
    <row r="111" spans="1:23" x14ac:dyDescent="0.3">
      <c r="A111" s="215" t="e">
        <f>_xlfn.IFNA(VLOOKUP(BASE!#REF!,'SUPL. CALCULATION'!A:A,1,0),"")</f>
        <v>#REF!</v>
      </c>
      <c r="B111" s="236" t="e">
        <f>_xlfn.IFNA(IF((RIGHT(VLOOKUP(A111,BASE!A:C,3,0),3))=VLOOKUP((RIGHT(VLOOKUP(A111,BASE!A:C,3,0),3)),AB:AB,1,0),4,0),0)+_xlfn.IFNA(IF((RIGHT(VLOOKUP(A111,BASE!A:C,3,0),3))=VLOOKUP((RIGHT(VLOOKUP(A111,BASE!A:C,3,0),3)),AC:AC,1,0),2,0),0)+_xlfn.IFNA(IF((RIGHT(VLOOKUP(A111,BASE!A:C,3,0),3))=VLOOKUP((RIGHT(VLOOKUP(A111,BASE!A:C,3,0),3)),AD:AD,1,0),1,0),0)</f>
        <v>#REF!</v>
      </c>
      <c r="D111" s="216" t="e">
        <f t="shared" si="2"/>
        <v>#REF!</v>
      </c>
      <c r="E111" s="215" t="e">
        <f>IF(LEFT(A111,2)="UL",IF((VLOOKUP(VLOOKUP(A111,BASE!A:B,2,0),REGISTRATIONS!B:C,2,0))="A320",IF(VLOOKUP(A111,BASE!A:S,19,0)="L",1,""),""),"")</f>
        <v>#REF!</v>
      </c>
      <c r="F111" s="215" t="e">
        <f>IF(LEFT(A111,2)="UL",IF((VLOOKUP(VLOOKUP(A111,BASE!A:B,2,0),REGISTRATIONS!B:C,2,0))="A330",IF(VLOOKUP(A111,BASE!A:S,19,0)="L",1,""),""),"")</f>
        <v>#REF!</v>
      </c>
      <c r="G111" s="215" t="e">
        <f>IF(LEFT(A111,2)="UL",IF((VLOOKUP(VLOOKUP(A111,BASE!A:B,2,0),REGISTRATIONS!B:C,2,0))="A320",IF(VLOOKUP(A111,BASE!A:S,19,0)="T",1,""),""),"")</f>
        <v>#REF!</v>
      </c>
      <c r="H111" s="215" t="e">
        <f>IF(LEFT(A111,2)="UL",IF((VLOOKUP(VLOOKUP(A111,BASE!A:B,2,0),REGISTRATIONS!B:C,2,0))="A330",IF(VLOOKUP(A111,BASE!A:S,19,0)="T",1,""),""),"")</f>
        <v>#REF!</v>
      </c>
      <c r="I111" s="215" t="e">
        <f>IF(LEFT(A111,2)="UL",(_xlfn.IFNA(IF(VLOOKUP(A111,'SUPL. CALCULATION'!A:D,4,0)=VLOOKUP(VLOOKUP(A111,'SUPL. CALCULATION'!A:D,4,0),V:V,1,0),1,""),"")),"")</f>
        <v>#REF!</v>
      </c>
      <c r="J111" s="215" t="e">
        <f>IF(LEFT(A111,2)="UL",IF(VLOOKUP(VLOOKUP(A111,BASE!A:B,2,0),REGISTRATIONS!B:C,2,0)="A320",(_xlfn.IFNA(IF(VLOOKUP(A111,'SUPL. CALCULATION'!A:D,4,0)=VLOOKUP(VLOOKUP(A111,'SUPL. CALCULATION'!A:D,4,0),'Dry Store - UL'!X:X,1,0),1,""),"")),""),"")</f>
        <v>#REF!</v>
      </c>
      <c r="K111" s="215" t="e">
        <f>IF(LEFT(A111,2)="UL",IF(VLOOKUP(VLOOKUP(A111,BASE!A:B,2,0),REGISTRATIONS!B:C,2,0)="A330",(_xlfn.IFNA(IF(VLOOKUP(A111,'SUPL. CALCULATION'!A:D,4,0)=VLOOKUP(VLOOKUP(A111,'SUPL. CALCULATION'!A:D,4,0),'Dry Store - UL'!X:X,1,0),1,""),"")),""),"")</f>
        <v>#REF!</v>
      </c>
      <c r="L111" s="215" t="e">
        <f>IF(LEFT(A111,2)="UL",IF(VLOOKUP(VLOOKUP(A111,BASE!A:B,2,0),REGISTRATIONS!B:C,2,0)="A320",(_xlfn.IFNA(IF(VLOOKUP(A111,'SUPL. CALCULATION'!A:D,4,0)=VLOOKUP(VLOOKUP(A111,'SUPL. CALCULATION'!A:D,4,0),W:W,1,0),1,""),"")),""),"")</f>
        <v>#REF!</v>
      </c>
      <c r="M111" s="215" t="e">
        <f>IF(LEFT(A111,2)="UL",IF(VLOOKUP(VLOOKUP(A111,BASE!A:B,2,0),REGISTRATIONS!B:C,2,0)="A330",(_xlfn.IFNA(IF(VLOOKUP(A111,'SUPL. CALCULATION'!A:D,4,0)=VLOOKUP(VLOOKUP(A111,'SUPL. CALCULATION'!A:D,4,0),W:W,1,0),1,""),"")),""),"")</f>
        <v>#REF!</v>
      </c>
      <c r="N111" s="216" t="e">
        <f>IF(_xlfn.IFNA(VLOOKUP(A111,'SUPL. CALCULATION'!B:AH,32,0),"")=0,"",_xlfn.IFNA(VLOOKUP(A111,'SUPL. CALCULATION'!B:AH,32,0),""))</f>
        <v>#REF!</v>
      </c>
      <c r="O111" s="216" t="e">
        <f>IF(_xlfn.IFNA(VLOOKUP(A111,'SUPL. CALCULATION'!B:AH,33,0),"")=0,"",_xlfn.IFNA(VLOOKUP(A111,'SUPL. CALCULATION'!B:AH,33,0),""))</f>
        <v>#REF!</v>
      </c>
      <c r="P111" s="162" t="e">
        <f t="shared" si="3"/>
        <v>#REF!</v>
      </c>
    </row>
    <row r="112" spans="1:23" x14ac:dyDescent="0.3">
      <c r="A112" s="212" t="e">
        <f>_xlfn.IFNA(VLOOKUP(BASE!#REF!,'SUPL. CALCULATION'!A:A,1,0),"")</f>
        <v>#REF!</v>
      </c>
      <c r="B112" s="235" t="e">
        <f>_xlfn.IFNA(IF((RIGHT(VLOOKUP(A112,BASE!A:C,3,0),3))=VLOOKUP((RIGHT(VLOOKUP(A112,BASE!A:C,3,0),3)),AB:AB,1,0),4,0),0)+_xlfn.IFNA(IF((RIGHT(VLOOKUP(A112,BASE!A:C,3,0),3))=VLOOKUP((RIGHT(VLOOKUP(A112,BASE!A:C,3,0),3)),AC:AC,1,0),2,0),0)+_xlfn.IFNA(IF((RIGHT(VLOOKUP(A112,BASE!A:C,3,0),3))=VLOOKUP((RIGHT(VLOOKUP(A112,BASE!A:C,3,0),3)),AD:AD,1,0),1,0),0)</f>
        <v>#REF!</v>
      </c>
      <c r="D112" s="213" t="e">
        <f t="shared" si="2"/>
        <v>#REF!</v>
      </c>
      <c r="E112" s="212" t="e">
        <f>IF(LEFT(A112,2)="UL",IF((VLOOKUP(VLOOKUP(A112,BASE!A:B,2,0),REGISTRATIONS!B:C,2,0))="A320",IF(VLOOKUP(A112,BASE!A:S,19,0)="L",1,""),""),"")</f>
        <v>#REF!</v>
      </c>
      <c r="F112" s="212" t="e">
        <f>IF(LEFT(A112,2)="UL",IF((VLOOKUP(VLOOKUP(A112,BASE!A:B,2,0),REGISTRATIONS!B:C,2,0))="A330",IF(VLOOKUP(A112,BASE!A:S,19,0)="L",1,""),""),"")</f>
        <v>#REF!</v>
      </c>
      <c r="G112" s="212" t="e">
        <f>IF(LEFT(A112,2)="UL",IF((VLOOKUP(VLOOKUP(A112,BASE!A:B,2,0),REGISTRATIONS!B:C,2,0))="A320",IF(VLOOKUP(A112,BASE!A:S,19,0)="T",1,""),""),"")</f>
        <v>#REF!</v>
      </c>
      <c r="H112" s="212" t="e">
        <f>IF(LEFT(A112,2)="UL",IF((VLOOKUP(VLOOKUP(A112,BASE!A:B,2,0),REGISTRATIONS!B:C,2,0))="A330",IF(VLOOKUP(A112,BASE!A:S,19,0)="T",1,""),""),"")</f>
        <v>#REF!</v>
      </c>
      <c r="I112" s="212" t="e">
        <f>IF(LEFT(A112,2)="UL",(_xlfn.IFNA(IF(VLOOKUP(A112,'SUPL. CALCULATION'!A:D,4,0)=VLOOKUP(VLOOKUP(A112,'SUPL. CALCULATION'!A:D,4,0),V:V,1,0),1,""),"")),"")</f>
        <v>#REF!</v>
      </c>
      <c r="J112" s="212" t="e">
        <f>IF(LEFT(A112,2)="UL",IF(VLOOKUP(VLOOKUP(A112,BASE!A:B,2,0),REGISTRATIONS!B:C,2,0)="A320",(_xlfn.IFNA(IF(VLOOKUP(A112,'SUPL. CALCULATION'!A:D,4,0)=VLOOKUP(VLOOKUP(A112,'SUPL. CALCULATION'!A:D,4,0),'Dry Store - UL'!X:X,1,0),1,""),"")),""),"")</f>
        <v>#REF!</v>
      </c>
      <c r="K112" s="212" t="e">
        <f>IF(LEFT(A112,2)="UL",IF(VLOOKUP(VLOOKUP(A112,BASE!A:B,2,0),REGISTRATIONS!B:C,2,0)="A330",(_xlfn.IFNA(IF(VLOOKUP(A112,'SUPL. CALCULATION'!A:D,4,0)=VLOOKUP(VLOOKUP(A112,'SUPL. CALCULATION'!A:D,4,0),'Dry Store - UL'!X:X,1,0),1,""),"")),""),"")</f>
        <v>#REF!</v>
      </c>
      <c r="L112" s="212" t="e">
        <f>IF(LEFT(A112,2)="UL",IF(VLOOKUP(VLOOKUP(A112,BASE!A:B,2,0),REGISTRATIONS!B:C,2,0)="A320",(_xlfn.IFNA(IF(VLOOKUP(A112,'SUPL. CALCULATION'!A:D,4,0)=VLOOKUP(VLOOKUP(A112,'SUPL. CALCULATION'!A:D,4,0),W:W,1,0),1,""),"")),""),"")</f>
        <v>#REF!</v>
      </c>
      <c r="M112" s="212" t="e">
        <f>IF(LEFT(A112,2)="UL",IF(VLOOKUP(VLOOKUP(A112,BASE!A:B,2,0),REGISTRATIONS!B:C,2,0)="A330",(_xlfn.IFNA(IF(VLOOKUP(A112,'SUPL. CALCULATION'!A:D,4,0)=VLOOKUP(VLOOKUP(A112,'SUPL. CALCULATION'!A:D,4,0),W:W,1,0),1,""),"")),""),"")</f>
        <v>#REF!</v>
      </c>
      <c r="N112" s="213" t="e">
        <f>IF(_xlfn.IFNA(VLOOKUP(A112,'SUPL. CALCULATION'!B:AH,32,0),"")=0,"",_xlfn.IFNA(VLOOKUP(A112,'SUPL. CALCULATION'!B:AH,32,0),""))</f>
        <v>#REF!</v>
      </c>
      <c r="O112" s="213" t="e">
        <f>IF(_xlfn.IFNA(VLOOKUP(A112,'SUPL. CALCULATION'!B:AH,33,0),"")=0,"",_xlfn.IFNA(VLOOKUP(A112,'SUPL. CALCULATION'!B:AH,33,0),""))</f>
        <v>#REF!</v>
      </c>
      <c r="P112" s="162" t="e">
        <f t="shared" si="3"/>
        <v>#REF!</v>
      </c>
      <c r="V112" s="231"/>
      <c r="W112" s="232"/>
    </row>
    <row r="113" spans="1:23" x14ac:dyDescent="0.3">
      <c r="A113" s="215" t="e">
        <f>_xlfn.IFNA(VLOOKUP(BASE!#REF!,'SUPL. CALCULATION'!A:A,1,0),"")</f>
        <v>#REF!</v>
      </c>
      <c r="B113" s="236" t="e">
        <f>_xlfn.IFNA(IF((RIGHT(VLOOKUP(A113,BASE!A:C,3,0),3))=VLOOKUP((RIGHT(VLOOKUP(A113,BASE!A:C,3,0),3)),AB:AB,1,0),4,0),0)+_xlfn.IFNA(IF((RIGHT(VLOOKUP(A113,BASE!A:C,3,0),3))=VLOOKUP((RIGHT(VLOOKUP(A113,BASE!A:C,3,0),3)),AC:AC,1,0),2,0),0)+_xlfn.IFNA(IF((RIGHT(VLOOKUP(A113,BASE!A:C,3,0),3))=VLOOKUP((RIGHT(VLOOKUP(A113,BASE!A:C,3,0),3)),AD:AD,1,0),1,0),0)</f>
        <v>#REF!</v>
      </c>
      <c r="D113" s="216" t="e">
        <f t="shared" si="2"/>
        <v>#REF!</v>
      </c>
      <c r="E113" s="215" t="e">
        <f>IF(LEFT(A113,2)="UL",IF((VLOOKUP(VLOOKUP(A113,BASE!A:B,2,0),REGISTRATIONS!B:C,2,0))="A320",IF(VLOOKUP(A113,BASE!A:S,19,0)="L",1,""),""),"")</f>
        <v>#REF!</v>
      </c>
      <c r="F113" s="215" t="e">
        <f>IF(LEFT(A113,2)="UL",IF((VLOOKUP(VLOOKUP(A113,BASE!A:B,2,0),REGISTRATIONS!B:C,2,0))="A330",IF(VLOOKUP(A113,BASE!A:S,19,0)="L",1,""),""),"")</f>
        <v>#REF!</v>
      </c>
      <c r="G113" s="215" t="e">
        <f>IF(LEFT(A113,2)="UL",IF((VLOOKUP(VLOOKUP(A113,BASE!A:B,2,0),REGISTRATIONS!B:C,2,0))="A320",IF(VLOOKUP(A113,BASE!A:S,19,0)="T",1,""),""),"")</f>
        <v>#REF!</v>
      </c>
      <c r="H113" s="215" t="e">
        <f>IF(LEFT(A113,2)="UL",IF((VLOOKUP(VLOOKUP(A113,BASE!A:B,2,0),REGISTRATIONS!B:C,2,0))="A330",IF(VLOOKUP(A113,BASE!A:S,19,0)="T",1,""),""),"")</f>
        <v>#REF!</v>
      </c>
      <c r="I113" s="215" t="e">
        <f>IF(LEFT(A113,2)="UL",(_xlfn.IFNA(IF(VLOOKUP(A113,'SUPL. CALCULATION'!A:D,4,0)=VLOOKUP(VLOOKUP(A113,'SUPL. CALCULATION'!A:D,4,0),V:V,1,0),1,""),"")),"")</f>
        <v>#REF!</v>
      </c>
      <c r="J113" s="215" t="e">
        <f>IF(LEFT(A113,2)="UL",IF(VLOOKUP(VLOOKUP(A113,BASE!A:B,2,0),REGISTRATIONS!B:C,2,0)="A320",(_xlfn.IFNA(IF(VLOOKUP(A113,'SUPL. CALCULATION'!A:D,4,0)=VLOOKUP(VLOOKUP(A113,'SUPL. CALCULATION'!A:D,4,0),'Dry Store - UL'!X:X,1,0),1,""),"")),""),"")</f>
        <v>#REF!</v>
      </c>
      <c r="K113" s="215" t="e">
        <f>IF(LEFT(A113,2)="UL",IF(VLOOKUP(VLOOKUP(A113,BASE!A:B,2,0),REGISTRATIONS!B:C,2,0)="A330",(_xlfn.IFNA(IF(VLOOKUP(A113,'SUPL. CALCULATION'!A:D,4,0)=VLOOKUP(VLOOKUP(A113,'SUPL. CALCULATION'!A:D,4,0),'Dry Store - UL'!X:X,1,0),1,""),"")),""),"")</f>
        <v>#REF!</v>
      </c>
      <c r="L113" s="215" t="e">
        <f>IF(LEFT(A113,2)="UL",IF(VLOOKUP(VLOOKUP(A113,BASE!A:B,2,0),REGISTRATIONS!B:C,2,0)="A320",(_xlfn.IFNA(IF(VLOOKUP(A113,'SUPL. CALCULATION'!A:D,4,0)=VLOOKUP(VLOOKUP(A113,'SUPL. CALCULATION'!A:D,4,0),W:W,1,0),1,""),"")),""),"")</f>
        <v>#REF!</v>
      </c>
      <c r="M113" s="215" t="e">
        <f>IF(LEFT(A113,2)="UL",IF(VLOOKUP(VLOOKUP(A113,BASE!A:B,2,0),REGISTRATIONS!B:C,2,0)="A330",(_xlfn.IFNA(IF(VLOOKUP(A113,'SUPL. CALCULATION'!A:D,4,0)=VLOOKUP(VLOOKUP(A113,'SUPL. CALCULATION'!A:D,4,0),W:W,1,0),1,""),"")),""),"")</f>
        <v>#REF!</v>
      </c>
      <c r="N113" s="216" t="e">
        <f>IF(_xlfn.IFNA(VLOOKUP(A113,'SUPL. CALCULATION'!B:AH,32,0),"")=0,"",_xlfn.IFNA(VLOOKUP(A113,'SUPL. CALCULATION'!B:AH,32,0),""))</f>
        <v>#REF!</v>
      </c>
      <c r="O113" s="216" t="e">
        <f>IF(_xlfn.IFNA(VLOOKUP(A113,'SUPL. CALCULATION'!B:AH,33,0),"")=0,"",_xlfn.IFNA(VLOOKUP(A113,'SUPL. CALCULATION'!B:AH,33,0),""))</f>
        <v>#REF!</v>
      </c>
      <c r="P113" s="162" t="e">
        <f t="shared" si="3"/>
        <v>#REF!</v>
      </c>
    </row>
    <row r="114" spans="1:23" x14ac:dyDescent="0.3">
      <c r="A114" s="212" t="e">
        <f>_xlfn.IFNA(VLOOKUP(BASE!#REF!,'SUPL. CALCULATION'!A:A,1,0),"")</f>
        <v>#REF!</v>
      </c>
      <c r="B114" s="235" t="e">
        <f>_xlfn.IFNA(IF((RIGHT(VLOOKUP(A114,BASE!A:C,3,0),3))=VLOOKUP((RIGHT(VLOOKUP(A114,BASE!A:C,3,0),3)),AB:AB,1,0),4,0),0)+_xlfn.IFNA(IF((RIGHT(VLOOKUP(A114,BASE!A:C,3,0),3))=VLOOKUP((RIGHT(VLOOKUP(A114,BASE!A:C,3,0),3)),AC:AC,1,0),2,0),0)+_xlfn.IFNA(IF((RIGHT(VLOOKUP(A114,BASE!A:C,3,0),3))=VLOOKUP((RIGHT(VLOOKUP(A114,BASE!A:C,3,0),3)),AD:AD,1,0),1,0),0)</f>
        <v>#REF!</v>
      </c>
      <c r="D114" s="213" t="e">
        <f t="shared" si="2"/>
        <v>#REF!</v>
      </c>
      <c r="E114" s="212" t="e">
        <f>IF(LEFT(A114,2)="UL",IF((VLOOKUP(VLOOKUP(A114,BASE!A:B,2,0),REGISTRATIONS!B:C,2,0))="A320",IF(VLOOKUP(A114,BASE!A:S,19,0)="L",1,""),""),"")</f>
        <v>#REF!</v>
      </c>
      <c r="F114" s="212" t="e">
        <f>IF(LEFT(A114,2)="UL",IF((VLOOKUP(VLOOKUP(A114,BASE!A:B,2,0),REGISTRATIONS!B:C,2,0))="A330",IF(VLOOKUP(A114,BASE!A:S,19,0)="L",1,""),""),"")</f>
        <v>#REF!</v>
      </c>
      <c r="G114" s="212" t="e">
        <f>IF(LEFT(A114,2)="UL",IF((VLOOKUP(VLOOKUP(A114,BASE!A:B,2,0),REGISTRATIONS!B:C,2,0))="A320",IF(VLOOKUP(A114,BASE!A:S,19,0)="T",1,""),""),"")</f>
        <v>#REF!</v>
      </c>
      <c r="H114" s="212" t="e">
        <f>IF(LEFT(A114,2)="UL",IF((VLOOKUP(VLOOKUP(A114,BASE!A:B,2,0),REGISTRATIONS!B:C,2,0))="A330",IF(VLOOKUP(A114,BASE!A:S,19,0)="T",1,""),""),"")</f>
        <v>#REF!</v>
      </c>
      <c r="I114" s="212" t="e">
        <f>IF(LEFT(A114,2)="UL",(_xlfn.IFNA(IF(VLOOKUP(A114,'SUPL. CALCULATION'!A:D,4,0)=VLOOKUP(VLOOKUP(A114,'SUPL. CALCULATION'!A:D,4,0),V:V,1,0),1,""),"")),"")</f>
        <v>#REF!</v>
      </c>
      <c r="J114" s="212" t="e">
        <f>IF(LEFT(A114,2)="UL",IF(VLOOKUP(VLOOKUP(A114,BASE!A:B,2,0),REGISTRATIONS!B:C,2,0)="A320",(_xlfn.IFNA(IF(VLOOKUP(A114,'SUPL. CALCULATION'!A:D,4,0)=VLOOKUP(VLOOKUP(A114,'SUPL. CALCULATION'!A:D,4,0),'Dry Store - UL'!X:X,1,0),1,""),"")),""),"")</f>
        <v>#REF!</v>
      </c>
      <c r="K114" s="212" t="e">
        <f>IF(LEFT(A114,2)="UL",IF(VLOOKUP(VLOOKUP(A114,BASE!A:B,2,0),REGISTRATIONS!B:C,2,0)="A330",(_xlfn.IFNA(IF(VLOOKUP(A114,'SUPL. CALCULATION'!A:D,4,0)=VLOOKUP(VLOOKUP(A114,'SUPL. CALCULATION'!A:D,4,0),'Dry Store - UL'!X:X,1,0),1,""),"")),""),"")</f>
        <v>#REF!</v>
      </c>
      <c r="L114" s="212" t="e">
        <f>IF(LEFT(A114,2)="UL",IF(VLOOKUP(VLOOKUP(A114,BASE!A:B,2,0),REGISTRATIONS!B:C,2,0)="A320",(_xlfn.IFNA(IF(VLOOKUP(A114,'SUPL. CALCULATION'!A:D,4,0)=VLOOKUP(VLOOKUP(A114,'SUPL. CALCULATION'!A:D,4,0),W:W,1,0),1,""),"")),""),"")</f>
        <v>#REF!</v>
      </c>
      <c r="M114" s="212" t="e">
        <f>IF(LEFT(A114,2)="UL",IF(VLOOKUP(VLOOKUP(A114,BASE!A:B,2,0),REGISTRATIONS!B:C,2,0)="A330",(_xlfn.IFNA(IF(VLOOKUP(A114,'SUPL. CALCULATION'!A:D,4,0)=VLOOKUP(VLOOKUP(A114,'SUPL. CALCULATION'!A:D,4,0),W:W,1,0),1,""),"")),""),"")</f>
        <v>#REF!</v>
      </c>
      <c r="N114" s="213" t="e">
        <f>IF(_xlfn.IFNA(VLOOKUP(A114,'SUPL. CALCULATION'!B:AH,32,0),"")=0,"",_xlfn.IFNA(VLOOKUP(A114,'SUPL. CALCULATION'!B:AH,32,0),""))</f>
        <v>#REF!</v>
      </c>
      <c r="O114" s="213" t="e">
        <f>IF(_xlfn.IFNA(VLOOKUP(A114,'SUPL. CALCULATION'!B:AH,33,0),"")=0,"",_xlfn.IFNA(VLOOKUP(A114,'SUPL. CALCULATION'!B:AH,33,0),""))</f>
        <v>#REF!</v>
      </c>
      <c r="P114" s="162" t="e">
        <f t="shared" si="3"/>
        <v>#REF!</v>
      </c>
      <c r="V114" s="231"/>
      <c r="W114" s="232"/>
    </row>
    <row r="115" spans="1:23" x14ac:dyDescent="0.3">
      <c r="A115" s="215" t="e">
        <f>_xlfn.IFNA(VLOOKUP(BASE!#REF!,'SUPL. CALCULATION'!A:A,1,0),"")</f>
        <v>#REF!</v>
      </c>
      <c r="B115" s="236" t="e">
        <f>_xlfn.IFNA(IF((RIGHT(VLOOKUP(A115,BASE!A:C,3,0),3))=VLOOKUP((RIGHT(VLOOKUP(A115,BASE!A:C,3,0),3)),AB:AB,1,0),4,0),0)+_xlfn.IFNA(IF((RIGHT(VLOOKUP(A115,BASE!A:C,3,0),3))=VLOOKUP((RIGHT(VLOOKUP(A115,BASE!A:C,3,0),3)),AC:AC,1,0),2,0),0)+_xlfn.IFNA(IF((RIGHT(VLOOKUP(A115,BASE!A:C,3,0),3))=VLOOKUP((RIGHT(VLOOKUP(A115,BASE!A:C,3,0),3)),AD:AD,1,0),1,0),0)</f>
        <v>#REF!</v>
      </c>
      <c r="D115" s="216" t="e">
        <f t="shared" si="2"/>
        <v>#REF!</v>
      </c>
      <c r="E115" s="215" t="e">
        <f>IF(LEFT(A115,2)="UL",IF((VLOOKUP(VLOOKUP(A115,BASE!A:B,2,0),REGISTRATIONS!B:C,2,0))="A320",IF(VLOOKUP(A115,BASE!A:S,19,0)="L",1,""),""),"")</f>
        <v>#REF!</v>
      </c>
      <c r="F115" s="215" t="e">
        <f>IF(LEFT(A115,2)="UL",IF((VLOOKUP(VLOOKUP(A115,BASE!A:B,2,0),REGISTRATIONS!B:C,2,0))="A330",IF(VLOOKUP(A115,BASE!A:S,19,0)="L",1,""),""),"")</f>
        <v>#REF!</v>
      </c>
      <c r="G115" s="215" t="e">
        <f>IF(LEFT(A115,2)="UL",IF((VLOOKUP(VLOOKUP(A115,BASE!A:B,2,0),REGISTRATIONS!B:C,2,0))="A320",IF(VLOOKUP(A115,BASE!A:S,19,0)="T",1,""),""),"")</f>
        <v>#REF!</v>
      </c>
      <c r="H115" s="215" t="e">
        <f>IF(LEFT(A115,2)="UL",IF((VLOOKUP(VLOOKUP(A115,BASE!A:B,2,0),REGISTRATIONS!B:C,2,0))="A330",IF(VLOOKUP(A115,BASE!A:S,19,0)="T",1,""),""),"")</f>
        <v>#REF!</v>
      </c>
      <c r="I115" s="215" t="e">
        <f>IF(LEFT(A115,2)="UL",(_xlfn.IFNA(IF(VLOOKUP(A115,'SUPL. CALCULATION'!A:D,4,0)=VLOOKUP(VLOOKUP(A115,'SUPL. CALCULATION'!A:D,4,0),V:V,1,0),1,""),"")),"")</f>
        <v>#REF!</v>
      </c>
      <c r="J115" s="215" t="e">
        <f>IF(LEFT(A115,2)="UL",IF(VLOOKUP(VLOOKUP(A115,BASE!A:B,2,0),REGISTRATIONS!B:C,2,0)="A320",(_xlfn.IFNA(IF(VLOOKUP(A115,'SUPL. CALCULATION'!A:D,4,0)=VLOOKUP(VLOOKUP(A115,'SUPL. CALCULATION'!A:D,4,0),'Dry Store - UL'!X:X,1,0),1,""),"")),""),"")</f>
        <v>#REF!</v>
      </c>
      <c r="K115" s="215" t="e">
        <f>IF(LEFT(A115,2)="UL",IF(VLOOKUP(VLOOKUP(A115,BASE!A:B,2,0),REGISTRATIONS!B:C,2,0)="A330",(_xlfn.IFNA(IF(VLOOKUP(A115,'SUPL. CALCULATION'!A:D,4,0)=VLOOKUP(VLOOKUP(A115,'SUPL. CALCULATION'!A:D,4,0),'Dry Store - UL'!X:X,1,0),1,""),"")),""),"")</f>
        <v>#REF!</v>
      </c>
      <c r="L115" s="215" t="e">
        <f>IF(LEFT(A115,2)="UL",IF(VLOOKUP(VLOOKUP(A115,BASE!A:B,2,0),REGISTRATIONS!B:C,2,0)="A320",(_xlfn.IFNA(IF(VLOOKUP(A115,'SUPL. CALCULATION'!A:D,4,0)=VLOOKUP(VLOOKUP(A115,'SUPL. CALCULATION'!A:D,4,0),W:W,1,0),1,""),"")),""),"")</f>
        <v>#REF!</v>
      </c>
      <c r="M115" s="215" t="e">
        <f>IF(LEFT(A115,2)="UL",IF(VLOOKUP(VLOOKUP(A115,BASE!A:B,2,0),REGISTRATIONS!B:C,2,0)="A330",(_xlfn.IFNA(IF(VLOOKUP(A115,'SUPL. CALCULATION'!A:D,4,0)=VLOOKUP(VLOOKUP(A115,'SUPL. CALCULATION'!A:D,4,0),W:W,1,0),1,""),"")),""),"")</f>
        <v>#REF!</v>
      </c>
      <c r="N115" s="216" t="e">
        <f>IF(_xlfn.IFNA(VLOOKUP(A115,'SUPL. CALCULATION'!B:AH,32,0),"")=0,"",_xlfn.IFNA(VLOOKUP(A115,'SUPL. CALCULATION'!B:AH,32,0),""))</f>
        <v>#REF!</v>
      </c>
      <c r="O115" s="216" t="e">
        <f>IF(_xlfn.IFNA(VLOOKUP(A115,'SUPL. CALCULATION'!B:AH,33,0),"")=0,"",_xlfn.IFNA(VLOOKUP(A115,'SUPL. CALCULATION'!B:AH,33,0),""))</f>
        <v>#REF!</v>
      </c>
      <c r="P115" s="162" t="e">
        <f t="shared" si="3"/>
        <v>#REF!</v>
      </c>
    </row>
    <row r="116" spans="1:23" x14ac:dyDescent="0.3">
      <c r="A116" s="212" t="e">
        <f>_xlfn.IFNA(VLOOKUP(BASE!#REF!,'SUPL. CALCULATION'!A:A,1,0),"")</f>
        <v>#REF!</v>
      </c>
      <c r="B116" s="235" t="e">
        <f>_xlfn.IFNA(IF((RIGHT(VLOOKUP(A116,BASE!A:C,3,0),3))=VLOOKUP((RIGHT(VLOOKUP(A116,BASE!A:C,3,0),3)),AB:AB,1,0),4,0),0)+_xlfn.IFNA(IF((RIGHT(VLOOKUP(A116,BASE!A:C,3,0),3))=VLOOKUP((RIGHT(VLOOKUP(A116,BASE!A:C,3,0),3)),AC:AC,1,0),2,0),0)+_xlfn.IFNA(IF((RIGHT(VLOOKUP(A116,BASE!A:C,3,0),3))=VLOOKUP((RIGHT(VLOOKUP(A116,BASE!A:C,3,0),3)),AD:AD,1,0),1,0),0)</f>
        <v>#REF!</v>
      </c>
      <c r="D116" s="213" t="e">
        <f t="shared" si="2"/>
        <v>#REF!</v>
      </c>
      <c r="E116" s="212" t="e">
        <f>IF(LEFT(A116,2)="UL",IF((VLOOKUP(VLOOKUP(A116,BASE!A:B,2,0),REGISTRATIONS!B:C,2,0))="A320",IF(VLOOKUP(A116,BASE!A:S,19,0)="L",1,""),""),"")</f>
        <v>#REF!</v>
      </c>
      <c r="F116" s="212" t="e">
        <f>IF(LEFT(A116,2)="UL",IF((VLOOKUP(VLOOKUP(A116,BASE!A:B,2,0),REGISTRATIONS!B:C,2,0))="A330",IF(VLOOKUP(A116,BASE!A:S,19,0)="L",1,""),""),"")</f>
        <v>#REF!</v>
      </c>
      <c r="G116" s="212" t="e">
        <f>IF(LEFT(A116,2)="UL",IF((VLOOKUP(VLOOKUP(A116,BASE!A:B,2,0),REGISTRATIONS!B:C,2,0))="A320",IF(VLOOKUP(A116,BASE!A:S,19,0)="T",1,""),""),"")</f>
        <v>#REF!</v>
      </c>
      <c r="H116" s="212" t="e">
        <f>IF(LEFT(A116,2)="UL",IF((VLOOKUP(VLOOKUP(A116,BASE!A:B,2,0),REGISTRATIONS!B:C,2,0))="A330",IF(VLOOKUP(A116,BASE!A:S,19,0)="T",1,""),""),"")</f>
        <v>#REF!</v>
      </c>
      <c r="I116" s="212" t="e">
        <f>IF(LEFT(A116,2)="UL",(_xlfn.IFNA(IF(VLOOKUP(A116,'SUPL. CALCULATION'!A:D,4,0)=VLOOKUP(VLOOKUP(A116,'SUPL. CALCULATION'!A:D,4,0),V:V,1,0),1,""),"")),"")</f>
        <v>#REF!</v>
      </c>
      <c r="J116" s="212" t="e">
        <f>IF(LEFT(A116,2)="UL",IF(VLOOKUP(VLOOKUP(A116,BASE!A:B,2,0),REGISTRATIONS!B:C,2,0)="A320",(_xlfn.IFNA(IF(VLOOKUP(A116,'SUPL. CALCULATION'!A:D,4,0)=VLOOKUP(VLOOKUP(A116,'SUPL. CALCULATION'!A:D,4,0),'Dry Store - UL'!X:X,1,0),1,""),"")),""),"")</f>
        <v>#REF!</v>
      </c>
      <c r="K116" s="212" t="e">
        <f>IF(LEFT(A116,2)="UL",IF(VLOOKUP(VLOOKUP(A116,BASE!A:B,2,0),REGISTRATIONS!B:C,2,0)="A330",(_xlfn.IFNA(IF(VLOOKUP(A116,'SUPL. CALCULATION'!A:D,4,0)=VLOOKUP(VLOOKUP(A116,'SUPL. CALCULATION'!A:D,4,0),'Dry Store - UL'!X:X,1,0),1,""),"")),""),"")</f>
        <v>#REF!</v>
      </c>
      <c r="L116" s="212" t="e">
        <f>IF(LEFT(A116,2)="UL",IF(VLOOKUP(VLOOKUP(A116,BASE!A:B,2,0),REGISTRATIONS!B:C,2,0)="A320",(_xlfn.IFNA(IF(VLOOKUP(A116,'SUPL. CALCULATION'!A:D,4,0)=VLOOKUP(VLOOKUP(A116,'SUPL. CALCULATION'!A:D,4,0),W:W,1,0),1,""),"")),""),"")</f>
        <v>#REF!</v>
      </c>
      <c r="M116" s="212" t="e">
        <f>IF(LEFT(A116,2)="UL",IF(VLOOKUP(VLOOKUP(A116,BASE!A:B,2,0),REGISTRATIONS!B:C,2,0)="A330",(_xlfn.IFNA(IF(VLOOKUP(A116,'SUPL. CALCULATION'!A:D,4,0)=VLOOKUP(VLOOKUP(A116,'SUPL. CALCULATION'!A:D,4,0),W:W,1,0),1,""),"")),""),"")</f>
        <v>#REF!</v>
      </c>
      <c r="N116" s="213" t="e">
        <f>IF(_xlfn.IFNA(VLOOKUP(A116,'SUPL. CALCULATION'!B:AH,32,0),"")=0,"",_xlfn.IFNA(VLOOKUP(A116,'SUPL. CALCULATION'!B:AH,32,0),""))</f>
        <v>#REF!</v>
      </c>
      <c r="O116" s="213" t="e">
        <f>IF(_xlfn.IFNA(VLOOKUP(A116,'SUPL. CALCULATION'!B:AH,33,0),"")=0,"",_xlfn.IFNA(VLOOKUP(A116,'SUPL. CALCULATION'!B:AH,33,0),""))</f>
        <v>#REF!</v>
      </c>
      <c r="P116" s="162" t="e">
        <f t="shared" si="3"/>
        <v>#REF!</v>
      </c>
      <c r="V116" s="231"/>
      <c r="W116" s="232"/>
    </row>
    <row r="117" spans="1:23" x14ac:dyDescent="0.3">
      <c r="A117" s="215" t="e">
        <f>_xlfn.IFNA(VLOOKUP(BASE!#REF!,'SUPL. CALCULATION'!A:A,1,0),"")</f>
        <v>#REF!</v>
      </c>
      <c r="B117" s="236" t="e">
        <f>_xlfn.IFNA(IF((RIGHT(VLOOKUP(A117,BASE!A:C,3,0),3))=VLOOKUP((RIGHT(VLOOKUP(A117,BASE!A:C,3,0),3)),AB:AB,1,0),4,0),0)+_xlfn.IFNA(IF((RIGHT(VLOOKUP(A117,BASE!A:C,3,0),3))=VLOOKUP((RIGHT(VLOOKUP(A117,BASE!A:C,3,0),3)),AC:AC,1,0),2,0),0)+_xlfn.IFNA(IF((RIGHT(VLOOKUP(A117,BASE!A:C,3,0),3))=VLOOKUP((RIGHT(VLOOKUP(A117,BASE!A:C,3,0),3)),AD:AD,1,0),1,0),0)</f>
        <v>#REF!</v>
      </c>
      <c r="D117" s="216" t="e">
        <f t="shared" si="2"/>
        <v>#REF!</v>
      </c>
      <c r="E117" s="215" t="e">
        <f>IF(LEFT(A117,2)="UL",IF((VLOOKUP(VLOOKUP(A117,BASE!A:B,2,0),REGISTRATIONS!B:C,2,0))="A320",IF(VLOOKUP(A117,BASE!A:S,19,0)="L",1,""),""),"")</f>
        <v>#REF!</v>
      </c>
      <c r="F117" s="215" t="e">
        <f>IF(LEFT(A117,2)="UL",IF((VLOOKUP(VLOOKUP(A117,BASE!A:B,2,0),REGISTRATIONS!B:C,2,0))="A330",IF(VLOOKUP(A117,BASE!A:S,19,0)="L",1,""),""),"")</f>
        <v>#REF!</v>
      </c>
      <c r="G117" s="215" t="e">
        <f>IF(LEFT(A117,2)="UL",IF((VLOOKUP(VLOOKUP(A117,BASE!A:B,2,0),REGISTRATIONS!B:C,2,0))="A320",IF(VLOOKUP(A117,BASE!A:S,19,0)="T",1,""),""),"")</f>
        <v>#REF!</v>
      </c>
      <c r="H117" s="215" t="e">
        <f>IF(LEFT(A117,2)="UL",IF((VLOOKUP(VLOOKUP(A117,BASE!A:B,2,0),REGISTRATIONS!B:C,2,0))="A330",IF(VLOOKUP(A117,BASE!A:S,19,0)="T",1,""),""),"")</f>
        <v>#REF!</v>
      </c>
      <c r="I117" s="215" t="e">
        <f>IF(LEFT(A117,2)="UL",(_xlfn.IFNA(IF(VLOOKUP(A117,'SUPL. CALCULATION'!A:D,4,0)=VLOOKUP(VLOOKUP(A117,'SUPL. CALCULATION'!A:D,4,0),V:V,1,0),1,""),"")),"")</f>
        <v>#REF!</v>
      </c>
      <c r="J117" s="215" t="e">
        <f>IF(LEFT(A117,2)="UL",IF(VLOOKUP(VLOOKUP(A117,BASE!A:B,2,0),REGISTRATIONS!B:C,2,0)="A320",(_xlfn.IFNA(IF(VLOOKUP(A117,'SUPL. CALCULATION'!A:D,4,0)=VLOOKUP(VLOOKUP(A117,'SUPL. CALCULATION'!A:D,4,0),'Dry Store - UL'!X:X,1,0),1,""),"")),""),"")</f>
        <v>#REF!</v>
      </c>
      <c r="K117" s="215" t="e">
        <f>IF(LEFT(A117,2)="UL",IF(VLOOKUP(VLOOKUP(A117,BASE!A:B,2,0),REGISTRATIONS!B:C,2,0)="A330",(_xlfn.IFNA(IF(VLOOKUP(A117,'SUPL. CALCULATION'!A:D,4,0)=VLOOKUP(VLOOKUP(A117,'SUPL. CALCULATION'!A:D,4,0),'Dry Store - UL'!X:X,1,0),1,""),"")),""),"")</f>
        <v>#REF!</v>
      </c>
      <c r="L117" s="215" t="e">
        <f>IF(LEFT(A117,2)="UL",IF(VLOOKUP(VLOOKUP(A117,BASE!A:B,2,0),REGISTRATIONS!B:C,2,0)="A320",(_xlfn.IFNA(IF(VLOOKUP(A117,'SUPL. CALCULATION'!A:D,4,0)=VLOOKUP(VLOOKUP(A117,'SUPL. CALCULATION'!A:D,4,0),W:W,1,0),1,""),"")),""),"")</f>
        <v>#REF!</v>
      </c>
      <c r="M117" s="215" t="e">
        <f>IF(LEFT(A117,2)="UL",IF(VLOOKUP(VLOOKUP(A117,BASE!A:B,2,0),REGISTRATIONS!B:C,2,0)="A330",(_xlfn.IFNA(IF(VLOOKUP(A117,'SUPL. CALCULATION'!A:D,4,0)=VLOOKUP(VLOOKUP(A117,'SUPL. CALCULATION'!A:D,4,0),W:W,1,0),1,""),"")),""),"")</f>
        <v>#REF!</v>
      </c>
      <c r="N117" s="216" t="e">
        <f>IF(_xlfn.IFNA(VLOOKUP(A117,'SUPL. CALCULATION'!B:AH,32,0),"")=0,"",_xlfn.IFNA(VLOOKUP(A117,'SUPL. CALCULATION'!B:AH,32,0),""))</f>
        <v>#REF!</v>
      </c>
      <c r="O117" s="216" t="e">
        <f>IF(_xlfn.IFNA(VLOOKUP(A117,'SUPL. CALCULATION'!B:AH,33,0),"")=0,"",_xlfn.IFNA(VLOOKUP(A117,'SUPL. CALCULATION'!B:AH,33,0),""))</f>
        <v>#REF!</v>
      </c>
      <c r="P117" s="162" t="e">
        <f t="shared" si="3"/>
        <v>#REF!</v>
      </c>
    </row>
    <row r="118" spans="1:23" x14ac:dyDescent="0.3">
      <c r="A118" s="212" t="e">
        <f>_xlfn.IFNA(VLOOKUP(BASE!#REF!,'SUPL. CALCULATION'!A:A,1,0),"")</f>
        <v>#REF!</v>
      </c>
      <c r="B118" s="235" t="e">
        <f>_xlfn.IFNA(IF((RIGHT(VLOOKUP(A118,BASE!A:C,3,0),3))=VLOOKUP((RIGHT(VLOOKUP(A118,BASE!A:C,3,0),3)),AB:AB,1,0),4,0),0)+_xlfn.IFNA(IF((RIGHT(VLOOKUP(A118,BASE!A:C,3,0),3))=VLOOKUP((RIGHT(VLOOKUP(A118,BASE!A:C,3,0),3)),AC:AC,1,0),2,0),0)+_xlfn.IFNA(IF((RIGHT(VLOOKUP(A118,BASE!A:C,3,0),3))=VLOOKUP((RIGHT(VLOOKUP(A118,BASE!A:C,3,0),3)),AD:AD,1,0),1,0),0)</f>
        <v>#REF!</v>
      </c>
      <c r="D118" s="213" t="e">
        <f t="shared" si="2"/>
        <v>#REF!</v>
      </c>
      <c r="E118" s="212" t="e">
        <f>IF(LEFT(A118,2)="UL",IF((VLOOKUP(VLOOKUP(A118,BASE!A:B,2,0),REGISTRATIONS!B:C,2,0))="A320",IF(VLOOKUP(A118,BASE!A:S,19,0)="L",1,""),""),"")</f>
        <v>#REF!</v>
      </c>
      <c r="F118" s="212" t="e">
        <f>IF(LEFT(A118,2)="UL",IF((VLOOKUP(VLOOKUP(A118,BASE!A:B,2,0),REGISTRATIONS!B:C,2,0))="A330",IF(VLOOKUP(A118,BASE!A:S,19,0)="L",1,""),""),"")</f>
        <v>#REF!</v>
      </c>
      <c r="G118" s="212" t="e">
        <f>IF(LEFT(A118,2)="UL",IF((VLOOKUP(VLOOKUP(A118,BASE!A:B,2,0),REGISTRATIONS!B:C,2,0))="A320",IF(VLOOKUP(A118,BASE!A:S,19,0)="T",1,""),""),"")</f>
        <v>#REF!</v>
      </c>
      <c r="H118" s="212" t="e">
        <f>IF(LEFT(A118,2)="UL",IF((VLOOKUP(VLOOKUP(A118,BASE!A:B,2,0),REGISTRATIONS!B:C,2,0))="A330",IF(VLOOKUP(A118,BASE!A:S,19,0)="T",1,""),""),"")</f>
        <v>#REF!</v>
      </c>
      <c r="I118" s="212" t="e">
        <f>IF(LEFT(A118,2)="UL",(_xlfn.IFNA(IF(VLOOKUP(A118,'SUPL. CALCULATION'!A:D,4,0)=VLOOKUP(VLOOKUP(A118,'SUPL. CALCULATION'!A:D,4,0),V:V,1,0),1,""),"")),"")</f>
        <v>#REF!</v>
      </c>
      <c r="J118" s="212" t="e">
        <f>IF(LEFT(A118,2)="UL",IF(VLOOKUP(VLOOKUP(A118,BASE!A:B,2,0),REGISTRATIONS!B:C,2,0)="A320",(_xlfn.IFNA(IF(VLOOKUP(A118,'SUPL. CALCULATION'!A:D,4,0)=VLOOKUP(VLOOKUP(A118,'SUPL. CALCULATION'!A:D,4,0),'Dry Store - UL'!X:X,1,0),1,""),"")),""),"")</f>
        <v>#REF!</v>
      </c>
      <c r="K118" s="212" t="e">
        <f>IF(LEFT(A118,2)="UL",IF(VLOOKUP(VLOOKUP(A118,BASE!A:B,2,0),REGISTRATIONS!B:C,2,0)="A330",(_xlfn.IFNA(IF(VLOOKUP(A118,'SUPL. CALCULATION'!A:D,4,0)=VLOOKUP(VLOOKUP(A118,'SUPL. CALCULATION'!A:D,4,0),'Dry Store - UL'!X:X,1,0),1,""),"")),""),"")</f>
        <v>#REF!</v>
      </c>
      <c r="L118" s="212" t="e">
        <f>IF(LEFT(A118,2)="UL",IF(VLOOKUP(VLOOKUP(A118,BASE!A:B,2,0),REGISTRATIONS!B:C,2,0)="A320",(_xlfn.IFNA(IF(VLOOKUP(A118,'SUPL. CALCULATION'!A:D,4,0)=VLOOKUP(VLOOKUP(A118,'SUPL. CALCULATION'!A:D,4,0),W:W,1,0),1,""),"")),""),"")</f>
        <v>#REF!</v>
      </c>
      <c r="M118" s="212" t="e">
        <f>IF(LEFT(A118,2)="UL",IF(VLOOKUP(VLOOKUP(A118,BASE!A:B,2,0),REGISTRATIONS!B:C,2,0)="A330",(_xlfn.IFNA(IF(VLOOKUP(A118,'SUPL. CALCULATION'!A:D,4,0)=VLOOKUP(VLOOKUP(A118,'SUPL. CALCULATION'!A:D,4,0),W:W,1,0),1,""),"")),""),"")</f>
        <v>#REF!</v>
      </c>
      <c r="N118" s="213" t="e">
        <f>IF(_xlfn.IFNA(VLOOKUP(A118,'SUPL. CALCULATION'!B:AH,32,0),"")=0,"",_xlfn.IFNA(VLOOKUP(A118,'SUPL. CALCULATION'!B:AH,32,0),""))</f>
        <v>#REF!</v>
      </c>
      <c r="O118" s="213" t="e">
        <f>IF(_xlfn.IFNA(VLOOKUP(A118,'SUPL. CALCULATION'!B:AH,33,0),"")=0,"",_xlfn.IFNA(VLOOKUP(A118,'SUPL. CALCULATION'!B:AH,33,0),""))</f>
        <v>#REF!</v>
      </c>
      <c r="P118" s="162" t="e">
        <f t="shared" si="3"/>
        <v>#REF!</v>
      </c>
      <c r="V118" s="231"/>
      <c r="W118" s="232"/>
    </row>
    <row r="119" spans="1:23" x14ac:dyDescent="0.3">
      <c r="A119" s="215" t="e">
        <f>_xlfn.IFNA(VLOOKUP(BASE!#REF!,'SUPL. CALCULATION'!A:A,1,0),"")</f>
        <v>#REF!</v>
      </c>
      <c r="B119" s="236" t="e">
        <f>_xlfn.IFNA(IF((RIGHT(VLOOKUP(A119,BASE!A:C,3,0),3))=VLOOKUP((RIGHT(VLOOKUP(A119,BASE!A:C,3,0),3)),AB:AB,1,0),4,0),0)+_xlfn.IFNA(IF((RIGHT(VLOOKUP(A119,BASE!A:C,3,0),3))=VLOOKUP((RIGHT(VLOOKUP(A119,BASE!A:C,3,0),3)),AC:AC,1,0),2,0),0)+_xlfn.IFNA(IF((RIGHT(VLOOKUP(A119,BASE!A:C,3,0),3))=VLOOKUP((RIGHT(VLOOKUP(A119,BASE!A:C,3,0),3)),AD:AD,1,0),1,0),0)</f>
        <v>#REF!</v>
      </c>
      <c r="D119" s="216" t="e">
        <f t="shared" si="2"/>
        <v>#REF!</v>
      </c>
      <c r="E119" s="215" t="e">
        <f>IF(LEFT(A119,2)="UL",IF((VLOOKUP(VLOOKUP(A119,BASE!A:B,2,0),REGISTRATIONS!B:C,2,0))="A320",IF(VLOOKUP(A119,BASE!A:S,19,0)="L",1,""),""),"")</f>
        <v>#REF!</v>
      </c>
      <c r="F119" s="215" t="e">
        <f>IF(LEFT(A119,2)="UL",IF((VLOOKUP(VLOOKUP(A119,BASE!A:B,2,0),REGISTRATIONS!B:C,2,0))="A330",IF(VLOOKUP(A119,BASE!A:S,19,0)="L",1,""),""),"")</f>
        <v>#REF!</v>
      </c>
      <c r="G119" s="215" t="e">
        <f>IF(LEFT(A119,2)="UL",IF((VLOOKUP(VLOOKUP(A119,BASE!A:B,2,0),REGISTRATIONS!B:C,2,0))="A320",IF(VLOOKUP(A119,BASE!A:S,19,0)="T",1,""),""),"")</f>
        <v>#REF!</v>
      </c>
      <c r="H119" s="215" t="e">
        <f>IF(LEFT(A119,2)="UL",IF((VLOOKUP(VLOOKUP(A119,BASE!A:B,2,0),REGISTRATIONS!B:C,2,0))="A330",IF(VLOOKUP(A119,BASE!A:S,19,0)="T",1,""),""),"")</f>
        <v>#REF!</v>
      </c>
      <c r="I119" s="215" t="e">
        <f>IF(LEFT(A119,2)="UL",(_xlfn.IFNA(IF(VLOOKUP(A119,'SUPL. CALCULATION'!A:D,4,0)=VLOOKUP(VLOOKUP(A119,'SUPL. CALCULATION'!A:D,4,0),V:V,1,0),1,""),"")),"")</f>
        <v>#REF!</v>
      </c>
      <c r="J119" s="215" t="e">
        <f>IF(LEFT(A119,2)="UL",IF(VLOOKUP(VLOOKUP(A119,BASE!A:B,2,0),REGISTRATIONS!B:C,2,0)="A320",(_xlfn.IFNA(IF(VLOOKUP(A119,'SUPL. CALCULATION'!A:D,4,0)=VLOOKUP(VLOOKUP(A119,'SUPL. CALCULATION'!A:D,4,0),'Dry Store - UL'!X:X,1,0),1,""),"")),""),"")</f>
        <v>#REF!</v>
      </c>
      <c r="K119" s="215" t="e">
        <f>IF(LEFT(A119,2)="UL",IF(VLOOKUP(VLOOKUP(A119,BASE!A:B,2,0),REGISTRATIONS!B:C,2,0)="A330",(_xlfn.IFNA(IF(VLOOKUP(A119,'SUPL. CALCULATION'!A:D,4,0)=VLOOKUP(VLOOKUP(A119,'SUPL. CALCULATION'!A:D,4,0),'Dry Store - UL'!X:X,1,0),1,""),"")),""),"")</f>
        <v>#REF!</v>
      </c>
      <c r="L119" s="215" t="e">
        <f>IF(LEFT(A119,2)="UL",IF(VLOOKUP(VLOOKUP(A119,BASE!A:B,2,0),REGISTRATIONS!B:C,2,0)="A320",(_xlfn.IFNA(IF(VLOOKUP(A119,'SUPL. CALCULATION'!A:D,4,0)=VLOOKUP(VLOOKUP(A119,'SUPL. CALCULATION'!A:D,4,0),W:W,1,0),1,""),"")),""),"")</f>
        <v>#REF!</v>
      </c>
      <c r="M119" s="215" t="e">
        <f>IF(LEFT(A119,2)="UL",IF(VLOOKUP(VLOOKUP(A119,BASE!A:B,2,0),REGISTRATIONS!B:C,2,0)="A330",(_xlfn.IFNA(IF(VLOOKUP(A119,'SUPL. CALCULATION'!A:D,4,0)=VLOOKUP(VLOOKUP(A119,'SUPL. CALCULATION'!A:D,4,0),W:W,1,0),1,""),"")),""),"")</f>
        <v>#REF!</v>
      </c>
      <c r="N119" s="216" t="e">
        <f>IF(_xlfn.IFNA(VLOOKUP(A119,'SUPL. CALCULATION'!B:AH,32,0),"")=0,"",_xlfn.IFNA(VLOOKUP(A119,'SUPL. CALCULATION'!B:AH,32,0),""))</f>
        <v>#REF!</v>
      </c>
      <c r="O119" s="216" t="e">
        <f>IF(_xlfn.IFNA(VLOOKUP(A119,'SUPL. CALCULATION'!B:AH,33,0),"")=0,"",_xlfn.IFNA(VLOOKUP(A119,'SUPL. CALCULATION'!B:AH,33,0),""))</f>
        <v>#REF!</v>
      </c>
      <c r="P119" s="162" t="e">
        <f t="shared" si="3"/>
        <v>#REF!</v>
      </c>
    </row>
    <row r="120" spans="1:23" x14ac:dyDescent="0.3">
      <c r="A120" s="212" t="e">
        <f>_xlfn.IFNA(VLOOKUP(BASE!#REF!,'SUPL. CALCULATION'!A:A,1,0),"")</f>
        <v>#REF!</v>
      </c>
      <c r="B120" s="235" t="e">
        <f>_xlfn.IFNA(IF((RIGHT(VLOOKUP(A120,BASE!A:C,3,0),3))=VLOOKUP((RIGHT(VLOOKUP(A120,BASE!A:C,3,0),3)),AB:AB,1,0),4,0),0)+_xlfn.IFNA(IF((RIGHT(VLOOKUP(A120,BASE!A:C,3,0),3))=VLOOKUP((RIGHT(VLOOKUP(A120,BASE!A:C,3,0),3)),AC:AC,1,0),2,0),0)+_xlfn.IFNA(IF((RIGHT(VLOOKUP(A120,BASE!A:C,3,0),3))=VLOOKUP((RIGHT(VLOOKUP(A120,BASE!A:C,3,0),3)),AD:AD,1,0),1,0),0)</f>
        <v>#REF!</v>
      </c>
      <c r="D120" s="213" t="e">
        <f t="shared" si="2"/>
        <v>#REF!</v>
      </c>
      <c r="E120" s="212" t="e">
        <f>IF(LEFT(A120,2)="UL",IF((VLOOKUP(VLOOKUP(A120,BASE!A:B,2,0),REGISTRATIONS!B:C,2,0))="A320",IF(VLOOKUP(A120,BASE!A:S,19,0)="L",1,""),""),"")</f>
        <v>#REF!</v>
      </c>
      <c r="F120" s="212" t="e">
        <f>IF(LEFT(A120,2)="UL",IF((VLOOKUP(VLOOKUP(A120,BASE!A:B,2,0),REGISTRATIONS!B:C,2,0))="A330",IF(VLOOKUP(A120,BASE!A:S,19,0)="L",1,""),""),"")</f>
        <v>#REF!</v>
      </c>
      <c r="G120" s="212" t="e">
        <f>IF(LEFT(A120,2)="UL",IF((VLOOKUP(VLOOKUP(A120,BASE!A:B,2,0),REGISTRATIONS!B:C,2,0))="A320",IF(VLOOKUP(A120,BASE!A:S,19,0)="T",1,""),""),"")</f>
        <v>#REF!</v>
      </c>
      <c r="H120" s="212" t="e">
        <f>IF(LEFT(A120,2)="UL",IF((VLOOKUP(VLOOKUP(A120,BASE!A:B,2,0),REGISTRATIONS!B:C,2,0))="A330",IF(VLOOKUP(A120,BASE!A:S,19,0)="T",1,""),""),"")</f>
        <v>#REF!</v>
      </c>
      <c r="I120" s="212" t="e">
        <f>IF(LEFT(A120,2)="UL",(_xlfn.IFNA(IF(VLOOKUP(A120,'SUPL. CALCULATION'!A:D,4,0)=VLOOKUP(VLOOKUP(A120,'SUPL. CALCULATION'!A:D,4,0),V:V,1,0),1,""),"")),"")</f>
        <v>#REF!</v>
      </c>
      <c r="J120" s="212" t="e">
        <f>IF(LEFT(A120,2)="UL",IF(VLOOKUP(VLOOKUP(A120,BASE!A:B,2,0),REGISTRATIONS!B:C,2,0)="A320",(_xlfn.IFNA(IF(VLOOKUP(A120,'SUPL. CALCULATION'!A:D,4,0)=VLOOKUP(VLOOKUP(A120,'SUPL. CALCULATION'!A:D,4,0),'Dry Store - UL'!X:X,1,0),1,""),"")),""),"")</f>
        <v>#REF!</v>
      </c>
      <c r="K120" s="212" t="e">
        <f>IF(LEFT(A120,2)="UL",IF(VLOOKUP(VLOOKUP(A120,BASE!A:B,2,0),REGISTRATIONS!B:C,2,0)="A330",(_xlfn.IFNA(IF(VLOOKUP(A120,'SUPL. CALCULATION'!A:D,4,0)=VLOOKUP(VLOOKUP(A120,'SUPL. CALCULATION'!A:D,4,0),'Dry Store - UL'!X:X,1,0),1,""),"")),""),"")</f>
        <v>#REF!</v>
      </c>
      <c r="L120" s="212" t="e">
        <f>IF(LEFT(A120,2)="UL",IF(VLOOKUP(VLOOKUP(A120,BASE!A:B,2,0),REGISTRATIONS!B:C,2,0)="A320",(_xlfn.IFNA(IF(VLOOKUP(A120,'SUPL. CALCULATION'!A:D,4,0)=VLOOKUP(VLOOKUP(A120,'SUPL. CALCULATION'!A:D,4,0),W:W,1,0),1,""),"")),""),"")</f>
        <v>#REF!</v>
      </c>
      <c r="M120" s="212" t="e">
        <f>IF(LEFT(A120,2)="UL",IF(VLOOKUP(VLOOKUP(A120,BASE!A:B,2,0),REGISTRATIONS!B:C,2,0)="A330",(_xlfn.IFNA(IF(VLOOKUP(A120,'SUPL. CALCULATION'!A:D,4,0)=VLOOKUP(VLOOKUP(A120,'SUPL. CALCULATION'!A:D,4,0),W:W,1,0),1,""),"")),""),"")</f>
        <v>#REF!</v>
      </c>
      <c r="N120" s="213" t="e">
        <f>IF(_xlfn.IFNA(VLOOKUP(A120,'SUPL. CALCULATION'!B:AH,32,0),"")=0,"",_xlfn.IFNA(VLOOKUP(A120,'SUPL. CALCULATION'!B:AH,32,0),""))</f>
        <v>#REF!</v>
      </c>
      <c r="O120" s="213" t="e">
        <f>IF(_xlfn.IFNA(VLOOKUP(A120,'SUPL. CALCULATION'!B:AH,33,0),"")=0,"",_xlfn.IFNA(VLOOKUP(A120,'SUPL. CALCULATION'!B:AH,33,0),""))</f>
        <v>#REF!</v>
      </c>
      <c r="P120" s="162" t="e">
        <f t="shared" si="3"/>
        <v>#REF!</v>
      </c>
      <c r="V120" s="231"/>
      <c r="W120" s="232"/>
    </row>
    <row r="121" spans="1:23" x14ac:dyDescent="0.3">
      <c r="A121" s="215" t="e">
        <f>_xlfn.IFNA(VLOOKUP(BASE!#REF!,'SUPL. CALCULATION'!A:A,1,0),"")</f>
        <v>#REF!</v>
      </c>
      <c r="B121" s="236" t="e">
        <f>_xlfn.IFNA(IF((RIGHT(VLOOKUP(A121,BASE!A:C,3,0),3))=VLOOKUP((RIGHT(VLOOKUP(A121,BASE!A:C,3,0),3)),AB:AB,1,0),4,0),0)+_xlfn.IFNA(IF((RIGHT(VLOOKUP(A121,BASE!A:C,3,0),3))=VLOOKUP((RIGHT(VLOOKUP(A121,BASE!A:C,3,0),3)),AC:AC,1,0),2,0),0)+_xlfn.IFNA(IF((RIGHT(VLOOKUP(A121,BASE!A:C,3,0),3))=VLOOKUP((RIGHT(VLOOKUP(A121,BASE!A:C,3,0),3)),AD:AD,1,0),1,0),0)</f>
        <v>#REF!</v>
      </c>
      <c r="D121" s="216" t="e">
        <f t="shared" si="2"/>
        <v>#REF!</v>
      </c>
      <c r="E121" s="215" t="e">
        <f>IF(LEFT(A121,2)="UL",IF((VLOOKUP(VLOOKUP(A121,BASE!A:B,2,0),REGISTRATIONS!B:C,2,0))="A320",IF(VLOOKUP(A121,BASE!A:S,19,0)="L",1,""),""),"")</f>
        <v>#REF!</v>
      </c>
      <c r="F121" s="215" t="e">
        <f>IF(LEFT(A121,2)="UL",IF((VLOOKUP(VLOOKUP(A121,BASE!A:B,2,0),REGISTRATIONS!B:C,2,0))="A330",IF(VLOOKUP(A121,BASE!A:S,19,0)="L",1,""),""),"")</f>
        <v>#REF!</v>
      </c>
      <c r="G121" s="215" t="e">
        <f>IF(LEFT(A121,2)="UL",IF((VLOOKUP(VLOOKUP(A121,BASE!A:B,2,0),REGISTRATIONS!B:C,2,0))="A320",IF(VLOOKUP(A121,BASE!A:S,19,0)="T",1,""),""),"")</f>
        <v>#REF!</v>
      </c>
      <c r="H121" s="215" t="e">
        <f>IF(LEFT(A121,2)="UL",IF((VLOOKUP(VLOOKUP(A121,BASE!A:B,2,0),REGISTRATIONS!B:C,2,0))="A330",IF(VLOOKUP(A121,BASE!A:S,19,0)="T",1,""),""),"")</f>
        <v>#REF!</v>
      </c>
      <c r="I121" s="215" t="e">
        <f>IF(LEFT(A121,2)="UL",(_xlfn.IFNA(IF(VLOOKUP(A121,'SUPL. CALCULATION'!A:D,4,0)=VLOOKUP(VLOOKUP(A121,'SUPL. CALCULATION'!A:D,4,0),V:V,1,0),1,""),"")),"")</f>
        <v>#REF!</v>
      </c>
      <c r="J121" s="215" t="e">
        <f>IF(LEFT(A121,2)="UL",IF(VLOOKUP(VLOOKUP(A121,BASE!A:B,2,0),REGISTRATIONS!B:C,2,0)="A320",(_xlfn.IFNA(IF(VLOOKUP(A121,'SUPL. CALCULATION'!A:D,4,0)=VLOOKUP(VLOOKUP(A121,'SUPL. CALCULATION'!A:D,4,0),'Dry Store - UL'!X:X,1,0),1,""),"")),""),"")</f>
        <v>#REF!</v>
      </c>
      <c r="K121" s="215" t="e">
        <f>IF(LEFT(A121,2)="UL",IF(VLOOKUP(VLOOKUP(A121,BASE!A:B,2,0),REGISTRATIONS!B:C,2,0)="A330",(_xlfn.IFNA(IF(VLOOKUP(A121,'SUPL. CALCULATION'!A:D,4,0)=VLOOKUP(VLOOKUP(A121,'SUPL. CALCULATION'!A:D,4,0),'Dry Store - UL'!X:X,1,0),1,""),"")),""),"")</f>
        <v>#REF!</v>
      </c>
      <c r="L121" s="215" t="e">
        <f>IF(LEFT(A121,2)="UL",IF(VLOOKUP(VLOOKUP(A121,BASE!A:B,2,0),REGISTRATIONS!B:C,2,0)="A320",(_xlfn.IFNA(IF(VLOOKUP(A121,'SUPL. CALCULATION'!A:D,4,0)=VLOOKUP(VLOOKUP(A121,'SUPL. CALCULATION'!A:D,4,0),W:W,1,0),1,""),"")),""),"")</f>
        <v>#REF!</v>
      </c>
      <c r="M121" s="215" t="e">
        <f>IF(LEFT(A121,2)="UL",IF(VLOOKUP(VLOOKUP(A121,BASE!A:B,2,0),REGISTRATIONS!B:C,2,0)="A330",(_xlfn.IFNA(IF(VLOOKUP(A121,'SUPL. CALCULATION'!A:D,4,0)=VLOOKUP(VLOOKUP(A121,'SUPL. CALCULATION'!A:D,4,0),W:W,1,0),1,""),"")),""),"")</f>
        <v>#REF!</v>
      </c>
      <c r="N121" s="216" t="e">
        <f>IF(_xlfn.IFNA(VLOOKUP(A121,'SUPL. CALCULATION'!B:AH,32,0),"")=0,"",_xlfn.IFNA(VLOOKUP(A121,'SUPL. CALCULATION'!B:AH,32,0),""))</f>
        <v>#REF!</v>
      </c>
      <c r="O121" s="216" t="e">
        <f>IF(_xlfn.IFNA(VLOOKUP(A121,'SUPL. CALCULATION'!B:AH,33,0),"")=0,"",_xlfn.IFNA(VLOOKUP(A121,'SUPL. CALCULATION'!B:AH,33,0),""))</f>
        <v>#REF!</v>
      </c>
      <c r="P121" s="162" t="e">
        <f t="shared" si="3"/>
        <v>#REF!</v>
      </c>
    </row>
    <row r="122" spans="1:23" x14ac:dyDescent="0.3">
      <c r="A122" s="212" t="e">
        <f>_xlfn.IFNA(VLOOKUP(BASE!#REF!,'SUPL. CALCULATION'!A:A,1,0),"")</f>
        <v>#REF!</v>
      </c>
      <c r="B122" s="235" t="e">
        <f>_xlfn.IFNA(IF((RIGHT(VLOOKUP(A122,BASE!A:C,3,0),3))=VLOOKUP((RIGHT(VLOOKUP(A122,BASE!A:C,3,0),3)),AB:AB,1,0),4,0),0)+_xlfn.IFNA(IF((RIGHT(VLOOKUP(A122,BASE!A:C,3,0),3))=VLOOKUP((RIGHT(VLOOKUP(A122,BASE!A:C,3,0),3)),AC:AC,1,0),2,0),0)+_xlfn.IFNA(IF((RIGHT(VLOOKUP(A122,BASE!A:C,3,0),3))=VLOOKUP((RIGHT(VLOOKUP(A122,BASE!A:C,3,0),3)),AD:AD,1,0),1,0),0)</f>
        <v>#REF!</v>
      </c>
      <c r="D122" s="213" t="e">
        <f t="shared" si="2"/>
        <v>#REF!</v>
      </c>
      <c r="E122" s="212" t="e">
        <f>IF(LEFT(A122,2)="UL",IF((VLOOKUP(VLOOKUP(A122,BASE!A:B,2,0),REGISTRATIONS!B:C,2,0))="A320",IF(VLOOKUP(A122,BASE!A:S,19,0)="L",1,""),""),"")</f>
        <v>#REF!</v>
      </c>
      <c r="F122" s="212" t="e">
        <f>IF(LEFT(A122,2)="UL",IF((VLOOKUP(VLOOKUP(A122,BASE!A:B,2,0),REGISTRATIONS!B:C,2,0))="A330",IF(VLOOKUP(A122,BASE!A:S,19,0)="L",1,""),""),"")</f>
        <v>#REF!</v>
      </c>
      <c r="G122" s="212" t="e">
        <f>IF(LEFT(A122,2)="UL",IF((VLOOKUP(VLOOKUP(A122,BASE!A:B,2,0),REGISTRATIONS!B:C,2,0))="A320",IF(VLOOKUP(A122,BASE!A:S,19,0)="T",1,""),""),"")</f>
        <v>#REF!</v>
      </c>
      <c r="H122" s="212" t="e">
        <f>IF(LEFT(A122,2)="UL",IF((VLOOKUP(VLOOKUP(A122,BASE!A:B,2,0),REGISTRATIONS!B:C,2,0))="A330",IF(VLOOKUP(A122,BASE!A:S,19,0)="T",1,""),""),"")</f>
        <v>#REF!</v>
      </c>
      <c r="I122" s="212" t="e">
        <f>IF(LEFT(A122,2)="UL",(_xlfn.IFNA(IF(VLOOKUP(A122,'SUPL. CALCULATION'!A:D,4,0)=VLOOKUP(VLOOKUP(A122,'SUPL. CALCULATION'!A:D,4,0),V:V,1,0),1,""),"")),"")</f>
        <v>#REF!</v>
      </c>
      <c r="J122" s="212" t="e">
        <f>IF(LEFT(A122,2)="UL",IF(VLOOKUP(VLOOKUP(A122,BASE!A:B,2,0),REGISTRATIONS!B:C,2,0)="A320",(_xlfn.IFNA(IF(VLOOKUP(A122,'SUPL. CALCULATION'!A:D,4,0)=VLOOKUP(VLOOKUP(A122,'SUPL. CALCULATION'!A:D,4,0),'Dry Store - UL'!X:X,1,0),1,""),"")),""),"")</f>
        <v>#REF!</v>
      </c>
      <c r="K122" s="212" t="e">
        <f>IF(LEFT(A122,2)="UL",IF(VLOOKUP(VLOOKUP(A122,BASE!A:B,2,0),REGISTRATIONS!B:C,2,0)="A330",(_xlfn.IFNA(IF(VLOOKUP(A122,'SUPL. CALCULATION'!A:D,4,0)=VLOOKUP(VLOOKUP(A122,'SUPL. CALCULATION'!A:D,4,0),'Dry Store - UL'!X:X,1,0),1,""),"")),""),"")</f>
        <v>#REF!</v>
      </c>
      <c r="L122" s="212" t="e">
        <f>IF(LEFT(A122,2)="UL",IF(VLOOKUP(VLOOKUP(A122,BASE!A:B,2,0),REGISTRATIONS!B:C,2,0)="A320",(_xlfn.IFNA(IF(VLOOKUP(A122,'SUPL. CALCULATION'!A:D,4,0)=VLOOKUP(VLOOKUP(A122,'SUPL. CALCULATION'!A:D,4,0),W:W,1,0),1,""),"")),""),"")</f>
        <v>#REF!</v>
      </c>
      <c r="M122" s="212" t="e">
        <f>IF(LEFT(A122,2)="UL",IF(VLOOKUP(VLOOKUP(A122,BASE!A:B,2,0),REGISTRATIONS!B:C,2,0)="A330",(_xlfn.IFNA(IF(VLOOKUP(A122,'SUPL. CALCULATION'!A:D,4,0)=VLOOKUP(VLOOKUP(A122,'SUPL. CALCULATION'!A:D,4,0),W:W,1,0),1,""),"")),""),"")</f>
        <v>#REF!</v>
      </c>
      <c r="N122" s="213" t="e">
        <f>IF(_xlfn.IFNA(VLOOKUP(A122,'SUPL. CALCULATION'!B:AH,32,0),"")=0,"",_xlfn.IFNA(VLOOKUP(A122,'SUPL. CALCULATION'!B:AH,32,0),""))</f>
        <v>#REF!</v>
      </c>
      <c r="O122" s="213" t="e">
        <f>IF(_xlfn.IFNA(VLOOKUP(A122,'SUPL. CALCULATION'!B:AH,33,0),"")=0,"",_xlfn.IFNA(VLOOKUP(A122,'SUPL. CALCULATION'!B:AH,33,0),""))</f>
        <v>#REF!</v>
      </c>
      <c r="P122" s="162" t="e">
        <f t="shared" si="3"/>
        <v>#REF!</v>
      </c>
      <c r="V122" s="231"/>
      <c r="W122" s="232"/>
    </row>
    <row r="123" spans="1:23" x14ac:dyDescent="0.3">
      <c r="A123" s="215" t="e">
        <f>_xlfn.IFNA(VLOOKUP(BASE!#REF!,'SUPL. CALCULATION'!A:A,1,0),"")</f>
        <v>#REF!</v>
      </c>
      <c r="B123" s="236" t="e">
        <f>_xlfn.IFNA(IF((RIGHT(VLOOKUP(A123,BASE!A:C,3,0),3))=VLOOKUP((RIGHT(VLOOKUP(A123,BASE!A:C,3,0),3)),AB:AB,1,0),4,0),0)+_xlfn.IFNA(IF((RIGHT(VLOOKUP(A123,BASE!A:C,3,0),3))=VLOOKUP((RIGHT(VLOOKUP(A123,BASE!A:C,3,0),3)),AC:AC,1,0),2,0),0)+_xlfn.IFNA(IF((RIGHT(VLOOKUP(A123,BASE!A:C,3,0),3))=VLOOKUP((RIGHT(VLOOKUP(A123,BASE!A:C,3,0),3)),AD:AD,1,0),1,0),0)</f>
        <v>#REF!</v>
      </c>
      <c r="D123" s="216" t="e">
        <f t="shared" si="2"/>
        <v>#REF!</v>
      </c>
      <c r="E123" s="215" t="e">
        <f>IF(LEFT(A123,2)="UL",IF((VLOOKUP(VLOOKUP(A123,BASE!A:B,2,0),REGISTRATIONS!B:C,2,0))="A320",IF(VLOOKUP(A123,BASE!A:S,19,0)="L",1,""),""),"")</f>
        <v>#REF!</v>
      </c>
      <c r="F123" s="215" t="e">
        <f>IF(LEFT(A123,2)="UL",IF((VLOOKUP(VLOOKUP(A123,BASE!A:B,2,0),REGISTRATIONS!B:C,2,0))="A330",IF(VLOOKUP(A123,BASE!A:S,19,0)="L",1,""),""),"")</f>
        <v>#REF!</v>
      </c>
      <c r="G123" s="215" t="e">
        <f>IF(LEFT(A123,2)="UL",IF((VLOOKUP(VLOOKUP(A123,BASE!A:B,2,0),REGISTRATIONS!B:C,2,0))="A320",IF(VLOOKUP(A123,BASE!A:S,19,0)="T",1,""),""),"")</f>
        <v>#REF!</v>
      </c>
      <c r="H123" s="215" t="e">
        <f>IF(LEFT(A123,2)="UL",IF((VLOOKUP(VLOOKUP(A123,BASE!A:B,2,0),REGISTRATIONS!B:C,2,0))="A330",IF(VLOOKUP(A123,BASE!A:S,19,0)="T",1,""),""),"")</f>
        <v>#REF!</v>
      </c>
      <c r="I123" s="215" t="e">
        <f>IF(LEFT(A123,2)="UL",(_xlfn.IFNA(IF(VLOOKUP(A123,'SUPL. CALCULATION'!A:D,4,0)=VLOOKUP(VLOOKUP(A123,'SUPL. CALCULATION'!A:D,4,0),V:V,1,0),1,""),"")),"")</f>
        <v>#REF!</v>
      </c>
      <c r="J123" s="215" t="e">
        <f>IF(LEFT(A123,2)="UL",IF(VLOOKUP(VLOOKUP(A123,BASE!A:B,2,0),REGISTRATIONS!B:C,2,0)="A320",(_xlfn.IFNA(IF(VLOOKUP(A123,'SUPL. CALCULATION'!A:D,4,0)=VLOOKUP(VLOOKUP(A123,'SUPL. CALCULATION'!A:D,4,0),'Dry Store - UL'!X:X,1,0),1,""),"")),""),"")</f>
        <v>#REF!</v>
      </c>
      <c r="K123" s="215" t="e">
        <f>IF(LEFT(A123,2)="UL",IF(VLOOKUP(VLOOKUP(A123,BASE!A:B,2,0),REGISTRATIONS!B:C,2,0)="A330",(_xlfn.IFNA(IF(VLOOKUP(A123,'SUPL. CALCULATION'!A:D,4,0)=VLOOKUP(VLOOKUP(A123,'SUPL. CALCULATION'!A:D,4,0),'Dry Store - UL'!X:X,1,0),1,""),"")),""),"")</f>
        <v>#REF!</v>
      </c>
      <c r="L123" s="215" t="e">
        <f>IF(LEFT(A123,2)="UL",IF(VLOOKUP(VLOOKUP(A123,BASE!A:B,2,0),REGISTRATIONS!B:C,2,0)="A320",(_xlfn.IFNA(IF(VLOOKUP(A123,'SUPL. CALCULATION'!A:D,4,0)=VLOOKUP(VLOOKUP(A123,'SUPL. CALCULATION'!A:D,4,0),W:W,1,0),1,""),"")),""),"")</f>
        <v>#REF!</v>
      </c>
      <c r="M123" s="215" t="e">
        <f>IF(LEFT(A123,2)="UL",IF(VLOOKUP(VLOOKUP(A123,BASE!A:B,2,0),REGISTRATIONS!B:C,2,0)="A330",(_xlfn.IFNA(IF(VLOOKUP(A123,'SUPL. CALCULATION'!A:D,4,0)=VLOOKUP(VLOOKUP(A123,'SUPL. CALCULATION'!A:D,4,0),W:W,1,0),1,""),"")),""),"")</f>
        <v>#REF!</v>
      </c>
      <c r="N123" s="216" t="e">
        <f>IF(_xlfn.IFNA(VLOOKUP(A123,'SUPL. CALCULATION'!B:AH,32,0),"")=0,"",_xlfn.IFNA(VLOOKUP(A123,'SUPL. CALCULATION'!B:AH,32,0),""))</f>
        <v>#REF!</v>
      </c>
      <c r="O123" s="216" t="e">
        <f>IF(_xlfn.IFNA(VLOOKUP(A123,'SUPL. CALCULATION'!B:AH,33,0),"")=0,"",_xlfn.IFNA(VLOOKUP(A123,'SUPL. CALCULATION'!B:AH,33,0),""))</f>
        <v>#REF!</v>
      </c>
      <c r="P123" s="162" t="e">
        <f t="shared" si="3"/>
        <v>#REF!</v>
      </c>
    </row>
    <row r="124" spans="1:23" x14ac:dyDescent="0.3">
      <c r="A124" s="212" t="e">
        <f>_xlfn.IFNA(VLOOKUP(BASE!#REF!,'SUPL. CALCULATION'!A:A,1,0),"")</f>
        <v>#REF!</v>
      </c>
      <c r="B124" s="235" t="e">
        <f>_xlfn.IFNA(IF((RIGHT(VLOOKUP(A124,BASE!A:C,3,0),3))=VLOOKUP((RIGHT(VLOOKUP(A124,BASE!A:C,3,0),3)),AB:AB,1,0),4,0),0)+_xlfn.IFNA(IF((RIGHT(VLOOKUP(A124,BASE!A:C,3,0),3))=VLOOKUP((RIGHT(VLOOKUP(A124,BASE!A:C,3,0),3)),AC:AC,1,0),2,0),0)+_xlfn.IFNA(IF((RIGHT(VLOOKUP(A124,BASE!A:C,3,0),3))=VLOOKUP((RIGHT(VLOOKUP(A124,BASE!A:C,3,0),3)),AD:AD,1,0),1,0),0)</f>
        <v>#REF!</v>
      </c>
      <c r="D124" s="213" t="e">
        <f t="shared" si="2"/>
        <v>#REF!</v>
      </c>
      <c r="E124" s="212" t="e">
        <f>IF(LEFT(A124,2)="UL",IF((VLOOKUP(VLOOKUP(A124,BASE!A:B,2,0),REGISTRATIONS!B:C,2,0))="A320",IF(VLOOKUP(A124,BASE!A:S,19,0)="L",1,""),""),"")</f>
        <v>#REF!</v>
      </c>
      <c r="F124" s="212" t="e">
        <f>IF(LEFT(A124,2)="UL",IF((VLOOKUP(VLOOKUP(A124,BASE!A:B,2,0),REGISTRATIONS!B:C,2,0))="A330",IF(VLOOKUP(A124,BASE!A:S,19,0)="L",1,""),""),"")</f>
        <v>#REF!</v>
      </c>
      <c r="G124" s="212" t="e">
        <f>IF(LEFT(A124,2)="UL",IF((VLOOKUP(VLOOKUP(A124,BASE!A:B,2,0),REGISTRATIONS!B:C,2,0))="A320",IF(VLOOKUP(A124,BASE!A:S,19,0)="T",1,""),""),"")</f>
        <v>#REF!</v>
      </c>
      <c r="H124" s="212" t="e">
        <f>IF(LEFT(A124,2)="UL",IF((VLOOKUP(VLOOKUP(A124,BASE!A:B,2,0),REGISTRATIONS!B:C,2,0))="A330",IF(VLOOKUP(A124,BASE!A:S,19,0)="T",1,""),""),"")</f>
        <v>#REF!</v>
      </c>
      <c r="I124" s="212" t="e">
        <f>IF(LEFT(A124,2)="UL",(_xlfn.IFNA(IF(VLOOKUP(A124,'SUPL. CALCULATION'!A:D,4,0)=VLOOKUP(VLOOKUP(A124,'SUPL. CALCULATION'!A:D,4,0),V:V,1,0),1,""),"")),"")</f>
        <v>#REF!</v>
      </c>
      <c r="J124" s="212" t="e">
        <f>IF(LEFT(A124,2)="UL",IF(VLOOKUP(VLOOKUP(A124,BASE!A:B,2,0),REGISTRATIONS!B:C,2,0)="A320",(_xlfn.IFNA(IF(VLOOKUP(A124,'SUPL. CALCULATION'!A:D,4,0)=VLOOKUP(VLOOKUP(A124,'SUPL. CALCULATION'!A:D,4,0),'Dry Store - UL'!X:X,1,0),1,""),"")),""),"")</f>
        <v>#REF!</v>
      </c>
      <c r="K124" s="212" t="e">
        <f>IF(LEFT(A124,2)="UL",IF(VLOOKUP(VLOOKUP(A124,BASE!A:B,2,0),REGISTRATIONS!B:C,2,0)="A330",(_xlfn.IFNA(IF(VLOOKUP(A124,'SUPL. CALCULATION'!A:D,4,0)=VLOOKUP(VLOOKUP(A124,'SUPL. CALCULATION'!A:D,4,0),'Dry Store - UL'!X:X,1,0),1,""),"")),""),"")</f>
        <v>#REF!</v>
      </c>
      <c r="L124" s="212" t="e">
        <f>IF(LEFT(A124,2)="UL",IF(VLOOKUP(VLOOKUP(A124,BASE!A:B,2,0),REGISTRATIONS!B:C,2,0)="A320",(_xlfn.IFNA(IF(VLOOKUP(A124,'SUPL. CALCULATION'!A:D,4,0)=VLOOKUP(VLOOKUP(A124,'SUPL. CALCULATION'!A:D,4,0),W:W,1,0),1,""),"")),""),"")</f>
        <v>#REF!</v>
      </c>
      <c r="M124" s="212" t="e">
        <f>IF(LEFT(A124,2)="UL",IF(VLOOKUP(VLOOKUP(A124,BASE!A:B,2,0),REGISTRATIONS!B:C,2,0)="A330",(_xlfn.IFNA(IF(VLOOKUP(A124,'SUPL. CALCULATION'!A:D,4,0)=VLOOKUP(VLOOKUP(A124,'SUPL. CALCULATION'!A:D,4,0),W:W,1,0),1,""),"")),""),"")</f>
        <v>#REF!</v>
      </c>
      <c r="N124" s="213" t="e">
        <f>IF(_xlfn.IFNA(VLOOKUP(A124,'SUPL. CALCULATION'!B:AH,32,0),"")=0,"",_xlfn.IFNA(VLOOKUP(A124,'SUPL. CALCULATION'!B:AH,32,0),""))</f>
        <v>#REF!</v>
      </c>
      <c r="O124" s="213" t="e">
        <f>IF(_xlfn.IFNA(VLOOKUP(A124,'SUPL. CALCULATION'!B:AH,33,0),"")=0,"",_xlfn.IFNA(VLOOKUP(A124,'SUPL. CALCULATION'!B:AH,33,0),""))</f>
        <v>#REF!</v>
      </c>
      <c r="P124" s="162" t="e">
        <f t="shared" si="3"/>
        <v>#REF!</v>
      </c>
      <c r="V124" s="231"/>
      <c r="W124" s="232"/>
    </row>
    <row r="125" spans="1:23" x14ac:dyDescent="0.3">
      <c r="A125" s="215" t="e">
        <f>_xlfn.IFNA(VLOOKUP(BASE!#REF!,'SUPL. CALCULATION'!A:A,1,0),"")</f>
        <v>#REF!</v>
      </c>
      <c r="B125" s="236" t="e">
        <f>_xlfn.IFNA(IF((RIGHT(VLOOKUP(A125,BASE!A:C,3,0),3))=VLOOKUP((RIGHT(VLOOKUP(A125,BASE!A:C,3,0),3)),AB:AB,1,0),4,0),0)+_xlfn.IFNA(IF((RIGHT(VLOOKUP(A125,BASE!A:C,3,0),3))=VLOOKUP((RIGHT(VLOOKUP(A125,BASE!A:C,3,0),3)),AC:AC,1,0),2,0),0)+_xlfn.IFNA(IF((RIGHT(VLOOKUP(A125,BASE!A:C,3,0),3))=VLOOKUP((RIGHT(VLOOKUP(A125,BASE!A:C,3,0),3)),AD:AD,1,0),1,0),0)</f>
        <v>#REF!</v>
      </c>
      <c r="D125" s="216" t="e">
        <f t="shared" si="2"/>
        <v>#REF!</v>
      </c>
      <c r="E125" s="215" t="e">
        <f>IF(LEFT(A125,2)="UL",IF((VLOOKUP(VLOOKUP(A125,BASE!A:B,2,0),REGISTRATIONS!B:C,2,0))="A320",IF(VLOOKUP(A125,BASE!A:S,19,0)="L",1,""),""),"")</f>
        <v>#REF!</v>
      </c>
      <c r="F125" s="215" t="e">
        <f>IF(LEFT(A125,2)="UL",IF((VLOOKUP(VLOOKUP(A125,BASE!A:B,2,0),REGISTRATIONS!B:C,2,0))="A330",IF(VLOOKUP(A125,BASE!A:S,19,0)="L",1,""),""),"")</f>
        <v>#REF!</v>
      </c>
      <c r="G125" s="215" t="e">
        <f>IF(LEFT(A125,2)="UL",IF((VLOOKUP(VLOOKUP(A125,BASE!A:B,2,0),REGISTRATIONS!B:C,2,0))="A320",IF(VLOOKUP(A125,BASE!A:S,19,0)="T",1,""),""),"")</f>
        <v>#REF!</v>
      </c>
      <c r="H125" s="215" t="e">
        <f>IF(LEFT(A125,2)="UL",IF((VLOOKUP(VLOOKUP(A125,BASE!A:B,2,0),REGISTRATIONS!B:C,2,0))="A330",IF(VLOOKUP(A125,BASE!A:S,19,0)="T",1,""),""),"")</f>
        <v>#REF!</v>
      </c>
      <c r="I125" s="215" t="e">
        <f>IF(LEFT(A125,2)="UL",(_xlfn.IFNA(IF(VLOOKUP(A125,'SUPL. CALCULATION'!A:D,4,0)=VLOOKUP(VLOOKUP(A125,'SUPL. CALCULATION'!A:D,4,0),V:V,1,0),1,""),"")),"")</f>
        <v>#REF!</v>
      </c>
      <c r="J125" s="215" t="e">
        <f>IF(LEFT(A125,2)="UL",IF(VLOOKUP(VLOOKUP(A125,BASE!A:B,2,0),REGISTRATIONS!B:C,2,0)="A320",(_xlfn.IFNA(IF(VLOOKUP(A125,'SUPL. CALCULATION'!A:D,4,0)=VLOOKUP(VLOOKUP(A125,'SUPL. CALCULATION'!A:D,4,0),'Dry Store - UL'!X:X,1,0),1,""),"")),""),"")</f>
        <v>#REF!</v>
      </c>
      <c r="K125" s="215" t="e">
        <f>IF(LEFT(A125,2)="UL",IF(VLOOKUP(VLOOKUP(A125,BASE!A:B,2,0),REGISTRATIONS!B:C,2,0)="A330",(_xlfn.IFNA(IF(VLOOKUP(A125,'SUPL. CALCULATION'!A:D,4,0)=VLOOKUP(VLOOKUP(A125,'SUPL. CALCULATION'!A:D,4,0),'Dry Store - UL'!X:X,1,0),1,""),"")),""),"")</f>
        <v>#REF!</v>
      </c>
      <c r="L125" s="215" t="e">
        <f>IF(LEFT(A125,2)="UL",IF(VLOOKUP(VLOOKUP(A125,BASE!A:B,2,0),REGISTRATIONS!B:C,2,0)="A320",(_xlfn.IFNA(IF(VLOOKUP(A125,'SUPL. CALCULATION'!A:D,4,0)=VLOOKUP(VLOOKUP(A125,'SUPL. CALCULATION'!A:D,4,0),W:W,1,0),1,""),"")),""),"")</f>
        <v>#REF!</v>
      </c>
      <c r="M125" s="215" t="e">
        <f>IF(LEFT(A125,2)="UL",IF(VLOOKUP(VLOOKUP(A125,BASE!A:B,2,0),REGISTRATIONS!B:C,2,0)="A330",(_xlfn.IFNA(IF(VLOOKUP(A125,'SUPL. CALCULATION'!A:D,4,0)=VLOOKUP(VLOOKUP(A125,'SUPL. CALCULATION'!A:D,4,0),W:W,1,0),1,""),"")),""),"")</f>
        <v>#REF!</v>
      </c>
      <c r="N125" s="216" t="e">
        <f>IF(_xlfn.IFNA(VLOOKUP(A125,'SUPL. CALCULATION'!B:AH,32,0),"")=0,"",_xlfn.IFNA(VLOOKUP(A125,'SUPL. CALCULATION'!B:AH,32,0),""))</f>
        <v>#REF!</v>
      </c>
      <c r="O125" s="216" t="e">
        <f>IF(_xlfn.IFNA(VLOOKUP(A125,'SUPL. CALCULATION'!B:AH,33,0),"")=0,"",_xlfn.IFNA(VLOOKUP(A125,'SUPL. CALCULATION'!B:AH,33,0),""))</f>
        <v>#REF!</v>
      </c>
      <c r="P125" s="162" t="e">
        <f t="shared" si="3"/>
        <v>#REF!</v>
      </c>
    </row>
    <row r="126" spans="1:23" x14ac:dyDescent="0.3">
      <c r="A126" s="212" t="e">
        <f>_xlfn.IFNA(VLOOKUP(BASE!#REF!,'SUPL. CALCULATION'!A:A,1,0),"")</f>
        <v>#REF!</v>
      </c>
      <c r="B126" s="235" t="e">
        <f>_xlfn.IFNA(IF((RIGHT(VLOOKUP(A126,BASE!A:C,3,0),3))=VLOOKUP((RIGHT(VLOOKUP(A126,BASE!A:C,3,0),3)),AB:AB,1,0),4,0),0)+_xlfn.IFNA(IF((RIGHT(VLOOKUP(A126,BASE!A:C,3,0),3))=VLOOKUP((RIGHT(VLOOKUP(A126,BASE!A:C,3,0),3)),AC:AC,1,0),2,0),0)+_xlfn.IFNA(IF((RIGHT(VLOOKUP(A126,BASE!A:C,3,0),3))=VLOOKUP((RIGHT(VLOOKUP(A126,BASE!A:C,3,0),3)),AD:AD,1,0),1,0),0)</f>
        <v>#REF!</v>
      </c>
      <c r="D126" s="213" t="e">
        <f t="shared" si="2"/>
        <v>#REF!</v>
      </c>
      <c r="E126" s="212" t="e">
        <f>IF(LEFT(A126,2)="UL",IF((VLOOKUP(VLOOKUP(A126,BASE!A:B,2,0),REGISTRATIONS!B:C,2,0))="A320",IF(VLOOKUP(A126,BASE!A:S,19,0)="L",1,""),""),"")</f>
        <v>#REF!</v>
      </c>
      <c r="F126" s="212" t="e">
        <f>IF(LEFT(A126,2)="UL",IF((VLOOKUP(VLOOKUP(A126,BASE!A:B,2,0),REGISTRATIONS!B:C,2,0))="A330",IF(VLOOKUP(A126,BASE!A:S,19,0)="L",1,""),""),"")</f>
        <v>#REF!</v>
      </c>
      <c r="G126" s="212" t="e">
        <f>IF(LEFT(A126,2)="UL",IF((VLOOKUP(VLOOKUP(A126,BASE!A:B,2,0),REGISTRATIONS!B:C,2,0))="A320",IF(VLOOKUP(A126,BASE!A:S,19,0)="T",1,""),""),"")</f>
        <v>#REF!</v>
      </c>
      <c r="H126" s="212" t="e">
        <f>IF(LEFT(A126,2)="UL",IF((VLOOKUP(VLOOKUP(A126,BASE!A:B,2,0),REGISTRATIONS!B:C,2,0))="A330",IF(VLOOKUP(A126,BASE!A:S,19,0)="T",1,""),""),"")</f>
        <v>#REF!</v>
      </c>
      <c r="I126" s="212" t="e">
        <f>IF(LEFT(A126,2)="UL",(_xlfn.IFNA(IF(VLOOKUP(A126,'SUPL. CALCULATION'!A:D,4,0)=VLOOKUP(VLOOKUP(A126,'SUPL. CALCULATION'!A:D,4,0),V:V,1,0),1,""),"")),"")</f>
        <v>#REF!</v>
      </c>
      <c r="J126" s="212" t="e">
        <f>IF(LEFT(A126,2)="UL",IF(VLOOKUP(VLOOKUP(A126,BASE!A:B,2,0),REGISTRATIONS!B:C,2,0)="A320",(_xlfn.IFNA(IF(VLOOKUP(A126,'SUPL. CALCULATION'!A:D,4,0)=VLOOKUP(VLOOKUP(A126,'SUPL. CALCULATION'!A:D,4,0),'Dry Store - UL'!X:X,1,0),1,""),"")),""),"")</f>
        <v>#REF!</v>
      </c>
      <c r="K126" s="212" t="e">
        <f>IF(LEFT(A126,2)="UL",IF(VLOOKUP(VLOOKUP(A126,BASE!A:B,2,0),REGISTRATIONS!B:C,2,0)="A330",(_xlfn.IFNA(IF(VLOOKUP(A126,'SUPL. CALCULATION'!A:D,4,0)=VLOOKUP(VLOOKUP(A126,'SUPL. CALCULATION'!A:D,4,0),'Dry Store - UL'!X:X,1,0),1,""),"")),""),"")</f>
        <v>#REF!</v>
      </c>
      <c r="L126" s="212" t="e">
        <f>IF(LEFT(A126,2)="UL",IF(VLOOKUP(VLOOKUP(A126,BASE!A:B,2,0),REGISTRATIONS!B:C,2,0)="A320",(_xlfn.IFNA(IF(VLOOKUP(A126,'SUPL. CALCULATION'!A:D,4,0)=VLOOKUP(VLOOKUP(A126,'SUPL. CALCULATION'!A:D,4,0),W:W,1,0),1,""),"")),""),"")</f>
        <v>#REF!</v>
      </c>
      <c r="M126" s="212" t="e">
        <f>IF(LEFT(A126,2)="UL",IF(VLOOKUP(VLOOKUP(A126,BASE!A:B,2,0),REGISTRATIONS!B:C,2,0)="A330",(_xlfn.IFNA(IF(VLOOKUP(A126,'SUPL. CALCULATION'!A:D,4,0)=VLOOKUP(VLOOKUP(A126,'SUPL. CALCULATION'!A:D,4,0),W:W,1,0),1,""),"")),""),"")</f>
        <v>#REF!</v>
      </c>
      <c r="N126" s="213" t="e">
        <f>IF(_xlfn.IFNA(VLOOKUP(A126,'SUPL. CALCULATION'!B:AH,32,0),"")=0,"",_xlfn.IFNA(VLOOKUP(A126,'SUPL. CALCULATION'!B:AH,32,0),""))</f>
        <v>#REF!</v>
      </c>
      <c r="O126" s="213" t="e">
        <f>IF(_xlfn.IFNA(VLOOKUP(A126,'SUPL. CALCULATION'!B:AH,33,0),"")=0,"",_xlfn.IFNA(VLOOKUP(A126,'SUPL. CALCULATION'!B:AH,33,0),""))</f>
        <v>#REF!</v>
      </c>
      <c r="P126" s="162" t="e">
        <f t="shared" si="3"/>
        <v>#REF!</v>
      </c>
      <c r="V126" s="231"/>
      <c r="W126" s="232"/>
    </row>
    <row r="127" spans="1:23" x14ac:dyDescent="0.3">
      <c r="A127" s="215" t="e">
        <f>_xlfn.IFNA(VLOOKUP(BASE!#REF!,'SUPL. CALCULATION'!A:A,1,0),"")</f>
        <v>#REF!</v>
      </c>
      <c r="B127" s="236" t="e">
        <f>_xlfn.IFNA(IF((RIGHT(VLOOKUP(A127,BASE!A:C,3,0),3))=VLOOKUP((RIGHT(VLOOKUP(A127,BASE!A:C,3,0),3)),AB:AB,1,0),4,0),0)+_xlfn.IFNA(IF((RIGHT(VLOOKUP(A127,BASE!A:C,3,0),3))=VLOOKUP((RIGHT(VLOOKUP(A127,BASE!A:C,3,0),3)),AC:AC,1,0),2,0),0)+_xlfn.IFNA(IF((RIGHT(VLOOKUP(A127,BASE!A:C,3,0),3))=VLOOKUP((RIGHT(VLOOKUP(A127,BASE!A:C,3,0),3)),AD:AD,1,0),1,0),0)</f>
        <v>#REF!</v>
      </c>
      <c r="D127" s="216" t="e">
        <f t="shared" si="2"/>
        <v>#REF!</v>
      </c>
      <c r="E127" s="215" t="e">
        <f>IF(LEFT(A127,2)="UL",IF((VLOOKUP(VLOOKUP(A127,BASE!A:B,2,0),REGISTRATIONS!B:C,2,0))="A320",IF(VLOOKUP(A127,BASE!A:S,19,0)="L",1,""),""),"")</f>
        <v>#REF!</v>
      </c>
      <c r="F127" s="215" t="e">
        <f>IF(LEFT(A127,2)="UL",IF((VLOOKUP(VLOOKUP(A127,BASE!A:B,2,0),REGISTRATIONS!B:C,2,0))="A330",IF(VLOOKUP(A127,BASE!A:S,19,0)="L",1,""),""),"")</f>
        <v>#REF!</v>
      </c>
      <c r="G127" s="215" t="e">
        <f>IF(LEFT(A127,2)="UL",IF((VLOOKUP(VLOOKUP(A127,BASE!A:B,2,0),REGISTRATIONS!B:C,2,0))="A320",IF(VLOOKUP(A127,BASE!A:S,19,0)="T",1,""),""),"")</f>
        <v>#REF!</v>
      </c>
      <c r="H127" s="215" t="e">
        <f>IF(LEFT(A127,2)="UL",IF((VLOOKUP(VLOOKUP(A127,BASE!A:B,2,0),REGISTRATIONS!B:C,2,0))="A330",IF(VLOOKUP(A127,BASE!A:S,19,0)="T",1,""),""),"")</f>
        <v>#REF!</v>
      </c>
      <c r="I127" s="215" t="e">
        <f>IF(LEFT(A127,2)="UL",(_xlfn.IFNA(IF(VLOOKUP(A127,'SUPL. CALCULATION'!A:D,4,0)=VLOOKUP(VLOOKUP(A127,'SUPL. CALCULATION'!A:D,4,0),V:V,1,0),1,""),"")),"")</f>
        <v>#REF!</v>
      </c>
      <c r="J127" s="215" t="e">
        <f>IF(LEFT(A127,2)="UL",IF(VLOOKUP(VLOOKUP(A127,BASE!A:B,2,0),REGISTRATIONS!B:C,2,0)="A320",(_xlfn.IFNA(IF(VLOOKUP(A127,'SUPL. CALCULATION'!A:D,4,0)=VLOOKUP(VLOOKUP(A127,'SUPL. CALCULATION'!A:D,4,0),'Dry Store - UL'!X:X,1,0),1,""),"")),""),"")</f>
        <v>#REF!</v>
      </c>
      <c r="K127" s="215" t="e">
        <f>IF(LEFT(A127,2)="UL",IF(VLOOKUP(VLOOKUP(A127,BASE!A:B,2,0),REGISTRATIONS!B:C,2,0)="A330",(_xlfn.IFNA(IF(VLOOKUP(A127,'SUPL. CALCULATION'!A:D,4,0)=VLOOKUP(VLOOKUP(A127,'SUPL. CALCULATION'!A:D,4,0),'Dry Store - UL'!X:X,1,0),1,""),"")),""),"")</f>
        <v>#REF!</v>
      </c>
      <c r="L127" s="215" t="e">
        <f>IF(LEFT(A127,2)="UL",IF(VLOOKUP(VLOOKUP(A127,BASE!A:B,2,0),REGISTRATIONS!B:C,2,0)="A320",(_xlfn.IFNA(IF(VLOOKUP(A127,'SUPL. CALCULATION'!A:D,4,0)=VLOOKUP(VLOOKUP(A127,'SUPL. CALCULATION'!A:D,4,0),W:W,1,0),1,""),"")),""),"")</f>
        <v>#REF!</v>
      </c>
      <c r="M127" s="215" t="e">
        <f>IF(LEFT(A127,2)="UL",IF(VLOOKUP(VLOOKUP(A127,BASE!A:B,2,0),REGISTRATIONS!B:C,2,0)="A330",(_xlfn.IFNA(IF(VLOOKUP(A127,'SUPL. CALCULATION'!A:D,4,0)=VLOOKUP(VLOOKUP(A127,'SUPL. CALCULATION'!A:D,4,0),W:W,1,0),1,""),"")),""),"")</f>
        <v>#REF!</v>
      </c>
      <c r="N127" s="216" t="e">
        <f>IF(_xlfn.IFNA(VLOOKUP(A127,'SUPL. CALCULATION'!B:AH,32,0),"")=0,"",_xlfn.IFNA(VLOOKUP(A127,'SUPL. CALCULATION'!B:AH,32,0),""))</f>
        <v>#REF!</v>
      </c>
      <c r="O127" s="216" t="e">
        <f>IF(_xlfn.IFNA(VLOOKUP(A127,'SUPL. CALCULATION'!B:AH,33,0),"")=0,"",_xlfn.IFNA(VLOOKUP(A127,'SUPL. CALCULATION'!B:AH,33,0),""))</f>
        <v>#REF!</v>
      </c>
      <c r="P127" s="162" t="e">
        <f t="shared" si="3"/>
        <v>#REF!</v>
      </c>
    </row>
    <row r="128" spans="1:23" x14ac:dyDescent="0.3">
      <c r="A128" s="212" t="e">
        <f>_xlfn.IFNA(VLOOKUP(BASE!#REF!,'SUPL. CALCULATION'!A:A,1,0),"")</f>
        <v>#REF!</v>
      </c>
      <c r="B128" s="235" t="e">
        <f>_xlfn.IFNA(IF((RIGHT(VLOOKUP(A128,BASE!A:C,3,0),3))=VLOOKUP((RIGHT(VLOOKUP(A128,BASE!A:C,3,0),3)),AB:AB,1,0),4,0),0)+_xlfn.IFNA(IF((RIGHT(VLOOKUP(A128,BASE!A:C,3,0),3))=VLOOKUP((RIGHT(VLOOKUP(A128,BASE!A:C,3,0),3)),AC:AC,1,0),2,0),0)+_xlfn.IFNA(IF((RIGHT(VLOOKUP(A128,BASE!A:C,3,0),3))=VLOOKUP((RIGHT(VLOOKUP(A128,BASE!A:C,3,0),3)),AD:AD,1,0),1,0),0)</f>
        <v>#REF!</v>
      </c>
      <c r="D128" s="213" t="e">
        <f t="shared" si="2"/>
        <v>#REF!</v>
      </c>
      <c r="E128" s="212" t="e">
        <f>IF(LEFT(A128,2)="UL",IF((VLOOKUP(VLOOKUP(A128,BASE!A:B,2,0),REGISTRATIONS!B:C,2,0))="A320",IF(VLOOKUP(A128,BASE!A:S,19,0)="L",1,""),""),"")</f>
        <v>#REF!</v>
      </c>
      <c r="F128" s="212" t="e">
        <f>IF(LEFT(A128,2)="UL",IF((VLOOKUP(VLOOKUP(A128,BASE!A:B,2,0),REGISTRATIONS!B:C,2,0))="A330",IF(VLOOKUP(A128,BASE!A:S,19,0)="L",1,""),""),"")</f>
        <v>#REF!</v>
      </c>
      <c r="G128" s="212" t="e">
        <f>IF(LEFT(A128,2)="UL",IF((VLOOKUP(VLOOKUP(A128,BASE!A:B,2,0),REGISTRATIONS!B:C,2,0))="A320",IF(VLOOKUP(A128,BASE!A:S,19,0)="T",1,""),""),"")</f>
        <v>#REF!</v>
      </c>
      <c r="H128" s="212" t="e">
        <f>IF(LEFT(A128,2)="UL",IF((VLOOKUP(VLOOKUP(A128,BASE!A:B,2,0),REGISTRATIONS!B:C,2,0))="A330",IF(VLOOKUP(A128,BASE!A:S,19,0)="T",1,""),""),"")</f>
        <v>#REF!</v>
      </c>
      <c r="I128" s="212" t="e">
        <f>IF(LEFT(A128,2)="UL",(_xlfn.IFNA(IF(VLOOKUP(A128,'SUPL. CALCULATION'!A:D,4,0)=VLOOKUP(VLOOKUP(A128,'SUPL. CALCULATION'!A:D,4,0),V:V,1,0),1,""),"")),"")</f>
        <v>#REF!</v>
      </c>
      <c r="J128" s="212" t="e">
        <f>IF(LEFT(A128,2)="UL",IF(VLOOKUP(VLOOKUP(A128,BASE!A:B,2,0),REGISTRATIONS!B:C,2,0)="A320",(_xlfn.IFNA(IF(VLOOKUP(A128,'SUPL. CALCULATION'!A:D,4,0)=VLOOKUP(VLOOKUP(A128,'SUPL. CALCULATION'!A:D,4,0),'Dry Store - UL'!X:X,1,0),1,""),"")),""),"")</f>
        <v>#REF!</v>
      </c>
      <c r="K128" s="212" t="e">
        <f>IF(LEFT(A128,2)="UL",IF(VLOOKUP(VLOOKUP(A128,BASE!A:B,2,0),REGISTRATIONS!B:C,2,0)="A330",(_xlfn.IFNA(IF(VLOOKUP(A128,'SUPL. CALCULATION'!A:D,4,0)=VLOOKUP(VLOOKUP(A128,'SUPL. CALCULATION'!A:D,4,0),'Dry Store - UL'!X:X,1,0),1,""),"")),""),"")</f>
        <v>#REF!</v>
      </c>
      <c r="L128" s="212" t="e">
        <f>IF(LEFT(A128,2)="UL",IF(VLOOKUP(VLOOKUP(A128,BASE!A:B,2,0),REGISTRATIONS!B:C,2,0)="A320",(_xlfn.IFNA(IF(VLOOKUP(A128,'SUPL. CALCULATION'!A:D,4,0)=VLOOKUP(VLOOKUP(A128,'SUPL. CALCULATION'!A:D,4,0),W:W,1,0),1,""),"")),""),"")</f>
        <v>#REF!</v>
      </c>
      <c r="M128" s="212" t="e">
        <f>IF(LEFT(A128,2)="UL",IF(VLOOKUP(VLOOKUP(A128,BASE!A:B,2,0),REGISTRATIONS!B:C,2,0)="A330",(_xlfn.IFNA(IF(VLOOKUP(A128,'SUPL. CALCULATION'!A:D,4,0)=VLOOKUP(VLOOKUP(A128,'SUPL. CALCULATION'!A:D,4,0),W:W,1,0),1,""),"")),""),"")</f>
        <v>#REF!</v>
      </c>
      <c r="N128" s="213" t="e">
        <f>IF(_xlfn.IFNA(VLOOKUP(A128,'SUPL. CALCULATION'!B:AH,32,0),"")=0,"",_xlfn.IFNA(VLOOKUP(A128,'SUPL. CALCULATION'!B:AH,32,0),""))</f>
        <v>#REF!</v>
      </c>
      <c r="O128" s="213" t="e">
        <f>IF(_xlfn.IFNA(VLOOKUP(A128,'SUPL. CALCULATION'!B:AH,33,0),"")=0,"",_xlfn.IFNA(VLOOKUP(A128,'SUPL. CALCULATION'!B:AH,33,0),""))</f>
        <v>#REF!</v>
      </c>
      <c r="P128" s="162" t="e">
        <f t="shared" si="3"/>
        <v>#REF!</v>
      </c>
      <c r="V128" s="231"/>
      <c r="W128" s="232"/>
    </row>
    <row r="129" spans="1:23" x14ac:dyDescent="0.3">
      <c r="A129" s="215" t="e">
        <f>_xlfn.IFNA(VLOOKUP(BASE!#REF!,'SUPL. CALCULATION'!A:A,1,0),"")</f>
        <v>#REF!</v>
      </c>
      <c r="B129" s="236" t="e">
        <f>_xlfn.IFNA(IF((RIGHT(VLOOKUP(A129,BASE!A:C,3,0),3))=VLOOKUP((RIGHT(VLOOKUP(A129,BASE!A:C,3,0),3)),AB:AB,1,0),4,0),0)+_xlfn.IFNA(IF((RIGHT(VLOOKUP(A129,BASE!A:C,3,0),3))=VLOOKUP((RIGHT(VLOOKUP(A129,BASE!A:C,3,0),3)),AC:AC,1,0),2,0),0)+_xlfn.IFNA(IF((RIGHT(VLOOKUP(A129,BASE!A:C,3,0),3))=VLOOKUP((RIGHT(VLOOKUP(A129,BASE!A:C,3,0),3)),AD:AD,1,0),1,0),0)</f>
        <v>#REF!</v>
      </c>
      <c r="D129" s="216" t="e">
        <f t="shared" si="2"/>
        <v>#REF!</v>
      </c>
      <c r="E129" s="215" t="e">
        <f>IF(LEFT(A129,2)="UL",IF((VLOOKUP(VLOOKUP(A129,BASE!A:B,2,0),REGISTRATIONS!B:C,2,0))="A320",IF(VLOOKUP(A129,BASE!A:S,19,0)="L",1,""),""),"")</f>
        <v>#REF!</v>
      </c>
      <c r="F129" s="215" t="e">
        <f>IF(LEFT(A129,2)="UL",IF((VLOOKUP(VLOOKUP(A129,BASE!A:B,2,0),REGISTRATIONS!B:C,2,0))="A330",IF(VLOOKUP(A129,BASE!A:S,19,0)="L",1,""),""),"")</f>
        <v>#REF!</v>
      </c>
      <c r="G129" s="215" t="e">
        <f>IF(LEFT(A129,2)="UL",IF((VLOOKUP(VLOOKUP(A129,BASE!A:B,2,0),REGISTRATIONS!B:C,2,0))="A320",IF(VLOOKUP(A129,BASE!A:S,19,0)="T",1,""),""),"")</f>
        <v>#REF!</v>
      </c>
      <c r="H129" s="215" t="e">
        <f>IF(LEFT(A129,2)="UL",IF((VLOOKUP(VLOOKUP(A129,BASE!A:B,2,0),REGISTRATIONS!B:C,2,0))="A330",IF(VLOOKUP(A129,BASE!A:S,19,0)="T",1,""),""),"")</f>
        <v>#REF!</v>
      </c>
      <c r="I129" s="215" t="e">
        <f>IF(LEFT(A129,2)="UL",(_xlfn.IFNA(IF(VLOOKUP(A129,'SUPL. CALCULATION'!A:D,4,0)=VLOOKUP(VLOOKUP(A129,'SUPL. CALCULATION'!A:D,4,0),V:V,1,0),1,""),"")),"")</f>
        <v>#REF!</v>
      </c>
      <c r="J129" s="215" t="e">
        <f>IF(LEFT(A129,2)="UL",IF(VLOOKUP(VLOOKUP(A129,BASE!A:B,2,0),REGISTRATIONS!B:C,2,0)="A320",(_xlfn.IFNA(IF(VLOOKUP(A129,'SUPL. CALCULATION'!A:D,4,0)=VLOOKUP(VLOOKUP(A129,'SUPL. CALCULATION'!A:D,4,0),'Dry Store - UL'!X:X,1,0),1,""),"")),""),"")</f>
        <v>#REF!</v>
      </c>
      <c r="K129" s="215" t="e">
        <f>IF(LEFT(A129,2)="UL",IF(VLOOKUP(VLOOKUP(A129,BASE!A:B,2,0),REGISTRATIONS!B:C,2,0)="A330",(_xlfn.IFNA(IF(VLOOKUP(A129,'SUPL. CALCULATION'!A:D,4,0)=VLOOKUP(VLOOKUP(A129,'SUPL. CALCULATION'!A:D,4,0),'Dry Store - UL'!X:X,1,0),1,""),"")),""),"")</f>
        <v>#REF!</v>
      </c>
      <c r="L129" s="215" t="e">
        <f>IF(LEFT(A129,2)="UL",IF(VLOOKUP(VLOOKUP(A129,BASE!A:B,2,0),REGISTRATIONS!B:C,2,0)="A320",(_xlfn.IFNA(IF(VLOOKUP(A129,'SUPL. CALCULATION'!A:D,4,0)=VLOOKUP(VLOOKUP(A129,'SUPL. CALCULATION'!A:D,4,0),W:W,1,0),1,""),"")),""),"")</f>
        <v>#REF!</v>
      </c>
      <c r="M129" s="215" t="e">
        <f>IF(LEFT(A129,2)="UL",IF(VLOOKUP(VLOOKUP(A129,BASE!A:B,2,0),REGISTRATIONS!B:C,2,0)="A330",(_xlfn.IFNA(IF(VLOOKUP(A129,'SUPL. CALCULATION'!A:D,4,0)=VLOOKUP(VLOOKUP(A129,'SUPL. CALCULATION'!A:D,4,0),W:W,1,0),1,""),"")),""),"")</f>
        <v>#REF!</v>
      </c>
      <c r="N129" s="216" t="e">
        <f>IF(_xlfn.IFNA(VLOOKUP(A129,'SUPL. CALCULATION'!B:AH,32,0),"")=0,"",_xlfn.IFNA(VLOOKUP(A129,'SUPL. CALCULATION'!B:AH,32,0),""))</f>
        <v>#REF!</v>
      </c>
      <c r="O129" s="216" t="e">
        <f>IF(_xlfn.IFNA(VLOOKUP(A129,'SUPL. CALCULATION'!B:AH,33,0),"")=0,"",_xlfn.IFNA(VLOOKUP(A129,'SUPL. CALCULATION'!B:AH,33,0),""))</f>
        <v>#REF!</v>
      </c>
      <c r="P129" s="162" t="e">
        <f t="shared" si="3"/>
        <v>#REF!</v>
      </c>
    </row>
    <row r="130" spans="1:23" x14ac:dyDescent="0.3">
      <c r="A130" s="212" t="e">
        <f>_xlfn.IFNA(VLOOKUP(BASE!#REF!,'SUPL. CALCULATION'!A:A,1,0),"")</f>
        <v>#REF!</v>
      </c>
      <c r="B130" s="235" t="e">
        <f>_xlfn.IFNA(IF((RIGHT(VLOOKUP(A130,BASE!A:C,3,0),3))=VLOOKUP((RIGHT(VLOOKUP(A130,BASE!A:C,3,0),3)),AB:AB,1,0),4,0),0)+_xlfn.IFNA(IF((RIGHT(VLOOKUP(A130,BASE!A:C,3,0),3))=VLOOKUP((RIGHT(VLOOKUP(A130,BASE!A:C,3,0),3)),AC:AC,1,0),2,0),0)+_xlfn.IFNA(IF((RIGHT(VLOOKUP(A130,BASE!A:C,3,0),3))=VLOOKUP((RIGHT(VLOOKUP(A130,BASE!A:C,3,0),3)),AD:AD,1,0),1,0),0)</f>
        <v>#REF!</v>
      </c>
      <c r="D130" s="213" t="e">
        <f t="shared" si="2"/>
        <v>#REF!</v>
      </c>
      <c r="E130" s="212" t="e">
        <f>IF(LEFT(A130,2)="UL",IF((VLOOKUP(VLOOKUP(A130,BASE!A:B,2,0),REGISTRATIONS!B:C,2,0))="A320",IF(VLOOKUP(A130,BASE!A:S,19,0)="L",1,""),""),"")</f>
        <v>#REF!</v>
      </c>
      <c r="F130" s="212" t="e">
        <f>IF(LEFT(A130,2)="UL",IF((VLOOKUP(VLOOKUP(A130,BASE!A:B,2,0),REGISTRATIONS!B:C,2,0))="A330",IF(VLOOKUP(A130,BASE!A:S,19,0)="L",1,""),""),"")</f>
        <v>#REF!</v>
      </c>
      <c r="G130" s="212" t="e">
        <f>IF(LEFT(A130,2)="UL",IF((VLOOKUP(VLOOKUP(A130,BASE!A:B,2,0),REGISTRATIONS!B:C,2,0))="A320",IF(VLOOKUP(A130,BASE!A:S,19,0)="T",1,""),""),"")</f>
        <v>#REF!</v>
      </c>
      <c r="H130" s="212" t="e">
        <f>IF(LEFT(A130,2)="UL",IF((VLOOKUP(VLOOKUP(A130,BASE!A:B,2,0),REGISTRATIONS!B:C,2,0))="A330",IF(VLOOKUP(A130,BASE!A:S,19,0)="T",1,""),""),"")</f>
        <v>#REF!</v>
      </c>
      <c r="I130" s="212" t="e">
        <f>IF(LEFT(A130,2)="UL",(_xlfn.IFNA(IF(VLOOKUP(A130,'SUPL. CALCULATION'!A:D,4,0)=VLOOKUP(VLOOKUP(A130,'SUPL. CALCULATION'!A:D,4,0),V:V,1,0),1,""),"")),"")</f>
        <v>#REF!</v>
      </c>
      <c r="J130" s="212" t="e">
        <f>IF(LEFT(A130,2)="UL",IF(VLOOKUP(VLOOKUP(A130,BASE!A:B,2,0),REGISTRATIONS!B:C,2,0)="A320",(_xlfn.IFNA(IF(VLOOKUP(A130,'SUPL. CALCULATION'!A:D,4,0)=VLOOKUP(VLOOKUP(A130,'SUPL. CALCULATION'!A:D,4,0),'Dry Store - UL'!X:X,1,0),1,""),"")),""),"")</f>
        <v>#REF!</v>
      </c>
      <c r="K130" s="212" t="e">
        <f>IF(LEFT(A130,2)="UL",IF(VLOOKUP(VLOOKUP(A130,BASE!A:B,2,0),REGISTRATIONS!B:C,2,0)="A330",(_xlfn.IFNA(IF(VLOOKUP(A130,'SUPL. CALCULATION'!A:D,4,0)=VLOOKUP(VLOOKUP(A130,'SUPL. CALCULATION'!A:D,4,0),'Dry Store - UL'!X:X,1,0),1,""),"")),""),"")</f>
        <v>#REF!</v>
      </c>
      <c r="L130" s="212" t="e">
        <f>IF(LEFT(A130,2)="UL",IF(VLOOKUP(VLOOKUP(A130,BASE!A:B,2,0),REGISTRATIONS!B:C,2,0)="A320",(_xlfn.IFNA(IF(VLOOKUP(A130,'SUPL. CALCULATION'!A:D,4,0)=VLOOKUP(VLOOKUP(A130,'SUPL. CALCULATION'!A:D,4,0),W:W,1,0),1,""),"")),""),"")</f>
        <v>#REF!</v>
      </c>
      <c r="M130" s="212" t="e">
        <f>IF(LEFT(A130,2)="UL",IF(VLOOKUP(VLOOKUP(A130,BASE!A:B,2,0),REGISTRATIONS!B:C,2,0)="A330",(_xlfn.IFNA(IF(VLOOKUP(A130,'SUPL. CALCULATION'!A:D,4,0)=VLOOKUP(VLOOKUP(A130,'SUPL. CALCULATION'!A:D,4,0),W:W,1,0),1,""),"")),""),"")</f>
        <v>#REF!</v>
      </c>
      <c r="N130" s="213" t="e">
        <f>IF(_xlfn.IFNA(VLOOKUP(A130,'SUPL. CALCULATION'!B:AH,32,0),"")=0,"",_xlfn.IFNA(VLOOKUP(A130,'SUPL. CALCULATION'!B:AH,32,0),""))</f>
        <v>#REF!</v>
      </c>
      <c r="O130" s="213" t="e">
        <f>IF(_xlfn.IFNA(VLOOKUP(A130,'SUPL. CALCULATION'!B:AH,33,0),"")=0,"",_xlfn.IFNA(VLOOKUP(A130,'SUPL. CALCULATION'!B:AH,33,0),""))</f>
        <v>#REF!</v>
      </c>
      <c r="P130" s="162" t="e">
        <f t="shared" si="3"/>
        <v>#REF!</v>
      </c>
      <c r="V130" s="231"/>
      <c r="W130" s="232"/>
    </row>
    <row r="131" spans="1:23" x14ac:dyDescent="0.3">
      <c r="A131" s="215" t="e">
        <f>_xlfn.IFNA(VLOOKUP(BASE!#REF!,'SUPL. CALCULATION'!A:A,1,0),"")</f>
        <v>#REF!</v>
      </c>
      <c r="B131" s="236" t="e">
        <f>_xlfn.IFNA(IF((RIGHT(VLOOKUP(A131,BASE!A:C,3,0),3))=VLOOKUP((RIGHT(VLOOKUP(A131,BASE!A:C,3,0),3)),AB:AB,1,0),4,0),0)+_xlfn.IFNA(IF((RIGHT(VLOOKUP(A131,BASE!A:C,3,0),3))=VLOOKUP((RIGHT(VLOOKUP(A131,BASE!A:C,3,0),3)),AC:AC,1,0),2,0),0)+_xlfn.IFNA(IF((RIGHT(VLOOKUP(A131,BASE!A:C,3,0),3))=VLOOKUP((RIGHT(VLOOKUP(A131,BASE!A:C,3,0),3)),AD:AD,1,0),1,0),0)</f>
        <v>#REF!</v>
      </c>
      <c r="D131" s="216" t="e">
        <f t="shared" si="2"/>
        <v>#REF!</v>
      </c>
      <c r="E131" s="215" t="e">
        <f>IF(LEFT(A131,2)="UL",IF((VLOOKUP(VLOOKUP(A131,BASE!A:B,2,0),REGISTRATIONS!B:C,2,0))="A320",IF(VLOOKUP(A131,BASE!A:S,19,0)="L",1,""),""),"")</f>
        <v>#REF!</v>
      </c>
      <c r="F131" s="215" t="e">
        <f>IF(LEFT(A131,2)="UL",IF((VLOOKUP(VLOOKUP(A131,BASE!A:B,2,0),REGISTRATIONS!B:C,2,0))="A330",IF(VLOOKUP(A131,BASE!A:S,19,0)="L",1,""),""),"")</f>
        <v>#REF!</v>
      </c>
      <c r="G131" s="215" t="e">
        <f>IF(LEFT(A131,2)="UL",IF((VLOOKUP(VLOOKUP(A131,BASE!A:B,2,0),REGISTRATIONS!B:C,2,0))="A320",IF(VLOOKUP(A131,BASE!A:S,19,0)="T",1,""),""),"")</f>
        <v>#REF!</v>
      </c>
      <c r="H131" s="215" t="e">
        <f>IF(LEFT(A131,2)="UL",IF((VLOOKUP(VLOOKUP(A131,BASE!A:B,2,0),REGISTRATIONS!B:C,2,0))="A330",IF(VLOOKUP(A131,BASE!A:S,19,0)="T",1,""),""),"")</f>
        <v>#REF!</v>
      </c>
      <c r="I131" s="215" t="e">
        <f>IF(LEFT(A131,2)="UL",(_xlfn.IFNA(IF(VLOOKUP(A131,'SUPL. CALCULATION'!A:D,4,0)=VLOOKUP(VLOOKUP(A131,'SUPL. CALCULATION'!A:D,4,0),V:V,1,0),1,""),"")),"")</f>
        <v>#REF!</v>
      </c>
      <c r="J131" s="215" t="e">
        <f>IF(LEFT(A131,2)="UL",IF(VLOOKUP(VLOOKUP(A131,BASE!A:B,2,0),REGISTRATIONS!B:C,2,0)="A320",(_xlfn.IFNA(IF(VLOOKUP(A131,'SUPL. CALCULATION'!A:D,4,0)=VLOOKUP(VLOOKUP(A131,'SUPL. CALCULATION'!A:D,4,0),'Dry Store - UL'!X:X,1,0),1,""),"")),""),"")</f>
        <v>#REF!</v>
      </c>
      <c r="K131" s="215" t="e">
        <f>IF(LEFT(A131,2)="UL",IF(VLOOKUP(VLOOKUP(A131,BASE!A:B,2,0),REGISTRATIONS!B:C,2,0)="A330",(_xlfn.IFNA(IF(VLOOKUP(A131,'SUPL. CALCULATION'!A:D,4,0)=VLOOKUP(VLOOKUP(A131,'SUPL. CALCULATION'!A:D,4,0),'Dry Store - UL'!X:X,1,0),1,""),"")),""),"")</f>
        <v>#REF!</v>
      </c>
      <c r="L131" s="215" t="e">
        <f>IF(LEFT(A131,2)="UL",IF(VLOOKUP(VLOOKUP(A131,BASE!A:B,2,0),REGISTRATIONS!B:C,2,0)="A320",(_xlfn.IFNA(IF(VLOOKUP(A131,'SUPL. CALCULATION'!A:D,4,0)=VLOOKUP(VLOOKUP(A131,'SUPL. CALCULATION'!A:D,4,0),W:W,1,0),1,""),"")),""),"")</f>
        <v>#REF!</v>
      </c>
      <c r="M131" s="215" t="e">
        <f>IF(LEFT(A131,2)="UL",IF(VLOOKUP(VLOOKUP(A131,BASE!A:B,2,0),REGISTRATIONS!B:C,2,0)="A330",(_xlfn.IFNA(IF(VLOOKUP(A131,'SUPL. CALCULATION'!A:D,4,0)=VLOOKUP(VLOOKUP(A131,'SUPL. CALCULATION'!A:D,4,0),W:W,1,0),1,""),"")),""),"")</f>
        <v>#REF!</v>
      </c>
      <c r="N131" s="216" t="e">
        <f>IF(_xlfn.IFNA(VLOOKUP(A131,'SUPL. CALCULATION'!B:AH,32,0),"")=0,"",_xlfn.IFNA(VLOOKUP(A131,'SUPL. CALCULATION'!B:AH,32,0),""))</f>
        <v>#REF!</v>
      </c>
      <c r="O131" s="216" t="e">
        <f>IF(_xlfn.IFNA(VLOOKUP(A131,'SUPL. CALCULATION'!B:AH,33,0),"")=0,"",_xlfn.IFNA(VLOOKUP(A131,'SUPL. CALCULATION'!B:AH,33,0),""))</f>
        <v>#REF!</v>
      </c>
      <c r="P131" s="162" t="e">
        <f t="shared" si="3"/>
        <v>#REF!</v>
      </c>
    </row>
    <row r="132" spans="1:23" x14ac:dyDescent="0.3">
      <c r="A132" s="212" t="e">
        <f>_xlfn.IFNA(VLOOKUP(BASE!#REF!,'SUPL. CALCULATION'!A:A,1,0),"")</f>
        <v>#REF!</v>
      </c>
      <c r="B132" s="235" t="e">
        <f>_xlfn.IFNA(IF((RIGHT(VLOOKUP(A132,BASE!A:C,3,0),3))=VLOOKUP((RIGHT(VLOOKUP(A132,BASE!A:C,3,0),3)),AB:AB,1,0),4,0),0)+_xlfn.IFNA(IF((RIGHT(VLOOKUP(A132,BASE!A:C,3,0),3))=VLOOKUP((RIGHT(VLOOKUP(A132,BASE!A:C,3,0),3)),AC:AC,1,0),2,0),0)+_xlfn.IFNA(IF((RIGHT(VLOOKUP(A132,BASE!A:C,3,0),3))=VLOOKUP((RIGHT(VLOOKUP(A132,BASE!A:C,3,0),3)),AD:AD,1,0),1,0),0)</f>
        <v>#REF!</v>
      </c>
      <c r="D132" s="213" t="e">
        <f t="shared" ref="D132:D150" si="4">IF(A132="","",1)</f>
        <v>#REF!</v>
      </c>
      <c r="E132" s="212" t="e">
        <f>IF(LEFT(A132,2)="UL",IF((VLOOKUP(VLOOKUP(A132,BASE!A:B,2,0),REGISTRATIONS!B:C,2,0))="A320",IF(VLOOKUP(A132,BASE!A:S,19,0)="L",1,""),""),"")</f>
        <v>#REF!</v>
      </c>
      <c r="F132" s="212" t="e">
        <f>IF(LEFT(A132,2)="UL",IF((VLOOKUP(VLOOKUP(A132,BASE!A:B,2,0),REGISTRATIONS!B:C,2,0))="A330",IF(VLOOKUP(A132,BASE!A:S,19,0)="L",1,""),""),"")</f>
        <v>#REF!</v>
      </c>
      <c r="G132" s="212" t="e">
        <f>IF(LEFT(A132,2)="UL",IF((VLOOKUP(VLOOKUP(A132,BASE!A:B,2,0),REGISTRATIONS!B:C,2,0))="A320",IF(VLOOKUP(A132,BASE!A:S,19,0)="T",1,""),""),"")</f>
        <v>#REF!</v>
      </c>
      <c r="H132" s="212" t="e">
        <f>IF(LEFT(A132,2)="UL",IF((VLOOKUP(VLOOKUP(A132,BASE!A:B,2,0),REGISTRATIONS!B:C,2,0))="A330",IF(VLOOKUP(A132,BASE!A:S,19,0)="T",1,""),""),"")</f>
        <v>#REF!</v>
      </c>
      <c r="I132" s="212" t="e">
        <f>IF(LEFT(A132,2)="UL",(_xlfn.IFNA(IF(VLOOKUP(A132,'SUPL. CALCULATION'!A:D,4,0)=VLOOKUP(VLOOKUP(A132,'SUPL. CALCULATION'!A:D,4,0),V:V,1,0),1,""),"")),"")</f>
        <v>#REF!</v>
      </c>
      <c r="J132" s="212" t="e">
        <f>IF(LEFT(A132,2)="UL",IF(VLOOKUP(VLOOKUP(A132,BASE!A:B,2,0),REGISTRATIONS!B:C,2,0)="A320",(_xlfn.IFNA(IF(VLOOKUP(A132,'SUPL. CALCULATION'!A:D,4,0)=VLOOKUP(VLOOKUP(A132,'SUPL. CALCULATION'!A:D,4,0),'Dry Store - UL'!X:X,1,0),1,""),"")),""),"")</f>
        <v>#REF!</v>
      </c>
      <c r="K132" s="212" t="e">
        <f>IF(LEFT(A132,2)="UL",IF(VLOOKUP(VLOOKUP(A132,BASE!A:B,2,0),REGISTRATIONS!B:C,2,0)="A330",(_xlfn.IFNA(IF(VLOOKUP(A132,'SUPL. CALCULATION'!A:D,4,0)=VLOOKUP(VLOOKUP(A132,'SUPL. CALCULATION'!A:D,4,0),'Dry Store - UL'!X:X,1,0),1,""),"")),""),"")</f>
        <v>#REF!</v>
      </c>
      <c r="L132" s="212" t="e">
        <f>IF(LEFT(A132,2)="UL",IF(VLOOKUP(VLOOKUP(A132,BASE!A:B,2,0),REGISTRATIONS!B:C,2,0)="A320",(_xlfn.IFNA(IF(VLOOKUP(A132,'SUPL. CALCULATION'!A:D,4,0)=VLOOKUP(VLOOKUP(A132,'SUPL. CALCULATION'!A:D,4,0),W:W,1,0),1,""),"")),""),"")</f>
        <v>#REF!</v>
      </c>
      <c r="M132" s="212" t="e">
        <f>IF(LEFT(A132,2)="UL",IF(VLOOKUP(VLOOKUP(A132,BASE!A:B,2,0),REGISTRATIONS!B:C,2,0)="A330",(_xlfn.IFNA(IF(VLOOKUP(A132,'SUPL. CALCULATION'!A:D,4,0)=VLOOKUP(VLOOKUP(A132,'SUPL. CALCULATION'!A:D,4,0),W:W,1,0),1,""),"")),""),"")</f>
        <v>#REF!</v>
      </c>
      <c r="N132" s="213" t="e">
        <f>IF(_xlfn.IFNA(VLOOKUP(A132,'SUPL. CALCULATION'!B:AH,32,0),"")=0,"",_xlfn.IFNA(VLOOKUP(A132,'SUPL. CALCULATION'!B:AH,32,0),""))</f>
        <v>#REF!</v>
      </c>
      <c r="O132" s="213" t="e">
        <f>IF(_xlfn.IFNA(VLOOKUP(A132,'SUPL. CALCULATION'!B:AH,33,0),"")=0,"",_xlfn.IFNA(VLOOKUP(A132,'SUPL. CALCULATION'!B:AH,33,0),""))</f>
        <v>#REF!</v>
      </c>
      <c r="P132" s="162" t="e">
        <f t="shared" si="3"/>
        <v>#REF!</v>
      </c>
      <c r="V132" s="231"/>
      <c r="W132" s="232"/>
    </row>
    <row r="133" spans="1:23" x14ac:dyDescent="0.3">
      <c r="A133" s="215" t="e">
        <f>_xlfn.IFNA(VLOOKUP(BASE!#REF!,'SUPL. CALCULATION'!A:A,1,0),"")</f>
        <v>#REF!</v>
      </c>
      <c r="B133" s="236" t="e">
        <f>_xlfn.IFNA(IF((RIGHT(VLOOKUP(A133,BASE!A:C,3,0),3))=VLOOKUP((RIGHT(VLOOKUP(A133,BASE!A:C,3,0),3)),AB:AB,1,0),4,0),0)+_xlfn.IFNA(IF((RIGHT(VLOOKUP(A133,BASE!A:C,3,0),3))=VLOOKUP((RIGHT(VLOOKUP(A133,BASE!A:C,3,0),3)),AC:AC,1,0),2,0),0)+_xlfn.IFNA(IF((RIGHT(VLOOKUP(A133,BASE!A:C,3,0),3))=VLOOKUP((RIGHT(VLOOKUP(A133,BASE!A:C,3,0),3)),AD:AD,1,0),1,0),0)</f>
        <v>#REF!</v>
      </c>
      <c r="D133" s="216" t="e">
        <f t="shared" si="4"/>
        <v>#REF!</v>
      </c>
      <c r="E133" s="215" t="e">
        <f>IF(LEFT(A133,2)="UL",IF((VLOOKUP(VLOOKUP(A133,BASE!A:B,2,0),REGISTRATIONS!B:C,2,0))="A320",IF(VLOOKUP(A133,BASE!A:S,19,0)="L",1,""),""),"")</f>
        <v>#REF!</v>
      </c>
      <c r="F133" s="215" t="e">
        <f>IF(LEFT(A133,2)="UL",IF((VLOOKUP(VLOOKUP(A133,BASE!A:B,2,0),REGISTRATIONS!B:C,2,0))="A330",IF(VLOOKUP(A133,BASE!A:S,19,0)="L",1,""),""),"")</f>
        <v>#REF!</v>
      </c>
      <c r="G133" s="215" t="e">
        <f>IF(LEFT(A133,2)="UL",IF((VLOOKUP(VLOOKUP(A133,BASE!A:B,2,0),REGISTRATIONS!B:C,2,0))="A320",IF(VLOOKUP(A133,BASE!A:S,19,0)="T",1,""),""),"")</f>
        <v>#REF!</v>
      </c>
      <c r="H133" s="215" t="e">
        <f>IF(LEFT(A133,2)="UL",IF((VLOOKUP(VLOOKUP(A133,BASE!A:B,2,0),REGISTRATIONS!B:C,2,0))="A330",IF(VLOOKUP(A133,BASE!A:S,19,0)="T",1,""),""),"")</f>
        <v>#REF!</v>
      </c>
      <c r="I133" s="215" t="e">
        <f>IF(LEFT(A133,2)="UL",(_xlfn.IFNA(IF(VLOOKUP(A133,'SUPL. CALCULATION'!A:D,4,0)=VLOOKUP(VLOOKUP(A133,'SUPL. CALCULATION'!A:D,4,0),V:V,1,0),1,""),"")),"")</f>
        <v>#REF!</v>
      </c>
      <c r="J133" s="215" t="e">
        <f>IF(LEFT(A133,2)="UL",IF(VLOOKUP(VLOOKUP(A133,BASE!A:B,2,0),REGISTRATIONS!B:C,2,0)="A320",(_xlfn.IFNA(IF(VLOOKUP(A133,'SUPL. CALCULATION'!A:D,4,0)=VLOOKUP(VLOOKUP(A133,'SUPL. CALCULATION'!A:D,4,0),'Dry Store - UL'!X:X,1,0),1,""),"")),""),"")</f>
        <v>#REF!</v>
      </c>
      <c r="K133" s="215" t="e">
        <f>IF(LEFT(A133,2)="UL",IF(VLOOKUP(VLOOKUP(A133,BASE!A:B,2,0),REGISTRATIONS!B:C,2,0)="A330",(_xlfn.IFNA(IF(VLOOKUP(A133,'SUPL. CALCULATION'!A:D,4,0)=VLOOKUP(VLOOKUP(A133,'SUPL. CALCULATION'!A:D,4,0),'Dry Store - UL'!X:X,1,0),1,""),"")),""),"")</f>
        <v>#REF!</v>
      </c>
      <c r="L133" s="215" t="e">
        <f>IF(LEFT(A133,2)="UL",IF(VLOOKUP(VLOOKUP(A133,BASE!A:B,2,0),REGISTRATIONS!B:C,2,0)="A320",(_xlfn.IFNA(IF(VLOOKUP(A133,'SUPL. CALCULATION'!A:D,4,0)=VLOOKUP(VLOOKUP(A133,'SUPL. CALCULATION'!A:D,4,0),W:W,1,0),1,""),"")),""),"")</f>
        <v>#REF!</v>
      </c>
      <c r="M133" s="215" t="e">
        <f>IF(LEFT(A133,2)="UL",IF(VLOOKUP(VLOOKUP(A133,BASE!A:B,2,0),REGISTRATIONS!B:C,2,0)="A330",(_xlfn.IFNA(IF(VLOOKUP(A133,'SUPL. CALCULATION'!A:D,4,0)=VLOOKUP(VLOOKUP(A133,'SUPL. CALCULATION'!A:D,4,0),W:W,1,0),1,""),"")),""),"")</f>
        <v>#REF!</v>
      </c>
      <c r="N133" s="216" t="e">
        <f>IF(_xlfn.IFNA(VLOOKUP(A133,'SUPL. CALCULATION'!B:AH,32,0),"")=0,"",_xlfn.IFNA(VLOOKUP(A133,'SUPL. CALCULATION'!B:AH,32,0),""))</f>
        <v>#REF!</v>
      </c>
      <c r="O133" s="216" t="e">
        <f>IF(_xlfn.IFNA(VLOOKUP(A133,'SUPL. CALCULATION'!B:AH,33,0),"")=0,"",_xlfn.IFNA(VLOOKUP(A133,'SUPL. CALCULATION'!B:AH,33,0),""))</f>
        <v>#REF!</v>
      </c>
      <c r="P133" s="162" t="e">
        <f t="shared" ref="P133:P150" si="5">IF(LEFT(A133,2)="UL",IF(SUM(D133:M133)=3,"","PLS CHECK"),"")</f>
        <v>#REF!</v>
      </c>
    </row>
    <row r="134" spans="1:23" x14ac:dyDescent="0.3">
      <c r="A134" s="212" t="e">
        <f>_xlfn.IFNA(VLOOKUP(BASE!#REF!,'SUPL. CALCULATION'!A:A,1,0),"")</f>
        <v>#REF!</v>
      </c>
      <c r="B134" s="235" t="e">
        <f>_xlfn.IFNA(IF((RIGHT(VLOOKUP(A134,BASE!A:C,3,0),3))=VLOOKUP((RIGHT(VLOOKUP(A134,BASE!A:C,3,0),3)),AB:AB,1,0),4,0),0)+_xlfn.IFNA(IF((RIGHT(VLOOKUP(A134,BASE!A:C,3,0),3))=VLOOKUP((RIGHT(VLOOKUP(A134,BASE!A:C,3,0),3)),AC:AC,1,0),2,0),0)+_xlfn.IFNA(IF((RIGHT(VLOOKUP(A134,BASE!A:C,3,0),3))=VLOOKUP((RIGHT(VLOOKUP(A134,BASE!A:C,3,0),3)),AD:AD,1,0),1,0),0)</f>
        <v>#REF!</v>
      </c>
      <c r="D134" s="213" t="e">
        <f t="shared" si="4"/>
        <v>#REF!</v>
      </c>
      <c r="E134" s="212" t="e">
        <f>IF(LEFT(A134,2)="UL",IF((VLOOKUP(VLOOKUP(A134,BASE!A:B,2,0),REGISTRATIONS!B:C,2,0))="A320",IF(VLOOKUP(A134,BASE!A:S,19,0)="L",1,""),""),"")</f>
        <v>#REF!</v>
      </c>
      <c r="F134" s="212" t="e">
        <f>IF(LEFT(A134,2)="UL",IF((VLOOKUP(VLOOKUP(A134,BASE!A:B,2,0),REGISTRATIONS!B:C,2,0))="A330",IF(VLOOKUP(A134,BASE!A:S,19,0)="L",1,""),""),"")</f>
        <v>#REF!</v>
      </c>
      <c r="G134" s="212" t="e">
        <f>IF(LEFT(A134,2)="UL",IF((VLOOKUP(VLOOKUP(A134,BASE!A:B,2,0),REGISTRATIONS!B:C,2,0))="A320",IF(VLOOKUP(A134,BASE!A:S,19,0)="T",1,""),""),"")</f>
        <v>#REF!</v>
      </c>
      <c r="H134" s="212" t="e">
        <f>IF(LEFT(A134,2)="UL",IF((VLOOKUP(VLOOKUP(A134,BASE!A:B,2,0),REGISTRATIONS!B:C,2,0))="A330",IF(VLOOKUP(A134,BASE!A:S,19,0)="T",1,""),""),"")</f>
        <v>#REF!</v>
      </c>
      <c r="I134" s="212" t="e">
        <f>IF(LEFT(A134,2)="UL",(_xlfn.IFNA(IF(VLOOKUP(A134,'SUPL. CALCULATION'!A:D,4,0)=VLOOKUP(VLOOKUP(A134,'SUPL. CALCULATION'!A:D,4,0),V:V,1,0),1,""),"")),"")</f>
        <v>#REF!</v>
      </c>
      <c r="J134" s="212" t="e">
        <f>IF(LEFT(A134,2)="UL",IF(VLOOKUP(VLOOKUP(A134,BASE!A:B,2,0),REGISTRATIONS!B:C,2,0)="A320",(_xlfn.IFNA(IF(VLOOKUP(A134,'SUPL. CALCULATION'!A:D,4,0)=VLOOKUP(VLOOKUP(A134,'SUPL. CALCULATION'!A:D,4,0),'Dry Store - UL'!X:X,1,0),1,""),"")),""),"")</f>
        <v>#REF!</v>
      </c>
      <c r="K134" s="212" t="e">
        <f>IF(LEFT(A134,2)="UL",IF(VLOOKUP(VLOOKUP(A134,BASE!A:B,2,0),REGISTRATIONS!B:C,2,0)="A330",(_xlfn.IFNA(IF(VLOOKUP(A134,'SUPL. CALCULATION'!A:D,4,0)=VLOOKUP(VLOOKUP(A134,'SUPL. CALCULATION'!A:D,4,0),'Dry Store - UL'!X:X,1,0),1,""),"")),""),"")</f>
        <v>#REF!</v>
      </c>
      <c r="L134" s="212" t="e">
        <f>IF(LEFT(A134,2)="UL",IF(VLOOKUP(VLOOKUP(A134,BASE!A:B,2,0),REGISTRATIONS!B:C,2,0)="A320",(_xlfn.IFNA(IF(VLOOKUP(A134,'SUPL. CALCULATION'!A:D,4,0)=VLOOKUP(VLOOKUP(A134,'SUPL. CALCULATION'!A:D,4,0),W:W,1,0),1,""),"")),""),"")</f>
        <v>#REF!</v>
      </c>
      <c r="M134" s="212" t="e">
        <f>IF(LEFT(A134,2)="UL",IF(VLOOKUP(VLOOKUP(A134,BASE!A:B,2,0),REGISTRATIONS!B:C,2,0)="A330",(_xlfn.IFNA(IF(VLOOKUP(A134,'SUPL. CALCULATION'!A:D,4,0)=VLOOKUP(VLOOKUP(A134,'SUPL. CALCULATION'!A:D,4,0),W:W,1,0),1,""),"")),""),"")</f>
        <v>#REF!</v>
      </c>
      <c r="N134" s="213" t="e">
        <f>IF(_xlfn.IFNA(VLOOKUP(A134,'SUPL. CALCULATION'!B:AH,32,0),"")=0,"",_xlfn.IFNA(VLOOKUP(A134,'SUPL. CALCULATION'!B:AH,32,0),""))</f>
        <v>#REF!</v>
      </c>
      <c r="O134" s="213" t="e">
        <f>IF(_xlfn.IFNA(VLOOKUP(A134,'SUPL. CALCULATION'!B:AH,33,0),"")=0,"",_xlfn.IFNA(VLOOKUP(A134,'SUPL. CALCULATION'!B:AH,33,0),""))</f>
        <v>#REF!</v>
      </c>
      <c r="P134" s="162" t="e">
        <f t="shared" si="5"/>
        <v>#REF!</v>
      </c>
      <c r="V134" s="231"/>
      <c r="W134" s="232"/>
    </row>
    <row r="135" spans="1:23" x14ac:dyDescent="0.3">
      <c r="A135" s="215" t="e">
        <f>_xlfn.IFNA(VLOOKUP(BASE!#REF!,'SUPL. CALCULATION'!A:A,1,0),"")</f>
        <v>#REF!</v>
      </c>
      <c r="B135" s="236" t="e">
        <f>_xlfn.IFNA(IF((RIGHT(VLOOKUP(A135,BASE!A:C,3,0),3))=VLOOKUP((RIGHT(VLOOKUP(A135,BASE!A:C,3,0),3)),AB:AB,1,0),4,0),0)+_xlfn.IFNA(IF((RIGHT(VLOOKUP(A135,BASE!A:C,3,0),3))=VLOOKUP((RIGHT(VLOOKUP(A135,BASE!A:C,3,0),3)),AC:AC,1,0),2,0),0)+_xlfn.IFNA(IF((RIGHT(VLOOKUP(A135,BASE!A:C,3,0),3))=VLOOKUP((RIGHT(VLOOKUP(A135,BASE!A:C,3,0),3)),AD:AD,1,0),1,0),0)</f>
        <v>#REF!</v>
      </c>
      <c r="D135" s="216" t="e">
        <f t="shared" si="4"/>
        <v>#REF!</v>
      </c>
      <c r="E135" s="215" t="e">
        <f>IF(LEFT(A135,2)="UL",IF((VLOOKUP(VLOOKUP(A135,BASE!A:B,2,0),REGISTRATIONS!B:C,2,0))="A320",IF(VLOOKUP(A135,BASE!A:S,19,0)="L",1,""),""),"")</f>
        <v>#REF!</v>
      </c>
      <c r="F135" s="215" t="e">
        <f>IF(LEFT(A135,2)="UL",IF((VLOOKUP(VLOOKUP(A135,BASE!A:B,2,0),REGISTRATIONS!B:C,2,0))="A330",IF(VLOOKUP(A135,BASE!A:S,19,0)="L",1,""),""),"")</f>
        <v>#REF!</v>
      </c>
      <c r="G135" s="215" t="e">
        <f>IF(LEFT(A135,2)="UL",IF((VLOOKUP(VLOOKUP(A135,BASE!A:B,2,0),REGISTRATIONS!B:C,2,0))="A320",IF(VLOOKUP(A135,BASE!A:S,19,0)="T",1,""),""),"")</f>
        <v>#REF!</v>
      </c>
      <c r="H135" s="215" t="e">
        <f>IF(LEFT(A135,2)="UL",IF((VLOOKUP(VLOOKUP(A135,BASE!A:B,2,0),REGISTRATIONS!B:C,2,0))="A330",IF(VLOOKUP(A135,BASE!A:S,19,0)="T",1,""),""),"")</f>
        <v>#REF!</v>
      </c>
      <c r="I135" s="215" t="e">
        <f>IF(LEFT(A135,2)="UL",(_xlfn.IFNA(IF(VLOOKUP(A135,'SUPL. CALCULATION'!A:D,4,0)=VLOOKUP(VLOOKUP(A135,'SUPL. CALCULATION'!A:D,4,0),V:V,1,0),1,""),"")),"")</f>
        <v>#REF!</v>
      </c>
      <c r="J135" s="215" t="e">
        <f>IF(LEFT(A135,2)="UL",IF(VLOOKUP(VLOOKUP(A135,BASE!A:B,2,0),REGISTRATIONS!B:C,2,0)="A320",(_xlfn.IFNA(IF(VLOOKUP(A135,'SUPL. CALCULATION'!A:D,4,0)=VLOOKUP(VLOOKUP(A135,'SUPL. CALCULATION'!A:D,4,0),'Dry Store - UL'!X:X,1,0),1,""),"")),""),"")</f>
        <v>#REF!</v>
      </c>
      <c r="K135" s="215" t="e">
        <f>IF(LEFT(A135,2)="UL",IF(VLOOKUP(VLOOKUP(A135,BASE!A:B,2,0),REGISTRATIONS!B:C,2,0)="A330",(_xlfn.IFNA(IF(VLOOKUP(A135,'SUPL. CALCULATION'!A:D,4,0)=VLOOKUP(VLOOKUP(A135,'SUPL. CALCULATION'!A:D,4,0),'Dry Store - UL'!X:X,1,0),1,""),"")),""),"")</f>
        <v>#REF!</v>
      </c>
      <c r="L135" s="215" t="e">
        <f>IF(LEFT(A135,2)="UL",IF(VLOOKUP(VLOOKUP(A135,BASE!A:B,2,0),REGISTRATIONS!B:C,2,0)="A320",(_xlfn.IFNA(IF(VLOOKUP(A135,'SUPL. CALCULATION'!A:D,4,0)=VLOOKUP(VLOOKUP(A135,'SUPL. CALCULATION'!A:D,4,0),W:W,1,0),1,""),"")),""),"")</f>
        <v>#REF!</v>
      </c>
      <c r="M135" s="215" t="e">
        <f>IF(LEFT(A135,2)="UL",IF(VLOOKUP(VLOOKUP(A135,BASE!A:B,2,0),REGISTRATIONS!B:C,2,0)="A330",(_xlfn.IFNA(IF(VLOOKUP(A135,'SUPL. CALCULATION'!A:D,4,0)=VLOOKUP(VLOOKUP(A135,'SUPL. CALCULATION'!A:D,4,0),W:W,1,0),1,""),"")),""),"")</f>
        <v>#REF!</v>
      </c>
      <c r="N135" s="216" t="e">
        <f>IF(_xlfn.IFNA(VLOOKUP(A135,'SUPL. CALCULATION'!B:AH,32,0),"")=0,"",_xlfn.IFNA(VLOOKUP(A135,'SUPL. CALCULATION'!B:AH,32,0),""))</f>
        <v>#REF!</v>
      </c>
      <c r="O135" s="216" t="e">
        <f>IF(_xlfn.IFNA(VLOOKUP(A135,'SUPL. CALCULATION'!B:AH,33,0),"")=0,"",_xlfn.IFNA(VLOOKUP(A135,'SUPL. CALCULATION'!B:AH,33,0),""))</f>
        <v>#REF!</v>
      </c>
      <c r="P135" s="162" t="e">
        <f t="shared" si="5"/>
        <v>#REF!</v>
      </c>
    </row>
    <row r="136" spans="1:23" x14ac:dyDescent="0.3">
      <c r="A136" s="212" t="e">
        <f>_xlfn.IFNA(VLOOKUP(BASE!#REF!,'SUPL. CALCULATION'!A:A,1,0),"")</f>
        <v>#REF!</v>
      </c>
      <c r="B136" s="235" t="e">
        <f>_xlfn.IFNA(IF((RIGHT(VLOOKUP(A136,BASE!A:C,3,0),3))=VLOOKUP((RIGHT(VLOOKUP(A136,BASE!A:C,3,0),3)),AB:AB,1,0),4,0),0)+_xlfn.IFNA(IF((RIGHT(VLOOKUP(A136,BASE!A:C,3,0),3))=VLOOKUP((RIGHT(VLOOKUP(A136,BASE!A:C,3,0),3)),AC:AC,1,0),2,0),0)+_xlfn.IFNA(IF((RIGHT(VLOOKUP(A136,BASE!A:C,3,0),3))=VLOOKUP((RIGHT(VLOOKUP(A136,BASE!A:C,3,0),3)),AD:AD,1,0),1,0),0)</f>
        <v>#REF!</v>
      </c>
      <c r="D136" s="213" t="e">
        <f t="shared" si="4"/>
        <v>#REF!</v>
      </c>
      <c r="E136" s="212" t="e">
        <f>IF(LEFT(A136,2)="UL",IF((VLOOKUP(VLOOKUP(A136,BASE!A:B,2,0),REGISTRATIONS!B:C,2,0))="A320",IF(VLOOKUP(A136,BASE!A:S,19,0)="L",1,""),""),"")</f>
        <v>#REF!</v>
      </c>
      <c r="F136" s="212" t="e">
        <f>IF(LEFT(A136,2)="UL",IF((VLOOKUP(VLOOKUP(A136,BASE!A:B,2,0),REGISTRATIONS!B:C,2,0))="A330",IF(VLOOKUP(A136,BASE!A:S,19,0)="L",1,""),""),"")</f>
        <v>#REF!</v>
      </c>
      <c r="G136" s="212" t="e">
        <f>IF(LEFT(A136,2)="UL",IF((VLOOKUP(VLOOKUP(A136,BASE!A:B,2,0),REGISTRATIONS!B:C,2,0))="A320",IF(VLOOKUP(A136,BASE!A:S,19,0)="T",1,""),""),"")</f>
        <v>#REF!</v>
      </c>
      <c r="H136" s="212" t="e">
        <f>IF(LEFT(A136,2)="UL",IF((VLOOKUP(VLOOKUP(A136,BASE!A:B,2,0),REGISTRATIONS!B:C,2,0))="A330",IF(VLOOKUP(A136,BASE!A:S,19,0)="T",1,""),""),"")</f>
        <v>#REF!</v>
      </c>
      <c r="I136" s="212" t="e">
        <f>IF(LEFT(A136,2)="UL",(_xlfn.IFNA(IF(VLOOKUP(A136,'SUPL. CALCULATION'!A:D,4,0)=VLOOKUP(VLOOKUP(A136,'SUPL. CALCULATION'!A:D,4,0),V:V,1,0),1,""),"")),"")</f>
        <v>#REF!</v>
      </c>
      <c r="J136" s="212" t="e">
        <f>IF(LEFT(A136,2)="UL",IF(VLOOKUP(VLOOKUP(A136,BASE!A:B,2,0),REGISTRATIONS!B:C,2,0)="A320",(_xlfn.IFNA(IF(VLOOKUP(A136,'SUPL. CALCULATION'!A:D,4,0)=VLOOKUP(VLOOKUP(A136,'SUPL. CALCULATION'!A:D,4,0),'Dry Store - UL'!X:X,1,0),1,""),"")),""),"")</f>
        <v>#REF!</v>
      </c>
      <c r="K136" s="212" t="e">
        <f>IF(LEFT(A136,2)="UL",IF(VLOOKUP(VLOOKUP(A136,BASE!A:B,2,0),REGISTRATIONS!B:C,2,0)="A330",(_xlfn.IFNA(IF(VLOOKUP(A136,'SUPL. CALCULATION'!A:D,4,0)=VLOOKUP(VLOOKUP(A136,'SUPL. CALCULATION'!A:D,4,0),'Dry Store - UL'!X:X,1,0),1,""),"")),""),"")</f>
        <v>#REF!</v>
      </c>
      <c r="L136" s="212" t="e">
        <f>IF(LEFT(A136,2)="UL",IF(VLOOKUP(VLOOKUP(A136,BASE!A:B,2,0),REGISTRATIONS!B:C,2,0)="A320",(_xlfn.IFNA(IF(VLOOKUP(A136,'SUPL. CALCULATION'!A:D,4,0)=VLOOKUP(VLOOKUP(A136,'SUPL. CALCULATION'!A:D,4,0),W:W,1,0),1,""),"")),""),"")</f>
        <v>#REF!</v>
      </c>
      <c r="M136" s="212" t="e">
        <f>IF(LEFT(A136,2)="UL",IF(VLOOKUP(VLOOKUP(A136,BASE!A:B,2,0),REGISTRATIONS!B:C,2,0)="A330",(_xlfn.IFNA(IF(VLOOKUP(A136,'SUPL. CALCULATION'!A:D,4,0)=VLOOKUP(VLOOKUP(A136,'SUPL. CALCULATION'!A:D,4,0),W:W,1,0),1,""),"")),""),"")</f>
        <v>#REF!</v>
      </c>
      <c r="N136" s="213" t="e">
        <f>IF(_xlfn.IFNA(VLOOKUP(A136,'SUPL. CALCULATION'!B:AH,32,0),"")=0,"",_xlfn.IFNA(VLOOKUP(A136,'SUPL. CALCULATION'!B:AH,32,0),""))</f>
        <v>#REF!</v>
      </c>
      <c r="O136" s="213" t="e">
        <f>IF(_xlfn.IFNA(VLOOKUP(A136,'SUPL. CALCULATION'!B:AH,33,0),"")=0,"",_xlfn.IFNA(VLOOKUP(A136,'SUPL. CALCULATION'!B:AH,33,0),""))</f>
        <v>#REF!</v>
      </c>
      <c r="P136" s="162" t="e">
        <f t="shared" si="5"/>
        <v>#REF!</v>
      </c>
      <c r="V136" s="231"/>
      <c r="W136" s="232"/>
    </row>
    <row r="137" spans="1:23" x14ac:dyDescent="0.3">
      <c r="A137" s="215" t="e">
        <f>_xlfn.IFNA(VLOOKUP(BASE!#REF!,'SUPL. CALCULATION'!A:A,1,0),"")</f>
        <v>#REF!</v>
      </c>
      <c r="B137" s="236" t="e">
        <f>_xlfn.IFNA(IF((RIGHT(VLOOKUP(A137,BASE!A:C,3,0),3))=VLOOKUP((RIGHT(VLOOKUP(A137,BASE!A:C,3,0),3)),AB:AB,1,0),4,0),0)+_xlfn.IFNA(IF((RIGHT(VLOOKUP(A137,BASE!A:C,3,0),3))=VLOOKUP((RIGHT(VLOOKUP(A137,BASE!A:C,3,0),3)),AC:AC,1,0),2,0),0)+_xlfn.IFNA(IF((RIGHT(VLOOKUP(A137,BASE!A:C,3,0),3))=VLOOKUP((RIGHT(VLOOKUP(A137,BASE!A:C,3,0),3)),AD:AD,1,0),1,0),0)</f>
        <v>#REF!</v>
      </c>
      <c r="D137" s="216" t="e">
        <f t="shared" si="4"/>
        <v>#REF!</v>
      </c>
      <c r="E137" s="215" t="e">
        <f>IF(LEFT(A137,2)="UL",IF((VLOOKUP(VLOOKUP(A137,BASE!A:B,2,0),REGISTRATIONS!B:C,2,0))="A320",IF(VLOOKUP(A137,BASE!A:S,19,0)="L",1,""),""),"")</f>
        <v>#REF!</v>
      </c>
      <c r="F137" s="215" t="e">
        <f>IF(LEFT(A137,2)="UL",IF((VLOOKUP(VLOOKUP(A137,BASE!A:B,2,0),REGISTRATIONS!B:C,2,0))="A330",IF(VLOOKUP(A137,BASE!A:S,19,0)="L",1,""),""),"")</f>
        <v>#REF!</v>
      </c>
      <c r="G137" s="215" t="e">
        <f>IF(LEFT(A137,2)="UL",IF((VLOOKUP(VLOOKUP(A137,BASE!A:B,2,0),REGISTRATIONS!B:C,2,0))="A320",IF(VLOOKUP(A137,BASE!A:S,19,0)="T",1,""),""),"")</f>
        <v>#REF!</v>
      </c>
      <c r="H137" s="215" t="e">
        <f>IF(LEFT(A137,2)="UL",IF((VLOOKUP(VLOOKUP(A137,BASE!A:B,2,0),REGISTRATIONS!B:C,2,0))="A330",IF(VLOOKUP(A137,BASE!A:S,19,0)="T",1,""),""),"")</f>
        <v>#REF!</v>
      </c>
      <c r="I137" s="215" t="e">
        <f>IF(LEFT(A137,2)="UL",(_xlfn.IFNA(IF(VLOOKUP(A137,'SUPL. CALCULATION'!A:D,4,0)=VLOOKUP(VLOOKUP(A137,'SUPL. CALCULATION'!A:D,4,0),V:V,1,0),1,""),"")),"")</f>
        <v>#REF!</v>
      </c>
      <c r="J137" s="215" t="e">
        <f>IF(LEFT(A137,2)="UL",IF(VLOOKUP(VLOOKUP(A137,BASE!A:B,2,0),REGISTRATIONS!B:C,2,0)="A320",(_xlfn.IFNA(IF(VLOOKUP(A137,'SUPL. CALCULATION'!A:D,4,0)=VLOOKUP(VLOOKUP(A137,'SUPL. CALCULATION'!A:D,4,0),'Dry Store - UL'!X:X,1,0),1,""),"")),""),"")</f>
        <v>#REF!</v>
      </c>
      <c r="K137" s="215" t="e">
        <f>IF(LEFT(A137,2)="UL",IF(VLOOKUP(VLOOKUP(A137,BASE!A:B,2,0),REGISTRATIONS!B:C,2,0)="A330",(_xlfn.IFNA(IF(VLOOKUP(A137,'SUPL. CALCULATION'!A:D,4,0)=VLOOKUP(VLOOKUP(A137,'SUPL. CALCULATION'!A:D,4,0),'Dry Store - UL'!X:X,1,0),1,""),"")),""),"")</f>
        <v>#REF!</v>
      </c>
      <c r="L137" s="215" t="e">
        <f>IF(LEFT(A137,2)="UL",IF(VLOOKUP(VLOOKUP(A137,BASE!A:B,2,0),REGISTRATIONS!B:C,2,0)="A320",(_xlfn.IFNA(IF(VLOOKUP(A137,'SUPL. CALCULATION'!A:D,4,0)=VLOOKUP(VLOOKUP(A137,'SUPL. CALCULATION'!A:D,4,0),W:W,1,0),1,""),"")),""),"")</f>
        <v>#REF!</v>
      </c>
      <c r="M137" s="215" t="e">
        <f>IF(LEFT(A137,2)="UL",IF(VLOOKUP(VLOOKUP(A137,BASE!A:B,2,0),REGISTRATIONS!B:C,2,0)="A330",(_xlfn.IFNA(IF(VLOOKUP(A137,'SUPL. CALCULATION'!A:D,4,0)=VLOOKUP(VLOOKUP(A137,'SUPL. CALCULATION'!A:D,4,0),W:W,1,0),1,""),"")),""),"")</f>
        <v>#REF!</v>
      </c>
      <c r="N137" s="216" t="e">
        <f>IF(_xlfn.IFNA(VLOOKUP(A137,'SUPL. CALCULATION'!B:AH,32,0),"")=0,"",_xlfn.IFNA(VLOOKUP(A137,'SUPL. CALCULATION'!B:AH,32,0),""))</f>
        <v>#REF!</v>
      </c>
      <c r="O137" s="216" t="e">
        <f>IF(_xlfn.IFNA(VLOOKUP(A137,'SUPL. CALCULATION'!B:AH,33,0),"")=0,"",_xlfn.IFNA(VLOOKUP(A137,'SUPL. CALCULATION'!B:AH,33,0),""))</f>
        <v>#REF!</v>
      </c>
      <c r="P137" s="162" t="e">
        <f t="shared" si="5"/>
        <v>#REF!</v>
      </c>
    </row>
    <row r="138" spans="1:23" x14ac:dyDescent="0.3">
      <c r="A138" s="212" t="e">
        <f>_xlfn.IFNA(VLOOKUP(BASE!#REF!,'SUPL. CALCULATION'!A:A,1,0),"")</f>
        <v>#REF!</v>
      </c>
      <c r="B138" s="235" t="e">
        <f>_xlfn.IFNA(IF((RIGHT(VLOOKUP(A138,BASE!A:C,3,0),3))=VLOOKUP((RIGHT(VLOOKUP(A138,BASE!A:C,3,0),3)),AB:AB,1,0),4,0),0)+_xlfn.IFNA(IF((RIGHT(VLOOKUP(A138,BASE!A:C,3,0),3))=VLOOKUP((RIGHT(VLOOKUP(A138,BASE!A:C,3,0),3)),AC:AC,1,0),2,0),0)+_xlfn.IFNA(IF((RIGHT(VLOOKUP(A138,BASE!A:C,3,0),3))=VLOOKUP((RIGHT(VLOOKUP(A138,BASE!A:C,3,0),3)),AD:AD,1,0),1,0),0)</f>
        <v>#REF!</v>
      </c>
      <c r="D138" s="213" t="e">
        <f t="shared" si="4"/>
        <v>#REF!</v>
      </c>
      <c r="E138" s="212" t="e">
        <f>IF(LEFT(A138,2)="UL",IF((VLOOKUP(VLOOKUP(A138,BASE!A:B,2,0),REGISTRATIONS!B:C,2,0))="A320",IF(VLOOKUP(A138,BASE!A:S,19,0)="L",1,""),""),"")</f>
        <v>#REF!</v>
      </c>
      <c r="F138" s="212" t="e">
        <f>IF(LEFT(A138,2)="UL",IF((VLOOKUP(VLOOKUP(A138,BASE!A:B,2,0),REGISTRATIONS!B:C,2,0))="A330",IF(VLOOKUP(A138,BASE!A:S,19,0)="L",1,""),""),"")</f>
        <v>#REF!</v>
      </c>
      <c r="G138" s="212" t="e">
        <f>IF(LEFT(A138,2)="UL",IF((VLOOKUP(VLOOKUP(A138,BASE!A:B,2,0),REGISTRATIONS!B:C,2,0))="A320",IF(VLOOKUP(A138,BASE!A:S,19,0)="T",1,""),""),"")</f>
        <v>#REF!</v>
      </c>
      <c r="H138" s="212" t="e">
        <f>IF(LEFT(A138,2)="UL",IF((VLOOKUP(VLOOKUP(A138,BASE!A:B,2,0),REGISTRATIONS!B:C,2,0))="A330",IF(VLOOKUP(A138,BASE!A:S,19,0)="T",1,""),""),"")</f>
        <v>#REF!</v>
      </c>
      <c r="I138" s="212" t="e">
        <f>IF(LEFT(A138,2)="UL",(_xlfn.IFNA(IF(VLOOKUP(A138,'SUPL. CALCULATION'!A:D,4,0)=VLOOKUP(VLOOKUP(A138,'SUPL. CALCULATION'!A:D,4,0),V:V,1,0),1,""),"")),"")</f>
        <v>#REF!</v>
      </c>
      <c r="J138" s="212" t="e">
        <f>IF(LEFT(A138,2)="UL",IF(VLOOKUP(VLOOKUP(A138,BASE!A:B,2,0),REGISTRATIONS!B:C,2,0)="A320",(_xlfn.IFNA(IF(VLOOKUP(A138,'SUPL. CALCULATION'!A:D,4,0)=VLOOKUP(VLOOKUP(A138,'SUPL. CALCULATION'!A:D,4,0),'Dry Store - UL'!X:X,1,0),1,""),"")),""),"")</f>
        <v>#REF!</v>
      </c>
      <c r="K138" s="212" t="e">
        <f>IF(LEFT(A138,2)="UL",IF(VLOOKUP(VLOOKUP(A138,BASE!A:B,2,0),REGISTRATIONS!B:C,2,0)="A330",(_xlfn.IFNA(IF(VLOOKUP(A138,'SUPL. CALCULATION'!A:D,4,0)=VLOOKUP(VLOOKUP(A138,'SUPL. CALCULATION'!A:D,4,0),'Dry Store - UL'!X:X,1,0),1,""),"")),""),"")</f>
        <v>#REF!</v>
      </c>
      <c r="L138" s="212" t="e">
        <f>IF(LEFT(A138,2)="UL",IF(VLOOKUP(VLOOKUP(A138,BASE!A:B,2,0),REGISTRATIONS!B:C,2,0)="A320",(_xlfn.IFNA(IF(VLOOKUP(A138,'SUPL. CALCULATION'!A:D,4,0)=VLOOKUP(VLOOKUP(A138,'SUPL. CALCULATION'!A:D,4,0),W:W,1,0),1,""),"")),""),"")</f>
        <v>#REF!</v>
      </c>
      <c r="M138" s="212" t="e">
        <f>IF(LEFT(A138,2)="UL",IF(VLOOKUP(VLOOKUP(A138,BASE!A:B,2,0),REGISTRATIONS!B:C,2,0)="A330",(_xlfn.IFNA(IF(VLOOKUP(A138,'SUPL. CALCULATION'!A:D,4,0)=VLOOKUP(VLOOKUP(A138,'SUPL. CALCULATION'!A:D,4,0),W:W,1,0),1,""),"")),""),"")</f>
        <v>#REF!</v>
      </c>
      <c r="N138" s="213" t="e">
        <f>IF(_xlfn.IFNA(VLOOKUP(A138,'SUPL. CALCULATION'!B:AH,32,0),"")=0,"",_xlfn.IFNA(VLOOKUP(A138,'SUPL. CALCULATION'!B:AH,32,0),""))</f>
        <v>#REF!</v>
      </c>
      <c r="O138" s="213" t="e">
        <f>IF(_xlfn.IFNA(VLOOKUP(A138,'SUPL. CALCULATION'!B:AH,33,0),"")=0,"",_xlfn.IFNA(VLOOKUP(A138,'SUPL. CALCULATION'!B:AH,33,0),""))</f>
        <v>#REF!</v>
      </c>
      <c r="P138" s="162" t="e">
        <f t="shared" si="5"/>
        <v>#REF!</v>
      </c>
      <c r="V138" s="231"/>
      <c r="W138" s="232"/>
    </row>
    <row r="139" spans="1:23" x14ac:dyDescent="0.3">
      <c r="A139" s="215" t="e">
        <f>_xlfn.IFNA(VLOOKUP(BASE!#REF!,'SUPL. CALCULATION'!A:A,1,0),"")</f>
        <v>#REF!</v>
      </c>
      <c r="B139" s="236" t="e">
        <f>_xlfn.IFNA(IF((RIGHT(VLOOKUP(A139,BASE!A:C,3,0),3))=VLOOKUP((RIGHT(VLOOKUP(A139,BASE!A:C,3,0),3)),AB:AB,1,0),4,0),0)+_xlfn.IFNA(IF((RIGHT(VLOOKUP(A139,BASE!A:C,3,0),3))=VLOOKUP((RIGHT(VLOOKUP(A139,BASE!A:C,3,0),3)),AC:AC,1,0),2,0),0)+_xlfn.IFNA(IF((RIGHT(VLOOKUP(A139,BASE!A:C,3,0),3))=VLOOKUP((RIGHT(VLOOKUP(A139,BASE!A:C,3,0),3)),AD:AD,1,0),1,0),0)</f>
        <v>#REF!</v>
      </c>
      <c r="D139" s="216" t="e">
        <f t="shared" si="4"/>
        <v>#REF!</v>
      </c>
      <c r="E139" s="215" t="e">
        <f>IF(LEFT(A139,2)="UL",IF((VLOOKUP(VLOOKUP(A139,BASE!A:B,2,0),REGISTRATIONS!B:C,2,0))="A320",IF(VLOOKUP(A139,BASE!A:S,19,0)="L",1,""),""),"")</f>
        <v>#REF!</v>
      </c>
      <c r="F139" s="215" t="e">
        <f>IF(LEFT(A139,2)="UL",IF((VLOOKUP(VLOOKUP(A139,BASE!A:B,2,0),REGISTRATIONS!B:C,2,0))="A330",IF(VLOOKUP(A139,BASE!A:S,19,0)="L",1,""),""),"")</f>
        <v>#REF!</v>
      </c>
      <c r="G139" s="215" t="e">
        <f>IF(LEFT(A139,2)="UL",IF((VLOOKUP(VLOOKUP(A139,BASE!A:B,2,0),REGISTRATIONS!B:C,2,0))="A320",IF(VLOOKUP(A139,BASE!A:S,19,0)="T",1,""),""),"")</f>
        <v>#REF!</v>
      </c>
      <c r="H139" s="215" t="e">
        <f>IF(LEFT(A139,2)="UL",IF((VLOOKUP(VLOOKUP(A139,BASE!A:B,2,0),REGISTRATIONS!B:C,2,0))="A330",IF(VLOOKUP(A139,BASE!A:S,19,0)="T",1,""),""),"")</f>
        <v>#REF!</v>
      </c>
      <c r="I139" s="215" t="e">
        <f>IF(LEFT(A139,2)="UL",(_xlfn.IFNA(IF(VLOOKUP(A139,'SUPL. CALCULATION'!A:D,4,0)=VLOOKUP(VLOOKUP(A139,'SUPL. CALCULATION'!A:D,4,0),V:V,1,0),1,""),"")),"")</f>
        <v>#REF!</v>
      </c>
      <c r="J139" s="215" t="e">
        <f>IF(LEFT(A139,2)="UL",IF(VLOOKUP(VLOOKUP(A139,BASE!A:B,2,0),REGISTRATIONS!B:C,2,0)="A320",(_xlfn.IFNA(IF(VLOOKUP(A139,'SUPL. CALCULATION'!A:D,4,0)=VLOOKUP(VLOOKUP(A139,'SUPL. CALCULATION'!A:D,4,0),'Dry Store - UL'!X:X,1,0),1,""),"")),""),"")</f>
        <v>#REF!</v>
      </c>
      <c r="K139" s="215" t="e">
        <f>IF(LEFT(A139,2)="UL",IF(VLOOKUP(VLOOKUP(A139,BASE!A:B,2,0),REGISTRATIONS!B:C,2,0)="A330",(_xlfn.IFNA(IF(VLOOKUP(A139,'SUPL. CALCULATION'!A:D,4,0)=VLOOKUP(VLOOKUP(A139,'SUPL. CALCULATION'!A:D,4,0),'Dry Store - UL'!X:X,1,0),1,""),"")),""),"")</f>
        <v>#REF!</v>
      </c>
      <c r="L139" s="215" t="e">
        <f>IF(LEFT(A139,2)="UL",IF(VLOOKUP(VLOOKUP(A139,BASE!A:B,2,0),REGISTRATIONS!B:C,2,0)="A320",(_xlfn.IFNA(IF(VLOOKUP(A139,'SUPL. CALCULATION'!A:D,4,0)=VLOOKUP(VLOOKUP(A139,'SUPL. CALCULATION'!A:D,4,0),W:W,1,0),1,""),"")),""),"")</f>
        <v>#REF!</v>
      </c>
      <c r="M139" s="215" t="e">
        <f>IF(LEFT(A139,2)="UL",IF(VLOOKUP(VLOOKUP(A139,BASE!A:B,2,0),REGISTRATIONS!B:C,2,0)="A330",(_xlfn.IFNA(IF(VLOOKUP(A139,'SUPL. CALCULATION'!A:D,4,0)=VLOOKUP(VLOOKUP(A139,'SUPL. CALCULATION'!A:D,4,0),W:W,1,0),1,""),"")),""),"")</f>
        <v>#REF!</v>
      </c>
      <c r="N139" s="216" t="e">
        <f>IF(_xlfn.IFNA(VLOOKUP(A139,'SUPL. CALCULATION'!B:AH,32,0),"")=0,"",_xlfn.IFNA(VLOOKUP(A139,'SUPL. CALCULATION'!B:AH,32,0),""))</f>
        <v>#REF!</v>
      </c>
      <c r="O139" s="216" t="e">
        <f>IF(_xlfn.IFNA(VLOOKUP(A139,'SUPL. CALCULATION'!B:AH,33,0),"")=0,"",_xlfn.IFNA(VLOOKUP(A139,'SUPL. CALCULATION'!B:AH,33,0),""))</f>
        <v>#REF!</v>
      </c>
      <c r="P139" s="162" t="e">
        <f t="shared" si="5"/>
        <v>#REF!</v>
      </c>
    </row>
    <row r="140" spans="1:23" x14ac:dyDescent="0.3">
      <c r="A140" s="212" t="e">
        <f>_xlfn.IFNA(VLOOKUP(BASE!#REF!,'SUPL. CALCULATION'!A:A,1,0),"")</f>
        <v>#REF!</v>
      </c>
      <c r="B140" s="235" t="e">
        <f>_xlfn.IFNA(IF((RIGHT(VLOOKUP(A140,BASE!A:C,3,0),3))=VLOOKUP((RIGHT(VLOOKUP(A140,BASE!A:C,3,0),3)),AB:AB,1,0),4,0),0)+_xlfn.IFNA(IF((RIGHT(VLOOKUP(A140,BASE!A:C,3,0),3))=VLOOKUP((RIGHT(VLOOKUP(A140,BASE!A:C,3,0),3)),AC:AC,1,0),2,0),0)+_xlfn.IFNA(IF((RIGHT(VLOOKUP(A140,BASE!A:C,3,0),3))=VLOOKUP((RIGHT(VLOOKUP(A140,BASE!A:C,3,0),3)),AD:AD,1,0),1,0),0)</f>
        <v>#REF!</v>
      </c>
      <c r="D140" s="213" t="e">
        <f t="shared" si="4"/>
        <v>#REF!</v>
      </c>
      <c r="E140" s="212" t="e">
        <f>IF(LEFT(A140,2)="UL",IF((VLOOKUP(VLOOKUP(A140,BASE!A:B,2,0),REGISTRATIONS!B:C,2,0))="A320",IF(VLOOKUP(A140,BASE!A:S,19,0)="L",1,""),""),"")</f>
        <v>#REF!</v>
      </c>
      <c r="F140" s="212" t="e">
        <f>IF(LEFT(A140,2)="UL",IF((VLOOKUP(VLOOKUP(A140,BASE!A:B,2,0),REGISTRATIONS!B:C,2,0))="A330",IF(VLOOKUP(A140,BASE!A:S,19,0)="L",1,""),""),"")</f>
        <v>#REF!</v>
      </c>
      <c r="G140" s="212" t="e">
        <f>IF(LEFT(A140,2)="UL",IF((VLOOKUP(VLOOKUP(A140,BASE!A:B,2,0),REGISTRATIONS!B:C,2,0))="A320",IF(VLOOKUP(A140,BASE!A:S,19,0)="T",1,""),""),"")</f>
        <v>#REF!</v>
      </c>
      <c r="H140" s="212" t="e">
        <f>IF(LEFT(A140,2)="UL",IF((VLOOKUP(VLOOKUP(A140,BASE!A:B,2,0),REGISTRATIONS!B:C,2,0))="A330",IF(VLOOKUP(A140,BASE!A:S,19,0)="T",1,""),""),"")</f>
        <v>#REF!</v>
      </c>
      <c r="I140" s="212" t="e">
        <f>IF(LEFT(A140,2)="UL",(_xlfn.IFNA(IF(VLOOKUP(A140,'SUPL. CALCULATION'!A:D,4,0)=VLOOKUP(VLOOKUP(A140,'SUPL. CALCULATION'!A:D,4,0),V:V,1,0),1,""),"")),"")</f>
        <v>#REF!</v>
      </c>
      <c r="J140" s="212" t="e">
        <f>IF(LEFT(A140,2)="UL",IF(VLOOKUP(VLOOKUP(A140,BASE!A:B,2,0),REGISTRATIONS!B:C,2,0)="A320",(_xlfn.IFNA(IF(VLOOKUP(A140,'SUPL. CALCULATION'!A:D,4,0)=VLOOKUP(VLOOKUP(A140,'SUPL. CALCULATION'!A:D,4,0),'Dry Store - UL'!X:X,1,0),1,""),"")),""),"")</f>
        <v>#REF!</v>
      </c>
      <c r="K140" s="212" t="e">
        <f>IF(LEFT(A140,2)="UL",IF(VLOOKUP(VLOOKUP(A140,BASE!A:B,2,0),REGISTRATIONS!B:C,2,0)="A330",(_xlfn.IFNA(IF(VLOOKUP(A140,'SUPL. CALCULATION'!A:D,4,0)=VLOOKUP(VLOOKUP(A140,'SUPL. CALCULATION'!A:D,4,0),'Dry Store - UL'!X:X,1,0),1,""),"")),""),"")</f>
        <v>#REF!</v>
      </c>
      <c r="L140" s="212" t="e">
        <f>IF(LEFT(A140,2)="UL",IF(VLOOKUP(VLOOKUP(A140,BASE!A:B,2,0),REGISTRATIONS!B:C,2,0)="A320",(_xlfn.IFNA(IF(VLOOKUP(A140,'SUPL. CALCULATION'!A:D,4,0)=VLOOKUP(VLOOKUP(A140,'SUPL. CALCULATION'!A:D,4,0),W:W,1,0),1,""),"")),""),"")</f>
        <v>#REF!</v>
      </c>
      <c r="M140" s="212" t="e">
        <f>IF(LEFT(A140,2)="UL",IF(VLOOKUP(VLOOKUP(A140,BASE!A:B,2,0),REGISTRATIONS!B:C,2,0)="A330",(_xlfn.IFNA(IF(VLOOKUP(A140,'SUPL. CALCULATION'!A:D,4,0)=VLOOKUP(VLOOKUP(A140,'SUPL. CALCULATION'!A:D,4,0),W:W,1,0),1,""),"")),""),"")</f>
        <v>#REF!</v>
      </c>
      <c r="N140" s="213" t="e">
        <f>IF(_xlfn.IFNA(VLOOKUP(A140,'SUPL. CALCULATION'!B:AH,32,0),"")=0,"",_xlfn.IFNA(VLOOKUP(A140,'SUPL. CALCULATION'!B:AH,32,0),""))</f>
        <v>#REF!</v>
      </c>
      <c r="O140" s="213" t="e">
        <f>IF(_xlfn.IFNA(VLOOKUP(A140,'SUPL. CALCULATION'!B:AH,33,0),"")=0,"",_xlfn.IFNA(VLOOKUP(A140,'SUPL. CALCULATION'!B:AH,33,0),""))</f>
        <v>#REF!</v>
      </c>
      <c r="P140" s="162" t="e">
        <f t="shared" si="5"/>
        <v>#REF!</v>
      </c>
      <c r="V140" s="231"/>
      <c r="W140" s="232"/>
    </row>
    <row r="141" spans="1:23" x14ac:dyDescent="0.3">
      <c r="A141" s="215" t="e">
        <f>_xlfn.IFNA(VLOOKUP(BASE!#REF!,'SUPL. CALCULATION'!A:A,1,0),"")</f>
        <v>#REF!</v>
      </c>
      <c r="B141" s="236" t="e">
        <f>_xlfn.IFNA(IF((RIGHT(VLOOKUP(A141,BASE!A:C,3,0),3))=VLOOKUP((RIGHT(VLOOKUP(A141,BASE!A:C,3,0),3)),AB:AB,1,0),4,0),0)+_xlfn.IFNA(IF((RIGHT(VLOOKUP(A141,BASE!A:C,3,0),3))=VLOOKUP((RIGHT(VLOOKUP(A141,BASE!A:C,3,0),3)),AC:AC,1,0),2,0),0)+_xlfn.IFNA(IF((RIGHT(VLOOKUP(A141,BASE!A:C,3,0),3))=VLOOKUP((RIGHT(VLOOKUP(A141,BASE!A:C,3,0),3)),AD:AD,1,0),1,0),0)</f>
        <v>#REF!</v>
      </c>
      <c r="D141" s="216" t="e">
        <f t="shared" si="4"/>
        <v>#REF!</v>
      </c>
      <c r="E141" s="215" t="e">
        <f>IF(LEFT(A141,2)="UL",IF((VLOOKUP(VLOOKUP(A141,BASE!A:B,2,0),REGISTRATIONS!B:C,2,0))="A320",IF(VLOOKUP(A141,BASE!A:S,19,0)="L",1,""),""),"")</f>
        <v>#REF!</v>
      </c>
      <c r="F141" s="215" t="e">
        <f>IF(LEFT(A141,2)="UL",IF((VLOOKUP(VLOOKUP(A141,BASE!A:B,2,0),REGISTRATIONS!B:C,2,0))="A330",IF(VLOOKUP(A141,BASE!A:S,19,0)="L",1,""),""),"")</f>
        <v>#REF!</v>
      </c>
      <c r="G141" s="215" t="e">
        <f>IF(LEFT(A141,2)="UL",IF((VLOOKUP(VLOOKUP(A141,BASE!A:B,2,0),REGISTRATIONS!B:C,2,0))="A320",IF(VLOOKUP(A141,BASE!A:S,19,0)="T",1,""),""),"")</f>
        <v>#REF!</v>
      </c>
      <c r="H141" s="215" t="e">
        <f>IF(LEFT(A141,2)="UL",IF((VLOOKUP(VLOOKUP(A141,BASE!A:B,2,0),REGISTRATIONS!B:C,2,0))="A330",IF(VLOOKUP(A141,BASE!A:S,19,0)="T",1,""),""),"")</f>
        <v>#REF!</v>
      </c>
      <c r="I141" s="215" t="e">
        <f>IF(LEFT(A141,2)="UL",(_xlfn.IFNA(IF(VLOOKUP(A141,'SUPL. CALCULATION'!A:D,4,0)=VLOOKUP(VLOOKUP(A141,'SUPL. CALCULATION'!A:D,4,0),V:V,1,0),1,""),"")),"")</f>
        <v>#REF!</v>
      </c>
      <c r="J141" s="215" t="e">
        <f>IF(LEFT(A141,2)="UL",IF(VLOOKUP(VLOOKUP(A141,BASE!A:B,2,0),REGISTRATIONS!B:C,2,0)="A320",(_xlfn.IFNA(IF(VLOOKUP(A141,'SUPL. CALCULATION'!A:D,4,0)=VLOOKUP(VLOOKUP(A141,'SUPL. CALCULATION'!A:D,4,0),'Dry Store - UL'!X:X,1,0),1,""),"")),""),"")</f>
        <v>#REF!</v>
      </c>
      <c r="K141" s="215" t="e">
        <f>IF(LEFT(A141,2)="UL",IF(VLOOKUP(VLOOKUP(A141,BASE!A:B,2,0),REGISTRATIONS!B:C,2,0)="A330",(_xlfn.IFNA(IF(VLOOKUP(A141,'SUPL. CALCULATION'!A:D,4,0)=VLOOKUP(VLOOKUP(A141,'SUPL. CALCULATION'!A:D,4,0),'Dry Store - UL'!X:X,1,0),1,""),"")),""),"")</f>
        <v>#REF!</v>
      </c>
      <c r="L141" s="215" t="e">
        <f>IF(LEFT(A141,2)="UL",IF(VLOOKUP(VLOOKUP(A141,BASE!A:B,2,0),REGISTRATIONS!B:C,2,0)="A320",(_xlfn.IFNA(IF(VLOOKUP(A141,'SUPL. CALCULATION'!A:D,4,0)=VLOOKUP(VLOOKUP(A141,'SUPL. CALCULATION'!A:D,4,0),W:W,1,0),1,""),"")),""),"")</f>
        <v>#REF!</v>
      </c>
      <c r="M141" s="215" t="e">
        <f>IF(LEFT(A141,2)="UL",IF(VLOOKUP(VLOOKUP(A141,BASE!A:B,2,0),REGISTRATIONS!B:C,2,0)="A330",(_xlfn.IFNA(IF(VLOOKUP(A141,'SUPL. CALCULATION'!A:D,4,0)=VLOOKUP(VLOOKUP(A141,'SUPL. CALCULATION'!A:D,4,0),W:W,1,0),1,""),"")),""),"")</f>
        <v>#REF!</v>
      </c>
      <c r="N141" s="216" t="e">
        <f>IF(_xlfn.IFNA(VLOOKUP(A141,'SUPL. CALCULATION'!B:AH,32,0),"")=0,"",_xlfn.IFNA(VLOOKUP(A141,'SUPL. CALCULATION'!B:AH,32,0),""))</f>
        <v>#REF!</v>
      </c>
      <c r="O141" s="216" t="e">
        <f>IF(_xlfn.IFNA(VLOOKUP(A141,'SUPL. CALCULATION'!B:AH,33,0),"")=0,"",_xlfn.IFNA(VLOOKUP(A141,'SUPL. CALCULATION'!B:AH,33,0),""))</f>
        <v>#REF!</v>
      </c>
      <c r="P141" s="162" t="e">
        <f t="shared" si="5"/>
        <v>#REF!</v>
      </c>
    </row>
    <row r="142" spans="1:23" x14ac:dyDescent="0.3">
      <c r="A142" s="212" t="e">
        <f>_xlfn.IFNA(VLOOKUP(BASE!#REF!,'SUPL. CALCULATION'!A:A,1,0),"")</f>
        <v>#REF!</v>
      </c>
      <c r="B142" s="235" t="e">
        <f>_xlfn.IFNA(IF((RIGHT(VLOOKUP(A142,BASE!A:C,3,0),3))=VLOOKUP((RIGHT(VLOOKUP(A142,BASE!A:C,3,0),3)),AB:AB,1,0),4,0),0)+_xlfn.IFNA(IF((RIGHT(VLOOKUP(A142,BASE!A:C,3,0),3))=VLOOKUP((RIGHT(VLOOKUP(A142,BASE!A:C,3,0),3)),AC:AC,1,0),2,0),0)+_xlfn.IFNA(IF((RIGHT(VLOOKUP(A142,BASE!A:C,3,0),3))=VLOOKUP((RIGHT(VLOOKUP(A142,BASE!A:C,3,0),3)),AD:AD,1,0),1,0),0)</f>
        <v>#REF!</v>
      </c>
      <c r="D142" s="213" t="e">
        <f t="shared" si="4"/>
        <v>#REF!</v>
      </c>
      <c r="E142" s="212" t="e">
        <f>IF(LEFT(A142,2)="UL",IF((VLOOKUP(VLOOKUP(A142,BASE!A:B,2,0),REGISTRATIONS!B:C,2,0))="A320",IF(VLOOKUP(A142,BASE!A:S,19,0)="L",1,""),""),"")</f>
        <v>#REF!</v>
      </c>
      <c r="F142" s="212" t="e">
        <f>IF(LEFT(A142,2)="UL",IF((VLOOKUP(VLOOKUP(A142,BASE!A:B,2,0),REGISTRATIONS!B:C,2,0))="A330",IF(VLOOKUP(A142,BASE!A:S,19,0)="L",1,""),""),"")</f>
        <v>#REF!</v>
      </c>
      <c r="G142" s="212" t="e">
        <f>IF(LEFT(A142,2)="UL",IF((VLOOKUP(VLOOKUP(A142,BASE!A:B,2,0),REGISTRATIONS!B:C,2,0))="A320",IF(VLOOKUP(A142,BASE!A:S,19,0)="T",1,""),""),"")</f>
        <v>#REF!</v>
      </c>
      <c r="H142" s="212" t="e">
        <f>IF(LEFT(A142,2)="UL",IF((VLOOKUP(VLOOKUP(A142,BASE!A:B,2,0),REGISTRATIONS!B:C,2,0))="A330",IF(VLOOKUP(A142,BASE!A:S,19,0)="T",1,""),""),"")</f>
        <v>#REF!</v>
      </c>
      <c r="I142" s="212" t="e">
        <f>IF(LEFT(A142,2)="UL",(_xlfn.IFNA(IF(VLOOKUP(A142,'SUPL. CALCULATION'!A:D,4,0)=VLOOKUP(VLOOKUP(A142,'SUPL. CALCULATION'!A:D,4,0),V:V,1,0),1,""),"")),"")</f>
        <v>#REF!</v>
      </c>
      <c r="J142" s="212" t="e">
        <f>IF(LEFT(A142,2)="UL",IF(VLOOKUP(VLOOKUP(A142,BASE!A:B,2,0),REGISTRATIONS!B:C,2,0)="A320",(_xlfn.IFNA(IF(VLOOKUP(A142,'SUPL. CALCULATION'!A:D,4,0)=VLOOKUP(VLOOKUP(A142,'SUPL. CALCULATION'!A:D,4,0),'Dry Store - UL'!X:X,1,0),1,""),"")),""),"")</f>
        <v>#REF!</v>
      </c>
      <c r="K142" s="212" t="e">
        <f>IF(LEFT(A142,2)="UL",IF(VLOOKUP(VLOOKUP(A142,BASE!A:B,2,0),REGISTRATIONS!B:C,2,0)="A330",(_xlfn.IFNA(IF(VLOOKUP(A142,'SUPL. CALCULATION'!A:D,4,0)=VLOOKUP(VLOOKUP(A142,'SUPL. CALCULATION'!A:D,4,0),'Dry Store - UL'!X:X,1,0),1,""),"")),""),"")</f>
        <v>#REF!</v>
      </c>
      <c r="L142" s="212" t="e">
        <f>IF(LEFT(A142,2)="UL",IF(VLOOKUP(VLOOKUP(A142,BASE!A:B,2,0),REGISTRATIONS!B:C,2,0)="A320",(_xlfn.IFNA(IF(VLOOKUP(A142,'SUPL. CALCULATION'!A:D,4,0)=VLOOKUP(VLOOKUP(A142,'SUPL. CALCULATION'!A:D,4,0),W:W,1,0),1,""),"")),""),"")</f>
        <v>#REF!</v>
      </c>
      <c r="M142" s="212" t="e">
        <f>IF(LEFT(A142,2)="UL",IF(VLOOKUP(VLOOKUP(A142,BASE!A:B,2,0),REGISTRATIONS!B:C,2,0)="A330",(_xlfn.IFNA(IF(VLOOKUP(A142,'SUPL. CALCULATION'!A:D,4,0)=VLOOKUP(VLOOKUP(A142,'SUPL. CALCULATION'!A:D,4,0),W:W,1,0),1,""),"")),""),"")</f>
        <v>#REF!</v>
      </c>
      <c r="N142" s="213" t="e">
        <f>IF(_xlfn.IFNA(VLOOKUP(A142,'SUPL. CALCULATION'!B:AH,32,0),"")=0,"",_xlfn.IFNA(VLOOKUP(A142,'SUPL. CALCULATION'!B:AH,32,0),""))</f>
        <v>#REF!</v>
      </c>
      <c r="O142" s="213" t="e">
        <f>IF(_xlfn.IFNA(VLOOKUP(A142,'SUPL. CALCULATION'!B:AH,33,0),"")=0,"",_xlfn.IFNA(VLOOKUP(A142,'SUPL. CALCULATION'!B:AH,33,0),""))</f>
        <v>#REF!</v>
      </c>
      <c r="P142" s="162" t="e">
        <f t="shared" si="5"/>
        <v>#REF!</v>
      </c>
      <c r="V142" s="231"/>
      <c r="W142" s="232"/>
    </row>
    <row r="143" spans="1:23" x14ac:dyDescent="0.3">
      <c r="A143" s="215" t="e">
        <f>_xlfn.IFNA(VLOOKUP(BASE!#REF!,'SUPL. CALCULATION'!A:A,1,0),"")</f>
        <v>#REF!</v>
      </c>
      <c r="B143" s="236" t="e">
        <f>_xlfn.IFNA(IF((RIGHT(VLOOKUP(A143,BASE!A:C,3,0),3))=VLOOKUP((RIGHT(VLOOKUP(A143,BASE!A:C,3,0),3)),AB:AB,1,0),4,0),0)+_xlfn.IFNA(IF((RIGHT(VLOOKUP(A143,BASE!A:C,3,0),3))=VLOOKUP((RIGHT(VLOOKUP(A143,BASE!A:C,3,0),3)),AC:AC,1,0),2,0),0)+_xlfn.IFNA(IF((RIGHT(VLOOKUP(A143,BASE!A:C,3,0),3))=VLOOKUP((RIGHT(VLOOKUP(A143,BASE!A:C,3,0),3)),AD:AD,1,0),1,0),0)</f>
        <v>#REF!</v>
      </c>
      <c r="D143" s="216" t="e">
        <f t="shared" si="4"/>
        <v>#REF!</v>
      </c>
      <c r="E143" s="215" t="e">
        <f>IF(LEFT(A143,2)="UL",IF((VLOOKUP(VLOOKUP(A143,BASE!A:B,2,0),REGISTRATIONS!B:C,2,0))="A320",IF(VLOOKUP(A143,BASE!A:S,19,0)="L",1,""),""),"")</f>
        <v>#REF!</v>
      </c>
      <c r="F143" s="215" t="e">
        <f>IF(LEFT(A143,2)="UL",IF((VLOOKUP(VLOOKUP(A143,BASE!A:B,2,0),REGISTRATIONS!B:C,2,0))="A330",IF(VLOOKUP(A143,BASE!A:S,19,0)="L",1,""),""),"")</f>
        <v>#REF!</v>
      </c>
      <c r="G143" s="215" t="e">
        <f>IF(LEFT(A143,2)="UL",IF((VLOOKUP(VLOOKUP(A143,BASE!A:B,2,0),REGISTRATIONS!B:C,2,0))="A320",IF(VLOOKUP(A143,BASE!A:S,19,0)="T",1,""),""),"")</f>
        <v>#REF!</v>
      </c>
      <c r="H143" s="215" t="e">
        <f>IF(LEFT(A143,2)="UL",IF((VLOOKUP(VLOOKUP(A143,BASE!A:B,2,0),REGISTRATIONS!B:C,2,0))="A330",IF(VLOOKUP(A143,BASE!A:S,19,0)="T",1,""),""),"")</f>
        <v>#REF!</v>
      </c>
      <c r="I143" s="215" t="e">
        <f>IF(LEFT(A143,2)="UL",(_xlfn.IFNA(IF(VLOOKUP(A143,'SUPL. CALCULATION'!A:D,4,0)=VLOOKUP(VLOOKUP(A143,'SUPL. CALCULATION'!A:D,4,0),V:V,1,0),1,""),"")),"")</f>
        <v>#REF!</v>
      </c>
      <c r="J143" s="215" t="e">
        <f>IF(LEFT(A143,2)="UL",IF(VLOOKUP(VLOOKUP(A143,BASE!A:B,2,0),REGISTRATIONS!B:C,2,0)="A320",(_xlfn.IFNA(IF(VLOOKUP(A143,'SUPL. CALCULATION'!A:D,4,0)=VLOOKUP(VLOOKUP(A143,'SUPL. CALCULATION'!A:D,4,0),'Dry Store - UL'!X:X,1,0),1,""),"")),""),"")</f>
        <v>#REF!</v>
      </c>
      <c r="K143" s="215" t="e">
        <f>IF(LEFT(A143,2)="UL",IF(VLOOKUP(VLOOKUP(A143,BASE!A:B,2,0),REGISTRATIONS!B:C,2,0)="A330",(_xlfn.IFNA(IF(VLOOKUP(A143,'SUPL. CALCULATION'!A:D,4,0)=VLOOKUP(VLOOKUP(A143,'SUPL. CALCULATION'!A:D,4,0),'Dry Store - UL'!X:X,1,0),1,""),"")),""),"")</f>
        <v>#REF!</v>
      </c>
      <c r="L143" s="215" t="e">
        <f>IF(LEFT(A143,2)="UL",IF(VLOOKUP(VLOOKUP(A143,BASE!A:B,2,0),REGISTRATIONS!B:C,2,0)="A320",(_xlfn.IFNA(IF(VLOOKUP(A143,'SUPL. CALCULATION'!A:D,4,0)=VLOOKUP(VLOOKUP(A143,'SUPL. CALCULATION'!A:D,4,0),W:W,1,0),1,""),"")),""),"")</f>
        <v>#REF!</v>
      </c>
      <c r="M143" s="215" t="e">
        <f>IF(LEFT(A143,2)="UL",IF(VLOOKUP(VLOOKUP(A143,BASE!A:B,2,0),REGISTRATIONS!B:C,2,0)="A330",(_xlfn.IFNA(IF(VLOOKUP(A143,'SUPL. CALCULATION'!A:D,4,0)=VLOOKUP(VLOOKUP(A143,'SUPL. CALCULATION'!A:D,4,0),W:W,1,0),1,""),"")),""),"")</f>
        <v>#REF!</v>
      </c>
      <c r="N143" s="216" t="e">
        <f>IF(_xlfn.IFNA(VLOOKUP(A143,'SUPL. CALCULATION'!B:AH,32,0),"")=0,"",_xlfn.IFNA(VLOOKUP(A143,'SUPL. CALCULATION'!B:AH,32,0),""))</f>
        <v>#REF!</v>
      </c>
      <c r="O143" s="216" t="e">
        <f>IF(_xlfn.IFNA(VLOOKUP(A143,'SUPL. CALCULATION'!B:AH,33,0),"")=0,"",_xlfn.IFNA(VLOOKUP(A143,'SUPL. CALCULATION'!B:AH,33,0),""))</f>
        <v>#REF!</v>
      </c>
      <c r="P143" s="162" t="e">
        <f t="shared" si="5"/>
        <v>#REF!</v>
      </c>
    </row>
    <row r="144" spans="1:23" x14ac:dyDescent="0.3">
      <c r="A144" s="212" t="e">
        <f>_xlfn.IFNA(VLOOKUP(BASE!#REF!,'SUPL. CALCULATION'!A:A,1,0),"")</f>
        <v>#REF!</v>
      </c>
      <c r="B144" s="235" t="e">
        <f>_xlfn.IFNA(IF((RIGHT(VLOOKUP(A144,BASE!A:C,3,0),3))=VLOOKUP((RIGHT(VLOOKUP(A144,BASE!A:C,3,0),3)),AB:AB,1,0),4,0),0)+_xlfn.IFNA(IF((RIGHT(VLOOKUP(A144,BASE!A:C,3,0),3))=VLOOKUP((RIGHT(VLOOKUP(A144,BASE!A:C,3,0),3)),AC:AC,1,0),2,0),0)+_xlfn.IFNA(IF((RIGHT(VLOOKUP(A144,BASE!A:C,3,0),3))=VLOOKUP((RIGHT(VLOOKUP(A144,BASE!A:C,3,0),3)),AD:AD,1,0),1,0),0)</f>
        <v>#REF!</v>
      </c>
      <c r="D144" s="213" t="e">
        <f t="shared" si="4"/>
        <v>#REF!</v>
      </c>
      <c r="E144" s="212" t="e">
        <f>IF(LEFT(A144,2)="UL",IF((VLOOKUP(VLOOKUP(A144,BASE!A:B,2,0),REGISTRATIONS!B:C,2,0))="A320",IF(VLOOKUP(A144,BASE!A:S,19,0)="L",1,""),""),"")</f>
        <v>#REF!</v>
      </c>
      <c r="F144" s="212" t="e">
        <f>IF(LEFT(A144,2)="UL",IF((VLOOKUP(VLOOKUP(A144,BASE!A:B,2,0),REGISTRATIONS!B:C,2,0))="A330",IF(VLOOKUP(A144,BASE!A:S,19,0)="L",1,""),""),"")</f>
        <v>#REF!</v>
      </c>
      <c r="G144" s="212" t="e">
        <f>IF(LEFT(A144,2)="UL",IF((VLOOKUP(VLOOKUP(A144,BASE!A:B,2,0),REGISTRATIONS!B:C,2,0))="A320",IF(VLOOKUP(A144,BASE!A:S,19,0)="T",1,""),""),"")</f>
        <v>#REF!</v>
      </c>
      <c r="H144" s="212" t="e">
        <f>IF(LEFT(A144,2)="UL",IF((VLOOKUP(VLOOKUP(A144,BASE!A:B,2,0),REGISTRATIONS!B:C,2,0))="A330",IF(VLOOKUP(A144,BASE!A:S,19,0)="T",1,""),""),"")</f>
        <v>#REF!</v>
      </c>
      <c r="I144" s="212" t="e">
        <f>IF(LEFT(A144,2)="UL",(_xlfn.IFNA(IF(VLOOKUP(A144,'SUPL. CALCULATION'!A:D,4,0)=VLOOKUP(VLOOKUP(A144,'SUPL. CALCULATION'!A:D,4,0),V:V,1,0),1,""),"")),"")</f>
        <v>#REF!</v>
      </c>
      <c r="J144" s="212" t="e">
        <f>IF(LEFT(A144,2)="UL",IF(VLOOKUP(VLOOKUP(A144,BASE!A:B,2,0),REGISTRATIONS!B:C,2,0)="A320",(_xlfn.IFNA(IF(VLOOKUP(A144,'SUPL. CALCULATION'!A:D,4,0)=VLOOKUP(VLOOKUP(A144,'SUPL. CALCULATION'!A:D,4,0),'Dry Store - UL'!X:X,1,0),1,""),"")),""),"")</f>
        <v>#REF!</v>
      </c>
      <c r="K144" s="212" t="e">
        <f>IF(LEFT(A144,2)="UL",IF(VLOOKUP(VLOOKUP(A144,BASE!A:B,2,0),REGISTRATIONS!B:C,2,0)="A330",(_xlfn.IFNA(IF(VLOOKUP(A144,'SUPL. CALCULATION'!A:D,4,0)=VLOOKUP(VLOOKUP(A144,'SUPL. CALCULATION'!A:D,4,0),'Dry Store - UL'!X:X,1,0),1,""),"")),""),"")</f>
        <v>#REF!</v>
      </c>
      <c r="L144" s="212" t="e">
        <f>IF(LEFT(A144,2)="UL",IF(VLOOKUP(VLOOKUP(A144,BASE!A:B,2,0),REGISTRATIONS!B:C,2,0)="A320",(_xlfn.IFNA(IF(VLOOKUP(A144,'SUPL. CALCULATION'!A:D,4,0)=VLOOKUP(VLOOKUP(A144,'SUPL. CALCULATION'!A:D,4,0),W:W,1,0),1,""),"")),""),"")</f>
        <v>#REF!</v>
      </c>
      <c r="M144" s="212" t="e">
        <f>IF(LEFT(A144,2)="UL",IF(VLOOKUP(VLOOKUP(A144,BASE!A:B,2,0),REGISTRATIONS!B:C,2,0)="A330",(_xlfn.IFNA(IF(VLOOKUP(A144,'SUPL. CALCULATION'!A:D,4,0)=VLOOKUP(VLOOKUP(A144,'SUPL. CALCULATION'!A:D,4,0),W:W,1,0),1,""),"")),""),"")</f>
        <v>#REF!</v>
      </c>
      <c r="N144" s="213" t="e">
        <f>IF(_xlfn.IFNA(VLOOKUP(A144,'SUPL. CALCULATION'!B:AH,32,0),"")=0,"",_xlfn.IFNA(VLOOKUP(A144,'SUPL. CALCULATION'!B:AH,32,0),""))</f>
        <v>#REF!</v>
      </c>
      <c r="O144" s="213" t="e">
        <f>IF(_xlfn.IFNA(VLOOKUP(A144,'SUPL. CALCULATION'!B:AH,33,0),"")=0,"",_xlfn.IFNA(VLOOKUP(A144,'SUPL. CALCULATION'!B:AH,33,0),""))</f>
        <v>#REF!</v>
      </c>
      <c r="P144" s="162" t="e">
        <f t="shared" si="5"/>
        <v>#REF!</v>
      </c>
      <c r="V144" s="231"/>
      <c r="W144" s="232"/>
    </row>
    <row r="145" spans="1:23" x14ac:dyDescent="0.3">
      <c r="A145" s="215" t="e">
        <f>_xlfn.IFNA(VLOOKUP(BASE!#REF!,'SUPL. CALCULATION'!A:A,1,0),"")</f>
        <v>#REF!</v>
      </c>
      <c r="B145" s="236" t="e">
        <f>_xlfn.IFNA(IF((RIGHT(VLOOKUP(A145,BASE!A:C,3,0),3))=VLOOKUP((RIGHT(VLOOKUP(A145,BASE!A:C,3,0),3)),AB:AB,1,0),4,0),0)+_xlfn.IFNA(IF((RIGHT(VLOOKUP(A145,BASE!A:C,3,0),3))=VLOOKUP((RIGHT(VLOOKUP(A145,BASE!A:C,3,0),3)),AC:AC,1,0),2,0),0)+_xlfn.IFNA(IF((RIGHT(VLOOKUP(A145,BASE!A:C,3,0),3))=VLOOKUP((RIGHT(VLOOKUP(A145,BASE!A:C,3,0),3)),AD:AD,1,0),1,0),0)</f>
        <v>#REF!</v>
      </c>
      <c r="D145" s="216" t="e">
        <f t="shared" si="4"/>
        <v>#REF!</v>
      </c>
      <c r="E145" s="215" t="e">
        <f>IF(LEFT(A145,2)="UL",IF((VLOOKUP(VLOOKUP(A145,BASE!A:B,2,0),REGISTRATIONS!B:C,2,0))="A320",IF(VLOOKUP(A145,BASE!A:S,19,0)="L",1,""),""),"")</f>
        <v>#REF!</v>
      </c>
      <c r="F145" s="215" t="e">
        <f>IF(LEFT(A145,2)="UL",IF((VLOOKUP(VLOOKUP(A145,BASE!A:B,2,0),REGISTRATIONS!B:C,2,0))="A330",IF(VLOOKUP(A145,BASE!A:S,19,0)="L",1,""),""),"")</f>
        <v>#REF!</v>
      </c>
      <c r="G145" s="215" t="e">
        <f>IF(LEFT(A145,2)="UL",IF((VLOOKUP(VLOOKUP(A145,BASE!A:B,2,0),REGISTRATIONS!B:C,2,0))="A320",IF(VLOOKUP(A145,BASE!A:S,19,0)="T",1,""),""),"")</f>
        <v>#REF!</v>
      </c>
      <c r="H145" s="215" t="e">
        <f>IF(LEFT(A145,2)="UL",IF((VLOOKUP(VLOOKUP(A145,BASE!A:B,2,0),REGISTRATIONS!B:C,2,0))="A330",IF(VLOOKUP(A145,BASE!A:S,19,0)="T",1,""),""),"")</f>
        <v>#REF!</v>
      </c>
      <c r="I145" s="215" t="e">
        <f>IF(LEFT(A145,2)="UL",(_xlfn.IFNA(IF(VLOOKUP(A145,'SUPL. CALCULATION'!A:D,4,0)=VLOOKUP(VLOOKUP(A145,'SUPL. CALCULATION'!A:D,4,0),V:V,1,0),1,""),"")),"")</f>
        <v>#REF!</v>
      </c>
      <c r="J145" s="215" t="e">
        <f>IF(LEFT(A145,2)="UL",IF(VLOOKUP(VLOOKUP(A145,BASE!A:B,2,0),REGISTRATIONS!B:C,2,0)="A320",(_xlfn.IFNA(IF(VLOOKUP(A145,'SUPL. CALCULATION'!A:D,4,0)=VLOOKUP(VLOOKUP(A145,'SUPL. CALCULATION'!A:D,4,0),'Dry Store - UL'!X:X,1,0),1,""),"")),""),"")</f>
        <v>#REF!</v>
      </c>
      <c r="K145" s="215" t="e">
        <f>IF(LEFT(A145,2)="UL",IF(VLOOKUP(VLOOKUP(A145,BASE!A:B,2,0),REGISTRATIONS!B:C,2,0)="A330",(_xlfn.IFNA(IF(VLOOKUP(A145,'SUPL. CALCULATION'!A:D,4,0)=VLOOKUP(VLOOKUP(A145,'SUPL. CALCULATION'!A:D,4,0),'Dry Store - UL'!X:X,1,0),1,""),"")),""),"")</f>
        <v>#REF!</v>
      </c>
      <c r="L145" s="215" t="e">
        <f>IF(LEFT(A145,2)="UL",IF(VLOOKUP(VLOOKUP(A145,BASE!A:B,2,0),REGISTRATIONS!B:C,2,0)="A320",(_xlfn.IFNA(IF(VLOOKUP(A145,'SUPL. CALCULATION'!A:D,4,0)=VLOOKUP(VLOOKUP(A145,'SUPL. CALCULATION'!A:D,4,0),W:W,1,0),1,""),"")),""),"")</f>
        <v>#REF!</v>
      </c>
      <c r="M145" s="215" t="e">
        <f>IF(LEFT(A145,2)="UL",IF(VLOOKUP(VLOOKUP(A145,BASE!A:B,2,0),REGISTRATIONS!B:C,2,0)="A330",(_xlfn.IFNA(IF(VLOOKUP(A145,'SUPL. CALCULATION'!A:D,4,0)=VLOOKUP(VLOOKUP(A145,'SUPL. CALCULATION'!A:D,4,0),W:W,1,0),1,""),"")),""),"")</f>
        <v>#REF!</v>
      </c>
      <c r="N145" s="216" t="e">
        <f>IF(_xlfn.IFNA(VLOOKUP(A145,'SUPL. CALCULATION'!B:AH,32,0),"")=0,"",_xlfn.IFNA(VLOOKUP(A145,'SUPL. CALCULATION'!B:AH,32,0),""))</f>
        <v>#REF!</v>
      </c>
      <c r="O145" s="216" t="e">
        <f>IF(_xlfn.IFNA(VLOOKUP(A145,'SUPL. CALCULATION'!B:AH,33,0),"")=0,"",_xlfn.IFNA(VLOOKUP(A145,'SUPL. CALCULATION'!B:AH,33,0),""))</f>
        <v>#REF!</v>
      </c>
      <c r="P145" s="162" t="e">
        <f t="shared" si="5"/>
        <v>#REF!</v>
      </c>
    </row>
    <row r="146" spans="1:23" x14ac:dyDescent="0.3">
      <c r="A146" s="212" t="e">
        <f>_xlfn.IFNA(VLOOKUP(BASE!#REF!,'SUPL. CALCULATION'!A:A,1,0),"")</f>
        <v>#REF!</v>
      </c>
      <c r="B146" s="235" t="e">
        <f>_xlfn.IFNA(IF((RIGHT(VLOOKUP(A146,BASE!A:C,3,0),3))=VLOOKUP((RIGHT(VLOOKUP(A146,BASE!A:C,3,0),3)),AB:AB,1,0),4,0),0)+_xlfn.IFNA(IF((RIGHT(VLOOKUP(A146,BASE!A:C,3,0),3))=VLOOKUP((RIGHT(VLOOKUP(A146,BASE!A:C,3,0),3)),AC:AC,1,0),2,0),0)+_xlfn.IFNA(IF((RIGHT(VLOOKUP(A146,BASE!A:C,3,0),3))=VLOOKUP((RIGHT(VLOOKUP(A146,BASE!A:C,3,0),3)),AD:AD,1,0),1,0),0)</f>
        <v>#REF!</v>
      </c>
      <c r="D146" s="213" t="e">
        <f t="shared" si="4"/>
        <v>#REF!</v>
      </c>
      <c r="E146" s="212" t="e">
        <f>IF(LEFT(A146,2)="UL",IF((VLOOKUP(VLOOKUP(A146,BASE!A:B,2,0),REGISTRATIONS!B:C,2,0))="A320",IF(VLOOKUP(A146,BASE!A:S,19,0)="L",1,""),""),"")</f>
        <v>#REF!</v>
      </c>
      <c r="F146" s="212" t="e">
        <f>IF(LEFT(A146,2)="UL",IF((VLOOKUP(VLOOKUP(A146,BASE!A:B,2,0),REGISTRATIONS!B:C,2,0))="A330",IF(VLOOKUP(A146,BASE!A:S,19,0)="L",1,""),""),"")</f>
        <v>#REF!</v>
      </c>
      <c r="G146" s="212" t="e">
        <f>IF(LEFT(A146,2)="UL",IF((VLOOKUP(VLOOKUP(A146,BASE!A:B,2,0),REGISTRATIONS!B:C,2,0))="A320",IF(VLOOKUP(A146,BASE!A:S,19,0)="T",1,""),""),"")</f>
        <v>#REF!</v>
      </c>
      <c r="H146" s="212" t="e">
        <f>IF(LEFT(A146,2)="UL",IF((VLOOKUP(VLOOKUP(A146,BASE!A:B,2,0),REGISTRATIONS!B:C,2,0))="A330",IF(VLOOKUP(A146,BASE!A:S,19,0)="T",1,""),""),"")</f>
        <v>#REF!</v>
      </c>
      <c r="I146" s="212" t="e">
        <f>IF(LEFT(A146,2)="UL",(_xlfn.IFNA(IF(VLOOKUP(A146,'SUPL. CALCULATION'!A:D,4,0)=VLOOKUP(VLOOKUP(A146,'SUPL. CALCULATION'!A:D,4,0),V:V,1,0),1,""),"")),"")</f>
        <v>#REF!</v>
      </c>
      <c r="J146" s="212" t="e">
        <f>IF(LEFT(A146,2)="UL",IF(VLOOKUP(VLOOKUP(A146,BASE!A:B,2,0),REGISTRATIONS!B:C,2,0)="A320",(_xlfn.IFNA(IF(VLOOKUP(A146,'SUPL. CALCULATION'!A:D,4,0)=VLOOKUP(VLOOKUP(A146,'SUPL. CALCULATION'!A:D,4,0),'Dry Store - UL'!X:X,1,0),1,""),"")),""),"")</f>
        <v>#REF!</v>
      </c>
      <c r="K146" s="212" t="e">
        <f>IF(LEFT(A146,2)="UL",IF(VLOOKUP(VLOOKUP(A146,BASE!A:B,2,0),REGISTRATIONS!B:C,2,0)="A330",(_xlfn.IFNA(IF(VLOOKUP(A146,'SUPL. CALCULATION'!A:D,4,0)=VLOOKUP(VLOOKUP(A146,'SUPL. CALCULATION'!A:D,4,0),'Dry Store - UL'!X:X,1,0),1,""),"")),""),"")</f>
        <v>#REF!</v>
      </c>
      <c r="L146" s="212" t="e">
        <f>IF(LEFT(A146,2)="UL",IF(VLOOKUP(VLOOKUP(A146,BASE!A:B,2,0),REGISTRATIONS!B:C,2,0)="A320",(_xlfn.IFNA(IF(VLOOKUP(A146,'SUPL. CALCULATION'!A:D,4,0)=VLOOKUP(VLOOKUP(A146,'SUPL. CALCULATION'!A:D,4,0),W:W,1,0),1,""),"")),""),"")</f>
        <v>#REF!</v>
      </c>
      <c r="M146" s="212" t="e">
        <f>IF(LEFT(A146,2)="UL",IF(VLOOKUP(VLOOKUP(A146,BASE!A:B,2,0),REGISTRATIONS!B:C,2,0)="A330",(_xlfn.IFNA(IF(VLOOKUP(A146,'SUPL. CALCULATION'!A:D,4,0)=VLOOKUP(VLOOKUP(A146,'SUPL. CALCULATION'!A:D,4,0),W:W,1,0),1,""),"")),""),"")</f>
        <v>#REF!</v>
      </c>
      <c r="N146" s="213" t="e">
        <f>IF(_xlfn.IFNA(VLOOKUP(A146,'SUPL. CALCULATION'!B:AH,32,0),"")=0,"",_xlfn.IFNA(VLOOKUP(A146,'SUPL. CALCULATION'!B:AH,32,0),""))</f>
        <v>#REF!</v>
      </c>
      <c r="O146" s="213" t="e">
        <f>IF(_xlfn.IFNA(VLOOKUP(A146,'SUPL. CALCULATION'!B:AH,33,0),"")=0,"",_xlfn.IFNA(VLOOKUP(A146,'SUPL. CALCULATION'!B:AH,33,0),""))</f>
        <v>#REF!</v>
      </c>
      <c r="P146" s="162" t="e">
        <f t="shared" si="5"/>
        <v>#REF!</v>
      </c>
      <c r="V146" s="231"/>
      <c r="W146" s="232"/>
    </row>
    <row r="147" spans="1:23" x14ac:dyDescent="0.3">
      <c r="A147" s="215" t="e">
        <f>_xlfn.IFNA(VLOOKUP(BASE!#REF!,'SUPL. CALCULATION'!A:A,1,0),"")</f>
        <v>#REF!</v>
      </c>
      <c r="B147" s="236" t="e">
        <f>_xlfn.IFNA(IF((RIGHT(VLOOKUP(A147,BASE!A:C,3,0),3))=VLOOKUP((RIGHT(VLOOKUP(A147,BASE!A:C,3,0),3)),AB:AB,1,0),4,0),0)+_xlfn.IFNA(IF((RIGHT(VLOOKUP(A147,BASE!A:C,3,0),3))=VLOOKUP((RIGHT(VLOOKUP(A147,BASE!A:C,3,0),3)),AC:AC,1,0),2,0),0)+_xlfn.IFNA(IF((RIGHT(VLOOKUP(A147,BASE!A:C,3,0),3))=VLOOKUP((RIGHT(VLOOKUP(A147,BASE!A:C,3,0),3)),AD:AD,1,0),1,0),0)</f>
        <v>#REF!</v>
      </c>
      <c r="D147" s="216" t="e">
        <f t="shared" si="4"/>
        <v>#REF!</v>
      </c>
      <c r="E147" s="215" t="e">
        <f>IF(LEFT(A147,2)="UL",IF((VLOOKUP(VLOOKUP(A147,BASE!A:B,2,0),REGISTRATIONS!B:C,2,0))="A320",IF(VLOOKUP(A147,BASE!A:S,19,0)="L",1,""),""),"")</f>
        <v>#REF!</v>
      </c>
      <c r="F147" s="215" t="e">
        <f>IF(LEFT(A147,2)="UL",IF((VLOOKUP(VLOOKUP(A147,BASE!A:B,2,0),REGISTRATIONS!B:C,2,0))="A330",IF(VLOOKUP(A147,BASE!A:S,19,0)="L",1,""),""),"")</f>
        <v>#REF!</v>
      </c>
      <c r="G147" s="215" t="e">
        <f>IF(LEFT(A147,2)="UL",IF((VLOOKUP(VLOOKUP(A147,BASE!A:B,2,0),REGISTRATIONS!B:C,2,0))="A320",IF(VLOOKUP(A147,BASE!A:S,19,0)="T",1,""),""),"")</f>
        <v>#REF!</v>
      </c>
      <c r="H147" s="215" t="e">
        <f>IF(LEFT(A147,2)="UL",IF((VLOOKUP(VLOOKUP(A147,BASE!A:B,2,0),REGISTRATIONS!B:C,2,0))="A330",IF(VLOOKUP(A147,BASE!A:S,19,0)="T",1,""),""),"")</f>
        <v>#REF!</v>
      </c>
      <c r="I147" s="215" t="e">
        <f>IF(LEFT(A147,2)="UL",(_xlfn.IFNA(IF(VLOOKUP(A147,'SUPL. CALCULATION'!A:D,4,0)=VLOOKUP(VLOOKUP(A147,'SUPL. CALCULATION'!A:D,4,0),V:V,1,0),1,""),"")),"")</f>
        <v>#REF!</v>
      </c>
      <c r="J147" s="215" t="e">
        <f>IF(LEFT(A147,2)="UL",IF(VLOOKUP(VLOOKUP(A147,BASE!A:B,2,0),REGISTRATIONS!B:C,2,0)="A320",(_xlfn.IFNA(IF(VLOOKUP(A147,'SUPL. CALCULATION'!A:D,4,0)=VLOOKUP(VLOOKUP(A147,'SUPL. CALCULATION'!A:D,4,0),'Dry Store - UL'!X:X,1,0),1,""),"")),""),"")</f>
        <v>#REF!</v>
      </c>
      <c r="K147" s="215" t="e">
        <f>IF(LEFT(A147,2)="UL",IF(VLOOKUP(VLOOKUP(A147,BASE!A:B,2,0),REGISTRATIONS!B:C,2,0)="A330",(_xlfn.IFNA(IF(VLOOKUP(A147,'SUPL. CALCULATION'!A:D,4,0)=VLOOKUP(VLOOKUP(A147,'SUPL. CALCULATION'!A:D,4,0),'Dry Store - UL'!X:X,1,0),1,""),"")),""),"")</f>
        <v>#REF!</v>
      </c>
      <c r="L147" s="215" t="e">
        <f>IF(LEFT(A147,2)="UL",IF(VLOOKUP(VLOOKUP(A147,BASE!A:B,2,0),REGISTRATIONS!B:C,2,0)="A320",(_xlfn.IFNA(IF(VLOOKUP(A147,'SUPL. CALCULATION'!A:D,4,0)=VLOOKUP(VLOOKUP(A147,'SUPL. CALCULATION'!A:D,4,0),W:W,1,0),1,""),"")),""),"")</f>
        <v>#REF!</v>
      </c>
      <c r="M147" s="215" t="e">
        <f>IF(LEFT(A147,2)="UL",IF(VLOOKUP(VLOOKUP(A147,BASE!A:B,2,0),REGISTRATIONS!B:C,2,0)="A330",(_xlfn.IFNA(IF(VLOOKUP(A147,'SUPL. CALCULATION'!A:D,4,0)=VLOOKUP(VLOOKUP(A147,'SUPL. CALCULATION'!A:D,4,0),W:W,1,0),1,""),"")),""),"")</f>
        <v>#REF!</v>
      </c>
      <c r="N147" s="216" t="e">
        <f>IF(_xlfn.IFNA(VLOOKUP(A147,'SUPL. CALCULATION'!B:AH,32,0),"")=0,"",_xlfn.IFNA(VLOOKUP(A147,'SUPL. CALCULATION'!B:AH,32,0),""))</f>
        <v>#REF!</v>
      </c>
      <c r="O147" s="216" t="e">
        <f>IF(_xlfn.IFNA(VLOOKUP(A147,'SUPL. CALCULATION'!B:AH,33,0),"")=0,"",_xlfn.IFNA(VLOOKUP(A147,'SUPL. CALCULATION'!B:AH,33,0),""))</f>
        <v>#REF!</v>
      </c>
      <c r="P147" s="162" t="e">
        <f t="shared" si="5"/>
        <v>#REF!</v>
      </c>
    </row>
    <row r="148" spans="1:23" x14ac:dyDescent="0.3">
      <c r="A148" s="212" t="e">
        <f>_xlfn.IFNA(VLOOKUP(BASE!#REF!,'SUPL. CALCULATION'!A:A,1,0),"")</f>
        <v>#REF!</v>
      </c>
      <c r="B148" s="235" t="e">
        <f>_xlfn.IFNA(IF((RIGHT(VLOOKUP(A148,BASE!A:C,3,0),3))=VLOOKUP((RIGHT(VLOOKUP(A148,BASE!A:C,3,0),3)),AB:AB,1,0),4,0),0)+_xlfn.IFNA(IF((RIGHT(VLOOKUP(A148,BASE!A:C,3,0),3))=VLOOKUP((RIGHT(VLOOKUP(A148,BASE!A:C,3,0),3)),AC:AC,1,0),2,0),0)+_xlfn.IFNA(IF((RIGHT(VLOOKUP(A148,BASE!A:C,3,0),3))=VLOOKUP((RIGHT(VLOOKUP(A148,BASE!A:C,3,0),3)),AD:AD,1,0),1,0),0)</f>
        <v>#REF!</v>
      </c>
      <c r="D148" s="213" t="e">
        <f t="shared" si="4"/>
        <v>#REF!</v>
      </c>
      <c r="E148" s="212" t="e">
        <f>IF(LEFT(A148,2)="UL",IF((VLOOKUP(VLOOKUP(A148,BASE!A:B,2,0),REGISTRATIONS!B:C,2,0))="A320",IF(VLOOKUP(A148,BASE!A:S,19,0)="L",1,""),""),"")</f>
        <v>#REF!</v>
      </c>
      <c r="F148" s="212" t="e">
        <f>IF(LEFT(A148,2)="UL",IF((VLOOKUP(VLOOKUP(A148,BASE!A:B,2,0),REGISTRATIONS!B:C,2,0))="A330",IF(VLOOKUP(A148,BASE!A:S,19,0)="L",1,""),""),"")</f>
        <v>#REF!</v>
      </c>
      <c r="G148" s="212" t="e">
        <f>IF(LEFT(A148,2)="UL",IF((VLOOKUP(VLOOKUP(A148,BASE!A:B,2,0),REGISTRATIONS!B:C,2,0))="A320",IF(VLOOKUP(A148,BASE!A:S,19,0)="T",1,""),""),"")</f>
        <v>#REF!</v>
      </c>
      <c r="H148" s="212" t="e">
        <f>IF(LEFT(A148,2)="UL",IF((VLOOKUP(VLOOKUP(A148,BASE!A:B,2,0),REGISTRATIONS!B:C,2,0))="A330",IF(VLOOKUP(A148,BASE!A:S,19,0)="T",1,""),""),"")</f>
        <v>#REF!</v>
      </c>
      <c r="I148" s="212" t="e">
        <f>IF(LEFT(A148,2)="UL",(_xlfn.IFNA(IF(VLOOKUP(A148,'SUPL. CALCULATION'!A:D,4,0)=VLOOKUP(VLOOKUP(A148,'SUPL. CALCULATION'!A:D,4,0),V:V,1,0),1,""),"")),"")</f>
        <v>#REF!</v>
      </c>
      <c r="J148" s="212" t="e">
        <f>IF(LEFT(A148,2)="UL",IF(VLOOKUP(VLOOKUP(A148,BASE!A:B,2,0),REGISTRATIONS!B:C,2,0)="A320",(_xlfn.IFNA(IF(VLOOKUP(A148,'SUPL. CALCULATION'!A:D,4,0)=VLOOKUP(VLOOKUP(A148,'SUPL. CALCULATION'!A:D,4,0),'Dry Store - UL'!X:X,1,0),1,""),"")),""),"")</f>
        <v>#REF!</v>
      </c>
      <c r="K148" s="212" t="e">
        <f>IF(LEFT(A148,2)="UL",IF(VLOOKUP(VLOOKUP(A148,BASE!A:B,2,0),REGISTRATIONS!B:C,2,0)="A330",(_xlfn.IFNA(IF(VLOOKUP(A148,'SUPL. CALCULATION'!A:D,4,0)=VLOOKUP(VLOOKUP(A148,'SUPL. CALCULATION'!A:D,4,0),'Dry Store - UL'!X:X,1,0),1,""),"")),""),"")</f>
        <v>#REF!</v>
      </c>
      <c r="L148" s="212" t="e">
        <f>IF(LEFT(A148,2)="UL",IF(VLOOKUP(VLOOKUP(A148,BASE!A:B,2,0),REGISTRATIONS!B:C,2,0)="A320",(_xlfn.IFNA(IF(VLOOKUP(A148,'SUPL. CALCULATION'!A:D,4,0)=VLOOKUP(VLOOKUP(A148,'SUPL. CALCULATION'!A:D,4,0),W:W,1,0),1,""),"")),""),"")</f>
        <v>#REF!</v>
      </c>
      <c r="M148" s="212" t="e">
        <f>IF(LEFT(A148,2)="UL",IF(VLOOKUP(VLOOKUP(A148,BASE!A:B,2,0),REGISTRATIONS!B:C,2,0)="A330",(_xlfn.IFNA(IF(VLOOKUP(A148,'SUPL. CALCULATION'!A:D,4,0)=VLOOKUP(VLOOKUP(A148,'SUPL. CALCULATION'!A:D,4,0),W:W,1,0),1,""),"")),""),"")</f>
        <v>#REF!</v>
      </c>
      <c r="N148" s="213" t="e">
        <f>IF(_xlfn.IFNA(VLOOKUP(A148,'SUPL. CALCULATION'!B:AH,32,0),"")=0,"",_xlfn.IFNA(VLOOKUP(A148,'SUPL. CALCULATION'!B:AH,32,0),""))</f>
        <v>#REF!</v>
      </c>
      <c r="O148" s="213" t="e">
        <f>IF(_xlfn.IFNA(VLOOKUP(A148,'SUPL. CALCULATION'!B:AH,33,0),"")=0,"",_xlfn.IFNA(VLOOKUP(A148,'SUPL. CALCULATION'!B:AH,33,0),""))</f>
        <v>#REF!</v>
      </c>
      <c r="P148" s="162" t="e">
        <f t="shared" si="5"/>
        <v>#REF!</v>
      </c>
      <c r="V148" s="231"/>
      <c r="W148" s="232"/>
    </row>
    <row r="149" spans="1:23" x14ac:dyDescent="0.3">
      <c r="A149" s="215" t="e">
        <f>_xlfn.IFNA(VLOOKUP(BASE!#REF!,'SUPL. CALCULATION'!A:A,1,0),"")</f>
        <v>#REF!</v>
      </c>
      <c r="B149" s="236" t="e">
        <f>_xlfn.IFNA(IF((RIGHT(VLOOKUP(A149,BASE!A:C,3,0),3))=VLOOKUP((RIGHT(VLOOKUP(A149,BASE!A:C,3,0),3)),AB:AB,1,0),4,0),0)+_xlfn.IFNA(IF((RIGHT(VLOOKUP(A149,BASE!A:C,3,0),3))=VLOOKUP((RIGHT(VLOOKUP(A149,BASE!A:C,3,0),3)),AC:AC,1,0),2,0),0)+_xlfn.IFNA(IF((RIGHT(VLOOKUP(A149,BASE!A:C,3,0),3))=VLOOKUP((RIGHT(VLOOKUP(A149,BASE!A:C,3,0),3)),AD:AD,1,0),1,0),0)</f>
        <v>#REF!</v>
      </c>
      <c r="D149" s="216" t="e">
        <f t="shared" si="4"/>
        <v>#REF!</v>
      </c>
      <c r="E149" s="215" t="e">
        <f>IF(LEFT(A149,2)="UL",IF((VLOOKUP(VLOOKUP(A149,BASE!A:B,2,0),REGISTRATIONS!B:C,2,0))="A320",IF(VLOOKUP(A149,BASE!A:S,19,0)="L",1,""),""),"")</f>
        <v>#REF!</v>
      </c>
      <c r="F149" s="215" t="e">
        <f>IF(LEFT(A149,2)="UL",IF((VLOOKUP(VLOOKUP(A149,BASE!A:B,2,0),REGISTRATIONS!B:C,2,0))="A330",IF(VLOOKUP(A149,BASE!A:S,19,0)="L",1,""),""),"")</f>
        <v>#REF!</v>
      </c>
      <c r="G149" s="215" t="e">
        <f>IF(LEFT(A149,2)="UL",IF((VLOOKUP(VLOOKUP(A149,BASE!A:B,2,0),REGISTRATIONS!B:C,2,0))="A320",IF(VLOOKUP(A149,BASE!A:S,19,0)="T",1,""),""),"")</f>
        <v>#REF!</v>
      </c>
      <c r="H149" s="215" t="e">
        <f>IF(LEFT(A149,2)="UL",IF((VLOOKUP(VLOOKUP(A149,BASE!A:B,2,0),REGISTRATIONS!B:C,2,0))="A330",IF(VLOOKUP(A149,BASE!A:S,19,0)="T",1,""),""),"")</f>
        <v>#REF!</v>
      </c>
      <c r="I149" s="215" t="e">
        <f>IF(LEFT(A149,2)="UL",(_xlfn.IFNA(IF(VLOOKUP(A149,'SUPL. CALCULATION'!A:D,4,0)=VLOOKUP(VLOOKUP(A149,'SUPL. CALCULATION'!A:D,4,0),V:V,1,0),1,""),"")),"")</f>
        <v>#REF!</v>
      </c>
      <c r="J149" s="215" t="e">
        <f>IF(LEFT(A149,2)="UL",IF(VLOOKUP(VLOOKUP(A149,BASE!A:B,2,0),REGISTRATIONS!B:C,2,0)="A320",(_xlfn.IFNA(IF(VLOOKUP(A149,'SUPL. CALCULATION'!A:D,4,0)=VLOOKUP(VLOOKUP(A149,'SUPL. CALCULATION'!A:D,4,0),'Dry Store - UL'!X:X,1,0),1,""),"")),""),"")</f>
        <v>#REF!</v>
      </c>
      <c r="K149" s="215" t="e">
        <f>IF(LEFT(A149,2)="UL",IF(VLOOKUP(VLOOKUP(A149,BASE!A:B,2,0),REGISTRATIONS!B:C,2,0)="A330",(_xlfn.IFNA(IF(VLOOKUP(A149,'SUPL. CALCULATION'!A:D,4,0)=VLOOKUP(VLOOKUP(A149,'SUPL. CALCULATION'!A:D,4,0),'Dry Store - UL'!X:X,1,0),1,""),"")),""),"")</f>
        <v>#REF!</v>
      </c>
      <c r="L149" s="215" t="e">
        <f>IF(LEFT(A149,2)="UL",IF(VLOOKUP(VLOOKUP(A149,BASE!A:B,2,0),REGISTRATIONS!B:C,2,0)="A320",(_xlfn.IFNA(IF(VLOOKUP(A149,'SUPL. CALCULATION'!A:D,4,0)=VLOOKUP(VLOOKUP(A149,'SUPL. CALCULATION'!A:D,4,0),W:W,1,0),1,""),"")),""),"")</f>
        <v>#REF!</v>
      </c>
      <c r="M149" s="215" t="e">
        <f>IF(LEFT(A149,2)="UL",IF(VLOOKUP(VLOOKUP(A149,BASE!A:B,2,0),REGISTRATIONS!B:C,2,0)="A330",(_xlfn.IFNA(IF(VLOOKUP(A149,'SUPL. CALCULATION'!A:D,4,0)=VLOOKUP(VLOOKUP(A149,'SUPL. CALCULATION'!A:D,4,0),W:W,1,0),1,""),"")),""),"")</f>
        <v>#REF!</v>
      </c>
      <c r="N149" s="216" t="e">
        <f>IF(_xlfn.IFNA(VLOOKUP(A149,'SUPL. CALCULATION'!B:AH,32,0),"")=0,"",_xlfn.IFNA(VLOOKUP(A149,'SUPL. CALCULATION'!B:AH,32,0),""))</f>
        <v>#REF!</v>
      </c>
      <c r="O149" s="216" t="e">
        <f>IF(_xlfn.IFNA(VLOOKUP(A149,'SUPL. CALCULATION'!B:AH,33,0),"")=0,"",_xlfn.IFNA(VLOOKUP(A149,'SUPL. CALCULATION'!B:AH,33,0),""))</f>
        <v>#REF!</v>
      </c>
      <c r="P149" s="162" t="e">
        <f t="shared" si="5"/>
        <v>#REF!</v>
      </c>
    </row>
    <row r="150" spans="1:23" x14ac:dyDescent="0.3">
      <c r="A150" s="212" t="e">
        <f>_xlfn.IFNA(VLOOKUP(BASE!#REF!,'SUPL. CALCULATION'!A:A,1,0),"")</f>
        <v>#REF!</v>
      </c>
      <c r="B150" s="235" t="e">
        <f>_xlfn.IFNA(IF((RIGHT(VLOOKUP(A150,BASE!A:C,3,0),3))=VLOOKUP((RIGHT(VLOOKUP(A150,BASE!A:C,3,0),3)),AB:AB,1,0),4,0),0)+_xlfn.IFNA(IF((RIGHT(VLOOKUP(A150,BASE!A:C,3,0),3))=VLOOKUP((RIGHT(VLOOKUP(A150,BASE!A:C,3,0),3)),AC:AC,1,0),2,0),0)+_xlfn.IFNA(IF((RIGHT(VLOOKUP(A150,BASE!A:C,3,0),3))=VLOOKUP((RIGHT(VLOOKUP(A150,BASE!A:C,3,0),3)),AD:AD,1,0),1,0),0)</f>
        <v>#REF!</v>
      </c>
      <c r="D150" s="213" t="e">
        <f t="shared" si="4"/>
        <v>#REF!</v>
      </c>
      <c r="E150" s="212" t="e">
        <f>IF(LEFT(A150,2)="UL",IF((VLOOKUP(VLOOKUP(A150,BASE!A:B,2,0),REGISTRATIONS!B:C,2,0))="A320",IF(VLOOKUP(A150,BASE!A:S,19,0)="L",1,""),""),"")</f>
        <v>#REF!</v>
      </c>
      <c r="F150" s="212" t="e">
        <f>IF(LEFT(A150,2)="UL",IF((VLOOKUP(VLOOKUP(A150,BASE!A:B,2,0),REGISTRATIONS!B:C,2,0))="A330",IF(VLOOKUP(A150,BASE!A:S,19,0)="L",1,""),""),"")</f>
        <v>#REF!</v>
      </c>
      <c r="G150" s="212" t="e">
        <f>IF(LEFT(A150,2)="UL",IF((VLOOKUP(VLOOKUP(A150,BASE!A:B,2,0),REGISTRATIONS!B:C,2,0))="A320",IF(VLOOKUP(A150,BASE!A:S,19,0)="T",1,""),""),"")</f>
        <v>#REF!</v>
      </c>
      <c r="H150" s="212" t="e">
        <f>IF(LEFT(A150,2)="UL",IF((VLOOKUP(VLOOKUP(A150,BASE!A:B,2,0),REGISTRATIONS!B:C,2,0))="A330",IF(VLOOKUP(A150,BASE!A:S,19,0)="T",1,""),""),"")</f>
        <v>#REF!</v>
      </c>
      <c r="I150" s="212" t="e">
        <f>IF(LEFT(A150,2)="UL",(_xlfn.IFNA(IF(VLOOKUP(A150,'SUPL. CALCULATION'!A:D,4,0)=VLOOKUP(VLOOKUP(A150,'SUPL. CALCULATION'!A:D,4,0),V:V,1,0),1,""),"")),"")</f>
        <v>#REF!</v>
      </c>
      <c r="J150" s="212" t="e">
        <f>IF(LEFT(A150,2)="UL",IF(VLOOKUP(VLOOKUP(A150,BASE!A:B,2,0),REGISTRATIONS!B:C,2,0)="A320",(_xlfn.IFNA(IF(VLOOKUP(A150,'SUPL. CALCULATION'!A:D,4,0)=VLOOKUP(VLOOKUP(A150,'SUPL. CALCULATION'!A:D,4,0),'Dry Store - UL'!X:X,1,0),1,""),"")),""),"")</f>
        <v>#REF!</v>
      </c>
      <c r="K150" s="212" t="e">
        <f>IF(LEFT(A150,2)="UL",IF(VLOOKUP(VLOOKUP(A150,BASE!A:B,2,0),REGISTRATIONS!B:C,2,0)="A330",(_xlfn.IFNA(IF(VLOOKUP(A150,'SUPL. CALCULATION'!A:D,4,0)=VLOOKUP(VLOOKUP(A150,'SUPL. CALCULATION'!A:D,4,0),'Dry Store - UL'!X:X,1,0),1,""),"")),""),"")</f>
        <v>#REF!</v>
      </c>
      <c r="L150" s="212" t="e">
        <f>IF(LEFT(A150,2)="UL",IF(VLOOKUP(VLOOKUP(A150,BASE!A:B,2,0),REGISTRATIONS!B:C,2,0)="A320",(_xlfn.IFNA(IF(VLOOKUP(A150,'SUPL. CALCULATION'!A:D,4,0)=VLOOKUP(VLOOKUP(A150,'SUPL. CALCULATION'!A:D,4,0),W:W,1,0),1,""),"")),""),"")</f>
        <v>#REF!</v>
      </c>
      <c r="M150" s="212" t="e">
        <f>IF(LEFT(A150,2)="UL",IF(VLOOKUP(VLOOKUP(A150,BASE!A:B,2,0),REGISTRATIONS!B:C,2,0)="A330",(_xlfn.IFNA(IF(VLOOKUP(A150,'SUPL. CALCULATION'!A:D,4,0)=VLOOKUP(VLOOKUP(A150,'SUPL. CALCULATION'!A:D,4,0),W:W,1,0),1,""),"")),""),"")</f>
        <v>#REF!</v>
      </c>
      <c r="N150" s="213" t="e">
        <f>IF(_xlfn.IFNA(VLOOKUP(A150,'SUPL. CALCULATION'!B:AH,32,0),"")=0,"",_xlfn.IFNA(VLOOKUP(A150,'SUPL. CALCULATION'!B:AH,32,0),""))</f>
        <v>#REF!</v>
      </c>
      <c r="O150" s="213" t="e">
        <f>IF(_xlfn.IFNA(VLOOKUP(A150,'SUPL. CALCULATION'!B:AH,33,0),"")=0,"",_xlfn.IFNA(VLOOKUP(A150,'SUPL. CALCULATION'!B:AH,33,0),""))</f>
        <v>#REF!</v>
      </c>
      <c r="P150" s="162" t="e">
        <f t="shared" si="5"/>
        <v>#REF!</v>
      </c>
      <c r="V150" s="231"/>
      <c r="W150" s="232"/>
    </row>
  </sheetData>
  <sheetProtection algorithmName="SHA-512" hashValue="KFeeFKGlvb5GWRLwnodyIyEMNgVjvG4b10Qtl8pMclXK+v0qLtJEWQDBocvnZfqiSjsdF55wJYD4FxcmF7obkQ==" saltValue="MPcS6R3Py0LBbzHlqyGL3w==" spinCount="100000" sheet="1" objects="1" scenarios="1"/>
  <conditionalFormatting sqref="V1:V4 V7 V11 W21 V139 W23 W19 W5:W6 V9 V141 V143 V145 V147 V149 V151:V1048576 V13:V17 V24:V27">
    <cfRule type="duplicateValues" dxfId="277" priority="5720"/>
  </conditionalFormatting>
  <conditionalFormatting sqref="W8">
    <cfRule type="duplicateValues" dxfId="276" priority="89"/>
  </conditionalFormatting>
  <conditionalFormatting sqref="W10">
    <cfRule type="duplicateValues" dxfId="275" priority="88"/>
  </conditionalFormatting>
  <conditionalFormatting sqref="W12">
    <cfRule type="duplicateValues" dxfId="274" priority="87"/>
  </conditionalFormatting>
  <conditionalFormatting sqref="W14">
    <cfRule type="duplicateValues" dxfId="273" priority="86"/>
  </conditionalFormatting>
  <conditionalFormatting sqref="W16">
    <cfRule type="duplicateValues" dxfId="272" priority="85"/>
  </conditionalFormatting>
  <conditionalFormatting sqref="W18">
    <cfRule type="duplicateValues" dxfId="271" priority="84"/>
  </conditionalFormatting>
  <conditionalFormatting sqref="W20">
    <cfRule type="duplicateValues" dxfId="270" priority="83"/>
  </conditionalFormatting>
  <conditionalFormatting sqref="W22">
    <cfRule type="duplicateValues" dxfId="269" priority="82"/>
  </conditionalFormatting>
  <conditionalFormatting sqref="W24">
    <cfRule type="duplicateValues" dxfId="268" priority="81"/>
  </conditionalFormatting>
  <conditionalFormatting sqref="W26">
    <cfRule type="duplicateValues" dxfId="267" priority="80"/>
  </conditionalFormatting>
  <conditionalFormatting sqref="W28">
    <cfRule type="duplicateValues" dxfId="266" priority="79"/>
  </conditionalFormatting>
  <conditionalFormatting sqref="W30">
    <cfRule type="duplicateValues" dxfId="265" priority="78"/>
  </conditionalFormatting>
  <conditionalFormatting sqref="W32">
    <cfRule type="duplicateValues" dxfId="264" priority="77"/>
  </conditionalFormatting>
  <conditionalFormatting sqref="W34">
    <cfRule type="duplicateValues" dxfId="263" priority="76"/>
  </conditionalFormatting>
  <conditionalFormatting sqref="W36">
    <cfRule type="duplicateValues" dxfId="262" priority="75"/>
  </conditionalFormatting>
  <conditionalFormatting sqref="W38">
    <cfRule type="duplicateValues" dxfId="261" priority="74"/>
  </conditionalFormatting>
  <conditionalFormatting sqref="W40">
    <cfRule type="duplicateValues" dxfId="260" priority="73"/>
  </conditionalFormatting>
  <conditionalFormatting sqref="W42">
    <cfRule type="duplicateValues" dxfId="259" priority="72"/>
  </conditionalFormatting>
  <conditionalFormatting sqref="W44">
    <cfRule type="duplicateValues" dxfId="258" priority="71"/>
  </conditionalFormatting>
  <conditionalFormatting sqref="W46">
    <cfRule type="duplicateValues" dxfId="257" priority="70"/>
  </conditionalFormatting>
  <conditionalFormatting sqref="W48">
    <cfRule type="duplicateValues" dxfId="256" priority="69"/>
  </conditionalFormatting>
  <conditionalFormatting sqref="W50">
    <cfRule type="duplicateValues" dxfId="255" priority="68"/>
  </conditionalFormatting>
  <conditionalFormatting sqref="W52">
    <cfRule type="duplicateValues" dxfId="254" priority="67"/>
  </conditionalFormatting>
  <conditionalFormatting sqref="W54">
    <cfRule type="duplicateValues" dxfId="253" priority="66"/>
  </conditionalFormatting>
  <conditionalFormatting sqref="W56">
    <cfRule type="duplicateValues" dxfId="252" priority="65"/>
  </conditionalFormatting>
  <conditionalFormatting sqref="W58">
    <cfRule type="duplicateValues" dxfId="251" priority="64"/>
  </conditionalFormatting>
  <conditionalFormatting sqref="W60">
    <cfRule type="duplicateValues" dxfId="250" priority="63"/>
  </conditionalFormatting>
  <conditionalFormatting sqref="W62">
    <cfRule type="duplicateValues" dxfId="249" priority="62"/>
  </conditionalFormatting>
  <conditionalFormatting sqref="W64">
    <cfRule type="duplicateValues" dxfId="248" priority="61"/>
  </conditionalFormatting>
  <conditionalFormatting sqref="W66">
    <cfRule type="duplicateValues" dxfId="247" priority="60"/>
  </conditionalFormatting>
  <conditionalFormatting sqref="W68">
    <cfRule type="duplicateValues" dxfId="246" priority="59"/>
  </conditionalFormatting>
  <conditionalFormatting sqref="W70">
    <cfRule type="duplicateValues" dxfId="245" priority="58"/>
  </conditionalFormatting>
  <conditionalFormatting sqref="W72">
    <cfRule type="duplicateValues" dxfId="244" priority="57"/>
  </conditionalFormatting>
  <conditionalFormatting sqref="W74">
    <cfRule type="duplicateValues" dxfId="243" priority="56"/>
  </conditionalFormatting>
  <conditionalFormatting sqref="W76">
    <cfRule type="duplicateValues" dxfId="242" priority="55"/>
  </conditionalFormatting>
  <conditionalFormatting sqref="W78">
    <cfRule type="duplicateValues" dxfId="241" priority="54"/>
  </conditionalFormatting>
  <conditionalFormatting sqref="W80">
    <cfRule type="duplicateValues" dxfId="240" priority="53"/>
  </conditionalFormatting>
  <conditionalFormatting sqref="W82">
    <cfRule type="duplicateValues" dxfId="239" priority="52"/>
  </conditionalFormatting>
  <conditionalFormatting sqref="W84">
    <cfRule type="duplicateValues" dxfId="238" priority="51"/>
  </conditionalFormatting>
  <conditionalFormatting sqref="W86">
    <cfRule type="duplicateValues" dxfId="237" priority="50"/>
  </conditionalFormatting>
  <conditionalFormatting sqref="W88">
    <cfRule type="duplicateValues" dxfId="236" priority="49"/>
  </conditionalFormatting>
  <conditionalFormatting sqref="W90">
    <cfRule type="duplicateValues" dxfId="235" priority="48"/>
  </conditionalFormatting>
  <conditionalFormatting sqref="W92">
    <cfRule type="duplicateValues" dxfId="234" priority="47"/>
  </conditionalFormatting>
  <conditionalFormatting sqref="W94">
    <cfRule type="duplicateValues" dxfId="233" priority="46"/>
  </conditionalFormatting>
  <conditionalFormatting sqref="W96">
    <cfRule type="duplicateValues" dxfId="232" priority="45"/>
  </conditionalFormatting>
  <conditionalFormatting sqref="W98">
    <cfRule type="duplicateValues" dxfId="231" priority="44"/>
  </conditionalFormatting>
  <conditionalFormatting sqref="W100">
    <cfRule type="duplicateValues" dxfId="230" priority="43"/>
  </conditionalFormatting>
  <conditionalFormatting sqref="W102">
    <cfRule type="duplicateValues" dxfId="229" priority="42"/>
  </conditionalFormatting>
  <conditionalFormatting sqref="W104">
    <cfRule type="duplicateValues" dxfId="228" priority="41"/>
  </conditionalFormatting>
  <conditionalFormatting sqref="W106">
    <cfRule type="duplicateValues" dxfId="227" priority="40"/>
  </conditionalFormatting>
  <conditionalFormatting sqref="W108">
    <cfRule type="duplicateValues" dxfId="226" priority="39"/>
  </conditionalFormatting>
  <conditionalFormatting sqref="W110">
    <cfRule type="duplicateValues" dxfId="225" priority="38"/>
  </conditionalFormatting>
  <conditionalFormatting sqref="W112">
    <cfRule type="duplicateValues" dxfId="224" priority="37"/>
  </conditionalFormatting>
  <conditionalFormatting sqref="W114">
    <cfRule type="duplicateValues" dxfId="223" priority="36"/>
  </conditionalFormatting>
  <conditionalFormatting sqref="W116">
    <cfRule type="duplicateValues" dxfId="222" priority="35"/>
  </conditionalFormatting>
  <conditionalFormatting sqref="W118">
    <cfRule type="duplicateValues" dxfId="221" priority="34"/>
  </conditionalFormatting>
  <conditionalFormatting sqref="W120">
    <cfRule type="duplicateValues" dxfId="220" priority="33"/>
  </conditionalFormatting>
  <conditionalFormatting sqref="W122">
    <cfRule type="duplicateValues" dxfId="219" priority="32"/>
  </conditionalFormatting>
  <conditionalFormatting sqref="W124">
    <cfRule type="duplicateValues" dxfId="218" priority="31"/>
  </conditionalFormatting>
  <conditionalFormatting sqref="W126">
    <cfRule type="duplicateValues" dxfId="217" priority="30"/>
  </conditionalFormatting>
  <conditionalFormatting sqref="W128">
    <cfRule type="duplicateValues" dxfId="216" priority="29"/>
  </conditionalFormatting>
  <conditionalFormatting sqref="W130">
    <cfRule type="duplicateValues" dxfId="215" priority="27"/>
  </conditionalFormatting>
  <conditionalFormatting sqref="W132">
    <cfRule type="duplicateValues" dxfId="214" priority="26"/>
  </conditionalFormatting>
  <conditionalFormatting sqref="W134">
    <cfRule type="duplicateValues" dxfId="213" priority="25"/>
  </conditionalFormatting>
  <conditionalFormatting sqref="W136">
    <cfRule type="duplicateValues" dxfId="212" priority="24"/>
  </conditionalFormatting>
  <conditionalFormatting sqref="W138">
    <cfRule type="duplicateValues" dxfId="211" priority="23"/>
  </conditionalFormatting>
  <conditionalFormatting sqref="W140">
    <cfRule type="duplicateValues" dxfId="210" priority="22"/>
  </conditionalFormatting>
  <conditionalFormatting sqref="W142">
    <cfRule type="duplicateValues" dxfId="209" priority="21"/>
  </conditionalFormatting>
  <conditionalFormatting sqref="W144">
    <cfRule type="duplicateValues" dxfId="208" priority="20"/>
  </conditionalFormatting>
  <conditionalFormatting sqref="W146">
    <cfRule type="duplicateValues" dxfId="207" priority="19"/>
  </conditionalFormatting>
  <conditionalFormatting sqref="W148">
    <cfRule type="duplicateValues" dxfId="206" priority="18"/>
  </conditionalFormatting>
  <conditionalFormatting sqref="W150">
    <cfRule type="duplicateValues" dxfId="205" priority="17"/>
  </conditionalFormatting>
  <conditionalFormatting sqref="P1:P1048576">
    <cfRule type="containsText" dxfId="204" priority="16" operator="containsText" text="PLS CHECK">
      <formula>NOT(ISERROR(SEARCH("PLS CHECK",P1)))</formula>
    </cfRule>
  </conditionalFormatting>
  <conditionalFormatting sqref="C1:C1048576">
    <cfRule type="containsText" dxfId="203" priority="1" operator="containsText" text="A">
      <formula>NOT(ISERROR(SEARCH("A",C1)))</formula>
    </cfRule>
    <cfRule type="containsText" dxfId="202" priority="15" operator="containsText" text="PLS CHECK">
      <formula>NOT(ISERROR(SEARCH("PLS CHECK",C1)))</formula>
    </cfRule>
  </conditionalFormatting>
  <conditionalFormatting sqref="AB3:AB4 AB7 AB11 AB13 AC21 AB25 AC23 AC19 AC5:AC6 AB9 AB15 AB17 AB27">
    <cfRule type="duplicateValues" dxfId="201" priority="14"/>
  </conditionalFormatting>
  <conditionalFormatting sqref="AC8">
    <cfRule type="duplicateValues" dxfId="200" priority="13"/>
  </conditionalFormatting>
  <conditionalFormatting sqref="AC10">
    <cfRule type="duplicateValues" dxfId="199" priority="12"/>
  </conditionalFormatting>
  <conditionalFormatting sqref="AC12">
    <cfRule type="duplicateValues" dxfId="198" priority="11"/>
  </conditionalFormatting>
  <conditionalFormatting sqref="AC14">
    <cfRule type="duplicateValues" dxfId="197" priority="10"/>
  </conditionalFormatting>
  <conditionalFormatting sqref="AC16">
    <cfRule type="duplicateValues" dxfId="196" priority="9"/>
  </conditionalFormatting>
  <conditionalFormatting sqref="AC18">
    <cfRule type="duplicateValues" dxfId="195" priority="8"/>
  </conditionalFormatting>
  <conditionalFormatting sqref="AC20">
    <cfRule type="duplicateValues" dxfId="194" priority="7"/>
  </conditionalFormatting>
  <conditionalFormatting sqref="AC22">
    <cfRule type="duplicateValues" dxfId="193" priority="6"/>
  </conditionalFormatting>
  <conditionalFormatting sqref="AC24">
    <cfRule type="duplicateValues" dxfId="192" priority="5"/>
  </conditionalFormatting>
  <conditionalFormatting sqref="AC26">
    <cfRule type="duplicateValues" dxfId="191" priority="4"/>
  </conditionalFormatting>
  <conditionalFormatting sqref="AC28">
    <cfRule type="duplicateValues" dxfId="190" priority="3"/>
  </conditionalFormatting>
  <conditionalFormatting sqref="AB2">
    <cfRule type="duplicateValues" dxfId="189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12"/>
  <sheetViews>
    <sheetView workbookViewId="0">
      <selection activeCell="B1" sqref="B1"/>
    </sheetView>
  </sheetViews>
  <sheetFormatPr defaultRowHeight="14.4" x14ac:dyDescent="0.3"/>
  <cols>
    <col min="1" max="1" width="1.88671875" bestFit="1" customWidth="1"/>
    <col min="2" max="4" width="8.6640625" style="35"/>
  </cols>
  <sheetData>
    <row r="4" spans="1:4" x14ac:dyDescent="0.3">
      <c r="B4" s="271" t="s">
        <v>1338</v>
      </c>
      <c r="C4" s="271" t="s">
        <v>1339</v>
      </c>
      <c r="D4" s="271" t="s">
        <v>1340</v>
      </c>
    </row>
    <row r="5" spans="1:4" x14ac:dyDescent="0.3">
      <c r="A5">
        <v>1</v>
      </c>
      <c r="B5" s="35" t="s">
        <v>1341</v>
      </c>
      <c r="C5" s="35" t="s">
        <v>1349</v>
      </c>
      <c r="D5" s="35" t="s">
        <v>1349</v>
      </c>
    </row>
    <row r="6" spans="1:4" x14ac:dyDescent="0.3">
      <c r="A6">
        <v>2</v>
      </c>
      <c r="B6" s="35" t="s">
        <v>1342</v>
      </c>
      <c r="C6" s="35" t="s">
        <v>1350</v>
      </c>
      <c r="D6" s="35" t="s">
        <v>1350</v>
      </c>
    </row>
    <row r="7" spans="1:4" x14ac:dyDescent="0.3">
      <c r="A7">
        <v>3</v>
      </c>
      <c r="B7" s="35" t="s">
        <v>1343</v>
      </c>
      <c r="C7" s="35" t="s">
        <v>1351</v>
      </c>
      <c r="D7" s="35" t="s">
        <v>1351</v>
      </c>
    </row>
    <row r="8" spans="1:4" x14ac:dyDescent="0.3">
      <c r="A8">
        <v>4</v>
      </c>
      <c r="B8" s="35" t="s">
        <v>1344</v>
      </c>
      <c r="C8" s="35" t="s">
        <v>1352</v>
      </c>
      <c r="D8" s="35" t="s">
        <v>1352</v>
      </c>
    </row>
    <row r="9" spans="1:4" x14ac:dyDescent="0.3">
      <c r="A9">
        <v>5</v>
      </c>
      <c r="B9" s="35" t="s">
        <v>1345</v>
      </c>
      <c r="C9" s="35" t="s">
        <v>1353</v>
      </c>
      <c r="D9" s="35" t="s">
        <v>1353</v>
      </c>
    </row>
    <row r="10" spans="1:4" x14ac:dyDescent="0.3">
      <c r="A10">
        <v>6</v>
      </c>
      <c r="B10" s="35" t="s">
        <v>1346</v>
      </c>
      <c r="C10" s="35" t="s">
        <v>1354</v>
      </c>
      <c r="D10" s="35" t="s">
        <v>1357</v>
      </c>
    </row>
    <row r="11" spans="1:4" x14ac:dyDescent="0.3">
      <c r="A11">
        <v>7</v>
      </c>
      <c r="B11" s="35" t="s">
        <v>1347</v>
      </c>
      <c r="C11" s="35" t="s">
        <v>1355</v>
      </c>
      <c r="D11" s="35" t="s">
        <v>1358</v>
      </c>
    </row>
    <row r="12" spans="1:4" x14ac:dyDescent="0.3">
      <c r="A12">
        <v>8</v>
      </c>
      <c r="B12" s="35" t="s">
        <v>1348</v>
      </c>
      <c r="C12" s="35" t="s">
        <v>1356</v>
      </c>
      <c r="D12" s="35" t="s">
        <v>1359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H116"/>
  <sheetViews>
    <sheetView workbookViewId="0">
      <pane xSplit="13" ySplit="3" topLeftCell="N89" activePane="bottomRight" state="frozen"/>
      <selection pane="topRight" activeCell="N1" sqref="N1"/>
      <selection pane="bottomLeft" activeCell="A4" sqref="A4"/>
      <selection pane="bottomRight" activeCell="A109" sqref="A109:XFD110"/>
    </sheetView>
  </sheetViews>
  <sheetFormatPr defaultColWidth="9.109375" defaultRowHeight="13.2" x14ac:dyDescent="0.25"/>
  <cols>
    <col min="1" max="1" width="7.109375" style="279" bestFit="1" customWidth="1"/>
    <col min="2" max="2" width="7.5546875" style="279" bestFit="1" customWidth="1"/>
    <col min="3" max="3" width="6.44140625" style="282" bestFit="1" customWidth="1"/>
    <col min="4" max="4" width="7" style="282" bestFit="1" customWidth="1"/>
    <col min="5" max="5" width="8.44140625" style="279" bestFit="1" customWidth="1"/>
    <col min="6" max="6" width="8" style="279" bestFit="1" customWidth="1"/>
    <col min="7" max="7" width="21.5546875" style="282" hidden="1" customWidth="1"/>
    <col min="8" max="8" width="33.109375" style="364" customWidth="1"/>
    <col min="9" max="9" width="33.109375" style="279" hidden="1" customWidth="1"/>
    <col min="10" max="11" width="12.88671875" style="279" bestFit="1" customWidth="1"/>
    <col min="12" max="12" width="30.6640625" style="279" bestFit="1" customWidth="1"/>
    <col min="13" max="13" width="11.109375" style="279" hidden="1" customWidth="1"/>
    <col min="14" max="14" width="20" style="289" bestFit="1" customWidth="1"/>
    <col min="15" max="15" width="16.5546875" style="289" bestFit="1" customWidth="1"/>
    <col min="16" max="16" width="18.88671875" style="289" bestFit="1" customWidth="1"/>
    <col min="17" max="19" width="18.88671875" style="289" customWidth="1"/>
    <col min="20" max="20" width="20" style="289" bestFit="1" customWidth="1"/>
    <col min="21" max="21" width="18.109375" style="289" bestFit="1" customWidth="1"/>
    <col min="22" max="22" width="20.33203125" style="289" bestFit="1" customWidth="1"/>
    <col min="23" max="25" width="20.33203125" style="289" customWidth="1"/>
    <col min="26" max="26" width="16.5546875" style="289" bestFit="1" customWidth="1"/>
    <col min="27" max="27" width="16.5546875" style="289" customWidth="1"/>
    <col min="28" max="30" width="20.6640625" style="279" bestFit="1" customWidth="1"/>
    <col min="31" max="32" width="10.109375" style="279" customWidth="1"/>
    <col min="33" max="16384" width="9.109375" style="279"/>
  </cols>
  <sheetData>
    <row r="1" spans="1:34" ht="15" customHeight="1" x14ac:dyDescent="0.25">
      <c r="A1" s="658" t="s">
        <v>677</v>
      </c>
      <c r="B1" s="658" t="s">
        <v>162</v>
      </c>
      <c r="C1" s="658" t="s">
        <v>206</v>
      </c>
      <c r="D1" s="658" t="s">
        <v>207</v>
      </c>
      <c r="E1" s="658" t="s">
        <v>462</v>
      </c>
      <c r="F1" s="658" t="s">
        <v>463</v>
      </c>
      <c r="G1" s="658"/>
      <c r="H1" s="660" t="s">
        <v>1117</v>
      </c>
      <c r="I1" s="278"/>
      <c r="J1" s="658" t="s">
        <v>35</v>
      </c>
      <c r="K1" s="658" t="s">
        <v>144</v>
      </c>
      <c r="L1" s="658" t="s">
        <v>154</v>
      </c>
      <c r="M1" s="658" t="s">
        <v>789</v>
      </c>
      <c r="N1" s="659" t="s">
        <v>1071</v>
      </c>
      <c r="O1" s="659"/>
      <c r="P1" s="659"/>
      <c r="Q1" s="659" t="s">
        <v>1072</v>
      </c>
      <c r="R1" s="659"/>
      <c r="S1" s="659"/>
      <c r="T1" s="659" t="s">
        <v>1073</v>
      </c>
      <c r="U1" s="659"/>
      <c r="V1" s="659"/>
      <c r="W1" s="659" t="s">
        <v>1074</v>
      </c>
      <c r="X1" s="659"/>
      <c r="Y1" s="659"/>
      <c r="Z1" s="664" t="s">
        <v>1075</v>
      </c>
      <c r="AA1" s="664"/>
      <c r="AB1" s="664"/>
      <c r="AC1" s="664"/>
      <c r="AD1" s="664"/>
      <c r="AE1" s="665" t="s">
        <v>1103</v>
      </c>
      <c r="AF1" s="665" t="s">
        <v>1100</v>
      </c>
      <c r="AG1" s="666" t="s">
        <v>1102</v>
      </c>
      <c r="AH1" s="666"/>
    </row>
    <row r="2" spans="1:34" ht="14.4" x14ac:dyDescent="0.25">
      <c r="A2" s="658"/>
      <c r="B2" s="658"/>
      <c r="C2" s="658"/>
      <c r="D2" s="658"/>
      <c r="E2" s="658"/>
      <c r="F2" s="658"/>
      <c r="G2" s="658"/>
      <c r="H2" s="661"/>
      <c r="I2" s="278"/>
      <c r="J2" s="658"/>
      <c r="K2" s="658"/>
      <c r="L2" s="658"/>
      <c r="M2" s="658"/>
      <c r="N2" s="280" t="s">
        <v>907</v>
      </c>
      <c r="O2" s="280" t="s">
        <v>416</v>
      </c>
      <c r="P2" s="280" t="s">
        <v>417</v>
      </c>
      <c r="Q2" s="280" t="s">
        <v>907</v>
      </c>
      <c r="R2" s="280" t="s">
        <v>416</v>
      </c>
      <c r="S2" s="280" t="s">
        <v>417</v>
      </c>
      <c r="T2" s="280" t="s">
        <v>907</v>
      </c>
      <c r="U2" s="280" t="s">
        <v>416</v>
      </c>
      <c r="V2" s="280" t="s">
        <v>417</v>
      </c>
      <c r="W2" s="280" t="s">
        <v>907</v>
      </c>
      <c r="X2" s="280" t="s">
        <v>416</v>
      </c>
      <c r="Y2" s="280" t="s">
        <v>417</v>
      </c>
      <c r="Z2" s="663" t="s">
        <v>546</v>
      </c>
      <c r="AA2" s="663"/>
      <c r="AB2" s="663" t="s">
        <v>1052</v>
      </c>
      <c r="AC2" s="663"/>
      <c r="AD2" s="663"/>
      <c r="AE2" s="665"/>
      <c r="AF2" s="665"/>
      <c r="AG2" s="666" t="s">
        <v>1101</v>
      </c>
      <c r="AH2" s="666" t="s">
        <v>1100</v>
      </c>
    </row>
    <row r="3" spans="1:34" s="282" customFormat="1" ht="14.4" x14ac:dyDescent="0.25">
      <c r="A3" s="658"/>
      <c r="B3" s="658"/>
      <c r="C3" s="658"/>
      <c r="D3" s="658"/>
      <c r="E3" s="658"/>
      <c r="F3" s="658"/>
      <c r="G3" s="658"/>
      <c r="H3" s="662"/>
      <c r="I3" s="277" t="s">
        <v>1053</v>
      </c>
      <c r="J3" s="658"/>
      <c r="K3" s="658"/>
      <c r="L3" s="658"/>
      <c r="M3" s="658"/>
      <c r="N3" s="281" t="s">
        <v>886</v>
      </c>
      <c r="O3" s="281" t="s">
        <v>169</v>
      </c>
      <c r="P3" s="281" t="s">
        <v>170</v>
      </c>
      <c r="Q3" s="281" t="s">
        <v>886</v>
      </c>
      <c r="R3" s="281" t="s">
        <v>169</v>
      </c>
      <c r="S3" s="281" t="s">
        <v>170</v>
      </c>
      <c r="T3" s="281" t="s">
        <v>886</v>
      </c>
      <c r="U3" s="281" t="s">
        <v>169</v>
      </c>
      <c r="V3" s="281" t="s">
        <v>170</v>
      </c>
      <c r="W3" s="281" t="s">
        <v>886</v>
      </c>
      <c r="X3" s="281" t="s">
        <v>169</v>
      </c>
      <c r="Y3" s="281" t="s">
        <v>170</v>
      </c>
      <c r="Z3" s="281" t="s">
        <v>1067</v>
      </c>
      <c r="AA3" s="281" t="s">
        <v>1068</v>
      </c>
      <c r="AB3" s="281" t="s">
        <v>1069</v>
      </c>
      <c r="AC3" s="281" t="s">
        <v>1070</v>
      </c>
      <c r="AD3" s="281" t="s">
        <v>1079</v>
      </c>
      <c r="AE3" s="665"/>
      <c r="AF3" s="665"/>
      <c r="AG3" s="666"/>
      <c r="AH3" s="666"/>
    </row>
    <row r="4" spans="1:34" s="326" customFormat="1" x14ac:dyDescent="0.25">
      <c r="A4" s="320" t="s">
        <v>42</v>
      </c>
      <c r="B4" s="320" t="s">
        <v>42</v>
      </c>
      <c r="C4" s="320" t="s">
        <v>240</v>
      </c>
      <c r="D4" s="320" t="s">
        <v>368</v>
      </c>
      <c r="E4" s="320" t="s">
        <v>661</v>
      </c>
      <c r="F4" s="320" t="s">
        <v>679</v>
      </c>
      <c r="G4" s="320"/>
      <c r="H4" s="360" t="str">
        <f>VLOOKUP(B4,'Flight Schedule'!B:R,17,0)</f>
        <v>HBF (C)  + Calzone (Y)</v>
      </c>
      <c r="I4" s="321" t="s">
        <v>1054</v>
      </c>
      <c r="J4" s="321" t="s">
        <v>37</v>
      </c>
      <c r="K4" s="321" t="s">
        <v>1037</v>
      </c>
      <c r="L4" s="321" t="str">
        <f>VLOOKUP(B4,'Flight Schedule'!B:U,20,0)</f>
        <v>HBF + SWS</v>
      </c>
      <c r="M4" s="320" t="s">
        <v>704</v>
      </c>
      <c r="N4" s="322">
        <f>IF(J4="HRF",1,0)+IF(J4="HBF",2,0)+IF(J4="CBF",2,0)+IF(J4="LDN",2,0)+IF(J4="HLM",2,0)</f>
        <v>2</v>
      </c>
      <c r="O4" s="322">
        <f>IF(J4="HRF",1,0)+IF(J4="HBF",2,0)+IF(J4="CBF",2,0)+IF(J4="LDN",2,0)+IF(J4="HLM",2,0)</f>
        <v>2</v>
      </c>
      <c r="P4" s="322">
        <f>IF(J4="LDN",1,0)+IF(J4="HLM",1,0)</f>
        <v>0</v>
      </c>
      <c r="Q4" s="322">
        <f>IF(K4="HRF",2,0)+IF(K4="HBF",4,0)+IF(K4="CBF",4,0)+IF(K4="LDN",4,0)+IF(K4="HLM",4,0)+IF(K4="Calzone",2,0)</f>
        <v>2</v>
      </c>
      <c r="R4" s="322">
        <f>IF(K4="HRF",0,0)+IF(K4="HBF",4,0)+IF(K4="CBF",4,0)+IF(K4="LDN",4,0)+IF(K4="HLM",4,0)++IF(K4="Calzone",0,0)</f>
        <v>0</v>
      </c>
      <c r="S4" s="322">
        <v>0</v>
      </c>
      <c r="T4" s="322">
        <f>IF(J4="HRF",1,0)+IF(J4="HBF",1,0)+IF(J4="CBF",1,0)+IF(J4="LDN",1,0)+IF(J4="HLM",1,0)</f>
        <v>1</v>
      </c>
      <c r="U4" s="322">
        <f>IF(J4="HRF",1,0)+IF(J4="HBF",1,0)+IF(J4="CBF",1,0)+IF(J4="LDN",1,0)+IF(J4="HLM",1,0)</f>
        <v>1</v>
      </c>
      <c r="V4" s="322">
        <f>IF(J4="LDN",1,0)+IF(J4="HLM",1,0)</f>
        <v>0</v>
      </c>
      <c r="W4" s="322">
        <f>IF(J4="HRF",1,0)+IF(J4="HBF",2,0)+IF(J4="CBF",2,0)+IF(J4="LDN",2,0)+IF(J4="HLM",2,0)+IF(J4="Calzone",1,0)</f>
        <v>2</v>
      </c>
      <c r="X4" s="322">
        <f>IF(K4="HRF",0,0)+IF(K4="HBF",2,0)+IF(K4="CBF",2,0)+IF(K4="LDN",2,0)+IF(K4="HLM",2,0)</f>
        <v>0</v>
      </c>
      <c r="Y4" s="322">
        <v>0</v>
      </c>
      <c r="Z4" s="323">
        <v>1</v>
      </c>
      <c r="AA4" s="323">
        <v>1</v>
      </c>
      <c r="AB4" s="323">
        <v>1</v>
      </c>
      <c r="AC4" s="324"/>
      <c r="AD4" s="324">
        <v>1</v>
      </c>
      <c r="AE4" s="322">
        <f>_xlfn.IFNA(VLOOKUP(B4,BASE!A:R,17,0),0)</f>
        <v>0</v>
      </c>
      <c r="AF4" s="322">
        <f>_xlfn.IFNA(VLOOKUP(B4,BASE!A:R,18,0),0)</f>
        <v>1</v>
      </c>
      <c r="AG4" s="325">
        <f>AE4+AE5</f>
        <v>0</v>
      </c>
      <c r="AH4" s="325">
        <f>AF4+AF5</f>
        <v>1</v>
      </c>
    </row>
    <row r="5" spans="1:34" s="326" customFormat="1" x14ac:dyDescent="0.25">
      <c r="A5" s="320">
        <v>102</v>
      </c>
      <c r="B5" s="320" t="s">
        <v>130</v>
      </c>
      <c r="C5" s="320" t="s">
        <v>368</v>
      </c>
      <c r="D5" s="320" t="s">
        <v>240</v>
      </c>
      <c r="E5" s="320" t="s">
        <v>680</v>
      </c>
      <c r="F5" s="320" t="s">
        <v>466</v>
      </c>
      <c r="G5" s="320"/>
      <c r="H5" s="360" t="str">
        <f>VLOOKUP(B5,'Flight Schedule'!B:R,17,0)</f>
        <v>HBF (C)  + Calzone (Y)</v>
      </c>
      <c r="I5" s="321" t="s">
        <v>1054</v>
      </c>
      <c r="J5" s="321" t="s">
        <v>37</v>
      </c>
      <c r="K5" s="321" t="s">
        <v>1037</v>
      </c>
      <c r="L5" s="321" t="str">
        <f>VLOOKUP(B5,'Flight Schedule'!B:U,20,0)</f>
        <v>-</v>
      </c>
      <c r="M5" s="320" t="s">
        <v>742</v>
      </c>
      <c r="N5" s="322">
        <f t="shared" ref="N5:N48" si="0">IF(J5="HRF",1,0)+IF(J5="HBF",2,0)+IF(J5="CBF",2,0)+IF(J5="LDN",2,0)+IF(J5="HLM",2,0)</f>
        <v>2</v>
      </c>
      <c r="O5" s="322">
        <f t="shared" ref="O5:O48" si="1">IF(J5="HRF",1,0)+IF(J5="HBF",2,0)+IF(J5="CBF",2,0)+IF(J5="LDN",2,0)+IF(J5="HLM",2,0)</f>
        <v>2</v>
      </c>
      <c r="P5" s="322">
        <f t="shared" ref="P5:P62" si="2">IF(J5="LDN",1,0)+IF(J5="HLM",1,0)</f>
        <v>0</v>
      </c>
      <c r="Q5" s="322">
        <f t="shared" ref="Q5:Q23" si="3">IF(K5="HRF",2,0)+IF(K5="HBF",4,0)+IF(K5="CBF",4,0)+IF(K5="LDN",4,0)+IF(K5="HLM",4,0)+IF(K5="Calzone",2,0)</f>
        <v>2</v>
      </c>
      <c r="R5" s="322">
        <f t="shared" ref="R5:R23" si="4">IF(K5="HRF",0,0)+IF(K5="HBF",4,0)+IF(K5="CBF",4,0)+IF(K5="LDN",4,0)+IF(K5="HLM",4,0)++IF(K5="Calzone",0,0)</f>
        <v>0</v>
      </c>
      <c r="S5" s="322">
        <v>0</v>
      </c>
      <c r="T5" s="322">
        <f t="shared" ref="T5:T62" si="5">IF(J5="HRF",1,0)+IF(J5="HBF",1,0)+IF(J5="CBF",1,0)+IF(J5="LDN",1,0)+IF(J5="HLM",1,0)</f>
        <v>1</v>
      </c>
      <c r="U5" s="322">
        <f t="shared" ref="U5:U62" si="6">IF(J5="HRF",1,0)+IF(J5="HBF",1,0)+IF(J5="CBF",1,0)+IF(J5="LDN",1,0)+IF(J5="HLM",1,0)</f>
        <v>1</v>
      </c>
      <c r="V5" s="322">
        <f t="shared" ref="V5:V62" si="7">IF(J5="LDN",1,0)+IF(J5="HLM",1,0)</f>
        <v>0</v>
      </c>
      <c r="W5" s="322">
        <f t="shared" ref="W5:W23" si="8">IF(J5="HRF",1,0)+IF(J5="HBF",2,0)+IF(J5="CBF",2,0)+IF(J5="LDN",2,0)+IF(J5="HLM",2,0)+IF(J5="Calzone",1,0)</f>
        <v>2</v>
      </c>
      <c r="X5" s="322">
        <f t="shared" ref="X5:X23" si="9">IF(K5="HRF",0,0)+IF(K5="HBF",2,0)+IF(K5="CBF",2,0)+IF(K5="LDN",2,0)+IF(K5="HLM",2,0)</f>
        <v>0</v>
      </c>
      <c r="Y5" s="322">
        <v>0</v>
      </c>
      <c r="Z5" s="323">
        <v>1</v>
      </c>
      <c r="AA5" s="323">
        <v>1</v>
      </c>
      <c r="AB5" s="323">
        <v>1</v>
      </c>
      <c r="AC5" s="324"/>
      <c r="AD5" s="324">
        <v>1</v>
      </c>
      <c r="AE5" s="322">
        <f>_xlfn.IFNA(VLOOKUP(B5,BASE!A:R,17,0),0)</f>
        <v>0</v>
      </c>
      <c r="AF5" s="322">
        <f>_xlfn.IFNA(VLOOKUP(B5,BASE!A:R,18,0),0)</f>
        <v>0</v>
      </c>
      <c r="AG5" s="325"/>
      <c r="AH5" s="325"/>
    </row>
    <row r="6" spans="1:34" s="326" customFormat="1" x14ac:dyDescent="0.25">
      <c r="A6" s="320" t="s">
        <v>57</v>
      </c>
      <c r="B6" s="320" t="s">
        <v>57</v>
      </c>
      <c r="C6" s="320" t="s">
        <v>240</v>
      </c>
      <c r="D6" s="320" t="s">
        <v>368</v>
      </c>
      <c r="E6" s="320" t="s">
        <v>926</v>
      </c>
      <c r="F6" s="320" t="s">
        <v>927</v>
      </c>
      <c r="G6" s="320"/>
      <c r="H6" s="360" t="str">
        <f>VLOOKUP(B6,'Flight Schedule'!B:R,17,0)</f>
        <v>HLM (C)  + Calzone (Y)</v>
      </c>
      <c r="I6" s="321" t="s">
        <v>1055</v>
      </c>
      <c r="J6" s="321" t="s">
        <v>38</v>
      </c>
      <c r="K6" s="321" t="s">
        <v>1037</v>
      </c>
      <c r="L6" s="321" t="str">
        <f>VLOOKUP(B6,'Flight Schedule'!B:U,20,0)</f>
        <v xml:space="preserve">HLM </v>
      </c>
      <c r="M6" s="320" t="s">
        <v>718</v>
      </c>
      <c r="N6" s="322">
        <f t="shared" si="0"/>
        <v>2</v>
      </c>
      <c r="O6" s="322">
        <f t="shared" si="1"/>
        <v>2</v>
      </c>
      <c r="P6" s="322">
        <f t="shared" si="2"/>
        <v>1</v>
      </c>
      <c r="Q6" s="322">
        <f t="shared" si="3"/>
        <v>2</v>
      </c>
      <c r="R6" s="322">
        <f t="shared" si="4"/>
        <v>0</v>
      </c>
      <c r="S6" s="322">
        <v>0</v>
      </c>
      <c r="T6" s="322">
        <f t="shared" si="5"/>
        <v>1</v>
      </c>
      <c r="U6" s="322">
        <f t="shared" si="6"/>
        <v>1</v>
      </c>
      <c r="V6" s="322">
        <f t="shared" si="7"/>
        <v>1</v>
      </c>
      <c r="W6" s="322">
        <f t="shared" si="8"/>
        <v>2</v>
      </c>
      <c r="X6" s="322">
        <f t="shared" si="9"/>
        <v>0</v>
      </c>
      <c r="Y6" s="322">
        <v>0</v>
      </c>
      <c r="Z6" s="323">
        <v>1</v>
      </c>
      <c r="AA6" s="323">
        <v>1</v>
      </c>
      <c r="AB6" s="323">
        <v>1</v>
      </c>
      <c r="AC6" s="324"/>
      <c r="AD6" s="324">
        <v>1</v>
      </c>
      <c r="AE6" s="322">
        <f>_xlfn.IFNA(VLOOKUP(B6,BASE!A:R,17,0),0)</f>
        <v>0</v>
      </c>
      <c r="AF6" s="322">
        <f>_xlfn.IFNA(VLOOKUP(B6,BASE!A:R,18,0),0)</f>
        <v>1</v>
      </c>
      <c r="AG6" s="325">
        <f>AE6+AE7</f>
        <v>0</v>
      </c>
      <c r="AH6" s="325">
        <f>AF6+AF7</f>
        <v>1</v>
      </c>
    </row>
    <row r="7" spans="1:34" s="326" customFormat="1" x14ac:dyDescent="0.25">
      <c r="A7" s="320">
        <v>104</v>
      </c>
      <c r="B7" s="320" t="s">
        <v>129</v>
      </c>
      <c r="C7" s="320" t="s">
        <v>368</v>
      </c>
      <c r="D7" s="320" t="s">
        <v>240</v>
      </c>
      <c r="E7" s="320" t="s">
        <v>497</v>
      </c>
      <c r="F7" s="320" t="s">
        <v>721</v>
      </c>
      <c r="G7" s="320"/>
      <c r="H7" s="360" t="str">
        <f>VLOOKUP(B7,'Flight Schedule'!B:R,17,0)</f>
        <v>HLM (C)  + Calzone (Y)</v>
      </c>
      <c r="I7" s="321" t="s">
        <v>1055</v>
      </c>
      <c r="J7" s="321" t="s">
        <v>38</v>
      </c>
      <c r="K7" s="321" t="s">
        <v>1037</v>
      </c>
      <c r="L7" s="321" t="str">
        <f>VLOOKUP(B7,'Flight Schedule'!B:U,20,0)</f>
        <v>-</v>
      </c>
      <c r="M7" s="320" t="s">
        <v>722</v>
      </c>
      <c r="N7" s="322">
        <f t="shared" si="0"/>
        <v>2</v>
      </c>
      <c r="O7" s="322">
        <f t="shared" si="1"/>
        <v>2</v>
      </c>
      <c r="P7" s="322">
        <f t="shared" si="2"/>
        <v>1</v>
      </c>
      <c r="Q7" s="322">
        <f t="shared" si="3"/>
        <v>2</v>
      </c>
      <c r="R7" s="322">
        <f t="shared" si="4"/>
        <v>0</v>
      </c>
      <c r="S7" s="322">
        <v>0</v>
      </c>
      <c r="T7" s="322">
        <f t="shared" si="5"/>
        <v>1</v>
      </c>
      <c r="U7" s="322">
        <f t="shared" si="6"/>
        <v>1</v>
      </c>
      <c r="V7" s="322">
        <f t="shared" si="7"/>
        <v>1</v>
      </c>
      <c r="W7" s="322">
        <f t="shared" si="8"/>
        <v>2</v>
      </c>
      <c r="X7" s="322">
        <f t="shared" si="9"/>
        <v>0</v>
      </c>
      <c r="Y7" s="322">
        <v>0</v>
      </c>
      <c r="Z7" s="323">
        <v>1</v>
      </c>
      <c r="AA7" s="323">
        <v>1</v>
      </c>
      <c r="AB7" s="323">
        <v>1</v>
      </c>
      <c r="AC7" s="324"/>
      <c r="AD7" s="324">
        <v>1</v>
      </c>
      <c r="AE7" s="322">
        <f>_xlfn.IFNA(VLOOKUP(B7,BASE!A:R,17,0),0)</f>
        <v>0</v>
      </c>
      <c r="AF7" s="322">
        <f>_xlfn.IFNA(VLOOKUP(B7,BASE!A:R,18,0),0)</f>
        <v>0</v>
      </c>
      <c r="AG7" s="325"/>
      <c r="AH7" s="325"/>
    </row>
    <row r="8" spans="1:34" s="326" customFormat="1" x14ac:dyDescent="0.25">
      <c r="A8" s="320" t="s">
        <v>50</v>
      </c>
      <c r="B8" s="320" t="s">
        <v>50</v>
      </c>
      <c r="C8" s="320" t="s">
        <v>240</v>
      </c>
      <c r="D8" s="320" t="s">
        <v>368</v>
      </c>
      <c r="E8" s="320" t="s">
        <v>607</v>
      </c>
      <c r="F8" s="320" t="s">
        <v>921</v>
      </c>
      <c r="G8" s="320"/>
      <c r="H8" s="360" t="str">
        <f>VLOOKUP(B8,'Flight Schedule'!B:R,17,0)</f>
        <v>HLM (C)  + Calzone (Y)</v>
      </c>
      <c r="I8" s="321" t="s">
        <v>1055</v>
      </c>
      <c r="J8" s="321" t="s">
        <v>38</v>
      </c>
      <c r="K8" s="321" t="s">
        <v>1037</v>
      </c>
      <c r="L8" s="321" t="str">
        <f>VLOOKUP(B8,'Flight Schedule'!B:U,20,0)</f>
        <v>LDN</v>
      </c>
      <c r="M8" s="320" t="s">
        <v>718</v>
      </c>
      <c r="N8" s="322">
        <f t="shared" si="0"/>
        <v>2</v>
      </c>
      <c r="O8" s="322">
        <f t="shared" si="1"/>
        <v>2</v>
      </c>
      <c r="P8" s="322">
        <f t="shared" si="2"/>
        <v>1</v>
      </c>
      <c r="Q8" s="322">
        <f t="shared" si="3"/>
        <v>2</v>
      </c>
      <c r="R8" s="322">
        <f t="shared" si="4"/>
        <v>0</v>
      </c>
      <c r="S8" s="322">
        <v>0</v>
      </c>
      <c r="T8" s="322">
        <f t="shared" si="5"/>
        <v>1</v>
      </c>
      <c r="U8" s="322">
        <f t="shared" si="6"/>
        <v>1</v>
      </c>
      <c r="V8" s="322">
        <f t="shared" si="7"/>
        <v>1</v>
      </c>
      <c r="W8" s="322">
        <f t="shared" si="8"/>
        <v>2</v>
      </c>
      <c r="X8" s="322">
        <f t="shared" si="9"/>
        <v>0</v>
      </c>
      <c r="Y8" s="322">
        <v>0</v>
      </c>
      <c r="Z8" s="323">
        <v>1</v>
      </c>
      <c r="AA8" s="323">
        <v>1</v>
      </c>
      <c r="AB8" s="323">
        <v>1</v>
      </c>
      <c r="AC8" s="324"/>
      <c r="AD8" s="324">
        <v>1</v>
      </c>
      <c r="AE8" s="322">
        <f>_xlfn.IFNA(VLOOKUP(B8,BASE!A:R,17,0),0)</f>
        <v>0</v>
      </c>
      <c r="AF8" s="322">
        <f>_xlfn.IFNA(VLOOKUP(B8,BASE!A:R,18,0),0)</f>
        <v>0</v>
      </c>
      <c r="AG8" s="325">
        <f>AE8+AE9</f>
        <v>0</v>
      </c>
      <c r="AH8" s="325">
        <f>AF8+AF9</f>
        <v>0</v>
      </c>
    </row>
    <row r="9" spans="1:34" s="326" customFormat="1" x14ac:dyDescent="0.25">
      <c r="A9" s="320">
        <v>116</v>
      </c>
      <c r="B9" s="320" t="s">
        <v>127</v>
      </c>
      <c r="C9" s="320" t="s">
        <v>368</v>
      </c>
      <c r="D9" s="320" t="s">
        <v>240</v>
      </c>
      <c r="E9" s="320" t="s">
        <v>627</v>
      </c>
      <c r="F9" s="320" t="s">
        <v>595</v>
      </c>
      <c r="G9" s="320"/>
      <c r="H9" s="360" t="str">
        <f>VLOOKUP(B9,'Flight Schedule'!B:R,17,0)</f>
        <v>HLM (C)  + Calzone (Y)</v>
      </c>
      <c r="I9" s="321" t="s">
        <v>1055</v>
      </c>
      <c r="J9" s="321" t="s">
        <v>38</v>
      </c>
      <c r="K9" s="321" t="s">
        <v>1037</v>
      </c>
      <c r="L9" s="321" t="str">
        <f>VLOOKUP(B9,'Flight Schedule'!B:U,20,0)</f>
        <v>-</v>
      </c>
      <c r="M9" s="320" t="s">
        <v>722</v>
      </c>
      <c r="N9" s="322">
        <f t="shared" si="0"/>
        <v>2</v>
      </c>
      <c r="O9" s="322">
        <f t="shared" si="1"/>
        <v>2</v>
      </c>
      <c r="P9" s="322">
        <f t="shared" si="2"/>
        <v>1</v>
      </c>
      <c r="Q9" s="322">
        <f t="shared" si="3"/>
        <v>2</v>
      </c>
      <c r="R9" s="322">
        <f t="shared" si="4"/>
        <v>0</v>
      </c>
      <c r="S9" s="322">
        <v>0</v>
      </c>
      <c r="T9" s="322">
        <f t="shared" si="5"/>
        <v>1</v>
      </c>
      <c r="U9" s="322">
        <f t="shared" si="6"/>
        <v>1</v>
      </c>
      <c r="V9" s="322">
        <f t="shared" si="7"/>
        <v>1</v>
      </c>
      <c r="W9" s="322">
        <f t="shared" si="8"/>
        <v>2</v>
      </c>
      <c r="X9" s="322">
        <f t="shared" si="9"/>
        <v>0</v>
      </c>
      <c r="Y9" s="322">
        <v>0</v>
      </c>
      <c r="Z9" s="323">
        <v>1</v>
      </c>
      <c r="AA9" s="323">
        <v>1</v>
      </c>
      <c r="AB9" s="323">
        <v>1</v>
      </c>
      <c r="AC9" s="324"/>
      <c r="AD9" s="324">
        <v>1</v>
      </c>
      <c r="AE9" s="322">
        <f>_xlfn.IFNA(VLOOKUP(B9,BASE!A:R,17,0),0)</f>
        <v>0</v>
      </c>
      <c r="AF9" s="322">
        <f>_xlfn.IFNA(VLOOKUP(B9,BASE!A:R,18,0),0)</f>
        <v>0</v>
      </c>
      <c r="AG9" s="325"/>
      <c r="AH9" s="325"/>
    </row>
    <row r="10" spans="1:34" s="326" customFormat="1" x14ac:dyDescent="0.25">
      <c r="A10" s="320" t="s">
        <v>40</v>
      </c>
      <c r="B10" s="320" t="s">
        <v>40</v>
      </c>
      <c r="C10" s="320" t="s">
        <v>240</v>
      </c>
      <c r="D10" s="320" t="s">
        <v>372</v>
      </c>
      <c r="E10" s="320" t="s">
        <v>928</v>
      </c>
      <c r="F10" s="320" t="s">
        <v>478</v>
      </c>
      <c r="G10" s="320"/>
      <c r="H10" s="360" t="str">
        <f>VLOOKUP(B10,'Flight Schedule'!B:R,17,0)</f>
        <v>HLM (C)  + Calzone (Y)</v>
      </c>
      <c r="I10" s="321" t="s">
        <v>1055</v>
      </c>
      <c r="J10" s="321" t="s">
        <v>38</v>
      </c>
      <c r="K10" s="321" t="s">
        <v>1037</v>
      </c>
      <c r="L10" s="321" t="str">
        <f>VLOOKUP(B10,'Flight Schedule'!B:U,20,0)</f>
        <v>LDN</v>
      </c>
      <c r="M10" s="320" t="s">
        <v>718</v>
      </c>
      <c r="N10" s="322">
        <f t="shared" si="0"/>
        <v>2</v>
      </c>
      <c r="O10" s="322">
        <f t="shared" si="1"/>
        <v>2</v>
      </c>
      <c r="P10" s="322">
        <f t="shared" si="2"/>
        <v>1</v>
      </c>
      <c r="Q10" s="322">
        <f t="shared" si="3"/>
        <v>2</v>
      </c>
      <c r="R10" s="322">
        <f t="shared" si="4"/>
        <v>0</v>
      </c>
      <c r="S10" s="322">
        <v>0</v>
      </c>
      <c r="T10" s="322">
        <f t="shared" si="5"/>
        <v>1</v>
      </c>
      <c r="U10" s="322">
        <f t="shared" si="6"/>
        <v>1</v>
      </c>
      <c r="V10" s="322">
        <f t="shared" si="7"/>
        <v>1</v>
      </c>
      <c r="W10" s="322">
        <f t="shared" si="8"/>
        <v>2</v>
      </c>
      <c r="X10" s="322">
        <f t="shared" si="9"/>
        <v>0</v>
      </c>
      <c r="Y10" s="322">
        <v>0</v>
      </c>
      <c r="Z10" s="323">
        <v>1</v>
      </c>
      <c r="AA10" s="323">
        <v>1</v>
      </c>
      <c r="AB10" s="323">
        <v>1</v>
      </c>
      <c r="AC10" s="324"/>
      <c r="AD10" s="324">
        <v>1</v>
      </c>
      <c r="AE10" s="322">
        <f>_xlfn.IFNA(VLOOKUP(B10,BASE!A:R,17,0),0)</f>
        <v>0</v>
      </c>
      <c r="AF10" s="322">
        <f>_xlfn.IFNA(VLOOKUP(B10,BASE!A:R,18,0),0)</f>
        <v>0</v>
      </c>
      <c r="AG10" s="325">
        <f>AE10+AE11</f>
        <v>0</v>
      </c>
      <c r="AH10" s="325">
        <f>AF10+AF11</f>
        <v>0</v>
      </c>
    </row>
    <row r="11" spans="1:34" s="326" customFormat="1" x14ac:dyDescent="0.25">
      <c r="A11" s="320">
        <v>120</v>
      </c>
      <c r="B11" s="320" t="s">
        <v>126</v>
      </c>
      <c r="C11" s="320" t="s">
        <v>372</v>
      </c>
      <c r="D11" s="320" t="s">
        <v>240</v>
      </c>
      <c r="E11" s="320" t="s">
        <v>929</v>
      </c>
      <c r="F11" s="320" t="s">
        <v>605</v>
      </c>
      <c r="G11" s="320"/>
      <c r="H11" s="360" t="str">
        <f>VLOOKUP(B11,'Flight Schedule'!B:R,17,0)</f>
        <v>HLM (C)  + Calzone (Y)</v>
      </c>
      <c r="I11" s="321" t="s">
        <v>1055</v>
      </c>
      <c r="J11" s="321" t="s">
        <v>38</v>
      </c>
      <c r="K11" s="321" t="s">
        <v>1037</v>
      </c>
      <c r="L11" s="321" t="str">
        <f>VLOOKUP(B11,'Flight Schedule'!B:U,20,0)</f>
        <v>-</v>
      </c>
      <c r="M11" s="320" t="s">
        <v>722</v>
      </c>
      <c r="N11" s="322">
        <f t="shared" si="0"/>
        <v>2</v>
      </c>
      <c r="O11" s="322">
        <f t="shared" si="1"/>
        <v>2</v>
      </c>
      <c r="P11" s="322">
        <f t="shared" si="2"/>
        <v>1</v>
      </c>
      <c r="Q11" s="322">
        <f t="shared" si="3"/>
        <v>2</v>
      </c>
      <c r="R11" s="322">
        <f t="shared" si="4"/>
        <v>0</v>
      </c>
      <c r="S11" s="322">
        <v>0</v>
      </c>
      <c r="T11" s="322">
        <f t="shared" si="5"/>
        <v>1</v>
      </c>
      <c r="U11" s="322">
        <f t="shared" si="6"/>
        <v>1</v>
      </c>
      <c r="V11" s="322">
        <f t="shared" si="7"/>
        <v>1</v>
      </c>
      <c r="W11" s="322">
        <f t="shared" si="8"/>
        <v>2</v>
      </c>
      <c r="X11" s="322">
        <f t="shared" si="9"/>
        <v>0</v>
      </c>
      <c r="Y11" s="322">
        <v>0</v>
      </c>
      <c r="Z11" s="323">
        <v>1</v>
      </c>
      <c r="AA11" s="323">
        <v>1</v>
      </c>
      <c r="AB11" s="323">
        <v>1</v>
      </c>
      <c r="AC11" s="324"/>
      <c r="AD11" s="324">
        <v>1</v>
      </c>
      <c r="AE11" s="322">
        <f>_xlfn.IFNA(VLOOKUP(B11,BASE!A:R,17,0),0)</f>
        <v>0</v>
      </c>
      <c r="AF11" s="322">
        <f>_xlfn.IFNA(VLOOKUP(B11,BASE!A:R,18,0),0)</f>
        <v>0</v>
      </c>
      <c r="AG11" s="325"/>
      <c r="AH11" s="325"/>
    </row>
    <row r="12" spans="1:34" s="326" customFormat="1" x14ac:dyDescent="0.25">
      <c r="A12" s="320" t="str">
        <f>B12</f>
        <v>UL0121</v>
      </c>
      <c r="B12" s="320" t="s">
        <v>41</v>
      </c>
      <c r="C12" s="320" t="s">
        <v>240</v>
      </c>
      <c r="D12" s="320" t="s">
        <v>373</v>
      </c>
      <c r="E12" s="320" t="s">
        <v>558</v>
      </c>
      <c r="F12" s="320" t="s">
        <v>930</v>
      </c>
      <c r="G12" s="320"/>
      <c r="H12" s="360" t="str">
        <f>VLOOKUP(B12,'Flight Schedule'!B:R,17,0)</f>
        <v>HBF (C)  + Calzone (Y)</v>
      </c>
      <c r="I12" s="321" t="s">
        <v>1054</v>
      </c>
      <c r="J12" s="321" t="s">
        <v>37</v>
      </c>
      <c r="K12" s="321" t="s">
        <v>1037</v>
      </c>
      <c r="L12" s="321" t="str">
        <f>VLOOKUP(B12,'Flight Schedule'!B:U,20,0)</f>
        <v>HBF + SWS</v>
      </c>
      <c r="M12" s="320" t="s">
        <v>704</v>
      </c>
      <c r="N12" s="322">
        <f t="shared" si="0"/>
        <v>2</v>
      </c>
      <c r="O12" s="322">
        <f t="shared" si="1"/>
        <v>2</v>
      </c>
      <c r="P12" s="322">
        <f t="shared" si="2"/>
        <v>0</v>
      </c>
      <c r="Q12" s="322">
        <f t="shared" si="3"/>
        <v>2</v>
      </c>
      <c r="R12" s="322">
        <f t="shared" si="4"/>
        <v>0</v>
      </c>
      <c r="S12" s="322">
        <v>0</v>
      </c>
      <c r="T12" s="322">
        <f t="shared" si="5"/>
        <v>1</v>
      </c>
      <c r="U12" s="322">
        <f t="shared" si="6"/>
        <v>1</v>
      </c>
      <c r="V12" s="322">
        <f t="shared" si="7"/>
        <v>0</v>
      </c>
      <c r="W12" s="322">
        <f t="shared" si="8"/>
        <v>2</v>
      </c>
      <c r="X12" s="322">
        <f t="shared" si="9"/>
        <v>0</v>
      </c>
      <c r="Y12" s="322">
        <v>0</v>
      </c>
      <c r="Z12" s="323">
        <v>1</v>
      </c>
      <c r="AA12" s="323">
        <v>1</v>
      </c>
      <c r="AB12" s="323">
        <v>1</v>
      </c>
      <c r="AC12" s="324"/>
      <c r="AD12" s="324">
        <v>1</v>
      </c>
      <c r="AE12" s="322">
        <f>_xlfn.IFNA(VLOOKUP(B12,BASE!A:R,17,0),0)</f>
        <v>0</v>
      </c>
      <c r="AF12" s="322">
        <f>_xlfn.IFNA(VLOOKUP(B12,BASE!A:R,18,0),0)</f>
        <v>0</v>
      </c>
      <c r="AG12" s="325">
        <f t="shared" ref="AG12:AH15" si="10">AE12</f>
        <v>0</v>
      </c>
      <c r="AH12" s="325">
        <f t="shared" si="10"/>
        <v>0</v>
      </c>
    </row>
    <row r="13" spans="1:34" s="326" customFormat="1" x14ac:dyDescent="0.25">
      <c r="A13" s="320" t="str">
        <f>B13</f>
        <v>UL0123</v>
      </c>
      <c r="B13" s="320" t="s">
        <v>55</v>
      </c>
      <c r="C13" s="320" t="s">
        <v>240</v>
      </c>
      <c r="D13" s="320" t="s">
        <v>373</v>
      </c>
      <c r="E13" s="320" t="s">
        <v>665</v>
      </c>
      <c r="F13" s="320" t="s">
        <v>629</v>
      </c>
      <c r="G13" s="320"/>
      <c r="H13" s="360" t="str">
        <f>VLOOKUP(B13,'Flight Schedule'!B:R,17,0)</f>
        <v>HLM (C)  + Calzone (Y)</v>
      </c>
      <c r="I13" s="321" t="s">
        <v>1055</v>
      </c>
      <c r="J13" s="321" t="s">
        <v>38</v>
      </c>
      <c r="K13" s="321" t="s">
        <v>1037</v>
      </c>
      <c r="L13" s="321" t="str">
        <f>VLOOKUP(B13,'Flight Schedule'!B:U,20,0)</f>
        <v>HLM</v>
      </c>
      <c r="M13" s="320" t="s">
        <v>718</v>
      </c>
      <c r="N13" s="322">
        <f t="shared" si="0"/>
        <v>2</v>
      </c>
      <c r="O13" s="322">
        <f t="shared" si="1"/>
        <v>2</v>
      </c>
      <c r="P13" s="322">
        <f t="shared" si="2"/>
        <v>1</v>
      </c>
      <c r="Q13" s="322">
        <f t="shared" si="3"/>
        <v>2</v>
      </c>
      <c r="R13" s="322">
        <f t="shared" si="4"/>
        <v>0</v>
      </c>
      <c r="S13" s="322">
        <v>0</v>
      </c>
      <c r="T13" s="322">
        <f t="shared" si="5"/>
        <v>1</v>
      </c>
      <c r="U13" s="322">
        <f t="shared" si="6"/>
        <v>1</v>
      </c>
      <c r="V13" s="322">
        <f t="shared" si="7"/>
        <v>1</v>
      </c>
      <c r="W13" s="322">
        <f t="shared" si="8"/>
        <v>2</v>
      </c>
      <c r="X13" s="322">
        <f t="shared" si="9"/>
        <v>0</v>
      </c>
      <c r="Y13" s="322">
        <v>0</v>
      </c>
      <c r="Z13" s="323">
        <v>1</v>
      </c>
      <c r="AA13" s="323">
        <v>1</v>
      </c>
      <c r="AB13" s="323">
        <v>1</v>
      </c>
      <c r="AC13" s="324"/>
      <c r="AD13" s="324">
        <v>1</v>
      </c>
      <c r="AE13" s="322">
        <f>_xlfn.IFNA(VLOOKUP(B13,BASE!A:R,17,0),0)</f>
        <v>0</v>
      </c>
      <c r="AF13" s="322">
        <f>_xlfn.IFNA(VLOOKUP(B13,BASE!A:R,18,0),0)</f>
        <v>0</v>
      </c>
      <c r="AG13" s="325">
        <f t="shared" si="10"/>
        <v>0</v>
      </c>
      <c r="AH13" s="325">
        <f t="shared" si="10"/>
        <v>0</v>
      </c>
    </row>
    <row r="14" spans="1:34" s="326" customFormat="1" x14ac:dyDescent="0.25">
      <c r="A14" s="320" t="str">
        <f>B14</f>
        <v>UL0125</v>
      </c>
      <c r="B14" s="320" t="s">
        <v>60</v>
      </c>
      <c r="C14" s="320" t="s">
        <v>240</v>
      </c>
      <c r="D14" s="320" t="s">
        <v>373</v>
      </c>
      <c r="E14" s="351" t="s">
        <v>933</v>
      </c>
      <c r="F14" s="320" t="s">
        <v>923</v>
      </c>
      <c r="G14" s="320"/>
      <c r="H14" s="360" t="str">
        <f>VLOOKUP(B14,'Flight Schedule'!B:R,17,0)</f>
        <v>HRF (C)  + Calzone (Y)</v>
      </c>
      <c r="I14" s="321" t="s">
        <v>1056</v>
      </c>
      <c r="J14" s="321" t="s">
        <v>421</v>
      </c>
      <c r="K14" s="321" t="s">
        <v>1037</v>
      </c>
      <c r="L14" s="321" t="str">
        <f>VLOOKUP(B14,'Flight Schedule'!B:U,20,0)</f>
        <v>HRF</v>
      </c>
      <c r="M14" s="320" t="s">
        <v>767</v>
      </c>
      <c r="N14" s="359">
        <f>(IF(J14="HRF",1,0)+IF(J14="HBF",2,0)+IF(J14="CBF",2,0)+IF(J14="LDN",2,0)+IF(J14="HLM",2,0))/2</f>
        <v>0.5</v>
      </c>
      <c r="O14" s="322">
        <f t="shared" si="1"/>
        <v>1</v>
      </c>
      <c r="P14" s="322">
        <f t="shared" si="2"/>
        <v>0</v>
      </c>
      <c r="Q14" s="359">
        <f>(IF(K14="HRF",2,0)+IF(K14="HBF",4,0)+IF(K14="CBF",4,0)+IF(K14="LDN",4,0)+IF(K14="HLM",4,0)+IF(K14="Calzone",2,0))/2</f>
        <v>1</v>
      </c>
      <c r="R14" s="322">
        <f t="shared" si="4"/>
        <v>0</v>
      </c>
      <c r="S14" s="322">
        <v>0</v>
      </c>
      <c r="T14" s="359">
        <f>(IF(J14="HRF",1,0)+IF(J14="HBF",1,0)+IF(J14="CBF",1,0)+IF(J14="LDN",1,0)+IF(J14="HLM",1,0))/2</f>
        <v>0.5</v>
      </c>
      <c r="U14" s="322">
        <f t="shared" si="6"/>
        <v>1</v>
      </c>
      <c r="V14" s="322">
        <f t="shared" si="7"/>
        <v>0</v>
      </c>
      <c r="W14" s="359">
        <f>(IF(J14="HRF",1,0)+IF(J14="HBF",2,0)+IF(J14="CBF",2,0)+IF(J14="LDN",2,0)+IF(J14="HLM",2,0)+IF(J14="Calzone",1,0))/2</f>
        <v>0.5</v>
      </c>
      <c r="X14" s="322">
        <f t="shared" si="9"/>
        <v>0</v>
      </c>
      <c r="Y14" s="322">
        <v>0</v>
      </c>
      <c r="Z14" s="323">
        <v>1</v>
      </c>
      <c r="AA14" s="323">
        <v>1</v>
      </c>
      <c r="AB14" s="323">
        <v>1</v>
      </c>
      <c r="AC14" s="324"/>
      <c r="AD14" s="324">
        <v>1</v>
      </c>
      <c r="AE14" s="322">
        <f>_xlfn.IFNA(VLOOKUP(B14,BASE!A:R,17,0),0)</f>
        <v>0</v>
      </c>
      <c r="AF14" s="322">
        <f>_xlfn.IFNA(VLOOKUP(B14,BASE!A:R,18,0),0)</f>
        <v>0</v>
      </c>
      <c r="AG14" s="325">
        <f t="shared" si="10"/>
        <v>0</v>
      </c>
      <c r="AH14" s="325">
        <f t="shared" si="10"/>
        <v>0</v>
      </c>
    </row>
    <row r="15" spans="1:34" s="326" customFormat="1" x14ac:dyDescent="0.25">
      <c r="A15" s="320" t="str">
        <f>B15</f>
        <v>UL0127</v>
      </c>
      <c r="B15" s="320" t="s">
        <v>51</v>
      </c>
      <c r="C15" s="320" t="s">
        <v>240</v>
      </c>
      <c r="D15" s="320" t="s">
        <v>373</v>
      </c>
      <c r="E15" s="320" t="s">
        <v>478</v>
      </c>
      <c r="F15" s="320" t="s">
        <v>936</v>
      </c>
      <c r="G15" s="320"/>
      <c r="H15" s="360" t="str">
        <f>VLOOKUP(B15,'Flight Schedule'!B:R,17,0)</f>
        <v>HLM (C)  + Calzone (Y)</v>
      </c>
      <c r="I15" s="321" t="s">
        <v>1055</v>
      </c>
      <c r="J15" s="321" t="s">
        <v>38</v>
      </c>
      <c r="K15" s="321" t="s">
        <v>1037</v>
      </c>
      <c r="L15" s="321" t="str">
        <f>VLOOKUP(B15,'Flight Schedule'!B:U,20,0)</f>
        <v>LDN</v>
      </c>
      <c r="M15" s="320" t="s">
        <v>718</v>
      </c>
      <c r="N15" s="322">
        <f t="shared" si="0"/>
        <v>2</v>
      </c>
      <c r="O15" s="322">
        <f t="shared" si="1"/>
        <v>2</v>
      </c>
      <c r="P15" s="322">
        <f t="shared" si="2"/>
        <v>1</v>
      </c>
      <c r="Q15" s="322">
        <f t="shared" si="3"/>
        <v>2</v>
      </c>
      <c r="R15" s="322">
        <f t="shared" si="4"/>
        <v>0</v>
      </c>
      <c r="S15" s="322">
        <v>0</v>
      </c>
      <c r="T15" s="322">
        <f t="shared" si="5"/>
        <v>1</v>
      </c>
      <c r="U15" s="322">
        <f t="shared" si="6"/>
        <v>1</v>
      </c>
      <c r="V15" s="322">
        <f t="shared" si="7"/>
        <v>1</v>
      </c>
      <c r="W15" s="322">
        <f t="shared" si="8"/>
        <v>2</v>
      </c>
      <c r="X15" s="322">
        <f t="shared" si="9"/>
        <v>0</v>
      </c>
      <c r="Y15" s="322">
        <v>0</v>
      </c>
      <c r="Z15" s="323">
        <v>1</v>
      </c>
      <c r="AA15" s="323">
        <v>1</v>
      </c>
      <c r="AB15" s="323">
        <v>1</v>
      </c>
      <c r="AC15" s="324"/>
      <c r="AD15" s="324">
        <v>1</v>
      </c>
      <c r="AE15" s="322">
        <f>_xlfn.IFNA(VLOOKUP(B15,BASE!A:R,17,0),0)</f>
        <v>0</v>
      </c>
      <c r="AF15" s="322">
        <f>_xlfn.IFNA(VLOOKUP(B15,BASE!A:R,18,0),0)</f>
        <v>0</v>
      </c>
      <c r="AG15" s="325">
        <f>AE15</f>
        <v>0</v>
      </c>
      <c r="AH15" s="325">
        <f t="shared" si="10"/>
        <v>0</v>
      </c>
    </row>
    <row r="16" spans="1:34" s="326" customFormat="1" x14ac:dyDescent="0.25">
      <c r="A16" s="320" t="str">
        <f>B16</f>
        <v>UL0131</v>
      </c>
      <c r="B16" s="320" t="s">
        <v>44</v>
      </c>
      <c r="C16" s="320" t="s">
        <v>240</v>
      </c>
      <c r="D16" s="320" t="s">
        <v>375</v>
      </c>
      <c r="E16" s="320" t="s">
        <v>776</v>
      </c>
      <c r="F16" s="320" t="s">
        <v>513</v>
      </c>
      <c r="G16" s="320"/>
      <c r="H16" s="360" t="str">
        <f>VLOOKUP(B16,'Flight Schedule'!B:R,17,0)</f>
        <v>HRF (C)  + Calzone (Y)</v>
      </c>
      <c r="I16" s="321" t="s">
        <v>1056</v>
      </c>
      <c r="J16" s="321" t="s">
        <v>421</v>
      </c>
      <c r="K16" s="321" t="s">
        <v>1037</v>
      </c>
      <c r="L16" s="321" t="str">
        <f>VLOOKUP(B16,'Flight Schedule'!B:U,20,0)</f>
        <v>HBF + SWS</v>
      </c>
      <c r="M16" s="320" t="s">
        <v>769</v>
      </c>
      <c r="N16" s="322">
        <f t="shared" si="0"/>
        <v>1</v>
      </c>
      <c r="O16" s="322">
        <f t="shared" si="1"/>
        <v>1</v>
      </c>
      <c r="P16" s="322">
        <f t="shared" si="2"/>
        <v>0</v>
      </c>
      <c r="Q16" s="322">
        <f t="shared" si="3"/>
        <v>2</v>
      </c>
      <c r="R16" s="322">
        <f t="shared" si="4"/>
        <v>0</v>
      </c>
      <c r="S16" s="322">
        <v>0</v>
      </c>
      <c r="T16" s="322">
        <f t="shared" si="5"/>
        <v>1</v>
      </c>
      <c r="U16" s="322">
        <f t="shared" si="6"/>
        <v>1</v>
      </c>
      <c r="V16" s="322">
        <f t="shared" si="7"/>
        <v>0</v>
      </c>
      <c r="W16" s="322">
        <f t="shared" si="8"/>
        <v>1</v>
      </c>
      <c r="X16" s="322">
        <f t="shared" si="9"/>
        <v>0</v>
      </c>
      <c r="Y16" s="322">
        <v>0</v>
      </c>
      <c r="Z16" s="323">
        <v>1</v>
      </c>
      <c r="AA16" s="323">
        <v>1</v>
      </c>
      <c r="AB16" s="323">
        <v>1</v>
      </c>
      <c r="AC16" s="324"/>
      <c r="AD16" s="324">
        <v>1</v>
      </c>
      <c r="AE16" s="322">
        <f>_xlfn.IFNA(VLOOKUP(B16,BASE!A:R,17,0),0)</f>
        <v>0</v>
      </c>
      <c r="AF16" s="322">
        <f>_xlfn.IFNA(VLOOKUP(B16,BASE!A:R,18,0),0)</f>
        <v>1</v>
      </c>
      <c r="AG16" s="325">
        <f>AE16+AE17</f>
        <v>0</v>
      </c>
      <c r="AH16" s="325">
        <f>AF16+AF17</f>
        <v>1</v>
      </c>
    </row>
    <row r="17" spans="1:34" s="326" customFormat="1" x14ac:dyDescent="0.25">
      <c r="A17" s="320">
        <v>132</v>
      </c>
      <c r="B17" s="320" t="s">
        <v>120</v>
      </c>
      <c r="C17" s="320" t="s">
        <v>375</v>
      </c>
      <c r="D17" s="320" t="s">
        <v>240</v>
      </c>
      <c r="E17" s="320" t="s">
        <v>575</v>
      </c>
      <c r="F17" s="320" t="s">
        <v>466</v>
      </c>
      <c r="G17" s="320"/>
      <c r="H17" s="360" t="str">
        <f>VLOOKUP(B17,'Flight Schedule'!B:R,17,0)</f>
        <v>HRF(C)  + Calzone (Y)</v>
      </c>
      <c r="I17" s="321" t="s">
        <v>1056</v>
      </c>
      <c r="J17" s="321" t="s">
        <v>421</v>
      </c>
      <c r="K17" s="321" t="s">
        <v>1037</v>
      </c>
      <c r="L17" s="321" t="str">
        <f>VLOOKUP(B17,'Flight Schedule'!B:U,20,0)</f>
        <v>-</v>
      </c>
      <c r="M17" s="320" t="s">
        <v>771</v>
      </c>
      <c r="N17" s="322">
        <f t="shared" si="0"/>
        <v>1</v>
      </c>
      <c r="O17" s="322">
        <f t="shared" si="1"/>
        <v>1</v>
      </c>
      <c r="P17" s="322">
        <f t="shared" si="2"/>
        <v>0</v>
      </c>
      <c r="Q17" s="322">
        <f t="shared" si="3"/>
        <v>2</v>
      </c>
      <c r="R17" s="322">
        <f t="shared" si="4"/>
        <v>0</v>
      </c>
      <c r="S17" s="322">
        <v>0</v>
      </c>
      <c r="T17" s="322">
        <f t="shared" si="5"/>
        <v>1</v>
      </c>
      <c r="U17" s="322">
        <f t="shared" si="6"/>
        <v>1</v>
      </c>
      <c r="V17" s="322">
        <f t="shared" si="7"/>
        <v>0</v>
      </c>
      <c r="W17" s="322">
        <f t="shared" si="8"/>
        <v>1</v>
      </c>
      <c r="X17" s="322">
        <f t="shared" si="9"/>
        <v>0</v>
      </c>
      <c r="Y17" s="322">
        <v>0</v>
      </c>
      <c r="Z17" s="323">
        <v>1</v>
      </c>
      <c r="AA17" s="323">
        <v>1</v>
      </c>
      <c r="AB17" s="323">
        <v>1</v>
      </c>
      <c r="AC17" s="324"/>
      <c r="AD17" s="324">
        <v>1</v>
      </c>
      <c r="AE17" s="322">
        <f>_xlfn.IFNA(VLOOKUP(B17,BASE!A:R,17,0),0)</f>
        <v>0</v>
      </c>
      <c r="AF17" s="322">
        <f>_xlfn.IFNA(VLOOKUP(B17,BASE!A:R,18,0),0)</f>
        <v>0</v>
      </c>
      <c r="AG17" s="325"/>
      <c r="AH17" s="325"/>
    </row>
    <row r="18" spans="1:34" s="326" customFormat="1" x14ac:dyDescent="0.25">
      <c r="A18" s="320" t="str">
        <f>B18</f>
        <v>UL0133</v>
      </c>
      <c r="B18" s="320" t="s">
        <v>49</v>
      </c>
      <c r="C18" s="320" t="s">
        <v>240</v>
      </c>
      <c r="D18" s="320" t="s">
        <v>375</v>
      </c>
      <c r="E18" s="320" t="s">
        <v>607</v>
      </c>
      <c r="F18" s="320" t="s">
        <v>622</v>
      </c>
      <c r="G18" s="320"/>
      <c r="H18" s="360" t="str">
        <f>VLOOKUP(B18,'Flight Schedule'!B:R,17,0)</f>
        <v>HRF (C)  + Calzone (Y)</v>
      </c>
      <c r="I18" s="321" t="s">
        <v>1056</v>
      </c>
      <c r="J18" s="321" t="s">
        <v>421</v>
      </c>
      <c r="K18" s="321" t="s">
        <v>1037</v>
      </c>
      <c r="L18" s="321" t="str">
        <f>VLOOKUP(B18,'Flight Schedule'!B:U,20,0)</f>
        <v>LDN</v>
      </c>
      <c r="M18" s="320" t="s">
        <v>940</v>
      </c>
      <c r="N18" s="322">
        <f t="shared" si="0"/>
        <v>1</v>
      </c>
      <c r="O18" s="322">
        <f t="shared" si="1"/>
        <v>1</v>
      </c>
      <c r="P18" s="322">
        <f t="shared" si="2"/>
        <v>0</v>
      </c>
      <c r="Q18" s="322">
        <f t="shared" si="3"/>
        <v>2</v>
      </c>
      <c r="R18" s="322">
        <f t="shared" si="4"/>
        <v>0</v>
      </c>
      <c r="S18" s="322">
        <v>0</v>
      </c>
      <c r="T18" s="322">
        <f t="shared" si="5"/>
        <v>1</v>
      </c>
      <c r="U18" s="322">
        <f t="shared" si="6"/>
        <v>1</v>
      </c>
      <c r="V18" s="322">
        <f t="shared" si="7"/>
        <v>0</v>
      </c>
      <c r="W18" s="322">
        <f t="shared" si="8"/>
        <v>1</v>
      </c>
      <c r="X18" s="322">
        <f t="shared" si="9"/>
        <v>0</v>
      </c>
      <c r="Y18" s="322">
        <v>0</v>
      </c>
      <c r="Z18" s="323">
        <v>1</v>
      </c>
      <c r="AA18" s="323">
        <v>1</v>
      </c>
      <c r="AB18" s="323">
        <v>1</v>
      </c>
      <c r="AC18" s="324"/>
      <c r="AD18" s="324">
        <v>1</v>
      </c>
      <c r="AE18" s="322">
        <f>_xlfn.IFNA(VLOOKUP(B18,BASE!A:R,17,0),0)</f>
        <v>0</v>
      </c>
      <c r="AF18" s="322">
        <f>_xlfn.IFNA(VLOOKUP(B18,BASE!A:R,18,0),0)</f>
        <v>0</v>
      </c>
      <c r="AG18" s="325">
        <f>AE18+AE19</f>
        <v>0</v>
      </c>
      <c r="AH18" s="325">
        <f>AF18+AF19</f>
        <v>0</v>
      </c>
    </row>
    <row r="19" spans="1:34" s="326" customFormat="1" x14ac:dyDescent="0.25">
      <c r="A19" s="320">
        <v>134</v>
      </c>
      <c r="B19" s="320" t="s">
        <v>119</v>
      </c>
      <c r="C19" s="320" t="s">
        <v>375</v>
      </c>
      <c r="D19" s="320" t="s">
        <v>240</v>
      </c>
      <c r="E19" s="320" t="s">
        <v>627</v>
      </c>
      <c r="F19" s="320" t="s">
        <v>942</v>
      </c>
      <c r="G19" s="320"/>
      <c r="H19" s="360" t="str">
        <f>VLOOKUP(B19,'Flight Schedule'!B:R,17,0)</f>
        <v>HRF(C)  + Calzone (Y)</v>
      </c>
      <c r="I19" s="321" t="s">
        <v>1056</v>
      </c>
      <c r="J19" s="321" t="s">
        <v>421</v>
      </c>
      <c r="K19" s="321" t="s">
        <v>1037</v>
      </c>
      <c r="L19" s="321" t="str">
        <f>VLOOKUP(B19,'Flight Schedule'!B:U,20,0)</f>
        <v>-</v>
      </c>
      <c r="M19" s="320" t="s">
        <v>943</v>
      </c>
      <c r="N19" s="322">
        <f t="shared" si="0"/>
        <v>1</v>
      </c>
      <c r="O19" s="322">
        <f t="shared" si="1"/>
        <v>1</v>
      </c>
      <c r="P19" s="322">
        <f t="shared" si="2"/>
        <v>0</v>
      </c>
      <c r="Q19" s="322">
        <f t="shared" si="3"/>
        <v>2</v>
      </c>
      <c r="R19" s="322">
        <f t="shared" si="4"/>
        <v>0</v>
      </c>
      <c r="S19" s="322">
        <v>0</v>
      </c>
      <c r="T19" s="322">
        <f t="shared" si="5"/>
        <v>1</v>
      </c>
      <c r="U19" s="322">
        <f t="shared" si="6"/>
        <v>1</v>
      </c>
      <c r="V19" s="322">
        <f t="shared" si="7"/>
        <v>0</v>
      </c>
      <c r="W19" s="322">
        <f t="shared" si="8"/>
        <v>1</v>
      </c>
      <c r="X19" s="322">
        <f t="shared" si="9"/>
        <v>0</v>
      </c>
      <c r="Y19" s="322">
        <v>0</v>
      </c>
      <c r="Z19" s="323">
        <v>1</v>
      </c>
      <c r="AA19" s="323">
        <v>1</v>
      </c>
      <c r="AB19" s="323">
        <v>1</v>
      </c>
      <c r="AC19" s="324"/>
      <c r="AD19" s="324">
        <v>1</v>
      </c>
      <c r="AE19" s="322">
        <f>_xlfn.IFNA(VLOOKUP(B19,BASE!A:R,17,0),0)</f>
        <v>0</v>
      </c>
      <c r="AF19" s="322">
        <f>_xlfn.IFNA(VLOOKUP(B19,BASE!A:R,18,0),0)</f>
        <v>0</v>
      </c>
      <c r="AG19" s="325"/>
      <c r="AH19" s="325"/>
    </row>
    <row r="20" spans="1:34" s="326" customFormat="1" x14ac:dyDescent="0.25">
      <c r="A20" s="320" t="str">
        <f>B20</f>
        <v>UL0137</v>
      </c>
      <c r="B20" s="320" t="s">
        <v>184</v>
      </c>
      <c r="C20" s="320" t="s">
        <v>240</v>
      </c>
      <c r="D20" s="320" t="s">
        <v>376</v>
      </c>
      <c r="E20" s="320" t="s">
        <v>776</v>
      </c>
      <c r="F20" s="320" t="s">
        <v>570</v>
      </c>
      <c r="G20" s="320"/>
      <c r="H20" s="360" t="str">
        <f>VLOOKUP(B20,'Flight Schedule'!B:R,17,0)</f>
        <v>HRF (C)  + Calzone (Y)</v>
      </c>
      <c r="I20" s="321" t="s">
        <v>1056</v>
      </c>
      <c r="J20" s="321" t="s">
        <v>421</v>
      </c>
      <c r="K20" s="321" t="s">
        <v>1037</v>
      </c>
      <c r="L20" s="321" t="str">
        <f>VLOOKUP(B20,'Flight Schedule'!B:U,20,0)</f>
        <v xml:space="preserve">HBF </v>
      </c>
      <c r="M20" s="320" t="s">
        <v>769</v>
      </c>
      <c r="N20" s="322">
        <f t="shared" si="0"/>
        <v>1</v>
      </c>
      <c r="O20" s="322">
        <f t="shared" si="1"/>
        <v>1</v>
      </c>
      <c r="P20" s="322">
        <f t="shared" si="2"/>
        <v>0</v>
      </c>
      <c r="Q20" s="322">
        <f t="shared" si="3"/>
        <v>2</v>
      </c>
      <c r="R20" s="322">
        <f t="shared" si="4"/>
        <v>0</v>
      </c>
      <c r="S20" s="322">
        <v>0</v>
      </c>
      <c r="T20" s="322">
        <f t="shared" si="5"/>
        <v>1</v>
      </c>
      <c r="U20" s="322">
        <f t="shared" si="6"/>
        <v>1</v>
      </c>
      <c r="V20" s="322">
        <f t="shared" si="7"/>
        <v>0</v>
      </c>
      <c r="W20" s="322">
        <f t="shared" si="8"/>
        <v>1</v>
      </c>
      <c r="X20" s="322">
        <f t="shared" si="9"/>
        <v>0</v>
      </c>
      <c r="Y20" s="322">
        <v>0</v>
      </c>
      <c r="Z20" s="323">
        <v>1</v>
      </c>
      <c r="AA20" s="323">
        <v>1</v>
      </c>
      <c r="AB20" s="323">
        <v>1</v>
      </c>
      <c r="AC20" s="324"/>
      <c r="AD20" s="324">
        <v>1</v>
      </c>
      <c r="AE20" s="322">
        <f>_xlfn.IFNA(VLOOKUP(B20,BASE!A:R,17,0),0)</f>
        <v>0</v>
      </c>
      <c r="AF20" s="322">
        <f>_xlfn.IFNA(VLOOKUP(B20,BASE!A:R,18,0),0)</f>
        <v>0</v>
      </c>
      <c r="AG20" s="325">
        <f>AE20+AE21</f>
        <v>0</v>
      </c>
      <c r="AH20" s="325">
        <f>AF20+AF21</f>
        <v>0</v>
      </c>
    </row>
    <row r="21" spans="1:34" s="326" customFormat="1" x14ac:dyDescent="0.25">
      <c r="A21" s="320">
        <v>138</v>
      </c>
      <c r="B21" s="320" t="s">
        <v>185</v>
      </c>
      <c r="C21" s="320" t="s">
        <v>376</v>
      </c>
      <c r="D21" s="320" t="s">
        <v>240</v>
      </c>
      <c r="E21" s="320" t="s">
        <v>471</v>
      </c>
      <c r="F21" s="320" t="s">
        <v>472</v>
      </c>
      <c r="G21" s="320"/>
      <c r="H21" s="360" t="str">
        <f>VLOOKUP(B21,'Flight Schedule'!B:R,17,0)</f>
        <v>HRF(C)  + Calzone (Y)</v>
      </c>
      <c r="I21" s="321" t="s">
        <v>1056</v>
      </c>
      <c r="J21" s="321" t="s">
        <v>421</v>
      </c>
      <c r="K21" s="321" t="s">
        <v>1037</v>
      </c>
      <c r="L21" s="321" t="str">
        <f>VLOOKUP(B21,'Flight Schedule'!B:U,20,0)</f>
        <v>-</v>
      </c>
      <c r="M21" s="320" t="s">
        <v>771</v>
      </c>
      <c r="N21" s="322">
        <f t="shared" si="0"/>
        <v>1</v>
      </c>
      <c r="O21" s="322">
        <f t="shared" si="1"/>
        <v>1</v>
      </c>
      <c r="P21" s="322">
        <f t="shared" si="2"/>
        <v>0</v>
      </c>
      <c r="Q21" s="322">
        <f t="shared" si="3"/>
        <v>2</v>
      </c>
      <c r="R21" s="322">
        <f t="shared" si="4"/>
        <v>0</v>
      </c>
      <c r="S21" s="322">
        <v>0</v>
      </c>
      <c r="T21" s="322">
        <f t="shared" si="5"/>
        <v>1</v>
      </c>
      <c r="U21" s="322">
        <f t="shared" si="6"/>
        <v>1</v>
      </c>
      <c r="V21" s="322">
        <f t="shared" si="7"/>
        <v>0</v>
      </c>
      <c r="W21" s="322">
        <f t="shared" si="8"/>
        <v>1</v>
      </c>
      <c r="X21" s="322">
        <f t="shared" si="9"/>
        <v>0</v>
      </c>
      <c r="Y21" s="322">
        <v>0</v>
      </c>
      <c r="Z21" s="323">
        <v>1</v>
      </c>
      <c r="AA21" s="323">
        <v>1</v>
      </c>
      <c r="AB21" s="323">
        <v>1</v>
      </c>
      <c r="AC21" s="324"/>
      <c r="AD21" s="324">
        <v>1</v>
      </c>
      <c r="AE21" s="322">
        <f>_xlfn.IFNA(VLOOKUP(B21,BASE!A:R,17,0),0)</f>
        <v>0</v>
      </c>
      <c r="AF21" s="322">
        <f>_xlfn.IFNA(VLOOKUP(B21,BASE!A:R,18,0),0)</f>
        <v>0</v>
      </c>
      <c r="AG21" s="325"/>
      <c r="AH21" s="325"/>
    </row>
    <row r="22" spans="1:34" s="326" customFormat="1" x14ac:dyDescent="0.25">
      <c r="A22" s="320" t="str">
        <f>B22</f>
        <v>UL0139</v>
      </c>
      <c r="B22" s="320" t="s">
        <v>52</v>
      </c>
      <c r="C22" s="320" t="s">
        <v>240</v>
      </c>
      <c r="D22" s="320" t="s">
        <v>376</v>
      </c>
      <c r="E22" s="320" t="s">
        <v>1018</v>
      </c>
      <c r="F22" s="320" t="s">
        <v>622</v>
      </c>
      <c r="G22" s="320"/>
      <c r="H22" s="360" t="str">
        <f>VLOOKUP(B22,'Flight Schedule'!B:R,17,0)</f>
        <v>HRF (C)  + Calzone (Y)</v>
      </c>
      <c r="I22" s="321" t="s">
        <v>1056</v>
      </c>
      <c r="J22" s="321" t="s">
        <v>421</v>
      </c>
      <c r="K22" s="321" t="s">
        <v>1037</v>
      </c>
      <c r="L22" s="321" t="str">
        <f>VLOOKUP(B22,'Flight Schedule'!B:U,20,0)</f>
        <v>LDN</v>
      </c>
      <c r="M22" s="320" t="s">
        <v>940</v>
      </c>
      <c r="N22" s="322">
        <f t="shared" si="0"/>
        <v>1</v>
      </c>
      <c r="O22" s="322">
        <f t="shared" si="1"/>
        <v>1</v>
      </c>
      <c r="P22" s="322">
        <f t="shared" si="2"/>
        <v>0</v>
      </c>
      <c r="Q22" s="322">
        <f t="shared" si="3"/>
        <v>2</v>
      </c>
      <c r="R22" s="322">
        <f t="shared" si="4"/>
        <v>0</v>
      </c>
      <c r="S22" s="322">
        <v>0</v>
      </c>
      <c r="T22" s="322">
        <f t="shared" si="5"/>
        <v>1</v>
      </c>
      <c r="U22" s="322">
        <f t="shared" si="6"/>
        <v>1</v>
      </c>
      <c r="V22" s="322">
        <f t="shared" si="7"/>
        <v>0</v>
      </c>
      <c r="W22" s="322">
        <f t="shared" si="8"/>
        <v>1</v>
      </c>
      <c r="X22" s="322">
        <f t="shared" si="9"/>
        <v>0</v>
      </c>
      <c r="Y22" s="322">
        <v>0</v>
      </c>
      <c r="Z22" s="323">
        <v>1</v>
      </c>
      <c r="AA22" s="323">
        <v>1</v>
      </c>
      <c r="AB22" s="323">
        <v>1</v>
      </c>
      <c r="AC22" s="324"/>
      <c r="AD22" s="324">
        <v>1</v>
      </c>
      <c r="AE22" s="322">
        <f>_xlfn.IFNA(VLOOKUP(B22,BASE!A:R,17,0),0)</f>
        <v>0</v>
      </c>
      <c r="AF22" s="322">
        <f>_xlfn.IFNA(VLOOKUP(B22,BASE!A:R,18,0),0)</f>
        <v>1</v>
      </c>
      <c r="AG22" s="325">
        <f>AE22+AE23</f>
        <v>0</v>
      </c>
      <c r="AH22" s="325">
        <f>AF22+AF23</f>
        <v>1</v>
      </c>
    </row>
    <row r="23" spans="1:34" s="326" customFormat="1" x14ac:dyDescent="0.25">
      <c r="A23" s="320">
        <v>140</v>
      </c>
      <c r="B23" s="320" t="s">
        <v>118</v>
      </c>
      <c r="C23" s="320" t="s">
        <v>376</v>
      </c>
      <c r="D23" s="320" t="s">
        <v>240</v>
      </c>
      <c r="E23" s="320" t="s">
        <v>627</v>
      </c>
      <c r="F23" s="320" t="s">
        <v>620</v>
      </c>
      <c r="G23" s="320"/>
      <c r="H23" s="360" t="str">
        <f>VLOOKUP(B23,'Flight Schedule'!B:R,17,0)</f>
        <v>HRF (C)  + Calzone (Y)</v>
      </c>
      <c r="I23" s="321" t="s">
        <v>1056</v>
      </c>
      <c r="J23" s="321" t="s">
        <v>421</v>
      </c>
      <c r="K23" s="321" t="s">
        <v>1037</v>
      </c>
      <c r="L23" s="321" t="str">
        <f>VLOOKUP(B23,'Flight Schedule'!B:U,20,0)</f>
        <v>-</v>
      </c>
      <c r="M23" s="320" t="s">
        <v>943</v>
      </c>
      <c r="N23" s="322">
        <f t="shared" si="0"/>
        <v>1</v>
      </c>
      <c r="O23" s="322">
        <f t="shared" si="1"/>
        <v>1</v>
      </c>
      <c r="P23" s="322">
        <f t="shared" si="2"/>
        <v>0</v>
      </c>
      <c r="Q23" s="322">
        <f t="shared" si="3"/>
        <v>2</v>
      </c>
      <c r="R23" s="322">
        <f t="shared" si="4"/>
        <v>0</v>
      </c>
      <c r="S23" s="322">
        <v>0</v>
      </c>
      <c r="T23" s="322">
        <f t="shared" si="5"/>
        <v>1</v>
      </c>
      <c r="U23" s="322">
        <f t="shared" si="6"/>
        <v>1</v>
      </c>
      <c r="V23" s="322">
        <f t="shared" si="7"/>
        <v>0</v>
      </c>
      <c r="W23" s="322">
        <f t="shared" si="8"/>
        <v>1</v>
      </c>
      <c r="X23" s="322">
        <f t="shared" si="9"/>
        <v>0</v>
      </c>
      <c r="Y23" s="322">
        <v>0</v>
      </c>
      <c r="Z23" s="323">
        <v>1</v>
      </c>
      <c r="AA23" s="323">
        <v>1</v>
      </c>
      <c r="AB23" s="323">
        <v>1</v>
      </c>
      <c r="AC23" s="324"/>
      <c r="AD23" s="324">
        <v>1</v>
      </c>
      <c r="AE23" s="322">
        <f>_xlfn.IFNA(VLOOKUP(B23,BASE!A:R,17,0),0)</f>
        <v>0</v>
      </c>
      <c r="AF23" s="322">
        <f>_xlfn.IFNA(VLOOKUP(B23,BASE!A:R,18,0),0)</f>
        <v>0</v>
      </c>
      <c r="AG23" s="325"/>
      <c r="AH23" s="325"/>
    </row>
    <row r="24" spans="1:34" x14ac:dyDescent="0.25">
      <c r="A24" s="257" t="str">
        <f>B24</f>
        <v>UL0141</v>
      </c>
      <c r="B24" s="257" t="s">
        <v>59</v>
      </c>
      <c r="C24" s="257" t="s">
        <v>240</v>
      </c>
      <c r="D24" s="257" t="s">
        <v>388</v>
      </c>
      <c r="E24" s="257" t="s">
        <v>866</v>
      </c>
      <c r="F24" s="257" t="s">
        <v>946</v>
      </c>
      <c r="G24" s="257"/>
      <c r="H24" s="361" t="str">
        <f>VLOOKUP(B24,'Flight Schedule'!B:R,17,0)</f>
        <v>HRF (C)  + HRF (Y)</v>
      </c>
      <c r="I24" s="284" t="s">
        <v>1057</v>
      </c>
      <c r="J24" s="284" t="s">
        <v>421</v>
      </c>
      <c r="K24" s="284" t="s">
        <v>421</v>
      </c>
      <c r="L24" s="284" t="str">
        <f>VLOOKUP(B24,'Flight Schedule'!B:U,20,0)</f>
        <v>HLM</v>
      </c>
      <c r="M24" s="257" t="s">
        <v>705</v>
      </c>
      <c r="N24" s="285">
        <f>IF(J24="HRF",2,0)+IF(J24="HBF",2,0)+IF(J24="CBF",2,0)+IF(J24="LDN",2,0)+IF(J24="HLM",2,0)</f>
        <v>2</v>
      </c>
      <c r="O24" s="285">
        <f>IF(J24="HRF",2,0)+IF(J24="HBF",2,0)+IF(J24="CBF",2,0)+IF(J24="LDN",2,0)+IF(J24="HLM",2,0)</f>
        <v>2</v>
      </c>
      <c r="P24" s="285">
        <f t="shared" si="2"/>
        <v>0</v>
      </c>
      <c r="Q24" s="285">
        <f>IF(K24="HRF",4,0)+IF(K24="HBF",4,0)+IF(K24="CBF",4,0)+IF(K24="LDN",4,0)+IF(K24="HLM",4,0)++IF(K24="Calzone",4,0)</f>
        <v>4</v>
      </c>
      <c r="R24" s="285">
        <f>IF(K24="HRF",3,0)+IF(K24="HBF",4,0)+IF(K24="CBF",4,0)+IF(K24="LDN",4,0)+IF(K24="HLM",4,0)++IF(K24="Calzone",3,0)</f>
        <v>3</v>
      </c>
      <c r="S24" s="285">
        <v>0</v>
      </c>
      <c r="T24" s="285">
        <f t="shared" si="5"/>
        <v>1</v>
      </c>
      <c r="U24" s="285">
        <f t="shared" si="6"/>
        <v>1</v>
      </c>
      <c r="V24" s="285">
        <f t="shared" si="7"/>
        <v>0</v>
      </c>
      <c r="W24" s="285">
        <f>IF(J24="HRF",2,0)+IF(J24="HBF",2,0)+IF(J24="CBF",2,0)+IF(J24="LDN",2,0)+IF(J24="HLM",2,0)+IF(J24="Calzone",2,0)</f>
        <v>2</v>
      </c>
      <c r="X24" s="285">
        <f>IF(K24="HRF",2,0)+IF(K24="HBF",2,0)+IF(K24="CBF",2,0)+IF(K24="LDN",2,0)+IF(K24="HLM",2,0)</f>
        <v>2</v>
      </c>
      <c r="Y24" s="285">
        <v>0</v>
      </c>
      <c r="Z24" s="286">
        <v>1</v>
      </c>
      <c r="AA24" s="286">
        <v>1</v>
      </c>
      <c r="AB24" s="286">
        <v>1</v>
      </c>
      <c r="AC24" s="287">
        <v>1</v>
      </c>
      <c r="AD24" s="287">
        <v>1</v>
      </c>
      <c r="AE24" s="288">
        <f>_xlfn.IFNA(VLOOKUP(B24,BASE!A:R,17,0),0)</f>
        <v>0</v>
      </c>
      <c r="AF24" s="288">
        <f>_xlfn.IFNA(VLOOKUP(B24,BASE!A:R,18,0),0)</f>
        <v>0</v>
      </c>
      <c r="AG24" s="278">
        <f>AE24+AE25+AE26</f>
        <v>0</v>
      </c>
      <c r="AH24" s="278">
        <f>AF24+AF25+AF26</f>
        <v>0</v>
      </c>
    </row>
    <row r="25" spans="1:34" x14ac:dyDescent="0.25">
      <c r="A25" s="257">
        <v>142</v>
      </c>
      <c r="B25" s="257" t="s">
        <v>186</v>
      </c>
      <c r="C25" s="257" t="s">
        <v>388</v>
      </c>
      <c r="D25" s="257" t="s">
        <v>240</v>
      </c>
      <c r="E25" s="257"/>
      <c r="F25" s="257"/>
      <c r="G25" s="257"/>
      <c r="H25" s="361" t="str">
        <f>VLOOKUP(B25,'Flight Schedule'!B:R,17,0)</f>
        <v>HRF (C)  + HRF (Y)</v>
      </c>
      <c r="I25" s="284" t="s">
        <v>1057</v>
      </c>
      <c r="J25" s="284" t="s">
        <v>421</v>
      </c>
      <c r="K25" s="284" t="s">
        <v>421</v>
      </c>
      <c r="L25" s="284" t="str">
        <f>VLOOKUP(B25,'Flight Schedule'!B:U,20,0)</f>
        <v>HLM</v>
      </c>
      <c r="M25" s="257" t="s">
        <v>705</v>
      </c>
      <c r="N25" s="285">
        <f t="shared" ref="N25:N31" si="11">IF(J25="HRF",2,0)+IF(J25="HBF",2,0)+IF(J25="CBF",2,0)+IF(J25="LDN",2,0)+IF(J25="HLM",2,0)</f>
        <v>2</v>
      </c>
      <c r="O25" s="285">
        <f t="shared" ref="O25:O31" si="12">IF(J25="HRF",2,0)+IF(J25="HBF",2,0)+IF(J25="CBF",2,0)+IF(J25="LDN",2,0)+IF(J25="HLM",2,0)</f>
        <v>2</v>
      </c>
      <c r="P25" s="285">
        <f t="shared" si="2"/>
        <v>0</v>
      </c>
      <c r="Q25" s="285">
        <f>IF(K25="HRF",4,0)+IF(K25="HBF",4,0)+IF(K25="CBF",4,0)+IF(K25="LDN",4,0)+IF(K25="HLM",4,0)++IF(K25="Calzone",4,0)</f>
        <v>4</v>
      </c>
      <c r="R25" s="285">
        <f>IF(K25="HRF",3,0)+IF(K25="HBF",4,0)+IF(K25="CBF",4,0)+IF(K25="LDN",4,0)+IF(K25="HLM",4,0)++IF(K25="Calzone",3,0)</f>
        <v>3</v>
      </c>
      <c r="S25" s="285">
        <v>0</v>
      </c>
      <c r="T25" s="285">
        <f t="shared" si="5"/>
        <v>1</v>
      </c>
      <c r="U25" s="285">
        <f t="shared" si="6"/>
        <v>1</v>
      </c>
      <c r="V25" s="285">
        <f t="shared" si="7"/>
        <v>0</v>
      </c>
      <c r="W25" s="285">
        <f t="shared" ref="W25:W31" si="13">IF(J25="HRF",2,0)+IF(J25="HBF",2,0)+IF(J25="CBF",2,0)+IF(J25="LDN",2,0)+IF(J25="HLM",2,0)+IF(J25="Calzone",2,0)</f>
        <v>2</v>
      </c>
      <c r="X25" s="285">
        <f t="shared" ref="X25:X31" si="14">IF(K25="HRF",2,0)+IF(K25="HBF",2,0)+IF(K25="CBF",2,0)+IF(K25="LDN",2,0)+IF(K25="HLM",2,0)</f>
        <v>2</v>
      </c>
      <c r="Y25" s="285">
        <v>0</v>
      </c>
      <c r="Z25" s="286">
        <v>1</v>
      </c>
      <c r="AA25" s="286">
        <v>1</v>
      </c>
      <c r="AB25" s="286">
        <v>1</v>
      </c>
      <c r="AC25" s="287">
        <v>1</v>
      </c>
      <c r="AD25" s="287">
        <v>1</v>
      </c>
      <c r="AE25" s="288">
        <f>_xlfn.IFNA(VLOOKUP(B25,BASE!A:R,17,0),0)</f>
        <v>0</v>
      </c>
      <c r="AF25" s="288">
        <f>_xlfn.IFNA(VLOOKUP(B25,BASE!A:R,18,0),0)</f>
        <v>0</v>
      </c>
      <c r="AG25" s="278"/>
      <c r="AH25" s="278"/>
    </row>
    <row r="26" spans="1:34" x14ac:dyDescent="0.25">
      <c r="A26" s="257">
        <v>142</v>
      </c>
      <c r="B26" s="257" t="s">
        <v>917</v>
      </c>
      <c r="C26" s="257" t="s">
        <v>388</v>
      </c>
      <c r="D26" s="257" t="s">
        <v>240</v>
      </c>
      <c r="E26" s="257"/>
      <c r="F26" s="257"/>
      <c r="G26" s="257"/>
      <c r="H26" s="361" t="str">
        <f>VLOOKUP(B26,'Flight Schedule'!B:R,17,0)</f>
        <v>HRF (C)  + HRF (Y)</v>
      </c>
      <c r="I26" s="284" t="s">
        <v>1057</v>
      </c>
      <c r="J26" s="284" t="s">
        <v>421</v>
      </c>
      <c r="K26" s="284" t="s">
        <v>421</v>
      </c>
      <c r="L26" s="284" t="str">
        <f>VLOOKUP(B26,'Flight Schedule'!B:U,20,0)</f>
        <v>HRF</v>
      </c>
      <c r="M26" s="257" t="s">
        <v>949</v>
      </c>
      <c r="N26" s="285">
        <f t="shared" si="11"/>
        <v>2</v>
      </c>
      <c r="O26" s="285">
        <f t="shared" si="12"/>
        <v>2</v>
      </c>
      <c r="P26" s="285">
        <f t="shared" si="2"/>
        <v>0</v>
      </c>
      <c r="Q26" s="285">
        <f t="shared" ref="Q26:Q31" si="15">IF(K26="HRF",4,0)+IF(K26="HBF",4,0)+IF(K26="CBF",4,0)+IF(K26="LDN",4,0)+IF(K26="HLM",4,0)++IF(K26="Calzone",4,0)</f>
        <v>4</v>
      </c>
      <c r="R26" s="285">
        <f t="shared" ref="R26:R31" si="16">IF(K26="HRF",3,0)+IF(K26="HBF",4,0)+IF(K26="CBF",4,0)+IF(K26="LDN",4,0)+IF(K26="HLM",4,0)++IF(K26="Calzone",3,0)</f>
        <v>3</v>
      </c>
      <c r="S26" s="285">
        <v>0</v>
      </c>
      <c r="T26" s="285">
        <f t="shared" si="5"/>
        <v>1</v>
      </c>
      <c r="U26" s="285">
        <f t="shared" si="6"/>
        <v>1</v>
      </c>
      <c r="V26" s="285">
        <f t="shared" si="7"/>
        <v>0</v>
      </c>
      <c r="W26" s="285">
        <f t="shared" si="13"/>
        <v>2</v>
      </c>
      <c r="X26" s="285">
        <f t="shared" si="14"/>
        <v>2</v>
      </c>
      <c r="Y26" s="285">
        <v>0</v>
      </c>
      <c r="Z26" s="286">
        <v>1</v>
      </c>
      <c r="AA26" s="286">
        <v>1</v>
      </c>
      <c r="AB26" s="286">
        <v>1</v>
      </c>
      <c r="AC26" s="287">
        <v>1</v>
      </c>
      <c r="AD26" s="287">
        <v>1</v>
      </c>
      <c r="AE26" s="288">
        <f>_xlfn.IFNA(VLOOKUP(B26,BASE!A:R,17,0),0)</f>
        <v>0</v>
      </c>
      <c r="AF26" s="288">
        <f>_xlfn.IFNA(VLOOKUP(B26,BASE!A:R,18,0),0)</f>
        <v>0</v>
      </c>
      <c r="AG26" s="278"/>
      <c r="AH26" s="278"/>
    </row>
    <row r="27" spans="1:34" x14ac:dyDescent="0.25">
      <c r="A27" s="257" t="str">
        <f>B27</f>
        <v>UL0143</v>
      </c>
      <c r="B27" s="257" t="s">
        <v>160</v>
      </c>
      <c r="C27" s="257" t="s">
        <v>240</v>
      </c>
      <c r="D27" s="257" t="s">
        <v>388</v>
      </c>
      <c r="E27" s="257" t="s">
        <v>476</v>
      </c>
      <c r="F27" s="257" t="s">
        <v>927</v>
      </c>
      <c r="G27" s="257"/>
      <c r="H27" s="361" t="str">
        <f>VLOOKUP(B27,'Flight Schedule'!B:R,17,0)</f>
        <v>HLM (C)  + HLM (Y)</v>
      </c>
      <c r="I27" s="284" t="s">
        <v>1058</v>
      </c>
      <c r="J27" s="284" t="s">
        <v>38</v>
      </c>
      <c r="K27" s="284" t="s">
        <v>38</v>
      </c>
      <c r="L27" s="284" t="str">
        <f>VLOOKUP(B27,'Flight Schedule'!B:U,20,0)</f>
        <v>HLM</v>
      </c>
      <c r="M27" s="257" t="s">
        <v>773</v>
      </c>
      <c r="N27" s="285">
        <f t="shared" si="11"/>
        <v>2</v>
      </c>
      <c r="O27" s="285">
        <f t="shared" si="12"/>
        <v>2</v>
      </c>
      <c r="P27" s="285">
        <f t="shared" si="2"/>
        <v>1</v>
      </c>
      <c r="Q27" s="285">
        <f t="shared" si="15"/>
        <v>4</v>
      </c>
      <c r="R27" s="285">
        <f t="shared" si="16"/>
        <v>4</v>
      </c>
      <c r="S27" s="285">
        <v>0</v>
      </c>
      <c r="T27" s="285">
        <f t="shared" si="5"/>
        <v>1</v>
      </c>
      <c r="U27" s="285">
        <f t="shared" si="6"/>
        <v>1</v>
      </c>
      <c r="V27" s="285">
        <f t="shared" si="7"/>
        <v>1</v>
      </c>
      <c r="W27" s="285">
        <f t="shared" si="13"/>
        <v>2</v>
      </c>
      <c r="X27" s="285">
        <f t="shared" si="14"/>
        <v>2</v>
      </c>
      <c r="Y27" s="285">
        <v>0</v>
      </c>
      <c r="Z27" s="286">
        <v>1</v>
      </c>
      <c r="AA27" s="286">
        <v>1</v>
      </c>
      <c r="AB27" s="286">
        <v>1</v>
      </c>
      <c r="AC27" s="287">
        <v>1</v>
      </c>
      <c r="AD27" s="287">
        <v>1</v>
      </c>
      <c r="AE27" s="288">
        <f>_xlfn.IFNA(VLOOKUP(B27,BASE!A:R,17,0),0)</f>
        <v>0</v>
      </c>
      <c r="AF27" s="288">
        <f>_xlfn.IFNA(VLOOKUP(B27,BASE!A:R,18,0),0)</f>
        <v>0</v>
      </c>
      <c r="AG27" s="278">
        <f>AE27+AE28+AE29</f>
        <v>0</v>
      </c>
      <c r="AH27" s="278">
        <f>AF27+AF28+AF29</f>
        <v>0</v>
      </c>
    </row>
    <row r="28" spans="1:34" x14ac:dyDescent="0.25">
      <c r="A28" s="257">
        <v>144</v>
      </c>
      <c r="B28" s="257" t="s">
        <v>202</v>
      </c>
      <c r="C28" s="257" t="s">
        <v>388</v>
      </c>
      <c r="D28" s="257" t="s">
        <v>240</v>
      </c>
      <c r="E28" s="257"/>
      <c r="F28" s="257"/>
      <c r="G28" s="257"/>
      <c r="H28" s="361" t="str">
        <f>VLOOKUP(B28,'Flight Schedule'!B:R,17,0)</f>
        <v>HLM (C)  + HLM (Y)</v>
      </c>
      <c r="I28" s="284" t="s">
        <v>1058</v>
      </c>
      <c r="J28" s="284" t="s">
        <v>38</v>
      </c>
      <c r="K28" s="284" t="s">
        <v>38</v>
      </c>
      <c r="L28" s="284" t="str">
        <f>VLOOKUP(B28,'Flight Schedule'!B:U,20,0)</f>
        <v>HLM</v>
      </c>
      <c r="M28" s="257" t="s">
        <v>773</v>
      </c>
      <c r="N28" s="285">
        <f t="shared" si="11"/>
        <v>2</v>
      </c>
      <c r="O28" s="285">
        <f t="shared" si="12"/>
        <v>2</v>
      </c>
      <c r="P28" s="285">
        <f t="shared" si="2"/>
        <v>1</v>
      </c>
      <c r="Q28" s="285">
        <f t="shared" si="15"/>
        <v>4</v>
      </c>
      <c r="R28" s="285">
        <f t="shared" si="16"/>
        <v>4</v>
      </c>
      <c r="S28" s="285">
        <v>0</v>
      </c>
      <c r="T28" s="285">
        <f t="shared" si="5"/>
        <v>1</v>
      </c>
      <c r="U28" s="285">
        <f t="shared" si="6"/>
        <v>1</v>
      </c>
      <c r="V28" s="285">
        <f t="shared" si="7"/>
        <v>1</v>
      </c>
      <c r="W28" s="285">
        <f t="shared" si="13"/>
        <v>2</v>
      </c>
      <c r="X28" s="285">
        <f t="shared" si="14"/>
        <v>2</v>
      </c>
      <c r="Y28" s="285">
        <v>0</v>
      </c>
      <c r="Z28" s="286">
        <v>1</v>
      </c>
      <c r="AA28" s="286">
        <v>1</v>
      </c>
      <c r="AB28" s="286">
        <v>1</v>
      </c>
      <c r="AC28" s="287">
        <v>1</v>
      </c>
      <c r="AD28" s="287">
        <v>1</v>
      </c>
      <c r="AE28" s="288">
        <f>_xlfn.IFNA(VLOOKUP(B28,BASE!A:R,17,0),0)</f>
        <v>0</v>
      </c>
      <c r="AF28" s="288">
        <f>_xlfn.IFNA(VLOOKUP(B28,BASE!A:R,18,0),0)</f>
        <v>0</v>
      </c>
      <c r="AG28" s="278"/>
      <c r="AH28" s="278"/>
    </row>
    <row r="29" spans="1:34" x14ac:dyDescent="0.25">
      <c r="A29" s="257">
        <v>144</v>
      </c>
      <c r="B29" s="257" t="s">
        <v>693</v>
      </c>
      <c r="C29" s="257" t="s">
        <v>388</v>
      </c>
      <c r="D29" s="257" t="s">
        <v>240</v>
      </c>
      <c r="E29" s="257"/>
      <c r="F29" s="257"/>
      <c r="G29" s="257"/>
      <c r="H29" s="361" t="str">
        <f>VLOOKUP(B29,'Flight Schedule'!B:R,17,0)</f>
        <v>HLM (C)  + HLM (Y)</v>
      </c>
      <c r="I29" s="284" t="s">
        <v>1058</v>
      </c>
      <c r="J29" s="284" t="s">
        <v>38</v>
      </c>
      <c r="K29" s="284" t="s">
        <v>38</v>
      </c>
      <c r="L29" s="284" t="str">
        <f>VLOOKUP(B29,'Flight Schedule'!B:U,20,0)</f>
        <v>LDN</v>
      </c>
      <c r="M29" s="257" t="s">
        <v>710</v>
      </c>
      <c r="N29" s="285">
        <f t="shared" si="11"/>
        <v>2</v>
      </c>
      <c r="O29" s="285">
        <f t="shared" si="12"/>
        <v>2</v>
      </c>
      <c r="P29" s="285">
        <f t="shared" si="2"/>
        <v>1</v>
      </c>
      <c r="Q29" s="285">
        <f t="shared" si="15"/>
        <v>4</v>
      </c>
      <c r="R29" s="285">
        <f t="shared" si="16"/>
        <v>4</v>
      </c>
      <c r="S29" s="285">
        <v>0</v>
      </c>
      <c r="T29" s="285">
        <f t="shared" si="5"/>
        <v>1</v>
      </c>
      <c r="U29" s="285">
        <f t="shared" si="6"/>
        <v>1</v>
      </c>
      <c r="V29" s="285">
        <f t="shared" si="7"/>
        <v>1</v>
      </c>
      <c r="W29" s="285">
        <f t="shared" si="13"/>
        <v>2</v>
      </c>
      <c r="X29" s="285">
        <f t="shared" si="14"/>
        <v>2</v>
      </c>
      <c r="Y29" s="285">
        <v>0</v>
      </c>
      <c r="Z29" s="286">
        <v>1</v>
      </c>
      <c r="AA29" s="286">
        <v>1</v>
      </c>
      <c r="AB29" s="286">
        <v>1</v>
      </c>
      <c r="AC29" s="287">
        <v>1</v>
      </c>
      <c r="AD29" s="287">
        <v>1</v>
      </c>
      <c r="AE29" s="288">
        <f>_xlfn.IFNA(VLOOKUP(B29,BASE!A:R,17,0),0)</f>
        <v>0</v>
      </c>
      <c r="AF29" s="288">
        <f>_xlfn.IFNA(VLOOKUP(B29,BASE!A:R,18,0),0)</f>
        <v>0</v>
      </c>
      <c r="AG29" s="278"/>
      <c r="AH29" s="278"/>
    </row>
    <row r="30" spans="1:34" x14ac:dyDescent="0.25">
      <c r="A30" s="257" t="str">
        <f>B30</f>
        <v>UL0151</v>
      </c>
      <c r="B30" s="257" t="s">
        <v>952</v>
      </c>
      <c r="C30" s="257" t="s">
        <v>240</v>
      </c>
      <c r="D30" s="257" t="s">
        <v>390</v>
      </c>
      <c r="E30" s="351" t="s">
        <v>953</v>
      </c>
      <c r="F30" s="257" t="s">
        <v>582</v>
      </c>
      <c r="G30" s="257"/>
      <c r="H30" s="361" t="str">
        <f>VLOOKUP(B30,'Flight Schedule'!B:R,17,0)</f>
        <v>HRF (C ) / HRF (Y)</v>
      </c>
      <c r="I30" s="284" t="s">
        <v>1057</v>
      </c>
      <c r="J30" s="284" t="s">
        <v>421</v>
      </c>
      <c r="K30" s="284" t="s">
        <v>421</v>
      </c>
      <c r="L30" s="284" t="str">
        <f>VLOOKUP(B30,'Flight Schedule'!B:U,20,0)</f>
        <v>HRF</v>
      </c>
      <c r="M30" s="257" t="s">
        <v>705</v>
      </c>
      <c r="N30" s="359">
        <f>(IF(J30="HRF",2,0)+IF(J30="HBF",2,0)+IF(J30="CBF",2,0)+IF(J30="LDN",2,0)+IF(J30="HLM",2,0))/2</f>
        <v>1</v>
      </c>
      <c r="O30" s="285">
        <f t="shared" si="12"/>
        <v>2</v>
      </c>
      <c r="P30" s="285">
        <f t="shared" si="2"/>
        <v>0</v>
      </c>
      <c r="Q30" s="359">
        <f>(IF(K30="HRF",4,0)+IF(K30="HBF",4,0)+IF(K30="CBF",4,0)+IF(K30="LDN",4,0)+IF(K30="HLM",4,0)++IF(K30="Calzone",4,0))/2</f>
        <v>2</v>
      </c>
      <c r="R30" s="285">
        <f t="shared" si="16"/>
        <v>3</v>
      </c>
      <c r="S30" s="285">
        <v>0</v>
      </c>
      <c r="T30" s="359">
        <f>(IF(J30="HRF",1,0)+IF(J30="HBF",1,0)+IF(J30="CBF",1,0)+IF(J30="LDN",1,0)+IF(J30="HLM",1,0))/2</f>
        <v>0.5</v>
      </c>
      <c r="U30" s="285">
        <f t="shared" si="6"/>
        <v>1</v>
      </c>
      <c r="V30" s="285">
        <f t="shared" si="7"/>
        <v>0</v>
      </c>
      <c r="W30" s="359">
        <f>(IF(J30="HRF",2,0)+IF(J30="HBF",2,0)+IF(J30="CBF",2,0)+IF(J30="LDN",2,0)+IF(J30="HLM",2,0)+IF(J30="Calzone",2,0))/2</f>
        <v>1</v>
      </c>
      <c r="X30" s="285">
        <f t="shared" si="14"/>
        <v>2</v>
      </c>
      <c r="Y30" s="285">
        <v>0</v>
      </c>
      <c r="Z30" s="286">
        <v>1</v>
      </c>
      <c r="AA30" s="286">
        <v>1</v>
      </c>
      <c r="AB30" s="286">
        <v>1</v>
      </c>
      <c r="AC30" s="287">
        <v>1</v>
      </c>
      <c r="AD30" s="287">
        <v>1</v>
      </c>
      <c r="AE30" s="288">
        <f>_xlfn.IFNA(VLOOKUP(B30,BASE!A:R,17,0),0)</f>
        <v>0</v>
      </c>
      <c r="AF30" s="288">
        <f>_xlfn.IFNA(VLOOKUP(B30,BASE!A:R,18,0),0)</f>
        <v>0</v>
      </c>
      <c r="AG30" s="278">
        <f>AE30+AE31</f>
        <v>0</v>
      </c>
      <c r="AH30" s="278">
        <f>AF30+AF31</f>
        <v>0</v>
      </c>
    </row>
    <row r="31" spans="1:34" x14ac:dyDescent="0.25">
      <c r="A31" s="257">
        <v>152</v>
      </c>
      <c r="B31" s="257" t="s">
        <v>955</v>
      </c>
      <c r="C31" s="257" t="s">
        <v>390</v>
      </c>
      <c r="D31" s="257" t="s">
        <v>240</v>
      </c>
      <c r="E31" s="257" t="s">
        <v>775</v>
      </c>
      <c r="F31" s="257" t="s">
        <v>956</v>
      </c>
      <c r="G31" s="257"/>
      <c r="H31" s="361" t="str">
        <f>VLOOKUP(B31,'Flight Schedule'!B:R,17,0)</f>
        <v>HBF (C ) / HBF (Y)</v>
      </c>
      <c r="I31" s="284" t="s">
        <v>1059</v>
      </c>
      <c r="J31" s="284" t="s">
        <v>37</v>
      </c>
      <c r="K31" s="284" t="s">
        <v>37</v>
      </c>
      <c r="L31" s="257" t="str">
        <f>VLOOKUP(B31,'Flight Schedule'!B:U,20,0)</f>
        <v>HBF</v>
      </c>
      <c r="M31" s="257" t="s">
        <v>706</v>
      </c>
      <c r="N31" s="285">
        <f t="shared" si="11"/>
        <v>2</v>
      </c>
      <c r="O31" s="285">
        <f t="shared" si="12"/>
        <v>2</v>
      </c>
      <c r="P31" s="285">
        <f t="shared" si="2"/>
        <v>0</v>
      </c>
      <c r="Q31" s="285">
        <f t="shared" si="15"/>
        <v>4</v>
      </c>
      <c r="R31" s="285">
        <f t="shared" si="16"/>
        <v>4</v>
      </c>
      <c r="S31" s="285">
        <v>0</v>
      </c>
      <c r="T31" s="285">
        <f t="shared" si="5"/>
        <v>1</v>
      </c>
      <c r="U31" s="285">
        <f t="shared" si="6"/>
        <v>1</v>
      </c>
      <c r="V31" s="285">
        <f t="shared" si="7"/>
        <v>0</v>
      </c>
      <c r="W31" s="285">
        <f t="shared" si="13"/>
        <v>2</v>
      </c>
      <c r="X31" s="285">
        <f t="shared" si="14"/>
        <v>2</v>
      </c>
      <c r="Y31" s="285">
        <v>0</v>
      </c>
      <c r="Z31" s="286">
        <v>1</v>
      </c>
      <c r="AA31" s="286">
        <v>1</v>
      </c>
      <c r="AB31" s="286">
        <v>1</v>
      </c>
      <c r="AC31" s="287">
        <v>1</v>
      </c>
      <c r="AD31" s="287">
        <v>1</v>
      </c>
      <c r="AE31" s="288">
        <f>_xlfn.IFNA(VLOOKUP(B31,BASE!A:R,17,0),0)</f>
        <v>0</v>
      </c>
      <c r="AF31" s="288">
        <f>_xlfn.IFNA(VLOOKUP(B31,BASE!A:R,18,0),0)</f>
        <v>0</v>
      </c>
      <c r="AG31" s="278"/>
      <c r="AH31" s="278"/>
    </row>
    <row r="32" spans="1:34" x14ac:dyDescent="0.25">
      <c r="A32" s="257" t="str">
        <f>B32</f>
        <v>UL0153</v>
      </c>
      <c r="B32" s="257" t="s">
        <v>958</v>
      </c>
      <c r="C32" s="257" t="s">
        <v>240</v>
      </c>
      <c r="D32" s="257" t="s">
        <v>391</v>
      </c>
      <c r="E32" s="351" t="s">
        <v>915</v>
      </c>
      <c r="F32" s="257" t="s">
        <v>617</v>
      </c>
      <c r="G32" s="257"/>
      <c r="H32" s="361" t="str">
        <f>VLOOKUP(B32,'Flight Schedule'!B:R,17,0)</f>
        <v>HBF (C ) / HBF (Y)</v>
      </c>
      <c r="I32" s="284" t="s">
        <v>1057</v>
      </c>
      <c r="J32" s="284" t="s">
        <v>37</v>
      </c>
      <c r="K32" s="284" t="s">
        <v>37</v>
      </c>
      <c r="L32" s="257" t="str">
        <f>VLOOKUP(B32,'Flight Schedule'!B:U,20,0)</f>
        <v>HBF + SWS</v>
      </c>
      <c r="M32" s="257" t="s">
        <v>705</v>
      </c>
      <c r="N32" s="285">
        <f t="shared" ref="N32" si="17">IF(J32="HRF",2,0)+IF(J32="HBF",2,0)+IF(J32="CBF",2,0)+IF(J32="LDN",2,0)+IF(J32="HLM",2,0)</f>
        <v>2</v>
      </c>
      <c r="O32" s="285">
        <f t="shared" ref="O32" si="18">IF(J32="HRF",2,0)+IF(J32="HBF",2,0)+IF(J32="CBF",2,0)+IF(J32="LDN",2,0)+IF(J32="HLM",2,0)</f>
        <v>2</v>
      </c>
      <c r="P32" s="285">
        <f t="shared" ref="P32" si="19">IF(J32="LDN",1,0)+IF(J32="HLM",1,0)</f>
        <v>0</v>
      </c>
      <c r="Q32" s="285">
        <f t="shared" ref="Q32" si="20">IF(K32="HRF",4,0)+IF(K32="HBF",4,0)+IF(K32="CBF",4,0)+IF(K32="LDN",4,0)+IF(K32="HLM",4,0)++IF(K32="Calzone",4,0)</f>
        <v>4</v>
      </c>
      <c r="R32" s="285">
        <f t="shared" ref="R32" si="21">IF(K32="HRF",3,0)+IF(K32="HBF",4,0)+IF(K32="CBF",4,0)+IF(K32="LDN",4,0)+IF(K32="HLM",4,0)++IF(K32="Calzone",3,0)</f>
        <v>4</v>
      </c>
      <c r="S32" s="285">
        <v>1</v>
      </c>
      <c r="T32" s="285">
        <f t="shared" ref="T32" si="22">IF(J32="HRF",1,0)+IF(J32="HBF",1,0)+IF(J32="CBF",1,0)+IF(J32="LDN",1,0)+IF(J32="HLM",1,0)</f>
        <v>1</v>
      </c>
      <c r="U32" s="285">
        <f t="shared" ref="U32" si="23">IF(J32="HRF",1,0)+IF(J32="HBF",1,0)+IF(J32="CBF",1,0)+IF(J32="LDN",1,0)+IF(J32="HLM",1,0)</f>
        <v>1</v>
      </c>
      <c r="V32" s="285">
        <f t="shared" ref="V32" si="24">IF(J32="LDN",1,0)+IF(J32="HLM",1,0)</f>
        <v>0</v>
      </c>
      <c r="W32" s="285">
        <f t="shared" ref="W32" si="25">IF(J32="HRF",2,0)+IF(J32="HBF",2,0)+IF(J32="CBF",2,0)+IF(J32="LDN",2,0)+IF(J32="HLM",2,0)+IF(J32="Calzone",2,0)</f>
        <v>2</v>
      </c>
      <c r="X32" s="285">
        <f t="shared" ref="X32" si="26">IF(K32="HRF",2,0)+IF(K32="HBF",2,0)+IF(K32="CBF",2,0)+IF(K32="LDN",2,0)+IF(K32="HLM",2,0)</f>
        <v>2</v>
      </c>
      <c r="Y32" s="285">
        <v>0</v>
      </c>
      <c r="Z32" s="286">
        <v>1</v>
      </c>
      <c r="AA32" s="286">
        <v>1</v>
      </c>
      <c r="AB32" s="286">
        <v>1</v>
      </c>
      <c r="AC32" s="287">
        <v>1</v>
      </c>
      <c r="AD32" s="287">
        <v>1</v>
      </c>
      <c r="AE32" s="288">
        <f>_xlfn.IFNA(VLOOKUP(B32,BASE!A:R,17,0),0)</f>
        <v>0</v>
      </c>
      <c r="AF32" s="288">
        <f>_xlfn.IFNA(VLOOKUP(B32,BASE!A:R,18,0),0)</f>
        <v>0</v>
      </c>
      <c r="AG32" s="278">
        <f>AE32</f>
        <v>0</v>
      </c>
      <c r="AH32" s="278">
        <f>AF32</f>
        <v>0</v>
      </c>
    </row>
    <row r="33" spans="1:34" s="326" customFormat="1" x14ac:dyDescent="0.25">
      <c r="A33" s="320" t="str">
        <f>B33</f>
        <v>UL0161</v>
      </c>
      <c r="B33" s="320" t="s">
        <v>46</v>
      </c>
      <c r="C33" s="320" t="s">
        <v>240</v>
      </c>
      <c r="D33" s="320" t="s">
        <v>377</v>
      </c>
      <c r="E33" s="320" t="s">
        <v>776</v>
      </c>
      <c r="F33" s="320" t="s">
        <v>513</v>
      </c>
      <c r="G33" s="320"/>
      <c r="H33" s="360" t="str">
        <f>VLOOKUP(B33,'Flight Schedule'!B:R,17,0)</f>
        <v>HRF (C)  + Calzone (Y)</v>
      </c>
      <c r="I33" s="321" t="s">
        <v>1056</v>
      </c>
      <c r="J33" s="321" t="s">
        <v>421</v>
      </c>
      <c r="K33" s="321" t="s">
        <v>1037</v>
      </c>
      <c r="L33" s="321" t="str">
        <f>VLOOKUP(B33,'Flight Schedule'!B:U,20,0)</f>
        <v>HBF</v>
      </c>
      <c r="M33" s="320" t="s">
        <v>769</v>
      </c>
      <c r="N33" s="322">
        <f t="shared" si="0"/>
        <v>1</v>
      </c>
      <c r="O33" s="322">
        <f t="shared" si="1"/>
        <v>1</v>
      </c>
      <c r="P33" s="322">
        <f t="shared" si="2"/>
        <v>0</v>
      </c>
      <c r="Q33" s="322">
        <f t="shared" ref="Q33:Q48" si="27">IF(K33="HRF",2,0)+IF(K33="HBF",4,0)+IF(K33="CBF",4,0)+IF(K33="LDN",4,0)+IF(K33="HLM",4,0)+IF(K33="Calzone",2,0)</f>
        <v>2</v>
      </c>
      <c r="R33" s="322">
        <f t="shared" ref="R33:R48" si="28">IF(K33="HRF",0,0)+IF(K33="HBF",4,0)+IF(K33="CBF",4,0)+IF(K33="LDN",4,0)+IF(K33="HLM",4,0)++IF(K33="Calzone",0,0)</f>
        <v>0</v>
      </c>
      <c r="S33" s="322">
        <v>0</v>
      </c>
      <c r="T33" s="322">
        <f t="shared" si="5"/>
        <v>1</v>
      </c>
      <c r="U33" s="322">
        <f t="shared" si="6"/>
        <v>1</v>
      </c>
      <c r="V33" s="322">
        <f t="shared" si="7"/>
        <v>0</v>
      </c>
      <c r="W33" s="322">
        <f t="shared" ref="W33:W48" si="29">IF(J33="HRF",1,0)+IF(J33="HBF",2,0)+IF(J33="CBF",2,0)+IF(J33="LDN",2,0)+IF(J33="HLM",2,0)+IF(J33="Calzone",1,0)</f>
        <v>1</v>
      </c>
      <c r="X33" s="322">
        <f t="shared" ref="X33:X48" si="30">IF(K33="HRF",0,0)+IF(K33="HBF",2,0)+IF(K33="CBF",2,0)+IF(K33="LDN",2,0)+IF(K33="HLM",2,0)</f>
        <v>0</v>
      </c>
      <c r="Y33" s="322">
        <v>0</v>
      </c>
      <c r="Z33" s="323">
        <v>1</v>
      </c>
      <c r="AA33" s="323">
        <v>1</v>
      </c>
      <c r="AB33" s="323">
        <v>1</v>
      </c>
      <c r="AC33" s="324"/>
      <c r="AD33" s="324">
        <v>1</v>
      </c>
      <c r="AE33" s="322">
        <f>_xlfn.IFNA(VLOOKUP(B33,BASE!A:R,17,0),0)</f>
        <v>0</v>
      </c>
      <c r="AF33" s="322">
        <f>_xlfn.IFNA(VLOOKUP(B33,BASE!A:R,18,0),0)</f>
        <v>0</v>
      </c>
      <c r="AG33" s="325">
        <f>AE33+AE34</f>
        <v>0</v>
      </c>
      <c r="AH33" s="325">
        <f>AF33+AF34</f>
        <v>0</v>
      </c>
    </row>
    <row r="34" spans="1:34" s="326" customFormat="1" x14ac:dyDescent="0.25">
      <c r="A34" s="320">
        <v>162</v>
      </c>
      <c r="B34" s="320" t="s">
        <v>117</v>
      </c>
      <c r="C34" s="320" t="s">
        <v>377</v>
      </c>
      <c r="D34" s="320" t="s">
        <v>240</v>
      </c>
      <c r="E34" s="320" t="s">
        <v>575</v>
      </c>
      <c r="F34" s="320" t="s">
        <v>466</v>
      </c>
      <c r="G34" s="320"/>
      <c r="H34" s="360" t="str">
        <f>VLOOKUP(B34,'Flight Schedule'!B:R,17,0)</f>
        <v>HRF (C)  + Calzone (Y)</v>
      </c>
      <c r="I34" s="321" t="s">
        <v>1056</v>
      </c>
      <c r="J34" s="321" t="s">
        <v>421</v>
      </c>
      <c r="K34" s="321" t="s">
        <v>1037</v>
      </c>
      <c r="L34" s="321" t="str">
        <f>VLOOKUP(B34,'Flight Schedule'!B:U,20,0)</f>
        <v>-</v>
      </c>
      <c r="M34" s="320" t="s">
        <v>771</v>
      </c>
      <c r="N34" s="322">
        <f t="shared" si="0"/>
        <v>1</v>
      </c>
      <c r="O34" s="322">
        <f t="shared" si="1"/>
        <v>1</v>
      </c>
      <c r="P34" s="322">
        <f t="shared" si="2"/>
        <v>0</v>
      </c>
      <c r="Q34" s="322">
        <f t="shared" si="27"/>
        <v>2</v>
      </c>
      <c r="R34" s="322">
        <f t="shared" si="28"/>
        <v>0</v>
      </c>
      <c r="S34" s="322">
        <v>0</v>
      </c>
      <c r="T34" s="322">
        <f t="shared" si="5"/>
        <v>1</v>
      </c>
      <c r="U34" s="322">
        <f t="shared" si="6"/>
        <v>1</v>
      </c>
      <c r="V34" s="322">
        <f t="shared" si="7"/>
        <v>0</v>
      </c>
      <c r="W34" s="322">
        <f t="shared" si="29"/>
        <v>1</v>
      </c>
      <c r="X34" s="322">
        <f t="shared" si="30"/>
        <v>0</v>
      </c>
      <c r="Y34" s="322">
        <v>0</v>
      </c>
      <c r="Z34" s="323">
        <v>1</v>
      </c>
      <c r="AA34" s="323">
        <v>1</v>
      </c>
      <c r="AB34" s="323">
        <v>1</v>
      </c>
      <c r="AC34" s="324"/>
      <c r="AD34" s="324">
        <v>1</v>
      </c>
      <c r="AE34" s="322">
        <f>_xlfn.IFNA(VLOOKUP(B34,BASE!A:R,17,0),0)</f>
        <v>0</v>
      </c>
      <c r="AF34" s="322">
        <f>_xlfn.IFNA(VLOOKUP(B34,BASE!A:R,18,0),0)</f>
        <v>0</v>
      </c>
      <c r="AG34" s="325"/>
      <c r="AH34" s="325"/>
    </row>
    <row r="35" spans="1:34" s="326" customFormat="1" x14ac:dyDescent="0.25">
      <c r="A35" s="320" t="str">
        <f>B35</f>
        <v>UL0165</v>
      </c>
      <c r="B35" s="320" t="s">
        <v>43</v>
      </c>
      <c r="C35" s="320" t="s">
        <v>240</v>
      </c>
      <c r="D35" s="320" t="s">
        <v>423</v>
      </c>
      <c r="E35" s="320" t="s">
        <v>576</v>
      </c>
      <c r="F35" s="320" t="s">
        <v>513</v>
      </c>
      <c r="G35" s="320"/>
      <c r="H35" s="360" t="str">
        <f>VLOOKUP(B35,'Flight Schedule'!B:R,17,0)</f>
        <v>HRF (C)  + Calzone (Y)</v>
      </c>
      <c r="I35" s="321" t="s">
        <v>1056</v>
      </c>
      <c r="J35" s="321" t="s">
        <v>421</v>
      </c>
      <c r="K35" s="321" t="s">
        <v>1037</v>
      </c>
      <c r="L35" s="321" t="str">
        <f>VLOOKUP(B35,'Flight Schedule'!B:U,20,0)</f>
        <v xml:space="preserve">HBF </v>
      </c>
      <c r="M35" s="320" t="s">
        <v>769</v>
      </c>
      <c r="N35" s="322">
        <f t="shared" si="0"/>
        <v>1</v>
      </c>
      <c r="O35" s="322">
        <f t="shared" si="1"/>
        <v>1</v>
      </c>
      <c r="P35" s="322">
        <f t="shared" si="2"/>
        <v>0</v>
      </c>
      <c r="Q35" s="322">
        <f t="shared" si="27"/>
        <v>2</v>
      </c>
      <c r="R35" s="322">
        <f t="shared" si="28"/>
        <v>0</v>
      </c>
      <c r="S35" s="322">
        <v>0</v>
      </c>
      <c r="T35" s="322">
        <f t="shared" si="5"/>
        <v>1</v>
      </c>
      <c r="U35" s="322">
        <f t="shared" si="6"/>
        <v>1</v>
      </c>
      <c r="V35" s="322">
        <f t="shared" si="7"/>
        <v>0</v>
      </c>
      <c r="W35" s="322">
        <f t="shared" si="29"/>
        <v>1</v>
      </c>
      <c r="X35" s="322">
        <f t="shared" si="30"/>
        <v>0</v>
      </c>
      <c r="Y35" s="322">
        <v>0</v>
      </c>
      <c r="Z35" s="323">
        <v>1</v>
      </c>
      <c r="AA35" s="323">
        <v>1</v>
      </c>
      <c r="AB35" s="323">
        <v>1</v>
      </c>
      <c r="AC35" s="324"/>
      <c r="AD35" s="324">
        <v>1</v>
      </c>
      <c r="AE35" s="322">
        <f>_xlfn.IFNA(VLOOKUP(B35,BASE!A:R,17,0),0)</f>
        <v>0</v>
      </c>
      <c r="AF35" s="322">
        <f>_xlfn.IFNA(VLOOKUP(B35,BASE!A:R,18,0),0)</f>
        <v>0</v>
      </c>
      <c r="AG35" s="325">
        <f>AE35+AE36</f>
        <v>0</v>
      </c>
      <c r="AH35" s="325">
        <f>AF35+AF36</f>
        <v>0</v>
      </c>
    </row>
    <row r="36" spans="1:34" s="326" customFormat="1" x14ac:dyDescent="0.25">
      <c r="A36" s="320">
        <v>166</v>
      </c>
      <c r="B36" s="320" t="s">
        <v>116</v>
      </c>
      <c r="C36" s="320" t="s">
        <v>423</v>
      </c>
      <c r="D36" s="320" t="s">
        <v>240</v>
      </c>
      <c r="E36" s="320" t="s">
        <v>575</v>
      </c>
      <c r="F36" s="320" t="s">
        <v>474</v>
      </c>
      <c r="G36" s="320"/>
      <c r="H36" s="360" t="str">
        <f>VLOOKUP(B36,'Flight Schedule'!B:R,17,0)</f>
        <v>HRF (C)  + Calzone (Y)</v>
      </c>
      <c r="I36" s="321" t="s">
        <v>1056</v>
      </c>
      <c r="J36" s="321" t="s">
        <v>421</v>
      </c>
      <c r="K36" s="321" t="s">
        <v>1037</v>
      </c>
      <c r="L36" s="321" t="str">
        <f>VLOOKUP(B36,'Flight Schedule'!B:U,20,0)</f>
        <v>-</v>
      </c>
      <c r="M36" s="320" t="s">
        <v>771</v>
      </c>
      <c r="N36" s="322">
        <f t="shared" si="0"/>
        <v>1</v>
      </c>
      <c r="O36" s="322">
        <f t="shared" si="1"/>
        <v>1</v>
      </c>
      <c r="P36" s="322">
        <f t="shared" si="2"/>
        <v>0</v>
      </c>
      <c r="Q36" s="322">
        <f t="shared" si="27"/>
        <v>2</v>
      </c>
      <c r="R36" s="322">
        <f t="shared" si="28"/>
        <v>0</v>
      </c>
      <c r="S36" s="322">
        <v>0</v>
      </c>
      <c r="T36" s="322">
        <f t="shared" si="5"/>
        <v>1</v>
      </c>
      <c r="U36" s="322">
        <f t="shared" si="6"/>
        <v>1</v>
      </c>
      <c r="V36" s="322">
        <f t="shared" si="7"/>
        <v>0</v>
      </c>
      <c r="W36" s="322">
        <f t="shared" si="29"/>
        <v>1</v>
      </c>
      <c r="X36" s="322">
        <f t="shared" si="30"/>
        <v>0</v>
      </c>
      <c r="Y36" s="322">
        <v>0</v>
      </c>
      <c r="Z36" s="323">
        <v>1</v>
      </c>
      <c r="AA36" s="323">
        <v>1</v>
      </c>
      <c r="AB36" s="323">
        <v>1</v>
      </c>
      <c r="AC36" s="324"/>
      <c r="AD36" s="324">
        <v>1</v>
      </c>
      <c r="AE36" s="322">
        <f>_xlfn.IFNA(VLOOKUP(B36,BASE!A:R,17,0),0)</f>
        <v>0</v>
      </c>
      <c r="AF36" s="322">
        <f>_xlfn.IFNA(VLOOKUP(B36,BASE!A:R,18,0),0)</f>
        <v>0</v>
      </c>
      <c r="AG36" s="325"/>
      <c r="AH36" s="325"/>
    </row>
    <row r="37" spans="1:34" s="326" customFormat="1" x14ac:dyDescent="0.25">
      <c r="A37" s="320" t="str">
        <f>B37</f>
        <v>UL0167</v>
      </c>
      <c r="B37" s="320" t="s">
        <v>53</v>
      </c>
      <c r="C37" s="320" t="s">
        <v>240</v>
      </c>
      <c r="D37" s="320" t="s">
        <v>423</v>
      </c>
      <c r="E37" s="320" t="s">
        <v>560</v>
      </c>
      <c r="F37" s="320" t="s">
        <v>497</v>
      </c>
      <c r="G37" s="320"/>
      <c r="H37" s="360" t="str">
        <f>VLOOKUP(B37,'Flight Schedule'!B:R,17,0)</f>
        <v>HRF (C)  + Calzone (Y)</v>
      </c>
      <c r="I37" s="321" t="s">
        <v>1056</v>
      </c>
      <c r="J37" s="321" t="s">
        <v>421</v>
      </c>
      <c r="K37" s="321" t="s">
        <v>1037</v>
      </c>
      <c r="L37" s="321" t="str">
        <f>VLOOKUP(B37,'Flight Schedule'!B:U,20,0)</f>
        <v>LDN</v>
      </c>
      <c r="M37" s="320" t="s">
        <v>940</v>
      </c>
      <c r="N37" s="322">
        <f t="shared" si="0"/>
        <v>1</v>
      </c>
      <c r="O37" s="322">
        <f t="shared" si="1"/>
        <v>1</v>
      </c>
      <c r="P37" s="322">
        <f t="shared" si="2"/>
        <v>0</v>
      </c>
      <c r="Q37" s="322">
        <f t="shared" si="27"/>
        <v>2</v>
      </c>
      <c r="R37" s="322">
        <f t="shared" si="28"/>
        <v>0</v>
      </c>
      <c r="S37" s="322">
        <v>0</v>
      </c>
      <c r="T37" s="322">
        <f t="shared" si="5"/>
        <v>1</v>
      </c>
      <c r="U37" s="322">
        <f t="shared" si="6"/>
        <v>1</v>
      </c>
      <c r="V37" s="322">
        <f t="shared" si="7"/>
        <v>0</v>
      </c>
      <c r="W37" s="322">
        <f t="shared" si="29"/>
        <v>1</v>
      </c>
      <c r="X37" s="322">
        <f t="shared" si="30"/>
        <v>0</v>
      </c>
      <c r="Y37" s="322">
        <v>0</v>
      </c>
      <c r="Z37" s="323">
        <v>1</v>
      </c>
      <c r="AA37" s="323">
        <v>1</v>
      </c>
      <c r="AB37" s="323">
        <v>1</v>
      </c>
      <c r="AC37" s="324"/>
      <c r="AD37" s="324">
        <v>1</v>
      </c>
      <c r="AE37" s="322">
        <f>_xlfn.IFNA(VLOOKUP(B37,BASE!A:R,17,0),0)</f>
        <v>0</v>
      </c>
      <c r="AF37" s="322">
        <f>_xlfn.IFNA(VLOOKUP(B37,BASE!A:R,18,0),0)</f>
        <v>0</v>
      </c>
      <c r="AG37" s="325">
        <f>AE37+AE38</f>
        <v>0</v>
      </c>
      <c r="AH37" s="325">
        <f>AF37+AF38</f>
        <v>0</v>
      </c>
    </row>
    <row r="38" spans="1:34" s="326" customFormat="1" x14ac:dyDescent="0.25">
      <c r="A38" s="320">
        <v>168</v>
      </c>
      <c r="B38" s="320" t="s">
        <v>115</v>
      </c>
      <c r="C38" s="320" t="s">
        <v>423</v>
      </c>
      <c r="D38" s="320" t="s">
        <v>240</v>
      </c>
      <c r="E38" s="320" t="s">
        <v>489</v>
      </c>
      <c r="F38" s="320" t="s">
        <v>616</v>
      </c>
      <c r="G38" s="320"/>
      <c r="H38" s="360" t="str">
        <f>VLOOKUP(B38,'Flight Schedule'!B:R,17,0)</f>
        <v>HRF (C)  + Calzone (Y)</v>
      </c>
      <c r="I38" s="321" t="s">
        <v>1056</v>
      </c>
      <c r="J38" s="321" t="s">
        <v>421</v>
      </c>
      <c r="K38" s="321" t="s">
        <v>1037</v>
      </c>
      <c r="L38" s="321" t="str">
        <f>VLOOKUP(B38,'Flight Schedule'!B:U,20,0)</f>
        <v>-</v>
      </c>
      <c r="M38" s="320" t="s">
        <v>943</v>
      </c>
      <c r="N38" s="322">
        <f t="shared" si="0"/>
        <v>1</v>
      </c>
      <c r="O38" s="322">
        <f t="shared" si="1"/>
        <v>1</v>
      </c>
      <c r="P38" s="322">
        <f t="shared" si="2"/>
        <v>0</v>
      </c>
      <c r="Q38" s="322">
        <f t="shared" si="27"/>
        <v>2</v>
      </c>
      <c r="R38" s="322">
        <f t="shared" si="28"/>
        <v>0</v>
      </c>
      <c r="S38" s="322">
        <v>0</v>
      </c>
      <c r="T38" s="322">
        <f t="shared" si="5"/>
        <v>1</v>
      </c>
      <c r="U38" s="322">
        <f t="shared" si="6"/>
        <v>1</v>
      </c>
      <c r="V38" s="322">
        <f t="shared" si="7"/>
        <v>0</v>
      </c>
      <c r="W38" s="322">
        <f t="shared" si="29"/>
        <v>1</v>
      </c>
      <c r="X38" s="322">
        <f t="shared" si="30"/>
        <v>0</v>
      </c>
      <c r="Y38" s="322">
        <v>0</v>
      </c>
      <c r="Z38" s="323">
        <v>1</v>
      </c>
      <c r="AA38" s="323">
        <v>1</v>
      </c>
      <c r="AB38" s="323">
        <v>1</v>
      </c>
      <c r="AC38" s="324"/>
      <c r="AD38" s="324">
        <v>1</v>
      </c>
      <c r="AE38" s="322">
        <f>_xlfn.IFNA(VLOOKUP(B38,BASE!A:R,17,0),0)</f>
        <v>0</v>
      </c>
      <c r="AF38" s="322">
        <f>_xlfn.IFNA(VLOOKUP(B38,BASE!A:R,18,0),0)</f>
        <v>0</v>
      </c>
      <c r="AG38" s="325"/>
      <c r="AH38" s="325"/>
    </row>
    <row r="39" spans="1:34" s="326" customFormat="1" x14ac:dyDescent="0.25">
      <c r="A39" s="320" t="str">
        <f>B39</f>
        <v>UL0171</v>
      </c>
      <c r="B39" s="320" t="s">
        <v>56</v>
      </c>
      <c r="C39" s="320" t="s">
        <v>240</v>
      </c>
      <c r="D39" s="320" t="s">
        <v>374</v>
      </c>
      <c r="E39" s="320" t="s">
        <v>665</v>
      </c>
      <c r="F39" s="320" t="s">
        <v>629</v>
      </c>
      <c r="G39" s="320"/>
      <c r="H39" s="360" t="str">
        <f>VLOOKUP(B39,'Flight Schedule'!B:R,17,0)</f>
        <v>HLM (C)  + Calzone (Y)</v>
      </c>
      <c r="I39" s="321" t="s">
        <v>1055</v>
      </c>
      <c r="J39" s="321" t="s">
        <v>38</v>
      </c>
      <c r="K39" s="321" t="s">
        <v>1037</v>
      </c>
      <c r="L39" s="321" t="str">
        <f>VLOOKUP(B39,'Flight Schedule'!B:U,20,0)</f>
        <v>LDN</v>
      </c>
      <c r="M39" s="320" t="s">
        <v>718</v>
      </c>
      <c r="N39" s="322">
        <f t="shared" si="0"/>
        <v>2</v>
      </c>
      <c r="O39" s="322">
        <f t="shared" si="1"/>
        <v>2</v>
      </c>
      <c r="P39" s="322">
        <f t="shared" si="2"/>
        <v>1</v>
      </c>
      <c r="Q39" s="322">
        <f t="shared" si="27"/>
        <v>2</v>
      </c>
      <c r="R39" s="322">
        <f t="shared" si="28"/>
        <v>0</v>
      </c>
      <c r="S39" s="322">
        <v>0</v>
      </c>
      <c r="T39" s="322">
        <f t="shared" si="5"/>
        <v>1</v>
      </c>
      <c r="U39" s="322">
        <f t="shared" si="6"/>
        <v>1</v>
      </c>
      <c r="V39" s="322">
        <f t="shared" si="7"/>
        <v>1</v>
      </c>
      <c r="W39" s="322">
        <f t="shared" si="29"/>
        <v>2</v>
      </c>
      <c r="X39" s="322">
        <f t="shared" si="30"/>
        <v>0</v>
      </c>
      <c r="Y39" s="322">
        <v>0</v>
      </c>
      <c r="Z39" s="323">
        <v>1</v>
      </c>
      <c r="AA39" s="323">
        <v>1</v>
      </c>
      <c r="AB39" s="323">
        <v>1</v>
      </c>
      <c r="AC39" s="324"/>
      <c r="AD39" s="324">
        <v>1</v>
      </c>
      <c r="AE39" s="322">
        <f>_xlfn.IFNA(VLOOKUP(B39,BASE!A:R,17,0),0)</f>
        <v>0</v>
      </c>
      <c r="AF39" s="322">
        <f>_xlfn.IFNA(VLOOKUP(B39,BASE!A:R,18,0),0)</f>
        <v>0</v>
      </c>
      <c r="AG39" s="325">
        <f>AE39</f>
        <v>0</v>
      </c>
      <c r="AH39" s="325">
        <f>AF39</f>
        <v>0</v>
      </c>
    </row>
    <row r="40" spans="1:34" s="326" customFormat="1" x14ac:dyDescent="0.25">
      <c r="A40" s="320" t="str">
        <f>B40</f>
        <v>UL0173</v>
      </c>
      <c r="B40" s="320" t="s">
        <v>61</v>
      </c>
      <c r="C40" s="320" t="s">
        <v>240</v>
      </c>
      <c r="D40" s="320" t="s">
        <v>374</v>
      </c>
      <c r="E40" s="351" t="s">
        <v>585</v>
      </c>
      <c r="F40" s="320" t="s">
        <v>915</v>
      </c>
      <c r="G40" s="320"/>
      <c r="H40" s="360" t="str">
        <f>VLOOKUP(B40,'Flight Schedule'!B:R,17,0)</f>
        <v>HRF (C)  + Calzone (Y)</v>
      </c>
      <c r="I40" s="321" t="s">
        <v>1056</v>
      </c>
      <c r="J40" s="321" t="s">
        <v>421</v>
      </c>
      <c r="K40" s="321" t="s">
        <v>1037</v>
      </c>
      <c r="L40" s="321" t="str">
        <f>VLOOKUP(B40,'Flight Schedule'!B:U,20,0)</f>
        <v>HRF</v>
      </c>
      <c r="M40" s="320" t="s">
        <v>767</v>
      </c>
      <c r="N40" s="359">
        <f>(IF(J40="HRF",1,0)+IF(J40="HBF",2,0)+IF(J40="CBF",2,0)+IF(J40="LDN",2,0)+IF(J40="HLM",2,0))/2</f>
        <v>0.5</v>
      </c>
      <c r="O40" s="322">
        <f t="shared" ref="O40" si="31">IF(J40="HRF",1,0)+IF(J40="HBF",2,0)+IF(J40="CBF",2,0)+IF(J40="LDN",2,0)+IF(J40="HLM",2,0)</f>
        <v>1</v>
      </c>
      <c r="P40" s="322">
        <f t="shared" ref="P40" si="32">IF(J40="LDN",1,0)+IF(J40="HLM",1,0)</f>
        <v>0</v>
      </c>
      <c r="Q40" s="359">
        <f>(IF(K40="HRF",2,0)+IF(K40="HBF",4,0)+IF(K40="CBF",4,0)+IF(K40="LDN",4,0)+IF(K40="HLM",4,0)+IF(K40="Calzone",2,0))/2</f>
        <v>1</v>
      </c>
      <c r="R40" s="322">
        <f t="shared" si="28"/>
        <v>0</v>
      </c>
      <c r="S40" s="322">
        <v>0</v>
      </c>
      <c r="T40" s="359">
        <f>(IF(J40="HRF",1,0)+IF(J40="HBF",1,0)+IF(J40="CBF",1,0)+IF(J40="LDN",1,0)+IF(J40="HLM",1,0))/2</f>
        <v>0.5</v>
      </c>
      <c r="U40" s="322">
        <f t="shared" ref="U40" si="33">IF(J40="HRF",1,0)+IF(J40="HBF",1,0)+IF(J40="CBF",1,0)+IF(J40="LDN",1,0)+IF(J40="HLM",1,0)</f>
        <v>1</v>
      </c>
      <c r="V40" s="322">
        <f t="shared" ref="V40" si="34">IF(J40="LDN",1,0)+IF(J40="HLM",1,0)</f>
        <v>0</v>
      </c>
      <c r="W40" s="359">
        <f>(IF(J40="HRF",1,0)+IF(J40="HBF",2,0)+IF(J40="CBF",2,0)+IF(J40="LDN",2,0)+IF(J40="HLM",2,0)+IF(J40="Calzone",1,0))/2</f>
        <v>0.5</v>
      </c>
      <c r="X40" s="322">
        <f t="shared" si="30"/>
        <v>0</v>
      </c>
      <c r="Y40" s="322">
        <v>0</v>
      </c>
      <c r="Z40" s="323">
        <v>1</v>
      </c>
      <c r="AA40" s="323">
        <v>1</v>
      </c>
      <c r="AB40" s="323">
        <v>1</v>
      </c>
      <c r="AC40" s="324"/>
      <c r="AD40" s="324">
        <v>1</v>
      </c>
      <c r="AE40" s="322">
        <f>_xlfn.IFNA(VLOOKUP(B40,BASE!A:R,17,0),0)</f>
        <v>0</v>
      </c>
      <c r="AF40" s="322">
        <f>_xlfn.IFNA(VLOOKUP(B40,BASE!A:R,18,0),0)</f>
        <v>0</v>
      </c>
      <c r="AG40" s="325">
        <f>AE40</f>
        <v>0</v>
      </c>
      <c r="AH40" s="325">
        <f>AF40</f>
        <v>0</v>
      </c>
    </row>
    <row r="41" spans="1:34" s="326" customFormat="1" x14ac:dyDescent="0.25">
      <c r="A41" s="320" t="str">
        <f>B41</f>
        <v>UL0175</v>
      </c>
      <c r="B41" s="320" t="s">
        <v>963</v>
      </c>
      <c r="C41" s="320" t="s">
        <v>240</v>
      </c>
      <c r="D41" s="320" t="s">
        <v>393</v>
      </c>
      <c r="E41" s="320" t="s">
        <v>491</v>
      </c>
      <c r="F41" s="320" t="s">
        <v>668</v>
      </c>
      <c r="G41" s="320"/>
      <c r="H41" s="360" t="str">
        <f>VLOOKUP(B41,'Flight Schedule'!B:R,17,0)</f>
        <v>HLM (C ) / HLM (Y)</v>
      </c>
      <c r="I41" s="321" t="s">
        <v>1058</v>
      </c>
      <c r="J41" s="321" t="s">
        <v>38</v>
      </c>
      <c r="K41" s="321" t="s">
        <v>38</v>
      </c>
      <c r="L41" s="320" t="str">
        <f>VLOOKUP(B41,'Flight Schedule'!B:U,20,0)</f>
        <v>LDN</v>
      </c>
      <c r="M41" s="320" t="s">
        <v>964</v>
      </c>
      <c r="N41" s="322">
        <f t="shared" si="0"/>
        <v>2</v>
      </c>
      <c r="O41" s="322">
        <f t="shared" si="1"/>
        <v>2</v>
      </c>
      <c r="P41" s="322">
        <f t="shared" si="2"/>
        <v>1</v>
      </c>
      <c r="Q41" s="322">
        <f t="shared" si="27"/>
        <v>4</v>
      </c>
      <c r="R41" s="322">
        <f t="shared" si="28"/>
        <v>4</v>
      </c>
      <c r="S41" s="322">
        <v>0</v>
      </c>
      <c r="T41" s="322">
        <f t="shared" si="5"/>
        <v>1</v>
      </c>
      <c r="U41" s="322">
        <f t="shared" si="6"/>
        <v>1</v>
      </c>
      <c r="V41" s="322">
        <f t="shared" si="7"/>
        <v>1</v>
      </c>
      <c r="W41" s="322">
        <f t="shared" si="29"/>
        <v>2</v>
      </c>
      <c r="X41" s="322">
        <f t="shared" si="30"/>
        <v>2</v>
      </c>
      <c r="Y41" s="322">
        <v>0</v>
      </c>
      <c r="Z41" s="323">
        <v>1</v>
      </c>
      <c r="AA41" s="323">
        <v>1</v>
      </c>
      <c r="AB41" s="323">
        <v>1</v>
      </c>
      <c r="AC41" s="324">
        <v>1</v>
      </c>
      <c r="AD41" s="324">
        <v>1</v>
      </c>
      <c r="AE41" s="322">
        <f>_xlfn.IFNA(VLOOKUP(B41,BASE!A:R,17,0),0)</f>
        <v>0</v>
      </c>
      <c r="AF41" s="322">
        <f>_xlfn.IFNA(VLOOKUP(B41,BASE!A:R,18,0),0)</f>
        <v>0</v>
      </c>
      <c r="AG41" s="325">
        <f>AE41+AE42</f>
        <v>0</v>
      </c>
      <c r="AH41" s="325">
        <f>AF41+AF42</f>
        <v>0</v>
      </c>
    </row>
    <row r="42" spans="1:34" s="326" customFormat="1" x14ac:dyDescent="0.25">
      <c r="A42" s="320">
        <v>176</v>
      </c>
      <c r="B42" s="320" t="s">
        <v>966</v>
      </c>
      <c r="C42" s="320" t="s">
        <v>393</v>
      </c>
      <c r="D42" s="320" t="s">
        <v>240</v>
      </c>
      <c r="E42" s="320" t="s">
        <v>492</v>
      </c>
      <c r="F42" s="320" t="s">
        <v>657</v>
      </c>
      <c r="G42" s="320"/>
      <c r="H42" s="360" t="str">
        <f>VLOOKUP(B42,'Flight Schedule'!B:R,17,0)</f>
        <v>HLM (C ) / HLM (Y)</v>
      </c>
      <c r="I42" s="321" t="s">
        <v>1058</v>
      </c>
      <c r="J42" s="321" t="s">
        <v>38</v>
      </c>
      <c r="K42" s="321" t="s">
        <v>38</v>
      </c>
      <c r="L42" s="321" t="str">
        <f>VLOOKUP(B42,'Flight Schedule'!B:U,20,0)</f>
        <v>-</v>
      </c>
      <c r="M42" s="320" t="s">
        <v>713</v>
      </c>
      <c r="N42" s="322">
        <f t="shared" si="0"/>
        <v>2</v>
      </c>
      <c r="O42" s="322">
        <f t="shared" si="1"/>
        <v>2</v>
      </c>
      <c r="P42" s="322">
        <f t="shared" si="2"/>
        <v>1</v>
      </c>
      <c r="Q42" s="322">
        <f t="shared" si="27"/>
        <v>4</v>
      </c>
      <c r="R42" s="322">
        <f t="shared" si="28"/>
        <v>4</v>
      </c>
      <c r="S42" s="322">
        <v>0</v>
      </c>
      <c r="T42" s="322">
        <f t="shared" si="5"/>
        <v>1</v>
      </c>
      <c r="U42" s="322">
        <f t="shared" si="6"/>
        <v>1</v>
      </c>
      <c r="V42" s="322">
        <f t="shared" si="7"/>
        <v>1</v>
      </c>
      <c r="W42" s="322">
        <f t="shared" si="29"/>
        <v>2</v>
      </c>
      <c r="X42" s="322">
        <f t="shared" si="30"/>
        <v>2</v>
      </c>
      <c r="Y42" s="322">
        <v>0</v>
      </c>
      <c r="Z42" s="323">
        <v>1</v>
      </c>
      <c r="AA42" s="323">
        <v>1</v>
      </c>
      <c r="AB42" s="323">
        <v>1</v>
      </c>
      <c r="AC42" s="324">
        <v>1</v>
      </c>
      <c r="AD42" s="324">
        <v>1</v>
      </c>
      <c r="AE42" s="322">
        <f>_xlfn.IFNA(VLOOKUP(B42,BASE!A:R,17,0),0)</f>
        <v>0</v>
      </c>
      <c r="AF42" s="322">
        <f>_xlfn.IFNA(VLOOKUP(B42,BASE!A:R,18,0),0)</f>
        <v>0</v>
      </c>
      <c r="AG42" s="325"/>
      <c r="AH42" s="325"/>
    </row>
    <row r="43" spans="1:34" s="326" customFormat="1" x14ac:dyDescent="0.25">
      <c r="A43" s="320" t="str">
        <f>B43</f>
        <v>UL0177</v>
      </c>
      <c r="B43" s="320" t="s">
        <v>138</v>
      </c>
      <c r="C43" s="320" t="s">
        <v>240</v>
      </c>
      <c r="D43" s="320" t="s">
        <v>393</v>
      </c>
      <c r="E43" s="320" t="s">
        <v>558</v>
      </c>
      <c r="F43" s="320" t="s">
        <v>513</v>
      </c>
      <c r="G43" s="320"/>
      <c r="H43" s="360" t="str">
        <f>VLOOKUP(B43,'Flight Schedule'!B:R,17,0)</f>
        <v>HBF (C ) / HBF (Y)</v>
      </c>
      <c r="I43" s="321" t="s">
        <v>1059</v>
      </c>
      <c r="J43" s="321" t="s">
        <v>37</v>
      </c>
      <c r="K43" s="321" t="s">
        <v>37</v>
      </c>
      <c r="L43" s="320" t="str">
        <f>VLOOKUP(B43,'Flight Schedule'!B:U,20,0)</f>
        <v>HBF + SWS</v>
      </c>
      <c r="M43" s="320" t="s">
        <v>706</v>
      </c>
      <c r="N43" s="322">
        <f t="shared" si="0"/>
        <v>2</v>
      </c>
      <c r="O43" s="322">
        <f t="shared" si="1"/>
        <v>2</v>
      </c>
      <c r="P43" s="322">
        <f t="shared" si="2"/>
        <v>0</v>
      </c>
      <c r="Q43" s="322">
        <f t="shared" si="27"/>
        <v>4</v>
      </c>
      <c r="R43" s="322">
        <f t="shared" si="28"/>
        <v>4</v>
      </c>
      <c r="S43" s="322">
        <v>0</v>
      </c>
      <c r="T43" s="322">
        <f t="shared" si="5"/>
        <v>1</v>
      </c>
      <c r="U43" s="322">
        <f t="shared" si="6"/>
        <v>1</v>
      </c>
      <c r="V43" s="322">
        <f t="shared" si="7"/>
        <v>0</v>
      </c>
      <c r="W43" s="322">
        <f t="shared" si="29"/>
        <v>2</v>
      </c>
      <c r="X43" s="322">
        <f t="shared" si="30"/>
        <v>2</v>
      </c>
      <c r="Y43" s="322">
        <v>0</v>
      </c>
      <c r="Z43" s="323">
        <v>1</v>
      </c>
      <c r="AA43" s="323">
        <v>1</v>
      </c>
      <c r="AB43" s="323">
        <v>1</v>
      </c>
      <c r="AC43" s="324">
        <v>1</v>
      </c>
      <c r="AD43" s="324">
        <v>1</v>
      </c>
      <c r="AE43" s="322">
        <f>_xlfn.IFNA(VLOOKUP(B43,BASE!A:R,17,0),0)</f>
        <v>0</v>
      </c>
      <c r="AF43" s="322">
        <f>_xlfn.IFNA(VLOOKUP(B43,BASE!A:R,18,0),0)</f>
        <v>0</v>
      </c>
      <c r="AG43" s="325">
        <f>AE43+AE44</f>
        <v>0</v>
      </c>
      <c r="AH43" s="325">
        <f>AF43+AF44</f>
        <v>0</v>
      </c>
    </row>
    <row r="44" spans="1:34" s="326" customFormat="1" x14ac:dyDescent="0.25">
      <c r="A44" s="320">
        <v>178</v>
      </c>
      <c r="B44" s="320" t="s">
        <v>189</v>
      </c>
      <c r="C44" s="320" t="s">
        <v>393</v>
      </c>
      <c r="D44" s="320" t="s">
        <v>240</v>
      </c>
      <c r="E44" s="320" t="s">
        <v>471</v>
      </c>
      <c r="F44" s="320" t="s">
        <v>967</v>
      </c>
      <c r="G44" s="320"/>
      <c r="H44" s="360" t="str">
        <f>VLOOKUP(B44,'Flight Schedule'!B:R,17,0)</f>
        <v>HLM (C ) / HLM (Y)</v>
      </c>
      <c r="I44" s="321" t="s">
        <v>1058</v>
      </c>
      <c r="J44" s="321" t="s">
        <v>38</v>
      </c>
      <c r="K44" s="321" t="s">
        <v>38</v>
      </c>
      <c r="L44" s="321" t="str">
        <f>VLOOKUP(B44,'Flight Schedule'!B:U,20,0)</f>
        <v>-</v>
      </c>
      <c r="M44" s="320" t="s">
        <v>713</v>
      </c>
      <c r="N44" s="322">
        <f t="shared" si="0"/>
        <v>2</v>
      </c>
      <c r="O44" s="322">
        <f t="shared" si="1"/>
        <v>2</v>
      </c>
      <c r="P44" s="322">
        <f t="shared" si="2"/>
        <v>1</v>
      </c>
      <c r="Q44" s="322">
        <f t="shared" si="27"/>
        <v>4</v>
      </c>
      <c r="R44" s="322">
        <f t="shared" si="28"/>
        <v>4</v>
      </c>
      <c r="S44" s="322">
        <v>0</v>
      </c>
      <c r="T44" s="322">
        <f t="shared" si="5"/>
        <v>1</v>
      </c>
      <c r="U44" s="322">
        <f t="shared" si="6"/>
        <v>1</v>
      </c>
      <c r="V44" s="322">
        <f t="shared" si="7"/>
        <v>1</v>
      </c>
      <c r="W44" s="322">
        <f t="shared" si="29"/>
        <v>2</v>
      </c>
      <c r="X44" s="322">
        <f t="shared" si="30"/>
        <v>2</v>
      </c>
      <c r="Y44" s="322">
        <v>0</v>
      </c>
      <c r="Z44" s="323">
        <v>1</v>
      </c>
      <c r="AA44" s="323">
        <v>1</v>
      </c>
      <c r="AB44" s="323">
        <v>1</v>
      </c>
      <c r="AC44" s="324">
        <v>1</v>
      </c>
      <c r="AD44" s="324">
        <v>1</v>
      </c>
      <c r="AE44" s="322">
        <f>_xlfn.IFNA(VLOOKUP(B44,BASE!A:R,17,0),0)</f>
        <v>0</v>
      </c>
      <c r="AF44" s="322">
        <f>_xlfn.IFNA(VLOOKUP(B44,BASE!A:R,18,0),0)</f>
        <v>0</v>
      </c>
      <c r="AG44" s="325"/>
      <c r="AH44" s="325"/>
    </row>
    <row r="45" spans="1:34" s="326" customFormat="1" x14ac:dyDescent="0.25">
      <c r="A45" s="320" t="str">
        <f>B45</f>
        <v>UL1177</v>
      </c>
      <c r="B45" s="320" t="s">
        <v>1016</v>
      </c>
      <c r="C45" s="320" t="s">
        <v>240</v>
      </c>
      <c r="D45" s="320" t="s">
        <v>393</v>
      </c>
      <c r="E45" s="351" t="s">
        <v>987</v>
      </c>
      <c r="F45" s="320" t="s">
        <v>1020</v>
      </c>
      <c r="G45" s="320"/>
      <c r="H45" s="360" t="str">
        <f>VLOOKUP(B45,'Flight Schedule'!B:R,17,0)</f>
        <v>HBF (C ) / HBF (Y)</v>
      </c>
      <c r="I45" s="321" t="s">
        <v>1057</v>
      </c>
      <c r="J45" s="321" t="s">
        <v>37</v>
      </c>
      <c r="K45" s="321" t="s">
        <v>37</v>
      </c>
      <c r="L45" s="320" t="str">
        <f>VLOOKUP(B45,'Flight Schedule'!B:U,20,0)</f>
        <v>HBF</v>
      </c>
      <c r="M45" s="320" t="s">
        <v>705</v>
      </c>
      <c r="N45" s="322">
        <f t="shared" ref="N45" si="35">IF(J45="HRF",1,0)+IF(J45="HBF",2,0)+IF(J45="CBF",2,0)+IF(J45="LDN",2,0)+IF(J45="HLM",2,0)</f>
        <v>2</v>
      </c>
      <c r="O45" s="322">
        <f t="shared" ref="O45" si="36">IF(J45="HRF",1,0)+IF(J45="HBF",2,0)+IF(J45="CBF",2,0)+IF(J45="LDN",2,0)+IF(J45="HLM",2,0)</f>
        <v>2</v>
      </c>
      <c r="P45" s="322">
        <f t="shared" ref="P45" si="37">IF(J45="LDN",1,0)+IF(J45="HLM",1,0)</f>
        <v>0</v>
      </c>
      <c r="Q45" s="322">
        <f t="shared" ref="Q45" si="38">IF(K45="HRF",2,0)+IF(K45="HBF",4,0)+IF(K45="CBF",4,0)+IF(K45="LDN",4,0)+IF(K45="HLM",4,0)+IF(K45="Calzone",2,0)</f>
        <v>4</v>
      </c>
      <c r="R45" s="322">
        <f t="shared" ref="R45" si="39">IF(K45="HRF",0,0)+IF(K45="HBF",4,0)+IF(K45="CBF",4,0)+IF(K45="LDN",4,0)+IF(K45="HLM",4,0)++IF(K45="Calzone",0,0)</f>
        <v>4</v>
      </c>
      <c r="S45" s="322">
        <v>1</v>
      </c>
      <c r="T45" s="322">
        <f t="shared" ref="T45" si="40">IF(J45="HRF",1,0)+IF(J45="HBF",1,0)+IF(J45="CBF",1,0)+IF(J45="LDN",1,0)+IF(J45="HLM",1,0)</f>
        <v>1</v>
      </c>
      <c r="U45" s="322">
        <f t="shared" ref="U45" si="41">IF(J45="HRF",1,0)+IF(J45="HBF",1,0)+IF(J45="CBF",1,0)+IF(J45="LDN",1,0)+IF(J45="HLM",1,0)</f>
        <v>1</v>
      </c>
      <c r="V45" s="322">
        <f t="shared" ref="V45" si="42">IF(J45="LDN",1,0)+IF(J45="HLM",1,0)</f>
        <v>0</v>
      </c>
      <c r="W45" s="322">
        <f t="shared" ref="W45" si="43">IF(J45="HRF",1,0)+IF(J45="HBF",2,0)+IF(J45="CBF",2,0)+IF(J45="LDN",2,0)+IF(J45="HLM",2,0)+IF(J45="Calzone",1,0)</f>
        <v>2</v>
      </c>
      <c r="X45" s="322">
        <f t="shared" ref="X45" si="44">IF(K45="HRF",0,0)+IF(K45="HBF",2,0)+IF(K45="CBF",2,0)+IF(K45="LDN",2,0)+IF(K45="HLM",2,0)</f>
        <v>2</v>
      </c>
      <c r="Y45" s="322">
        <v>0</v>
      </c>
      <c r="Z45" s="323">
        <v>1</v>
      </c>
      <c r="AA45" s="323">
        <v>1</v>
      </c>
      <c r="AB45" s="323">
        <v>1</v>
      </c>
      <c r="AC45" s="324">
        <v>1</v>
      </c>
      <c r="AD45" s="324">
        <v>1</v>
      </c>
      <c r="AE45" s="322">
        <f>_xlfn.IFNA(VLOOKUP(B45,BASE!A:R,17,0),0)</f>
        <v>0</v>
      </c>
      <c r="AF45" s="322">
        <f>_xlfn.IFNA(VLOOKUP(B45,BASE!A:R,18,0),0)</f>
        <v>0</v>
      </c>
      <c r="AG45" s="325">
        <f>AE45+AE46</f>
        <v>0</v>
      </c>
      <c r="AH45" s="325">
        <f>AF45+AF46</f>
        <v>0</v>
      </c>
    </row>
    <row r="46" spans="1:34" s="326" customFormat="1" x14ac:dyDescent="0.25">
      <c r="A46" s="320">
        <v>1178</v>
      </c>
      <c r="B46" s="320" t="s">
        <v>1017</v>
      </c>
      <c r="C46" s="320" t="s">
        <v>393</v>
      </c>
      <c r="D46" s="320" t="s">
        <v>240</v>
      </c>
      <c r="E46" s="320" t="s">
        <v>1022</v>
      </c>
      <c r="F46" s="320" t="s">
        <v>700</v>
      </c>
      <c r="G46" s="320"/>
      <c r="H46" s="360" t="str">
        <f>VLOOKUP(B46,'Flight Schedule'!B:R,17,0)</f>
        <v>HBF (C ) / HBF (Y)</v>
      </c>
      <c r="I46" s="321" t="s">
        <v>1059</v>
      </c>
      <c r="J46" s="321" t="s">
        <v>37</v>
      </c>
      <c r="K46" s="321" t="s">
        <v>37</v>
      </c>
      <c r="L46" s="321" t="str">
        <f>VLOOKUP(B46,'Flight Schedule'!B:U,20,0)</f>
        <v>-</v>
      </c>
      <c r="M46" s="320" t="s">
        <v>706</v>
      </c>
      <c r="N46" s="322">
        <f t="shared" si="0"/>
        <v>2</v>
      </c>
      <c r="O46" s="322">
        <f t="shared" si="1"/>
        <v>2</v>
      </c>
      <c r="P46" s="322">
        <f t="shared" si="2"/>
        <v>0</v>
      </c>
      <c r="Q46" s="322">
        <f t="shared" si="27"/>
        <v>4</v>
      </c>
      <c r="R46" s="322">
        <f t="shared" si="28"/>
        <v>4</v>
      </c>
      <c r="S46" s="322">
        <v>0</v>
      </c>
      <c r="T46" s="322">
        <f t="shared" si="5"/>
        <v>1</v>
      </c>
      <c r="U46" s="322">
        <f t="shared" si="6"/>
        <v>1</v>
      </c>
      <c r="V46" s="322">
        <f t="shared" si="7"/>
        <v>0</v>
      </c>
      <c r="W46" s="322">
        <f t="shared" si="29"/>
        <v>2</v>
      </c>
      <c r="X46" s="322">
        <f t="shared" si="30"/>
        <v>2</v>
      </c>
      <c r="Y46" s="322">
        <v>0</v>
      </c>
      <c r="Z46" s="323">
        <v>1</v>
      </c>
      <c r="AA46" s="323">
        <v>1</v>
      </c>
      <c r="AB46" s="323">
        <v>1</v>
      </c>
      <c r="AC46" s="324">
        <v>1</v>
      </c>
      <c r="AD46" s="324">
        <v>1</v>
      </c>
      <c r="AE46" s="322">
        <f>_xlfn.IFNA(VLOOKUP(B46,BASE!A:R,17,0),0)</f>
        <v>0</v>
      </c>
      <c r="AF46" s="322">
        <f>_xlfn.IFNA(VLOOKUP(B46,BASE!A:R,18,0),0)</f>
        <v>0</v>
      </c>
      <c r="AG46" s="325"/>
      <c r="AH46" s="325"/>
    </row>
    <row r="47" spans="1:34" s="326" customFormat="1" x14ac:dyDescent="0.25">
      <c r="A47" s="320" t="str">
        <f>B47</f>
        <v>UL1177</v>
      </c>
      <c r="B47" s="320" t="s">
        <v>1016</v>
      </c>
      <c r="C47" s="320" t="s">
        <v>240</v>
      </c>
      <c r="D47" s="320" t="s">
        <v>393</v>
      </c>
      <c r="E47" s="351" t="s">
        <v>1060</v>
      </c>
      <c r="F47" s="320" t="s">
        <v>1022</v>
      </c>
      <c r="G47" s="320"/>
      <c r="H47" s="360" t="str">
        <f>VLOOKUP(B47,'Flight Schedule'!B:R,17,0)</f>
        <v>HBF (C ) / HBF (Y)</v>
      </c>
      <c r="I47" s="321" t="s">
        <v>1057</v>
      </c>
      <c r="J47" s="321" t="s">
        <v>421</v>
      </c>
      <c r="K47" s="321" t="s">
        <v>421</v>
      </c>
      <c r="L47" s="320" t="str">
        <f>VLOOKUP(B47,'Flight Schedule'!B:U,20,0)</f>
        <v>HBF</v>
      </c>
      <c r="M47" s="320" t="s">
        <v>705</v>
      </c>
      <c r="N47" s="322">
        <f t="shared" ref="N47" si="45">IF(J47="HRF",1,0)+IF(J47="HBF",2,0)+IF(J47="CBF",2,0)+IF(J47="LDN",2,0)+IF(J47="HLM",2,0)</f>
        <v>1</v>
      </c>
      <c r="O47" s="322">
        <f t="shared" ref="O47" si="46">IF(J47="HRF",1,0)+IF(J47="HBF",2,0)+IF(J47="CBF",2,0)+IF(J47="LDN",2,0)+IF(J47="HLM",2,0)</f>
        <v>1</v>
      </c>
      <c r="P47" s="322">
        <f t="shared" ref="P47" si="47">IF(J47="LDN",1,0)+IF(J47="HLM",1,0)</f>
        <v>0</v>
      </c>
      <c r="Q47" s="322">
        <f t="shared" ref="Q47" si="48">IF(K47="HRF",2,0)+IF(K47="HBF",4,0)+IF(K47="CBF",4,0)+IF(K47="LDN",4,0)+IF(K47="HLM",4,0)+IF(K47="Calzone",2,0)</f>
        <v>2</v>
      </c>
      <c r="R47" s="322">
        <f t="shared" ref="R47" si="49">IF(K47="HRF",0,0)+IF(K47="HBF",4,0)+IF(K47="CBF",4,0)+IF(K47="LDN",4,0)+IF(K47="HLM",4,0)++IF(K47="Calzone",0,0)</f>
        <v>0</v>
      </c>
      <c r="S47" s="322">
        <v>1</v>
      </c>
      <c r="T47" s="322">
        <f t="shared" ref="T47" si="50">IF(J47="HRF",1,0)+IF(J47="HBF",1,0)+IF(J47="CBF",1,0)+IF(J47="LDN",1,0)+IF(J47="HLM",1,0)</f>
        <v>1</v>
      </c>
      <c r="U47" s="322">
        <f t="shared" ref="U47" si="51">IF(J47="HRF",1,0)+IF(J47="HBF",1,0)+IF(J47="CBF",1,0)+IF(J47="LDN",1,0)+IF(J47="HLM",1,0)</f>
        <v>1</v>
      </c>
      <c r="V47" s="322">
        <f t="shared" ref="V47" si="52">IF(J47="LDN",1,0)+IF(J47="HLM",1,0)</f>
        <v>0</v>
      </c>
      <c r="W47" s="322">
        <f t="shared" ref="W47" si="53">IF(J47="HRF",1,0)+IF(J47="HBF",2,0)+IF(J47="CBF",2,0)+IF(J47="LDN",2,0)+IF(J47="HLM",2,0)+IF(J47="Calzone",1,0)</f>
        <v>1</v>
      </c>
      <c r="X47" s="322">
        <f t="shared" ref="X47" si="54">IF(K47="HRF",0,0)+IF(K47="HBF",2,0)+IF(K47="CBF",2,0)+IF(K47="LDN",2,0)+IF(K47="HLM",2,0)</f>
        <v>0</v>
      </c>
      <c r="Y47" s="322">
        <v>0</v>
      </c>
      <c r="Z47" s="323">
        <v>1</v>
      </c>
      <c r="AA47" s="323">
        <v>1</v>
      </c>
      <c r="AB47" s="323">
        <v>1</v>
      </c>
      <c r="AC47" s="324">
        <v>1</v>
      </c>
      <c r="AD47" s="324">
        <v>1</v>
      </c>
      <c r="AE47" s="322">
        <f>_xlfn.IFNA(VLOOKUP(B47,BASE!A:R,17,0),0)</f>
        <v>0</v>
      </c>
      <c r="AF47" s="322">
        <f>_xlfn.IFNA(VLOOKUP(B47,BASE!A:R,18,0),0)</f>
        <v>0</v>
      </c>
      <c r="AG47" s="325">
        <f>AE47+AE48</f>
        <v>0</v>
      </c>
      <c r="AH47" s="325">
        <f>AF47+AF48</f>
        <v>0</v>
      </c>
    </row>
    <row r="48" spans="1:34" s="326" customFormat="1" x14ac:dyDescent="0.25">
      <c r="A48" s="320">
        <v>1178</v>
      </c>
      <c r="B48" s="320" t="s">
        <v>1017</v>
      </c>
      <c r="C48" s="320" t="s">
        <v>393</v>
      </c>
      <c r="D48" s="320" t="s">
        <v>240</v>
      </c>
      <c r="E48" s="320" t="s">
        <v>1023</v>
      </c>
      <c r="F48" s="320" t="s">
        <v>661</v>
      </c>
      <c r="G48" s="320"/>
      <c r="H48" s="360" t="str">
        <f>VLOOKUP(B48,'Flight Schedule'!B:R,17,0)</f>
        <v>HBF (C ) / HBF (Y)</v>
      </c>
      <c r="I48" s="321" t="s">
        <v>1059</v>
      </c>
      <c r="J48" s="321" t="s">
        <v>37</v>
      </c>
      <c r="K48" s="321" t="s">
        <v>37</v>
      </c>
      <c r="L48" s="321" t="str">
        <f>VLOOKUP(B48,'Flight Schedule'!B:U,20,0)</f>
        <v>-</v>
      </c>
      <c r="M48" s="320" t="s">
        <v>706</v>
      </c>
      <c r="N48" s="322">
        <f t="shared" si="0"/>
        <v>2</v>
      </c>
      <c r="O48" s="322">
        <f t="shared" si="1"/>
        <v>2</v>
      </c>
      <c r="P48" s="322">
        <f t="shared" si="2"/>
        <v>0</v>
      </c>
      <c r="Q48" s="322">
        <f t="shared" si="27"/>
        <v>4</v>
      </c>
      <c r="R48" s="322">
        <f t="shared" si="28"/>
        <v>4</v>
      </c>
      <c r="S48" s="322">
        <v>0</v>
      </c>
      <c r="T48" s="322">
        <f t="shared" si="5"/>
        <v>1</v>
      </c>
      <c r="U48" s="322">
        <f t="shared" si="6"/>
        <v>1</v>
      </c>
      <c r="V48" s="322">
        <f t="shared" si="7"/>
        <v>0</v>
      </c>
      <c r="W48" s="322">
        <f t="shared" si="29"/>
        <v>2</v>
      </c>
      <c r="X48" s="322">
        <f t="shared" si="30"/>
        <v>2</v>
      </c>
      <c r="Y48" s="322">
        <v>0</v>
      </c>
      <c r="Z48" s="323">
        <v>1</v>
      </c>
      <c r="AA48" s="323">
        <v>1</v>
      </c>
      <c r="AB48" s="323">
        <v>1</v>
      </c>
      <c r="AC48" s="324">
        <v>1</v>
      </c>
      <c r="AD48" s="324">
        <v>1</v>
      </c>
      <c r="AE48" s="322">
        <f>_xlfn.IFNA(VLOOKUP(B48,BASE!A:R,17,0),0)</f>
        <v>0</v>
      </c>
      <c r="AF48" s="322">
        <f>_xlfn.IFNA(VLOOKUP(B48,BASE!A:R,18,0),0)</f>
        <v>0</v>
      </c>
      <c r="AG48" s="325"/>
      <c r="AH48" s="325"/>
    </row>
    <row r="49" spans="1:34" x14ac:dyDescent="0.25">
      <c r="A49" s="257" t="str">
        <f>B49</f>
        <v>UL0181</v>
      </c>
      <c r="B49" s="257" t="s">
        <v>631</v>
      </c>
      <c r="C49" s="257" t="s">
        <v>240</v>
      </c>
      <c r="D49" s="257" t="s">
        <v>547</v>
      </c>
      <c r="E49" s="257" t="s">
        <v>569</v>
      </c>
      <c r="F49" s="257" t="s">
        <v>928</v>
      </c>
      <c r="G49" s="257"/>
      <c r="H49" s="361" t="str">
        <f>VLOOKUP(B49,'Flight Schedule'!B:R,17,0)</f>
        <v>HBF (C ) / HBF (Y)</v>
      </c>
      <c r="I49" s="284" t="s">
        <v>1059</v>
      </c>
      <c r="J49" s="284" t="s">
        <v>37</v>
      </c>
      <c r="K49" s="284" t="s">
        <v>37</v>
      </c>
      <c r="L49" s="257" t="str">
        <f>VLOOKUP(B49,'Flight Schedule'!B:U,20,0)</f>
        <v>HBF</v>
      </c>
      <c r="M49" s="257" t="s">
        <v>706</v>
      </c>
      <c r="N49" s="285">
        <f t="shared" ref="N49:N100" si="55">IF(J49="HRF",2,0)+IF(J49="HBF",2,0)+IF(J49="CBF",2,0)+IF(J49="LDN",2,0)+IF(J49="HLM",2,0)</f>
        <v>2</v>
      </c>
      <c r="O49" s="285">
        <f t="shared" ref="O49:O102" si="56">IF(J49="HRF",2,0)+IF(J49="HBF",2,0)+IF(J49="CBF",2,0)+IF(J49="LDN",2,0)+IF(J49="HLM",2,0)</f>
        <v>2</v>
      </c>
      <c r="P49" s="285">
        <f t="shared" si="2"/>
        <v>0</v>
      </c>
      <c r="Q49" s="285">
        <f t="shared" ref="Q49:Q100" si="57">IF(K49="HRF",4,0)+IF(K49="HBF",4,0)+IF(K49="CBF",4,0)+IF(K49="LDN",4,0)+IF(K49="HLM",4,0)++IF(K49="Calzone",4,0)</f>
        <v>4</v>
      </c>
      <c r="R49" s="285">
        <f t="shared" ref="R49:R103" si="58">IF(K49="HRF",3,0)+IF(K49="HBF",4,0)+IF(K49="CBF",4,0)+IF(K49="LDN",4,0)+IF(K49="HLM",4,0)++IF(K49="Calzone",3,0)</f>
        <v>4</v>
      </c>
      <c r="S49" s="285">
        <v>0</v>
      </c>
      <c r="T49" s="285">
        <f t="shared" si="5"/>
        <v>1</v>
      </c>
      <c r="U49" s="285">
        <f t="shared" si="6"/>
        <v>1</v>
      </c>
      <c r="V49" s="285">
        <f t="shared" si="7"/>
        <v>0</v>
      </c>
      <c r="W49" s="285">
        <f t="shared" ref="W49:W100" si="59">IF(J49="HRF",2,0)+IF(J49="HBF",2,0)+IF(J49="CBF",2,0)+IF(J49="LDN",2,0)+IF(J49="HLM",2,0)+IF(J49="Calzone",2,0)</f>
        <v>2</v>
      </c>
      <c r="X49" s="285">
        <f t="shared" ref="X49:X103" si="60">IF(K49="HRF",2,0)+IF(K49="HBF",2,0)+IF(K49="CBF",2,0)+IF(K49="LDN",2,0)+IF(K49="HLM",2,0)</f>
        <v>2</v>
      </c>
      <c r="Y49" s="285">
        <v>0</v>
      </c>
      <c r="Z49" s="286">
        <v>1</v>
      </c>
      <c r="AA49" s="286">
        <v>1</v>
      </c>
      <c r="AB49" s="286">
        <v>1</v>
      </c>
      <c r="AC49" s="287">
        <v>1</v>
      </c>
      <c r="AD49" s="287">
        <v>1</v>
      </c>
      <c r="AE49" s="288">
        <f>_xlfn.IFNA(VLOOKUP(B49,BASE!A:R,17,0),0)</f>
        <v>0</v>
      </c>
      <c r="AF49" s="288">
        <f>_xlfn.IFNA(VLOOKUP(B49,BASE!A:R,18,0),0)</f>
        <v>0</v>
      </c>
      <c r="AG49" s="278">
        <f>AE49+AE50</f>
        <v>0</v>
      </c>
      <c r="AH49" s="278">
        <f>AF49+AF50</f>
        <v>0</v>
      </c>
    </row>
    <row r="50" spans="1:34" x14ac:dyDescent="0.25">
      <c r="A50" s="257">
        <v>182</v>
      </c>
      <c r="B50" s="257" t="s">
        <v>632</v>
      </c>
      <c r="C50" s="257" t="s">
        <v>547</v>
      </c>
      <c r="D50" s="257" t="s">
        <v>240</v>
      </c>
      <c r="E50" s="257" t="s">
        <v>1024</v>
      </c>
      <c r="F50" s="257" t="s">
        <v>1025</v>
      </c>
      <c r="G50" s="257"/>
      <c r="H50" s="361" t="str">
        <f>VLOOKUP(B50,'Flight Schedule'!B:R,17,0)</f>
        <v>HLM (C ) / HLM (Y)</v>
      </c>
      <c r="I50" s="284" t="s">
        <v>1058</v>
      </c>
      <c r="J50" s="284" t="s">
        <v>38</v>
      </c>
      <c r="K50" s="284" t="s">
        <v>38</v>
      </c>
      <c r="L50" s="257" t="str">
        <f>VLOOKUP(B50,'Flight Schedule'!B:U,20,0)</f>
        <v>LDN</v>
      </c>
      <c r="M50" s="257" t="s">
        <v>710</v>
      </c>
      <c r="N50" s="285">
        <f t="shared" si="55"/>
        <v>2</v>
      </c>
      <c r="O50" s="285">
        <f t="shared" si="56"/>
        <v>2</v>
      </c>
      <c r="P50" s="285">
        <f t="shared" si="2"/>
        <v>1</v>
      </c>
      <c r="Q50" s="285">
        <f t="shared" si="57"/>
        <v>4</v>
      </c>
      <c r="R50" s="285">
        <f t="shared" si="58"/>
        <v>4</v>
      </c>
      <c r="S50" s="285">
        <v>0</v>
      </c>
      <c r="T50" s="285">
        <f t="shared" si="5"/>
        <v>1</v>
      </c>
      <c r="U50" s="285">
        <f t="shared" si="6"/>
        <v>1</v>
      </c>
      <c r="V50" s="285">
        <f t="shared" si="7"/>
        <v>1</v>
      </c>
      <c r="W50" s="285">
        <f t="shared" si="59"/>
        <v>2</v>
      </c>
      <c r="X50" s="285">
        <f t="shared" si="60"/>
        <v>2</v>
      </c>
      <c r="Y50" s="285">
        <v>0</v>
      </c>
      <c r="Z50" s="286">
        <v>1</v>
      </c>
      <c r="AA50" s="286">
        <v>1</v>
      </c>
      <c r="AB50" s="286">
        <v>1</v>
      </c>
      <c r="AC50" s="287">
        <v>1</v>
      </c>
      <c r="AD50" s="287">
        <v>1</v>
      </c>
      <c r="AE50" s="288">
        <f>_xlfn.IFNA(VLOOKUP(B50,BASE!A:R,17,0),0)</f>
        <v>0</v>
      </c>
      <c r="AF50" s="288">
        <f>_xlfn.IFNA(VLOOKUP(B50,BASE!A:R,18,0),0)</f>
        <v>0</v>
      </c>
      <c r="AG50" s="278"/>
      <c r="AH50" s="278"/>
    </row>
    <row r="51" spans="1:34" x14ac:dyDescent="0.25">
      <c r="A51" s="257" t="str">
        <f>B51</f>
        <v>UL0183</v>
      </c>
      <c r="B51" s="257" t="s">
        <v>48</v>
      </c>
      <c r="C51" s="257" t="s">
        <v>240</v>
      </c>
      <c r="D51" s="257" t="s">
        <v>390</v>
      </c>
      <c r="E51" s="257" t="s">
        <v>968</v>
      </c>
      <c r="F51" s="257" t="s">
        <v>969</v>
      </c>
      <c r="G51" s="257"/>
      <c r="H51" s="361" t="str">
        <f>VLOOKUP(B51,'Flight Schedule'!B:R,17,0)</f>
        <v>HLM (C ) / HLM (Y)</v>
      </c>
      <c r="I51" s="284" t="s">
        <v>1058</v>
      </c>
      <c r="J51" s="284" t="s">
        <v>38</v>
      </c>
      <c r="K51" s="284" t="s">
        <v>38</v>
      </c>
      <c r="L51" s="284" t="str">
        <f>VLOOKUP(B51,'Flight Schedule'!B:U,20,0)</f>
        <v>LDN</v>
      </c>
      <c r="M51" s="257" t="s">
        <v>773</v>
      </c>
      <c r="N51" s="285">
        <f t="shared" si="55"/>
        <v>2</v>
      </c>
      <c r="O51" s="285">
        <f t="shared" si="56"/>
        <v>2</v>
      </c>
      <c r="P51" s="285">
        <f t="shared" si="2"/>
        <v>1</v>
      </c>
      <c r="Q51" s="285">
        <f t="shared" si="57"/>
        <v>4</v>
      </c>
      <c r="R51" s="285">
        <f t="shared" si="58"/>
        <v>4</v>
      </c>
      <c r="S51" s="285">
        <v>0</v>
      </c>
      <c r="T51" s="285">
        <f t="shared" si="5"/>
        <v>1</v>
      </c>
      <c r="U51" s="285">
        <f t="shared" si="6"/>
        <v>1</v>
      </c>
      <c r="V51" s="285">
        <f t="shared" si="7"/>
        <v>1</v>
      </c>
      <c r="W51" s="285">
        <f t="shared" si="59"/>
        <v>2</v>
      </c>
      <c r="X51" s="285">
        <f t="shared" si="60"/>
        <v>2</v>
      </c>
      <c r="Y51" s="285">
        <v>0</v>
      </c>
      <c r="Z51" s="286">
        <v>1</v>
      </c>
      <c r="AA51" s="286">
        <v>1</v>
      </c>
      <c r="AB51" s="286">
        <v>1</v>
      </c>
      <c r="AC51" s="287">
        <v>1</v>
      </c>
      <c r="AD51" s="287">
        <v>1</v>
      </c>
      <c r="AE51" s="288">
        <f>_xlfn.IFNA(VLOOKUP(B51,BASE!A:R,17,0),0)</f>
        <v>0</v>
      </c>
      <c r="AF51" s="288">
        <f>_xlfn.IFNA(VLOOKUP(B51,BASE!A:R,18,0),0)</f>
        <v>0</v>
      </c>
      <c r="AG51" s="278">
        <f>AE51+AE52</f>
        <v>0</v>
      </c>
      <c r="AH51" s="278">
        <f>AF51+AF52</f>
        <v>0</v>
      </c>
    </row>
    <row r="52" spans="1:34" x14ac:dyDescent="0.25">
      <c r="A52" s="257">
        <v>184</v>
      </c>
      <c r="B52" s="257" t="s">
        <v>191</v>
      </c>
      <c r="C52" s="257" t="s">
        <v>390</v>
      </c>
      <c r="D52" s="257" t="s">
        <v>240</v>
      </c>
      <c r="E52" s="257" t="s">
        <v>970</v>
      </c>
      <c r="F52" s="257" t="s">
        <v>489</v>
      </c>
      <c r="G52" s="257"/>
      <c r="H52" s="361" t="str">
        <f>VLOOKUP(B52,'Flight Schedule'!B:R,17,0)</f>
        <v>HLM (C ) / HLM (Y)</v>
      </c>
      <c r="I52" s="284" t="s">
        <v>1058</v>
      </c>
      <c r="J52" s="284" t="s">
        <v>38</v>
      </c>
      <c r="K52" s="284" t="s">
        <v>38</v>
      </c>
      <c r="L52" s="257" t="str">
        <f>VLOOKUP(B52,'Flight Schedule'!B:U,20,0)</f>
        <v>HLM</v>
      </c>
      <c r="M52" s="257" t="s">
        <v>710</v>
      </c>
      <c r="N52" s="285">
        <f t="shared" si="55"/>
        <v>2</v>
      </c>
      <c r="O52" s="285">
        <f t="shared" si="56"/>
        <v>2</v>
      </c>
      <c r="P52" s="285">
        <f t="shared" si="2"/>
        <v>1</v>
      </c>
      <c r="Q52" s="285">
        <f t="shared" si="57"/>
        <v>4</v>
      </c>
      <c r="R52" s="285">
        <f t="shared" si="58"/>
        <v>4</v>
      </c>
      <c r="S52" s="285">
        <v>0</v>
      </c>
      <c r="T52" s="285">
        <f t="shared" si="5"/>
        <v>1</v>
      </c>
      <c r="U52" s="285">
        <f t="shared" si="6"/>
        <v>1</v>
      </c>
      <c r="V52" s="285">
        <f t="shared" si="7"/>
        <v>1</v>
      </c>
      <c r="W52" s="285">
        <f t="shared" si="59"/>
        <v>2</v>
      </c>
      <c r="X52" s="285">
        <f t="shared" si="60"/>
        <v>2</v>
      </c>
      <c r="Y52" s="285">
        <v>0</v>
      </c>
      <c r="Z52" s="286">
        <v>1</v>
      </c>
      <c r="AA52" s="286">
        <v>1</v>
      </c>
      <c r="AB52" s="286">
        <v>1</v>
      </c>
      <c r="AC52" s="287">
        <v>1</v>
      </c>
      <c r="AD52" s="287">
        <v>1</v>
      </c>
      <c r="AE52" s="288">
        <f>_xlfn.IFNA(VLOOKUP(B52,BASE!A:R,17,0),0)</f>
        <v>0</v>
      </c>
      <c r="AF52" s="288">
        <f>_xlfn.IFNA(VLOOKUP(B52,BASE!A:R,18,0),0)</f>
        <v>0</v>
      </c>
      <c r="AG52" s="278"/>
      <c r="AH52" s="278"/>
    </row>
    <row r="53" spans="1:34" x14ac:dyDescent="0.25">
      <c r="A53" s="257" t="str">
        <f>B53</f>
        <v>UL0185</v>
      </c>
      <c r="B53" s="257" t="s">
        <v>104</v>
      </c>
      <c r="C53" s="257" t="s">
        <v>240</v>
      </c>
      <c r="D53" s="257" t="s">
        <v>391</v>
      </c>
      <c r="E53" s="257" t="s">
        <v>971</v>
      </c>
      <c r="F53" s="257" t="s">
        <v>499</v>
      </c>
      <c r="G53" s="257"/>
      <c r="H53" s="361" t="str">
        <f>VLOOKUP(B53,'Flight Schedule'!B:R,17,0)</f>
        <v>HLM (C ) / HLM (Y)</v>
      </c>
      <c r="I53" s="284" t="s">
        <v>1058</v>
      </c>
      <c r="J53" s="284" t="s">
        <v>38</v>
      </c>
      <c r="K53" s="284" t="s">
        <v>38</v>
      </c>
      <c r="L53" s="257" t="str">
        <f>VLOOKUP(B53,'Flight Schedule'!B:U,20,0)</f>
        <v>LDN</v>
      </c>
      <c r="M53" s="257" t="s">
        <v>713</v>
      </c>
      <c r="N53" s="285">
        <f t="shared" si="55"/>
        <v>2</v>
      </c>
      <c r="O53" s="285">
        <f t="shared" si="56"/>
        <v>2</v>
      </c>
      <c r="P53" s="285">
        <f t="shared" si="2"/>
        <v>1</v>
      </c>
      <c r="Q53" s="285">
        <f t="shared" si="57"/>
        <v>4</v>
      </c>
      <c r="R53" s="285">
        <f t="shared" si="58"/>
        <v>4</v>
      </c>
      <c r="S53" s="285">
        <v>0</v>
      </c>
      <c r="T53" s="285">
        <f t="shared" si="5"/>
        <v>1</v>
      </c>
      <c r="U53" s="285">
        <f t="shared" si="6"/>
        <v>1</v>
      </c>
      <c r="V53" s="285">
        <f t="shared" si="7"/>
        <v>1</v>
      </c>
      <c r="W53" s="285">
        <f t="shared" si="59"/>
        <v>2</v>
      </c>
      <c r="X53" s="285">
        <f t="shared" si="60"/>
        <v>2</v>
      </c>
      <c r="Y53" s="285">
        <v>0</v>
      </c>
      <c r="Z53" s="286">
        <v>1</v>
      </c>
      <c r="AA53" s="286">
        <v>1</v>
      </c>
      <c r="AB53" s="286">
        <v>1</v>
      </c>
      <c r="AC53" s="287">
        <v>1</v>
      </c>
      <c r="AD53" s="287">
        <v>1</v>
      </c>
      <c r="AE53" s="288">
        <f>_xlfn.IFNA(VLOOKUP(B53,BASE!A:R,17,0),0)</f>
        <v>0</v>
      </c>
      <c r="AF53" s="288">
        <f>_xlfn.IFNA(VLOOKUP(B53,BASE!A:R,18,0),0)</f>
        <v>0</v>
      </c>
      <c r="AG53" s="278">
        <f>AE53</f>
        <v>0</v>
      </c>
      <c r="AH53" s="278">
        <f>AF53</f>
        <v>0</v>
      </c>
    </row>
    <row r="54" spans="1:34" x14ac:dyDescent="0.25">
      <c r="A54" s="257" t="str">
        <f>B54</f>
        <v>UL0189</v>
      </c>
      <c r="B54" s="257" t="s">
        <v>45</v>
      </c>
      <c r="C54" s="257" t="s">
        <v>240</v>
      </c>
      <c r="D54" s="257" t="s">
        <v>379</v>
      </c>
      <c r="E54" s="257" t="s">
        <v>654</v>
      </c>
      <c r="F54" s="257" t="s">
        <v>474</v>
      </c>
      <c r="G54" s="257"/>
      <c r="H54" s="361" t="str">
        <f>VLOOKUP(B54,'Flight Schedule'!B:R,17,0)</f>
        <v>HBF (C ) / HBF (Y)</v>
      </c>
      <c r="I54" s="284" t="s">
        <v>1059</v>
      </c>
      <c r="J54" s="284" t="s">
        <v>37</v>
      </c>
      <c r="K54" s="284" t="s">
        <v>37</v>
      </c>
      <c r="L54" s="284" t="str">
        <f>VLOOKUP(B54,'Flight Schedule'!B:U,20,0)</f>
        <v>HBF + SWS</v>
      </c>
      <c r="M54" s="257" t="s">
        <v>706</v>
      </c>
      <c r="N54" s="285">
        <f t="shared" si="55"/>
        <v>2</v>
      </c>
      <c r="O54" s="285">
        <f t="shared" si="56"/>
        <v>2</v>
      </c>
      <c r="P54" s="285">
        <f t="shared" si="2"/>
        <v>0</v>
      </c>
      <c r="Q54" s="285">
        <f t="shared" si="57"/>
        <v>4</v>
      </c>
      <c r="R54" s="285">
        <f t="shared" si="58"/>
        <v>4</v>
      </c>
      <c r="S54" s="285">
        <v>0</v>
      </c>
      <c r="T54" s="285">
        <f t="shared" si="5"/>
        <v>1</v>
      </c>
      <c r="U54" s="285">
        <f t="shared" si="6"/>
        <v>1</v>
      </c>
      <c r="V54" s="285">
        <f t="shared" si="7"/>
        <v>0</v>
      </c>
      <c r="W54" s="285">
        <f t="shared" si="59"/>
        <v>2</v>
      </c>
      <c r="X54" s="285">
        <f t="shared" si="60"/>
        <v>2</v>
      </c>
      <c r="Y54" s="285">
        <v>0</v>
      </c>
      <c r="Z54" s="286">
        <v>1</v>
      </c>
      <c r="AA54" s="286">
        <v>1</v>
      </c>
      <c r="AB54" s="286">
        <v>1</v>
      </c>
      <c r="AC54" s="287">
        <v>1</v>
      </c>
      <c r="AD54" s="287">
        <v>1</v>
      </c>
      <c r="AE54" s="288">
        <f>_xlfn.IFNA(VLOOKUP(B54,BASE!A:R,17,0),0)</f>
        <v>0</v>
      </c>
      <c r="AF54" s="288">
        <f>_xlfn.IFNA(VLOOKUP(B54,BASE!A:R,18,0),0)</f>
        <v>0</v>
      </c>
      <c r="AG54" s="278">
        <f>AE54+AE55</f>
        <v>0</v>
      </c>
      <c r="AH54" s="278">
        <f>AF54+AF55</f>
        <v>1</v>
      </c>
    </row>
    <row r="55" spans="1:34" x14ac:dyDescent="0.25">
      <c r="A55" s="257">
        <v>190</v>
      </c>
      <c r="B55" s="257" t="s">
        <v>103</v>
      </c>
      <c r="C55" s="257" t="s">
        <v>379</v>
      </c>
      <c r="D55" s="257" t="s">
        <v>240</v>
      </c>
      <c r="E55" s="257" t="s">
        <v>975</v>
      </c>
      <c r="F55" s="257" t="s">
        <v>945</v>
      </c>
      <c r="G55" s="257"/>
      <c r="H55" s="361" t="str">
        <f>VLOOKUP(B55,'Flight Schedule'!B:R,17,0)</f>
        <v>HLM (C) / HLM (Y)</v>
      </c>
      <c r="I55" s="284" t="s">
        <v>1058</v>
      </c>
      <c r="J55" s="284" t="s">
        <v>38</v>
      </c>
      <c r="K55" s="284" t="s">
        <v>38</v>
      </c>
      <c r="L55" s="284" t="str">
        <f>VLOOKUP(B55,'Flight Schedule'!B:U,20,0)</f>
        <v>LDN</v>
      </c>
      <c r="M55" s="257" t="s">
        <v>713</v>
      </c>
      <c r="N55" s="285">
        <f t="shared" si="55"/>
        <v>2</v>
      </c>
      <c r="O55" s="285">
        <f t="shared" si="56"/>
        <v>2</v>
      </c>
      <c r="P55" s="285">
        <f t="shared" si="2"/>
        <v>1</v>
      </c>
      <c r="Q55" s="285">
        <f t="shared" si="57"/>
        <v>4</v>
      </c>
      <c r="R55" s="285">
        <f t="shared" si="58"/>
        <v>4</v>
      </c>
      <c r="S55" s="285">
        <v>0</v>
      </c>
      <c r="T55" s="285">
        <f t="shared" si="5"/>
        <v>1</v>
      </c>
      <c r="U55" s="285">
        <f t="shared" si="6"/>
        <v>1</v>
      </c>
      <c r="V55" s="285">
        <f t="shared" si="7"/>
        <v>1</v>
      </c>
      <c r="W55" s="285">
        <f t="shared" si="59"/>
        <v>2</v>
      </c>
      <c r="X55" s="285">
        <f t="shared" si="60"/>
        <v>2</v>
      </c>
      <c r="Y55" s="285">
        <v>0</v>
      </c>
      <c r="Z55" s="286">
        <v>1</v>
      </c>
      <c r="AA55" s="286">
        <v>1</v>
      </c>
      <c r="AB55" s="286">
        <v>1</v>
      </c>
      <c r="AC55" s="287">
        <v>1</v>
      </c>
      <c r="AD55" s="287">
        <v>1</v>
      </c>
      <c r="AE55" s="288">
        <f>_xlfn.IFNA(VLOOKUP(B55,BASE!A:R,17,0),0)</f>
        <v>0</v>
      </c>
      <c r="AF55" s="288">
        <f>_xlfn.IFNA(VLOOKUP(B55,BASE!A:R,18,0),0)</f>
        <v>1</v>
      </c>
      <c r="AG55" s="278"/>
      <c r="AH55" s="278"/>
    </row>
    <row r="56" spans="1:34" x14ac:dyDescent="0.25">
      <c r="A56" s="257" t="s">
        <v>1628</v>
      </c>
      <c r="B56" s="257" t="s">
        <v>1628</v>
      </c>
      <c r="C56" s="257" t="s">
        <v>240</v>
      </c>
      <c r="D56" s="257" t="s">
        <v>379</v>
      </c>
      <c r="E56" s="257" t="s">
        <v>583</v>
      </c>
      <c r="F56" s="257" t="s">
        <v>971</v>
      </c>
      <c r="G56" s="257"/>
      <c r="H56" s="361" t="str">
        <f>VLOOKUP(B56,'Flight Schedule'!B:R,17,0)</f>
        <v>HBF (C ) / HBF (Y)</v>
      </c>
      <c r="I56" s="284" t="s">
        <v>1059</v>
      </c>
      <c r="J56" s="284" t="s">
        <v>37</v>
      </c>
      <c r="K56" s="284" t="s">
        <v>37</v>
      </c>
      <c r="L56" s="284" t="str">
        <f>VLOOKUP(B56,'Flight Schedule'!B:U,20,0)</f>
        <v>HLM</v>
      </c>
      <c r="M56" s="257" t="s">
        <v>706</v>
      </c>
      <c r="N56" s="285">
        <f t="shared" si="55"/>
        <v>2</v>
      </c>
      <c r="O56" s="285">
        <f t="shared" si="56"/>
        <v>2</v>
      </c>
      <c r="P56" s="285">
        <f t="shared" si="2"/>
        <v>0</v>
      </c>
      <c r="Q56" s="285">
        <f t="shared" si="57"/>
        <v>4</v>
      </c>
      <c r="R56" s="285">
        <f t="shared" si="58"/>
        <v>4</v>
      </c>
      <c r="S56" s="285">
        <v>0</v>
      </c>
      <c r="T56" s="285">
        <f t="shared" si="5"/>
        <v>1</v>
      </c>
      <c r="U56" s="285">
        <f t="shared" si="6"/>
        <v>1</v>
      </c>
      <c r="V56" s="285">
        <f t="shared" si="7"/>
        <v>0</v>
      </c>
      <c r="W56" s="285">
        <f t="shared" si="59"/>
        <v>2</v>
      </c>
      <c r="X56" s="285">
        <f t="shared" si="60"/>
        <v>2</v>
      </c>
      <c r="Y56" s="285">
        <v>0</v>
      </c>
      <c r="Z56" s="286">
        <v>1</v>
      </c>
      <c r="AA56" s="286">
        <v>1</v>
      </c>
      <c r="AB56" s="286">
        <v>1</v>
      </c>
      <c r="AC56" s="287">
        <v>1</v>
      </c>
      <c r="AD56" s="287">
        <v>1</v>
      </c>
      <c r="AE56" s="288">
        <f>_xlfn.IFNA(VLOOKUP(B56,BASE!A:R,17,0),0)</f>
        <v>0</v>
      </c>
      <c r="AF56" s="288">
        <f>_xlfn.IFNA(VLOOKUP(B56,BASE!A:R,18,0),0)</f>
        <v>0</v>
      </c>
      <c r="AG56" s="278">
        <f>AE56+AE57</f>
        <v>0</v>
      </c>
      <c r="AH56" s="278">
        <f>AF56+AF57</f>
        <v>1</v>
      </c>
    </row>
    <row r="57" spans="1:34" x14ac:dyDescent="0.25">
      <c r="A57" s="257">
        <v>190</v>
      </c>
      <c r="B57" s="257" t="s">
        <v>103</v>
      </c>
      <c r="C57" s="257" t="s">
        <v>379</v>
      </c>
      <c r="D57" s="257" t="s">
        <v>240</v>
      </c>
      <c r="E57" s="257" t="s">
        <v>622</v>
      </c>
      <c r="F57" s="257" t="s">
        <v>692</v>
      </c>
      <c r="G57" s="257"/>
      <c r="H57" s="361" t="str">
        <f>VLOOKUP(B57,'Flight Schedule'!B:R,17,0)</f>
        <v>HLM (C) / HLM (Y)</v>
      </c>
      <c r="I57" s="284" t="s">
        <v>1058</v>
      </c>
      <c r="J57" s="284" t="s">
        <v>38</v>
      </c>
      <c r="K57" s="284" t="s">
        <v>38</v>
      </c>
      <c r="L57" s="284" t="str">
        <f>VLOOKUP(B57,'Flight Schedule'!B:U,20,0)</f>
        <v>LDN</v>
      </c>
      <c r="M57" s="257" t="s">
        <v>713</v>
      </c>
      <c r="N57" s="285">
        <f t="shared" si="55"/>
        <v>2</v>
      </c>
      <c r="O57" s="285">
        <f t="shared" si="56"/>
        <v>2</v>
      </c>
      <c r="P57" s="285">
        <f t="shared" si="2"/>
        <v>1</v>
      </c>
      <c r="Q57" s="285">
        <f t="shared" si="57"/>
        <v>4</v>
      </c>
      <c r="R57" s="285">
        <f t="shared" si="58"/>
        <v>4</v>
      </c>
      <c r="S57" s="285">
        <v>0</v>
      </c>
      <c r="T57" s="285">
        <f t="shared" si="5"/>
        <v>1</v>
      </c>
      <c r="U57" s="285">
        <f t="shared" si="6"/>
        <v>1</v>
      </c>
      <c r="V57" s="285">
        <f t="shared" si="7"/>
        <v>1</v>
      </c>
      <c r="W57" s="285">
        <f t="shared" si="59"/>
        <v>2</v>
      </c>
      <c r="X57" s="285">
        <f t="shared" si="60"/>
        <v>2</v>
      </c>
      <c r="Y57" s="285">
        <v>0</v>
      </c>
      <c r="Z57" s="286">
        <v>1</v>
      </c>
      <c r="AA57" s="286">
        <v>1</v>
      </c>
      <c r="AB57" s="286">
        <v>1</v>
      </c>
      <c r="AC57" s="287">
        <v>1</v>
      </c>
      <c r="AD57" s="287">
        <v>1</v>
      </c>
      <c r="AE57" s="288">
        <f>_xlfn.IFNA(VLOOKUP(B57,BASE!A:R,17,0),0)</f>
        <v>0</v>
      </c>
      <c r="AF57" s="288">
        <f>_xlfn.IFNA(VLOOKUP(B57,BASE!A:R,18,0),0)</f>
        <v>1</v>
      </c>
      <c r="AG57" s="278"/>
      <c r="AH57" s="278"/>
    </row>
    <row r="58" spans="1:34" x14ac:dyDescent="0.25">
      <c r="A58" s="257" t="str">
        <f>B58</f>
        <v>UL0191</v>
      </c>
      <c r="B58" s="257" t="s">
        <v>203</v>
      </c>
      <c r="C58" s="257" t="s">
        <v>240</v>
      </c>
      <c r="D58" s="257" t="s">
        <v>389</v>
      </c>
      <c r="E58" s="358">
        <v>2.7777777777777776E-2</v>
      </c>
      <c r="F58" s="257" t="s">
        <v>589</v>
      </c>
      <c r="G58" s="257"/>
      <c r="H58" s="361" t="str">
        <f>VLOOKUP(B58,'Flight Schedule'!B:R,17,0)</f>
        <v>HRF (C)  +HRF (Y)</v>
      </c>
      <c r="I58" s="284" t="s">
        <v>1057</v>
      </c>
      <c r="J58" s="284" t="s">
        <v>421</v>
      </c>
      <c r="K58" s="284" t="s">
        <v>421</v>
      </c>
      <c r="L58" s="284" t="str">
        <f>VLOOKUP(B58,'Flight Schedule'!B:U,20,0)</f>
        <v>HRF</v>
      </c>
      <c r="M58" s="257" t="s">
        <v>705</v>
      </c>
      <c r="N58" s="359">
        <f>(IF(J58="HRF",2,0)+IF(J58="HBF",2,0)+IF(J58="CBF",2,0)+IF(J58="LDN",2,0)+IF(J58="HLM",2,0))/2</f>
        <v>1</v>
      </c>
      <c r="O58" s="285">
        <f t="shared" si="56"/>
        <v>2</v>
      </c>
      <c r="P58" s="285">
        <f t="shared" ref="P58" si="61">IF(J58="LDN",1,0)+IF(J58="HLM",1,0)</f>
        <v>0</v>
      </c>
      <c r="Q58" s="359">
        <f>(IF(K58="HRF",4,0)+IF(K58="HBF",4,0)+IF(K58="CBF",4,0)+IF(K58="LDN",4,0)+IF(K58="HLM",4,0)++IF(K58="Calzone",4,0))/2</f>
        <v>2</v>
      </c>
      <c r="R58" s="285">
        <f t="shared" si="58"/>
        <v>3</v>
      </c>
      <c r="S58" s="285">
        <v>0</v>
      </c>
      <c r="T58" s="359">
        <f>(IF(J58="HRF",1,0)+IF(J58="HBF",1,0)+IF(J58="CBF",1,0)+IF(J58="LDN",1,0)+IF(J58="HLM",1,0))/2</f>
        <v>0.5</v>
      </c>
      <c r="U58" s="285">
        <f t="shared" ref="U58" si="62">IF(J58="HRF",1,0)+IF(J58="HBF",1,0)+IF(J58="CBF",1,0)+IF(J58="LDN",1,0)+IF(J58="HLM",1,0)</f>
        <v>1</v>
      </c>
      <c r="V58" s="285">
        <f t="shared" ref="V58" si="63">IF(J58="LDN",1,0)+IF(J58="HLM",1,0)</f>
        <v>0</v>
      </c>
      <c r="W58" s="359">
        <f>(IF(J58="HRF",2,0)+IF(J58="HBF",2,0)+IF(J58="CBF",2,0)+IF(J58="LDN",2,0)+IF(J58="HLM",2,0)+IF(J58="Calzone",2,0))/2</f>
        <v>1</v>
      </c>
      <c r="X58" s="285">
        <f t="shared" si="60"/>
        <v>2</v>
      </c>
      <c r="Y58" s="285">
        <v>0</v>
      </c>
      <c r="Z58" s="286">
        <v>1</v>
      </c>
      <c r="AA58" s="286">
        <v>1</v>
      </c>
      <c r="AB58" s="286">
        <v>1</v>
      </c>
      <c r="AC58" s="287">
        <v>1</v>
      </c>
      <c r="AD58" s="287">
        <v>1</v>
      </c>
      <c r="AE58" s="288">
        <f>_xlfn.IFNA(VLOOKUP(B58,BASE!A:R,17,0),0)</f>
        <v>0</v>
      </c>
      <c r="AF58" s="288">
        <f>_xlfn.IFNA(VLOOKUP(B58,BASE!A:R,18,0),0)</f>
        <v>1</v>
      </c>
      <c r="AG58" s="278">
        <f>AE58+AE59+AE60</f>
        <v>0</v>
      </c>
      <c r="AH58" s="278">
        <f>AF58+AF59+AF60</f>
        <v>1</v>
      </c>
    </row>
    <row r="59" spans="1:34" x14ac:dyDescent="0.25">
      <c r="A59" s="257">
        <v>192</v>
      </c>
      <c r="B59" s="257" t="s">
        <v>204</v>
      </c>
      <c r="C59" s="257" t="s">
        <v>389</v>
      </c>
      <c r="D59" s="257" t="s">
        <v>240</v>
      </c>
      <c r="E59" s="328">
        <v>2.7777777777777776E-2</v>
      </c>
      <c r="F59" s="257" t="s">
        <v>589</v>
      </c>
      <c r="G59" s="257"/>
      <c r="H59" s="361" t="str">
        <f>VLOOKUP(B59,'Flight Schedule'!B:R,17,0)</f>
        <v>HRF (C)  +HRF (Y)</v>
      </c>
      <c r="I59" s="284" t="s">
        <v>1057</v>
      </c>
      <c r="J59" s="284" t="s">
        <v>421</v>
      </c>
      <c r="K59" s="284" t="s">
        <v>421</v>
      </c>
      <c r="L59" s="284" t="str">
        <f>VLOOKUP(B59,'Flight Schedule'!B:U,20,0)</f>
        <v>HRF</v>
      </c>
      <c r="M59" s="257" t="s">
        <v>705</v>
      </c>
      <c r="N59" s="285">
        <f t="shared" si="55"/>
        <v>2</v>
      </c>
      <c r="O59" s="285">
        <f t="shared" si="56"/>
        <v>2</v>
      </c>
      <c r="P59" s="285">
        <f t="shared" si="2"/>
        <v>0</v>
      </c>
      <c r="Q59" s="285">
        <f t="shared" si="57"/>
        <v>4</v>
      </c>
      <c r="R59" s="285">
        <f t="shared" si="58"/>
        <v>3</v>
      </c>
      <c r="S59" s="285">
        <v>0</v>
      </c>
      <c r="T59" s="285">
        <f t="shared" si="5"/>
        <v>1</v>
      </c>
      <c r="U59" s="285">
        <f t="shared" si="6"/>
        <v>1</v>
      </c>
      <c r="V59" s="285">
        <f t="shared" si="7"/>
        <v>0</v>
      </c>
      <c r="W59" s="285">
        <f t="shared" si="59"/>
        <v>2</v>
      </c>
      <c r="X59" s="285">
        <f t="shared" si="60"/>
        <v>2</v>
      </c>
      <c r="Y59" s="285">
        <v>0</v>
      </c>
      <c r="Z59" s="286">
        <v>1</v>
      </c>
      <c r="AA59" s="286">
        <v>1</v>
      </c>
      <c r="AB59" s="286">
        <v>1</v>
      </c>
      <c r="AC59" s="287">
        <v>1</v>
      </c>
      <c r="AD59" s="287">
        <v>1</v>
      </c>
      <c r="AE59" s="288">
        <f>_xlfn.IFNA(VLOOKUP(B59,BASE!A:R,17,0),0)</f>
        <v>0</v>
      </c>
      <c r="AF59" s="288">
        <f>_xlfn.IFNA(VLOOKUP(B59,BASE!A:R,18,0),0)</f>
        <v>0</v>
      </c>
      <c r="AG59" s="278"/>
      <c r="AH59" s="278"/>
    </row>
    <row r="60" spans="1:34" x14ac:dyDescent="0.25">
      <c r="A60" s="287">
        <v>192</v>
      </c>
      <c r="B60" s="287" t="s">
        <v>548</v>
      </c>
      <c r="C60" s="257" t="s">
        <v>389</v>
      </c>
      <c r="D60" s="257" t="s">
        <v>240</v>
      </c>
      <c r="E60" s="328">
        <v>2.7777777777777776E-2</v>
      </c>
      <c r="F60" s="257" t="s">
        <v>589</v>
      </c>
      <c r="G60" s="257"/>
      <c r="H60" s="361" t="str">
        <f>VLOOKUP(B60,'Flight Schedule'!B:R,17,0)</f>
        <v>HBF (C)  +HBF (Y)</v>
      </c>
      <c r="I60" s="284" t="s">
        <v>1059</v>
      </c>
      <c r="J60" s="284" t="s">
        <v>37</v>
      </c>
      <c r="K60" s="284" t="s">
        <v>37</v>
      </c>
      <c r="L60" s="284" t="str">
        <f>VLOOKUP(B60,'Flight Schedule'!B:U,20,0)</f>
        <v xml:space="preserve">HBF </v>
      </c>
      <c r="M60" s="284">
        <v>53</v>
      </c>
      <c r="N60" s="285">
        <f t="shared" si="55"/>
        <v>2</v>
      </c>
      <c r="O60" s="285">
        <f t="shared" si="56"/>
        <v>2</v>
      </c>
      <c r="P60" s="285">
        <f t="shared" si="2"/>
        <v>0</v>
      </c>
      <c r="Q60" s="285">
        <f t="shared" si="57"/>
        <v>4</v>
      </c>
      <c r="R60" s="285">
        <f t="shared" si="58"/>
        <v>4</v>
      </c>
      <c r="S60" s="285">
        <v>0</v>
      </c>
      <c r="T60" s="285">
        <f t="shared" si="5"/>
        <v>1</v>
      </c>
      <c r="U60" s="285">
        <f t="shared" si="6"/>
        <v>1</v>
      </c>
      <c r="V60" s="285">
        <f t="shared" si="7"/>
        <v>0</v>
      </c>
      <c r="W60" s="285">
        <f t="shared" si="59"/>
        <v>2</v>
      </c>
      <c r="X60" s="285">
        <f t="shared" si="60"/>
        <v>2</v>
      </c>
      <c r="Y60" s="285">
        <v>0</v>
      </c>
      <c r="Z60" s="286">
        <v>1</v>
      </c>
      <c r="AA60" s="286">
        <v>1</v>
      </c>
      <c r="AB60" s="286">
        <v>1</v>
      </c>
      <c r="AC60" s="287">
        <v>1</v>
      </c>
      <c r="AD60" s="287">
        <v>1</v>
      </c>
      <c r="AE60" s="288">
        <f>_xlfn.IFNA(VLOOKUP(B60,BASE!A:R,17,0),0)</f>
        <v>0</v>
      </c>
      <c r="AF60" s="288">
        <f>_xlfn.IFNA(VLOOKUP(B60,BASE!A:R,18,0),0)</f>
        <v>0</v>
      </c>
      <c r="AG60" s="278"/>
      <c r="AH60" s="278"/>
    </row>
    <row r="61" spans="1:34" x14ac:dyDescent="0.25">
      <c r="A61" s="257" t="str">
        <f>B61</f>
        <v>UL0195</v>
      </c>
      <c r="B61" s="257" t="s">
        <v>54</v>
      </c>
      <c r="C61" s="257" t="s">
        <v>240</v>
      </c>
      <c r="D61" s="257" t="s">
        <v>389</v>
      </c>
      <c r="E61" s="257" t="s">
        <v>664</v>
      </c>
      <c r="F61" s="257" t="s">
        <v>594</v>
      </c>
      <c r="G61" s="257"/>
      <c r="H61" s="361" t="str">
        <f>VLOOKUP(B61,'Flight Schedule'!B:R,17,0)</f>
        <v>HLM (C ) / HLM (Y)</v>
      </c>
      <c r="I61" s="284" t="s">
        <v>1058</v>
      </c>
      <c r="J61" s="284" t="s">
        <v>38</v>
      </c>
      <c r="K61" s="284" t="s">
        <v>38</v>
      </c>
      <c r="L61" s="284" t="str">
        <f>VLOOKUP(B61,'Flight Schedule'!B:U,20,0)</f>
        <v>LDN</v>
      </c>
      <c r="M61" s="257" t="s">
        <v>773</v>
      </c>
      <c r="N61" s="285">
        <f t="shared" si="55"/>
        <v>2</v>
      </c>
      <c r="O61" s="285">
        <f t="shared" si="56"/>
        <v>2</v>
      </c>
      <c r="P61" s="285">
        <f t="shared" si="2"/>
        <v>1</v>
      </c>
      <c r="Q61" s="285">
        <f t="shared" si="57"/>
        <v>4</v>
      </c>
      <c r="R61" s="285">
        <f t="shared" si="58"/>
        <v>4</v>
      </c>
      <c r="S61" s="285">
        <v>0</v>
      </c>
      <c r="T61" s="285">
        <f t="shared" si="5"/>
        <v>1</v>
      </c>
      <c r="U61" s="285">
        <f t="shared" si="6"/>
        <v>1</v>
      </c>
      <c r="V61" s="285">
        <f t="shared" si="7"/>
        <v>1</v>
      </c>
      <c r="W61" s="285">
        <f t="shared" si="59"/>
        <v>2</v>
      </c>
      <c r="X61" s="285">
        <f t="shared" si="60"/>
        <v>2</v>
      </c>
      <c r="Y61" s="285">
        <v>0</v>
      </c>
      <c r="Z61" s="286">
        <v>1</v>
      </c>
      <c r="AA61" s="286">
        <v>1</v>
      </c>
      <c r="AB61" s="286">
        <v>1</v>
      </c>
      <c r="AC61" s="287">
        <v>1</v>
      </c>
      <c r="AD61" s="287">
        <v>1</v>
      </c>
      <c r="AE61" s="288">
        <f>_xlfn.IFNA(VLOOKUP(B61,BASE!A:R,17,0),0)</f>
        <v>0</v>
      </c>
      <c r="AF61" s="288">
        <f>_xlfn.IFNA(VLOOKUP(B61,BASE!A:R,18,0),0)</f>
        <v>0</v>
      </c>
      <c r="AG61" s="278">
        <f>AE61+AE62+AE63</f>
        <v>0</v>
      </c>
      <c r="AH61" s="278">
        <f>AF61+AF62+AF63</f>
        <v>0</v>
      </c>
    </row>
    <row r="62" spans="1:34" x14ac:dyDescent="0.25">
      <c r="A62" s="257">
        <v>196</v>
      </c>
      <c r="B62" s="257" t="s">
        <v>187</v>
      </c>
      <c r="C62" s="257" t="s">
        <v>389</v>
      </c>
      <c r="D62" s="257" t="s">
        <v>240</v>
      </c>
      <c r="E62" s="257" t="s">
        <v>665</v>
      </c>
      <c r="F62" s="257" t="s">
        <v>486</v>
      </c>
      <c r="G62" s="257"/>
      <c r="H62" s="361" t="str">
        <f>VLOOKUP(B62,'Flight Schedule'!B:R,17,0)</f>
        <v>HLM (C ) / HLM (Y)</v>
      </c>
      <c r="I62" s="284" t="s">
        <v>1058</v>
      </c>
      <c r="J62" s="284" t="s">
        <v>38</v>
      </c>
      <c r="K62" s="284" t="s">
        <v>38</v>
      </c>
      <c r="L62" s="284" t="str">
        <f>VLOOKUP(B62,'Flight Schedule'!B:U,20,0)</f>
        <v>LDN</v>
      </c>
      <c r="M62" s="257" t="s">
        <v>773</v>
      </c>
      <c r="N62" s="285">
        <f t="shared" si="55"/>
        <v>2</v>
      </c>
      <c r="O62" s="285">
        <f t="shared" si="56"/>
        <v>2</v>
      </c>
      <c r="P62" s="285">
        <f t="shared" si="2"/>
        <v>1</v>
      </c>
      <c r="Q62" s="285">
        <f t="shared" si="57"/>
        <v>4</v>
      </c>
      <c r="R62" s="285">
        <f t="shared" si="58"/>
        <v>4</v>
      </c>
      <c r="S62" s="285">
        <v>0</v>
      </c>
      <c r="T62" s="285">
        <f t="shared" si="5"/>
        <v>1</v>
      </c>
      <c r="U62" s="285">
        <f t="shared" si="6"/>
        <v>1</v>
      </c>
      <c r="V62" s="285">
        <f t="shared" si="7"/>
        <v>1</v>
      </c>
      <c r="W62" s="285">
        <f t="shared" si="59"/>
        <v>2</v>
      </c>
      <c r="X62" s="285">
        <f t="shared" si="60"/>
        <v>2</v>
      </c>
      <c r="Y62" s="285">
        <v>0</v>
      </c>
      <c r="Z62" s="286">
        <v>1</v>
      </c>
      <c r="AA62" s="286">
        <v>1</v>
      </c>
      <c r="AB62" s="286">
        <v>1</v>
      </c>
      <c r="AC62" s="287">
        <v>1</v>
      </c>
      <c r="AD62" s="287">
        <v>1</v>
      </c>
      <c r="AE62" s="288">
        <f>_xlfn.IFNA(VLOOKUP(B62,BASE!A:R,17,0),0)</f>
        <v>0</v>
      </c>
      <c r="AF62" s="288">
        <f>_xlfn.IFNA(VLOOKUP(B62,BASE!A:R,18,0),0)</f>
        <v>0</v>
      </c>
      <c r="AG62" s="278"/>
      <c r="AH62" s="278"/>
    </row>
    <row r="63" spans="1:34" x14ac:dyDescent="0.25">
      <c r="A63" s="257">
        <v>196</v>
      </c>
      <c r="B63" s="257" t="s">
        <v>918</v>
      </c>
      <c r="C63" s="257" t="s">
        <v>389</v>
      </c>
      <c r="D63" s="257" t="s">
        <v>240</v>
      </c>
      <c r="E63" s="257" t="s">
        <v>665</v>
      </c>
      <c r="F63" s="257" t="s">
        <v>486</v>
      </c>
      <c r="G63" s="257"/>
      <c r="H63" s="361" t="str">
        <f>VLOOKUP(B63,'Flight Schedule'!B:R,17,0)</f>
        <v>HLM (C)  + HLM (Y)</v>
      </c>
      <c r="I63" s="284" t="s">
        <v>1058</v>
      </c>
      <c r="J63" s="284" t="s">
        <v>38</v>
      </c>
      <c r="K63" s="284" t="s">
        <v>38</v>
      </c>
      <c r="L63" s="257" t="str">
        <f>VLOOKUP(B63,'Flight Schedule'!B:U,20,0)</f>
        <v>HLM</v>
      </c>
      <c r="M63" s="284" t="s">
        <v>710</v>
      </c>
      <c r="N63" s="285">
        <f t="shared" si="55"/>
        <v>2</v>
      </c>
      <c r="O63" s="285">
        <f t="shared" si="56"/>
        <v>2</v>
      </c>
      <c r="P63" s="285">
        <f t="shared" ref="P63:P106" si="64">IF(J63="LDN",1,0)+IF(J63="HLM",1,0)</f>
        <v>1</v>
      </c>
      <c r="Q63" s="285">
        <f t="shared" si="57"/>
        <v>4</v>
      </c>
      <c r="R63" s="285">
        <f t="shared" si="58"/>
        <v>4</v>
      </c>
      <c r="S63" s="285">
        <v>0</v>
      </c>
      <c r="T63" s="285">
        <f t="shared" ref="T63:T106" si="65">IF(J63="HRF",1,0)+IF(J63="HBF",1,0)+IF(J63="CBF",1,0)+IF(J63="LDN",1,0)+IF(J63="HLM",1,0)</f>
        <v>1</v>
      </c>
      <c r="U63" s="285">
        <f t="shared" ref="U63:U106" si="66">IF(J63="HRF",1,0)+IF(J63="HBF",1,0)+IF(J63="CBF",1,0)+IF(J63="LDN",1,0)+IF(J63="HLM",1,0)</f>
        <v>1</v>
      </c>
      <c r="V63" s="285">
        <f t="shared" ref="V63:V106" si="67">IF(J63="LDN",1,0)+IF(J63="HLM",1,0)</f>
        <v>1</v>
      </c>
      <c r="W63" s="285">
        <f t="shared" si="59"/>
        <v>2</v>
      </c>
      <c r="X63" s="285">
        <f t="shared" si="60"/>
        <v>2</v>
      </c>
      <c r="Y63" s="285">
        <v>0</v>
      </c>
      <c r="Z63" s="286">
        <v>1</v>
      </c>
      <c r="AA63" s="286">
        <v>1</v>
      </c>
      <c r="AB63" s="286">
        <v>1</v>
      </c>
      <c r="AC63" s="287">
        <v>1</v>
      </c>
      <c r="AD63" s="287">
        <v>1</v>
      </c>
      <c r="AE63" s="288">
        <f>_xlfn.IFNA(VLOOKUP(B63,BASE!A:R,17,0),0)</f>
        <v>0</v>
      </c>
      <c r="AF63" s="288">
        <f>_xlfn.IFNA(VLOOKUP(B63,BASE!A:R,18,0),0)</f>
        <v>0</v>
      </c>
      <c r="AG63" s="278"/>
      <c r="AH63" s="278"/>
    </row>
    <row r="64" spans="1:34" x14ac:dyDescent="0.25">
      <c r="A64" s="257" t="str">
        <f>B64</f>
        <v>UL0263</v>
      </c>
      <c r="B64" s="257" t="s">
        <v>62</v>
      </c>
      <c r="C64" s="257" t="s">
        <v>240</v>
      </c>
      <c r="D64" s="257" t="s">
        <v>397</v>
      </c>
      <c r="E64" s="257" t="s">
        <v>603</v>
      </c>
      <c r="F64" s="257" t="s">
        <v>497</v>
      </c>
      <c r="G64" s="257"/>
      <c r="H64" s="361" t="str">
        <f>VLOOKUP(B64,'Flight Schedule'!B:R,17,0)</f>
        <v>HLM (C ) / HLM (Y)</v>
      </c>
      <c r="I64" s="284" t="s">
        <v>1058</v>
      </c>
      <c r="J64" s="284" t="s">
        <v>38</v>
      </c>
      <c r="K64" s="284" t="s">
        <v>38</v>
      </c>
      <c r="L64" s="284" t="str">
        <f>VLOOKUP(B64,'Flight Schedule'!B:U,20,0)</f>
        <v>LDN</v>
      </c>
      <c r="M64" s="257" t="s">
        <v>714</v>
      </c>
      <c r="N64" s="285">
        <f t="shared" si="55"/>
        <v>2</v>
      </c>
      <c r="O64" s="285">
        <f t="shared" si="56"/>
        <v>2</v>
      </c>
      <c r="P64" s="285">
        <f t="shared" si="64"/>
        <v>1</v>
      </c>
      <c r="Q64" s="285">
        <f t="shared" si="57"/>
        <v>4</v>
      </c>
      <c r="R64" s="285">
        <f t="shared" si="58"/>
        <v>4</v>
      </c>
      <c r="S64" s="285">
        <v>0</v>
      </c>
      <c r="T64" s="285">
        <f t="shared" si="65"/>
        <v>1</v>
      </c>
      <c r="U64" s="285">
        <f t="shared" si="66"/>
        <v>1</v>
      </c>
      <c r="V64" s="285">
        <f t="shared" si="67"/>
        <v>1</v>
      </c>
      <c r="W64" s="285">
        <f t="shared" si="59"/>
        <v>2</v>
      </c>
      <c r="X64" s="285">
        <f t="shared" si="60"/>
        <v>2</v>
      </c>
      <c r="Y64" s="285">
        <v>0</v>
      </c>
      <c r="Z64" s="286">
        <v>1</v>
      </c>
      <c r="AA64" s="286">
        <v>1</v>
      </c>
      <c r="AB64" s="286">
        <v>1</v>
      </c>
      <c r="AC64" s="287">
        <v>1</v>
      </c>
      <c r="AD64" s="287">
        <v>1</v>
      </c>
      <c r="AE64" s="288">
        <f>_xlfn.IFNA(VLOOKUP(B64,BASE!A:R,17,0),0)</f>
        <v>0</v>
      </c>
      <c r="AF64" s="288">
        <f>_xlfn.IFNA(VLOOKUP(B64,BASE!A:R,18,0),0)</f>
        <v>1</v>
      </c>
      <c r="AG64" s="278">
        <f>AE64+AE65</f>
        <v>0</v>
      </c>
      <c r="AH64" s="278">
        <f>AF64+AF65</f>
        <v>1</v>
      </c>
    </row>
    <row r="65" spans="1:34" x14ac:dyDescent="0.25">
      <c r="A65" s="257">
        <v>264</v>
      </c>
      <c r="B65" s="257" t="s">
        <v>66</v>
      </c>
      <c r="C65" s="257" t="s">
        <v>397</v>
      </c>
      <c r="D65" s="257" t="s">
        <v>240</v>
      </c>
      <c r="E65" s="257" t="s">
        <v>486</v>
      </c>
      <c r="F65" s="257" t="s">
        <v>774</v>
      </c>
      <c r="G65" s="257"/>
      <c r="H65" s="361" t="str">
        <f>VLOOKUP(B65,'Flight Schedule'!B:R,17,0)</f>
        <v>HLM (C ) / HLM (Y)</v>
      </c>
      <c r="I65" s="284" t="s">
        <v>1058</v>
      </c>
      <c r="J65" s="284" t="s">
        <v>38</v>
      </c>
      <c r="K65" s="284" t="s">
        <v>38</v>
      </c>
      <c r="L65" s="284" t="str">
        <f>VLOOKUP(B65,'Flight Schedule'!B:U,20,0)</f>
        <v>HLM</v>
      </c>
      <c r="M65" s="257" t="s">
        <v>715</v>
      </c>
      <c r="N65" s="285">
        <f t="shared" si="55"/>
        <v>2</v>
      </c>
      <c r="O65" s="285">
        <f t="shared" si="56"/>
        <v>2</v>
      </c>
      <c r="P65" s="285">
        <f t="shared" si="64"/>
        <v>1</v>
      </c>
      <c r="Q65" s="285">
        <f t="shared" si="57"/>
        <v>4</v>
      </c>
      <c r="R65" s="285">
        <f t="shared" si="58"/>
        <v>4</v>
      </c>
      <c r="S65" s="285">
        <v>0</v>
      </c>
      <c r="T65" s="285">
        <f t="shared" si="65"/>
        <v>1</v>
      </c>
      <c r="U65" s="285">
        <f t="shared" si="66"/>
        <v>1</v>
      </c>
      <c r="V65" s="285">
        <f t="shared" si="67"/>
        <v>1</v>
      </c>
      <c r="W65" s="285">
        <f t="shared" si="59"/>
        <v>2</v>
      </c>
      <c r="X65" s="285">
        <f t="shared" si="60"/>
        <v>2</v>
      </c>
      <c r="Y65" s="285">
        <v>0</v>
      </c>
      <c r="Z65" s="286">
        <v>1</v>
      </c>
      <c r="AA65" s="286">
        <v>1</v>
      </c>
      <c r="AB65" s="286">
        <v>1</v>
      </c>
      <c r="AC65" s="287">
        <v>1</v>
      </c>
      <c r="AD65" s="287">
        <v>1</v>
      </c>
      <c r="AE65" s="288">
        <f>_xlfn.IFNA(VLOOKUP(B65,BASE!A:R,17,0),0)</f>
        <v>0</v>
      </c>
      <c r="AF65" s="288">
        <f>_xlfn.IFNA(VLOOKUP(B65,BASE!A:R,18,0),0)</f>
        <v>0</v>
      </c>
      <c r="AG65" s="278"/>
      <c r="AH65" s="278"/>
    </row>
    <row r="66" spans="1:34" x14ac:dyDescent="0.25">
      <c r="A66" s="257" t="str">
        <f>B66</f>
        <v>UL0265</v>
      </c>
      <c r="B66" s="257" t="s">
        <v>65</v>
      </c>
      <c r="C66" s="257" t="s">
        <v>240</v>
      </c>
      <c r="D66" s="257" t="s">
        <v>398</v>
      </c>
      <c r="E66" s="257" t="s">
        <v>743</v>
      </c>
      <c r="F66" s="257" t="s">
        <v>470</v>
      </c>
      <c r="G66" s="257"/>
      <c r="H66" s="361" t="str">
        <f>VLOOKUP(B66,'Flight Schedule'!B:R,17,0)</f>
        <v>HLM (C ) / HLM (Y)</v>
      </c>
      <c r="I66" s="284" t="s">
        <v>1058</v>
      </c>
      <c r="J66" s="284" t="s">
        <v>38</v>
      </c>
      <c r="K66" s="284" t="s">
        <v>38</v>
      </c>
      <c r="L66" s="284" t="str">
        <f>VLOOKUP(B66,'Flight Schedule'!B:U,20,0)</f>
        <v>LDN</v>
      </c>
      <c r="M66" s="257" t="s">
        <v>714</v>
      </c>
      <c r="N66" s="285">
        <f t="shared" si="55"/>
        <v>2</v>
      </c>
      <c r="O66" s="285">
        <f t="shared" si="56"/>
        <v>2</v>
      </c>
      <c r="P66" s="285">
        <f t="shared" si="64"/>
        <v>1</v>
      </c>
      <c r="Q66" s="285">
        <f t="shared" si="57"/>
        <v>4</v>
      </c>
      <c r="R66" s="285">
        <f t="shared" si="58"/>
        <v>4</v>
      </c>
      <c r="S66" s="285">
        <v>0</v>
      </c>
      <c r="T66" s="285">
        <f t="shared" si="65"/>
        <v>1</v>
      </c>
      <c r="U66" s="285">
        <f t="shared" si="66"/>
        <v>1</v>
      </c>
      <c r="V66" s="285">
        <f t="shared" si="67"/>
        <v>1</v>
      </c>
      <c r="W66" s="285">
        <f t="shared" si="59"/>
        <v>2</v>
      </c>
      <c r="X66" s="285">
        <f t="shared" si="60"/>
        <v>2</v>
      </c>
      <c r="Y66" s="285">
        <v>0</v>
      </c>
      <c r="Z66" s="286">
        <v>1</v>
      </c>
      <c r="AA66" s="286">
        <v>1</v>
      </c>
      <c r="AB66" s="286">
        <v>1</v>
      </c>
      <c r="AC66" s="287">
        <v>1</v>
      </c>
      <c r="AD66" s="287">
        <v>1</v>
      </c>
      <c r="AE66" s="288">
        <f>_xlfn.IFNA(VLOOKUP(B66,BASE!A:R,17,0),0)</f>
        <v>0</v>
      </c>
      <c r="AF66" s="288">
        <f>_xlfn.IFNA(VLOOKUP(B66,BASE!A:R,18,0),0)</f>
        <v>0</v>
      </c>
      <c r="AG66" s="278">
        <f>AE66+AE67</f>
        <v>0</v>
      </c>
      <c r="AH66" s="278">
        <f>AF66+AF67</f>
        <v>0</v>
      </c>
    </row>
    <row r="67" spans="1:34" x14ac:dyDescent="0.25">
      <c r="A67" s="257">
        <v>266</v>
      </c>
      <c r="B67" s="257" t="s">
        <v>68</v>
      </c>
      <c r="C67" s="257" t="s">
        <v>398</v>
      </c>
      <c r="D67" s="257" t="s">
        <v>240</v>
      </c>
      <c r="E67" s="257" t="s">
        <v>486</v>
      </c>
      <c r="F67" s="257" t="s">
        <v>983</v>
      </c>
      <c r="G67" s="257"/>
      <c r="H67" s="361" t="str">
        <f>VLOOKUP(B67,'Flight Schedule'!B:R,17,0)</f>
        <v>HLM (C ) / HLM (Y)</v>
      </c>
      <c r="I67" s="284" t="s">
        <v>1058</v>
      </c>
      <c r="J67" s="284" t="s">
        <v>38</v>
      </c>
      <c r="K67" s="284" t="s">
        <v>38</v>
      </c>
      <c r="L67" s="284" t="str">
        <f>VLOOKUP(B67,'Flight Schedule'!B:U,20,0)</f>
        <v>HLM</v>
      </c>
      <c r="M67" s="257" t="s">
        <v>715</v>
      </c>
      <c r="N67" s="285">
        <f t="shared" si="55"/>
        <v>2</v>
      </c>
      <c r="O67" s="285">
        <f t="shared" si="56"/>
        <v>2</v>
      </c>
      <c r="P67" s="285">
        <f t="shared" si="64"/>
        <v>1</v>
      </c>
      <c r="Q67" s="285">
        <f t="shared" si="57"/>
        <v>4</v>
      </c>
      <c r="R67" s="285">
        <f t="shared" si="58"/>
        <v>4</v>
      </c>
      <c r="S67" s="285">
        <v>0</v>
      </c>
      <c r="T67" s="285">
        <f t="shared" si="65"/>
        <v>1</v>
      </c>
      <c r="U67" s="285">
        <f t="shared" si="66"/>
        <v>1</v>
      </c>
      <c r="V67" s="285">
        <f t="shared" si="67"/>
        <v>1</v>
      </c>
      <c r="W67" s="285">
        <f t="shared" si="59"/>
        <v>2</v>
      </c>
      <c r="X67" s="285">
        <f t="shared" si="60"/>
        <v>2</v>
      </c>
      <c r="Y67" s="285">
        <v>0</v>
      </c>
      <c r="Z67" s="286">
        <v>1</v>
      </c>
      <c r="AA67" s="286">
        <v>1</v>
      </c>
      <c r="AB67" s="286">
        <v>1</v>
      </c>
      <c r="AC67" s="287">
        <v>1</v>
      </c>
      <c r="AD67" s="287">
        <v>1</v>
      </c>
      <c r="AE67" s="288">
        <f>_xlfn.IFNA(VLOOKUP(B67,BASE!A:R,17,0),0)</f>
        <v>0</v>
      </c>
      <c r="AF67" s="288">
        <f>_xlfn.IFNA(VLOOKUP(B67,BASE!A:R,18,0),0)</f>
        <v>0</v>
      </c>
      <c r="AG67" s="278"/>
      <c r="AH67" s="278"/>
    </row>
    <row r="68" spans="1:34" x14ac:dyDescent="0.25">
      <c r="A68" s="257" t="str">
        <f>B68</f>
        <v>UL0205</v>
      </c>
      <c r="B68" s="257" t="s">
        <v>76</v>
      </c>
      <c r="C68" s="257" t="s">
        <v>240</v>
      </c>
      <c r="D68" s="257" t="s">
        <v>381</v>
      </c>
      <c r="E68" s="257" t="s">
        <v>488</v>
      </c>
      <c r="F68" s="257" t="s">
        <v>981</v>
      </c>
      <c r="G68" s="257"/>
      <c r="H68" s="361" t="str">
        <f>VLOOKUP(B68,'Flight Schedule'!B:R,17,0)</f>
        <v>HLM (C ) / HLM (Y)</v>
      </c>
      <c r="I68" s="284" t="s">
        <v>1058</v>
      </c>
      <c r="J68" s="284" t="s">
        <v>38</v>
      </c>
      <c r="K68" s="284" t="s">
        <v>38</v>
      </c>
      <c r="L68" s="284" t="str">
        <f>VLOOKUP(B68,'Flight Schedule'!B:U,20,0)</f>
        <v>LDN</v>
      </c>
      <c r="M68" s="257" t="s">
        <v>719</v>
      </c>
      <c r="N68" s="285">
        <f t="shared" si="55"/>
        <v>2</v>
      </c>
      <c r="O68" s="285">
        <f t="shared" si="56"/>
        <v>2</v>
      </c>
      <c r="P68" s="285">
        <f t="shared" si="64"/>
        <v>1</v>
      </c>
      <c r="Q68" s="285">
        <f t="shared" si="57"/>
        <v>4</v>
      </c>
      <c r="R68" s="285">
        <f t="shared" si="58"/>
        <v>4</v>
      </c>
      <c r="S68" s="285">
        <v>0</v>
      </c>
      <c r="T68" s="285">
        <f t="shared" si="65"/>
        <v>1</v>
      </c>
      <c r="U68" s="285">
        <f t="shared" si="66"/>
        <v>1</v>
      </c>
      <c r="V68" s="285">
        <f t="shared" si="67"/>
        <v>1</v>
      </c>
      <c r="W68" s="285">
        <f t="shared" si="59"/>
        <v>2</v>
      </c>
      <c r="X68" s="285">
        <f t="shared" si="60"/>
        <v>2</v>
      </c>
      <c r="Y68" s="285">
        <v>0</v>
      </c>
      <c r="Z68" s="286">
        <v>1</v>
      </c>
      <c r="AA68" s="286">
        <v>1</v>
      </c>
      <c r="AB68" s="286">
        <v>1</v>
      </c>
      <c r="AC68" s="287">
        <v>1</v>
      </c>
      <c r="AD68" s="287">
        <v>1</v>
      </c>
      <c r="AE68" s="288">
        <f>_xlfn.IFNA(VLOOKUP(B68,BASE!A:R,17,0),0)</f>
        <v>0</v>
      </c>
      <c r="AF68" s="288">
        <f>_xlfn.IFNA(VLOOKUP(B68,BASE!A:R,18,0),0)</f>
        <v>0</v>
      </c>
      <c r="AG68" s="278">
        <f>AE68+AE69</f>
        <v>0</v>
      </c>
      <c r="AH68" s="278">
        <f>AF68+AF69</f>
        <v>0</v>
      </c>
    </row>
    <row r="69" spans="1:34" x14ac:dyDescent="0.25">
      <c r="A69" s="257">
        <v>206</v>
      </c>
      <c r="B69" s="257" t="s">
        <v>78</v>
      </c>
      <c r="C69" s="257" t="s">
        <v>381</v>
      </c>
      <c r="D69" s="257" t="s">
        <v>240</v>
      </c>
      <c r="E69" s="257" t="s">
        <v>950</v>
      </c>
      <c r="F69" s="257" t="s">
        <v>724</v>
      </c>
      <c r="G69" s="257"/>
      <c r="H69" s="361" t="str">
        <f>VLOOKUP(B69,'Flight Schedule'!B:R,17,0)</f>
        <v>HLM (C ) / HLM (Y)</v>
      </c>
      <c r="I69" s="284" t="s">
        <v>1058</v>
      </c>
      <c r="J69" s="284" t="s">
        <v>38</v>
      </c>
      <c r="K69" s="284" t="s">
        <v>38</v>
      </c>
      <c r="L69" s="284" t="str">
        <f>VLOOKUP(B69,'Flight Schedule'!B:U,20,0)</f>
        <v>HLM</v>
      </c>
      <c r="M69" s="257" t="s">
        <v>720</v>
      </c>
      <c r="N69" s="285">
        <f t="shared" si="55"/>
        <v>2</v>
      </c>
      <c r="O69" s="285">
        <f t="shared" si="56"/>
        <v>2</v>
      </c>
      <c r="P69" s="285">
        <f t="shared" si="64"/>
        <v>1</v>
      </c>
      <c r="Q69" s="285">
        <f t="shared" si="57"/>
        <v>4</v>
      </c>
      <c r="R69" s="285">
        <f t="shared" si="58"/>
        <v>4</v>
      </c>
      <c r="S69" s="285">
        <v>0</v>
      </c>
      <c r="T69" s="285">
        <f t="shared" si="65"/>
        <v>1</v>
      </c>
      <c r="U69" s="285">
        <f t="shared" si="66"/>
        <v>1</v>
      </c>
      <c r="V69" s="285">
        <f t="shared" si="67"/>
        <v>1</v>
      </c>
      <c r="W69" s="285">
        <f t="shared" si="59"/>
        <v>2</v>
      </c>
      <c r="X69" s="285">
        <f t="shared" si="60"/>
        <v>2</v>
      </c>
      <c r="Y69" s="285">
        <v>0</v>
      </c>
      <c r="Z69" s="286">
        <v>1</v>
      </c>
      <c r="AA69" s="286">
        <v>1</v>
      </c>
      <c r="AB69" s="286">
        <v>1</v>
      </c>
      <c r="AC69" s="287">
        <v>1</v>
      </c>
      <c r="AD69" s="287">
        <v>1</v>
      </c>
      <c r="AE69" s="288">
        <f>_xlfn.IFNA(VLOOKUP(B69,BASE!A:R,17,0),0)</f>
        <v>0</v>
      </c>
      <c r="AF69" s="288">
        <f>_xlfn.IFNA(VLOOKUP(B69,BASE!A:R,18,0),0)</f>
        <v>0</v>
      </c>
      <c r="AG69" s="278"/>
      <c r="AH69" s="278"/>
    </row>
    <row r="70" spans="1:34" x14ac:dyDescent="0.25">
      <c r="A70" s="257" t="str">
        <f>B70</f>
        <v>UL0207</v>
      </c>
      <c r="B70" s="257" t="s">
        <v>70</v>
      </c>
      <c r="C70" s="257" t="s">
        <v>240</v>
      </c>
      <c r="D70" s="257" t="s">
        <v>382</v>
      </c>
      <c r="E70" s="257" t="s">
        <v>717</v>
      </c>
      <c r="F70" s="257" t="s">
        <v>489</v>
      </c>
      <c r="G70" s="257"/>
      <c r="H70" s="361" t="str">
        <f>VLOOKUP(B70,'Flight Schedule'!B:R,17,0)</f>
        <v>HLM (C ) / HLM (Y)</v>
      </c>
      <c r="I70" s="284" t="s">
        <v>1058</v>
      </c>
      <c r="J70" s="284" t="s">
        <v>38</v>
      </c>
      <c r="K70" s="284" t="s">
        <v>38</v>
      </c>
      <c r="L70" s="284" t="str">
        <f>VLOOKUP(B70,'Flight Schedule'!B:U,20,0)</f>
        <v>LDN</v>
      </c>
      <c r="M70" s="257" t="s">
        <v>719</v>
      </c>
      <c r="N70" s="285">
        <f t="shared" si="55"/>
        <v>2</v>
      </c>
      <c r="O70" s="285">
        <f t="shared" si="56"/>
        <v>2</v>
      </c>
      <c r="P70" s="285">
        <f t="shared" si="64"/>
        <v>1</v>
      </c>
      <c r="Q70" s="285">
        <f t="shared" si="57"/>
        <v>4</v>
      </c>
      <c r="R70" s="285">
        <f t="shared" si="58"/>
        <v>4</v>
      </c>
      <c r="S70" s="285">
        <v>0</v>
      </c>
      <c r="T70" s="285">
        <f t="shared" si="65"/>
        <v>1</v>
      </c>
      <c r="U70" s="285">
        <f t="shared" si="66"/>
        <v>1</v>
      </c>
      <c r="V70" s="285">
        <f t="shared" si="67"/>
        <v>1</v>
      </c>
      <c r="W70" s="285">
        <f t="shared" si="59"/>
        <v>2</v>
      </c>
      <c r="X70" s="285">
        <f t="shared" si="60"/>
        <v>2</v>
      </c>
      <c r="Y70" s="285">
        <v>0</v>
      </c>
      <c r="Z70" s="286">
        <v>1</v>
      </c>
      <c r="AA70" s="286">
        <v>1</v>
      </c>
      <c r="AB70" s="286">
        <v>1</v>
      </c>
      <c r="AC70" s="287">
        <v>1</v>
      </c>
      <c r="AD70" s="287">
        <v>1</v>
      </c>
      <c r="AE70" s="288">
        <f>_xlfn.IFNA(VLOOKUP(B70,BASE!A:R,17,0),0)</f>
        <v>0</v>
      </c>
      <c r="AF70" s="288">
        <f>_xlfn.IFNA(VLOOKUP(B70,BASE!A:R,18,0),0)</f>
        <v>1</v>
      </c>
      <c r="AG70" s="278">
        <f>AE70+AE71</f>
        <v>0</v>
      </c>
      <c r="AH70" s="278">
        <f>AF70+AF71</f>
        <v>1</v>
      </c>
    </row>
    <row r="71" spans="1:34" x14ac:dyDescent="0.25">
      <c r="A71" s="257">
        <v>208</v>
      </c>
      <c r="B71" s="257" t="s">
        <v>73</v>
      </c>
      <c r="C71" s="257" t="s">
        <v>382</v>
      </c>
      <c r="D71" s="257" t="s">
        <v>240</v>
      </c>
      <c r="E71" s="257" t="s">
        <v>490</v>
      </c>
      <c r="F71" s="257" t="s">
        <v>597</v>
      </c>
      <c r="G71" s="257"/>
      <c r="H71" s="361" t="str">
        <f>VLOOKUP(B71,'Flight Schedule'!B:R,17,0)</f>
        <v>HLM (C ) / HLM (Y)</v>
      </c>
      <c r="I71" s="284" t="s">
        <v>1058</v>
      </c>
      <c r="J71" s="284" t="s">
        <v>38</v>
      </c>
      <c r="K71" s="284" t="s">
        <v>38</v>
      </c>
      <c r="L71" s="284" t="str">
        <f>VLOOKUP(B71,'Flight Schedule'!B:U,20,0)</f>
        <v>HLM</v>
      </c>
      <c r="M71" s="257" t="s">
        <v>720</v>
      </c>
      <c r="N71" s="285">
        <f t="shared" si="55"/>
        <v>2</v>
      </c>
      <c r="O71" s="285">
        <f t="shared" si="56"/>
        <v>2</v>
      </c>
      <c r="P71" s="285">
        <f t="shared" si="64"/>
        <v>1</v>
      </c>
      <c r="Q71" s="285">
        <f t="shared" si="57"/>
        <v>4</v>
      </c>
      <c r="R71" s="285">
        <f t="shared" si="58"/>
        <v>4</v>
      </c>
      <c r="S71" s="285">
        <v>0</v>
      </c>
      <c r="T71" s="285">
        <f t="shared" si="65"/>
        <v>1</v>
      </c>
      <c r="U71" s="285">
        <f t="shared" si="66"/>
        <v>1</v>
      </c>
      <c r="V71" s="285">
        <f t="shared" si="67"/>
        <v>1</v>
      </c>
      <c r="W71" s="285">
        <f t="shared" si="59"/>
        <v>2</v>
      </c>
      <c r="X71" s="285">
        <f t="shared" si="60"/>
        <v>2</v>
      </c>
      <c r="Y71" s="285">
        <v>0</v>
      </c>
      <c r="Z71" s="286">
        <v>1</v>
      </c>
      <c r="AA71" s="286">
        <v>1</v>
      </c>
      <c r="AB71" s="286">
        <v>1</v>
      </c>
      <c r="AC71" s="287">
        <v>1</v>
      </c>
      <c r="AD71" s="287">
        <v>1</v>
      </c>
      <c r="AE71" s="288">
        <f>_xlfn.IFNA(VLOOKUP(B71,BASE!A:R,17,0),0)</f>
        <v>0</v>
      </c>
      <c r="AF71" s="288">
        <f>_xlfn.IFNA(VLOOKUP(B71,BASE!A:R,18,0),0)</f>
        <v>0</v>
      </c>
      <c r="AG71" s="278"/>
      <c r="AH71" s="278"/>
    </row>
    <row r="72" spans="1:34" x14ac:dyDescent="0.25">
      <c r="A72" s="257" t="str">
        <f>B72</f>
        <v>UL0217</v>
      </c>
      <c r="B72" s="257" t="s">
        <v>72</v>
      </c>
      <c r="C72" s="257" t="s">
        <v>240</v>
      </c>
      <c r="D72" s="257" t="s">
        <v>384</v>
      </c>
      <c r="E72" s="257" t="s">
        <v>727</v>
      </c>
      <c r="F72" s="257" t="s">
        <v>725</v>
      </c>
      <c r="G72" s="257"/>
      <c r="H72" s="361" t="str">
        <f>VLOOKUP(B72,'Flight Schedule'!B:R,17,0)</f>
        <v>HLM (C ) / HLM (Y)</v>
      </c>
      <c r="I72" s="284" t="s">
        <v>1058</v>
      </c>
      <c r="J72" s="284" t="s">
        <v>38</v>
      </c>
      <c r="K72" s="284" t="s">
        <v>38</v>
      </c>
      <c r="L72" s="284" t="str">
        <f>VLOOKUP(B72,'Flight Schedule'!B:U,20,0)</f>
        <v>LDN</v>
      </c>
      <c r="M72" s="257" t="s">
        <v>719</v>
      </c>
      <c r="N72" s="285">
        <f t="shared" si="55"/>
        <v>2</v>
      </c>
      <c r="O72" s="285">
        <f t="shared" si="56"/>
        <v>2</v>
      </c>
      <c r="P72" s="285">
        <f t="shared" si="64"/>
        <v>1</v>
      </c>
      <c r="Q72" s="285">
        <f t="shared" si="57"/>
        <v>4</v>
      </c>
      <c r="R72" s="285">
        <f t="shared" si="58"/>
        <v>4</v>
      </c>
      <c r="S72" s="285">
        <v>0</v>
      </c>
      <c r="T72" s="285">
        <f t="shared" si="65"/>
        <v>1</v>
      </c>
      <c r="U72" s="285">
        <f t="shared" si="66"/>
        <v>1</v>
      </c>
      <c r="V72" s="285">
        <f t="shared" si="67"/>
        <v>1</v>
      </c>
      <c r="W72" s="285">
        <f t="shared" si="59"/>
        <v>2</v>
      </c>
      <c r="X72" s="285">
        <f t="shared" si="60"/>
        <v>2</v>
      </c>
      <c r="Y72" s="285">
        <v>0</v>
      </c>
      <c r="Z72" s="286">
        <v>1</v>
      </c>
      <c r="AA72" s="286">
        <v>1</v>
      </c>
      <c r="AB72" s="286">
        <v>1</v>
      </c>
      <c r="AC72" s="287">
        <v>1</v>
      </c>
      <c r="AD72" s="287">
        <v>1</v>
      </c>
      <c r="AE72" s="288">
        <f>_xlfn.IFNA(VLOOKUP(B72,BASE!A:R,17,0),0)</f>
        <v>0</v>
      </c>
      <c r="AF72" s="288">
        <f>_xlfn.IFNA(VLOOKUP(B72,BASE!A:R,18,0),0)</f>
        <v>1</v>
      </c>
      <c r="AG72" s="278">
        <f>AE72+AE73</f>
        <v>0</v>
      </c>
      <c r="AH72" s="278">
        <f>AF72+AF73</f>
        <v>2</v>
      </c>
    </row>
    <row r="73" spans="1:34" x14ac:dyDescent="0.25">
      <c r="A73" s="257">
        <v>218</v>
      </c>
      <c r="B73" s="257" t="s">
        <v>74</v>
      </c>
      <c r="C73" s="257" t="s">
        <v>384</v>
      </c>
      <c r="D73" s="257" t="s">
        <v>240</v>
      </c>
      <c r="E73" s="257" t="s">
        <v>982</v>
      </c>
      <c r="F73" s="257" t="s">
        <v>1023</v>
      </c>
      <c r="G73" s="257"/>
      <c r="H73" s="361" t="str">
        <f>VLOOKUP(B73,'Flight Schedule'!B:R,17,0)</f>
        <v>HLM (C ) / HLM (Y)</v>
      </c>
      <c r="I73" s="284" t="s">
        <v>1058</v>
      </c>
      <c r="J73" s="284" t="s">
        <v>38</v>
      </c>
      <c r="K73" s="284" t="s">
        <v>38</v>
      </c>
      <c r="L73" s="284" t="str">
        <f>VLOOKUP(B73,'Flight Schedule'!B:U,20,0)</f>
        <v>HLM</v>
      </c>
      <c r="M73" s="257" t="s">
        <v>720</v>
      </c>
      <c r="N73" s="285">
        <f t="shared" si="55"/>
        <v>2</v>
      </c>
      <c r="O73" s="285">
        <f t="shared" si="56"/>
        <v>2</v>
      </c>
      <c r="P73" s="285">
        <f t="shared" si="64"/>
        <v>1</v>
      </c>
      <c r="Q73" s="285">
        <f t="shared" si="57"/>
        <v>4</v>
      </c>
      <c r="R73" s="285">
        <f t="shared" si="58"/>
        <v>4</v>
      </c>
      <c r="S73" s="285">
        <v>0</v>
      </c>
      <c r="T73" s="285">
        <f t="shared" si="65"/>
        <v>1</v>
      </c>
      <c r="U73" s="285">
        <f t="shared" si="66"/>
        <v>1</v>
      </c>
      <c r="V73" s="285">
        <f t="shared" si="67"/>
        <v>1</v>
      </c>
      <c r="W73" s="285">
        <f t="shared" si="59"/>
        <v>2</v>
      </c>
      <c r="X73" s="285">
        <f t="shared" si="60"/>
        <v>2</v>
      </c>
      <c r="Y73" s="285">
        <v>0</v>
      </c>
      <c r="Z73" s="286">
        <v>1</v>
      </c>
      <c r="AA73" s="286">
        <v>1</v>
      </c>
      <c r="AB73" s="286">
        <v>1</v>
      </c>
      <c r="AC73" s="287">
        <v>1</v>
      </c>
      <c r="AD73" s="287">
        <v>1</v>
      </c>
      <c r="AE73" s="288">
        <f>_xlfn.IFNA(VLOOKUP(B73,BASE!A:R,17,0),0)</f>
        <v>0</v>
      </c>
      <c r="AF73" s="288">
        <f>_xlfn.IFNA(VLOOKUP(B73,BASE!A:R,18,0),0)</f>
        <v>1</v>
      </c>
      <c r="AG73" s="278"/>
      <c r="AH73" s="278"/>
    </row>
    <row r="74" spans="1:34" x14ac:dyDescent="0.25">
      <c r="A74" s="257" t="str">
        <f>B74</f>
        <v>UL0225</v>
      </c>
      <c r="B74" s="257" t="s">
        <v>71</v>
      </c>
      <c r="C74" s="257" t="s">
        <v>240</v>
      </c>
      <c r="D74" s="257" t="s">
        <v>385</v>
      </c>
      <c r="E74" s="257" t="s">
        <v>727</v>
      </c>
      <c r="F74" s="257" t="s">
        <v>659</v>
      </c>
      <c r="G74" s="257"/>
      <c r="H74" s="361" t="str">
        <f>VLOOKUP(B74,'Flight Schedule'!B:R,17,0)</f>
        <v>HLM (C ) / HLM (Y)</v>
      </c>
      <c r="I74" s="284" t="s">
        <v>1058</v>
      </c>
      <c r="J74" s="284" t="s">
        <v>38</v>
      </c>
      <c r="K74" s="284" t="s">
        <v>38</v>
      </c>
      <c r="L74" s="284" t="str">
        <f>VLOOKUP(B74,'Flight Schedule'!B:U,20,0)</f>
        <v>LDN</v>
      </c>
      <c r="M74" s="257" t="s">
        <v>719</v>
      </c>
      <c r="N74" s="285">
        <f t="shared" si="55"/>
        <v>2</v>
      </c>
      <c r="O74" s="285">
        <f t="shared" si="56"/>
        <v>2</v>
      </c>
      <c r="P74" s="285">
        <f t="shared" si="64"/>
        <v>1</v>
      </c>
      <c r="Q74" s="285">
        <f t="shared" si="57"/>
        <v>4</v>
      </c>
      <c r="R74" s="285">
        <f t="shared" si="58"/>
        <v>4</v>
      </c>
      <c r="S74" s="285">
        <v>0</v>
      </c>
      <c r="T74" s="285">
        <f t="shared" si="65"/>
        <v>1</v>
      </c>
      <c r="U74" s="285">
        <f t="shared" si="66"/>
        <v>1</v>
      </c>
      <c r="V74" s="285">
        <f t="shared" si="67"/>
        <v>1</v>
      </c>
      <c r="W74" s="285">
        <f t="shared" si="59"/>
        <v>2</v>
      </c>
      <c r="X74" s="285">
        <f t="shared" si="60"/>
        <v>2</v>
      </c>
      <c r="Y74" s="285">
        <v>0</v>
      </c>
      <c r="Z74" s="286">
        <v>1</v>
      </c>
      <c r="AA74" s="286">
        <v>1</v>
      </c>
      <c r="AB74" s="286">
        <v>1</v>
      </c>
      <c r="AC74" s="287">
        <v>1</v>
      </c>
      <c r="AD74" s="287">
        <v>1</v>
      </c>
      <c r="AE74" s="288">
        <f>_xlfn.IFNA(VLOOKUP(B74,BASE!A:R,17,0),0)</f>
        <v>0</v>
      </c>
      <c r="AF74" s="288">
        <f>_xlfn.IFNA(VLOOKUP(B74,BASE!A:R,18,0),0)</f>
        <v>1</v>
      </c>
      <c r="AG74" s="278">
        <f>AE74+AE75</f>
        <v>0</v>
      </c>
      <c r="AH74" s="278">
        <f>AF74+AF75</f>
        <v>1</v>
      </c>
    </row>
    <row r="75" spans="1:34" x14ac:dyDescent="0.25">
      <c r="A75" s="257">
        <v>226</v>
      </c>
      <c r="B75" s="257" t="s">
        <v>75</v>
      </c>
      <c r="C75" s="257" t="s">
        <v>385</v>
      </c>
      <c r="D75" s="257" t="s">
        <v>240</v>
      </c>
      <c r="E75" s="257" t="s">
        <v>490</v>
      </c>
      <c r="F75" s="257" t="s">
        <v>494</v>
      </c>
      <c r="G75" s="257"/>
      <c r="H75" s="361" t="str">
        <f>VLOOKUP(B75,'Flight Schedule'!B:R,17,0)</f>
        <v>HLM (C ) / HLM (Y)</v>
      </c>
      <c r="I75" s="284" t="s">
        <v>1058</v>
      </c>
      <c r="J75" s="284" t="s">
        <v>38</v>
      </c>
      <c r="K75" s="284" t="s">
        <v>38</v>
      </c>
      <c r="L75" s="284" t="str">
        <f>VLOOKUP(B75,'Flight Schedule'!B:U,20,0)</f>
        <v>HLM</v>
      </c>
      <c r="M75" s="257" t="s">
        <v>720</v>
      </c>
      <c r="N75" s="285">
        <f t="shared" si="55"/>
        <v>2</v>
      </c>
      <c r="O75" s="285">
        <f t="shared" si="56"/>
        <v>2</v>
      </c>
      <c r="P75" s="285">
        <f t="shared" si="64"/>
        <v>1</v>
      </c>
      <c r="Q75" s="285">
        <f t="shared" si="57"/>
        <v>4</v>
      </c>
      <c r="R75" s="285">
        <f t="shared" si="58"/>
        <v>4</v>
      </c>
      <c r="S75" s="285">
        <v>0</v>
      </c>
      <c r="T75" s="285">
        <f t="shared" si="65"/>
        <v>1</v>
      </c>
      <c r="U75" s="285">
        <f t="shared" si="66"/>
        <v>1</v>
      </c>
      <c r="V75" s="285">
        <f t="shared" si="67"/>
        <v>1</v>
      </c>
      <c r="W75" s="285">
        <f t="shared" si="59"/>
        <v>2</v>
      </c>
      <c r="X75" s="285">
        <f t="shared" si="60"/>
        <v>2</v>
      </c>
      <c r="Y75" s="285">
        <v>0</v>
      </c>
      <c r="Z75" s="286">
        <v>1</v>
      </c>
      <c r="AA75" s="286">
        <v>1</v>
      </c>
      <c r="AB75" s="286">
        <v>1</v>
      </c>
      <c r="AC75" s="287">
        <v>1</v>
      </c>
      <c r="AD75" s="287">
        <v>1</v>
      </c>
      <c r="AE75" s="288">
        <f>_xlfn.IFNA(VLOOKUP(B75,BASE!A:R,17,0),0)</f>
        <v>0</v>
      </c>
      <c r="AF75" s="288">
        <f>_xlfn.IFNA(VLOOKUP(B75,BASE!A:R,18,0),0)</f>
        <v>0</v>
      </c>
      <c r="AG75" s="278"/>
      <c r="AH75" s="278"/>
    </row>
    <row r="76" spans="1:34" x14ac:dyDescent="0.25">
      <c r="A76" s="257" t="str">
        <f>B76</f>
        <v>UL0225</v>
      </c>
      <c r="B76" s="257" t="s">
        <v>71</v>
      </c>
      <c r="C76" s="257" t="s">
        <v>240</v>
      </c>
      <c r="D76" s="257" t="s">
        <v>385</v>
      </c>
      <c r="E76" s="257" t="s">
        <v>603</v>
      </c>
      <c r="F76" s="257" t="s">
        <v>686</v>
      </c>
      <c r="G76" s="257"/>
      <c r="H76" s="361" t="str">
        <f>VLOOKUP(B76,'Flight Schedule'!B:R,17,0)</f>
        <v>HLM (C ) / HLM (Y)</v>
      </c>
      <c r="I76" s="284" t="s">
        <v>1058</v>
      </c>
      <c r="J76" s="284" t="s">
        <v>38</v>
      </c>
      <c r="K76" s="284" t="s">
        <v>38</v>
      </c>
      <c r="L76" s="284" t="str">
        <f>VLOOKUP(B76,'Flight Schedule'!B:U,20,0)</f>
        <v>LDN</v>
      </c>
      <c r="M76" s="257" t="s">
        <v>719</v>
      </c>
      <c r="N76" s="285">
        <f t="shared" si="55"/>
        <v>2</v>
      </c>
      <c r="O76" s="285">
        <f t="shared" si="56"/>
        <v>2</v>
      </c>
      <c r="P76" s="285">
        <f t="shared" si="64"/>
        <v>1</v>
      </c>
      <c r="Q76" s="285">
        <f t="shared" si="57"/>
        <v>4</v>
      </c>
      <c r="R76" s="285">
        <f t="shared" si="58"/>
        <v>4</v>
      </c>
      <c r="S76" s="285">
        <v>0</v>
      </c>
      <c r="T76" s="285">
        <f t="shared" si="65"/>
        <v>1</v>
      </c>
      <c r="U76" s="285">
        <f t="shared" si="66"/>
        <v>1</v>
      </c>
      <c r="V76" s="285">
        <f t="shared" si="67"/>
        <v>1</v>
      </c>
      <c r="W76" s="285">
        <f t="shared" si="59"/>
        <v>2</v>
      </c>
      <c r="X76" s="285">
        <f t="shared" si="60"/>
        <v>2</v>
      </c>
      <c r="Y76" s="285">
        <v>0</v>
      </c>
      <c r="Z76" s="286">
        <v>1</v>
      </c>
      <c r="AA76" s="286">
        <v>1</v>
      </c>
      <c r="AB76" s="286">
        <v>1</v>
      </c>
      <c r="AC76" s="287">
        <v>1</v>
      </c>
      <c r="AD76" s="287">
        <v>1</v>
      </c>
      <c r="AE76" s="288">
        <f>_xlfn.IFNA(VLOOKUP(B76,BASE!A:R,17,0),0)</f>
        <v>0</v>
      </c>
      <c r="AF76" s="288">
        <f>_xlfn.IFNA(VLOOKUP(B76,BASE!A:R,18,0),0)</f>
        <v>1</v>
      </c>
      <c r="AG76" s="278">
        <f>AE76+AE77</f>
        <v>0</v>
      </c>
      <c r="AH76" s="278">
        <f>AF76+AF77</f>
        <v>1</v>
      </c>
    </row>
    <row r="77" spans="1:34" x14ac:dyDescent="0.25">
      <c r="A77" s="257">
        <v>226</v>
      </c>
      <c r="B77" s="257" t="s">
        <v>75</v>
      </c>
      <c r="C77" s="257" t="s">
        <v>385</v>
      </c>
      <c r="D77" s="257" t="s">
        <v>240</v>
      </c>
      <c r="E77" s="257" t="s">
        <v>687</v>
      </c>
      <c r="F77" s="257" t="s">
        <v>688</v>
      </c>
      <c r="G77" s="257"/>
      <c r="H77" s="361" t="str">
        <f>VLOOKUP(B77,'Flight Schedule'!B:R,17,0)</f>
        <v>HLM (C ) / HLM (Y)</v>
      </c>
      <c r="I77" s="284" t="s">
        <v>1058</v>
      </c>
      <c r="J77" s="284" t="s">
        <v>38</v>
      </c>
      <c r="K77" s="284" t="s">
        <v>38</v>
      </c>
      <c r="L77" s="284" t="str">
        <f>VLOOKUP(B77,'Flight Schedule'!B:U,20,0)</f>
        <v>HLM</v>
      </c>
      <c r="M77" s="257" t="s">
        <v>720</v>
      </c>
      <c r="N77" s="285">
        <f t="shared" si="55"/>
        <v>2</v>
      </c>
      <c r="O77" s="285">
        <f t="shared" si="56"/>
        <v>2</v>
      </c>
      <c r="P77" s="285">
        <f t="shared" si="64"/>
        <v>1</v>
      </c>
      <c r="Q77" s="285">
        <f t="shared" si="57"/>
        <v>4</v>
      </c>
      <c r="R77" s="285">
        <f t="shared" si="58"/>
        <v>4</v>
      </c>
      <c r="S77" s="285">
        <v>0</v>
      </c>
      <c r="T77" s="285">
        <f t="shared" si="65"/>
        <v>1</v>
      </c>
      <c r="U77" s="285">
        <f t="shared" si="66"/>
        <v>1</v>
      </c>
      <c r="V77" s="285">
        <f t="shared" si="67"/>
        <v>1</v>
      </c>
      <c r="W77" s="285">
        <f t="shared" si="59"/>
        <v>2</v>
      </c>
      <c r="X77" s="285">
        <f t="shared" si="60"/>
        <v>2</v>
      </c>
      <c r="Y77" s="285">
        <v>0</v>
      </c>
      <c r="Z77" s="286">
        <v>1</v>
      </c>
      <c r="AA77" s="286">
        <v>1</v>
      </c>
      <c r="AB77" s="286">
        <v>1</v>
      </c>
      <c r="AC77" s="287">
        <v>1</v>
      </c>
      <c r="AD77" s="287">
        <v>1</v>
      </c>
      <c r="AE77" s="288">
        <f>_xlfn.IFNA(VLOOKUP(B77,BASE!A:R,17,0),0)</f>
        <v>0</v>
      </c>
      <c r="AF77" s="288">
        <f>_xlfn.IFNA(VLOOKUP(B77,BASE!A:R,18,0),0)</f>
        <v>0</v>
      </c>
      <c r="AG77" s="278"/>
      <c r="AH77" s="278"/>
    </row>
    <row r="78" spans="1:34" x14ac:dyDescent="0.25">
      <c r="A78" s="257" t="str">
        <f>B78</f>
        <v>UL0229</v>
      </c>
      <c r="B78" s="257" t="s">
        <v>64</v>
      </c>
      <c r="C78" s="257" t="s">
        <v>240</v>
      </c>
      <c r="D78" s="257" t="s">
        <v>396</v>
      </c>
      <c r="E78" s="257" t="s">
        <v>743</v>
      </c>
      <c r="F78" s="257" t="s">
        <v>470</v>
      </c>
      <c r="G78" s="257"/>
      <c r="H78" s="361" t="str">
        <f>VLOOKUP(B78,'Flight Schedule'!B:R,17,0)</f>
        <v>HLM (C ) / HLM (Y)</v>
      </c>
      <c r="I78" s="284" t="s">
        <v>1058</v>
      </c>
      <c r="J78" s="284" t="s">
        <v>38</v>
      </c>
      <c r="K78" s="284" t="s">
        <v>38</v>
      </c>
      <c r="L78" s="284" t="str">
        <f>VLOOKUP(B78,'Flight Schedule'!B:U,20,0)</f>
        <v>LDN</v>
      </c>
      <c r="M78" s="257" t="s">
        <v>714</v>
      </c>
      <c r="N78" s="285">
        <f t="shared" si="55"/>
        <v>2</v>
      </c>
      <c r="O78" s="285">
        <f t="shared" si="56"/>
        <v>2</v>
      </c>
      <c r="P78" s="285">
        <f t="shared" si="64"/>
        <v>1</v>
      </c>
      <c r="Q78" s="285">
        <f t="shared" si="57"/>
        <v>4</v>
      </c>
      <c r="R78" s="285">
        <f t="shared" si="58"/>
        <v>4</v>
      </c>
      <c r="S78" s="285">
        <v>0</v>
      </c>
      <c r="T78" s="285">
        <f t="shared" si="65"/>
        <v>1</v>
      </c>
      <c r="U78" s="285">
        <f t="shared" si="66"/>
        <v>1</v>
      </c>
      <c r="V78" s="285">
        <f t="shared" si="67"/>
        <v>1</v>
      </c>
      <c r="W78" s="285">
        <f t="shared" si="59"/>
        <v>2</v>
      </c>
      <c r="X78" s="285">
        <f t="shared" si="60"/>
        <v>2</v>
      </c>
      <c r="Y78" s="285">
        <v>0</v>
      </c>
      <c r="Z78" s="286">
        <v>1</v>
      </c>
      <c r="AA78" s="286">
        <v>1</v>
      </c>
      <c r="AB78" s="286">
        <v>1</v>
      </c>
      <c r="AC78" s="287">
        <v>1</v>
      </c>
      <c r="AD78" s="287">
        <v>1</v>
      </c>
      <c r="AE78" s="288">
        <f>_xlfn.IFNA(VLOOKUP(B78,BASE!A:R,17,0),0)</f>
        <v>0</v>
      </c>
      <c r="AF78" s="288">
        <f>_xlfn.IFNA(VLOOKUP(B78,BASE!A:R,18,0),0)</f>
        <v>0</v>
      </c>
      <c r="AG78" s="278">
        <f>AE78+AE79</f>
        <v>0</v>
      </c>
      <c r="AH78" s="278">
        <f>AF78+AF79</f>
        <v>0</v>
      </c>
    </row>
    <row r="79" spans="1:34" x14ac:dyDescent="0.25">
      <c r="A79" s="257">
        <v>230</v>
      </c>
      <c r="B79" s="257" t="s">
        <v>69</v>
      </c>
      <c r="C79" s="257" t="s">
        <v>396</v>
      </c>
      <c r="D79" s="257" t="s">
        <v>240</v>
      </c>
      <c r="E79" s="257" t="s">
        <v>486</v>
      </c>
      <c r="F79" s="257" t="s">
        <v>983</v>
      </c>
      <c r="G79" s="257"/>
      <c r="H79" s="361" t="str">
        <f>VLOOKUP(B79,'Flight Schedule'!B:R,17,0)</f>
        <v>HLM (C ) / HLM (Y)</v>
      </c>
      <c r="I79" s="284" t="s">
        <v>1058</v>
      </c>
      <c r="J79" s="284" t="s">
        <v>38</v>
      </c>
      <c r="K79" s="284" t="s">
        <v>38</v>
      </c>
      <c r="L79" s="284" t="str">
        <f>VLOOKUP(B79,'Flight Schedule'!B:U,20,0)</f>
        <v>HLM</v>
      </c>
      <c r="M79" s="257" t="s">
        <v>715</v>
      </c>
      <c r="N79" s="285">
        <f t="shared" si="55"/>
        <v>2</v>
      </c>
      <c r="O79" s="285">
        <f t="shared" si="56"/>
        <v>2</v>
      </c>
      <c r="P79" s="285">
        <f t="shared" si="64"/>
        <v>1</v>
      </c>
      <c r="Q79" s="285">
        <f t="shared" si="57"/>
        <v>4</v>
      </c>
      <c r="R79" s="285">
        <f t="shared" si="58"/>
        <v>4</v>
      </c>
      <c r="S79" s="285">
        <v>0</v>
      </c>
      <c r="T79" s="285">
        <f t="shared" si="65"/>
        <v>1</v>
      </c>
      <c r="U79" s="285">
        <f t="shared" si="66"/>
        <v>1</v>
      </c>
      <c r="V79" s="285">
        <f t="shared" si="67"/>
        <v>1</v>
      </c>
      <c r="W79" s="285">
        <f t="shared" si="59"/>
        <v>2</v>
      </c>
      <c r="X79" s="285">
        <f t="shared" si="60"/>
        <v>2</v>
      </c>
      <c r="Y79" s="285">
        <v>0</v>
      </c>
      <c r="Z79" s="286">
        <v>1</v>
      </c>
      <c r="AA79" s="286">
        <v>1</v>
      </c>
      <c r="AB79" s="286">
        <v>1</v>
      </c>
      <c r="AC79" s="287">
        <v>1</v>
      </c>
      <c r="AD79" s="287">
        <v>1</v>
      </c>
      <c r="AE79" s="288">
        <f>_xlfn.IFNA(VLOOKUP(B79,BASE!A:R,17,0),0)</f>
        <v>0</v>
      </c>
      <c r="AF79" s="288">
        <f>_xlfn.IFNA(VLOOKUP(B79,BASE!A:R,18,0),0)</f>
        <v>0</v>
      </c>
      <c r="AG79" s="278"/>
      <c r="AH79" s="278"/>
    </row>
    <row r="80" spans="1:34" x14ac:dyDescent="0.25">
      <c r="A80" s="257" t="str">
        <f>B80</f>
        <v>UL0364</v>
      </c>
      <c r="B80" s="257" t="s">
        <v>91</v>
      </c>
      <c r="C80" s="257" t="s">
        <v>240</v>
      </c>
      <c r="D80" s="257" t="s">
        <v>386</v>
      </c>
      <c r="E80" s="257" t="s">
        <v>661</v>
      </c>
      <c r="F80" s="257" t="s">
        <v>607</v>
      </c>
      <c r="G80" s="257"/>
      <c r="H80" s="361" t="str">
        <f>VLOOKUP(B80,'Flight Schedule'!B:R,17,0)</f>
        <v>HBF (C ) / HBF (Y)</v>
      </c>
      <c r="I80" s="284" t="s">
        <v>1059</v>
      </c>
      <c r="J80" s="284" t="s">
        <v>37</v>
      </c>
      <c r="K80" s="284" t="s">
        <v>37</v>
      </c>
      <c r="L80" s="284" t="str">
        <f>VLOOKUP(B80,'Flight Schedule'!B:U,20,0)</f>
        <v>HBF + SWS</v>
      </c>
      <c r="M80" s="257" t="s">
        <v>731</v>
      </c>
      <c r="N80" s="285">
        <f t="shared" si="55"/>
        <v>2</v>
      </c>
      <c r="O80" s="285">
        <f t="shared" si="56"/>
        <v>2</v>
      </c>
      <c r="P80" s="285">
        <f t="shared" si="64"/>
        <v>0</v>
      </c>
      <c r="Q80" s="285">
        <f t="shared" si="57"/>
        <v>4</v>
      </c>
      <c r="R80" s="285">
        <f t="shared" si="58"/>
        <v>4</v>
      </c>
      <c r="S80" s="285">
        <v>0</v>
      </c>
      <c r="T80" s="285">
        <f t="shared" si="65"/>
        <v>1</v>
      </c>
      <c r="U80" s="285">
        <f t="shared" si="66"/>
        <v>1</v>
      </c>
      <c r="V80" s="285">
        <f t="shared" si="67"/>
        <v>0</v>
      </c>
      <c r="W80" s="285">
        <f t="shared" si="59"/>
        <v>2</v>
      </c>
      <c r="X80" s="285">
        <f t="shared" si="60"/>
        <v>2</v>
      </c>
      <c r="Y80" s="285">
        <v>0</v>
      </c>
      <c r="Z80" s="286">
        <v>1</v>
      </c>
      <c r="AA80" s="286">
        <v>1</v>
      </c>
      <c r="AB80" s="286">
        <v>1</v>
      </c>
      <c r="AC80" s="287">
        <v>1</v>
      </c>
      <c r="AD80" s="287">
        <v>1</v>
      </c>
      <c r="AE80" s="288">
        <f>_xlfn.IFNA(VLOOKUP(B80,BASE!A:R,17,0),0)</f>
        <v>0</v>
      </c>
      <c r="AF80" s="288">
        <f>_xlfn.IFNA(VLOOKUP(B80,BASE!A:R,18,0),0)</f>
        <v>0</v>
      </c>
      <c r="AG80" s="278">
        <f>AE80+AE81</f>
        <v>0</v>
      </c>
      <c r="AH80" s="278">
        <f>AF80+AF81</f>
        <v>0</v>
      </c>
    </row>
    <row r="81" spans="1:34" x14ac:dyDescent="0.25">
      <c r="A81" s="257">
        <v>365</v>
      </c>
      <c r="B81" s="257" t="s">
        <v>89</v>
      </c>
      <c r="C81" s="257" t="s">
        <v>386</v>
      </c>
      <c r="D81" s="257" t="s">
        <v>240</v>
      </c>
      <c r="E81" s="257" t="s">
        <v>921</v>
      </c>
      <c r="F81" s="257" t="s">
        <v>600</v>
      </c>
      <c r="G81" s="257"/>
      <c r="H81" s="361" t="str">
        <f>VLOOKUP(B81,'Flight Schedule'!B:R,17,0)</f>
        <v>HLM (C ) / HLM (Y)</v>
      </c>
      <c r="I81" s="284" t="s">
        <v>1058</v>
      </c>
      <c r="J81" s="284" t="s">
        <v>38</v>
      </c>
      <c r="K81" s="284" t="s">
        <v>38</v>
      </c>
      <c r="L81" s="284" t="str">
        <f>VLOOKUP(B81,'Flight Schedule'!B:U,20,0)</f>
        <v>LDN</v>
      </c>
      <c r="M81" s="257" t="s">
        <v>732</v>
      </c>
      <c r="N81" s="285">
        <f t="shared" si="55"/>
        <v>2</v>
      </c>
      <c r="O81" s="285">
        <f t="shared" si="56"/>
        <v>2</v>
      </c>
      <c r="P81" s="285">
        <f t="shared" si="64"/>
        <v>1</v>
      </c>
      <c r="Q81" s="285">
        <f t="shared" si="57"/>
        <v>4</v>
      </c>
      <c r="R81" s="285">
        <f t="shared" si="58"/>
        <v>4</v>
      </c>
      <c r="S81" s="285">
        <v>0</v>
      </c>
      <c r="T81" s="285">
        <f t="shared" si="65"/>
        <v>1</v>
      </c>
      <c r="U81" s="285">
        <f t="shared" si="66"/>
        <v>1</v>
      </c>
      <c r="V81" s="285">
        <f t="shared" si="67"/>
        <v>1</v>
      </c>
      <c r="W81" s="285">
        <f t="shared" si="59"/>
        <v>2</v>
      </c>
      <c r="X81" s="285">
        <f t="shared" si="60"/>
        <v>2</v>
      </c>
      <c r="Y81" s="285">
        <v>0</v>
      </c>
      <c r="Z81" s="286">
        <v>1</v>
      </c>
      <c r="AA81" s="286">
        <v>1</v>
      </c>
      <c r="AB81" s="286">
        <v>1</v>
      </c>
      <c r="AC81" s="287">
        <v>1</v>
      </c>
      <c r="AD81" s="287">
        <v>1</v>
      </c>
      <c r="AE81" s="288">
        <f>_xlfn.IFNA(VLOOKUP(B81,BASE!A:R,17,0),0)</f>
        <v>0</v>
      </c>
      <c r="AF81" s="288">
        <f>_xlfn.IFNA(VLOOKUP(B81,BASE!A:R,18,0),0)</f>
        <v>0</v>
      </c>
      <c r="AG81" s="278"/>
      <c r="AH81" s="278"/>
    </row>
    <row r="82" spans="1:34" x14ac:dyDescent="0.25">
      <c r="A82" s="257" t="str">
        <f>B82</f>
        <v>UL0302</v>
      </c>
      <c r="B82" s="257" t="s">
        <v>83</v>
      </c>
      <c r="C82" s="257" t="s">
        <v>240</v>
      </c>
      <c r="D82" s="257" t="s">
        <v>400</v>
      </c>
      <c r="E82" s="257" t="s">
        <v>609</v>
      </c>
      <c r="F82" s="257" t="s">
        <v>664</v>
      </c>
      <c r="G82" s="257"/>
      <c r="H82" s="362" t="str">
        <f>VLOOKUP(B82,'Flight Schedule'!B:R,17,0)</f>
        <v>HBF (C) / HBF (Y)</v>
      </c>
      <c r="I82" s="257" t="s">
        <v>1059</v>
      </c>
      <c r="J82" s="284" t="s">
        <v>37</v>
      </c>
      <c r="K82" s="257" t="s">
        <v>37</v>
      </c>
      <c r="L82" s="257" t="str">
        <f>VLOOKUP(B82,'Flight Schedule'!B:U,20,0)</f>
        <v>HBF + SWS</v>
      </c>
      <c r="M82" s="257" t="s">
        <v>733</v>
      </c>
      <c r="N82" s="285">
        <f t="shared" si="55"/>
        <v>2</v>
      </c>
      <c r="O82" s="285">
        <f t="shared" si="56"/>
        <v>2</v>
      </c>
      <c r="P82" s="285">
        <f t="shared" si="64"/>
        <v>0</v>
      </c>
      <c r="Q82" s="285">
        <f t="shared" si="57"/>
        <v>4</v>
      </c>
      <c r="R82" s="285">
        <f t="shared" si="58"/>
        <v>4</v>
      </c>
      <c r="S82" s="285">
        <v>0</v>
      </c>
      <c r="T82" s="285">
        <f t="shared" si="65"/>
        <v>1</v>
      </c>
      <c r="U82" s="285">
        <f t="shared" si="66"/>
        <v>1</v>
      </c>
      <c r="V82" s="285">
        <f t="shared" si="67"/>
        <v>0</v>
      </c>
      <c r="W82" s="285">
        <f t="shared" si="59"/>
        <v>2</v>
      </c>
      <c r="X82" s="285">
        <f t="shared" si="60"/>
        <v>2</v>
      </c>
      <c r="Y82" s="285">
        <v>0</v>
      </c>
      <c r="Z82" s="286">
        <v>1</v>
      </c>
      <c r="AA82" s="286">
        <v>1</v>
      </c>
      <c r="AB82" s="286">
        <v>1</v>
      </c>
      <c r="AC82" s="287">
        <v>1</v>
      </c>
      <c r="AD82" s="287">
        <v>1</v>
      </c>
      <c r="AE82" s="288">
        <f>_xlfn.IFNA(VLOOKUP(B82,BASE!A:R,17,0),0)</f>
        <v>0</v>
      </c>
      <c r="AF82" s="288">
        <f>_xlfn.IFNA(VLOOKUP(B82,BASE!A:R,18,0),0)</f>
        <v>1</v>
      </c>
      <c r="AG82" s="278">
        <f>AE82+AE83</f>
        <v>0</v>
      </c>
      <c r="AH82" s="278">
        <f>AF82+AF83</f>
        <v>3</v>
      </c>
    </row>
    <row r="83" spans="1:34" x14ac:dyDescent="0.25">
      <c r="A83" s="257">
        <v>303</v>
      </c>
      <c r="B83" s="257" t="s">
        <v>85</v>
      </c>
      <c r="C83" s="257" t="s">
        <v>400</v>
      </c>
      <c r="D83" s="257" t="s">
        <v>240</v>
      </c>
      <c r="E83" s="257" t="s">
        <v>630</v>
      </c>
      <c r="F83" s="257" t="s">
        <v>692</v>
      </c>
      <c r="G83" s="257"/>
      <c r="H83" s="361" t="str">
        <f>VLOOKUP(B83,'Flight Schedule'!B:R,17,0)</f>
        <v>HLM (C) / HLM (Y)</v>
      </c>
      <c r="I83" s="284" t="s">
        <v>1058</v>
      </c>
      <c r="J83" s="284" t="s">
        <v>38</v>
      </c>
      <c r="K83" s="284" t="s">
        <v>38</v>
      </c>
      <c r="L83" s="284" t="str">
        <f>VLOOKUP(B83,'Flight Schedule'!B:U,20,0)</f>
        <v>LDN</v>
      </c>
      <c r="M83" s="257" t="s">
        <v>734</v>
      </c>
      <c r="N83" s="285">
        <f t="shared" si="55"/>
        <v>2</v>
      </c>
      <c r="O83" s="285">
        <f t="shared" si="56"/>
        <v>2</v>
      </c>
      <c r="P83" s="285">
        <f t="shared" si="64"/>
        <v>1</v>
      </c>
      <c r="Q83" s="285">
        <f t="shared" si="57"/>
        <v>4</v>
      </c>
      <c r="R83" s="285">
        <f t="shared" si="58"/>
        <v>4</v>
      </c>
      <c r="S83" s="285">
        <v>0</v>
      </c>
      <c r="T83" s="285">
        <f t="shared" si="65"/>
        <v>1</v>
      </c>
      <c r="U83" s="285">
        <f t="shared" si="66"/>
        <v>1</v>
      </c>
      <c r="V83" s="285">
        <f t="shared" si="67"/>
        <v>1</v>
      </c>
      <c r="W83" s="285">
        <f t="shared" si="59"/>
        <v>2</v>
      </c>
      <c r="X83" s="285">
        <f t="shared" si="60"/>
        <v>2</v>
      </c>
      <c r="Y83" s="285">
        <v>0</v>
      </c>
      <c r="Z83" s="286">
        <v>1</v>
      </c>
      <c r="AA83" s="286">
        <v>1</v>
      </c>
      <c r="AB83" s="286">
        <v>1</v>
      </c>
      <c r="AC83" s="287">
        <v>1</v>
      </c>
      <c r="AD83" s="287">
        <v>1</v>
      </c>
      <c r="AE83" s="288">
        <f>_xlfn.IFNA(VLOOKUP(B83,BASE!A:R,17,0),0)</f>
        <v>0</v>
      </c>
      <c r="AF83" s="288">
        <f>_xlfn.IFNA(VLOOKUP(B83,BASE!A:R,18,0),0)</f>
        <v>2</v>
      </c>
      <c r="AG83" s="278"/>
      <c r="AH83" s="278"/>
    </row>
    <row r="84" spans="1:34" x14ac:dyDescent="0.25">
      <c r="A84" s="257" t="str">
        <f>B84</f>
        <v>UL0308</v>
      </c>
      <c r="B84" s="257" t="s">
        <v>82</v>
      </c>
      <c r="C84" s="257" t="s">
        <v>240</v>
      </c>
      <c r="D84" s="257" t="s">
        <v>400</v>
      </c>
      <c r="E84" s="257" t="s">
        <v>928</v>
      </c>
      <c r="F84" s="257" t="s">
        <v>926</v>
      </c>
      <c r="G84" s="257"/>
      <c r="H84" s="361" t="str">
        <f>VLOOKUP(B84,'Flight Schedule'!B:R,17,0)</f>
        <v>HLM (C ) / HLM (Y)</v>
      </c>
      <c r="I84" s="284" t="s">
        <v>1058</v>
      </c>
      <c r="J84" s="284" t="s">
        <v>38</v>
      </c>
      <c r="K84" s="284" t="s">
        <v>38</v>
      </c>
      <c r="L84" s="284" t="str">
        <f>VLOOKUP(B84,'Flight Schedule'!B:U,20,0)</f>
        <v>LDN</v>
      </c>
      <c r="M84" s="257" t="s">
        <v>735</v>
      </c>
      <c r="N84" s="285">
        <f t="shared" si="55"/>
        <v>2</v>
      </c>
      <c r="O84" s="285">
        <f t="shared" si="56"/>
        <v>2</v>
      </c>
      <c r="P84" s="285">
        <f t="shared" si="64"/>
        <v>1</v>
      </c>
      <c r="Q84" s="285">
        <f t="shared" si="57"/>
        <v>4</v>
      </c>
      <c r="R84" s="285">
        <f t="shared" si="58"/>
        <v>4</v>
      </c>
      <c r="S84" s="285">
        <v>0</v>
      </c>
      <c r="T84" s="285">
        <f t="shared" si="65"/>
        <v>1</v>
      </c>
      <c r="U84" s="285">
        <f t="shared" si="66"/>
        <v>1</v>
      </c>
      <c r="V84" s="285">
        <f t="shared" si="67"/>
        <v>1</v>
      </c>
      <c r="W84" s="285">
        <f t="shared" si="59"/>
        <v>2</v>
      </c>
      <c r="X84" s="285">
        <f t="shared" si="60"/>
        <v>2</v>
      </c>
      <c r="Y84" s="285">
        <v>0</v>
      </c>
      <c r="Z84" s="286">
        <v>1</v>
      </c>
      <c r="AA84" s="286">
        <v>1</v>
      </c>
      <c r="AB84" s="286">
        <v>1</v>
      </c>
      <c r="AC84" s="287">
        <v>1</v>
      </c>
      <c r="AD84" s="287">
        <v>1</v>
      </c>
      <c r="AE84" s="288">
        <f>_xlfn.IFNA(VLOOKUP(B84,BASE!A:R,17,0),0)</f>
        <v>0</v>
      </c>
      <c r="AF84" s="288">
        <f>_xlfn.IFNA(VLOOKUP(B84,BASE!A:R,18,0),0)</f>
        <v>0</v>
      </c>
      <c r="AG84" s="278">
        <f>AE84+AE85</f>
        <v>0</v>
      </c>
      <c r="AH84" s="278">
        <f>AF84+AF85</f>
        <v>0</v>
      </c>
    </row>
    <row r="85" spans="1:34" x14ac:dyDescent="0.25">
      <c r="A85" s="257">
        <v>309</v>
      </c>
      <c r="B85" s="257" t="s">
        <v>86</v>
      </c>
      <c r="C85" s="257" t="s">
        <v>400</v>
      </c>
      <c r="D85" s="257" t="s">
        <v>240</v>
      </c>
      <c r="E85" s="257" t="s">
        <v>629</v>
      </c>
      <c r="F85" s="257" t="s">
        <v>514</v>
      </c>
      <c r="G85" s="257"/>
      <c r="H85" s="361" t="str">
        <f>VLOOKUP(B85,'Flight Schedule'!B:R,17,0)</f>
        <v>HLM (C)  + HLM (Y)</v>
      </c>
      <c r="I85" s="284" t="s">
        <v>1058</v>
      </c>
      <c r="J85" s="284" t="s">
        <v>38</v>
      </c>
      <c r="K85" s="284" t="s">
        <v>38</v>
      </c>
      <c r="L85" s="257" t="str">
        <f>VLOOKUP(B85,'Flight Schedule'!B:U,20,0)</f>
        <v>HLM</v>
      </c>
      <c r="M85" s="257" t="s">
        <v>734</v>
      </c>
      <c r="N85" s="285">
        <f t="shared" si="55"/>
        <v>2</v>
      </c>
      <c r="O85" s="285">
        <f t="shared" si="56"/>
        <v>2</v>
      </c>
      <c r="P85" s="285">
        <f t="shared" si="64"/>
        <v>1</v>
      </c>
      <c r="Q85" s="285">
        <f t="shared" si="57"/>
        <v>4</v>
      </c>
      <c r="R85" s="285">
        <f t="shared" si="58"/>
        <v>4</v>
      </c>
      <c r="S85" s="285">
        <v>0</v>
      </c>
      <c r="T85" s="285">
        <f t="shared" si="65"/>
        <v>1</v>
      </c>
      <c r="U85" s="285">
        <f t="shared" si="66"/>
        <v>1</v>
      </c>
      <c r="V85" s="285">
        <f t="shared" si="67"/>
        <v>1</v>
      </c>
      <c r="W85" s="285">
        <f t="shared" si="59"/>
        <v>2</v>
      </c>
      <c r="X85" s="285">
        <f t="shared" si="60"/>
        <v>2</v>
      </c>
      <c r="Y85" s="285">
        <v>0</v>
      </c>
      <c r="Z85" s="286">
        <v>1</v>
      </c>
      <c r="AA85" s="286">
        <v>1</v>
      </c>
      <c r="AB85" s="286">
        <v>1</v>
      </c>
      <c r="AC85" s="287">
        <v>1</v>
      </c>
      <c r="AD85" s="287">
        <v>1</v>
      </c>
      <c r="AE85" s="288">
        <f>_xlfn.IFNA(VLOOKUP(B85,BASE!A:R,17,0),0)</f>
        <v>0</v>
      </c>
      <c r="AF85" s="288">
        <f>_xlfn.IFNA(VLOOKUP(B85,BASE!A:R,18,0),0)</f>
        <v>0</v>
      </c>
      <c r="AG85" s="278"/>
      <c r="AH85" s="278"/>
    </row>
    <row r="86" spans="1:34" x14ac:dyDescent="0.25">
      <c r="A86" s="257" t="str">
        <f>B86</f>
        <v>UL0314</v>
      </c>
      <c r="B86" s="257" t="s">
        <v>84</v>
      </c>
      <c r="C86" s="257" t="s">
        <v>240</v>
      </c>
      <c r="D86" s="257" t="s">
        <v>424</v>
      </c>
      <c r="E86" s="257" t="s">
        <v>971</v>
      </c>
      <c r="F86" s="257" t="s">
        <v>984</v>
      </c>
      <c r="G86" s="257"/>
      <c r="H86" s="361" t="str">
        <f>VLOOKUP(B86,'Flight Schedule'!B:R,17,0)</f>
        <v>HLM (C ) / HLM (Y)</v>
      </c>
      <c r="I86" s="284" t="s">
        <v>1058</v>
      </c>
      <c r="J86" s="284" t="s">
        <v>38</v>
      </c>
      <c r="K86" s="284" t="s">
        <v>38</v>
      </c>
      <c r="L86" s="284" t="str">
        <f>VLOOKUP(B86,'Flight Schedule'!B:U,20,0)</f>
        <v>LDN</v>
      </c>
      <c r="M86" s="257" t="s">
        <v>735</v>
      </c>
      <c r="N86" s="285">
        <f t="shared" si="55"/>
        <v>2</v>
      </c>
      <c r="O86" s="285">
        <f t="shared" si="56"/>
        <v>2</v>
      </c>
      <c r="P86" s="285">
        <f t="shared" si="64"/>
        <v>1</v>
      </c>
      <c r="Q86" s="285">
        <f t="shared" si="57"/>
        <v>4</v>
      </c>
      <c r="R86" s="285">
        <f t="shared" si="58"/>
        <v>4</v>
      </c>
      <c r="S86" s="285">
        <v>0</v>
      </c>
      <c r="T86" s="285">
        <f t="shared" si="65"/>
        <v>1</v>
      </c>
      <c r="U86" s="285">
        <f t="shared" si="66"/>
        <v>1</v>
      </c>
      <c r="V86" s="285">
        <f t="shared" si="67"/>
        <v>1</v>
      </c>
      <c r="W86" s="285">
        <f t="shared" si="59"/>
        <v>2</v>
      </c>
      <c r="X86" s="285">
        <f t="shared" si="60"/>
        <v>2</v>
      </c>
      <c r="Y86" s="285">
        <v>0</v>
      </c>
      <c r="Z86" s="286">
        <v>1</v>
      </c>
      <c r="AA86" s="286">
        <v>1</v>
      </c>
      <c r="AB86" s="286">
        <v>1</v>
      </c>
      <c r="AC86" s="287">
        <v>1</v>
      </c>
      <c r="AD86" s="287">
        <v>1</v>
      </c>
      <c r="AE86" s="288">
        <f>_xlfn.IFNA(VLOOKUP(B86,BASE!A:R,17,0),0)</f>
        <v>0</v>
      </c>
      <c r="AF86" s="288">
        <f>_xlfn.IFNA(VLOOKUP(B86,BASE!A:R,18,0),0)</f>
        <v>0</v>
      </c>
      <c r="AG86" s="278">
        <f t="shared" ref="AG86:AH88" si="68">AE86</f>
        <v>0</v>
      </c>
      <c r="AH86" s="278">
        <f t="shared" si="68"/>
        <v>0</v>
      </c>
    </row>
    <row r="87" spans="1:34" x14ac:dyDescent="0.25">
      <c r="A87" s="257" t="str">
        <f>B87</f>
        <v>UL0318</v>
      </c>
      <c r="B87" s="257" t="s">
        <v>925</v>
      </c>
      <c r="C87" s="257" t="s">
        <v>240</v>
      </c>
      <c r="D87" s="257" t="s">
        <v>424</v>
      </c>
      <c r="E87" s="257" t="s">
        <v>595</v>
      </c>
      <c r="F87" s="257" t="s">
        <v>689</v>
      </c>
      <c r="G87" s="257"/>
      <c r="H87" s="361" t="str">
        <f>VLOOKUP(B87,'Flight Schedule'!B:R,17,0)</f>
        <v>HLM (C ) / HLM (Y)</v>
      </c>
      <c r="I87" s="284" t="s">
        <v>1058</v>
      </c>
      <c r="J87" s="284" t="s">
        <v>38</v>
      </c>
      <c r="K87" s="284" t="s">
        <v>38</v>
      </c>
      <c r="L87" s="284" t="str">
        <f>VLOOKUP(B87,'Flight Schedule'!B:U,20,0)</f>
        <v>LDN</v>
      </c>
      <c r="M87" s="257" t="s">
        <v>735</v>
      </c>
      <c r="N87" s="285">
        <f t="shared" si="55"/>
        <v>2</v>
      </c>
      <c r="O87" s="285">
        <f t="shared" si="56"/>
        <v>2</v>
      </c>
      <c r="P87" s="285">
        <f t="shared" si="64"/>
        <v>1</v>
      </c>
      <c r="Q87" s="285">
        <f t="shared" si="57"/>
        <v>4</v>
      </c>
      <c r="R87" s="285">
        <f t="shared" si="58"/>
        <v>4</v>
      </c>
      <c r="S87" s="285">
        <v>0</v>
      </c>
      <c r="T87" s="285">
        <f t="shared" si="65"/>
        <v>1</v>
      </c>
      <c r="U87" s="285">
        <f t="shared" si="66"/>
        <v>1</v>
      </c>
      <c r="V87" s="285">
        <f t="shared" si="67"/>
        <v>1</v>
      </c>
      <c r="W87" s="285">
        <f t="shared" si="59"/>
        <v>2</v>
      </c>
      <c r="X87" s="285">
        <f t="shared" si="60"/>
        <v>2</v>
      </c>
      <c r="Y87" s="285">
        <v>0</v>
      </c>
      <c r="Z87" s="286">
        <v>1</v>
      </c>
      <c r="AA87" s="286">
        <v>1</v>
      </c>
      <c r="AB87" s="286">
        <v>1</v>
      </c>
      <c r="AC87" s="287">
        <v>1</v>
      </c>
      <c r="AD87" s="287">
        <v>1</v>
      </c>
      <c r="AE87" s="288">
        <f>_xlfn.IFNA(VLOOKUP(B87,BASE!A:R,17,0),0)</f>
        <v>0</v>
      </c>
      <c r="AF87" s="288">
        <f>_xlfn.IFNA(VLOOKUP(B87,BASE!A:R,18,0),0)</f>
        <v>1</v>
      </c>
      <c r="AG87" s="278">
        <f t="shared" si="68"/>
        <v>0</v>
      </c>
      <c r="AH87" s="278">
        <f t="shared" si="68"/>
        <v>1</v>
      </c>
    </row>
    <row r="88" spans="1:34" x14ac:dyDescent="0.25">
      <c r="A88" s="257" t="str">
        <f>B88</f>
        <v>UL0402</v>
      </c>
      <c r="B88" s="257" t="s">
        <v>99</v>
      </c>
      <c r="C88" s="257" t="s">
        <v>240</v>
      </c>
      <c r="D88" s="257" t="s">
        <v>425</v>
      </c>
      <c r="E88" s="351" t="s">
        <v>946</v>
      </c>
      <c r="F88" s="257" t="s">
        <v>990</v>
      </c>
      <c r="G88" s="257"/>
      <c r="H88" s="362" t="str">
        <f>VLOOKUP(B88,'Flight Schedule'!B:R,17,0)</f>
        <v>HRF (C) / HRF (Y)</v>
      </c>
      <c r="I88" s="257" t="s">
        <v>1057</v>
      </c>
      <c r="J88" s="284" t="s">
        <v>421</v>
      </c>
      <c r="K88" s="257" t="s">
        <v>421</v>
      </c>
      <c r="L88" s="257" t="str">
        <f>VLOOKUP(B88,'Flight Schedule'!B:U,20,0)</f>
        <v>HRF</v>
      </c>
      <c r="M88" s="257" t="s">
        <v>992</v>
      </c>
      <c r="N88" s="359">
        <f>(IF(J88="HRF",2,0)+IF(J88="HBF",2,0)+IF(J88="CBF",2,0)+IF(J88="LDN",2,0)+IF(J88="HLM",2,0))/2</f>
        <v>1</v>
      </c>
      <c r="O88" s="285">
        <f t="shared" si="56"/>
        <v>2</v>
      </c>
      <c r="P88" s="285">
        <f t="shared" si="64"/>
        <v>0</v>
      </c>
      <c r="Q88" s="359">
        <f>(IF(K88="HRF",4,0)+IF(K88="HBF",4,0)+IF(K88="CBF",4,0)+IF(K88="LDN",4,0)+IF(K88="HLM",4,0)++IF(K88="Calzone",4,0))/2</f>
        <v>2</v>
      </c>
      <c r="R88" s="285">
        <f t="shared" si="58"/>
        <v>3</v>
      </c>
      <c r="S88" s="285">
        <v>0</v>
      </c>
      <c r="T88" s="359">
        <f>(IF(J88="HRF",1,0)+IF(J88="HBF",1,0)+IF(J88="CBF",1,0)+IF(J88="LDN",1,0)+IF(J88="HLM",1,0))/2</f>
        <v>0.5</v>
      </c>
      <c r="U88" s="285">
        <f t="shared" si="66"/>
        <v>1</v>
      </c>
      <c r="V88" s="285">
        <f t="shared" si="67"/>
        <v>0</v>
      </c>
      <c r="W88" s="359">
        <f>(IF(J88="HRF",2,0)+IF(J88="HBF",2,0)+IF(J88="CBF",2,0)+IF(J88="LDN",2,0)+IF(J88="HLM",2,0)+IF(J88="Calzone",2,0))/2</f>
        <v>1</v>
      </c>
      <c r="X88" s="285">
        <f t="shared" si="60"/>
        <v>2</v>
      </c>
      <c r="Y88" s="285">
        <v>0</v>
      </c>
      <c r="Z88" s="286">
        <v>1</v>
      </c>
      <c r="AA88" s="286">
        <v>1</v>
      </c>
      <c r="AB88" s="286">
        <v>1</v>
      </c>
      <c r="AC88" s="287">
        <v>1</v>
      </c>
      <c r="AD88" s="287">
        <v>1</v>
      </c>
      <c r="AE88" s="288">
        <f>_xlfn.IFNA(VLOOKUP(B88,BASE!A:R,17,0),0)</f>
        <v>0</v>
      </c>
      <c r="AF88" s="288">
        <f>_xlfn.IFNA(VLOOKUP(B88,BASE!A:R,18,0),0)</f>
        <v>1</v>
      </c>
      <c r="AG88" s="278">
        <f t="shared" si="68"/>
        <v>0</v>
      </c>
      <c r="AH88" s="278">
        <f t="shared" si="68"/>
        <v>1</v>
      </c>
    </row>
    <row r="89" spans="1:34" x14ac:dyDescent="0.25">
      <c r="A89" s="257" t="str">
        <f>B89</f>
        <v>UL4541</v>
      </c>
      <c r="B89" s="257" t="s">
        <v>87</v>
      </c>
      <c r="C89" s="257" t="s">
        <v>240</v>
      </c>
      <c r="D89" s="257" t="s">
        <v>394</v>
      </c>
      <c r="E89" s="257" t="s">
        <v>656</v>
      </c>
      <c r="F89" s="257" t="s">
        <v>996</v>
      </c>
      <c r="G89" s="257"/>
      <c r="H89" s="361" t="str">
        <f>VLOOKUP(B89,'Flight Schedule'!B:R,17,0)</f>
        <v xml:space="preserve">LDN (C)/(Y) + </v>
      </c>
      <c r="I89" s="284" t="s">
        <v>1061</v>
      </c>
      <c r="J89" s="284" t="s">
        <v>171</v>
      </c>
      <c r="K89" s="284" t="s">
        <v>171</v>
      </c>
      <c r="L89" s="284" t="str">
        <f>VLOOKUP(B89,'Flight Schedule'!B:U,20,0)</f>
        <v xml:space="preserve">LDN / </v>
      </c>
      <c r="M89" s="257" t="s">
        <v>862</v>
      </c>
      <c r="N89" s="285">
        <f t="shared" si="55"/>
        <v>2</v>
      </c>
      <c r="O89" s="285">
        <f t="shared" si="56"/>
        <v>2</v>
      </c>
      <c r="P89" s="285">
        <f t="shared" si="64"/>
        <v>1</v>
      </c>
      <c r="Q89" s="285">
        <f t="shared" si="57"/>
        <v>4</v>
      </c>
      <c r="R89" s="285">
        <f t="shared" si="58"/>
        <v>4</v>
      </c>
      <c r="S89" s="285">
        <v>0</v>
      </c>
      <c r="T89" s="285">
        <f t="shared" si="65"/>
        <v>1</v>
      </c>
      <c r="U89" s="285">
        <f t="shared" si="66"/>
        <v>1</v>
      </c>
      <c r="V89" s="285">
        <f t="shared" si="67"/>
        <v>1</v>
      </c>
      <c r="W89" s="285">
        <f t="shared" si="59"/>
        <v>2</v>
      </c>
      <c r="X89" s="285">
        <f t="shared" si="60"/>
        <v>2</v>
      </c>
      <c r="Y89" s="285">
        <v>0</v>
      </c>
      <c r="Z89" s="286">
        <v>1</v>
      </c>
      <c r="AA89" s="286">
        <v>1</v>
      </c>
      <c r="AB89" s="286">
        <v>1</v>
      </c>
      <c r="AC89" s="287">
        <v>1</v>
      </c>
      <c r="AD89" s="287">
        <v>1</v>
      </c>
      <c r="AE89" s="288">
        <f>_xlfn.IFNA(VLOOKUP(B89,BASE!A:R,17,0),0)</f>
        <v>0</v>
      </c>
      <c r="AF89" s="288">
        <f>_xlfn.IFNA(VLOOKUP(B89,BASE!A:R,18,0),0)</f>
        <v>0</v>
      </c>
      <c r="AG89" s="278">
        <f>AE89+AE90</f>
        <v>0</v>
      </c>
      <c r="AH89" s="278">
        <f>AF89+AF90</f>
        <v>0</v>
      </c>
    </row>
    <row r="90" spans="1:34" x14ac:dyDescent="0.25">
      <c r="A90" s="257">
        <v>454</v>
      </c>
      <c r="B90" s="257" t="s">
        <v>88</v>
      </c>
      <c r="C90" s="257" t="s">
        <v>240</v>
      </c>
      <c r="D90" s="257" t="s">
        <v>394</v>
      </c>
      <c r="E90" s="257"/>
      <c r="F90" s="257"/>
      <c r="G90" s="257"/>
      <c r="H90" s="361" t="str">
        <f>VLOOKUP(B90,'Flight Schedule'!B:R,17,0)</f>
        <v>CBF (C)/(Y)</v>
      </c>
      <c r="I90" s="284" t="s">
        <v>1062</v>
      </c>
      <c r="J90" s="284" t="s">
        <v>173</v>
      </c>
      <c r="K90" s="284" t="s">
        <v>173</v>
      </c>
      <c r="L90" s="284" t="str">
        <f>VLOOKUP(B90,'Flight Schedule'!B:U,20,0)</f>
        <v>CBF</v>
      </c>
      <c r="M90" s="257"/>
      <c r="N90" s="285">
        <f t="shared" si="55"/>
        <v>2</v>
      </c>
      <c r="O90" s="285">
        <f t="shared" si="56"/>
        <v>2</v>
      </c>
      <c r="P90" s="285">
        <f t="shared" si="64"/>
        <v>0</v>
      </c>
      <c r="Q90" s="285">
        <f t="shared" si="57"/>
        <v>4</v>
      </c>
      <c r="R90" s="285">
        <f t="shared" si="58"/>
        <v>4</v>
      </c>
      <c r="S90" s="285">
        <v>0</v>
      </c>
      <c r="T90" s="285">
        <f t="shared" si="65"/>
        <v>1</v>
      </c>
      <c r="U90" s="285">
        <f t="shared" si="66"/>
        <v>1</v>
      </c>
      <c r="V90" s="285">
        <f t="shared" si="67"/>
        <v>0</v>
      </c>
      <c r="W90" s="285">
        <f t="shared" si="59"/>
        <v>2</v>
      </c>
      <c r="X90" s="285">
        <f t="shared" si="60"/>
        <v>2</v>
      </c>
      <c r="Y90" s="285">
        <v>0</v>
      </c>
      <c r="Z90" s="286">
        <v>1</v>
      </c>
      <c r="AA90" s="286">
        <v>1</v>
      </c>
      <c r="AB90" s="286">
        <v>1</v>
      </c>
      <c r="AC90" s="287">
        <v>1</v>
      </c>
      <c r="AD90" s="287">
        <v>1</v>
      </c>
      <c r="AE90" s="288">
        <f>_xlfn.IFNA(VLOOKUP(B90,BASE!A:R,17,0),0)</f>
        <v>0</v>
      </c>
      <c r="AF90" s="288">
        <f>_xlfn.IFNA(VLOOKUP(B90,BASE!A:R,18,0),0)</f>
        <v>0</v>
      </c>
      <c r="AG90" s="278"/>
      <c r="AH90" s="278"/>
    </row>
    <row r="91" spans="1:34" x14ac:dyDescent="0.25">
      <c r="A91" s="257" t="str">
        <f>B91</f>
        <v>UL4701</v>
      </c>
      <c r="B91" s="257" t="s">
        <v>503</v>
      </c>
      <c r="C91" s="257" t="s">
        <v>240</v>
      </c>
      <c r="D91" s="257" t="s">
        <v>545</v>
      </c>
      <c r="E91" s="257" t="s">
        <v>998</v>
      </c>
      <c r="F91" s="257" t="s">
        <v>579</v>
      </c>
      <c r="G91" s="257"/>
      <c r="H91" s="361" t="str">
        <f>VLOOKUP(B91,'Flight Schedule'!B:R,17,0)</f>
        <v xml:space="preserve">HLM (C)/(Y) + </v>
      </c>
      <c r="I91" s="284" t="s">
        <v>1063</v>
      </c>
      <c r="J91" s="284" t="s">
        <v>38</v>
      </c>
      <c r="K91" s="284" t="s">
        <v>38</v>
      </c>
      <c r="L91" s="284" t="str">
        <f>VLOOKUP(B91,'Flight Schedule'!B:U,20,0)</f>
        <v xml:space="preserve">LDN / </v>
      </c>
      <c r="M91" s="257" t="s">
        <v>865</v>
      </c>
      <c r="N91" s="285">
        <f t="shared" si="55"/>
        <v>2</v>
      </c>
      <c r="O91" s="285">
        <f t="shared" si="56"/>
        <v>2</v>
      </c>
      <c r="P91" s="285">
        <f t="shared" si="64"/>
        <v>1</v>
      </c>
      <c r="Q91" s="285">
        <f t="shared" si="57"/>
        <v>4</v>
      </c>
      <c r="R91" s="285">
        <f t="shared" si="58"/>
        <v>4</v>
      </c>
      <c r="S91" s="285">
        <v>0</v>
      </c>
      <c r="T91" s="285">
        <f t="shared" si="65"/>
        <v>1</v>
      </c>
      <c r="U91" s="285">
        <f t="shared" si="66"/>
        <v>1</v>
      </c>
      <c r="V91" s="285">
        <f t="shared" si="67"/>
        <v>1</v>
      </c>
      <c r="W91" s="285">
        <f t="shared" si="59"/>
        <v>2</v>
      </c>
      <c r="X91" s="285">
        <f t="shared" si="60"/>
        <v>2</v>
      </c>
      <c r="Y91" s="285">
        <v>0</v>
      </c>
      <c r="Z91" s="286">
        <v>1</v>
      </c>
      <c r="AA91" s="286">
        <v>1</v>
      </c>
      <c r="AB91" s="286">
        <v>1</v>
      </c>
      <c r="AC91" s="287">
        <v>1</v>
      </c>
      <c r="AD91" s="287">
        <v>1</v>
      </c>
      <c r="AE91" s="288">
        <f>_xlfn.IFNA(VLOOKUP(B91,BASE!A:R,17,0),0)</f>
        <v>0</v>
      </c>
      <c r="AF91" s="288">
        <f>_xlfn.IFNA(VLOOKUP(B91,BASE!A:R,18,0),0)</f>
        <v>0</v>
      </c>
      <c r="AG91" s="278">
        <f>AE91+AE92</f>
        <v>0</v>
      </c>
      <c r="AH91" s="278">
        <f>AF91+AF92</f>
        <v>0</v>
      </c>
    </row>
    <row r="92" spans="1:34" x14ac:dyDescent="0.25">
      <c r="A92" s="257">
        <v>470</v>
      </c>
      <c r="B92" s="257" t="s">
        <v>504</v>
      </c>
      <c r="C92" s="257" t="s">
        <v>240</v>
      </c>
      <c r="D92" s="257" t="s">
        <v>545</v>
      </c>
      <c r="E92" s="257"/>
      <c r="F92" s="257"/>
      <c r="G92" s="257"/>
      <c r="H92" s="361" t="str">
        <f>VLOOKUP(B92,'Flight Schedule'!B:R,17,0)</f>
        <v>HBF (C)/(Y)</v>
      </c>
      <c r="I92" s="284" t="s">
        <v>1064</v>
      </c>
      <c r="J92" s="284" t="s">
        <v>37</v>
      </c>
      <c r="K92" s="284" t="s">
        <v>37</v>
      </c>
      <c r="L92" s="284" t="str">
        <f>VLOOKUP(B92,'Flight Schedule'!B:U,20,0)</f>
        <v>HBF</v>
      </c>
      <c r="M92" s="257"/>
      <c r="N92" s="285">
        <f t="shared" si="55"/>
        <v>2</v>
      </c>
      <c r="O92" s="285">
        <f t="shared" si="56"/>
        <v>2</v>
      </c>
      <c r="P92" s="285">
        <f t="shared" si="64"/>
        <v>0</v>
      </c>
      <c r="Q92" s="285">
        <f t="shared" si="57"/>
        <v>4</v>
      </c>
      <c r="R92" s="285">
        <f t="shared" si="58"/>
        <v>4</v>
      </c>
      <c r="S92" s="285">
        <v>0</v>
      </c>
      <c r="T92" s="285">
        <f t="shared" si="65"/>
        <v>1</v>
      </c>
      <c r="U92" s="285">
        <f t="shared" si="66"/>
        <v>1</v>
      </c>
      <c r="V92" s="285">
        <f t="shared" si="67"/>
        <v>0</v>
      </c>
      <c r="W92" s="285">
        <f t="shared" si="59"/>
        <v>2</v>
      </c>
      <c r="X92" s="285">
        <f t="shared" si="60"/>
        <v>2</v>
      </c>
      <c r="Y92" s="285">
        <v>0</v>
      </c>
      <c r="Z92" s="286">
        <v>1</v>
      </c>
      <c r="AA92" s="286">
        <v>1</v>
      </c>
      <c r="AB92" s="286">
        <v>1</v>
      </c>
      <c r="AC92" s="287">
        <v>1</v>
      </c>
      <c r="AD92" s="287">
        <v>1</v>
      </c>
      <c r="AE92" s="288">
        <f>_xlfn.IFNA(VLOOKUP(B92,BASE!A:R,17,0),0)</f>
        <v>0</v>
      </c>
      <c r="AF92" s="288">
        <f>_xlfn.IFNA(VLOOKUP(B92,BASE!A:R,18,0),0)</f>
        <v>0</v>
      </c>
      <c r="AG92" s="278"/>
      <c r="AH92" s="278"/>
    </row>
    <row r="93" spans="1:34" x14ac:dyDescent="0.25">
      <c r="A93" s="257" t="str">
        <f>B93</f>
        <v>UL5031</v>
      </c>
      <c r="B93" s="257" t="s">
        <v>96</v>
      </c>
      <c r="C93" s="257" t="s">
        <v>240</v>
      </c>
      <c r="D93" s="257" t="s">
        <v>395</v>
      </c>
      <c r="E93" s="257" t="s">
        <v>626</v>
      </c>
      <c r="F93" s="257" t="s">
        <v>507</v>
      </c>
      <c r="G93" s="257"/>
      <c r="H93" s="361" t="str">
        <f>VLOOKUP(B93,'Flight Schedule'!B:R,17,0)</f>
        <v xml:space="preserve">LDN (C)/(Y)+ 30% SWS + </v>
      </c>
      <c r="I93" s="284" t="s">
        <v>1065</v>
      </c>
      <c r="J93" s="284" t="s">
        <v>171</v>
      </c>
      <c r="K93" s="284" t="s">
        <v>171</v>
      </c>
      <c r="L93" s="284" t="str">
        <f>VLOOKUP(B93,'Flight Schedule'!B:U,20,0)</f>
        <v>LDN +</v>
      </c>
      <c r="M93" s="257" t="s">
        <v>871</v>
      </c>
      <c r="N93" s="285">
        <f t="shared" si="55"/>
        <v>2</v>
      </c>
      <c r="O93" s="285">
        <f t="shared" si="56"/>
        <v>2</v>
      </c>
      <c r="P93" s="285">
        <f t="shared" si="64"/>
        <v>1</v>
      </c>
      <c r="Q93" s="285">
        <f t="shared" si="57"/>
        <v>4</v>
      </c>
      <c r="R93" s="285">
        <f t="shared" si="58"/>
        <v>4</v>
      </c>
      <c r="S93" s="285">
        <v>0</v>
      </c>
      <c r="T93" s="285">
        <f t="shared" si="65"/>
        <v>1</v>
      </c>
      <c r="U93" s="285">
        <f t="shared" si="66"/>
        <v>1</v>
      </c>
      <c r="V93" s="285">
        <f t="shared" si="67"/>
        <v>1</v>
      </c>
      <c r="W93" s="285">
        <f t="shared" si="59"/>
        <v>2</v>
      </c>
      <c r="X93" s="285">
        <f t="shared" si="60"/>
        <v>2</v>
      </c>
      <c r="Y93" s="285">
        <v>0</v>
      </c>
      <c r="Z93" s="286">
        <v>1</v>
      </c>
      <c r="AA93" s="286">
        <v>1</v>
      </c>
      <c r="AB93" s="286">
        <v>1</v>
      </c>
      <c r="AC93" s="287">
        <v>1</v>
      </c>
      <c r="AD93" s="287">
        <v>1</v>
      </c>
      <c r="AE93" s="288">
        <f>_xlfn.IFNA(VLOOKUP(B93,BASE!A:R,17,0),0)</f>
        <v>0</v>
      </c>
      <c r="AF93" s="288">
        <f>_xlfn.IFNA(VLOOKUP(B93,BASE!A:R,18,0),0)</f>
        <v>0</v>
      </c>
      <c r="AG93" s="278">
        <f>AE93+AE94</f>
        <v>0</v>
      </c>
      <c r="AH93" s="278">
        <f>AF93+AF94</f>
        <v>0</v>
      </c>
    </row>
    <row r="94" spans="1:34" x14ac:dyDescent="0.25">
      <c r="A94" s="257">
        <v>503</v>
      </c>
      <c r="B94" s="257" t="s">
        <v>97</v>
      </c>
      <c r="C94" s="257" t="s">
        <v>240</v>
      </c>
      <c r="D94" s="257" t="s">
        <v>395</v>
      </c>
      <c r="E94" s="257"/>
      <c r="F94" s="257"/>
      <c r="G94" s="257"/>
      <c r="H94" s="361" t="str">
        <f>VLOOKUP(B94,'Flight Schedule'!B:R,17,0)</f>
        <v>HLM (C)/(Y)</v>
      </c>
      <c r="I94" s="284" t="s">
        <v>1063</v>
      </c>
      <c r="J94" s="284" t="s">
        <v>38</v>
      </c>
      <c r="K94" s="284" t="s">
        <v>38</v>
      </c>
      <c r="L94" s="284" t="str">
        <f>VLOOKUP(B94,'Flight Schedule'!B:U,20,0)</f>
        <v xml:space="preserve"> HLM</v>
      </c>
      <c r="M94" s="257"/>
      <c r="N94" s="285">
        <f t="shared" si="55"/>
        <v>2</v>
      </c>
      <c r="O94" s="285">
        <f t="shared" si="56"/>
        <v>2</v>
      </c>
      <c r="P94" s="285">
        <f t="shared" si="64"/>
        <v>1</v>
      </c>
      <c r="Q94" s="285">
        <f t="shared" si="57"/>
        <v>4</v>
      </c>
      <c r="R94" s="285">
        <f t="shared" si="58"/>
        <v>4</v>
      </c>
      <c r="S94" s="285">
        <v>0</v>
      </c>
      <c r="T94" s="285">
        <f t="shared" si="65"/>
        <v>1</v>
      </c>
      <c r="U94" s="285">
        <f t="shared" si="66"/>
        <v>1</v>
      </c>
      <c r="V94" s="285">
        <f t="shared" si="67"/>
        <v>1</v>
      </c>
      <c r="W94" s="285">
        <f t="shared" si="59"/>
        <v>2</v>
      </c>
      <c r="X94" s="285">
        <f t="shared" si="60"/>
        <v>2</v>
      </c>
      <c r="Y94" s="285">
        <v>0</v>
      </c>
      <c r="Z94" s="286">
        <v>1</v>
      </c>
      <c r="AA94" s="286">
        <v>1</v>
      </c>
      <c r="AB94" s="286">
        <v>1</v>
      </c>
      <c r="AC94" s="287">
        <v>1</v>
      </c>
      <c r="AD94" s="287">
        <v>1</v>
      </c>
      <c r="AE94" s="288">
        <f>_xlfn.IFNA(VLOOKUP(B94,BASE!A:R,17,0),0)</f>
        <v>0</v>
      </c>
      <c r="AF94" s="288">
        <f>_xlfn.IFNA(VLOOKUP(B94,BASE!A:R,18,0),0)</f>
        <v>0</v>
      </c>
      <c r="AG94" s="278"/>
      <c r="AH94" s="278"/>
    </row>
    <row r="95" spans="1:34" x14ac:dyDescent="0.25">
      <c r="A95" s="257" t="str">
        <f>B95</f>
        <v>UL5531</v>
      </c>
      <c r="B95" s="257" t="s">
        <v>505</v>
      </c>
      <c r="C95" s="257" t="s">
        <v>240</v>
      </c>
      <c r="D95" s="257" t="s">
        <v>543</v>
      </c>
      <c r="E95" s="351" t="s">
        <v>564</v>
      </c>
      <c r="F95" s="257" t="s">
        <v>938</v>
      </c>
      <c r="G95" s="257"/>
      <c r="H95" s="361" t="str">
        <f>VLOOKUP(B95,'Flight Schedule'!B:R,17,0)</f>
        <v>HLM (C)/(Y)+ 10% SWS  + HBF (C)/(Y)</v>
      </c>
      <c r="I95" s="284" t="s">
        <v>1066</v>
      </c>
      <c r="J95" s="284" t="s">
        <v>38</v>
      </c>
      <c r="K95" s="284" t="s">
        <v>38</v>
      </c>
      <c r="L95" s="284" t="str">
        <f>VLOOKUP(B95,'Flight Schedule'!B:U,20,0)</f>
        <v>HLM + HBF</v>
      </c>
      <c r="M95" s="257" t="s">
        <v>868</v>
      </c>
      <c r="N95" s="359">
        <f>(IF(J95="HRF",2,0)+IF(J95="HBF",2,0)+IF(J95="CBF",2,0)+IF(J95="LDN",2,0)+IF(J95="HLM",2,0))/2</f>
        <v>1</v>
      </c>
      <c r="O95" s="285">
        <f t="shared" ref="O95:O96" si="69">IF(J95="HRF",2,0)+IF(J95="HBF",2,0)+IF(J95="CBF",2,0)+IF(J95="LDN",2,0)+IF(J95="HLM",2,0)</f>
        <v>2</v>
      </c>
      <c r="P95" s="285">
        <f t="shared" ref="P95:P96" si="70">IF(J95="LDN",1,0)+IF(J95="HLM",1,0)</f>
        <v>1</v>
      </c>
      <c r="Q95" s="359">
        <f>(IF(K95="HRF",4,0)+IF(K95="HBF",4,0)+IF(K95="CBF",4,0)+IF(K95="LDN",4,0)+IF(K95="HLM",4,0)++IF(K95="Calzone",4,0))/2</f>
        <v>2</v>
      </c>
      <c r="R95" s="285">
        <f t="shared" ref="R95:R96" si="71">IF(K95="HRF",3,0)+IF(K95="HBF",4,0)+IF(K95="CBF",4,0)+IF(K95="LDN",4,0)+IF(K95="HLM",4,0)++IF(K95="Calzone",3,0)</f>
        <v>4</v>
      </c>
      <c r="S95" s="285">
        <v>0</v>
      </c>
      <c r="T95" s="359">
        <f>(IF(J95="HRF",1,0)+IF(J95="HBF",1,0)+IF(J95="CBF",1,0)+IF(J95="LDN",1,0)+IF(J95="HLM",1,0))/2</f>
        <v>0.5</v>
      </c>
      <c r="U95" s="285">
        <f t="shared" ref="U95:U96" si="72">IF(J95="HRF",1,0)+IF(J95="HBF",1,0)+IF(J95="CBF",1,0)+IF(J95="LDN",1,0)+IF(J95="HLM",1,0)</f>
        <v>1</v>
      </c>
      <c r="V95" s="285">
        <f t="shared" ref="V95:V96" si="73">IF(J95="LDN",1,0)+IF(J95="HLM",1,0)</f>
        <v>1</v>
      </c>
      <c r="W95" s="359">
        <f>(IF(J95="HRF",2,0)+IF(J95="HBF",2,0)+IF(J95="CBF",2,0)+IF(J95="LDN",2,0)+IF(J95="HLM",2,0)+IF(J95="Calzone",2,0))/2</f>
        <v>1</v>
      </c>
      <c r="X95" s="285">
        <f t="shared" ref="X95:X96" si="74">IF(K95="HRF",2,0)+IF(K95="HBF",2,0)+IF(K95="CBF",2,0)+IF(K95="LDN",2,0)+IF(K95="HLM",2,0)</f>
        <v>2</v>
      </c>
      <c r="Y95" s="285">
        <v>0</v>
      </c>
      <c r="Z95" s="286">
        <v>1</v>
      </c>
      <c r="AA95" s="286">
        <v>1</v>
      </c>
      <c r="AB95" s="286">
        <v>1</v>
      </c>
      <c r="AC95" s="287">
        <v>1</v>
      </c>
      <c r="AD95" s="287">
        <v>1</v>
      </c>
      <c r="AE95" s="288">
        <f>_xlfn.IFNA(VLOOKUP(B95,BASE!A:R,17,0),0)</f>
        <v>0</v>
      </c>
      <c r="AF95" s="288">
        <f>_xlfn.IFNA(VLOOKUP(B95,BASE!A:R,18,0),0)</f>
        <v>0</v>
      </c>
      <c r="AG95" s="278">
        <f>AE95+AE96</f>
        <v>0</v>
      </c>
      <c r="AH95" s="278">
        <f>AF95+AF96</f>
        <v>0</v>
      </c>
    </row>
    <row r="96" spans="1:34" x14ac:dyDescent="0.25">
      <c r="A96" s="257">
        <v>553</v>
      </c>
      <c r="B96" s="257" t="s">
        <v>506</v>
      </c>
      <c r="C96" s="257" t="s">
        <v>240</v>
      </c>
      <c r="D96" s="257" t="s">
        <v>543</v>
      </c>
      <c r="E96" s="257"/>
      <c r="F96" s="257"/>
      <c r="G96" s="257"/>
      <c r="H96" s="361">
        <f>VLOOKUP(B96,'Flight Schedule'!B:R,17,0)</f>
        <v>0</v>
      </c>
      <c r="I96" s="284" t="s">
        <v>1064</v>
      </c>
      <c r="J96" s="284" t="s">
        <v>37</v>
      </c>
      <c r="K96" s="284" t="s">
        <v>37</v>
      </c>
      <c r="L96" s="284">
        <f>VLOOKUP(B96,'Flight Schedule'!B:U,20,0)</f>
        <v>0</v>
      </c>
      <c r="M96" s="257"/>
      <c r="N96" s="359">
        <f>(IF(J96="HRF",2,0)+IF(J96="HBF",2,0)+IF(J96="CBF",2,0)+IF(J96="LDN",2,0)+IF(J96="HLM",2,0))/2</f>
        <v>1</v>
      </c>
      <c r="O96" s="285">
        <f t="shared" si="69"/>
        <v>2</v>
      </c>
      <c r="P96" s="285">
        <f t="shared" si="70"/>
        <v>0</v>
      </c>
      <c r="Q96" s="359">
        <f>(IF(K96="HRF",4,0)+IF(K96="HBF",4,0)+IF(K96="CBF",4,0)+IF(K96="LDN",4,0)+IF(K96="HLM",4,0)++IF(K96="Calzone",4,0))/2</f>
        <v>2</v>
      </c>
      <c r="R96" s="285">
        <f t="shared" si="71"/>
        <v>4</v>
      </c>
      <c r="S96" s="285">
        <v>0</v>
      </c>
      <c r="T96" s="359">
        <f>(IF(J96="HRF",1,0)+IF(J96="HBF",1,0)+IF(J96="CBF",1,0)+IF(J96="LDN",1,0)+IF(J96="HLM",1,0))/2</f>
        <v>0.5</v>
      </c>
      <c r="U96" s="285">
        <f t="shared" si="72"/>
        <v>1</v>
      </c>
      <c r="V96" s="285">
        <f t="shared" si="73"/>
        <v>0</v>
      </c>
      <c r="W96" s="359">
        <f>(IF(J96="HRF",2,0)+IF(J96="HBF",2,0)+IF(J96="CBF",2,0)+IF(J96="LDN",2,0)+IF(J96="HLM",2,0)+IF(J96="Calzone",2,0))/2</f>
        <v>1</v>
      </c>
      <c r="X96" s="285">
        <f t="shared" si="74"/>
        <v>2</v>
      </c>
      <c r="Y96" s="285">
        <v>0</v>
      </c>
      <c r="Z96" s="286">
        <v>1</v>
      </c>
      <c r="AA96" s="286">
        <v>1</v>
      </c>
      <c r="AB96" s="286">
        <v>1</v>
      </c>
      <c r="AC96" s="287">
        <v>1</v>
      </c>
      <c r="AD96" s="287">
        <v>1</v>
      </c>
      <c r="AE96" s="288">
        <f>_xlfn.IFNA(VLOOKUP(B96,BASE!A:R,17,0),0)</f>
        <v>0</v>
      </c>
      <c r="AF96" s="288">
        <f>_xlfn.IFNA(VLOOKUP(B96,BASE!A:R,18,0),0)</f>
        <v>0</v>
      </c>
      <c r="AG96" s="278"/>
      <c r="AH96" s="278"/>
    </row>
    <row r="97" spans="1:34" x14ac:dyDescent="0.25">
      <c r="A97" s="257" t="str">
        <f>B97</f>
        <v>UL5631</v>
      </c>
      <c r="B97" s="257" t="s">
        <v>550</v>
      </c>
      <c r="C97" s="257" t="s">
        <v>240</v>
      </c>
      <c r="D97" s="257" t="s">
        <v>552</v>
      </c>
      <c r="E97" s="351" t="s">
        <v>1029</v>
      </c>
      <c r="F97" s="257" t="s">
        <v>574</v>
      </c>
      <c r="G97" s="257"/>
      <c r="H97" s="361" t="str">
        <f>VLOOKUP(B97,'Flight Schedule'!B:R,17,0)</f>
        <v>HLM (C)/(Y)+ 10% SWS  + HBF (C)/(Y)</v>
      </c>
      <c r="I97" s="284" t="s">
        <v>1066</v>
      </c>
      <c r="J97" s="284" t="s">
        <v>38</v>
      </c>
      <c r="K97" s="284" t="s">
        <v>38</v>
      </c>
      <c r="L97" s="284" t="str">
        <f>VLOOKUP(B97,'Flight Schedule'!B:U,20,0)</f>
        <v>HLM + HBF</v>
      </c>
      <c r="M97" s="257" t="s">
        <v>868</v>
      </c>
      <c r="N97" s="359">
        <f>(IF(J97="HRF",2,0)+IF(J97="HBF",2,0)+IF(J97="CBF",2,0)+IF(J97="LDN",2,0)+IF(J97="HLM",2,0))/2</f>
        <v>1</v>
      </c>
      <c r="O97" s="285">
        <f t="shared" si="56"/>
        <v>2</v>
      </c>
      <c r="P97" s="285">
        <f t="shared" ref="P97:P98" si="75">IF(J97="LDN",1,0)+IF(J97="HLM",1,0)</f>
        <v>1</v>
      </c>
      <c r="Q97" s="359">
        <f>(IF(K97="HRF",4,0)+IF(K97="HBF",4,0)+IF(K97="CBF",4,0)+IF(K97="LDN",4,0)+IF(K97="HLM",4,0)++IF(K97="Calzone",4,0))/2</f>
        <v>2</v>
      </c>
      <c r="R97" s="285">
        <f t="shared" ref="R97:R98" si="76">IF(K97="HRF",3,0)+IF(K97="HBF",4,0)+IF(K97="CBF",4,0)+IF(K97="LDN",4,0)+IF(K97="HLM",4,0)++IF(K97="Calzone",3,0)</f>
        <v>4</v>
      </c>
      <c r="S97" s="285">
        <v>0</v>
      </c>
      <c r="T97" s="359">
        <f>(IF(J97="HRF",1,0)+IF(J97="HBF",1,0)+IF(J97="CBF",1,0)+IF(J97="LDN",1,0)+IF(J97="HLM",1,0))/2</f>
        <v>0.5</v>
      </c>
      <c r="U97" s="285">
        <f t="shared" ref="U97:U98" si="77">IF(J97="HRF",1,0)+IF(J97="HBF",1,0)+IF(J97="CBF",1,0)+IF(J97="LDN",1,0)+IF(J97="HLM",1,0)</f>
        <v>1</v>
      </c>
      <c r="V97" s="285">
        <f t="shared" ref="V97:V98" si="78">IF(J97="LDN",1,0)+IF(J97="HLM",1,0)</f>
        <v>1</v>
      </c>
      <c r="W97" s="359">
        <f>(IF(J97="HRF",2,0)+IF(J97="HBF",2,0)+IF(J97="CBF",2,0)+IF(J97="LDN",2,0)+IF(J97="HLM",2,0)+IF(J97="Calzone",2,0))/2</f>
        <v>1</v>
      </c>
      <c r="X97" s="285">
        <f t="shared" ref="X97:X98" si="79">IF(K97="HRF",2,0)+IF(K97="HBF",2,0)+IF(K97="CBF",2,0)+IF(K97="LDN",2,0)+IF(K97="HLM",2,0)</f>
        <v>2</v>
      </c>
      <c r="Y97" s="285">
        <v>0</v>
      </c>
      <c r="Z97" s="286">
        <v>1</v>
      </c>
      <c r="AA97" s="286">
        <v>1</v>
      </c>
      <c r="AB97" s="286">
        <v>1</v>
      </c>
      <c r="AC97" s="287">
        <v>1</v>
      </c>
      <c r="AD97" s="287">
        <v>1</v>
      </c>
      <c r="AE97" s="288">
        <f>_xlfn.IFNA(VLOOKUP(B97,BASE!A:R,17,0),0)</f>
        <v>0</v>
      </c>
      <c r="AF97" s="288">
        <f>_xlfn.IFNA(VLOOKUP(B97,BASE!A:R,18,0),0)</f>
        <v>0</v>
      </c>
      <c r="AG97" s="278">
        <f>AE97+AE98+AE99+AE100</f>
        <v>0</v>
      </c>
      <c r="AH97" s="278">
        <f>AF97+AF98+AF99+AF100</f>
        <v>0</v>
      </c>
    </row>
    <row r="98" spans="1:34" x14ac:dyDescent="0.25">
      <c r="A98" s="257">
        <v>563</v>
      </c>
      <c r="B98" s="257" t="s">
        <v>551</v>
      </c>
      <c r="C98" s="257" t="s">
        <v>240</v>
      </c>
      <c r="D98" s="257" t="s">
        <v>552</v>
      </c>
      <c r="E98" s="257"/>
      <c r="F98" s="257"/>
      <c r="G98" s="257"/>
      <c r="H98" s="361">
        <f>VLOOKUP(B98,'Flight Schedule'!B:R,17,0)</f>
        <v>0</v>
      </c>
      <c r="I98" s="284" t="s">
        <v>1064</v>
      </c>
      <c r="J98" s="284" t="s">
        <v>37</v>
      </c>
      <c r="K98" s="284" t="s">
        <v>37</v>
      </c>
      <c r="L98" s="284">
        <f>VLOOKUP(B98,'Flight Schedule'!B:U,20,0)</f>
        <v>0</v>
      </c>
      <c r="M98" s="257"/>
      <c r="N98" s="359">
        <f>(IF(J98="HRF",2,0)+IF(J98="HBF",2,0)+IF(J98="CBF",2,0)+IF(J98="LDN",2,0)+IF(J98="HLM",2,0))/2</f>
        <v>1</v>
      </c>
      <c r="O98" s="285">
        <f t="shared" si="56"/>
        <v>2</v>
      </c>
      <c r="P98" s="285">
        <f t="shared" si="75"/>
        <v>0</v>
      </c>
      <c r="Q98" s="359">
        <f>(IF(K98="HRF",4,0)+IF(K98="HBF",4,0)+IF(K98="CBF",4,0)+IF(K98="LDN",4,0)+IF(K98="HLM",4,0)++IF(K98="Calzone",4,0))/2</f>
        <v>2</v>
      </c>
      <c r="R98" s="285">
        <f t="shared" si="76"/>
        <v>4</v>
      </c>
      <c r="S98" s="285">
        <v>0</v>
      </c>
      <c r="T98" s="359">
        <f>(IF(J98="HRF",1,0)+IF(J98="HBF",1,0)+IF(J98="CBF",1,0)+IF(J98="LDN",1,0)+IF(J98="HLM",1,0))/2</f>
        <v>0.5</v>
      </c>
      <c r="U98" s="285">
        <f t="shared" si="77"/>
        <v>1</v>
      </c>
      <c r="V98" s="285">
        <f t="shared" si="78"/>
        <v>0</v>
      </c>
      <c r="W98" s="359">
        <f>(IF(J98="HRF",2,0)+IF(J98="HBF",2,0)+IF(J98="CBF",2,0)+IF(J98="LDN",2,0)+IF(J98="HLM",2,0)+IF(J98="Calzone",2,0))/2</f>
        <v>1</v>
      </c>
      <c r="X98" s="285">
        <f t="shared" si="79"/>
        <v>2</v>
      </c>
      <c r="Y98" s="285">
        <v>0</v>
      </c>
      <c r="Z98" s="286">
        <v>1</v>
      </c>
      <c r="AA98" s="286">
        <v>1</v>
      </c>
      <c r="AB98" s="286">
        <v>1</v>
      </c>
      <c r="AC98" s="287">
        <v>1</v>
      </c>
      <c r="AD98" s="287">
        <v>1</v>
      </c>
      <c r="AE98" s="288">
        <f>_xlfn.IFNA(VLOOKUP(B98,BASE!A:R,17,0),0)</f>
        <v>0</v>
      </c>
      <c r="AF98" s="288">
        <f>_xlfn.IFNA(VLOOKUP(B98,BASE!A:R,18,0),0)</f>
        <v>0</v>
      </c>
      <c r="AG98" s="278"/>
      <c r="AH98" s="278"/>
    </row>
    <row r="99" spans="1:34" x14ac:dyDescent="0.25">
      <c r="A99" s="257">
        <v>564</v>
      </c>
      <c r="B99" s="257" t="s">
        <v>1014</v>
      </c>
      <c r="C99" s="257" t="s">
        <v>552</v>
      </c>
      <c r="D99" s="257" t="s">
        <v>240</v>
      </c>
      <c r="E99" s="257" t="s">
        <v>936</v>
      </c>
      <c r="F99" s="257" t="s">
        <v>1001</v>
      </c>
      <c r="G99" s="257"/>
      <c r="H99" s="363" t="str">
        <f>VLOOKUP(B99,'Flight Schedule'!B:R,17,0)</f>
        <v xml:space="preserve">LDN (C)/(Y)+ 30% SWS + </v>
      </c>
      <c r="I99" s="284" t="s">
        <v>1065</v>
      </c>
      <c r="J99" s="284" t="s">
        <v>171</v>
      </c>
      <c r="K99" s="284" t="s">
        <v>171</v>
      </c>
      <c r="L99" s="284" t="s">
        <v>171</v>
      </c>
      <c r="M99" s="283"/>
      <c r="N99" s="285">
        <f t="shared" si="55"/>
        <v>2</v>
      </c>
      <c r="O99" s="285">
        <f t="shared" si="56"/>
        <v>2</v>
      </c>
      <c r="P99" s="285">
        <f t="shared" si="64"/>
        <v>1</v>
      </c>
      <c r="Q99" s="285">
        <f t="shared" si="57"/>
        <v>4</v>
      </c>
      <c r="R99" s="285">
        <f t="shared" si="58"/>
        <v>4</v>
      </c>
      <c r="S99" s="285">
        <v>0</v>
      </c>
      <c r="T99" s="285">
        <f t="shared" si="65"/>
        <v>1</v>
      </c>
      <c r="U99" s="285">
        <f t="shared" si="66"/>
        <v>1</v>
      </c>
      <c r="V99" s="285">
        <f t="shared" si="67"/>
        <v>1</v>
      </c>
      <c r="W99" s="285">
        <f t="shared" si="59"/>
        <v>2</v>
      </c>
      <c r="X99" s="285">
        <f t="shared" si="60"/>
        <v>2</v>
      </c>
      <c r="Y99" s="285">
        <v>0</v>
      </c>
      <c r="Z99" s="286">
        <v>1</v>
      </c>
      <c r="AA99" s="286">
        <v>1</v>
      </c>
      <c r="AB99" s="286">
        <v>1</v>
      </c>
      <c r="AC99" s="287">
        <v>1</v>
      </c>
      <c r="AD99" s="287">
        <v>1</v>
      </c>
      <c r="AE99" s="288">
        <f>_xlfn.IFNA(VLOOKUP(B99,BASE!A:R,17,0),0)</f>
        <v>0</v>
      </c>
      <c r="AF99" s="288">
        <f>_xlfn.IFNA(VLOOKUP(B99,BASE!A:R,18,0),0)</f>
        <v>0</v>
      </c>
      <c r="AG99" s="278"/>
      <c r="AH99" s="278"/>
    </row>
    <row r="100" spans="1:34" x14ac:dyDescent="0.25">
      <c r="A100" s="257">
        <v>564</v>
      </c>
      <c r="B100" s="257" t="s">
        <v>1015</v>
      </c>
      <c r="C100" s="257" t="s">
        <v>552</v>
      </c>
      <c r="D100" s="257" t="s">
        <v>240</v>
      </c>
      <c r="E100" s="257"/>
      <c r="F100" s="257"/>
      <c r="G100" s="257"/>
      <c r="H100" s="363" t="str">
        <f>VLOOKUP(B100,'Flight Schedule'!B:R,17,0)</f>
        <v>HBF (C)/(Y)</v>
      </c>
      <c r="I100" s="284" t="s">
        <v>1064</v>
      </c>
      <c r="J100" s="284" t="s">
        <v>37</v>
      </c>
      <c r="K100" s="284" t="s">
        <v>37</v>
      </c>
      <c r="L100" s="284" t="s">
        <v>37</v>
      </c>
      <c r="M100" s="257"/>
      <c r="N100" s="285">
        <f t="shared" si="55"/>
        <v>2</v>
      </c>
      <c r="O100" s="285">
        <f t="shared" si="56"/>
        <v>2</v>
      </c>
      <c r="P100" s="285">
        <f t="shared" si="64"/>
        <v>0</v>
      </c>
      <c r="Q100" s="285">
        <f t="shared" si="57"/>
        <v>4</v>
      </c>
      <c r="R100" s="285">
        <f t="shared" si="58"/>
        <v>4</v>
      </c>
      <c r="S100" s="285">
        <v>0</v>
      </c>
      <c r="T100" s="285">
        <f t="shared" si="65"/>
        <v>1</v>
      </c>
      <c r="U100" s="285">
        <f t="shared" si="66"/>
        <v>1</v>
      </c>
      <c r="V100" s="285">
        <f t="shared" si="67"/>
        <v>0</v>
      </c>
      <c r="W100" s="285">
        <f t="shared" si="59"/>
        <v>2</v>
      </c>
      <c r="X100" s="285">
        <f t="shared" si="60"/>
        <v>2</v>
      </c>
      <c r="Y100" s="285">
        <v>0</v>
      </c>
      <c r="Z100" s="286">
        <v>1</v>
      </c>
      <c r="AA100" s="286">
        <v>1</v>
      </c>
      <c r="AB100" s="286">
        <v>1</v>
      </c>
      <c r="AC100" s="287">
        <v>1</v>
      </c>
      <c r="AD100" s="287">
        <v>1</v>
      </c>
      <c r="AE100" s="288">
        <f>_xlfn.IFNA(VLOOKUP(B100,BASE!A:R,17,0),0)</f>
        <v>0</v>
      </c>
      <c r="AF100" s="288">
        <f>_xlfn.IFNA(VLOOKUP(B100,BASE!A:R,18,0),0)</f>
        <v>0</v>
      </c>
      <c r="AG100" s="278"/>
      <c r="AH100" s="278"/>
    </row>
    <row r="101" spans="1:34" x14ac:dyDescent="0.25">
      <c r="A101" s="257" t="str">
        <f>B101</f>
        <v>UL6041</v>
      </c>
      <c r="B101" s="257" t="s">
        <v>142</v>
      </c>
      <c r="C101" s="257" t="s">
        <v>240</v>
      </c>
      <c r="D101" s="257" t="s">
        <v>365</v>
      </c>
      <c r="E101" s="351" t="s">
        <v>922</v>
      </c>
      <c r="F101" s="257" t="s">
        <v>929</v>
      </c>
      <c r="G101" s="257"/>
      <c r="H101" s="361" t="str">
        <f>VLOOKUP(B101,'Flight Schedule'!B:R,17,0)</f>
        <v xml:space="preserve">HLM (C)/(Y)+ 30% SWS  + </v>
      </c>
      <c r="I101" s="284" t="s">
        <v>1066</v>
      </c>
      <c r="J101" s="284" t="s">
        <v>38</v>
      </c>
      <c r="K101" s="284" t="s">
        <v>38</v>
      </c>
      <c r="L101" s="284" t="str">
        <f>VLOOKUP(B101,'Flight Schedule'!B:U,20,0)</f>
        <v xml:space="preserve">HLM + </v>
      </c>
      <c r="M101" s="257" t="s">
        <v>1002</v>
      </c>
      <c r="N101" s="359">
        <f>(IF(J101="HRF",2,0)+IF(J101="HBF",2,0)+IF(J101="CBF",2,0)+IF(J101="LDN",2,0)+IF(J101="HLM",2,0))/2</f>
        <v>1</v>
      </c>
      <c r="O101" s="285">
        <f t="shared" si="56"/>
        <v>2</v>
      </c>
      <c r="P101" s="285">
        <f t="shared" si="64"/>
        <v>1</v>
      </c>
      <c r="Q101" s="359">
        <f>(IF(K101="HRF",4,0)+IF(K101="HBF",4,0)+IF(K101="CBF",4,0)+IF(K101="LDN",4,0)+IF(K101="HLM",4,0)++IF(K101="Calzone",4,0))/2</f>
        <v>2</v>
      </c>
      <c r="R101" s="285">
        <f t="shared" si="58"/>
        <v>4</v>
      </c>
      <c r="S101" s="285">
        <v>0</v>
      </c>
      <c r="T101" s="359">
        <f>(IF(J101="HRF",1,0)+IF(J101="HBF",1,0)+IF(J101="CBF",1,0)+IF(J101="LDN",1,0)+IF(J101="HLM",1,0))/2</f>
        <v>0.5</v>
      </c>
      <c r="U101" s="285">
        <f t="shared" si="66"/>
        <v>1</v>
      </c>
      <c r="V101" s="285">
        <f t="shared" si="67"/>
        <v>1</v>
      </c>
      <c r="W101" s="359">
        <f>(IF(J101="HRF",2,0)+IF(J101="HBF",2,0)+IF(J101="CBF",2,0)+IF(J101="LDN",2,0)+IF(J101="HLM",2,0)+IF(J101="Calzone",2,0))/2</f>
        <v>1</v>
      </c>
      <c r="X101" s="285">
        <f t="shared" si="60"/>
        <v>2</v>
      </c>
      <c r="Y101" s="285">
        <v>0</v>
      </c>
      <c r="Z101" s="286">
        <v>1</v>
      </c>
      <c r="AA101" s="286">
        <v>1</v>
      </c>
      <c r="AB101" s="286">
        <v>1</v>
      </c>
      <c r="AC101" s="287">
        <v>1</v>
      </c>
      <c r="AD101" s="287">
        <v>1</v>
      </c>
      <c r="AE101" s="288">
        <f>_xlfn.IFNA(VLOOKUP(B101,BASE!A:R,17,0),0)</f>
        <v>0</v>
      </c>
      <c r="AF101" s="288">
        <f>_xlfn.IFNA(VLOOKUP(B101,BASE!A:R,18,0),0)</f>
        <v>1</v>
      </c>
      <c r="AG101" s="278">
        <f>AE101+AE102</f>
        <v>0</v>
      </c>
      <c r="AH101" s="278">
        <f>AF101+AF102</f>
        <v>1</v>
      </c>
    </row>
    <row r="102" spans="1:34" x14ac:dyDescent="0.25">
      <c r="A102" s="257">
        <v>604</v>
      </c>
      <c r="B102" s="257" t="s">
        <v>143</v>
      </c>
      <c r="C102" s="257" t="s">
        <v>240</v>
      </c>
      <c r="D102" s="257" t="s">
        <v>365</v>
      </c>
      <c r="E102" s="257"/>
      <c r="F102" s="257"/>
      <c r="G102" s="257"/>
      <c r="H102" s="361" t="str">
        <f>VLOOKUP(B102,'Flight Schedule'!B:R,17,0)</f>
        <v>HBF (C)/(Y)</v>
      </c>
      <c r="I102" s="284" t="s">
        <v>1064</v>
      </c>
      <c r="J102" s="284" t="s">
        <v>37</v>
      </c>
      <c r="K102" s="284" t="s">
        <v>37</v>
      </c>
      <c r="L102" s="284" t="str">
        <f>VLOOKUP(B102,'Flight Schedule'!B:U,20,0)</f>
        <v>HBF</v>
      </c>
      <c r="M102" s="257"/>
      <c r="N102" s="359">
        <f>(IF(J102="HRF",2,0)+IF(J102="HBF",2,0)+IF(J102="CBF",2,0)+IF(J102="LDN",2,0)+IF(J102="HLM",2,0))/2</f>
        <v>1</v>
      </c>
      <c r="O102" s="285">
        <f t="shared" si="56"/>
        <v>2</v>
      </c>
      <c r="P102" s="285">
        <f t="shared" si="64"/>
        <v>0</v>
      </c>
      <c r="Q102" s="359">
        <f>(IF(K102="HRF",4,0)+IF(K102="HBF",4,0)+IF(K102="CBF",4,0)+IF(K102="LDN",4,0)+IF(K102="HLM",4,0)++IF(K102="Calzone",4,0))/2</f>
        <v>2</v>
      </c>
      <c r="R102" s="285">
        <f t="shared" si="58"/>
        <v>4</v>
      </c>
      <c r="S102" s="285">
        <v>0</v>
      </c>
      <c r="T102" s="359">
        <f>(IF(J102="HRF",1,0)+IF(J102="HBF",1,0)+IF(J102="CBF",1,0)+IF(J102="LDN",1,0)+IF(J102="HLM",1,0))/2</f>
        <v>0.5</v>
      </c>
      <c r="U102" s="285">
        <f t="shared" si="66"/>
        <v>1</v>
      </c>
      <c r="V102" s="285">
        <f t="shared" si="67"/>
        <v>0</v>
      </c>
      <c r="W102" s="359">
        <f>(IF(J102="HRF",2,0)+IF(J102="HBF",2,0)+IF(J102="CBF",2,0)+IF(J102="LDN",2,0)+IF(J102="HLM",2,0)+IF(J102="Calzone",2,0))/2</f>
        <v>1</v>
      </c>
      <c r="X102" s="285">
        <f t="shared" si="60"/>
        <v>2</v>
      </c>
      <c r="Y102" s="285">
        <v>0</v>
      </c>
      <c r="Z102" s="286">
        <v>1</v>
      </c>
      <c r="AA102" s="286">
        <v>1</v>
      </c>
      <c r="AB102" s="286">
        <v>1</v>
      </c>
      <c r="AC102" s="287">
        <v>1</v>
      </c>
      <c r="AD102" s="287">
        <v>1</v>
      </c>
      <c r="AE102" s="288">
        <f>_xlfn.IFNA(VLOOKUP(B102,BASE!A:R,17,0),0)</f>
        <v>0</v>
      </c>
      <c r="AF102" s="288">
        <f>_xlfn.IFNA(VLOOKUP(B102,BASE!A:R,18,0),0)</f>
        <v>0</v>
      </c>
      <c r="AG102" s="278"/>
      <c r="AH102" s="278"/>
    </row>
    <row r="103" spans="1:34" x14ac:dyDescent="0.25">
      <c r="A103" s="257" t="str">
        <f>B103</f>
        <v>UL6061</v>
      </c>
      <c r="B103" s="257" t="s">
        <v>508</v>
      </c>
      <c r="C103" s="257" t="s">
        <v>240</v>
      </c>
      <c r="D103" s="257" t="s">
        <v>544</v>
      </c>
      <c r="E103" s="351" t="s">
        <v>612</v>
      </c>
      <c r="F103" s="257" t="s">
        <v>1004</v>
      </c>
      <c r="G103" s="257"/>
      <c r="H103" s="361" t="str">
        <f>VLOOKUP(B103,'Flight Schedule'!B:R,17,0)</f>
        <v xml:space="preserve">HLM (C)/(Y)+ 30% SWS  + </v>
      </c>
      <c r="I103" s="284" t="s">
        <v>1066</v>
      </c>
      <c r="J103" s="284" t="s">
        <v>38</v>
      </c>
      <c r="K103" s="284" t="s">
        <v>38</v>
      </c>
      <c r="L103" s="284" t="str">
        <f>VLOOKUP(B103,'Flight Schedule'!B:U,20,0)</f>
        <v xml:space="preserve">HLM + </v>
      </c>
      <c r="M103" s="257" t="s">
        <v>1002</v>
      </c>
      <c r="N103" s="359">
        <f>(IF(J103="HRF",2,0)+IF(J103="HBF",2,0)+IF(J103="CBF",2,0)+IF(J103="LDN",2,0)+IF(J103="HLM",2,0))/2</f>
        <v>1</v>
      </c>
      <c r="O103" s="285">
        <f t="shared" ref="O103:O106" si="80">IF(J103="HRF",2,0)+IF(J103="HBF",2,0)+IF(J103="CBF",2,0)+IF(J103="LDN",2,0)+IF(J103="HLM",2,0)</f>
        <v>2</v>
      </c>
      <c r="P103" s="285">
        <f t="shared" si="64"/>
        <v>1</v>
      </c>
      <c r="Q103" s="359">
        <f>(IF(K103="HRF",4,0)+IF(K103="HBF",4,0)+IF(K103="CBF",4,0)+IF(K103="LDN",4,0)+IF(K103="HLM",4,0)++IF(K103="Calzone",4,0))/2</f>
        <v>2</v>
      </c>
      <c r="R103" s="285">
        <f t="shared" si="58"/>
        <v>4</v>
      </c>
      <c r="S103" s="285">
        <v>0</v>
      </c>
      <c r="T103" s="359">
        <f>(IF(J103="HRF",1,0)+IF(J103="HBF",1,0)+IF(J103="CBF",1,0)+IF(J103="LDN",1,0)+IF(J103="HLM",1,0))/2</f>
        <v>0.5</v>
      </c>
      <c r="U103" s="285">
        <f t="shared" si="66"/>
        <v>1</v>
      </c>
      <c r="V103" s="285">
        <f t="shared" si="67"/>
        <v>1</v>
      </c>
      <c r="W103" s="359">
        <f>(IF(J103="HRF",2,0)+IF(J103="HBF",2,0)+IF(J103="CBF",2,0)+IF(J103="LDN",2,0)+IF(J103="HLM",2,0)+IF(J103="Calzone",2,0))/2</f>
        <v>1</v>
      </c>
      <c r="X103" s="285">
        <f t="shared" si="60"/>
        <v>2</v>
      </c>
      <c r="Y103" s="285">
        <v>0</v>
      </c>
      <c r="Z103" s="286">
        <v>1</v>
      </c>
      <c r="AA103" s="286">
        <v>1</v>
      </c>
      <c r="AB103" s="286">
        <v>1</v>
      </c>
      <c r="AC103" s="287">
        <v>1</v>
      </c>
      <c r="AD103" s="287">
        <v>1</v>
      </c>
      <c r="AE103" s="288">
        <f>_xlfn.IFNA(VLOOKUP(B103,BASE!A:R,17,0),0)</f>
        <v>0</v>
      </c>
      <c r="AF103" s="288">
        <f>_xlfn.IFNA(VLOOKUP(B103,BASE!A:R,18,0),0)</f>
        <v>0</v>
      </c>
      <c r="AG103" s="278">
        <f>AE103+AE104</f>
        <v>0</v>
      </c>
      <c r="AH103" s="278">
        <f>AF103+AF104</f>
        <v>0</v>
      </c>
    </row>
    <row r="104" spans="1:34" x14ac:dyDescent="0.25">
      <c r="A104" s="257">
        <v>606</v>
      </c>
      <c r="B104" s="257" t="s">
        <v>510</v>
      </c>
      <c r="C104" s="257" t="s">
        <v>240</v>
      </c>
      <c r="D104" s="257" t="s">
        <v>544</v>
      </c>
      <c r="E104" s="257"/>
      <c r="F104" s="257"/>
      <c r="G104" s="257"/>
      <c r="H104" s="361" t="str">
        <f>VLOOKUP(B104,'Flight Schedule'!B:R,17,0)</f>
        <v>HBF (C)/(Y)</v>
      </c>
      <c r="I104" s="284" t="s">
        <v>1064</v>
      </c>
      <c r="J104" s="284" t="s">
        <v>37</v>
      </c>
      <c r="K104" s="284" t="s">
        <v>37</v>
      </c>
      <c r="L104" s="284" t="str">
        <f>VLOOKUP(B104,'Flight Schedule'!B:U,20,0)</f>
        <v>HBF</v>
      </c>
      <c r="M104" s="257"/>
      <c r="N104" s="285">
        <f t="shared" ref="N104:N106" si="81">IF(J104="HRF",2,0)+IF(J104="HBF",2,0)+IF(J104="CBF",2,0)+IF(J104="LDN",2,0)+IF(J104="HLM",2,0)</f>
        <v>2</v>
      </c>
      <c r="O104" s="285">
        <f t="shared" si="80"/>
        <v>2</v>
      </c>
      <c r="P104" s="285">
        <f t="shared" si="64"/>
        <v>0</v>
      </c>
      <c r="Q104" s="285">
        <f>IF(K104="HRF",4,0)+IF(K104="HBF",4,0)+IF(K104="CBF",4,0)+IF(K104="LDN",4,0)+IF(K104="HLM",4,0)++IF(K104="Calzone",4,0)</f>
        <v>4</v>
      </c>
      <c r="R104" s="285">
        <f>IF(K104="HRF",3,0)+IF(K104="HBF",4,0)+IF(K104="CBF",4,0)+IF(K104="LDN",4,0)+IF(K104="HLM",4,0)++IF(K104="Calzone",3,0)</f>
        <v>4</v>
      </c>
      <c r="S104" s="285">
        <v>0</v>
      </c>
      <c r="T104" s="285">
        <f t="shared" si="65"/>
        <v>1</v>
      </c>
      <c r="U104" s="285">
        <f t="shared" si="66"/>
        <v>1</v>
      </c>
      <c r="V104" s="285">
        <f t="shared" si="67"/>
        <v>0</v>
      </c>
      <c r="W104" s="285">
        <f>IF(J104="HRF",2,0)+IF(J104="HBF",2,0)+IF(J104="CBF",2,0)+IF(J104="LDN",2,0)+IF(J104="HLM",2,0)+IF(J104="Calzone",2,0)</f>
        <v>2</v>
      </c>
      <c r="X104" s="285">
        <f>IF(K104="HRF",2,0)+IF(K104="HBF",2,0)+IF(K104="CBF",2,0)+IF(K104="LDN",2,0)+IF(K104="HLM",2,0)</f>
        <v>2</v>
      </c>
      <c r="Y104" s="285">
        <v>0</v>
      </c>
      <c r="Z104" s="286">
        <v>1</v>
      </c>
      <c r="AA104" s="286">
        <v>1</v>
      </c>
      <c r="AB104" s="286">
        <v>1</v>
      </c>
      <c r="AC104" s="287">
        <v>1</v>
      </c>
      <c r="AD104" s="287">
        <v>1</v>
      </c>
      <c r="AE104" s="288">
        <f>_xlfn.IFNA(VLOOKUP(B104,BASE!A:R,17,0),0)</f>
        <v>0</v>
      </c>
      <c r="AF104" s="288">
        <f>_xlfn.IFNA(VLOOKUP(B104,BASE!A:R,18,0),0)</f>
        <v>0</v>
      </c>
      <c r="AG104" s="278"/>
      <c r="AH104" s="278"/>
    </row>
    <row r="105" spans="1:34" x14ac:dyDescent="0.25">
      <c r="A105" s="257" t="str">
        <f>B105</f>
        <v>UL0707</v>
      </c>
      <c r="B105" s="257" t="s">
        <v>110</v>
      </c>
      <c r="C105" s="257" t="s">
        <v>240</v>
      </c>
      <c r="D105" s="257" t="s">
        <v>387</v>
      </c>
      <c r="E105" s="351" t="s">
        <v>1005</v>
      </c>
      <c r="F105" s="257" t="s">
        <v>881</v>
      </c>
      <c r="G105" s="257"/>
      <c r="H105" s="361" t="str">
        <f>VLOOKUP(B105,'Flight Schedule'!B:R,17,0)</f>
        <v>HRF (C) + HRF (Y)</v>
      </c>
      <c r="I105" s="284" t="s">
        <v>1057</v>
      </c>
      <c r="J105" s="284" t="s">
        <v>421</v>
      </c>
      <c r="K105" s="284" t="s">
        <v>421</v>
      </c>
      <c r="L105" s="284" t="str">
        <f>VLOOKUP(B105,'Flight Schedule'!B:U,20,0)</f>
        <v>HRF</v>
      </c>
      <c r="M105" s="257" t="s">
        <v>1007</v>
      </c>
      <c r="N105" s="359">
        <f>(IF(J105="HRF",2,0)+IF(J105="HBF",2,0)+IF(J105="CBF",2,0)+IF(J105="LDN",2,0)+IF(J105="HLM",2,0))/2</f>
        <v>1</v>
      </c>
      <c r="O105" s="285">
        <f t="shared" si="80"/>
        <v>2</v>
      </c>
      <c r="P105" s="285">
        <f t="shared" si="64"/>
        <v>0</v>
      </c>
      <c r="Q105" s="359">
        <f>(IF(K105="HRF",4,0)+IF(K105="HBF",4,0)+IF(K105="CBF",4,0)+IF(K105="LDN",4,0)+IF(K105="HLM",4,0)++IF(K105="Calzone",4,0))/2</f>
        <v>2</v>
      </c>
      <c r="R105" s="285">
        <f t="shared" ref="R105" si="82">IF(K105="HRF",3,0)+IF(K105="HBF",4,0)+IF(K105="CBF",4,0)+IF(K105="LDN",4,0)+IF(K105="HLM",4,0)++IF(K105="Calzone",3,0)</f>
        <v>3</v>
      </c>
      <c r="S105" s="285">
        <v>0</v>
      </c>
      <c r="T105" s="359">
        <f>(IF(J105="HRF",1,0)+IF(J105="HBF",1,0)+IF(J105="CBF",1,0)+IF(J105="LDN",1,0)+IF(J105="HLM",1,0))/2</f>
        <v>0.5</v>
      </c>
      <c r="U105" s="285">
        <f t="shared" si="66"/>
        <v>1</v>
      </c>
      <c r="V105" s="285">
        <f t="shared" si="67"/>
        <v>0</v>
      </c>
      <c r="W105" s="359">
        <f>(IF(J105="HRF",2,0)+IF(J105="HBF",2,0)+IF(J105="CBF",2,0)+IF(J105="LDN",2,0)+IF(J105="HLM",2,0)+IF(J105="Calzone",2,0))/2</f>
        <v>1</v>
      </c>
      <c r="X105" s="285">
        <f t="shared" ref="X105" si="83">IF(K105="HRF",2,0)+IF(K105="HBF",2,0)+IF(K105="CBF",2,0)+IF(K105="LDN",2,0)+IF(K105="HLM",2,0)</f>
        <v>2</v>
      </c>
      <c r="Y105" s="285">
        <v>0</v>
      </c>
      <c r="Z105" s="286">
        <v>1</v>
      </c>
      <c r="AA105" s="286">
        <v>1</v>
      </c>
      <c r="AB105" s="286">
        <v>1</v>
      </c>
      <c r="AC105" s="287">
        <v>1</v>
      </c>
      <c r="AD105" s="287">
        <v>1</v>
      </c>
      <c r="AE105" s="288">
        <f>_xlfn.IFNA(VLOOKUP(B105,BASE!A:R,17,0),0)</f>
        <v>0</v>
      </c>
      <c r="AF105" s="288">
        <f>_xlfn.IFNA(VLOOKUP(B105,BASE!A:R,18,0),0)</f>
        <v>0</v>
      </c>
      <c r="AG105" s="278">
        <f>AE105+AE106</f>
        <v>0</v>
      </c>
      <c r="AH105" s="278">
        <f>AF105+AF106</f>
        <v>0</v>
      </c>
    </row>
    <row r="106" spans="1:34" x14ac:dyDescent="0.25">
      <c r="A106" s="257">
        <v>708</v>
      </c>
      <c r="B106" s="257" t="s">
        <v>109</v>
      </c>
      <c r="C106" s="257" t="s">
        <v>387</v>
      </c>
      <c r="D106" s="257" t="s">
        <v>240</v>
      </c>
      <c r="E106" s="257" t="s">
        <v>768</v>
      </c>
      <c r="F106" s="257" t="s">
        <v>466</v>
      </c>
      <c r="G106" s="257"/>
      <c r="H106" s="361" t="str">
        <f>VLOOKUP(B106,'Flight Schedule'!B:R,17,0)</f>
        <v>HBF (C) + HBF (Y)</v>
      </c>
      <c r="I106" s="284" t="s">
        <v>1059</v>
      </c>
      <c r="J106" s="284" t="s">
        <v>37</v>
      </c>
      <c r="K106" s="284" t="s">
        <v>37</v>
      </c>
      <c r="L106" s="284" t="str">
        <f>VLOOKUP(B106,'Flight Schedule'!B:U,20,0)</f>
        <v>HBF</v>
      </c>
      <c r="M106" s="257" t="s">
        <v>731</v>
      </c>
      <c r="N106" s="285">
        <f t="shared" si="81"/>
        <v>2</v>
      </c>
      <c r="O106" s="285">
        <f t="shared" si="80"/>
        <v>2</v>
      </c>
      <c r="P106" s="285">
        <f t="shared" si="64"/>
        <v>0</v>
      </c>
      <c r="Q106" s="285">
        <f>IF(K106="HRF",4,0)+IF(K106="HBF",4,0)+IF(K106="CBF",4,0)+IF(K106="LDN",4,0)+IF(K106="HLM",4,0)++IF(K106="Calzone",4,0)</f>
        <v>4</v>
      </c>
      <c r="R106" s="285">
        <f>IF(K106="HRF",3,0)+IF(K106="HBF",4,0)+IF(K106="CBF",4,0)+IF(K106="LDN",4,0)+IF(K106="HLM",4,0)++IF(K106="Calzone",3,0)</f>
        <v>4</v>
      </c>
      <c r="S106" s="285">
        <v>0</v>
      </c>
      <c r="T106" s="285">
        <f t="shared" si="65"/>
        <v>1</v>
      </c>
      <c r="U106" s="285">
        <f t="shared" si="66"/>
        <v>1</v>
      </c>
      <c r="V106" s="285">
        <f t="shared" si="67"/>
        <v>0</v>
      </c>
      <c r="W106" s="285">
        <f>IF(J106="HRF",2,0)+IF(J106="HBF",2,0)+IF(J106="CBF",2,0)+IF(J106="LDN",2,0)+IF(J106="HLM",2,0)+IF(J106="Calzone",2,0)</f>
        <v>2</v>
      </c>
      <c r="X106" s="285">
        <f>IF(K106="HRF",2,0)+IF(K106="HBF",2,0)+IF(K106="CBF",2,0)+IF(K106="LDN",2,0)+IF(K106="HLM",2,0)</f>
        <v>2</v>
      </c>
      <c r="Y106" s="285">
        <v>0</v>
      </c>
      <c r="Z106" s="286">
        <v>1</v>
      </c>
      <c r="AA106" s="286">
        <v>1</v>
      </c>
      <c r="AB106" s="286">
        <v>1</v>
      </c>
      <c r="AC106" s="287">
        <v>1</v>
      </c>
      <c r="AD106" s="287">
        <v>1</v>
      </c>
      <c r="AE106" s="288">
        <f>_xlfn.IFNA(VLOOKUP(B106,BASE!A:R,17,0),0)</f>
        <v>0</v>
      </c>
      <c r="AF106" s="288">
        <f>_xlfn.IFNA(VLOOKUP(B106,BASE!A:R,18,0),0)</f>
        <v>0</v>
      </c>
      <c r="AG106" s="278"/>
      <c r="AH106" s="278"/>
    </row>
    <row r="107" spans="1:34" x14ac:dyDescent="0.25">
      <c r="A107" s="257" t="s">
        <v>638</v>
      </c>
      <c r="B107" s="257" t="s">
        <v>638</v>
      </c>
      <c r="C107" s="257" t="s">
        <v>240</v>
      </c>
      <c r="D107" s="257" t="s">
        <v>395</v>
      </c>
      <c r="E107" s="257" t="s">
        <v>626</v>
      </c>
      <c r="F107" s="257" t="s">
        <v>507</v>
      </c>
      <c r="G107" s="257"/>
      <c r="H107" s="361" t="str">
        <f>VLOOKUP(B107,'Flight Schedule'!B:R,17,0)</f>
        <v xml:space="preserve">HLM (C)/(Y) + 10% SWS + </v>
      </c>
      <c r="I107" s="284" t="s">
        <v>1065</v>
      </c>
      <c r="J107" s="284" t="s">
        <v>38</v>
      </c>
      <c r="K107" s="284" t="s">
        <v>38</v>
      </c>
      <c r="L107" s="284" t="str">
        <f>VLOOKUP(B107,'Flight Schedule'!B:U,20,0)</f>
        <v xml:space="preserve">HLM + </v>
      </c>
      <c r="M107" s="257" t="s">
        <v>871</v>
      </c>
      <c r="N107" s="285">
        <f>IF(J107="HRF",2,0)+IF(J107="HBF",2,0)+IF(J107="CBF",2,0)+IF(J107="LDN",2,0)+IF(J107="HLM",2,0)</f>
        <v>2</v>
      </c>
      <c r="O107" s="285">
        <f>IF(J107="HRF",2,0)+IF(J107="HBF",2,0)+IF(J107="CBF",2,0)+IF(J107="LDN",2,0)+IF(J107="HLM",2,0)</f>
        <v>2</v>
      </c>
      <c r="P107" s="285">
        <f>IF(J107="LDN",1,0)+IF(J107="HLM",1,0)</f>
        <v>1</v>
      </c>
      <c r="Q107" s="285">
        <f>IF(K107="HRF",4,0)+IF(K107="HBF",4,0)+IF(K107="CBF",4,0)+IF(K107="LDN",4,0)+IF(K107="HLM",4,0)++IF(K107="Calzone",4,0)</f>
        <v>4</v>
      </c>
      <c r="R107" s="285">
        <f>IF(K107="HRF",3,0)+IF(K107="HBF",4,0)+IF(K107="CBF",4,0)+IF(K107="LDN",4,0)+IF(K107="HLM",4,0)++IF(K107="Calzone",3,0)</f>
        <v>4</v>
      </c>
      <c r="S107" s="285">
        <v>0</v>
      </c>
      <c r="T107" s="285">
        <f>IF(J107="HRF",1,0)+IF(J107="HBF",1,0)+IF(J107="CBF",1,0)+IF(J107="LDN",1,0)+IF(J107="HLM",1,0)</f>
        <v>1</v>
      </c>
      <c r="U107" s="285">
        <f>IF(J107="HRF",1,0)+IF(J107="HBF",1,0)+IF(J107="CBF",1,0)+IF(J107="LDN",1,0)+IF(J107="HLM",1,0)</f>
        <v>1</v>
      </c>
      <c r="V107" s="285">
        <f>IF(J107="LDN",1,0)+IF(J107="HLM",1,0)</f>
        <v>1</v>
      </c>
      <c r="W107" s="285">
        <f>IF(J107="HRF",2,0)+IF(J107="HBF",2,0)+IF(J107="CBF",2,0)+IF(J107="LDN",2,0)+IF(J107="HLM",2,0)+IF(J107="Calzone",2,0)</f>
        <v>2</v>
      </c>
      <c r="X107" s="285">
        <f>IF(K107="HRF",2,0)+IF(K107="HBF",2,0)+IF(K107="CBF",2,0)+IF(K107="LDN",2,0)+IF(K107="HLM",2,0)</f>
        <v>2</v>
      </c>
      <c r="Y107" s="285">
        <v>0</v>
      </c>
      <c r="Z107" s="286">
        <v>1</v>
      </c>
      <c r="AA107" s="286">
        <v>1</v>
      </c>
      <c r="AB107" s="286">
        <v>1</v>
      </c>
      <c r="AC107" s="287">
        <v>1</v>
      </c>
      <c r="AD107" s="287">
        <v>1</v>
      </c>
      <c r="AE107" s="288">
        <f>_xlfn.IFNA(VLOOKUP(B107,BASE!A:R,17,0),0)</f>
        <v>0</v>
      </c>
      <c r="AF107" s="288">
        <f>_xlfn.IFNA(VLOOKUP(B107,BASE!A:R,18,0),0)</f>
        <v>0</v>
      </c>
      <c r="AG107" s="278">
        <f>AE107+AE108</f>
        <v>0</v>
      </c>
      <c r="AH107" s="278">
        <f>AF107+AF108</f>
        <v>0</v>
      </c>
    </row>
    <row r="108" spans="1:34" x14ac:dyDescent="0.25">
      <c r="A108" s="257">
        <v>505</v>
      </c>
      <c r="B108" s="257" t="s">
        <v>639</v>
      </c>
      <c r="C108" s="257" t="s">
        <v>240</v>
      </c>
      <c r="D108" s="257" t="s">
        <v>395</v>
      </c>
      <c r="E108" s="257"/>
      <c r="F108" s="257"/>
      <c r="G108" s="257"/>
      <c r="H108" s="361" t="str">
        <f>VLOOKUP(B108,'Flight Schedule'!B:R,17,0)</f>
        <v xml:space="preserve">HBF (C)/(Y) </v>
      </c>
      <c r="I108" s="284" t="s">
        <v>1063</v>
      </c>
      <c r="J108" s="284" t="s">
        <v>37</v>
      </c>
      <c r="K108" s="284" t="s">
        <v>37</v>
      </c>
      <c r="L108" s="284" t="str">
        <f>VLOOKUP(B108,'Flight Schedule'!B:U,20,0)</f>
        <v>HBF</v>
      </c>
      <c r="M108" s="257"/>
      <c r="N108" s="285">
        <f>IF(J108="HRF",2,0)+IF(J108="HBF",2,0)+IF(J108="CBF",2,0)+IF(J108="LDN",2,0)+IF(J108="HLM",2,0)</f>
        <v>2</v>
      </c>
      <c r="O108" s="285">
        <f>IF(J108="HRF",2,0)+IF(J108="HBF",2,0)+IF(J108="CBF",2,0)+IF(J108="LDN",2,0)+IF(J108="HLM",2,0)</f>
        <v>2</v>
      </c>
      <c r="P108" s="285">
        <f>IF(J108="LDN",1,0)+IF(J108="HLM",1,0)</f>
        <v>0</v>
      </c>
      <c r="Q108" s="285">
        <f>IF(K108="HRF",4,0)+IF(K108="HBF",4,0)+IF(K108="CBF",4,0)+IF(K108="LDN",4,0)+IF(K108="HLM",4,0)++IF(K108="Calzone",4,0)</f>
        <v>4</v>
      </c>
      <c r="R108" s="285">
        <f>IF(K108="HRF",3,0)+IF(K108="HBF",4,0)+IF(K108="CBF",4,0)+IF(K108="LDN",4,0)+IF(K108="HLM",4,0)++IF(K108="Calzone",3,0)</f>
        <v>4</v>
      </c>
      <c r="S108" s="285">
        <v>0</v>
      </c>
      <c r="T108" s="285">
        <f>IF(J108="HRF",1,0)+IF(J108="HBF",1,0)+IF(J108="CBF",1,0)+IF(J108="LDN",1,0)+IF(J108="HLM",1,0)</f>
        <v>1</v>
      </c>
      <c r="U108" s="285">
        <f>IF(J108="HRF",1,0)+IF(J108="HBF",1,0)+IF(J108="CBF",1,0)+IF(J108="LDN",1,0)+IF(J108="HLM",1,0)</f>
        <v>1</v>
      </c>
      <c r="V108" s="285">
        <f>IF(J108="LDN",1,0)+IF(J108="HLM",1,0)</f>
        <v>0</v>
      </c>
      <c r="W108" s="285">
        <f>IF(J108="HRF",2,0)+IF(J108="HBF",2,0)+IF(J108="CBF",2,0)+IF(J108="LDN",2,0)+IF(J108="HLM",2,0)+IF(J108="Calzone",2,0)</f>
        <v>2</v>
      </c>
      <c r="X108" s="285">
        <f>IF(K108="HRF",2,0)+IF(K108="HBF",2,0)+IF(K108="CBF",2,0)+IF(K108="LDN",2,0)+IF(K108="HLM",2,0)</f>
        <v>2</v>
      </c>
      <c r="Y108" s="285">
        <v>0</v>
      </c>
      <c r="Z108" s="286">
        <v>1</v>
      </c>
      <c r="AA108" s="286">
        <v>1</v>
      </c>
      <c r="AB108" s="286">
        <v>1</v>
      </c>
      <c r="AC108" s="287">
        <v>1</v>
      </c>
      <c r="AD108" s="287">
        <v>1</v>
      </c>
      <c r="AE108" s="288">
        <f>_xlfn.IFNA(VLOOKUP(B108,BASE!A:R,17,0),0)</f>
        <v>0</v>
      </c>
      <c r="AF108" s="288">
        <f>_xlfn.IFNA(VLOOKUP(B108,BASE!A:R,18,0),0)</f>
        <v>0</v>
      </c>
      <c r="AG108" s="278"/>
      <c r="AH108" s="278"/>
    </row>
    <row r="109" spans="1:34" x14ac:dyDescent="0.25">
      <c r="A109" s="257" t="s">
        <v>1373</v>
      </c>
      <c r="B109" s="257" t="s">
        <v>1373</v>
      </c>
      <c r="C109" s="257" t="s">
        <v>240</v>
      </c>
      <c r="D109" s="257" t="s">
        <v>432</v>
      </c>
      <c r="E109" s="328">
        <v>0.4375</v>
      </c>
      <c r="F109" s="328">
        <v>0.95486111111111116</v>
      </c>
      <c r="G109" s="257"/>
      <c r="H109" s="361">
        <f>VLOOKUP(B109,'Flight Schedule'!B:R,17,0)</f>
        <v>0</v>
      </c>
      <c r="I109" s="284" t="s">
        <v>1063</v>
      </c>
      <c r="J109" s="284" t="s">
        <v>1372</v>
      </c>
      <c r="K109" s="284" t="s">
        <v>1372</v>
      </c>
      <c r="L109" s="284">
        <f>VLOOKUP(B109,'Flight Schedule'!B:U,20,0)</f>
        <v>0</v>
      </c>
      <c r="M109" s="257"/>
      <c r="N109" s="285"/>
      <c r="O109" s="285"/>
      <c r="P109" s="285"/>
      <c r="Q109" s="285"/>
      <c r="R109" s="285"/>
      <c r="S109" s="285"/>
      <c r="T109" s="285"/>
      <c r="U109" s="285"/>
      <c r="V109" s="285">
        <v>0</v>
      </c>
      <c r="W109" s="285">
        <v>0</v>
      </c>
      <c r="X109" s="285">
        <v>0</v>
      </c>
      <c r="Y109" s="285">
        <v>0</v>
      </c>
      <c r="Z109" s="286">
        <v>1</v>
      </c>
      <c r="AA109" s="286">
        <v>1</v>
      </c>
      <c r="AB109" s="286">
        <v>1</v>
      </c>
      <c r="AC109" s="287">
        <v>1</v>
      </c>
      <c r="AD109" s="287">
        <v>1</v>
      </c>
      <c r="AE109" s="288">
        <f>_xlfn.IFNA(VLOOKUP(B109,BASE!A:R,17,0),0)</f>
        <v>0</v>
      </c>
      <c r="AF109" s="288">
        <f>_xlfn.IFNA(VLOOKUP(B109,BASE!A:R,18,0),0)</f>
        <v>0</v>
      </c>
      <c r="AG109" s="278">
        <f>AE109</f>
        <v>0</v>
      </c>
      <c r="AH109" s="278">
        <f>AF109</f>
        <v>0</v>
      </c>
    </row>
    <row r="110" spans="1:34" x14ac:dyDescent="0.25">
      <c r="A110" s="257" t="s">
        <v>1527</v>
      </c>
      <c r="B110" s="257" t="s">
        <v>1501</v>
      </c>
      <c r="C110" s="257" t="s">
        <v>240</v>
      </c>
      <c r="D110" s="257" t="s">
        <v>395</v>
      </c>
      <c r="E110" s="257" t="s">
        <v>626</v>
      </c>
      <c r="F110" s="257" t="s">
        <v>507</v>
      </c>
      <c r="G110" s="257"/>
      <c r="H110" s="361" t="str">
        <f>VLOOKUP(B110,'Flight Schedule'!B:R,17,0)</f>
        <v xml:space="preserve"> + HLM (C)/(Y)+ 10% SWS  </v>
      </c>
      <c r="I110" s="284" t="s">
        <v>1065</v>
      </c>
      <c r="J110" s="284" t="s">
        <v>38</v>
      </c>
      <c r="K110" s="284" t="s">
        <v>38</v>
      </c>
      <c r="L110" s="284" t="str">
        <f>VLOOKUP(B110,'Flight Schedule'!B:U,20,0)</f>
        <v xml:space="preserve"> + HLM</v>
      </c>
      <c r="M110" s="257" t="s">
        <v>871</v>
      </c>
      <c r="N110" s="285">
        <f>IF(J110="HRF",2,0)+IF(J110="HBF",2,0)+IF(J110="CBF",2,0)+IF(J110="LDN",2,0)+IF(J110="HLM",2,0)</f>
        <v>2</v>
      </c>
      <c r="O110" s="285">
        <f>IF(J110="HRF",2,0)+IF(J110="HBF",2,0)+IF(J110="CBF",2,0)+IF(J110="LDN",2,0)+IF(J110="HLM",2,0)</f>
        <v>2</v>
      </c>
      <c r="P110" s="285">
        <f>IF(J110="LDN",1,0)+IF(J110="HLM",1,0)</f>
        <v>1</v>
      </c>
      <c r="Q110" s="285">
        <f>IF(K110="HRF",4,0)+IF(K110="HBF",4,0)+IF(K110="CBF",4,0)+IF(K110="LDN",4,0)+IF(K110="HLM",4,0)++IF(K110="Calzone",4,0)</f>
        <v>4</v>
      </c>
      <c r="R110" s="285">
        <f>IF(K110="HRF",3,0)+IF(K110="HBF",4,0)+IF(K110="CBF",4,0)+IF(K110="LDN",4,0)+IF(K110="HLM",4,0)++IF(K110="Calzone",3,0)</f>
        <v>4</v>
      </c>
      <c r="S110" s="285">
        <v>0</v>
      </c>
      <c r="T110" s="285">
        <f>IF(J110="HRF",1,0)+IF(J110="HBF",1,0)+IF(J110="CBF",1,0)+IF(J110="LDN",1,0)+IF(J110="HLM",1,0)</f>
        <v>1</v>
      </c>
      <c r="U110" s="285">
        <f>IF(J110="HRF",1,0)+IF(J110="HBF",1,0)+IF(J110="CBF",1,0)+IF(J110="LDN",1,0)+IF(J110="HLM",1,0)</f>
        <v>1</v>
      </c>
      <c r="V110" s="285">
        <f>IF(J110="LDN",1,0)+IF(J110="HLM",1,0)</f>
        <v>1</v>
      </c>
      <c r="W110" s="285">
        <f>IF(J110="HRF",2,0)+IF(J110="HBF",2,0)+IF(J110="CBF",2,0)+IF(J110="LDN",2,0)+IF(J110="HLM",2,0)+IF(J110="Calzone",2,0)</f>
        <v>2</v>
      </c>
      <c r="X110" s="285">
        <f>IF(K110="HRF",2,0)+IF(K110="HBF",2,0)+IF(K110="CBF",2,0)+IF(K110="LDN",2,0)+IF(K110="HLM",2,0)</f>
        <v>2</v>
      </c>
      <c r="Y110" s="285">
        <v>0</v>
      </c>
      <c r="Z110" s="286">
        <v>1</v>
      </c>
      <c r="AA110" s="286">
        <v>1</v>
      </c>
      <c r="AB110" s="286">
        <v>1</v>
      </c>
      <c r="AC110" s="287">
        <v>1</v>
      </c>
      <c r="AD110" s="287">
        <v>1</v>
      </c>
      <c r="AE110" s="288">
        <f>_xlfn.IFNA(VLOOKUP(B110,BASE!A:R,17,0),0)</f>
        <v>0</v>
      </c>
      <c r="AF110" s="288">
        <f>_xlfn.IFNA(VLOOKUP(B110,BASE!A:R,18,0),0)</f>
        <v>0</v>
      </c>
      <c r="AG110" s="278">
        <f>AE110+AE111+AE112</f>
        <v>0</v>
      </c>
      <c r="AH110" s="278">
        <f>AF110+AF111+AF112</f>
        <v>0</v>
      </c>
    </row>
    <row r="111" spans="1:34" x14ac:dyDescent="0.25">
      <c r="A111" s="257" t="s">
        <v>1527</v>
      </c>
      <c r="B111" s="257" t="s">
        <v>1508</v>
      </c>
      <c r="C111" s="257" t="s">
        <v>240</v>
      </c>
      <c r="D111" s="257" t="s">
        <v>395</v>
      </c>
      <c r="E111" s="257"/>
      <c r="F111" s="257"/>
      <c r="G111" s="257"/>
      <c r="H111" s="361" t="str">
        <f>VLOOKUP(B111,'Flight Schedule'!B:R,17,0)</f>
        <v>HBF (C)/(Y)</v>
      </c>
      <c r="I111" s="284" t="s">
        <v>1063</v>
      </c>
      <c r="J111" s="284" t="s">
        <v>37</v>
      </c>
      <c r="K111" s="284" t="s">
        <v>37</v>
      </c>
      <c r="L111" s="284" t="str">
        <f>VLOOKUP(B111,'Flight Schedule'!B:U,20,0)</f>
        <v>HBF</v>
      </c>
      <c r="M111" s="257"/>
      <c r="N111" s="285">
        <f>IF(J111="HRF",2,0)+IF(J111="HBF",2,0)+IF(J111="CBF",2,0)+IF(J111="LDN",2,0)+IF(J111="HLM",2,0)</f>
        <v>2</v>
      </c>
      <c r="O111" s="285">
        <f>IF(J111="HRF",2,0)+IF(J111="HBF",2,0)+IF(J111="CBF",2,0)+IF(J111="LDN",2,0)+IF(J111="HLM",2,0)</f>
        <v>2</v>
      </c>
      <c r="P111" s="285">
        <f>IF(J111="LDN",1,0)+IF(J111="HLM",1,0)</f>
        <v>0</v>
      </c>
      <c r="Q111" s="285">
        <f>IF(K111="HRF",4,0)+IF(K111="HBF",4,0)+IF(K111="CBF",4,0)+IF(K111="LDN",4,0)+IF(K111="HLM",4,0)++IF(K111="Calzone",4,0)</f>
        <v>4</v>
      </c>
      <c r="R111" s="285">
        <f>IF(K111="HRF",3,0)+IF(K111="HBF",4,0)+IF(K111="CBF",4,0)+IF(K111="LDN",4,0)+IF(K111="HLM",4,0)++IF(K111="Calzone",3,0)</f>
        <v>4</v>
      </c>
      <c r="S111" s="285">
        <v>0</v>
      </c>
      <c r="T111" s="285">
        <f>IF(J111="HRF",1,0)+IF(J111="HBF",1,0)+IF(J111="CBF",1,0)+IF(J111="LDN",1,0)+IF(J111="HLM",1,0)</f>
        <v>1</v>
      </c>
      <c r="U111" s="285">
        <f>IF(J111="HRF",1,0)+IF(J111="HBF",1,0)+IF(J111="CBF",1,0)+IF(J111="LDN",1,0)+IF(J111="HLM",1,0)</f>
        <v>1</v>
      </c>
      <c r="V111" s="285">
        <f>IF(J111="LDN",1,0)+IF(J111="HLM",1,0)</f>
        <v>0</v>
      </c>
      <c r="W111" s="285">
        <f>IF(J111="HRF",2,0)+IF(J111="HBF",2,0)+IF(J111="CBF",2,0)+IF(J111="LDN",2,0)+IF(J111="HLM",2,0)+IF(J111="Calzone",2,0)</f>
        <v>2</v>
      </c>
      <c r="X111" s="285">
        <f>IF(K111="HRF",2,0)+IF(K111="HBF",2,0)+IF(K111="CBF",2,0)+IF(K111="LDN",2,0)+IF(K111="HLM",2,0)</f>
        <v>2</v>
      </c>
      <c r="Y111" s="285">
        <v>0</v>
      </c>
      <c r="Z111" s="286">
        <v>1</v>
      </c>
      <c r="AA111" s="286">
        <v>1</v>
      </c>
      <c r="AB111" s="286">
        <v>1</v>
      </c>
      <c r="AC111" s="287">
        <v>1</v>
      </c>
      <c r="AD111" s="287">
        <v>1</v>
      </c>
      <c r="AE111" s="288">
        <f>_xlfn.IFNA(VLOOKUP(B111,BASE!A:R,17,0),0)</f>
        <v>0</v>
      </c>
      <c r="AF111" s="288">
        <f>_xlfn.IFNA(VLOOKUP(B111,BASE!A:R,18,0),0)</f>
        <v>0</v>
      </c>
      <c r="AG111" s="278"/>
      <c r="AH111" s="278"/>
    </row>
    <row r="112" spans="1:34" x14ac:dyDescent="0.25">
      <c r="A112" s="257" t="s">
        <v>1527</v>
      </c>
      <c r="B112" s="257" t="s">
        <v>1657</v>
      </c>
      <c r="C112" s="257" t="s">
        <v>240</v>
      </c>
      <c r="D112" s="257" t="s">
        <v>395</v>
      </c>
      <c r="E112" s="257"/>
      <c r="F112" s="257"/>
      <c r="G112" s="257"/>
      <c r="H112" s="361" t="str">
        <f>VLOOKUP(B112,'Flight Schedule'!B:R,17,0)</f>
        <v>-</v>
      </c>
      <c r="I112" s="284" t="s">
        <v>1063</v>
      </c>
      <c r="J112" s="361">
        <v>0</v>
      </c>
      <c r="K112" s="361">
        <v>0</v>
      </c>
      <c r="L112" s="284" t="str">
        <f>VLOOKUP(B112,'Flight Schedule'!B:U,20,0)</f>
        <v>Calzone</v>
      </c>
      <c r="M112" s="257"/>
      <c r="N112" s="285">
        <f>IF(J112="HRF",2,0)+IF(J112="HBF",2,0)+IF(J112="CBF",2,0)+IF(J112="LDN",2,0)+IF(J112="HLM",2,0)</f>
        <v>0</v>
      </c>
      <c r="O112" s="285">
        <f>IF(J112="HRF",2,0)+IF(J112="HBF",2,0)+IF(J112="CBF",2,0)+IF(J112="LDN",2,0)+IF(J112="HLM",2,0)</f>
        <v>0</v>
      </c>
      <c r="P112" s="285">
        <f>IF(J112="LDN",1,0)+IF(J112="HLM",1,0)</f>
        <v>0</v>
      </c>
      <c r="Q112" s="285">
        <f>IF(K112="HRF",4,0)+IF(K112="HBF",4,0)+IF(K112="CBF",4,0)+IF(K112="LDN",4,0)+IF(K112="HLM",4,0)++IF(K112="Calzone",4,0)</f>
        <v>0</v>
      </c>
      <c r="R112" s="285">
        <f>IF(K112="HRF",3,0)+IF(K112="HBF",4,0)+IF(K112="CBF",4,0)+IF(K112="LDN",4,0)+IF(K112="HLM",4,0)++IF(K112="Calzone",3,0)</f>
        <v>0</v>
      </c>
      <c r="S112" s="285">
        <v>0</v>
      </c>
      <c r="T112" s="285">
        <f>IF(J112="HRF",1,0)+IF(J112="HBF",1,0)+IF(J112="CBF",1,0)+IF(J112="LDN",1,0)+IF(J112="HLM",1,0)</f>
        <v>0</v>
      </c>
      <c r="U112" s="285">
        <f>IF(J112="HRF",1,0)+IF(J112="HBF",1,0)+IF(J112="CBF",1,0)+IF(J112="LDN",1,0)+IF(J112="HLM",1,0)</f>
        <v>0</v>
      </c>
      <c r="V112" s="285">
        <f>IF(J112="LDN",1,0)+IF(J112="HLM",1,0)</f>
        <v>0</v>
      </c>
      <c r="W112" s="285">
        <f>IF(J112="HRF",2,0)+IF(J112="HBF",2,0)+IF(J112="CBF",2,0)+IF(J112="LDN",2,0)+IF(J112="HLM",2,0)+IF(J112="Calzone",2,0)</f>
        <v>0</v>
      </c>
      <c r="X112" s="285">
        <f>IF(K112="HRF",2,0)+IF(K112="HBF",2,0)+IF(K112="CBF",2,0)+IF(K112="LDN",2,0)+IF(K112="HLM",2,0)</f>
        <v>0</v>
      </c>
      <c r="Y112" s="285">
        <v>0</v>
      </c>
      <c r="Z112" s="286">
        <v>1</v>
      </c>
      <c r="AA112" s="286">
        <v>1</v>
      </c>
      <c r="AB112" s="286">
        <v>1</v>
      </c>
      <c r="AC112" s="287">
        <v>1</v>
      </c>
      <c r="AD112" s="287">
        <v>1</v>
      </c>
      <c r="AE112" s="288">
        <f>_xlfn.IFNA(VLOOKUP(B112,BASE!A:R,17,0),0)</f>
        <v>0</v>
      </c>
      <c r="AF112" s="288">
        <f>_xlfn.IFNA(VLOOKUP(B112,BASE!A:R,18,0),0)</f>
        <v>0</v>
      </c>
      <c r="AG112" s="278"/>
      <c r="AH112" s="278"/>
    </row>
    <row r="113" spans="1:34" x14ac:dyDescent="0.25">
      <c r="A113" s="257" t="s">
        <v>1432</v>
      </c>
      <c r="B113" s="257" t="s">
        <v>1432</v>
      </c>
      <c r="C113" s="257" t="s">
        <v>240</v>
      </c>
      <c r="D113" s="257" t="s">
        <v>391</v>
      </c>
      <c r="E113" s="351" t="s">
        <v>915</v>
      </c>
      <c r="F113" s="257" t="s">
        <v>617</v>
      </c>
      <c r="G113" s="257"/>
      <c r="H113" s="361" t="str">
        <f>VLOOKUP(B113,'Flight Schedule'!B:R,17,0)</f>
        <v>HRF (C ) / HRF (Y)</v>
      </c>
      <c r="I113" s="284" t="s">
        <v>1057</v>
      </c>
      <c r="J113" s="284" t="s">
        <v>421</v>
      </c>
      <c r="K113" s="284" t="s">
        <v>421</v>
      </c>
      <c r="L113" s="257" t="str">
        <f>VLOOKUP(B113,'Flight Schedule'!B:U,20,0)</f>
        <v>HRF</v>
      </c>
      <c r="M113" s="257" t="s">
        <v>705</v>
      </c>
      <c r="N113" s="359">
        <f>(IF(J113="HRF",2,0)+IF(J113="HBF",2,0)+IF(J113="CBF",2,0)+IF(J113="LDN",2,0)+IF(J113="HLM",2,0))/2</f>
        <v>1</v>
      </c>
      <c r="O113" s="285">
        <f t="shared" ref="O113:O115" si="84">IF(J113="HRF",2,0)+IF(J113="HBF",2,0)+IF(J113="CBF",2,0)+IF(J113="LDN",2,0)+IF(J113="HLM",2,0)</f>
        <v>2</v>
      </c>
      <c r="P113" s="285">
        <f t="shared" ref="P113:P115" si="85">IF(J113="LDN",1,0)+IF(J113="HLM",1,0)</f>
        <v>0</v>
      </c>
      <c r="Q113" s="359">
        <f>(IF(K113="HRF",4,0)+IF(K113="HBF",4,0)+IF(K113="CBF",4,0)+IF(K113="LDN",4,0)+IF(K113="HLM",4,0)++IF(K113="Calzone",4,0))/2</f>
        <v>2</v>
      </c>
      <c r="R113" s="285">
        <f t="shared" ref="R113:R114" si="86">IF(K113="HRF",3,0)+IF(K113="HBF",4,0)+IF(K113="CBF",4,0)+IF(K113="LDN",4,0)+IF(K113="HLM",4,0)++IF(K113="Calzone",3,0)</f>
        <v>3</v>
      </c>
      <c r="S113" s="285">
        <v>0</v>
      </c>
      <c r="T113" s="359">
        <f>(IF(J113="HRF",1,0)+IF(J113="HBF",1,0)+IF(J113="CBF",1,0)+IF(J113="LDN",1,0)+IF(J113="HLM",1,0))/2</f>
        <v>0.5</v>
      </c>
      <c r="U113" s="285">
        <f t="shared" ref="U113:U115" si="87">IF(J113="HRF",1,0)+IF(J113="HBF",1,0)+IF(J113="CBF",1,0)+IF(J113="LDN",1,0)+IF(J113="HLM",1,0)</f>
        <v>1</v>
      </c>
      <c r="V113" s="285">
        <f t="shared" ref="V113:V115" si="88">IF(J113="LDN",1,0)+IF(J113="HLM",1,0)</f>
        <v>0</v>
      </c>
      <c r="W113" s="359">
        <f>(IF(J113="HRF",2,0)+IF(J113="HBF",2,0)+IF(J113="CBF",2,0)+IF(J113="LDN",2,0)+IF(J113="HLM",2,0)+IF(J113="Calzone",2,0))/2</f>
        <v>1</v>
      </c>
      <c r="X113" s="285">
        <f t="shared" ref="X113:X114" si="89">IF(K113="HRF",2,0)+IF(K113="HBF",2,0)+IF(K113="CBF",2,0)+IF(K113="LDN",2,0)+IF(K113="HLM",2,0)</f>
        <v>2</v>
      </c>
      <c r="Y113" s="285">
        <v>0</v>
      </c>
      <c r="Z113" s="286">
        <v>1</v>
      </c>
      <c r="AA113" s="286">
        <v>1</v>
      </c>
      <c r="AB113" s="286">
        <v>1</v>
      </c>
      <c r="AC113" s="287">
        <v>1</v>
      </c>
      <c r="AD113" s="287">
        <v>1</v>
      </c>
      <c r="AE113" s="288">
        <f>_xlfn.IFNA(VLOOKUP(B113,BASE!A:R,17,0),0)</f>
        <v>0</v>
      </c>
      <c r="AF113" s="288">
        <f>_xlfn.IFNA(VLOOKUP(B113,BASE!A:R,18,0),0)</f>
        <v>0</v>
      </c>
      <c r="AG113" s="278">
        <f>AE113</f>
        <v>0</v>
      </c>
      <c r="AH113" s="278">
        <f>AF113</f>
        <v>0</v>
      </c>
    </row>
    <row r="114" spans="1:34" x14ac:dyDescent="0.25">
      <c r="A114" s="257" t="s">
        <v>1535</v>
      </c>
      <c r="B114" s="257" t="s">
        <v>1535</v>
      </c>
      <c r="C114" s="257" t="s">
        <v>240</v>
      </c>
      <c r="D114" s="257" t="s">
        <v>543</v>
      </c>
      <c r="E114" s="351" t="s">
        <v>612</v>
      </c>
      <c r="F114" s="257" t="s">
        <v>1004</v>
      </c>
      <c r="G114" s="257"/>
      <c r="H114" s="361" t="str">
        <f>VLOOKUP(B114,'Flight Schedule'!B:R,17,0)</f>
        <v xml:space="preserve">HLM (C)/(Y)+ 10% SWS + </v>
      </c>
      <c r="I114" s="284" t="s">
        <v>1066</v>
      </c>
      <c r="J114" s="284" t="s">
        <v>38</v>
      </c>
      <c r="K114" s="284" t="s">
        <v>38</v>
      </c>
      <c r="L114" s="284" t="str">
        <f>VLOOKUP(B114,'Flight Schedule'!B:U,20,0)</f>
        <v xml:space="preserve">HLM + </v>
      </c>
      <c r="M114" s="257" t="s">
        <v>1002</v>
      </c>
      <c r="N114" s="359">
        <f>(IF(J114="HRF",2,0)+IF(J114="HBF",2,0)+IF(J114="CBF",2,0)+IF(J114="LDN",2,0)+IF(J114="HLM",2,0))/2</f>
        <v>1</v>
      </c>
      <c r="O114" s="285">
        <f t="shared" si="84"/>
        <v>2</v>
      </c>
      <c r="P114" s="285">
        <f t="shared" si="85"/>
        <v>1</v>
      </c>
      <c r="Q114" s="359">
        <f>(IF(K114="HRF",4,0)+IF(K114="HBF",4,0)+IF(K114="CBF",4,0)+IF(K114="LDN",4,0)+IF(K114="HLM",4,0)++IF(K114="Calzone",4,0))/2</f>
        <v>2</v>
      </c>
      <c r="R114" s="285">
        <f t="shared" si="86"/>
        <v>4</v>
      </c>
      <c r="S114" s="285">
        <v>0</v>
      </c>
      <c r="T114" s="359">
        <f>(IF(J114="HRF",1,0)+IF(J114="HBF",1,0)+IF(J114="CBF",1,0)+IF(J114="LDN",1,0)+IF(J114="HLM",1,0))/2</f>
        <v>0.5</v>
      </c>
      <c r="U114" s="285">
        <f t="shared" si="87"/>
        <v>1</v>
      </c>
      <c r="V114" s="285">
        <f t="shared" si="88"/>
        <v>1</v>
      </c>
      <c r="W114" s="359">
        <f>(IF(J114="HRF",2,0)+IF(J114="HBF",2,0)+IF(J114="CBF",2,0)+IF(J114="LDN",2,0)+IF(J114="HLM",2,0)+IF(J114="Calzone",2,0))/2</f>
        <v>1</v>
      </c>
      <c r="X114" s="285">
        <f t="shared" si="89"/>
        <v>2</v>
      </c>
      <c r="Y114" s="285">
        <v>0</v>
      </c>
      <c r="Z114" s="286">
        <v>1</v>
      </c>
      <c r="AA114" s="286">
        <v>1</v>
      </c>
      <c r="AB114" s="286">
        <v>1</v>
      </c>
      <c r="AC114" s="287">
        <v>1</v>
      </c>
      <c r="AD114" s="287">
        <v>1</v>
      </c>
      <c r="AE114" s="288">
        <f>_xlfn.IFNA(VLOOKUP(B114,BASE!A:R,17,0),0)</f>
        <v>0</v>
      </c>
      <c r="AF114" s="288">
        <f>_xlfn.IFNA(VLOOKUP(B114,BASE!A:R,18,0),0)</f>
        <v>0</v>
      </c>
      <c r="AG114" s="278">
        <f>AE114+AE115+AE116</f>
        <v>0</v>
      </c>
      <c r="AH114" s="278">
        <f>AF114+AF115+AF116</f>
        <v>0</v>
      </c>
    </row>
    <row r="115" spans="1:34" x14ac:dyDescent="0.25">
      <c r="A115" s="257" t="s">
        <v>1674</v>
      </c>
      <c r="B115" s="257" t="s">
        <v>1536</v>
      </c>
      <c r="C115" s="257" t="s">
        <v>240</v>
      </c>
      <c r="D115" s="257" t="s">
        <v>543</v>
      </c>
      <c r="E115" s="257"/>
      <c r="F115" s="257"/>
      <c r="G115" s="257"/>
      <c r="H115" s="361" t="str">
        <f>VLOOKUP(B115,'Flight Schedule'!B:R,17,0)</f>
        <v>HBF (C)/(Y)</v>
      </c>
      <c r="I115" s="284" t="s">
        <v>1064</v>
      </c>
      <c r="J115" s="284" t="s">
        <v>37</v>
      </c>
      <c r="K115" s="284" t="s">
        <v>37</v>
      </c>
      <c r="L115" s="284" t="str">
        <f>VLOOKUP(B115,'Flight Schedule'!B:U,20,0)</f>
        <v>HBF</v>
      </c>
      <c r="M115" s="257"/>
      <c r="N115" s="285">
        <f t="shared" ref="N115" si="90">IF(J115="HRF",2,0)+IF(J115="HBF",2,0)+IF(J115="CBF",2,0)+IF(J115="LDN",2,0)+IF(J115="HLM",2,0)</f>
        <v>2</v>
      </c>
      <c r="O115" s="285">
        <f t="shared" si="84"/>
        <v>2</v>
      </c>
      <c r="P115" s="285">
        <f t="shared" si="85"/>
        <v>0</v>
      </c>
      <c r="Q115" s="285">
        <f>IF(K115="HRF",4,0)+IF(K115="HBF",4,0)+IF(K115="CBF",4,0)+IF(K115="LDN",4,0)+IF(K115="HLM",4,0)++IF(K115="Calzone",4,0)</f>
        <v>4</v>
      </c>
      <c r="R115" s="285">
        <f>IF(K115="HRF",3,0)+IF(K115="HBF",4,0)+IF(K115="CBF",4,0)+IF(K115="LDN",4,0)+IF(K115="HLM",4,0)++IF(K115="Calzone",3,0)</f>
        <v>4</v>
      </c>
      <c r="S115" s="285">
        <v>0</v>
      </c>
      <c r="T115" s="285">
        <f t="shared" ref="T115" si="91">IF(J115="HRF",1,0)+IF(J115="HBF",1,0)+IF(J115="CBF",1,0)+IF(J115="LDN",1,0)+IF(J115="HLM",1,0)</f>
        <v>1</v>
      </c>
      <c r="U115" s="285">
        <f t="shared" si="87"/>
        <v>1</v>
      </c>
      <c r="V115" s="285">
        <f t="shared" si="88"/>
        <v>0</v>
      </c>
      <c r="W115" s="285">
        <f>IF(J115="HRF",2,0)+IF(J115="HBF",2,0)+IF(J115="CBF",2,0)+IF(J115="LDN",2,0)+IF(J115="HLM",2,0)+IF(J115="Calzone",2,0)</f>
        <v>2</v>
      </c>
      <c r="X115" s="285">
        <f>IF(K115="HRF",2,0)+IF(K115="HBF",2,0)+IF(K115="CBF",2,0)+IF(K115="LDN",2,0)+IF(K115="HLM",2,0)</f>
        <v>2</v>
      </c>
      <c r="Y115" s="285">
        <v>0</v>
      </c>
      <c r="Z115" s="286">
        <v>1</v>
      </c>
      <c r="AA115" s="286">
        <v>1</v>
      </c>
      <c r="AB115" s="286">
        <v>1</v>
      </c>
      <c r="AC115" s="287">
        <v>1</v>
      </c>
      <c r="AD115" s="287">
        <v>1</v>
      </c>
      <c r="AE115" s="288">
        <f>_xlfn.IFNA(VLOOKUP(B115,BASE!A:R,17,0),0)</f>
        <v>0</v>
      </c>
      <c r="AF115" s="288">
        <f>_xlfn.IFNA(VLOOKUP(B115,BASE!A:R,18,0),0)</f>
        <v>0</v>
      </c>
      <c r="AG115" s="278"/>
      <c r="AH115" s="278"/>
    </row>
    <row r="116" spans="1:34" x14ac:dyDescent="0.25">
      <c r="A116" s="257" t="s">
        <v>1674</v>
      </c>
      <c r="B116" s="257" t="s">
        <v>1537</v>
      </c>
      <c r="C116" s="257" t="s">
        <v>543</v>
      </c>
      <c r="D116" s="257" t="s">
        <v>552</v>
      </c>
      <c r="E116" s="257"/>
      <c r="F116" s="257"/>
      <c r="G116" s="257"/>
      <c r="H116" s="361" t="str">
        <f>VLOOKUP(B116,'Flight Schedule'!B:R,17,0)</f>
        <v>-</v>
      </c>
      <c r="I116" s="284" t="s">
        <v>1064</v>
      </c>
      <c r="J116" s="361">
        <v>0</v>
      </c>
      <c r="K116" s="361">
        <v>0</v>
      </c>
      <c r="L116" s="284" t="str">
        <f>VLOOKUP(B116,'Flight Schedule'!B:U,20,0)</f>
        <v>Calzone</v>
      </c>
      <c r="M116" s="257"/>
      <c r="N116" s="285">
        <f t="shared" ref="N116" si="92">IF(J116="HRF",2,0)+IF(J116="HBF",2,0)+IF(J116="CBF",2,0)+IF(J116="LDN",2,0)+IF(J116="HLM",2,0)</f>
        <v>0</v>
      </c>
      <c r="O116" s="285">
        <f t="shared" ref="O116" si="93">IF(J116="HRF",2,0)+IF(J116="HBF",2,0)+IF(J116="CBF",2,0)+IF(J116="LDN",2,0)+IF(J116="HLM",2,0)</f>
        <v>0</v>
      </c>
      <c r="P116" s="285">
        <f t="shared" ref="P116" si="94">IF(J116="LDN",1,0)+IF(J116="HLM",1,0)</f>
        <v>0</v>
      </c>
      <c r="Q116" s="285">
        <f>IF(K116="HRF",4,0)+IF(K116="HBF",4,0)+IF(K116="CBF",4,0)+IF(K116="LDN",4,0)+IF(K116="HLM",4,0)++IF(K116="Calzone",4,0)</f>
        <v>0</v>
      </c>
      <c r="R116" s="285">
        <f>IF(K116="HRF",3,0)+IF(K116="HBF",4,0)+IF(K116="CBF",4,0)+IF(K116="LDN",4,0)+IF(K116="HLM",4,0)++IF(K116="Calzone",3,0)</f>
        <v>0</v>
      </c>
      <c r="S116" s="285">
        <v>0</v>
      </c>
      <c r="T116" s="285">
        <f t="shared" ref="T116" si="95">IF(J116="HRF",1,0)+IF(J116="HBF",1,0)+IF(J116="CBF",1,0)+IF(J116="LDN",1,0)+IF(J116="HLM",1,0)</f>
        <v>0</v>
      </c>
      <c r="U116" s="285">
        <f t="shared" ref="U116" si="96">IF(J116="HRF",1,0)+IF(J116="HBF",1,0)+IF(J116="CBF",1,0)+IF(J116="LDN",1,0)+IF(J116="HLM",1,0)</f>
        <v>0</v>
      </c>
      <c r="V116" s="285">
        <f t="shared" ref="V116" si="97">IF(J116="LDN",1,0)+IF(J116="HLM",1,0)</f>
        <v>0</v>
      </c>
      <c r="W116" s="285">
        <f>IF(J116="HRF",2,0)+IF(J116="HBF",2,0)+IF(J116="CBF",2,0)+IF(J116="LDN",2,0)+IF(J116="HLM",2,0)+IF(J116="Calzone",2,0)</f>
        <v>0</v>
      </c>
      <c r="X116" s="285">
        <f>IF(K116="HRF",2,0)+IF(K116="HBF",2,0)+IF(K116="CBF",2,0)+IF(K116="LDN",2,0)+IF(K116="HLM",2,0)</f>
        <v>0</v>
      </c>
      <c r="Y116" s="285">
        <v>0</v>
      </c>
      <c r="Z116" s="286">
        <v>1</v>
      </c>
      <c r="AA116" s="286">
        <v>1</v>
      </c>
      <c r="AB116" s="286">
        <v>1</v>
      </c>
      <c r="AC116" s="287">
        <v>1</v>
      </c>
      <c r="AD116" s="287">
        <v>1</v>
      </c>
      <c r="AE116" s="288">
        <f>_xlfn.IFNA(VLOOKUP(B116,BASE!A:R,17,0),0)</f>
        <v>0</v>
      </c>
      <c r="AF116" s="288">
        <f>_xlfn.IFNA(VLOOKUP(B116,BASE!A:R,18,0),0)</f>
        <v>0</v>
      </c>
      <c r="AG116" s="278"/>
      <c r="AH116" s="278"/>
    </row>
  </sheetData>
  <sheetProtection algorithmName="SHA-512" hashValue="F9BftCkStUg+h5ZN1TlDUbkRKqitw9GbvhnbMyt5EolNwvhna6nkDcVpeuCw9aivM3sUs0ZfefNhNADar5sD2Q==" saltValue="5JCTYod7XMchIJJayTEtLg==" spinCount="100000" sheet="1" objects="1" scenarios="1"/>
  <mergeCells count="24">
    <mergeCell ref="AE1:AE3"/>
    <mergeCell ref="AF1:AF3"/>
    <mergeCell ref="AG1:AH1"/>
    <mergeCell ref="AH2:AH3"/>
    <mergeCell ref="AG2:AG3"/>
    <mergeCell ref="Z2:AA2"/>
    <mergeCell ref="Q1:S1"/>
    <mergeCell ref="T1:V1"/>
    <mergeCell ref="AB2:AD2"/>
    <mergeCell ref="Z1:AD1"/>
    <mergeCell ref="N1:P1"/>
    <mergeCell ref="W1:Y1"/>
    <mergeCell ref="G1:G3"/>
    <mergeCell ref="J1:J3"/>
    <mergeCell ref="K1:K3"/>
    <mergeCell ref="L1:L3"/>
    <mergeCell ref="M1:M3"/>
    <mergeCell ref="H1:H3"/>
    <mergeCell ref="F1:F3"/>
    <mergeCell ref="A1:A3"/>
    <mergeCell ref="B1:B3"/>
    <mergeCell ref="C1:C3"/>
    <mergeCell ref="D1:D3"/>
    <mergeCell ref="E1:E3"/>
  </mergeCells>
  <conditionalFormatting sqref="A1:A1048576">
    <cfRule type="containsText" dxfId="188" priority="1" operator="containsText" text="UL">
      <formula>NOT(ISERROR(SEARCH("UL",A1)))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3:Q30"/>
  <sheetViews>
    <sheetView topLeftCell="C1" workbookViewId="0">
      <selection activeCell="I25" sqref="I25"/>
    </sheetView>
  </sheetViews>
  <sheetFormatPr defaultColWidth="13" defaultRowHeight="14.4" x14ac:dyDescent="0.3"/>
  <sheetData>
    <row r="3" spans="2:17" x14ac:dyDescent="0.3">
      <c r="B3" s="125" t="s">
        <v>418</v>
      </c>
      <c r="C3" s="37"/>
      <c r="D3" s="37"/>
      <c r="E3" s="38"/>
      <c r="F3" s="126" t="s">
        <v>419</v>
      </c>
      <c r="G3" s="39"/>
      <c r="H3" s="39"/>
      <c r="I3" s="40"/>
    </row>
    <row r="4" spans="2:17" x14ac:dyDescent="0.3">
      <c r="B4" s="127" t="s">
        <v>172</v>
      </c>
      <c r="C4" s="127" t="s">
        <v>420</v>
      </c>
      <c r="D4" s="127" t="s">
        <v>171</v>
      </c>
      <c r="E4" s="127" t="s">
        <v>38</v>
      </c>
      <c r="F4" s="128" t="s">
        <v>172</v>
      </c>
      <c r="G4" s="128" t="s">
        <v>420</v>
      </c>
      <c r="H4" s="128" t="s">
        <v>171</v>
      </c>
      <c r="I4" s="128" t="s">
        <v>38</v>
      </c>
      <c r="L4" s="35"/>
      <c r="Q4" s="35" t="s">
        <v>373</v>
      </c>
    </row>
    <row r="5" spans="2:17" x14ac:dyDescent="0.3">
      <c r="B5" s="129" t="s">
        <v>421</v>
      </c>
      <c r="C5" s="129" t="s">
        <v>37</v>
      </c>
      <c r="D5" s="129" t="s">
        <v>171</v>
      </c>
      <c r="E5" s="129" t="s">
        <v>38</v>
      </c>
      <c r="F5" s="130" t="s">
        <v>421</v>
      </c>
      <c r="G5" s="130" t="s">
        <v>173</v>
      </c>
      <c r="H5" s="130" t="s">
        <v>902</v>
      </c>
      <c r="I5" s="130" t="s">
        <v>38</v>
      </c>
      <c r="L5" s="35"/>
      <c r="Q5" s="35" t="s">
        <v>423</v>
      </c>
    </row>
    <row r="6" spans="2:17" x14ac:dyDescent="0.3">
      <c r="B6" s="131" t="s">
        <v>898</v>
      </c>
      <c r="C6" s="131" t="s">
        <v>900</v>
      </c>
      <c r="D6" s="131" t="s">
        <v>902</v>
      </c>
      <c r="E6" s="131" t="s">
        <v>901</v>
      </c>
      <c r="F6" s="132" t="s">
        <v>445</v>
      </c>
      <c r="G6" s="132" t="s">
        <v>37</v>
      </c>
      <c r="H6" s="132" t="s">
        <v>171</v>
      </c>
      <c r="I6" s="132" t="s">
        <v>899</v>
      </c>
      <c r="L6" s="35"/>
      <c r="Q6" s="35" t="s">
        <v>377</v>
      </c>
    </row>
    <row r="7" spans="2:17" x14ac:dyDescent="0.3">
      <c r="B7" s="131" t="s">
        <v>1011</v>
      </c>
      <c r="C7" s="131" t="s">
        <v>173</v>
      </c>
      <c r="D7" s="131" t="s">
        <v>903</v>
      </c>
      <c r="E7" s="131" t="s">
        <v>899</v>
      </c>
      <c r="F7" s="132" t="s">
        <v>898</v>
      </c>
      <c r="G7" s="132" t="s">
        <v>904</v>
      </c>
      <c r="H7" s="132" t="s">
        <v>905</v>
      </c>
      <c r="I7" s="132" t="s">
        <v>906</v>
      </c>
      <c r="L7" s="35"/>
      <c r="Q7" s="35" t="s">
        <v>375</v>
      </c>
    </row>
    <row r="8" spans="2:17" x14ac:dyDescent="0.3">
      <c r="B8" s="131"/>
      <c r="C8" s="131" t="s">
        <v>904</v>
      </c>
      <c r="D8" s="131" t="s">
        <v>905</v>
      </c>
      <c r="E8" s="131" t="s">
        <v>906</v>
      </c>
      <c r="F8" s="132" t="s">
        <v>900</v>
      </c>
      <c r="G8" s="132"/>
      <c r="H8" s="130" t="s">
        <v>38</v>
      </c>
      <c r="I8" s="130" t="s">
        <v>902</v>
      </c>
      <c r="L8" s="35"/>
      <c r="Q8" s="35" t="s">
        <v>376</v>
      </c>
    </row>
    <row r="9" spans="2:17" x14ac:dyDescent="0.3">
      <c r="B9" s="133"/>
      <c r="C9" s="131"/>
      <c r="D9" s="129" t="s">
        <v>38</v>
      </c>
      <c r="E9" s="129" t="s">
        <v>171</v>
      </c>
      <c r="F9" s="132" t="s">
        <v>901</v>
      </c>
      <c r="G9" s="132"/>
      <c r="H9" s="132" t="s">
        <v>899</v>
      </c>
      <c r="I9" s="132" t="s">
        <v>171</v>
      </c>
      <c r="L9" s="35"/>
      <c r="Q9" s="35" t="s">
        <v>368</v>
      </c>
    </row>
    <row r="10" spans="2:17" x14ac:dyDescent="0.3">
      <c r="B10" s="133"/>
      <c r="C10" s="131"/>
      <c r="D10" s="131" t="s">
        <v>901</v>
      </c>
      <c r="E10" s="131" t="s">
        <v>902</v>
      </c>
      <c r="F10" s="132" t="s">
        <v>903</v>
      </c>
      <c r="G10" s="132"/>
      <c r="H10" s="132" t="s">
        <v>906</v>
      </c>
      <c r="I10" s="132" t="s">
        <v>905</v>
      </c>
      <c r="L10" s="35"/>
      <c r="Q10" s="35" t="s">
        <v>368</v>
      </c>
    </row>
    <row r="11" spans="2:17" x14ac:dyDescent="0.3">
      <c r="B11" s="133"/>
      <c r="C11" s="131"/>
      <c r="D11" s="131" t="s">
        <v>899</v>
      </c>
      <c r="E11" s="131" t="s">
        <v>903</v>
      </c>
      <c r="F11" s="132" t="s">
        <v>1010</v>
      </c>
      <c r="G11" s="132"/>
      <c r="H11" s="132"/>
      <c r="I11" s="132"/>
      <c r="L11" s="151">
        <f>58200</f>
        <v>58200</v>
      </c>
      <c r="M11" s="152">
        <f>L11*N11</f>
        <v>2910</v>
      </c>
      <c r="N11" s="147">
        <v>0.05</v>
      </c>
      <c r="Q11" s="35" t="s">
        <v>477</v>
      </c>
    </row>
    <row r="12" spans="2:17" x14ac:dyDescent="0.3">
      <c r="B12" s="133"/>
      <c r="C12" s="131"/>
      <c r="D12" s="131" t="s">
        <v>906</v>
      </c>
      <c r="E12" s="131" t="s">
        <v>905</v>
      </c>
      <c r="F12" s="132" t="s">
        <v>1011</v>
      </c>
      <c r="G12" s="132"/>
      <c r="H12" s="132"/>
      <c r="I12" s="132"/>
      <c r="L12" s="151"/>
      <c r="M12" s="152">
        <f>L11*N12</f>
        <v>4656</v>
      </c>
      <c r="N12" s="147">
        <v>0.08</v>
      </c>
      <c r="Q12" s="35" t="s">
        <v>373</v>
      </c>
    </row>
    <row r="13" spans="2:17" x14ac:dyDescent="0.3">
      <c r="B13" s="133"/>
      <c r="C13" s="131"/>
      <c r="D13" s="131"/>
      <c r="E13" s="131" t="s">
        <v>1010</v>
      </c>
      <c r="F13" s="132" t="s">
        <v>1013</v>
      </c>
      <c r="G13" s="132"/>
      <c r="H13" s="132"/>
      <c r="I13" s="132"/>
      <c r="L13" s="151"/>
      <c r="M13" s="152">
        <v>10000</v>
      </c>
      <c r="Q13" s="35" t="s">
        <v>374</v>
      </c>
    </row>
    <row r="14" spans="2:17" x14ac:dyDescent="0.3">
      <c r="B14" s="133"/>
      <c r="C14" s="131"/>
      <c r="D14" s="131"/>
      <c r="E14" s="131" t="s">
        <v>1013</v>
      </c>
      <c r="F14" s="132"/>
      <c r="G14" s="132"/>
      <c r="H14" s="132"/>
      <c r="I14" s="132"/>
      <c r="L14" s="151"/>
      <c r="M14" s="152">
        <f>SUM(M11:M13)</f>
        <v>17566</v>
      </c>
      <c r="Q14" s="35" t="s">
        <v>373</v>
      </c>
    </row>
    <row r="15" spans="2:17" x14ac:dyDescent="0.3">
      <c r="B15" s="133"/>
      <c r="C15" s="131"/>
      <c r="D15" s="131"/>
      <c r="E15" s="131"/>
      <c r="F15" s="132"/>
      <c r="G15" s="132"/>
      <c r="H15" s="132"/>
      <c r="I15" s="132"/>
      <c r="M15" s="153">
        <f>M14+L11</f>
        <v>75766</v>
      </c>
    </row>
    <row r="16" spans="2:17" x14ac:dyDescent="0.3">
      <c r="B16" s="133"/>
      <c r="C16" s="131"/>
      <c r="D16" s="131"/>
      <c r="E16" s="131"/>
      <c r="F16" s="132"/>
      <c r="G16" s="132"/>
      <c r="H16" s="132"/>
      <c r="I16" s="132"/>
    </row>
    <row r="17" spans="2:16" x14ac:dyDescent="0.3">
      <c r="B17" s="133"/>
      <c r="C17" s="131"/>
      <c r="D17" s="131"/>
      <c r="E17" s="131"/>
      <c r="F17" s="132"/>
      <c r="G17" s="132"/>
      <c r="H17" s="132"/>
      <c r="I17" s="132"/>
    </row>
    <row r="18" spans="2:16" x14ac:dyDescent="0.3">
      <c r="B18" s="133"/>
      <c r="C18" s="131"/>
      <c r="D18" s="131"/>
      <c r="E18" s="131"/>
      <c r="F18" s="132"/>
      <c r="G18" s="132"/>
      <c r="H18" s="132"/>
      <c r="I18" s="132"/>
    </row>
    <row r="19" spans="2:16" x14ac:dyDescent="0.3">
      <c r="B19" s="133"/>
      <c r="C19" s="131"/>
      <c r="D19" s="131"/>
      <c r="E19" s="131"/>
      <c r="F19" s="132"/>
      <c r="G19" s="132"/>
      <c r="H19" s="132"/>
      <c r="I19" s="132"/>
    </row>
    <row r="20" spans="2:16" x14ac:dyDescent="0.3">
      <c r="B20" s="134"/>
      <c r="C20" s="135"/>
      <c r="D20" s="135"/>
      <c r="E20" s="135"/>
      <c r="F20" s="136"/>
      <c r="G20" s="136"/>
      <c r="H20" s="136"/>
      <c r="I20" s="136"/>
    </row>
    <row r="22" spans="2:16" ht="24.75" customHeight="1" x14ac:dyDescent="0.3">
      <c r="B22" s="110"/>
      <c r="C22" s="124" t="s">
        <v>405</v>
      </c>
      <c r="D22" s="124"/>
      <c r="E22" s="124" t="s">
        <v>406</v>
      </c>
      <c r="F22" s="124" t="s">
        <v>407</v>
      </c>
      <c r="G22" s="672" t="s">
        <v>174</v>
      </c>
      <c r="H22" s="673"/>
      <c r="I22" s="667" t="s">
        <v>408</v>
      </c>
      <c r="J22" s="668"/>
      <c r="K22" s="667" t="s">
        <v>175</v>
      </c>
      <c r="L22" s="668"/>
      <c r="M22" s="667" t="s">
        <v>171</v>
      </c>
      <c r="N22" s="668"/>
      <c r="O22" s="667" t="s">
        <v>887</v>
      </c>
      <c r="P22" s="668"/>
    </row>
    <row r="23" spans="2:16" x14ac:dyDescent="0.3">
      <c r="B23" s="110"/>
      <c r="C23" s="124"/>
      <c r="D23" s="124"/>
      <c r="E23" s="124"/>
      <c r="F23" s="124"/>
      <c r="G23" s="140" t="s">
        <v>35</v>
      </c>
      <c r="H23" s="140" t="s">
        <v>144</v>
      </c>
      <c r="I23" s="111" t="s">
        <v>35</v>
      </c>
      <c r="J23" s="111" t="s">
        <v>144</v>
      </c>
      <c r="K23" s="111" t="s">
        <v>35</v>
      </c>
      <c r="L23" s="111" t="s">
        <v>144</v>
      </c>
      <c r="M23" s="111" t="s">
        <v>35</v>
      </c>
      <c r="N23" s="111" t="s">
        <v>144</v>
      </c>
      <c r="O23" s="111" t="s">
        <v>35</v>
      </c>
      <c r="P23" s="111" t="s">
        <v>144</v>
      </c>
    </row>
    <row r="24" spans="2:16" ht="15" customHeight="1" x14ac:dyDescent="0.3">
      <c r="B24" s="669" t="s">
        <v>409</v>
      </c>
      <c r="C24" s="107" t="s">
        <v>177</v>
      </c>
      <c r="D24" s="112" t="s">
        <v>888</v>
      </c>
      <c r="E24" s="109" t="s">
        <v>176</v>
      </c>
      <c r="F24" s="109" t="s">
        <v>889</v>
      </c>
      <c r="G24" s="141">
        <v>1</v>
      </c>
      <c r="H24" s="141">
        <v>2</v>
      </c>
      <c r="I24" s="109">
        <v>2</v>
      </c>
      <c r="J24" s="109">
        <v>4</v>
      </c>
      <c r="K24" s="109">
        <v>2</v>
      </c>
      <c r="L24" s="109">
        <v>4</v>
      </c>
      <c r="M24" s="109">
        <v>2</v>
      </c>
      <c r="N24" s="109">
        <v>4</v>
      </c>
      <c r="O24" s="109">
        <v>2</v>
      </c>
      <c r="P24" s="109">
        <v>4</v>
      </c>
    </row>
    <row r="25" spans="2:16" x14ac:dyDescent="0.3">
      <c r="B25" s="670"/>
      <c r="C25" s="108" t="s">
        <v>178</v>
      </c>
      <c r="D25" s="114" t="s">
        <v>890</v>
      </c>
      <c r="E25" s="44" t="s">
        <v>179</v>
      </c>
      <c r="F25" s="44" t="s">
        <v>180</v>
      </c>
      <c r="G25" s="141">
        <v>1</v>
      </c>
      <c r="H25" s="141" t="s">
        <v>176</v>
      </c>
      <c r="I25" s="44">
        <v>2</v>
      </c>
      <c r="J25" s="44">
        <v>3</v>
      </c>
      <c r="K25" s="44">
        <v>2</v>
      </c>
      <c r="L25" s="44">
        <v>4</v>
      </c>
      <c r="M25" s="44">
        <v>2</v>
      </c>
      <c r="N25" s="44">
        <v>4</v>
      </c>
      <c r="O25" s="44">
        <v>2</v>
      </c>
      <c r="P25" s="44">
        <v>4</v>
      </c>
    </row>
    <row r="26" spans="2:16" x14ac:dyDescent="0.3">
      <c r="B26" s="671"/>
      <c r="C26" s="107" t="s">
        <v>181</v>
      </c>
      <c r="D26" s="112" t="s">
        <v>891</v>
      </c>
      <c r="E26" s="115" t="s">
        <v>179</v>
      </c>
      <c r="F26" s="116" t="s">
        <v>182</v>
      </c>
      <c r="G26" s="141" t="s">
        <v>176</v>
      </c>
      <c r="H26" s="141" t="s">
        <v>176</v>
      </c>
      <c r="I26" s="113" t="s">
        <v>176</v>
      </c>
      <c r="J26" s="113" t="s">
        <v>176</v>
      </c>
      <c r="K26" s="113" t="s">
        <v>176</v>
      </c>
      <c r="L26" s="113" t="s">
        <v>176</v>
      </c>
      <c r="M26" s="109">
        <v>1</v>
      </c>
      <c r="N26" s="113" t="s">
        <v>176</v>
      </c>
      <c r="O26" s="109">
        <v>1</v>
      </c>
      <c r="P26" s="113" t="s">
        <v>176</v>
      </c>
    </row>
    <row r="27" spans="2:16" x14ac:dyDescent="0.3">
      <c r="B27" s="137"/>
      <c r="C27" s="138"/>
      <c r="D27" s="138"/>
      <c r="E27" s="138"/>
      <c r="F27" s="138"/>
      <c r="G27" s="142"/>
      <c r="H27" s="142"/>
      <c r="I27" s="138"/>
      <c r="J27" s="138"/>
      <c r="K27" s="138"/>
      <c r="L27" s="138"/>
      <c r="M27" s="138"/>
      <c r="N27" s="138"/>
      <c r="O27" s="138"/>
      <c r="P27" s="139"/>
    </row>
    <row r="28" spans="2:16" ht="15" customHeight="1" x14ac:dyDescent="0.3">
      <c r="B28" s="669" t="s">
        <v>410</v>
      </c>
      <c r="C28" s="107" t="s">
        <v>177</v>
      </c>
      <c r="D28" s="112" t="s">
        <v>888</v>
      </c>
      <c r="E28" s="109" t="s">
        <v>176</v>
      </c>
      <c r="F28" s="109" t="s">
        <v>889</v>
      </c>
      <c r="G28" s="141">
        <v>1</v>
      </c>
      <c r="H28" s="141">
        <v>1</v>
      </c>
      <c r="I28" s="109">
        <v>1</v>
      </c>
      <c r="J28" s="109">
        <v>2</v>
      </c>
      <c r="K28" s="109">
        <v>1</v>
      </c>
      <c r="L28" s="109">
        <v>2</v>
      </c>
      <c r="M28" s="109">
        <v>1</v>
      </c>
      <c r="N28" s="109">
        <v>2</v>
      </c>
      <c r="O28" s="109">
        <v>1</v>
      </c>
      <c r="P28" s="109">
        <v>2</v>
      </c>
    </row>
    <row r="29" spans="2:16" x14ac:dyDescent="0.3">
      <c r="B29" s="670"/>
      <c r="C29" s="108" t="s">
        <v>178</v>
      </c>
      <c r="D29" s="114" t="s">
        <v>890</v>
      </c>
      <c r="E29" s="44" t="s">
        <v>179</v>
      </c>
      <c r="F29" s="44" t="s">
        <v>180</v>
      </c>
      <c r="G29" s="141">
        <v>1</v>
      </c>
      <c r="H29" s="141" t="s">
        <v>176</v>
      </c>
      <c r="I29" s="44">
        <v>1</v>
      </c>
      <c r="J29" s="44">
        <v>2</v>
      </c>
      <c r="K29" s="44">
        <v>1</v>
      </c>
      <c r="L29" s="44">
        <v>2</v>
      </c>
      <c r="M29" s="44">
        <v>1</v>
      </c>
      <c r="N29" s="44">
        <v>2</v>
      </c>
      <c r="O29" s="44">
        <v>1</v>
      </c>
      <c r="P29" s="44">
        <v>2</v>
      </c>
    </row>
    <row r="30" spans="2:16" x14ac:dyDescent="0.3">
      <c r="B30" s="671"/>
      <c r="C30" s="107" t="s">
        <v>181</v>
      </c>
      <c r="D30" s="112" t="s">
        <v>891</v>
      </c>
      <c r="E30" s="115" t="s">
        <v>179</v>
      </c>
      <c r="F30" s="109" t="s">
        <v>182</v>
      </c>
      <c r="G30" s="141" t="s">
        <v>176</v>
      </c>
      <c r="H30" s="141" t="s">
        <v>176</v>
      </c>
      <c r="I30" s="113" t="s">
        <v>176</v>
      </c>
      <c r="J30" s="113" t="s">
        <v>176</v>
      </c>
      <c r="K30" s="113" t="s">
        <v>176</v>
      </c>
      <c r="L30" s="113" t="s">
        <v>176</v>
      </c>
      <c r="M30" s="109">
        <v>1</v>
      </c>
      <c r="N30" s="109" t="s">
        <v>176</v>
      </c>
      <c r="O30" s="109">
        <v>1</v>
      </c>
      <c r="P30" s="109" t="s">
        <v>176</v>
      </c>
    </row>
  </sheetData>
  <mergeCells count="7">
    <mergeCell ref="O22:P22"/>
    <mergeCell ref="B24:B26"/>
    <mergeCell ref="B28:B30"/>
    <mergeCell ref="G22:H22"/>
    <mergeCell ref="I22:J22"/>
    <mergeCell ref="K22:L22"/>
    <mergeCell ref="M22:N22"/>
  </mergeCells>
  <conditionalFormatting sqref="B5">
    <cfRule type="duplicateValues" dxfId="187" priority="86"/>
  </conditionalFormatting>
  <conditionalFormatting sqref="B6">
    <cfRule type="duplicateValues" dxfId="186" priority="85"/>
  </conditionalFormatting>
  <conditionalFormatting sqref="B7">
    <cfRule type="duplicateValues" dxfId="185" priority="84"/>
  </conditionalFormatting>
  <conditionalFormatting sqref="B8">
    <cfRule type="duplicateValues" dxfId="184" priority="83"/>
  </conditionalFormatting>
  <conditionalFormatting sqref="C5">
    <cfRule type="duplicateValues" dxfId="183" priority="82"/>
  </conditionalFormatting>
  <conditionalFormatting sqref="C6">
    <cfRule type="duplicateValues" dxfId="182" priority="81"/>
  </conditionalFormatting>
  <conditionalFormatting sqref="C7">
    <cfRule type="duplicateValues" dxfId="181" priority="80"/>
  </conditionalFormatting>
  <conditionalFormatting sqref="C8:C10">
    <cfRule type="duplicateValues" dxfId="180" priority="79"/>
  </conditionalFormatting>
  <conditionalFormatting sqref="D5">
    <cfRule type="duplicateValues" dxfId="179" priority="78"/>
  </conditionalFormatting>
  <conditionalFormatting sqref="D6">
    <cfRule type="duplicateValues" dxfId="178" priority="77"/>
  </conditionalFormatting>
  <conditionalFormatting sqref="D7">
    <cfRule type="duplicateValues" dxfId="177" priority="76"/>
  </conditionalFormatting>
  <conditionalFormatting sqref="D8">
    <cfRule type="duplicateValues" dxfId="176" priority="75"/>
  </conditionalFormatting>
  <conditionalFormatting sqref="E5">
    <cfRule type="duplicateValues" dxfId="175" priority="72"/>
  </conditionalFormatting>
  <conditionalFormatting sqref="E6">
    <cfRule type="duplicateValues" dxfId="174" priority="71"/>
  </conditionalFormatting>
  <conditionalFormatting sqref="E7">
    <cfRule type="duplicateValues" dxfId="173" priority="70"/>
  </conditionalFormatting>
  <conditionalFormatting sqref="E8">
    <cfRule type="duplicateValues" dxfId="172" priority="69"/>
  </conditionalFormatting>
  <conditionalFormatting sqref="F5">
    <cfRule type="duplicateValues" dxfId="171" priority="67"/>
  </conditionalFormatting>
  <conditionalFormatting sqref="F6">
    <cfRule type="duplicateValues" dxfId="170" priority="65"/>
  </conditionalFormatting>
  <conditionalFormatting sqref="F7">
    <cfRule type="duplicateValues" dxfId="169" priority="64"/>
  </conditionalFormatting>
  <conditionalFormatting sqref="F8">
    <cfRule type="duplicateValues" dxfId="168" priority="63"/>
  </conditionalFormatting>
  <conditionalFormatting sqref="F9">
    <cfRule type="duplicateValues" dxfId="167" priority="62"/>
  </conditionalFormatting>
  <conditionalFormatting sqref="F10">
    <cfRule type="duplicateValues" dxfId="166" priority="61"/>
  </conditionalFormatting>
  <conditionalFormatting sqref="G5">
    <cfRule type="duplicateValues" dxfId="165" priority="60"/>
  </conditionalFormatting>
  <conditionalFormatting sqref="G6">
    <cfRule type="duplicateValues" dxfId="164" priority="59"/>
  </conditionalFormatting>
  <conditionalFormatting sqref="G7">
    <cfRule type="duplicateValues" dxfId="163" priority="58"/>
  </conditionalFormatting>
  <conditionalFormatting sqref="G8">
    <cfRule type="duplicateValues" dxfId="162" priority="57"/>
  </conditionalFormatting>
  <conditionalFormatting sqref="G9">
    <cfRule type="duplicateValues" dxfId="161" priority="56"/>
  </conditionalFormatting>
  <conditionalFormatting sqref="G10">
    <cfRule type="duplicateValues" dxfId="160" priority="55"/>
  </conditionalFormatting>
  <conditionalFormatting sqref="H5">
    <cfRule type="duplicateValues" dxfId="159" priority="54"/>
  </conditionalFormatting>
  <conditionalFormatting sqref="H6">
    <cfRule type="duplicateValues" dxfId="158" priority="53"/>
  </conditionalFormatting>
  <conditionalFormatting sqref="H7">
    <cfRule type="duplicateValues" dxfId="157" priority="52"/>
  </conditionalFormatting>
  <conditionalFormatting sqref="I5">
    <cfRule type="duplicateValues" dxfId="156" priority="50"/>
  </conditionalFormatting>
  <conditionalFormatting sqref="I6">
    <cfRule type="duplicateValues" dxfId="155" priority="49"/>
  </conditionalFormatting>
  <conditionalFormatting sqref="I7">
    <cfRule type="duplicateValues" dxfId="154" priority="48"/>
  </conditionalFormatting>
  <conditionalFormatting sqref="D5:D8">
    <cfRule type="duplicateValues" dxfId="153" priority="45"/>
  </conditionalFormatting>
  <conditionalFormatting sqref="C11:C19">
    <cfRule type="duplicateValues" dxfId="152" priority="44"/>
  </conditionalFormatting>
  <conditionalFormatting sqref="D13:D19">
    <cfRule type="duplicateValues" dxfId="151" priority="43"/>
  </conditionalFormatting>
  <conditionalFormatting sqref="E13:E19">
    <cfRule type="duplicateValues" dxfId="150" priority="42"/>
  </conditionalFormatting>
  <conditionalFormatting sqref="F11:F19">
    <cfRule type="duplicateValues" dxfId="149" priority="41"/>
  </conditionalFormatting>
  <conditionalFormatting sqref="G11:G19">
    <cfRule type="duplicateValues" dxfId="148" priority="40"/>
  </conditionalFormatting>
  <conditionalFormatting sqref="H11:H19">
    <cfRule type="duplicateValues" dxfId="147" priority="39"/>
  </conditionalFormatting>
  <conditionalFormatting sqref="I11:I19">
    <cfRule type="duplicateValues" dxfId="146" priority="38"/>
  </conditionalFormatting>
  <conditionalFormatting sqref="D13:D19">
    <cfRule type="duplicateValues" dxfId="145" priority="37"/>
  </conditionalFormatting>
  <conditionalFormatting sqref="C20">
    <cfRule type="duplicateValues" dxfId="144" priority="35"/>
  </conditionalFormatting>
  <conditionalFormatting sqref="D20">
    <cfRule type="duplicateValues" dxfId="143" priority="34"/>
  </conditionalFormatting>
  <conditionalFormatting sqref="E20">
    <cfRule type="duplicateValues" dxfId="142" priority="33"/>
  </conditionalFormatting>
  <conditionalFormatting sqref="F20">
    <cfRule type="duplicateValues" dxfId="141" priority="32"/>
  </conditionalFormatting>
  <conditionalFormatting sqref="G20">
    <cfRule type="duplicateValues" dxfId="140" priority="31"/>
  </conditionalFormatting>
  <conditionalFormatting sqref="I20">
    <cfRule type="duplicateValues" dxfId="139" priority="30"/>
  </conditionalFormatting>
  <conditionalFormatting sqref="D20">
    <cfRule type="duplicateValues" dxfId="138" priority="29"/>
  </conditionalFormatting>
  <conditionalFormatting sqref="H20">
    <cfRule type="duplicateValues" dxfId="137" priority="28"/>
  </conditionalFormatting>
  <conditionalFormatting sqref="B5:B20">
    <cfRule type="duplicateValues" dxfId="136" priority="27"/>
  </conditionalFormatting>
  <conditionalFormatting sqref="C5:C20">
    <cfRule type="duplicateValues" dxfId="135" priority="26"/>
  </conditionalFormatting>
  <conditionalFormatting sqref="D5:D8 D13:D20">
    <cfRule type="duplicateValues" dxfId="134" priority="25"/>
  </conditionalFormatting>
  <conditionalFormatting sqref="E5:E8 E13:E20">
    <cfRule type="duplicateValues" dxfId="133" priority="24"/>
  </conditionalFormatting>
  <conditionalFormatting sqref="F5:F20">
    <cfRule type="duplicateValues" dxfId="132" priority="23"/>
  </conditionalFormatting>
  <conditionalFormatting sqref="G5:G20">
    <cfRule type="duplicateValues" dxfId="131" priority="22"/>
  </conditionalFormatting>
  <conditionalFormatting sqref="H5:H7 H11:H20">
    <cfRule type="duplicateValues" dxfId="130" priority="21"/>
  </conditionalFormatting>
  <conditionalFormatting sqref="I5:I7 I11:I20">
    <cfRule type="duplicateValues" dxfId="129" priority="20"/>
  </conditionalFormatting>
  <conditionalFormatting sqref="D9">
    <cfRule type="duplicateValues" dxfId="128" priority="19"/>
  </conditionalFormatting>
  <conditionalFormatting sqref="D10">
    <cfRule type="duplicateValues" dxfId="127" priority="18"/>
  </conditionalFormatting>
  <conditionalFormatting sqref="D11">
    <cfRule type="duplicateValues" dxfId="126" priority="17"/>
  </conditionalFormatting>
  <conditionalFormatting sqref="D12">
    <cfRule type="duplicateValues" dxfId="125" priority="16"/>
  </conditionalFormatting>
  <conditionalFormatting sqref="D9:D12">
    <cfRule type="duplicateValues" dxfId="124" priority="15"/>
  </conditionalFormatting>
  <conditionalFormatting sqref="E9">
    <cfRule type="duplicateValues" dxfId="123" priority="14"/>
  </conditionalFormatting>
  <conditionalFormatting sqref="E10">
    <cfRule type="duplicateValues" dxfId="122" priority="13"/>
  </conditionalFormatting>
  <conditionalFormatting sqref="E11">
    <cfRule type="duplicateValues" dxfId="121" priority="12"/>
  </conditionalFormatting>
  <conditionalFormatting sqref="E12">
    <cfRule type="duplicateValues" dxfId="120" priority="11"/>
  </conditionalFormatting>
  <conditionalFormatting sqref="E9:E12">
    <cfRule type="duplicateValues" dxfId="119" priority="10"/>
  </conditionalFormatting>
  <conditionalFormatting sqref="E9:E12">
    <cfRule type="duplicateValues" dxfId="118" priority="9"/>
  </conditionalFormatting>
  <conditionalFormatting sqref="I8">
    <cfRule type="duplicateValues" dxfId="117" priority="8"/>
  </conditionalFormatting>
  <conditionalFormatting sqref="I9">
    <cfRule type="duplicateValues" dxfId="116" priority="7"/>
  </conditionalFormatting>
  <conditionalFormatting sqref="I10">
    <cfRule type="duplicateValues" dxfId="115" priority="6"/>
  </conditionalFormatting>
  <conditionalFormatting sqref="I8:I10">
    <cfRule type="duplicateValues" dxfId="114" priority="5"/>
  </conditionalFormatting>
  <conditionalFormatting sqref="H8">
    <cfRule type="duplicateValues" dxfId="113" priority="4"/>
  </conditionalFormatting>
  <conditionalFormatting sqref="H9">
    <cfRule type="duplicateValues" dxfId="112" priority="3"/>
  </conditionalFormatting>
  <conditionalFormatting sqref="H10">
    <cfRule type="duplicateValues" dxfId="111" priority="2"/>
  </conditionalFormatting>
  <conditionalFormatting sqref="H8:H10">
    <cfRule type="duplicateValues" dxfId="11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29"/>
  <sheetViews>
    <sheetView zoomScale="90" zoomScaleNormal="90" workbookViewId="0"/>
  </sheetViews>
  <sheetFormatPr defaultColWidth="9.109375" defaultRowHeight="14.4" x14ac:dyDescent="0.3"/>
  <cols>
    <col min="1" max="1" width="11.44140625" bestFit="1" customWidth="1"/>
    <col min="2" max="2" width="62.44140625" bestFit="1" customWidth="1"/>
    <col min="25" max="25" width="3.5546875" customWidth="1"/>
  </cols>
  <sheetData>
    <row r="1" spans="1:28" ht="15" thickBot="1" x14ac:dyDescent="0.35">
      <c r="A1" s="262" t="s">
        <v>1292</v>
      </c>
      <c r="B1" s="263" t="s">
        <v>1293</v>
      </c>
    </row>
    <row r="2" spans="1:28" x14ac:dyDescent="0.3">
      <c r="A2" s="264" t="s">
        <v>1126</v>
      </c>
      <c r="B2" s="265" t="s">
        <v>1294</v>
      </c>
      <c r="D2" s="53" t="s">
        <v>1295</v>
      </c>
      <c r="E2" s="53" t="s">
        <v>1295</v>
      </c>
      <c r="F2" s="53" t="s">
        <v>1296</v>
      </c>
      <c r="G2" s="53" t="s">
        <v>1296</v>
      </c>
      <c r="H2" s="53" t="s">
        <v>1296</v>
      </c>
      <c r="I2" s="53" t="s">
        <v>1297</v>
      </c>
      <c r="J2" s="53" t="s">
        <v>1297</v>
      </c>
      <c r="K2" s="53" t="s">
        <v>1298</v>
      </c>
      <c r="L2" s="53" t="s">
        <v>1298</v>
      </c>
      <c r="M2" s="58" t="s">
        <v>1299</v>
      </c>
      <c r="N2" s="58" t="s">
        <v>1299</v>
      </c>
      <c r="O2" s="58" t="s">
        <v>1299</v>
      </c>
      <c r="P2" s="58" t="s">
        <v>1300</v>
      </c>
      <c r="Q2" s="58" t="s">
        <v>1300</v>
      </c>
      <c r="R2" s="58" t="s">
        <v>1300</v>
      </c>
      <c r="S2" s="53" t="s">
        <v>1301</v>
      </c>
      <c r="T2" s="53" t="s">
        <v>1301</v>
      </c>
      <c r="U2" s="53" t="s">
        <v>1379</v>
      </c>
      <c r="V2" s="53" t="s">
        <v>1379</v>
      </c>
      <c r="W2" s="271"/>
      <c r="X2" s="271"/>
      <c r="Z2" s="53" t="s">
        <v>1295</v>
      </c>
      <c r="AA2" s="266">
        <v>0.125</v>
      </c>
      <c r="AB2" s="267">
        <v>0.5</v>
      </c>
    </row>
    <row r="3" spans="1:28" x14ac:dyDescent="0.3">
      <c r="A3" s="264"/>
      <c r="B3" s="265" t="s">
        <v>1302</v>
      </c>
      <c r="D3" s="266">
        <v>0.12430555555555556</v>
      </c>
      <c r="E3" s="266">
        <v>4.0972222222222222E-2</v>
      </c>
      <c r="F3" s="266">
        <v>0.24930555555555556</v>
      </c>
      <c r="G3" s="266">
        <v>0.16597222222222222</v>
      </c>
      <c r="H3" s="266">
        <v>8.2638888888888887E-2</v>
      </c>
      <c r="I3" s="266">
        <v>0.2076388888888889</v>
      </c>
      <c r="J3" s="266">
        <v>8.2638888888888887E-2</v>
      </c>
      <c r="K3" s="266">
        <v>0.33263888888888887</v>
      </c>
      <c r="L3" s="266">
        <v>0.16597222222222222</v>
      </c>
      <c r="M3" s="266">
        <v>0.24930555555555556</v>
      </c>
      <c r="N3" s="266">
        <v>0.16597222222222222</v>
      </c>
      <c r="O3" s="266">
        <v>8.2638888888888887E-2</v>
      </c>
      <c r="P3" s="266">
        <v>0.24930555555555556</v>
      </c>
      <c r="Q3" s="266">
        <v>0.16597222222222222</v>
      </c>
      <c r="R3" s="266">
        <v>8.2638888888888887E-2</v>
      </c>
      <c r="S3" s="266">
        <v>0.33263888888888887</v>
      </c>
      <c r="T3" s="266">
        <v>0.24930555555555556</v>
      </c>
      <c r="U3" s="266">
        <v>0.2076388888888889</v>
      </c>
      <c r="V3" s="266">
        <v>0.12430555555555556</v>
      </c>
      <c r="W3" s="272"/>
      <c r="X3" s="272"/>
      <c r="Z3" s="53" t="s">
        <v>1295</v>
      </c>
      <c r="AA3" s="266">
        <v>4.1666666666666664E-2</v>
      </c>
      <c r="AB3" s="267">
        <v>1</v>
      </c>
    </row>
    <row r="4" spans="1:28" ht="15" thickBot="1" x14ac:dyDescent="0.35">
      <c r="A4" s="268"/>
      <c r="B4" s="269" t="s">
        <v>1303</v>
      </c>
      <c r="D4" s="266" t="str">
        <f>TEXT(D3,"hh:mm")</f>
        <v>02:59</v>
      </c>
      <c r="E4" s="266" t="str">
        <f t="shared" ref="E4:V4" si="0">TEXT(E3,"hh:mm")</f>
        <v>00:59</v>
      </c>
      <c r="F4" s="266" t="str">
        <f t="shared" si="0"/>
        <v>05:59</v>
      </c>
      <c r="G4" s="266" t="str">
        <f t="shared" si="0"/>
        <v>03:59</v>
      </c>
      <c r="H4" s="266" t="str">
        <f t="shared" ref="H4" si="1">TEXT(H3,"hh:mm")</f>
        <v>01:59</v>
      </c>
      <c r="I4" s="266" t="str">
        <f t="shared" si="0"/>
        <v>04:59</v>
      </c>
      <c r="J4" s="266" t="str">
        <f t="shared" si="0"/>
        <v>01:59</v>
      </c>
      <c r="K4" s="266" t="str">
        <f t="shared" si="0"/>
        <v>07:59</v>
      </c>
      <c r="L4" s="266" t="str">
        <f t="shared" si="0"/>
        <v>03:59</v>
      </c>
      <c r="M4" s="266" t="str">
        <f t="shared" si="0"/>
        <v>05:59</v>
      </c>
      <c r="N4" s="266" t="str">
        <f t="shared" si="0"/>
        <v>03:59</v>
      </c>
      <c r="O4" s="266" t="str">
        <f t="shared" si="0"/>
        <v>01:59</v>
      </c>
      <c r="P4" s="266" t="str">
        <f t="shared" si="0"/>
        <v>05:59</v>
      </c>
      <c r="Q4" s="266" t="str">
        <f t="shared" si="0"/>
        <v>03:59</v>
      </c>
      <c r="R4" s="266" t="str">
        <f t="shared" si="0"/>
        <v>01:59</v>
      </c>
      <c r="S4" s="266" t="str">
        <f t="shared" si="0"/>
        <v>07:59</v>
      </c>
      <c r="T4" s="266" t="str">
        <f t="shared" si="0"/>
        <v>05:59</v>
      </c>
      <c r="U4" s="266" t="str">
        <f t="shared" si="0"/>
        <v>04:59</v>
      </c>
      <c r="V4" s="266" t="str">
        <f t="shared" si="0"/>
        <v>02:59</v>
      </c>
      <c r="W4" s="272"/>
      <c r="X4" s="272"/>
      <c r="Z4" s="53" t="s">
        <v>1296</v>
      </c>
      <c r="AA4" s="266">
        <v>0.25</v>
      </c>
      <c r="AB4" s="267">
        <v>0.25</v>
      </c>
    </row>
    <row r="5" spans="1:28" x14ac:dyDescent="0.3">
      <c r="A5" s="264" t="s">
        <v>1295</v>
      </c>
      <c r="B5" s="265" t="s">
        <v>1304</v>
      </c>
      <c r="D5" s="267">
        <v>0.5</v>
      </c>
      <c r="E5" s="267">
        <v>1</v>
      </c>
      <c r="F5" s="267">
        <v>0.25</v>
      </c>
      <c r="G5" s="267">
        <v>0.5</v>
      </c>
      <c r="H5" s="267">
        <v>1</v>
      </c>
      <c r="I5" s="267">
        <v>0.5</v>
      </c>
      <c r="J5" s="267">
        <v>1</v>
      </c>
      <c r="K5" s="267">
        <v>0.6</v>
      </c>
      <c r="L5" s="267">
        <v>1</v>
      </c>
      <c r="M5" s="267">
        <v>0.5</v>
      </c>
      <c r="N5" s="267">
        <v>0.75</v>
      </c>
      <c r="O5" s="267">
        <v>1</v>
      </c>
      <c r="P5" s="267">
        <v>0.5</v>
      </c>
      <c r="Q5" s="267">
        <v>0.75</v>
      </c>
      <c r="R5" s="267">
        <v>1</v>
      </c>
      <c r="S5" s="267">
        <v>0.5</v>
      </c>
      <c r="T5" s="267">
        <v>1</v>
      </c>
      <c r="U5" s="267">
        <v>0.5</v>
      </c>
      <c r="V5" s="267">
        <v>1</v>
      </c>
      <c r="W5" s="273"/>
      <c r="X5" s="273"/>
      <c r="Z5" s="53" t="s">
        <v>1296</v>
      </c>
      <c r="AA5" s="266">
        <v>0.16666666666666666</v>
      </c>
      <c r="AB5" s="267">
        <v>0.5</v>
      </c>
    </row>
    <row r="6" spans="1:28" x14ac:dyDescent="0.3">
      <c r="A6" s="270"/>
      <c r="B6" s="265" t="s">
        <v>1305</v>
      </c>
      <c r="Z6" s="53" t="s">
        <v>1296</v>
      </c>
      <c r="AA6" s="266">
        <v>8.3333333333333329E-2</v>
      </c>
      <c r="AB6" s="267">
        <v>1</v>
      </c>
    </row>
    <row r="7" spans="1:28" ht="15" thickBot="1" x14ac:dyDescent="0.35">
      <c r="A7" s="268"/>
      <c r="B7" s="269" t="s">
        <v>1306</v>
      </c>
      <c r="D7" s="271"/>
      <c r="E7" s="272"/>
      <c r="F7" s="273"/>
      <c r="Z7" s="53" t="s">
        <v>1297</v>
      </c>
      <c r="AA7" s="266">
        <v>0.20833333333333334</v>
      </c>
      <c r="AB7" s="267">
        <v>0.5</v>
      </c>
    </row>
    <row r="8" spans="1:28" x14ac:dyDescent="0.3">
      <c r="A8" s="264" t="s">
        <v>1296</v>
      </c>
      <c r="B8" s="265" t="s">
        <v>1675</v>
      </c>
      <c r="D8" s="274"/>
      <c r="E8" s="272"/>
      <c r="F8" s="273"/>
      <c r="Z8" s="53" t="s">
        <v>1297</v>
      </c>
      <c r="AA8" s="266">
        <v>8.3333333333333329E-2</v>
      </c>
      <c r="AB8" s="267">
        <v>1</v>
      </c>
    </row>
    <row r="9" spans="1:28" x14ac:dyDescent="0.3">
      <c r="A9" s="270"/>
      <c r="B9" s="265" t="s">
        <v>1676</v>
      </c>
      <c r="D9" s="271"/>
      <c r="E9" s="272"/>
      <c r="F9" s="273"/>
      <c r="Z9" s="53" t="s">
        <v>1298</v>
      </c>
      <c r="AA9" s="266">
        <v>0.33333333333333331</v>
      </c>
      <c r="AB9" s="267">
        <v>0.6</v>
      </c>
    </row>
    <row r="10" spans="1:28" x14ac:dyDescent="0.3">
      <c r="A10" s="270"/>
      <c r="B10" s="265" t="s">
        <v>1677</v>
      </c>
      <c r="D10" s="271"/>
      <c r="E10" s="272"/>
      <c r="F10" s="273"/>
      <c r="Z10" s="53" t="s">
        <v>1298</v>
      </c>
      <c r="AA10" s="266">
        <v>0.16666666666666666</v>
      </c>
      <c r="AB10" s="267">
        <v>1</v>
      </c>
    </row>
    <row r="11" spans="1:28" ht="15" thickBot="1" x14ac:dyDescent="0.35">
      <c r="A11" s="270"/>
      <c r="B11" s="265" t="s">
        <v>1678</v>
      </c>
      <c r="D11" s="271"/>
      <c r="E11" s="272"/>
      <c r="F11" s="273"/>
      <c r="Z11" s="53" t="s">
        <v>1299</v>
      </c>
      <c r="AA11" s="266">
        <v>0.25</v>
      </c>
      <c r="AB11" s="267">
        <v>0.5</v>
      </c>
    </row>
    <row r="12" spans="1:28" x14ac:dyDescent="0.3">
      <c r="A12" s="275" t="s">
        <v>1297</v>
      </c>
      <c r="B12" s="276" t="s">
        <v>1307</v>
      </c>
      <c r="D12" s="271"/>
      <c r="E12" s="272"/>
      <c r="F12" s="273"/>
      <c r="Z12" s="53" t="s">
        <v>1299</v>
      </c>
      <c r="AA12" s="266">
        <v>0.16666666666666666</v>
      </c>
      <c r="AB12" s="267">
        <v>0.75</v>
      </c>
    </row>
    <row r="13" spans="1:28" x14ac:dyDescent="0.3">
      <c r="A13" s="264"/>
      <c r="B13" s="265" t="s">
        <v>1308</v>
      </c>
      <c r="D13" s="271"/>
      <c r="E13" s="272"/>
      <c r="F13" s="273"/>
      <c r="Z13" s="53" t="s">
        <v>1299</v>
      </c>
      <c r="AA13" s="266">
        <v>8.3333333333333329E-2</v>
      </c>
      <c r="AB13" s="267">
        <v>1</v>
      </c>
    </row>
    <row r="14" spans="1:28" ht="15" thickBot="1" x14ac:dyDescent="0.35">
      <c r="A14" s="270"/>
      <c r="B14" s="265" t="s">
        <v>1309</v>
      </c>
      <c r="D14" s="271"/>
      <c r="E14" s="272"/>
      <c r="F14" s="273"/>
      <c r="Z14" s="53" t="s">
        <v>1300</v>
      </c>
      <c r="AA14" s="266">
        <v>0.25</v>
      </c>
      <c r="AB14" s="267">
        <v>0.5</v>
      </c>
    </row>
    <row r="15" spans="1:28" x14ac:dyDescent="0.3">
      <c r="A15" s="275" t="s">
        <v>1298</v>
      </c>
      <c r="B15" s="276" t="s">
        <v>1310</v>
      </c>
      <c r="D15" s="271"/>
      <c r="E15" s="272"/>
      <c r="F15" s="273"/>
      <c r="Z15" s="53" t="s">
        <v>1300</v>
      </c>
      <c r="AA15" s="266">
        <v>0.16666666666666666</v>
      </c>
      <c r="AB15" s="267">
        <v>0.75</v>
      </c>
    </row>
    <row r="16" spans="1:28" x14ac:dyDescent="0.3">
      <c r="A16" s="264"/>
      <c r="B16" s="265" t="s">
        <v>1311</v>
      </c>
      <c r="D16" s="271"/>
      <c r="E16" s="272"/>
      <c r="F16" s="273"/>
      <c r="Z16" s="53" t="s">
        <v>1300</v>
      </c>
      <c r="AA16" s="266">
        <v>8.3333333333333329E-2</v>
      </c>
      <c r="AB16" s="267">
        <v>1</v>
      </c>
    </row>
    <row r="17" spans="1:28" ht="15" thickBot="1" x14ac:dyDescent="0.35">
      <c r="A17" s="268"/>
      <c r="B17" s="269" t="s">
        <v>1312</v>
      </c>
      <c r="D17" s="271"/>
      <c r="E17" s="272"/>
      <c r="F17" s="273"/>
      <c r="Z17" s="53" t="s">
        <v>1301</v>
      </c>
      <c r="AA17" s="266">
        <v>0.33333333333333331</v>
      </c>
      <c r="AB17" s="267">
        <v>0.5</v>
      </c>
    </row>
    <row r="18" spans="1:28" x14ac:dyDescent="0.3">
      <c r="A18" s="264" t="s">
        <v>1299</v>
      </c>
      <c r="B18" s="265" t="s">
        <v>1313</v>
      </c>
      <c r="D18" s="271"/>
      <c r="E18" s="272"/>
      <c r="F18" s="273"/>
      <c r="Z18" s="53" t="s">
        <v>1301</v>
      </c>
      <c r="AA18" s="266">
        <v>0.25</v>
      </c>
      <c r="AB18" s="267">
        <v>1</v>
      </c>
    </row>
    <row r="19" spans="1:28" x14ac:dyDescent="0.3">
      <c r="A19" s="264"/>
      <c r="B19" s="265" t="s">
        <v>1314</v>
      </c>
      <c r="D19" s="271"/>
      <c r="E19" s="272"/>
      <c r="F19" s="273"/>
      <c r="Z19" s="53" t="s">
        <v>1379</v>
      </c>
      <c r="AA19" s="266">
        <v>0.20833333333333334</v>
      </c>
      <c r="AB19" s="267">
        <v>0.5</v>
      </c>
    </row>
    <row r="20" spans="1:28" x14ac:dyDescent="0.3">
      <c r="A20" s="270"/>
      <c r="B20" s="265" t="s">
        <v>1315</v>
      </c>
      <c r="D20" s="271"/>
      <c r="E20" s="272"/>
      <c r="F20" s="273"/>
      <c r="Z20" s="53" t="s">
        <v>1379</v>
      </c>
      <c r="AA20" s="266">
        <v>0.125</v>
      </c>
      <c r="AB20" s="267">
        <v>1</v>
      </c>
    </row>
    <row r="21" spans="1:28" ht="15" thickBot="1" x14ac:dyDescent="0.35">
      <c r="A21" s="268"/>
      <c r="B21" s="269" t="s">
        <v>1316</v>
      </c>
      <c r="D21" s="271"/>
      <c r="E21" s="272"/>
      <c r="F21" s="273"/>
    </row>
    <row r="22" spans="1:28" x14ac:dyDescent="0.3">
      <c r="A22" s="264" t="s">
        <v>1300</v>
      </c>
      <c r="B22" s="265" t="s">
        <v>1313</v>
      </c>
      <c r="D22" s="271"/>
      <c r="E22" s="272"/>
      <c r="F22" s="273"/>
    </row>
    <row r="23" spans="1:28" x14ac:dyDescent="0.3">
      <c r="A23" s="264"/>
      <c r="B23" s="265" t="s">
        <v>1314</v>
      </c>
    </row>
    <row r="24" spans="1:28" x14ac:dyDescent="0.3">
      <c r="A24" s="270"/>
      <c r="B24" s="265" t="s">
        <v>1315</v>
      </c>
    </row>
    <row r="25" spans="1:28" ht="15" thickBot="1" x14ac:dyDescent="0.35">
      <c r="A25" s="268"/>
      <c r="B25" s="269" t="s">
        <v>1317</v>
      </c>
    </row>
    <row r="26" spans="1:28" x14ac:dyDescent="0.3">
      <c r="A26" s="264" t="s">
        <v>1301</v>
      </c>
      <c r="B26" s="265" t="s">
        <v>1310</v>
      </c>
    </row>
    <row r="27" spans="1:28" x14ac:dyDescent="0.3">
      <c r="A27" s="264"/>
      <c r="B27" s="265" t="s">
        <v>1318</v>
      </c>
    </row>
    <row r="28" spans="1:28" x14ac:dyDescent="0.3">
      <c r="A28" s="270"/>
      <c r="B28" s="265" t="s">
        <v>1319</v>
      </c>
    </row>
    <row r="29" spans="1:28" ht="15" thickBot="1" x14ac:dyDescent="0.35">
      <c r="A29" s="268"/>
      <c r="B29" s="269" t="s">
        <v>1320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Config</vt:lpstr>
      <vt:lpstr>BASE</vt:lpstr>
      <vt:lpstr>RED</vt:lpstr>
      <vt:lpstr>Extras -UL</vt:lpstr>
      <vt:lpstr>Dry Store - UL</vt:lpstr>
      <vt:lpstr>GF CREW CODES</vt:lpstr>
      <vt:lpstr>SUPL. CALCULATION</vt:lpstr>
      <vt:lpstr>SUPPLIMENTRY</vt:lpstr>
      <vt:lpstr>Other Cancellation Agreements</vt:lpstr>
      <vt:lpstr>Flight Schedule</vt:lpstr>
      <vt:lpstr>Meal Cancellations</vt:lpstr>
      <vt:lpstr>UL Cancellation Codes</vt:lpstr>
      <vt:lpstr>Other Cancellation Codes</vt:lpstr>
      <vt:lpstr>Pax. Inflair Vs. Base</vt:lpstr>
      <vt:lpstr>Pax. Paxcom Vs. Base</vt:lpstr>
      <vt:lpstr>Exras Inflair Vs. Base</vt:lpstr>
      <vt:lpstr>SKED</vt:lpstr>
      <vt:lpstr>SW CODES AND EXTRAS HOT MEALS</vt:lpstr>
      <vt:lpstr>UL GRID - CREW</vt:lpstr>
      <vt:lpstr>REGISTRATIONS</vt:lpstr>
      <vt:lpstr>ROUTES</vt:lpstr>
      <vt:lpstr>BASE!Print_Area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2022-12-08T14:05:38Z</dcterms:modified>
</cp:coreProperties>
</file>