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NILESH\Downloads\"/>
    </mc:Choice>
  </mc:AlternateContent>
  <xr:revisionPtr revIDLastSave="0" documentId="13_ncr:1_{5676CC8A-CEA1-4AEC-B8CA-443DCA7BB479}" xr6:coauthVersionLast="47" xr6:coauthVersionMax="47" xr10:uidLastSave="{00000000-0000-0000-0000-000000000000}"/>
  <bookViews>
    <workbookView xWindow="-108" yWindow="-108" windowWidth="23256" windowHeight="12456" activeTab="1" xr2:uid="{B1B534AD-5134-4F20-A31A-83CDB62FB820}"/>
  </bookViews>
  <sheets>
    <sheet name="Project Documentation" sheetId="1" r:id="rId1"/>
    <sheet name="Project Workshee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9" i="2" l="1"/>
  <c r="C155" i="2"/>
  <c r="C156" i="2"/>
  <c r="C157" i="2"/>
  <c r="C158" i="2"/>
  <c r="C154" i="2"/>
  <c r="C142" i="2"/>
  <c r="B142" i="2"/>
  <c r="C141" i="2"/>
  <c r="B141" i="2"/>
  <c r="B140" i="2"/>
  <c r="C140" i="2"/>
  <c r="C123" i="2"/>
  <c r="C124" i="2"/>
  <c r="C125" i="2"/>
  <c r="C126" i="2"/>
  <c r="C127" i="2"/>
  <c r="C128" i="2"/>
  <c r="C129" i="2"/>
  <c r="C130" i="2"/>
  <c r="C131" i="2"/>
  <c r="C122" i="2"/>
  <c r="C121" i="2"/>
  <c r="C117" i="2"/>
  <c r="C118" i="2"/>
  <c r="C106" i="2"/>
  <c r="C107" i="2"/>
  <c r="C108" i="2"/>
  <c r="C109" i="2"/>
  <c r="C110" i="2"/>
  <c r="C111" i="2"/>
  <c r="C112" i="2"/>
  <c r="C113" i="2"/>
  <c r="C114" i="2"/>
  <c r="C105" i="2"/>
  <c r="C104" i="2"/>
  <c r="C93" i="2"/>
  <c r="C94" i="2"/>
  <c r="C95" i="2"/>
  <c r="C96" i="2"/>
  <c r="C97" i="2"/>
  <c r="C98" i="2"/>
  <c r="C99" i="2"/>
  <c r="C100" i="2"/>
  <c r="C101" i="2"/>
  <c r="C92" i="2"/>
  <c r="C91" i="2"/>
  <c r="A97" i="2"/>
  <c r="C80" i="2"/>
  <c r="C81" i="2"/>
  <c r="C82" i="2"/>
  <c r="C83" i="2"/>
  <c r="C84" i="2"/>
  <c r="C85" i="2"/>
  <c r="C86" i="2"/>
  <c r="C87" i="2"/>
  <c r="C79" i="2"/>
  <c r="B74" i="2"/>
  <c r="C58" i="2"/>
  <c r="B58" i="2"/>
  <c r="B56" i="2"/>
  <c r="C57" i="2"/>
  <c r="B57" i="2"/>
  <c r="C56" i="2"/>
  <c r="C53" i="2"/>
  <c r="B53" i="2"/>
  <c r="C45" i="2"/>
  <c r="F40" i="2"/>
  <c r="C40" i="2"/>
  <c r="H24" i="2"/>
  <c r="H20" i="2"/>
  <c r="B28" i="2"/>
  <c r="E29" i="2"/>
  <c r="H25" i="2" s="1"/>
  <c r="E30" i="2"/>
  <c r="E31" i="2"/>
  <c r="E32" i="2"/>
  <c r="E33" i="2"/>
  <c r="E34" i="2"/>
  <c r="E35" i="2"/>
  <c r="E28" i="2"/>
  <c r="F28" i="2" s="1"/>
  <c r="B29" i="2" s="1"/>
  <c r="F29" i="2" s="1"/>
  <c r="B30" i="2" s="1"/>
  <c r="F30" i="2" s="1"/>
  <c r="B31" i="2" s="1"/>
  <c r="F31" i="2" s="1"/>
  <c r="B32" i="2" s="1"/>
  <c r="F32" i="2" s="1"/>
  <c r="B33" i="2" s="1"/>
  <c r="F33" i="2" s="1"/>
  <c r="B34" i="2" s="1"/>
  <c r="F34" i="2" s="1"/>
  <c r="B35" i="2" s="1"/>
  <c r="F35" i="2" s="1"/>
  <c r="D29" i="2"/>
  <c r="H21" i="2" s="1"/>
  <c r="D30" i="2"/>
  <c r="D31" i="2"/>
  <c r="D32" i="2"/>
  <c r="D33" i="2"/>
  <c r="D34" i="2"/>
  <c r="D35" i="2"/>
  <c r="D28" i="2"/>
  <c r="F25" i="2"/>
  <c r="C20" i="2"/>
  <c r="C25" i="2" s="1"/>
  <c r="C32" i="2" s="1"/>
  <c r="C13" i="2"/>
  <c r="C11" i="2"/>
  <c r="G7" i="2"/>
  <c r="C7" i="2"/>
  <c r="C35" i="2" l="1"/>
  <c r="C31" i="2"/>
  <c r="C34" i="2"/>
  <c r="C30" i="2"/>
  <c r="C33" i="2"/>
  <c r="C29" i="2"/>
  <c r="C28" i="2"/>
  <c r="C17" i="2"/>
</calcChain>
</file>

<file path=xl/sharedStrings.xml><?xml version="1.0" encoding="utf-8"?>
<sst xmlns="http://schemas.openxmlformats.org/spreadsheetml/2006/main" count="107" uniqueCount="63">
  <si>
    <t>Annunity</t>
  </si>
  <si>
    <t>Price</t>
  </si>
  <si>
    <t>Interest Rate</t>
  </si>
  <si>
    <t>No. of Payments</t>
  </si>
  <si>
    <t>Payment</t>
  </si>
  <si>
    <t>PV</t>
  </si>
  <si>
    <t>Payment at the beginning of each year</t>
  </si>
  <si>
    <t>Payment at the end of each year</t>
  </si>
  <si>
    <t>Rate per annum</t>
  </si>
  <si>
    <t>Rate per month</t>
  </si>
  <si>
    <t>Term</t>
  </si>
  <si>
    <t>No. of Monthly Payments</t>
  </si>
  <si>
    <t>Loan Amount (Pv)</t>
  </si>
  <si>
    <t>FV</t>
  </si>
  <si>
    <t>Type</t>
  </si>
  <si>
    <t>EMI</t>
  </si>
  <si>
    <t>Month</t>
  </si>
  <si>
    <t xml:space="preserve"> Beginning Balance </t>
  </si>
  <si>
    <t xml:space="preserve">Interest </t>
  </si>
  <si>
    <t>Principal</t>
  </si>
  <si>
    <t xml:space="preserve">Ending Balnce </t>
  </si>
  <si>
    <t>Rate per Month</t>
  </si>
  <si>
    <t>Interest paid between 2nd and 3rd Months</t>
  </si>
  <si>
    <t>Principal paid between 2nd and 3rd Months</t>
  </si>
  <si>
    <t>Loan Amount</t>
  </si>
  <si>
    <t>Interest</t>
  </si>
  <si>
    <t>Rate</t>
  </si>
  <si>
    <t>Calculating Term of loan</t>
  </si>
  <si>
    <t>No.of Monthly Payments</t>
  </si>
  <si>
    <t xml:space="preserve">Calculating Interest Rate </t>
  </si>
  <si>
    <t>Calculating Annunity</t>
  </si>
  <si>
    <t>Calculating EMI (Eqated Monthly Interest)</t>
  </si>
  <si>
    <t>Dcisions On Investements</t>
  </si>
  <si>
    <t xml:space="preserve">Interest rate </t>
  </si>
  <si>
    <t xml:space="preserve">Time </t>
  </si>
  <si>
    <t>Investment 1</t>
  </si>
  <si>
    <t>Investment 2</t>
  </si>
  <si>
    <t>Total</t>
  </si>
  <si>
    <t>NPV middle year</t>
  </si>
  <si>
    <t>NPV end year</t>
  </si>
  <si>
    <t>NPV beginning year</t>
  </si>
  <si>
    <t>Cash flow at irregular intervals</t>
  </si>
  <si>
    <t>Date</t>
  </si>
  <si>
    <t>Cahs Flows</t>
  </si>
  <si>
    <t>Net Present Values</t>
  </si>
  <si>
    <t>Internal Rate of Return (IRR)</t>
  </si>
  <si>
    <t>Cash flows</t>
  </si>
  <si>
    <t>NPV</t>
  </si>
  <si>
    <t>Determining IRR of Cash Flows for a Project</t>
  </si>
  <si>
    <t>IRR</t>
  </si>
  <si>
    <t>Guess</t>
  </si>
  <si>
    <t>Multiple IRR</t>
  </si>
  <si>
    <t>Cash Flows</t>
  </si>
  <si>
    <t>NO IRRS's</t>
  </si>
  <si>
    <r>
      <t>Mutually exclusive projects</t>
    </r>
    <r>
      <rPr>
        <sz val="14"/>
        <color rgb="FF000000"/>
        <rFont val="Calibri"/>
        <family val="2"/>
        <scheme val="minor"/>
      </rPr>
      <t> </t>
    </r>
  </si>
  <si>
    <t>Year</t>
  </si>
  <si>
    <t xml:space="preserve">Project A </t>
  </si>
  <si>
    <t xml:space="preserve"> Project B</t>
  </si>
  <si>
    <t>Modified IRR (MIRR)</t>
  </si>
  <si>
    <t>Finance Rate</t>
  </si>
  <si>
    <t>Reinvestment Year</t>
  </si>
  <si>
    <t>Discount Rate</t>
  </si>
  <si>
    <t>MIRR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</si>
</sst>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 #,##0;[Red]&quot;₹&quot;\ \-#,##0"/>
    <numFmt numFmtId="8" formatCode="&quot;₹&quot;\ #,##0.00;[Red]&quot;₹&quot;\ \-#,##0.00"/>
    <numFmt numFmtId="44" formatCode="_ &quot;₹&quot;\ * #,##0.00_ ;_ &quot;₹&quot;\ * \-#,##0.00_ ;_ &quot;₹&quot;\ * &quot;-&quot;??_ ;_ @_ "/>
    <numFmt numFmtId="164" formatCode="&quot;₹&quot;\ #,##0"/>
    <numFmt numFmtId="165" formatCode="0.000"/>
    <numFmt numFmtId="166" formatCode="_ [$₹-4009]\ * #,##0.00_ ;_ [$₹-4009]\ * \-#,##0.00_ ;_ [$₹-4009]\ * &quot;-&quot;??_ ;_ @_ "/>
    <numFmt numFmtId="182" formatCode="[$-14009]yyyy/mm/dd;@"/>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6"/>
      <color rgb="FF000000"/>
      <name val="Calibri"/>
      <family val="2"/>
      <scheme val="minor"/>
    </font>
    <font>
      <b/>
      <sz val="14"/>
      <color rgb="FF000000"/>
      <name val="Calibri"/>
      <family val="2"/>
      <scheme val="minor"/>
    </font>
    <font>
      <sz val="14"/>
      <color rgb="FF000000"/>
      <name val="Calibri"/>
      <family val="2"/>
      <scheme val="minor"/>
    </font>
    <font>
      <sz val="8"/>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59">
    <xf numFmtId="0" fontId="0" fillId="0" borderId="0" xfId="0"/>
    <xf numFmtId="0" fontId="2" fillId="0" borderId="1" xfId="0" applyFont="1" applyBorder="1"/>
    <xf numFmtId="6" fontId="2" fillId="0" borderId="1" xfId="0" applyNumberFormat="1" applyFont="1" applyBorder="1"/>
    <xf numFmtId="0" fontId="2" fillId="0" borderId="1" xfId="0" applyFont="1" applyBorder="1" applyAlignment="1">
      <alignment horizontal="right"/>
    </xf>
    <xf numFmtId="164" fontId="2" fillId="0" borderId="1" xfId="0" applyNumberFormat="1" applyFont="1" applyBorder="1" applyAlignment="1">
      <alignment horizontal="right"/>
    </xf>
    <xf numFmtId="0" fontId="0" fillId="3" borderId="0" xfId="0" applyFill="1"/>
    <xf numFmtId="0" fontId="2" fillId="0" borderId="2" xfId="0" applyFont="1" applyBorder="1"/>
    <xf numFmtId="9" fontId="2" fillId="0" borderId="1" xfId="1" applyFont="1" applyBorder="1" applyAlignment="1">
      <alignment horizontal="right"/>
    </xf>
    <xf numFmtId="2" fontId="2" fillId="0" borderId="1" xfId="1" applyNumberFormat="1" applyFont="1" applyBorder="1" applyAlignment="1">
      <alignment horizontal="right"/>
    </xf>
    <xf numFmtId="2" fontId="2" fillId="0" borderId="1" xfId="0" applyNumberFormat="1" applyFont="1" applyBorder="1" applyAlignment="1">
      <alignment horizontal="right"/>
    </xf>
    <xf numFmtId="0" fontId="2" fillId="0" borderId="2" xfId="0" applyFont="1" applyBorder="1" applyAlignment="1">
      <alignment horizontal="left"/>
    </xf>
    <xf numFmtId="0" fontId="0" fillId="0" borderId="3" xfId="0" applyBorder="1" applyAlignment="1">
      <alignment horizontal="right"/>
    </xf>
    <xf numFmtId="0" fontId="2" fillId="0" borderId="4" xfId="0" applyFont="1" applyBorder="1"/>
    <xf numFmtId="6" fontId="2" fillId="0" borderId="4" xfId="0" applyNumberFormat="1" applyFont="1" applyBorder="1" applyAlignment="1">
      <alignment horizontal="right"/>
    </xf>
    <xf numFmtId="0" fontId="0" fillId="2" borderId="2" xfId="0" applyFill="1" applyBorder="1"/>
    <xf numFmtId="0" fontId="0" fillId="2" borderId="5" xfId="0" applyFill="1" applyBorder="1"/>
    <xf numFmtId="0" fontId="0" fillId="2" borderId="3" xfId="0" applyFill="1" applyBorder="1"/>
    <xf numFmtId="165" fontId="2" fillId="0" borderId="1" xfId="1" applyNumberFormat="1" applyFont="1" applyBorder="1" applyAlignment="1">
      <alignment horizontal="right"/>
    </xf>
    <xf numFmtId="0" fontId="0" fillId="0" borderId="1" xfId="0" applyBorder="1"/>
    <xf numFmtId="6" fontId="0" fillId="0" borderId="1" xfId="0" applyNumberFormat="1" applyBorder="1"/>
    <xf numFmtId="0" fontId="0" fillId="2" borderId="1" xfId="0" applyFill="1" applyBorder="1"/>
    <xf numFmtId="0" fontId="0" fillId="3" borderId="6" xfId="0" applyFill="1" applyBorder="1"/>
    <xf numFmtId="0" fontId="0" fillId="3" borderId="7" xfId="0" applyFill="1" applyBorder="1"/>
    <xf numFmtId="0" fontId="0" fillId="3" borderId="3" xfId="0" applyFill="1" applyBorder="1" applyAlignment="1">
      <alignment horizontal="right"/>
    </xf>
    <xf numFmtId="0" fontId="0" fillId="0" borderId="0" xfId="0" applyAlignment="1">
      <alignment horizontal="center"/>
    </xf>
    <xf numFmtId="0" fontId="2" fillId="0" borderId="1" xfId="0" applyFont="1" applyBorder="1" applyAlignment="1">
      <alignment horizontal="center" vertical="top" wrapText="1"/>
    </xf>
    <xf numFmtId="166" fontId="2" fillId="0" borderId="1" xfId="0" applyNumberFormat="1" applyFont="1" applyBorder="1" applyAlignment="1">
      <alignment horizontal="right"/>
    </xf>
    <xf numFmtId="166" fontId="0" fillId="0" borderId="1" xfId="2" applyNumberFormat="1" applyFont="1" applyBorder="1" applyAlignment="1">
      <alignment horizontal="center"/>
    </xf>
    <xf numFmtId="166" fontId="0" fillId="0" borderId="1" xfId="0" applyNumberFormat="1" applyBorder="1" applyAlignment="1">
      <alignment horizontal="center"/>
    </xf>
    <xf numFmtId="166" fontId="0" fillId="0" borderId="1" xfId="0" applyNumberFormat="1" applyBorder="1"/>
    <xf numFmtId="9" fontId="0" fillId="0" borderId="1" xfId="0" applyNumberFormat="1" applyBorder="1"/>
    <xf numFmtId="0" fontId="0" fillId="0" borderId="2" xfId="0" applyBorder="1"/>
    <xf numFmtId="0" fontId="0" fillId="0" borderId="8" xfId="0" applyBorder="1"/>
    <xf numFmtId="0" fontId="2" fillId="0" borderId="8" xfId="0" applyFont="1" applyBorder="1"/>
    <xf numFmtId="1" fontId="0" fillId="0" borderId="1" xfId="0" applyNumberFormat="1" applyBorder="1"/>
    <xf numFmtId="0" fontId="0" fillId="0" borderId="4" xfId="0" applyBorder="1"/>
    <xf numFmtId="8" fontId="0" fillId="0" borderId="1" xfId="0" applyNumberFormat="1" applyBorder="1"/>
    <xf numFmtId="0" fontId="2" fillId="0" borderId="9" xfId="0" applyFont="1" applyBorder="1"/>
    <xf numFmtId="14" fontId="0" fillId="0" borderId="1" xfId="0" applyNumberFormat="1" applyBorder="1"/>
    <xf numFmtId="2" fontId="0" fillId="0" borderId="1" xfId="0" applyNumberFormat="1" applyBorder="1"/>
    <xf numFmtId="14" fontId="2" fillId="0" borderId="1" xfId="0" applyNumberFormat="1" applyFont="1" applyBorder="1"/>
    <xf numFmtId="0" fontId="3" fillId="0" borderId="8" xfId="0" applyFont="1" applyBorder="1"/>
    <xf numFmtId="0" fontId="3" fillId="0" borderId="1" xfId="0" applyFont="1" applyBorder="1"/>
    <xf numFmtId="0" fontId="3" fillId="0" borderId="2" xfId="0" applyFont="1" applyBorder="1" applyAlignment="1">
      <alignment wrapText="1"/>
    </xf>
    <xf numFmtId="10" fontId="0" fillId="0" borderId="1" xfId="0" applyNumberFormat="1" applyBorder="1"/>
    <xf numFmtId="0" fontId="4" fillId="0" borderId="1" xfId="0" applyFont="1" applyBorder="1"/>
    <xf numFmtId="0" fontId="4" fillId="0" borderId="0" xfId="0" applyFont="1" applyAlignment="1">
      <alignment wrapText="1"/>
    </xf>
    <xf numFmtId="10" fontId="0" fillId="0" borderId="2" xfId="0" applyNumberFormat="1" applyBorder="1"/>
    <xf numFmtId="9" fontId="0" fillId="0" borderId="1" xfId="1" applyFont="1" applyBorder="1"/>
    <xf numFmtId="0" fontId="5" fillId="0" borderId="0" xfId="0" applyFont="1"/>
    <xf numFmtId="9" fontId="0" fillId="0" borderId="1" xfId="0" applyNumberFormat="1" applyFont="1" applyBorder="1"/>
    <xf numFmtId="0" fontId="5" fillId="0" borderId="1" xfId="0" applyFont="1" applyBorder="1"/>
    <xf numFmtId="8" fontId="2" fillId="0" borderId="1" xfId="0" applyNumberFormat="1" applyFont="1" applyBorder="1"/>
    <xf numFmtId="2" fontId="0" fillId="0" borderId="1" xfId="2" applyNumberFormat="1" applyFont="1" applyBorder="1"/>
    <xf numFmtId="182" fontId="0" fillId="0" borderId="0" xfId="0" applyNumberFormat="1"/>
    <xf numFmtId="182" fontId="0" fillId="0" borderId="0" xfId="0" applyNumberFormat="1" applyAlignment="1"/>
    <xf numFmtId="0" fontId="0" fillId="0" borderId="1" xfId="0" applyNumberFormat="1" applyBorder="1"/>
    <xf numFmtId="9" fontId="2" fillId="0" borderId="1" xfId="1" applyNumberFormat="1" applyFont="1" applyBorder="1"/>
    <xf numFmtId="0" fontId="0" fillId="0" borderId="0" xfId="0" applyBorder="1"/>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266700</xdr:colOff>
      <xdr:row>12</xdr:row>
      <xdr:rowOff>190491</xdr:rowOff>
    </xdr:from>
    <xdr:to>
      <xdr:col>28</xdr:col>
      <xdr:colOff>542925</xdr:colOff>
      <xdr:row>1157</xdr:row>
      <xdr:rowOff>114300</xdr:rowOff>
    </xdr:to>
    <xdr:sp macro="" textlink="">
      <xdr:nvSpPr>
        <xdr:cNvPr id="3" name="TextBox 2">
          <a:extLst>
            <a:ext uri="{FF2B5EF4-FFF2-40B4-BE49-F238E27FC236}">
              <a16:creationId xmlns:a16="http://schemas.microsoft.com/office/drawing/2014/main" id="{2E51D69B-5DEF-45BF-B0C6-E03A011F00C6}"/>
            </a:ext>
          </a:extLst>
        </xdr:cNvPr>
        <xdr:cNvSpPr txBox="1"/>
      </xdr:nvSpPr>
      <xdr:spPr>
        <a:xfrm>
          <a:off x="266700" y="952491"/>
          <a:ext cx="17345025" cy="218046309"/>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0</xdr:col>
      <xdr:colOff>533400</xdr:colOff>
      <xdr:row>47</xdr:row>
      <xdr:rowOff>66675</xdr:rowOff>
    </xdr:from>
    <xdr:to>
      <xdr:col>7</xdr:col>
      <xdr:colOff>295275</xdr:colOff>
      <xdr:row>68</xdr:row>
      <xdr:rowOff>152400</xdr:rowOff>
    </xdr:to>
    <xdr:pic>
      <xdr:nvPicPr>
        <xdr:cNvPr id="4" name="Picture 3" descr="Payments">
          <a:extLst>
            <a:ext uri="{FF2B5EF4-FFF2-40B4-BE49-F238E27FC236}">
              <a16:creationId xmlns:a16="http://schemas.microsoft.com/office/drawing/2014/main"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7496175"/>
          <a:ext cx="4029075" cy="408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533400</xdr:colOff>
      <xdr:row>72</xdr:row>
      <xdr:rowOff>76200</xdr:rowOff>
    </xdr:from>
    <xdr:to>
      <xdr:col>7</xdr:col>
      <xdr:colOff>76200</xdr:colOff>
      <xdr:row>92</xdr:row>
      <xdr:rowOff>123825</xdr:rowOff>
    </xdr:to>
    <xdr:pic>
      <xdr:nvPicPr>
        <xdr:cNvPr id="5" name="Picture 4" descr="Payments Result">
          <a:extLst>
            <a:ext uri="{FF2B5EF4-FFF2-40B4-BE49-F238E27FC236}">
              <a16:creationId xmlns:a16="http://schemas.microsoft.com/office/drawing/2014/main"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3400" y="12268200"/>
          <a:ext cx="3810000" cy="385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122</xdr:row>
      <xdr:rowOff>76200</xdr:rowOff>
    </xdr:from>
    <xdr:to>
      <xdr:col>10</xdr:col>
      <xdr:colOff>28575</xdr:colOff>
      <xdr:row>139</xdr:row>
      <xdr:rowOff>57150</xdr:rowOff>
    </xdr:to>
    <xdr:pic>
      <xdr:nvPicPr>
        <xdr:cNvPr id="6" name="Picture 5" descr="Use PMT Function">
          <a:extLst>
            <a:ext uri="{FF2B5EF4-FFF2-40B4-BE49-F238E27FC236}">
              <a16:creationId xmlns:a16="http://schemas.microsoft.com/office/drawing/2014/main"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9575" y="21793200"/>
          <a:ext cx="5715000" cy="3219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147</xdr:row>
      <xdr:rowOff>171450</xdr:rowOff>
    </xdr:from>
    <xdr:to>
      <xdr:col>8</xdr:col>
      <xdr:colOff>514350</xdr:colOff>
      <xdr:row>165</xdr:row>
      <xdr:rowOff>9525</xdr:rowOff>
    </xdr:to>
    <xdr:pic>
      <xdr:nvPicPr>
        <xdr:cNvPr id="7" name="Picture 6" descr="Present and Future Value">
          <a:extLst>
            <a:ext uri="{FF2B5EF4-FFF2-40B4-BE49-F238E27FC236}">
              <a16:creationId xmlns:a16="http://schemas.microsoft.com/office/drawing/2014/main"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7200" y="26650950"/>
          <a:ext cx="4933950"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476250</xdr:colOff>
      <xdr:row>178</xdr:row>
      <xdr:rowOff>142875</xdr:rowOff>
    </xdr:from>
    <xdr:to>
      <xdr:col>7</xdr:col>
      <xdr:colOff>504825</xdr:colOff>
      <xdr:row>190</xdr:row>
      <xdr:rowOff>152400</xdr:rowOff>
    </xdr:to>
    <xdr:pic>
      <xdr:nvPicPr>
        <xdr:cNvPr id="8" name="Picture 7" descr="Calculate EMI">
          <a:extLst>
            <a:ext uri="{FF2B5EF4-FFF2-40B4-BE49-F238E27FC236}">
              <a16:creationId xmlns:a16="http://schemas.microsoft.com/office/drawing/2014/main"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76250" y="32527875"/>
          <a:ext cx="4295775" cy="229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371475</xdr:colOff>
      <xdr:row>194</xdr:row>
      <xdr:rowOff>161925</xdr:rowOff>
    </xdr:from>
    <xdr:to>
      <xdr:col>7</xdr:col>
      <xdr:colOff>447675</xdr:colOff>
      <xdr:row>208</xdr:row>
      <xdr:rowOff>76200</xdr:rowOff>
    </xdr:to>
    <xdr:pic>
      <xdr:nvPicPr>
        <xdr:cNvPr id="16" name="Picture 15" descr="EMI Result">
          <a:extLst>
            <a:ext uri="{FF2B5EF4-FFF2-40B4-BE49-F238E27FC236}">
              <a16:creationId xmlns:a16="http://schemas.microsoft.com/office/drawing/2014/main"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71475" y="37118925"/>
          <a:ext cx="43434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542925</xdr:colOff>
      <xdr:row>216</xdr:row>
      <xdr:rowOff>76197</xdr:rowOff>
    </xdr:from>
    <xdr:to>
      <xdr:col>14</xdr:col>
      <xdr:colOff>595</xdr:colOff>
      <xdr:row>234</xdr:row>
      <xdr:rowOff>57147</xdr:rowOff>
    </xdr:to>
    <xdr:pic>
      <xdr:nvPicPr>
        <xdr:cNvPr id="17" name="Picture 16" descr="Calculate Interest and Principal">
          <a:extLst>
            <a:ext uri="{FF2B5EF4-FFF2-40B4-BE49-F238E27FC236}">
              <a16:creationId xmlns:a16="http://schemas.microsoft.com/office/drawing/2014/main"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42925" y="39700197"/>
          <a:ext cx="7992070" cy="3409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239</xdr:row>
      <xdr:rowOff>19046</xdr:rowOff>
    </xdr:from>
    <xdr:to>
      <xdr:col>14</xdr:col>
      <xdr:colOff>117324</xdr:colOff>
      <xdr:row>252</xdr:row>
      <xdr:rowOff>123821</xdr:rowOff>
    </xdr:to>
    <xdr:pic>
      <xdr:nvPicPr>
        <xdr:cNvPr id="18" name="Picture 17" descr="Calculate Interest and Principal Result">
          <a:extLst>
            <a:ext uri="{FF2B5EF4-FFF2-40B4-BE49-F238E27FC236}">
              <a16:creationId xmlns:a16="http://schemas.microsoft.com/office/drawing/2014/main"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 y="44024546"/>
          <a:ext cx="8194524"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329565</xdr:colOff>
      <xdr:row>253</xdr:row>
      <xdr:rowOff>20955</xdr:rowOff>
    </xdr:from>
    <xdr:to>
      <xdr:col>23</xdr:col>
      <xdr:colOff>558165</xdr:colOff>
      <xdr:row>273</xdr:row>
      <xdr:rowOff>108585</xdr:rowOff>
    </xdr:to>
    <xdr:pic>
      <xdr:nvPicPr>
        <xdr:cNvPr id="19" name="Picture 18" descr="Summing Up">
          <a:extLst>
            <a:ext uri="{FF2B5EF4-FFF2-40B4-BE49-F238E27FC236}">
              <a16:creationId xmlns:a16="http://schemas.microsoft.com/office/drawing/2014/main"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863965" y="46289595"/>
          <a:ext cx="5715000" cy="37452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600075</xdr:colOff>
      <xdr:row>292</xdr:row>
      <xdr:rowOff>83820</xdr:rowOff>
    </xdr:from>
    <xdr:to>
      <xdr:col>17</xdr:col>
      <xdr:colOff>219075</xdr:colOff>
      <xdr:row>313</xdr:row>
      <xdr:rowOff>142875</xdr:rowOff>
    </xdr:to>
    <xdr:pic>
      <xdr:nvPicPr>
        <xdr:cNvPr id="21" name="Picture 20" descr="Summing Up Result">
          <a:extLst>
            <a:ext uri="{FF2B5EF4-FFF2-40B4-BE49-F238E27FC236}">
              <a16:creationId xmlns:a16="http://schemas.microsoft.com/office/drawing/2014/main"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867275" y="53484780"/>
          <a:ext cx="5715000" cy="389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243840</xdr:colOff>
      <xdr:row>319</xdr:row>
      <xdr:rowOff>89535</xdr:rowOff>
    </xdr:from>
    <xdr:to>
      <xdr:col>9</xdr:col>
      <xdr:colOff>234315</xdr:colOff>
      <xdr:row>328</xdr:row>
      <xdr:rowOff>22860</xdr:rowOff>
    </xdr:to>
    <xdr:pic>
      <xdr:nvPicPr>
        <xdr:cNvPr id="24" name="Picture 23" descr="Calculating Interest Rate">
          <a:extLst>
            <a:ext uri="{FF2B5EF4-FFF2-40B4-BE49-F238E27FC236}">
              <a16:creationId xmlns:a16="http://schemas.microsoft.com/office/drawing/2014/main"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53440" y="58428255"/>
          <a:ext cx="4867275" cy="15792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548640</xdr:colOff>
      <xdr:row>339</xdr:row>
      <xdr:rowOff>20955</xdr:rowOff>
    </xdr:from>
    <xdr:to>
      <xdr:col>9</xdr:col>
      <xdr:colOff>329565</xdr:colOff>
      <xdr:row>351</xdr:row>
      <xdr:rowOff>11430</xdr:rowOff>
    </xdr:to>
    <xdr:pic>
      <xdr:nvPicPr>
        <xdr:cNvPr id="25" name="Picture 24" descr="Calculating Interest Rate Result">
          <a:extLst>
            <a:ext uri="{FF2B5EF4-FFF2-40B4-BE49-F238E27FC236}">
              <a16:creationId xmlns:a16="http://schemas.microsoft.com/office/drawing/2014/main"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48640" y="62017275"/>
          <a:ext cx="5267325" cy="2185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135255</xdr:colOff>
      <xdr:row>358</xdr:row>
      <xdr:rowOff>3810</xdr:rowOff>
    </xdr:from>
    <xdr:to>
      <xdr:col>12</xdr:col>
      <xdr:colOff>125730</xdr:colOff>
      <xdr:row>367</xdr:row>
      <xdr:rowOff>3810</xdr:rowOff>
    </xdr:to>
    <xdr:pic>
      <xdr:nvPicPr>
        <xdr:cNvPr id="26" name="Picture 25" descr="Excel Nper Function">
          <a:extLst>
            <a:ext uri="{FF2B5EF4-FFF2-40B4-BE49-F238E27FC236}">
              <a16:creationId xmlns:a16="http://schemas.microsoft.com/office/drawing/2014/main"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573655" y="65474850"/>
          <a:ext cx="4867275" cy="1645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375</xdr:row>
      <xdr:rowOff>76200</xdr:rowOff>
    </xdr:from>
    <xdr:to>
      <xdr:col>8</xdr:col>
      <xdr:colOff>542925</xdr:colOff>
      <xdr:row>386</xdr:row>
      <xdr:rowOff>9525</xdr:rowOff>
    </xdr:to>
    <xdr:pic>
      <xdr:nvPicPr>
        <xdr:cNvPr id="27" name="Picture 26" descr="Excel Nper Function result">
          <a:extLst>
            <a:ext uri="{FF2B5EF4-FFF2-40B4-BE49-F238E27FC236}">
              <a16:creationId xmlns:a16="http://schemas.microsoft.com/office/drawing/2014/main"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09575" y="69989700"/>
          <a:ext cx="5010150" cy="2028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327660</xdr:colOff>
      <xdr:row>442</xdr:row>
      <xdr:rowOff>83820</xdr:rowOff>
    </xdr:from>
    <xdr:to>
      <xdr:col>9</xdr:col>
      <xdr:colOff>356235</xdr:colOff>
      <xdr:row>456</xdr:row>
      <xdr:rowOff>26670</xdr:rowOff>
    </xdr:to>
    <xdr:pic>
      <xdr:nvPicPr>
        <xdr:cNvPr id="28" name="Picture 27" descr="Decisions on Investments">
          <a:extLst>
            <a:ext uri="{FF2B5EF4-FFF2-40B4-BE49-F238E27FC236}">
              <a16:creationId xmlns:a16="http://schemas.microsoft.com/office/drawing/2014/main"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37260" y="80916780"/>
          <a:ext cx="4905375" cy="25031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560070</xdr:colOff>
      <xdr:row>413</xdr:row>
      <xdr:rowOff>131445</xdr:rowOff>
    </xdr:from>
    <xdr:to>
      <xdr:col>14</xdr:col>
      <xdr:colOff>179070</xdr:colOff>
      <xdr:row>429</xdr:row>
      <xdr:rowOff>36195</xdr:rowOff>
    </xdr:to>
    <xdr:pic>
      <xdr:nvPicPr>
        <xdr:cNvPr id="29" name="Picture 28" descr="NPV Function">
          <a:extLst>
            <a:ext uri="{FF2B5EF4-FFF2-40B4-BE49-F238E27FC236}">
              <a16:creationId xmlns:a16="http://schemas.microsoft.com/office/drawing/2014/main"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998470" y="75660885"/>
          <a:ext cx="5715000" cy="2830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401955</xdr:colOff>
      <xdr:row>442</xdr:row>
      <xdr:rowOff>125730</xdr:rowOff>
    </xdr:from>
    <xdr:to>
      <xdr:col>20</xdr:col>
      <xdr:colOff>554355</xdr:colOff>
      <xdr:row>458</xdr:row>
      <xdr:rowOff>28575</xdr:rowOff>
    </xdr:to>
    <xdr:pic>
      <xdr:nvPicPr>
        <xdr:cNvPr id="31" name="Picture 30" descr="NPV Function Result">
          <a:extLst>
            <a:ext uri="{FF2B5EF4-FFF2-40B4-BE49-F238E27FC236}">
              <a16:creationId xmlns:a16="http://schemas.microsoft.com/office/drawing/2014/main"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717155" y="80958690"/>
          <a:ext cx="5029200" cy="2828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140970</xdr:colOff>
      <xdr:row>461</xdr:row>
      <xdr:rowOff>78105</xdr:rowOff>
    </xdr:from>
    <xdr:to>
      <xdr:col>15</xdr:col>
      <xdr:colOff>93345</xdr:colOff>
      <xdr:row>478</xdr:row>
      <xdr:rowOff>135255</xdr:rowOff>
    </xdr:to>
    <xdr:pic>
      <xdr:nvPicPr>
        <xdr:cNvPr id="32" name="Picture 31" descr="Cash Flows at Beginning Year">
          <a:extLst>
            <a:ext uri="{FF2B5EF4-FFF2-40B4-BE49-F238E27FC236}">
              <a16:creationId xmlns:a16="http://schemas.microsoft.com/office/drawing/2014/main"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798570" y="84385785"/>
          <a:ext cx="5438775" cy="3166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592455</xdr:colOff>
      <xdr:row>493</xdr:row>
      <xdr:rowOff>11430</xdr:rowOff>
    </xdr:from>
    <xdr:to>
      <xdr:col>16</xdr:col>
      <xdr:colOff>211455</xdr:colOff>
      <xdr:row>511</xdr:row>
      <xdr:rowOff>78105</xdr:rowOff>
    </xdr:to>
    <xdr:pic>
      <xdr:nvPicPr>
        <xdr:cNvPr id="33" name="Picture 32" descr="Cash Flows at Beginning Year Result">
          <a:extLst>
            <a:ext uri="{FF2B5EF4-FFF2-40B4-BE49-F238E27FC236}">
              <a16:creationId xmlns:a16="http://schemas.microsoft.com/office/drawing/2014/main"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859655" y="90171270"/>
          <a:ext cx="5105400" cy="33585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306705</xdr:colOff>
      <xdr:row>544</xdr:row>
      <xdr:rowOff>133350</xdr:rowOff>
    </xdr:from>
    <xdr:to>
      <xdr:col>10</xdr:col>
      <xdr:colOff>1905</xdr:colOff>
      <xdr:row>563</xdr:row>
      <xdr:rowOff>133350</xdr:rowOff>
    </xdr:to>
    <xdr:pic>
      <xdr:nvPicPr>
        <xdr:cNvPr id="34" name="Picture 33" descr="Cash Flows in Middle Year">
          <a:extLst>
            <a:ext uri="{FF2B5EF4-FFF2-40B4-BE49-F238E27FC236}">
              <a16:creationId xmlns:a16="http://schemas.microsoft.com/office/drawing/2014/main"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916305" y="99620070"/>
          <a:ext cx="5181600" cy="347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512445</xdr:colOff>
      <xdr:row>570</xdr:row>
      <xdr:rowOff>28575</xdr:rowOff>
    </xdr:from>
    <xdr:to>
      <xdr:col>16</xdr:col>
      <xdr:colOff>579120</xdr:colOff>
      <xdr:row>590</xdr:row>
      <xdr:rowOff>144780</xdr:rowOff>
    </xdr:to>
    <xdr:pic>
      <xdr:nvPicPr>
        <xdr:cNvPr id="35" name="Picture 34" descr="Cash Flows in Middle Year Result">
          <a:extLst>
            <a:ext uri="{FF2B5EF4-FFF2-40B4-BE49-F238E27FC236}">
              <a16:creationId xmlns:a16="http://schemas.microsoft.com/office/drawing/2014/main"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5389245" y="104270175"/>
          <a:ext cx="4943475" cy="3773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468630</xdr:colOff>
      <xdr:row>604</xdr:row>
      <xdr:rowOff>36195</xdr:rowOff>
    </xdr:from>
    <xdr:to>
      <xdr:col>8</xdr:col>
      <xdr:colOff>563880</xdr:colOff>
      <xdr:row>622</xdr:row>
      <xdr:rowOff>76200</xdr:rowOff>
    </xdr:to>
    <xdr:pic>
      <xdr:nvPicPr>
        <xdr:cNvPr id="36" name="Picture 35" descr="Cash Flows at Irregular Intervals">
          <a:extLst>
            <a:ext uri="{FF2B5EF4-FFF2-40B4-BE49-F238E27FC236}">
              <a16:creationId xmlns:a16="http://schemas.microsoft.com/office/drawing/2014/main"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078230" y="110495715"/>
          <a:ext cx="4362450" cy="3331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234315</xdr:colOff>
      <xdr:row>624</xdr:row>
      <xdr:rowOff>68580</xdr:rowOff>
    </xdr:from>
    <xdr:to>
      <xdr:col>15</xdr:col>
      <xdr:colOff>291465</xdr:colOff>
      <xdr:row>644</xdr:row>
      <xdr:rowOff>173355</xdr:rowOff>
    </xdr:to>
    <xdr:pic>
      <xdr:nvPicPr>
        <xdr:cNvPr id="37" name="Picture 36" descr="Cash Flows at Irregular Intervals Result">
          <a:extLst>
            <a:ext uri="{FF2B5EF4-FFF2-40B4-BE49-F238E27FC236}">
              <a16:creationId xmlns:a16="http://schemas.microsoft.com/office/drawing/2014/main"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720715" y="114185700"/>
          <a:ext cx="3714750" cy="3762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320040</xdr:colOff>
      <xdr:row>657</xdr:row>
      <xdr:rowOff>93345</xdr:rowOff>
    </xdr:from>
    <xdr:to>
      <xdr:col>9</xdr:col>
      <xdr:colOff>558165</xdr:colOff>
      <xdr:row>677</xdr:row>
      <xdr:rowOff>121920</xdr:rowOff>
    </xdr:to>
    <xdr:pic>
      <xdr:nvPicPr>
        <xdr:cNvPr id="39" name="Picture 38" descr="Include Date">
          <a:extLst>
            <a:ext uri="{FF2B5EF4-FFF2-40B4-BE49-F238E27FC236}">
              <a16:creationId xmlns:a16="http://schemas.microsoft.com/office/drawing/2014/main"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539240" y="120245505"/>
          <a:ext cx="4505325" cy="368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110490</xdr:colOff>
      <xdr:row>681</xdr:row>
      <xdr:rowOff>163830</xdr:rowOff>
    </xdr:from>
    <xdr:to>
      <xdr:col>10</xdr:col>
      <xdr:colOff>586740</xdr:colOff>
      <xdr:row>702</xdr:row>
      <xdr:rowOff>40005</xdr:rowOff>
    </xdr:to>
    <xdr:pic>
      <xdr:nvPicPr>
        <xdr:cNvPr id="40" name="Picture 39" descr="Include Date Result">
          <a:extLst>
            <a:ext uri="{FF2B5EF4-FFF2-40B4-BE49-F238E27FC236}">
              <a16:creationId xmlns:a16="http://schemas.microsoft.com/office/drawing/2014/main"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3158490" y="124705110"/>
          <a:ext cx="3524250" cy="3716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300990</xdr:colOff>
      <xdr:row>710</xdr:row>
      <xdr:rowOff>156210</xdr:rowOff>
    </xdr:from>
    <xdr:to>
      <xdr:col>9</xdr:col>
      <xdr:colOff>443865</xdr:colOff>
      <xdr:row>729</xdr:row>
      <xdr:rowOff>89535</xdr:rowOff>
    </xdr:to>
    <xdr:pic>
      <xdr:nvPicPr>
        <xdr:cNvPr id="41" name="Picture 40" descr="Internal Rate of Return">
          <a:extLst>
            <a:ext uri="{FF2B5EF4-FFF2-40B4-BE49-F238E27FC236}">
              <a16:creationId xmlns:a16="http://schemas.microsoft.com/office/drawing/2014/main"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520190" y="130001010"/>
          <a:ext cx="4410075" cy="34080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62865</xdr:colOff>
      <xdr:row>745</xdr:row>
      <xdr:rowOff>22860</xdr:rowOff>
    </xdr:from>
    <xdr:to>
      <xdr:col>9</xdr:col>
      <xdr:colOff>577215</xdr:colOff>
      <xdr:row>760</xdr:row>
      <xdr:rowOff>20955</xdr:rowOff>
    </xdr:to>
    <xdr:pic>
      <xdr:nvPicPr>
        <xdr:cNvPr id="42" name="Picture 41" descr="Calculate IRR">
          <a:extLst>
            <a:ext uri="{FF2B5EF4-FFF2-40B4-BE49-F238E27FC236}">
              <a16:creationId xmlns:a16="http://schemas.microsoft.com/office/drawing/2014/main"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672465" y="136268460"/>
          <a:ext cx="5391150" cy="2741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241935</xdr:colOff>
      <xdr:row>760</xdr:row>
      <xdr:rowOff>144780</xdr:rowOff>
    </xdr:from>
    <xdr:to>
      <xdr:col>10</xdr:col>
      <xdr:colOff>146685</xdr:colOff>
      <xdr:row>775</xdr:row>
      <xdr:rowOff>135255</xdr:rowOff>
    </xdr:to>
    <xdr:pic>
      <xdr:nvPicPr>
        <xdr:cNvPr id="43" name="Picture 42" descr="Calculate IRR">
          <a:extLst>
            <a:ext uri="{FF2B5EF4-FFF2-40B4-BE49-F238E27FC236}">
              <a16:creationId xmlns:a16="http://schemas.microsoft.com/office/drawing/2014/main"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851535" y="139133580"/>
          <a:ext cx="5391150"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358140</xdr:colOff>
      <xdr:row>795</xdr:row>
      <xdr:rowOff>47625</xdr:rowOff>
    </xdr:from>
    <xdr:to>
      <xdr:col>11</xdr:col>
      <xdr:colOff>205740</xdr:colOff>
      <xdr:row>814</xdr:row>
      <xdr:rowOff>116205</xdr:rowOff>
    </xdr:to>
    <xdr:pic>
      <xdr:nvPicPr>
        <xdr:cNvPr id="44" name="Picture 43" descr="Unique IRR">
          <a:extLst>
            <a:ext uri="{FF2B5EF4-FFF2-40B4-BE49-F238E27FC236}">
              <a16:creationId xmlns:a16="http://schemas.microsoft.com/office/drawing/2014/main"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577340" y="145437225"/>
          <a:ext cx="5334000" cy="354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502920</xdr:colOff>
      <xdr:row>819</xdr:row>
      <xdr:rowOff>78105</xdr:rowOff>
    </xdr:from>
    <xdr:to>
      <xdr:col>17</xdr:col>
      <xdr:colOff>521970</xdr:colOff>
      <xdr:row>839</xdr:row>
      <xdr:rowOff>108585</xdr:rowOff>
    </xdr:to>
    <xdr:pic>
      <xdr:nvPicPr>
        <xdr:cNvPr id="46" name="Picture 45" descr="Unique Value">
          <a:extLst>
            <a:ext uri="{FF2B5EF4-FFF2-40B4-BE49-F238E27FC236}">
              <a16:creationId xmlns:a16="http://schemas.microsoft.com/office/drawing/2014/main"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7208520" y="149856825"/>
          <a:ext cx="3676650" cy="3688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535305</xdr:colOff>
      <xdr:row>849</xdr:row>
      <xdr:rowOff>76200</xdr:rowOff>
    </xdr:from>
    <xdr:to>
      <xdr:col>13</xdr:col>
      <xdr:colOff>154305</xdr:colOff>
      <xdr:row>866</xdr:row>
      <xdr:rowOff>76200</xdr:rowOff>
    </xdr:to>
    <xdr:pic>
      <xdr:nvPicPr>
        <xdr:cNvPr id="48" name="Picture 47" descr="Multiple IRRs">
          <a:extLst>
            <a:ext uri="{FF2B5EF4-FFF2-40B4-BE49-F238E27FC236}">
              <a16:creationId xmlns:a16="http://schemas.microsoft.com/office/drawing/2014/main"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2364105" y="155341320"/>
          <a:ext cx="5715000" cy="3108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287655</xdr:colOff>
      <xdr:row>871</xdr:row>
      <xdr:rowOff>80010</xdr:rowOff>
    </xdr:from>
    <xdr:to>
      <xdr:col>8</xdr:col>
      <xdr:colOff>344805</xdr:colOff>
      <xdr:row>890</xdr:row>
      <xdr:rowOff>127635</xdr:rowOff>
    </xdr:to>
    <xdr:pic>
      <xdr:nvPicPr>
        <xdr:cNvPr id="49" name="Picture 48" descr="Multiple IRRs result">
          <a:extLst>
            <a:ext uri="{FF2B5EF4-FFF2-40B4-BE49-F238E27FC236}">
              <a16:creationId xmlns:a16="http://schemas.microsoft.com/office/drawing/2014/main"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506855" y="159368490"/>
          <a:ext cx="3714750" cy="3522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17145</xdr:colOff>
      <xdr:row>905</xdr:row>
      <xdr:rowOff>165735</xdr:rowOff>
    </xdr:from>
    <xdr:to>
      <xdr:col>12</xdr:col>
      <xdr:colOff>150495</xdr:colOff>
      <xdr:row>925</xdr:row>
      <xdr:rowOff>165735</xdr:rowOff>
    </xdr:to>
    <xdr:pic>
      <xdr:nvPicPr>
        <xdr:cNvPr id="51" name="Picture 50" descr="Calculating NPV">
          <a:extLst>
            <a:ext uri="{FF2B5EF4-FFF2-40B4-BE49-F238E27FC236}">
              <a16:creationId xmlns:a16="http://schemas.microsoft.com/office/drawing/2014/main"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284345" y="165672135"/>
          <a:ext cx="318135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401955</xdr:colOff>
      <xdr:row>934</xdr:row>
      <xdr:rowOff>28575</xdr:rowOff>
    </xdr:from>
    <xdr:to>
      <xdr:col>10</xdr:col>
      <xdr:colOff>135255</xdr:colOff>
      <xdr:row>953</xdr:row>
      <xdr:rowOff>57150</xdr:rowOff>
    </xdr:to>
    <xdr:pic>
      <xdr:nvPicPr>
        <xdr:cNvPr id="52" name="Picture 51" descr="No IRRs">
          <a:extLst>
            <a:ext uri="{FF2B5EF4-FFF2-40B4-BE49-F238E27FC236}">
              <a16:creationId xmlns:a16="http://schemas.microsoft.com/office/drawing/2014/main"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621155" y="170838495"/>
          <a:ext cx="4610100" cy="3503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481965</xdr:colOff>
      <xdr:row>961</xdr:row>
      <xdr:rowOff>36195</xdr:rowOff>
    </xdr:from>
    <xdr:to>
      <xdr:col>9</xdr:col>
      <xdr:colOff>558165</xdr:colOff>
      <xdr:row>980</xdr:row>
      <xdr:rowOff>102870</xdr:rowOff>
    </xdr:to>
    <xdr:pic>
      <xdr:nvPicPr>
        <xdr:cNvPr id="53" name="Picture 52" descr="No IRRs result">
          <a:extLst>
            <a:ext uri="{FF2B5EF4-FFF2-40B4-BE49-F238E27FC236}">
              <a16:creationId xmlns:a16="http://schemas.microsoft.com/office/drawing/2014/main"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310765" y="175783875"/>
          <a:ext cx="3733800" cy="354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xdr:colOff>
      <xdr:row>985</xdr:row>
      <xdr:rowOff>142875</xdr:rowOff>
    </xdr:from>
    <xdr:to>
      <xdr:col>10</xdr:col>
      <xdr:colOff>112395</xdr:colOff>
      <xdr:row>1005</xdr:row>
      <xdr:rowOff>26670</xdr:rowOff>
    </xdr:to>
    <xdr:pic>
      <xdr:nvPicPr>
        <xdr:cNvPr id="55" name="Picture 54" descr="No IRRs result">
          <a:extLst>
            <a:ext uri="{FF2B5EF4-FFF2-40B4-BE49-F238E27FC236}">
              <a16:creationId xmlns:a16="http://schemas.microsoft.com/office/drawing/2014/main"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474595" y="180279675"/>
          <a:ext cx="3733800" cy="354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59055</xdr:colOff>
      <xdr:row>1028</xdr:row>
      <xdr:rowOff>34290</xdr:rowOff>
    </xdr:from>
    <xdr:to>
      <xdr:col>7</xdr:col>
      <xdr:colOff>382905</xdr:colOff>
      <xdr:row>1035</xdr:row>
      <xdr:rowOff>139065</xdr:rowOff>
    </xdr:to>
    <xdr:pic>
      <xdr:nvPicPr>
        <xdr:cNvPr id="56" name="Picture 55" descr="Significant Size">
          <a:extLst>
            <a:ext uri="{FF2B5EF4-FFF2-40B4-BE49-F238E27FC236}">
              <a16:creationId xmlns:a16="http://schemas.microsoft.com/office/drawing/2014/main"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668655" y="188034930"/>
          <a:ext cx="3981450" cy="13849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320040</xdr:colOff>
      <xdr:row>1052</xdr:row>
      <xdr:rowOff>68580</xdr:rowOff>
    </xdr:from>
    <xdr:to>
      <xdr:col>8</xdr:col>
      <xdr:colOff>548640</xdr:colOff>
      <xdr:row>1070</xdr:row>
      <xdr:rowOff>99060</xdr:rowOff>
    </xdr:to>
    <xdr:pic>
      <xdr:nvPicPr>
        <xdr:cNvPr id="57" name="Picture 56" descr="Different Cash Flows">
          <a:extLst>
            <a:ext uri="{FF2B5EF4-FFF2-40B4-BE49-F238E27FC236}">
              <a16:creationId xmlns:a16="http://schemas.microsoft.com/office/drawing/2014/main"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929640" y="192458340"/>
          <a:ext cx="4495800" cy="3322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148590</xdr:colOff>
      <xdr:row>1081</xdr:row>
      <xdr:rowOff>1905</xdr:rowOff>
    </xdr:from>
    <xdr:to>
      <xdr:col>10</xdr:col>
      <xdr:colOff>300990</xdr:colOff>
      <xdr:row>1094</xdr:row>
      <xdr:rowOff>68580</xdr:rowOff>
    </xdr:to>
    <xdr:pic>
      <xdr:nvPicPr>
        <xdr:cNvPr id="58" name="Picture 57" descr="XIRR">
          <a:extLst>
            <a:ext uri="{FF2B5EF4-FFF2-40B4-BE49-F238E27FC236}">
              <a16:creationId xmlns:a16="http://schemas.microsoft.com/office/drawing/2014/main"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2586990" y="197695185"/>
          <a:ext cx="3810000" cy="2444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546735</xdr:colOff>
      <xdr:row>1098</xdr:row>
      <xdr:rowOff>81915</xdr:rowOff>
    </xdr:from>
    <xdr:to>
      <xdr:col>12</xdr:col>
      <xdr:colOff>41910</xdr:colOff>
      <xdr:row>1100</xdr:row>
      <xdr:rowOff>53340</xdr:rowOff>
    </xdr:to>
    <xdr:pic>
      <xdr:nvPicPr>
        <xdr:cNvPr id="60" name="Picture 59" descr="Internal Rate">
          <a:extLst>
            <a:ext uri="{FF2B5EF4-FFF2-40B4-BE49-F238E27FC236}">
              <a16:creationId xmlns:a16="http://schemas.microsoft.com/office/drawing/2014/main"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4813935" y="200884155"/>
          <a:ext cx="2543175" cy="337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318135</xdr:colOff>
      <xdr:row>1115</xdr:row>
      <xdr:rowOff>68580</xdr:rowOff>
    </xdr:from>
    <xdr:to>
      <xdr:col>19</xdr:col>
      <xdr:colOff>32385</xdr:colOff>
      <xdr:row>1133</xdr:row>
      <xdr:rowOff>108585</xdr:rowOff>
    </xdr:to>
    <xdr:pic>
      <xdr:nvPicPr>
        <xdr:cNvPr id="61" name="Picture 60" descr="MIRR">
          <a:extLst>
            <a:ext uri="{FF2B5EF4-FFF2-40B4-BE49-F238E27FC236}">
              <a16:creationId xmlns:a16="http://schemas.microsoft.com/office/drawing/2014/main"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8242935" y="203979780"/>
          <a:ext cx="3371850" cy="3331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15240</xdr:colOff>
      <xdr:row>1116</xdr:row>
      <xdr:rowOff>32385</xdr:rowOff>
    </xdr:from>
    <xdr:to>
      <xdr:col>12</xdr:col>
      <xdr:colOff>234315</xdr:colOff>
      <xdr:row>1136</xdr:row>
      <xdr:rowOff>32385</xdr:rowOff>
    </xdr:to>
    <xdr:pic>
      <xdr:nvPicPr>
        <xdr:cNvPr id="62" name="Picture 61" descr="Modified IRR">
          <a:extLst>
            <a:ext uri="{FF2B5EF4-FFF2-40B4-BE49-F238E27FC236}">
              <a16:creationId xmlns:a16="http://schemas.microsoft.com/office/drawing/2014/main"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3063240" y="204126465"/>
          <a:ext cx="4486275"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592455</xdr:colOff>
      <xdr:row>1137</xdr:row>
      <xdr:rowOff>3810</xdr:rowOff>
    </xdr:from>
    <xdr:to>
      <xdr:col>21</xdr:col>
      <xdr:colOff>116205</xdr:colOff>
      <xdr:row>1157</xdr:row>
      <xdr:rowOff>110490</xdr:rowOff>
    </xdr:to>
    <xdr:pic>
      <xdr:nvPicPr>
        <xdr:cNvPr id="63" name="Picture 62" descr="Modified IRR Result">
          <a:extLst>
            <a:ext uri="{FF2B5EF4-FFF2-40B4-BE49-F238E27FC236}">
              <a16:creationId xmlns:a16="http://schemas.microsoft.com/office/drawing/2014/main"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9736455" y="207938370"/>
          <a:ext cx="3181350" cy="3764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180975</xdr:rowOff>
    </xdr:from>
    <xdr:to>
      <xdr:col>17</xdr:col>
      <xdr:colOff>504825</xdr:colOff>
      <xdr:row>12</xdr:row>
      <xdr:rowOff>47625</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942975"/>
          <a:ext cx="10544175" cy="8191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endParaRPr lang="en-US" sz="1400" b="1">
            <a:effectLst/>
          </a:endParaRPr>
        </a:p>
        <a:p>
          <a:r>
            <a:rPr lang="en-US" sz="1400" b="1" i="0" baseline="0">
              <a:solidFill>
                <a:schemeClr val="dk1"/>
              </a:solidFill>
              <a:effectLst/>
              <a:latin typeface="+mn-lt"/>
              <a:ea typeface="+mn-ea"/>
              <a:cs typeface="+mn-cs"/>
            </a:rPr>
            <a:t>1. Create separate worksheets for this projects and do the whole project there only</a:t>
          </a:r>
          <a:endParaRPr lang="en-US" sz="1400" b="1">
            <a:effectLst/>
          </a:endParaRP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44D0B-6C16-4722-B9B7-B803456D5A54}">
  <dimension ref="A12"/>
  <sheetViews>
    <sheetView topLeftCell="D1128" zoomScaleNormal="100" workbookViewId="0">
      <selection activeCell="B12" sqref="B12"/>
    </sheetView>
  </sheetViews>
  <sheetFormatPr defaultRowHeight="14.4" x14ac:dyDescent="0.3"/>
  <sheetData>
    <row r="12" customFormat="1"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B5D2C-8808-4F7D-B919-BF609A0AD111}">
  <dimension ref="A1:H159"/>
  <sheetViews>
    <sheetView showGridLines="0" tabSelected="1" topLeftCell="A134" workbookViewId="0">
      <selection activeCell="B157" sqref="B157"/>
    </sheetView>
  </sheetViews>
  <sheetFormatPr defaultRowHeight="14.4" x14ac:dyDescent="0.3"/>
  <cols>
    <col min="1" max="1" width="37" bestFit="1" customWidth="1"/>
    <col min="2" max="2" width="30" bestFit="1" customWidth="1"/>
    <col min="3" max="3" width="19.6640625" bestFit="1" customWidth="1"/>
    <col min="4" max="4" width="10.6640625" bestFit="1" customWidth="1"/>
    <col min="5" max="5" width="24" bestFit="1" customWidth="1"/>
    <col min="6" max="6" width="30" bestFit="1" customWidth="1"/>
    <col min="7" max="7" width="11.33203125" bestFit="1" customWidth="1"/>
    <col min="8" max="8" width="30.109375" customWidth="1"/>
  </cols>
  <sheetData>
    <row r="1" spans="1:8" x14ac:dyDescent="0.3">
      <c r="A1" s="5"/>
      <c r="B1" s="5"/>
      <c r="C1" s="5"/>
      <c r="D1" s="5"/>
      <c r="E1" s="5"/>
      <c r="F1" s="5"/>
      <c r="G1" s="5"/>
      <c r="H1" s="5"/>
    </row>
    <row r="2" spans="1:8" ht="18" x14ac:dyDescent="0.35">
      <c r="A2" s="42" t="s">
        <v>30</v>
      </c>
      <c r="B2" s="1" t="s">
        <v>1</v>
      </c>
      <c r="C2" s="4">
        <v>34000</v>
      </c>
      <c r="D2" s="5"/>
      <c r="E2" s="1" t="s">
        <v>0</v>
      </c>
      <c r="F2" s="1" t="s">
        <v>1</v>
      </c>
      <c r="G2" s="4">
        <v>34000</v>
      </c>
      <c r="H2" s="5"/>
    </row>
    <row r="3" spans="1:8" x14ac:dyDescent="0.3">
      <c r="A3" s="5"/>
      <c r="B3" s="1" t="s">
        <v>2</v>
      </c>
      <c r="C3" s="3">
        <v>0.12</v>
      </c>
      <c r="D3" s="5"/>
      <c r="E3" s="21"/>
      <c r="F3" s="1" t="s">
        <v>2</v>
      </c>
      <c r="G3" s="3">
        <v>0.14000000000000001</v>
      </c>
      <c r="H3" s="5"/>
    </row>
    <row r="4" spans="1:8" x14ac:dyDescent="0.3">
      <c r="A4" s="5"/>
      <c r="B4" s="1" t="s">
        <v>3</v>
      </c>
      <c r="C4" s="3">
        <v>8</v>
      </c>
      <c r="D4" s="5"/>
      <c r="E4" s="22"/>
      <c r="F4" s="1" t="s">
        <v>3</v>
      </c>
      <c r="G4" s="3">
        <v>8</v>
      </c>
      <c r="H4" s="5"/>
    </row>
    <row r="5" spans="1:8" x14ac:dyDescent="0.3">
      <c r="A5" s="5"/>
      <c r="B5" s="1" t="s">
        <v>4</v>
      </c>
      <c r="C5" s="26">
        <v>-6000</v>
      </c>
      <c r="D5" s="5"/>
      <c r="E5" s="22"/>
      <c r="F5" s="1" t="s">
        <v>4</v>
      </c>
      <c r="G5" s="26">
        <v>-6000</v>
      </c>
      <c r="H5" s="5"/>
    </row>
    <row r="6" spans="1:8" x14ac:dyDescent="0.3">
      <c r="B6" s="10" t="s">
        <v>7</v>
      </c>
      <c r="C6" s="23"/>
      <c r="D6" s="5"/>
      <c r="E6" s="22"/>
      <c r="F6" s="10" t="s">
        <v>6</v>
      </c>
      <c r="G6" s="11"/>
      <c r="H6" s="5"/>
    </row>
    <row r="7" spans="1:8" x14ac:dyDescent="0.3">
      <c r="A7" s="5"/>
      <c r="B7" s="12" t="s">
        <v>5</v>
      </c>
      <c r="C7" s="13">
        <f>PV($C$3,$C$4,$C$5)</f>
        <v>29805.838601031548</v>
      </c>
      <c r="D7" s="5"/>
      <c r="E7" s="22"/>
      <c r="F7" s="12" t="s">
        <v>5</v>
      </c>
      <c r="G7" s="13">
        <f>PV($G$3,$G$4,$G$5,,1)</f>
        <v>31729.829034434279</v>
      </c>
      <c r="H7" s="5"/>
    </row>
    <row r="8" spans="1:8" x14ac:dyDescent="0.3">
      <c r="A8" s="5"/>
      <c r="B8" s="14"/>
      <c r="C8" s="16"/>
      <c r="D8" s="5"/>
      <c r="E8" s="20"/>
      <c r="F8" s="15"/>
      <c r="G8" s="16"/>
      <c r="H8" s="5"/>
    </row>
    <row r="9" spans="1:8" x14ac:dyDescent="0.3">
      <c r="A9" s="5"/>
      <c r="B9" s="5"/>
      <c r="C9" s="5"/>
      <c r="D9" s="5"/>
      <c r="E9" s="5"/>
      <c r="F9" s="5"/>
      <c r="G9" s="5"/>
      <c r="H9" s="5"/>
    </row>
    <row r="10" spans="1:8" ht="36" x14ac:dyDescent="0.35">
      <c r="A10" s="43" t="s">
        <v>31</v>
      </c>
      <c r="B10" s="1" t="s">
        <v>8</v>
      </c>
      <c r="C10" s="7">
        <v>0.12</v>
      </c>
      <c r="D10" s="5"/>
      <c r="E10" s="5"/>
      <c r="F10" s="5"/>
      <c r="G10" s="5"/>
      <c r="H10" s="5"/>
    </row>
    <row r="11" spans="1:8" x14ac:dyDescent="0.3">
      <c r="A11" s="5"/>
      <c r="B11" s="1" t="s">
        <v>9</v>
      </c>
      <c r="C11" s="3">
        <f>C10/12</f>
        <v>0.01</v>
      </c>
      <c r="D11" s="5"/>
      <c r="E11" s="5"/>
      <c r="F11" s="5"/>
      <c r="G11" s="5"/>
      <c r="H11" s="5"/>
    </row>
    <row r="12" spans="1:8" x14ac:dyDescent="0.3">
      <c r="A12" s="5"/>
      <c r="B12" s="1" t="s">
        <v>10</v>
      </c>
      <c r="C12" s="3">
        <v>25</v>
      </c>
      <c r="D12" s="5"/>
      <c r="E12" s="5"/>
      <c r="F12" s="5"/>
      <c r="G12" s="5"/>
      <c r="H12" s="5"/>
    </row>
    <row r="13" spans="1:8" x14ac:dyDescent="0.3">
      <c r="A13" s="5"/>
      <c r="B13" s="1" t="s">
        <v>11</v>
      </c>
      <c r="C13" s="3">
        <f>C12*12</f>
        <v>300</v>
      </c>
      <c r="D13" s="5"/>
      <c r="E13" s="5"/>
      <c r="F13" s="5"/>
      <c r="G13" s="5"/>
      <c r="H13" s="5"/>
    </row>
    <row r="14" spans="1:8" x14ac:dyDescent="0.3">
      <c r="A14" s="5"/>
      <c r="B14" s="1" t="s">
        <v>12</v>
      </c>
      <c r="C14" s="26">
        <v>5000000</v>
      </c>
      <c r="D14" s="5"/>
      <c r="E14" s="5"/>
      <c r="F14" s="5"/>
      <c r="G14" s="5"/>
      <c r="H14" s="5"/>
    </row>
    <row r="15" spans="1:8" x14ac:dyDescent="0.3">
      <c r="A15" s="5"/>
      <c r="B15" s="1" t="s">
        <v>13</v>
      </c>
      <c r="C15" s="1">
        <v>0</v>
      </c>
      <c r="D15" s="5"/>
      <c r="E15" s="5"/>
      <c r="F15" s="5"/>
      <c r="G15" s="5"/>
      <c r="H15" s="5"/>
    </row>
    <row r="16" spans="1:8" x14ac:dyDescent="0.3">
      <c r="A16" s="5"/>
      <c r="B16" s="1" t="s">
        <v>14</v>
      </c>
      <c r="C16" s="1">
        <v>1</v>
      </c>
      <c r="D16" s="5"/>
      <c r="E16" s="5"/>
      <c r="F16" s="5"/>
      <c r="G16" s="5"/>
      <c r="H16" s="5"/>
    </row>
    <row r="17" spans="1:8" x14ac:dyDescent="0.3">
      <c r="A17" s="5"/>
      <c r="B17" s="1" t="s">
        <v>15</v>
      </c>
      <c r="C17" s="2">
        <f>PMT(C11,C13,C14,C15,C16)</f>
        <v>-52139.809019684551</v>
      </c>
      <c r="D17" s="5"/>
      <c r="E17" s="5"/>
      <c r="F17" s="5"/>
      <c r="G17" s="5"/>
      <c r="H17" s="5"/>
    </row>
    <row r="18" spans="1:8" x14ac:dyDescent="0.3">
      <c r="A18" s="5"/>
      <c r="B18" s="5"/>
      <c r="C18" s="5"/>
      <c r="E18" s="5"/>
      <c r="F18" s="5"/>
      <c r="H18" s="5"/>
    </row>
    <row r="19" spans="1:8" ht="28.8" x14ac:dyDescent="0.3">
      <c r="A19" s="5"/>
      <c r="B19" s="1" t="s">
        <v>8</v>
      </c>
      <c r="C19" s="8">
        <v>0.16</v>
      </c>
      <c r="D19" s="5"/>
      <c r="E19" s="1" t="s">
        <v>21</v>
      </c>
      <c r="F19" s="17">
        <v>1.2999999999999999E-2</v>
      </c>
      <c r="H19" s="25" t="s">
        <v>22</v>
      </c>
    </row>
    <row r="20" spans="1:8" x14ac:dyDescent="0.3">
      <c r="A20" s="5"/>
      <c r="B20" s="1" t="s">
        <v>9</v>
      </c>
      <c r="C20" s="9">
        <f>C19/12</f>
        <v>1.3333333333333334E-2</v>
      </c>
      <c r="D20" s="5"/>
      <c r="E20" s="1"/>
      <c r="F20" s="8"/>
      <c r="H20" s="27">
        <f>-CUMIPMT($F$19,$F$21,$F$22,$A$29,$A$30,$F$24)</f>
        <v>2132.2333374657865</v>
      </c>
    </row>
    <row r="21" spans="1:8" x14ac:dyDescent="0.3">
      <c r="A21" s="5"/>
      <c r="B21" s="1" t="s">
        <v>11</v>
      </c>
      <c r="C21" s="3">
        <v>8</v>
      </c>
      <c r="D21" s="5"/>
      <c r="E21" s="1" t="s">
        <v>11</v>
      </c>
      <c r="F21" s="3">
        <v>8</v>
      </c>
      <c r="H21" s="28">
        <f>D29+D30</f>
        <v>2132.2333374657851</v>
      </c>
    </row>
    <row r="22" spans="1:8" x14ac:dyDescent="0.3">
      <c r="A22" s="5"/>
      <c r="B22" s="1" t="s">
        <v>12</v>
      </c>
      <c r="C22" s="26">
        <v>100000</v>
      </c>
      <c r="D22" s="5"/>
      <c r="E22" s="1" t="s">
        <v>12</v>
      </c>
      <c r="F22" s="26">
        <v>100000</v>
      </c>
    </row>
    <row r="23" spans="1:8" ht="28.8" x14ac:dyDescent="0.3">
      <c r="A23" s="5"/>
      <c r="B23" s="1" t="s">
        <v>13</v>
      </c>
      <c r="C23" s="1">
        <v>0</v>
      </c>
      <c r="D23" s="5"/>
      <c r="E23" s="1" t="s">
        <v>13</v>
      </c>
      <c r="F23" s="1">
        <v>0</v>
      </c>
      <c r="H23" s="25" t="s">
        <v>23</v>
      </c>
    </row>
    <row r="24" spans="1:8" x14ac:dyDescent="0.3">
      <c r="A24" s="5"/>
      <c r="B24" s="1" t="s">
        <v>14</v>
      </c>
      <c r="C24" s="1">
        <v>0</v>
      </c>
      <c r="D24" s="5"/>
      <c r="E24" s="1" t="s">
        <v>14</v>
      </c>
      <c r="F24" s="1">
        <v>0</v>
      </c>
      <c r="H24" s="27">
        <f>-CUMPRINC($F$19,$F$21,$F$22,$A$29,$A$30,$F$24)</f>
        <v>24352.300989895884</v>
      </c>
    </row>
    <row r="25" spans="1:8" x14ac:dyDescent="0.3">
      <c r="A25" s="5"/>
      <c r="B25" s="1" t="s">
        <v>15</v>
      </c>
      <c r="C25" s="2">
        <f>PMT(C20,C21,C22,C23,C24)</f>
        <v>-13261.587371330586</v>
      </c>
      <c r="D25" s="5"/>
      <c r="E25" s="1" t="s">
        <v>15</v>
      </c>
      <c r="F25" s="2">
        <f>PMT(F19,F21,F22,F23,F24)</f>
        <v>-13242.267163680835</v>
      </c>
      <c r="H25" s="29">
        <f>E29+E30</f>
        <v>24352.300989895884</v>
      </c>
    </row>
    <row r="26" spans="1:8" x14ac:dyDescent="0.3">
      <c r="A26" s="5"/>
      <c r="B26" s="5"/>
      <c r="D26" s="5"/>
      <c r="E26" s="5"/>
      <c r="F26" s="5"/>
    </row>
    <row r="27" spans="1:8" x14ac:dyDescent="0.3">
      <c r="A27" s="1" t="s">
        <v>16</v>
      </c>
      <c r="B27" s="1" t="s">
        <v>17</v>
      </c>
      <c r="C27" s="1" t="s">
        <v>15</v>
      </c>
      <c r="D27" s="1" t="s">
        <v>18</v>
      </c>
      <c r="E27" s="1" t="s">
        <v>19</v>
      </c>
      <c r="F27" s="1" t="s">
        <v>20</v>
      </c>
    </row>
    <row r="28" spans="1:8" x14ac:dyDescent="0.3">
      <c r="A28" s="18">
        <v>1</v>
      </c>
      <c r="B28" s="19">
        <f>F22</f>
        <v>100000</v>
      </c>
      <c r="C28" s="19">
        <f>-$C$25</f>
        <v>13261.587371330586</v>
      </c>
      <c r="D28" s="19">
        <f>-IPMT($F$19,A28,$F$21,$F$22,,0)</f>
        <v>1300</v>
      </c>
      <c r="E28" s="19">
        <f>-PPMT($F$19,A28,$F$21,$F$22,$F$23,$F$24)</f>
        <v>11942.267163680835</v>
      </c>
      <c r="F28" s="19">
        <f>B28-E28</f>
        <v>88057.732836319163</v>
      </c>
    </row>
    <row r="29" spans="1:8" x14ac:dyDescent="0.3">
      <c r="A29" s="18">
        <v>2</v>
      </c>
      <c r="B29" s="19">
        <f>F28</f>
        <v>88057.732836319163</v>
      </c>
      <c r="C29" s="19">
        <f t="shared" ref="C29:C35" si="0">-$C$25</f>
        <v>13261.587371330586</v>
      </c>
      <c r="D29" s="19">
        <f t="shared" ref="D29:D35" si="1">-IPMT($F$19,A29,$F$21,$F$22,,0)</f>
        <v>1144.7505268721491</v>
      </c>
      <c r="E29" s="19">
        <f t="shared" ref="E29:E35" si="2">-PPMT($F$19,A29,$F$21,$F$22,$F$23,$F$24)</f>
        <v>12097.516636808687</v>
      </c>
      <c r="F29" s="19">
        <f t="shared" ref="F29:F35" si="3">B29-E29</f>
        <v>75960.216199510469</v>
      </c>
      <c r="H29" s="24"/>
    </row>
    <row r="30" spans="1:8" x14ac:dyDescent="0.3">
      <c r="A30" s="18">
        <v>3</v>
      </c>
      <c r="B30" s="19">
        <f t="shared" ref="B30:B35" si="4">F29</f>
        <v>75960.216199510469</v>
      </c>
      <c r="C30" s="19">
        <f t="shared" si="0"/>
        <v>13261.587371330586</v>
      </c>
      <c r="D30" s="19">
        <f t="shared" si="1"/>
        <v>987.48281059363603</v>
      </c>
      <c r="E30" s="19">
        <f t="shared" si="2"/>
        <v>12254.7843530872</v>
      </c>
      <c r="F30" s="19">
        <f t="shared" si="3"/>
        <v>63705.431846423271</v>
      </c>
    </row>
    <row r="31" spans="1:8" x14ac:dyDescent="0.3">
      <c r="A31" s="18">
        <v>4</v>
      </c>
      <c r="B31" s="19">
        <f t="shared" si="4"/>
        <v>63705.431846423271</v>
      </c>
      <c r="C31" s="19">
        <f t="shared" si="0"/>
        <v>13261.587371330586</v>
      </c>
      <c r="D31" s="19">
        <f t="shared" si="1"/>
        <v>828.17061400350269</v>
      </c>
      <c r="E31" s="19">
        <f t="shared" si="2"/>
        <v>12414.096549677333</v>
      </c>
      <c r="F31" s="19">
        <f t="shared" si="3"/>
        <v>51291.335296745936</v>
      </c>
    </row>
    <row r="32" spans="1:8" x14ac:dyDescent="0.3">
      <c r="A32" s="18">
        <v>5</v>
      </c>
      <c r="B32" s="19">
        <f t="shared" si="4"/>
        <v>51291.335296745936</v>
      </c>
      <c r="C32" s="19">
        <f t="shared" si="0"/>
        <v>13261.587371330586</v>
      </c>
      <c r="D32" s="19">
        <f t="shared" si="1"/>
        <v>666.78735885769731</v>
      </c>
      <c r="E32" s="19">
        <f t="shared" si="2"/>
        <v>12575.479804823137</v>
      </c>
      <c r="F32" s="19">
        <f t="shared" si="3"/>
        <v>38715.855491922797</v>
      </c>
    </row>
    <row r="33" spans="1:6" x14ac:dyDescent="0.3">
      <c r="A33" s="18">
        <v>6</v>
      </c>
      <c r="B33" s="19">
        <f t="shared" si="4"/>
        <v>38715.855491922797</v>
      </c>
      <c r="C33" s="19">
        <f t="shared" si="0"/>
        <v>13261.587371330586</v>
      </c>
      <c r="D33" s="19">
        <f t="shared" si="1"/>
        <v>503.30612139499652</v>
      </c>
      <c r="E33" s="19">
        <f t="shared" si="2"/>
        <v>12738.961042285839</v>
      </c>
      <c r="F33" s="19">
        <f t="shared" si="3"/>
        <v>25976.894449636959</v>
      </c>
    </row>
    <row r="34" spans="1:6" x14ac:dyDescent="0.3">
      <c r="A34" s="18">
        <v>7</v>
      </c>
      <c r="B34" s="19">
        <f t="shared" si="4"/>
        <v>25976.894449636959</v>
      </c>
      <c r="C34" s="19">
        <f t="shared" si="0"/>
        <v>13261.587371330586</v>
      </c>
      <c r="D34" s="19">
        <f t="shared" si="1"/>
        <v>337.69962784528065</v>
      </c>
      <c r="E34" s="19">
        <f t="shared" si="2"/>
        <v>12904.567535835553</v>
      </c>
      <c r="F34" s="19">
        <f t="shared" si="3"/>
        <v>13072.326913801406</v>
      </c>
    </row>
    <row r="35" spans="1:6" x14ac:dyDescent="0.3">
      <c r="A35" s="18">
        <v>8</v>
      </c>
      <c r="B35" s="19">
        <f t="shared" si="4"/>
        <v>13072.326913801406</v>
      </c>
      <c r="C35" s="19">
        <f t="shared" si="0"/>
        <v>13261.587371330586</v>
      </c>
      <c r="D35" s="19">
        <f t="shared" si="1"/>
        <v>169.94024987941845</v>
      </c>
      <c r="E35" s="19">
        <f t="shared" si="2"/>
        <v>13072.326913801417</v>
      </c>
      <c r="F35" s="19">
        <f t="shared" si="3"/>
        <v>0</v>
      </c>
    </row>
    <row r="36" spans="1:6" x14ac:dyDescent="0.3">
      <c r="B36" s="20"/>
      <c r="C36" s="20"/>
      <c r="E36" s="20"/>
      <c r="F36" s="20"/>
    </row>
    <row r="37" spans="1:6" ht="18" x14ac:dyDescent="0.35">
      <c r="A37" s="41" t="s">
        <v>29</v>
      </c>
      <c r="B37" s="33" t="s">
        <v>24</v>
      </c>
      <c r="C37" s="32">
        <v>100000</v>
      </c>
      <c r="D37" s="1" t="s">
        <v>26</v>
      </c>
      <c r="E37" s="33" t="s">
        <v>24</v>
      </c>
      <c r="F37" s="32">
        <v>120000</v>
      </c>
    </row>
    <row r="38" spans="1:6" x14ac:dyDescent="0.3">
      <c r="A38" s="5"/>
      <c r="B38" s="33" t="s">
        <v>3</v>
      </c>
      <c r="C38" s="32">
        <v>15</v>
      </c>
      <c r="D38" s="5"/>
      <c r="E38" s="33" t="s">
        <v>3</v>
      </c>
      <c r="F38" s="32">
        <v>15</v>
      </c>
    </row>
    <row r="39" spans="1:6" x14ac:dyDescent="0.3">
      <c r="A39" s="5"/>
      <c r="B39" s="1" t="s">
        <v>15</v>
      </c>
      <c r="C39" s="18">
        <v>-12000</v>
      </c>
      <c r="D39" s="5"/>
      <c r="E39" s="1" t="s">
        <v>15</v>
      </c>
      <c r="F39" s="18">
        <v>-12000</v>
      </c>
    </row>
    <row r="40" spans="1:6" x14ac:dyDescent="0.3">
      <c r="A40" s="5"/>
      <c r="B40" s="1" t="s">
        <v>25</v>
      </c>
      <c r="C40" s="30">
        <f>RATE(C38,C39,C37,,0)</f>
        <v>8.4417979849322686E-2</v>
      </c>
      <c r="D40" s="5"/>
      <c r="E40" s="1" t="s">
        <v>25</v>
      </c>
      <c r="F40" s="30">
        <f>RATE(F38,F39,F37,,0)</f>
        <v>5.5564974703630601E-2</v>
      </c>
    </row>
    <row r="41" spans="1:6" x14ac:dyDescent="0.3">
      <c r="B41" s="14"/>
      <c r="C41" s="16"/>
      <c r="E41" s="20"/>
      <c r="F41" s="20"/>
    </row>
    <row r="42" spans="1:6" ht="18" x14ac:dyDescent="0.35">
      <c r="A42" s="42" t="s">
        <v>27</v>
      </c>
      <c r="B42" s="1" t="s">
        <v>24</v>
      </c>
      <c r="C42" s="18">
        <v>100000</v>
      </c>
      <c r="D42" s="5"/>
      <c r="E42" s="5"/>
      <c r="F42" s="5"/>
    </row>
    <row r="43" spans="1:6" x14ac:dyDescent="0.3">
      <c r="B43" s="1" t="s">
        <v>25</v>
      </c>
      <c r="C43" s="30">
        <v>0.1</v>
      </c>
      <c r="D43" s="5"/>
      <c r="E43" s="5"/>
      <c r="F43" s="5"/>
    </row>
    <row r="44" spans="1:6" x14ac:dyDescent="0.3">
      <c r="B44" s="1" t="s">
        <v>15</v>
      </c>
      <c r="C44" s="18">
        <v>-15000</v>
      </c>
      <c r="D44" s="5"/>
      <c r="E44" s="5"/>
      <c r="F44" s="5"/>
    </row>
    <row r="45" spans="1:6" x14ac:dyDescent="0.3">
      <c r="B45" s="1" t="s">
        <v>28</v>
      </c>
      <c r="C45" s="34">
        <f>NPER(C43,C44,C42,,0)</f>
        <v>11.526704607247604</v>
      </c>
      <c r="D45" s="5"/>
      <c r="E45" s="5"/>
      <c r="F45" s="5"/>
    </row>
    <row r="46" spans="1:6" x14ac:dyDescent="0.3">
      <c r="B46" s="5"/>
      <c r="C46" s="5"/>
      <c r="D46" s="5"/>
      <c r="E46" s="5"/>
      <c r="F46" s="5"/>
    </row>
    <row r="47" spans="1:6" ht="18" x14ac:dyDescent="0.35">
      <c r="A47" s="42" t="s">
        <v>32</v>
      </c>
      <c r="B47" s="5"/>
      <c r="C47" s="5"/>
      <c r="D47" s="5"/>
      <c r="E47" s="5"/>
      <c r="F47" s="5"/>
    </row>
    <row r="48" spans="1:6" x14ac:dyDescent="0.3">
      <c r="A48" s="1" t="s">
        <v>33</v>
      </c>
      <c r="B48" s="18">
        <v>0.2</v>
      </c>
      <c r="C48" s="5"/>
      <c r="D48" s="5"/>
      <c r="E48" s="5"/>
      <c r="F48" s="5"/>
    </row>
    <row r="49" spans="1:6" x14ac:dyDescent="0.3">
      <c r="A49" s="33" t="s">
        <v>34</v>
      </c>
      <c r="B49" s="33" t="s">
        <v>35</v>
      </c>
      <c r="C49" s="1" t="s">
        <v>36</v>
      </c>
      <c r="D49" s="5"/>
      <c r="E49" s="5"/>
      <c r="F49" s="5"/>
    </row>
    <row r="50" spans="1:6" x14ac:dyDescent="0.3">
      <c r="A50" s="18">
        <v>1</v>
      </c>
      <c r="B50" s="18">
        <v>-10000</v>
      </c>
      <c r="C50" s="18">
        <v>-5000</v>
      </c>
      <c r="D50" s="5"/>
      <c r="E50" s="5"/>
      <c r="F50" s="5"/>
    </row>
    <row r="51" spans="1:6" x14ac:dyDescent="0.3">
      <c r="A51" s="18">
        <v>2</v>
      </c>
      <c r="B51" s="18">
        <v>25000</v>
      </c>
      <c r="C51" s="18">
        <v>20000</v>
      </c>
      <c r="D51" s="5"/>
      <c r="E51" s="5"/>
      <c r="F51" s="5"/>
    </row>
    <row r="52" spans="1:6" x14ac:dyDescent="0.3">
      <c r="A52" s="35">
        <v>3</v>
      </c>
      <c r="B52" s="35">
        <v>-7000</v>
      </c>
      <c r="C52" s="35">
        <v>-8000</v>
      </c>
      <c r="D52" s="5"/>
      <c r="E52" s="5"/>
      <c r="F52" s="5"/>
    </row>
    <row r="53" spans="1:6" x14ac:dyDescent="0.3">
      <c r="A53" s="1" t="s">
        <v>37</v>
      </c>
      <c r="B53" s="36">
        <f>SUM(B50:B52)</f>
        <v>8000</v>
      </c>
      <c r="C53" s="36">
        <f>SUM(C50:C52)</f>
        <v>7000</v>
      </c>
      <c r="D53" s="5"/>
      <c r="E53" s="5"/>
      <c r="F53" s="5"/>
    </row>
    <row r="54" spans="1:6" x14ac:dyDescent="0.3">
      <c r="A54" s="5"/>
      <c r="B54" s="5"/>
      <c r="C54" s="5"/>
      <c r="D54" s="5"/>
      <c r="E54" s="5"/>
      <c r="F54" s="5"/>
    </row>
    <row r="55" spans="1:6" x14ac:dyDescent="0.3">
      <c r="A55" s="5"/>
      <c r="B55" s="5"/>
      <c r="C55" s="5"/>
      <c r="D55" s="5"/>
      <c r="E55" s="5"/>
      <c r="F55" s="5"/>
    </row>
    <row r="56" spans="1:6" x14ac:dyDescent="0.3">
      <c r="A56" s="1" t="s">
        <v>39</v>
      </c>
      <c r="B56" s="36">
        <f>NPV(B48,B50:B52)</f>
        <v>4976.851851851854</v>
      </c>
      <c r="C56" s="36">
        <f>NPV(B48,C50:C52)</f>
        <v>5092.592592592594</v>
      </c>
      <c r="D56" s="5"/>
      <c r="E56" s="5"/>
      <c r="F56" s="5"/>
    </row>
    <row r="57" spans="1:6" x14ac:dyDescent="0.3">
      <c r="A57" s="1" t="s">
        <v>40</v>
      </c>
      <c r="B57" s="36">
        <f>B50+NPV(B48,B51:B52)</f>
        <v>5972.2222222222208</v>
      </c>
      <c r="C57" s="36">
        <f>C50+NPV(B48,C51:C52)</f>
        <v>6111.1111111111113</v>
      </c>
      <c r="D57" s="5"/>
      <c r="E57" s="5"/>
      <c r="F57" s="5"/>
    </row>
    <row r="58" spans="1:6" x14ac:dyDescent="0.3">
      <c r="A58" s="1" t="s">
        <v>38</v>
      </c>
      <c r="B58" s="36">
        <f>-SQRT(1+B48)*-B56</f>
        <v>5451.8680492412386</v>
      </c>
      <c r="C58" s="36">
        <f>-SQRT(1+B48)*-C56</f>
        <v>5578.6556782933594</v>
      </c>
      <c r="E58" s="5"/>
      <c r="F58" s="5"/>
    </row>
    <row r="62" spans="1:6" ht="18" x14ac:dyDescent="0.35">
      <c r="A62" s="42" t="s">
        <v>41</v>
      </c>
    </row>
    <row r="63" spans="1:6" x14ac:dyDescent="0.3">
      <c r="A63" s="37" t="s">
        <v>33</v>
      </c>
      <c r="B63" s="35">
        <v>0.2</v>
      </c>
    </row>
    <row r="64" spans="1:6" x14ac:dyDescent="0.3">
      <c r="A64" s="1" t="s">
        <v>42</v>
      </c>
      <c r="B64" s="1" t="s">
        <v>43</v>
      </c>
    </row>
    <row r="65" spans="1:3" x14ac:dyDescent="0.3">
      <c r="A65" s="38">
        <v>45325</v>
      </c>
      <c r="B65" s="18">
        <v>0</v>
      </c>
    </row>
    <row r="66" spans="1:3" x14ac:dyDescent="0.3">
      <c r="A66" s="38">
        <v>45326</v>
      </c>
      <c r="B66" s="18">
        <v>5143</v>
      </c>
    </row>
    <row r="67" spans="1:3" x14ac:dyDescent="0.3">
      <c r="A67" s="38">
        <v>45327</v>
      </c>
      <c r="B67" s="18">
        <v>8838</v>
      </c>
    </row>
    <row r="68" spans="1:3" x14ac:dyDescent="0.3">
      <c r="A68" s="38">
        <v>45328</v>
      </c>
      <c r="B68" s="18">
        <v>-4893</v>
      </c>
    </row>
    <row r="69" spans="1:3" x14ac:dyDescent="0.3">
      <c r="A69" s="38">
        <v>45329</v>
      </c>
      <c r="B69" s="18">
        <v>-2134</v>
      </c>
    </row>
    <row r="70" spans="1:3" x14ac:dyDescent="0.3">
      <c r="A70" s="38">
        <v>45330</v>
      </c>
      <c r="B70" s="18">
        <v>8047</v>
      </c>
    </row>
    <row r="71" spans="1:3" x14ac:dyDescent="0.3">
      <c r="A71" s="38">
        <v>45331</v>
      </c>
      <c r="B71" s="18">
        <v>3908</v>
      </c>
    </row>
    <row r="72" spans="1:3" x14ac:dyDescent="0.3">
      <c r="A72" s="38">
        <v>45332</v>
      </c>
      <c r="B72" s="18">
        <v>-4007</v>
      </c>
    </row>
    <row r="74" spans="1:3" x14ac:dyDescent="0.3">
      <c r="A74" s="40" t="s">
        <v>44</v>
      </c>
      <c r="B74" s="39">
        <f>XNPV(B63,B65:B72,A65:A72)</f>
        <v>14884.411674376312</v>
      </c>
    </row>
    <row r="76" spans="1:3" ht="21" x14ac:dyDescent="0.4">
      <c r="A76" s="45" t="s">
        <v>45</v>
      </c>
    </row>
    <row r="78" spans="1:3" x14ac:dyDescent="0.3">
      <c r="A78" s="1" t="s">
        <v>46</v>
      </c>
      <c r="B78" s="1" t="s">
        <v>2</v>
      </c>
      <c r="C78" s="1" t="s">
        <v>47</v>
      </c>
    </row>
    <row r="79" spans="1:3" x14ac:dyDescent="0.3">
      <c r="A79" s="18">
        <v>10000</v>
      </c>
      <c r="B79" s="44">
        <v>0.08</v>
      </c>
      <c r="C79" s="36">
        <f>NPV(B79,$A$79:$A$82)</f>
        <v>-304.94918532819202</v>
      </c>
    </row>
    <row r="80" spans="1:3" x14ac:dyDescent="0.3">
      <c r="A80" s="18">
        <v>-5000</v>
      </c>
      <c r="B80" s="44">
        <v>8.5000000000000006E-2</v>
      </c>
      <c r="C80" s="36">
        <f t="shared" ref="C80:C87" si="5">NPV(B80,$A$79:$A$82)</f>
        <v>-242.25684036084584</v>
      </c>
    </row>
    <row r="81" spans="1:3" x14ac:dyDescent="0.3">
      <c r="A81" s="18">
        <v>-8500</v>
      </c>
      <c r="B81" s="44">
        <v>0.09</v>
      </c>
      <c r="C81" s="36">
        <f t="shared" si="5"/>
        <v>-180.79719811594737</v>
      </c>
    </row>
    <row r="82" spans="1:3" x14ac:dyDescent="0.3">
      <c r="A82" s="18">
        <v>2000</v>
      </c>
      <c r="B82" s="44">
        <v>9.5000000000000001E-2</v>
      </c>
      <c r="C82" s="36">
        <f t="shared" si="5"/>
        <v>-120.54389452858119</v>
      </c>
    </row>
    <row r="83" spans="1:3" x14ac:dyDescent="0.3">
      <c r="B83" s="44">
        <v>0.1</v>
      </c>
      <c r="C83" s="36">
        <f t="shared" si="5"/>
        <v>-61.471210982855276</v>
      </c>
    </row>
    <row r="84" spans="1:3" x14ac:dyDescent="0.3">
      <c r="B84" s="44">
        <v>0.105</v>
      </c>
      <c r="C84" s="36">
        <f t="shared" si="5"/>
        <v>-3.5540564169050866</v>
      </c>
    </row>
    <row r="85" spans="1:3" x14ac:dyDescent="0.3">
      <c r="B85" s="44">
        <v>0.11</v>
      </c>
      <c r="C85" s="36">
        <f t="shared" si="5"/>
        <v>53.232050020658598</v>
      </c>
    </row>
    <row r="86" spans="1:3" x14ac:dyDescent="0.3">
      <c r="B86" s="44">
        <v>0.115</v>
      </c>
      <c r="C86" s="36">
        <f t="shared" si="5"/>
        <v>108.91099578129308</v>
      </c>
    </row>
    <row r="87" spans="1:3" x14ac:dyDescent="0.3">
      <c r="B87" s="44">
        <v>0.12</v>
      </c>
      <c r="C87" s="36">
        <f t="shared" si="5"/>
        <v>163.50609121199599</v>
      </c>
    </row>
    <row r="89" spans="1:3" ht="42" x14ac:dyDescent="0.4">
      <c r="A89" s="46" t="s">
        <v>48</v>
      </c>
    </row>
    <row r="90" spans="1:3" x14ac:dyDescent="0.3">
      <c r="A90" s="6" t="s">
        <v>46</v>
      </c>
      <c r="B90" s="1" t="s">
        <v>50</v>
      </c>
      <c r="C90" s="1" t="s">
        <v>49</v>
      </c>
    </row>
    <row r="91" spans="1:3" x14ac:dyDescent="0.3">
      <c r="A91" s="31">
        <v>10000</v>
      </c>
      <c r="B91" s="18"/>
      <c r="C91" s="44">
        <f>IRR(A91:A94)</f>
        <v>0.1053100591867342</v>
      </c>
    </row>
    <row r="92" spans="1:3" x14ac:dyDescent="0.3">
      <c r="A92" s="31">
        <v>-5000</v>
      </c>
      <c r="B92" s="48">
        <v>0.05</v>
      </c>
      <c r="C92" s="44">
        <f>IRR($A$91:$A$94,$B92)</f>
        <v>0.10531005918673531</v>
      </c>
    </row>
    <row r="93" spans="1:3" x14ac:dyDescent="0.3">
      <c r="A93" s="31">
        <v>-8500</v>
      </c>
      <c r="B93" s="48">
        <v>0.15</v>
      </c>
      <c r="C93" s="44">
        <f t="shared" ref="C93:C101" si="6">IRR($A$91:$A$94,$B93)</f>
        <v>0.10531005918673553</v>
      </c>
    </row>
    <row r="94" spans="1:3" x14ac:dyDescent="0.3">
      <c r="A94" s="31">
        <v>2000</v>
      </c>
      <c r="B94" s="48">
        <v>0.2</v>
      </c>
      <c r="C94" s="44">
        <f t="shared" si="6"/>
        <v>0.10531005918672065</v>
      </c>
    </row>
    <row r="95" spans="1:3" x14ac:dyDescent="0.3">
      <c r="A95" s="5"/>
      <c r="B95" s="48">
        <v>0.25</v>
      </c>
      <c r="C95" s="44">
        <f t="shared" si="6"/>
        <v>0.10531005918632652</v>
      </c>
    </row>
    <row r="96" spans="1:3" x14ac:dyDescent="0.3">
      <c r="A96" s="6" t="s">
        <v>49</v>
      </c>
      <c r="B96" s="48">
        <v>0.3</v>
      </c>
      <c r="C96" s="44">
        <f t="shared" si="6"/>
        <v>0.10531005918673553</v>
      </c>
    </row>
    <row r="97" spans="1:3" x14ac:dyDescent="0.3">
      <c r="A97" s="47">
        <f>IRR(A91:A94)</f>
        <v>0.1053100591867342</v>
      </c>
      <c r="B97" s="48">
        <v>0.35</v>
      </c>
      <c r="C97" s="44">
        <f t="shared" si="6"/>
        <v>0.10531005918673553</v>
      </c>
    </row>
    <row r="98" spans="1:3" x14ac:dyDescent="0.3">
      <c r="B98" s="48">
        <v>0.4</v>
      </c>
      <c r="C98" s="44">
        <f t="shared" si="6"/>
        <v>0.10531005918673553</v>
      </c>
    </row>
    <row r="99" spans="1:3" x14ac:dyDescent="0.3">
      <c r="B99" s="48">
        <v>0.45</v>
      </c>
      <c r="C99" s="44">
        <f t="shared" si="6"/>
        <v>0.10531005918673575</v>
      </c>
    </row>
    <row r="100" spans="1:3" x14ac:dyDescent="0.3">
      <c r="B100" s="48">
        <v>0.5</v>
      </c>
      <c r="C100" s="44">
        <f t="shared" si="6"/>
        <v>0.10531005918673619</v>
      </c>
    </row>
    <row r="101" spans="1:3" x14ac:dyDescent="0.3">
      <c r="B101" s="48">
        <v>0.55000000000000004</v>
      </c>
      <c r="C101" s="44">
        <f t="shared" si="6"/>
        <v>0.1053100591867373</v>
      </c>
    </row>
    <row r="102" spans="1:3" ht="18" x14ac:dyDescent="0.35">
      <c r="A102" s="42" t="s">
        <v>51</v>
      </c>
    </row>
    <row r="103" spans="1:3" x14ac:dyDescent="0.3">
      <c r="A103" s="6" t="s">
        <v>46</v>
      </c>
      <c r="B103" s="1" t="s">
        <v>50</v>
      </c>
      <c r="C103" s="1" t="s">
        <v>49</v>
      </c>
    </row>
    <row r="104" spans="1:3" x14ac:dyDescent="0.3">
      <c r="A104" s="31">
        <v>-20000</v>
      </c>
      <c r="B104" s="18"/>
      <c r="C104" s="44">
        <f>IRR(A104:A107)</f>
        <v>-9.5909414154996986E-2</v>
      </c>
    </row>
    <row r="105" spans="1:3" x14ac:dyDescent="0.3">
      <c r="A105" s="31">
        <v>82000</v>
      </c>
      <c r="B105" s="48">
        <v>0.15</v>
      </c>
      <c r="C105" s="44">
        <f>IRR($A$104:$A$107,$B105)</f>
        <v>-9.5909414155059047E-2</v>
      </c>
    </row>
    <row r="106" spans="1:3" x14ac:dyDescent="0.3">
      <c r="A106" s="31">
        <v>-60000</v>
      </c>
      <c r="B106" s="48">
        <v>0.2</v>
      </c>
      <c r="C106" s="44">
        <f t="shared" ref="C106:C114" si="7">IRR($A$104:$A$107,$B106)</f>
        <v>-9.5909414154996986E-2</v>
      </c>
    </row>
    <row r="107" spans="1:3" x14ac:dyDescent="0.3">
      <c r="A107" s="31">
        <v>2000</v>
      </c>
      <c r="B107" s="48">
        <v>0.25</v>
      </c>
      <c r="C107" s="44">
        <f t="shared" si="7"/>
        <v>-9.5909414153667494E-2</v>
      </c>
    </row>
    <row r="108" spans="1:3" x14ac:dyDescent="0.3">
      <c r="B108" s="48">
        <v>0.3</v>
      </c>
      <c r="C108" s="44">
        <f t="shared" si="7"/>
        <v>-9.590941415486065E-2</v>
      </c>
    </row>
    <row r="109" spans="1:3" x14ac:dyDescent="0.3">
      <c r="B109" s="48">
        <v>0.35</v>
      </c>
      <c r="C109" s="44">
        <f t="shared" si="7"/>
        <v>-9.5909414154996986E-2</v>
      </c>
    </row>
    <row r="110" spans="1:3" x14ac:dyDescent="0.3">
      <c r="B110" s="48">
        <v>0.4</v>
      </c>
      <c r="C110" s="44">
        <f t="shared" si="7"/>
        <v>-9.5909414154997874E-2</v>
      </c>
    </row>
    <row r="111" spans="1:3" x14ac:dyDescent="0.3">
      <c r="B111" s="48">
        <v>0.45</v>
      </c>
      <c r="C111" s="44">
        <f t="shared" si="7"/>
        <v>2.160916914048538</v>
      </c>
    </row>
    <row r="112" spans="1:3" x14ac:dyDescent="0.3">
      <c r="B112" s="48">
        <v>0.5</v>
      </c>
      <c r="C112" s="44">
        <f t="shared" si="7"/>
        <v>2.1609169140534945</v>
      </c>
    </row>
    <row r="113" spans="1:3" x14ac:dyDescent="0.3">
      <c r="B113" s="48">
        <v>0.55000000000000004</v>
      </c>
      <c r="C113" s="44">
        <f t="shared" si="7"/>
        <v>2.1609169140387743</v>
      </c>
    </row>
    <row r="114" spans="1:3" x14ac:dyDescent="0.3">
      <c r="B114" s="48">
        <v>0.6</v>
      </c>
      <c r="C114" s="44">
        <f t="shared" si="7"/>
        <v>2.1609169140492739</v>
      </c>
    </row>
    <row r="116" spans="1:3" x14ac:dyDescent="0.3">
      <c r="B116" s="1" t="s">
        <v>49</v>
      </c>
      <c r="C116" s="1" t="s">
        <v>47</v>
      </c>
    </row>
    <row r="117" spans="1:3" x14ac:dyDescent="0.3">
      <c r="B117" s="44">
        <v>-9.5899999999999999E-2</v>
      </c>
      <c r="C117" s="19">
        <f>NPV(B117,A104:A107)</f>
        <v>0.55273286579622705</v>
      </c>
    </row>
    <row r="118" spans="1:3" x14ac:dyDescent="0.3">
      <c r="B118" s="44">
        <v>2.1608999999999998</v>
      </c>
      <c r="C118" s="19">
        <f>NPV(B118,A104:A107)</f>
        <v>2.3905925871937368E-2</v>
      </c>
    </row>
    <row r="119" spans="1:3" ht="18" x14ac:dyDescent="0.35">
      <c r="A119" s="42" t="s">
        <v>53</v>
      </c>
    </row>
    <row r="120" spans="1:3" x14ac:dyDescent="0.3">
      <c r="A120" s="1" t="s">
        <v>52</v>
      </c>
      <c r="B120" s="1" t="s">
        <v>50</v>
      </c>
      <c r="C120" s="1" t="s">
        <v>49</v>
      </c>
    </row>
    <row r="121" spans="1:3" x14ac:dyDescent="0.3">
      <c r="A121" s="18">
        <v>10000</v>
      </c>
      <c r="B121" s="18"/>
      <c r="C121" s="30" t="e">
        <f>IRR(A121:A124)</f>
        <v>#NUM!</v>
      </c>
    </row>
    <row r="122" spans="1:3" x14ac:dyDescent="0.3">
      <c r="A122" s="18">
        <v>-5000</v>
      </c>
      <c r="B122" s="18">
        <v>0.05</v>
      </c>
      <c r="C122" s="30" t="e">
        <f>IRR($A$121:$A$124,$B122)</f>
        <v>#NUM!</v>
      </c>
    </row>
    <row r="123" spans="1:3" x14ac:dyDescent="0.3">
      <c r="A123" s="18">
        <v>8500</v>
      </c>
      <c r="B123" s="18">
        <v>0.15</v>
      </c>
      <c r="C123" s="30" t="e">
        <f t="shared" ref="C123:C131" si="8">IRR($A$121:$A$124,$B123)</f>
        <v>#NUM!</v>
      </c>
    </row>
    <row r="124" spans="1:3" x14ac:dyDescent="0.3">
      <c r="A124" s="18">
        <v>2000</v>
      </c>
      <c r="B124" s="18">
        <v>0.2</v>
      </c>
      <c r="C124" s="30" t="e">
        <f t="shared" si="8"/>
        <v>#NUM!</v>
      </c>
    </row>
    <row r="125" spans="1:3" x14ac:dyDescent="0.3">
      <c r="B125" s="18">
        <v>0.25</v>
      </c>
      <c r="C125" s="30" t="e">
        <f t="shared" si="8"/>
        <v>#NUM!</v>
      </c>
    </row>
    <row r="126" spans="1:3" x14ac:dyDescent="0.3">
      <c r="B126" s="18">
        <v>0.3</v>
      </c>
      <c r="C126" s="30" t="e">
        <f t="shared" si="8"/>
        <v>#NUM!</v>
      </c>
    </row>
    <row r="127" spans="1:3" x14ac:dyDescent="0.3">
      <c r="B127" s="18">
        <v>0.35</v>
      </c>
      <c r="C127" s="30" t="e">
        <f t="shared" si="8"/>
        <v>#NUM!</v>
      </c>
    </row>
    <row r="128" spans="1:3" x14ac:dyDescent="0.3">
      <c r="B128" s="18">
        <v>0.4</v>
      </c>
      <c r="C128" s="30" t="e">
        <f t="shared" si="8"/>
        <v>#NUM!</v>
      </c>
    </row>
    <row r="129" spans="1:3" x14ac:dyDescent="0.3">
      <c r="B129" s="18">
        <v>0.45</v>
      </c>
      <c r="C129" s="30" t="e">
        <f t="shared" si="8"/>
        <v>#NUM!</v>
      </c>
    </row>
    <row r="130" spans="1:3" x14ac:dyDescent="0.3">
      <c r="B130" s="18">
        <v>0.5</v>
      </c>
      <c r="C130" s="30" t="e">
        <f t="shared" si="8"/>
        <v>#NUM!</v>
      </c>
    </row>
    <row r="131" spans="1:3" x14ac:dyDescent="0.3">
      <c r="B131" s="18">
        <v>0.55000000000000004</v>
      </c>
      <c r="C131" s="30" t="e">
        <f t="shared" si="8"/>
        <v>#NUM!</v>
      </c>
    </row>
    <row r="132" spans="1:3" ht="18" x14ac:dyDescent="0.35">
      <c r="A132" s="51" t="s">
        <v>54</v>
      </c>
    </row>
    <row r="133" spans="1:3" x14ac:dyDescent="0.3">
      <c r="A133" s="1" t="s">
        <v>55</v>
      </c>
      <c r="B133" s="1" t="s">
        <v>56</v>
      </c>
      <c r="C133" s="1" t="s">
        <v>57</v>
      </c>
    </row>
    <row r="134" spans="1:3" x14ac:dyDescent="0.3">
      <c r="A134" s="18">
        <v>0</v>
      </c>
      <c r="B134" s="18">
        <v>-1000</v>
      </c>
      <c r="C134" s="18">
        <v>-1000</v>
      </c>
    </row>
    <row r="135" spans="1:3" x14ac:dyDescent="0.3">
      <c r="A135" s="18">
        <v>1</v>
      </c>
      <c r="B135" s="18">
        <v>0</v>
      </c>
      <c r="C135" s="18">
        <v>400</v>
      </c>
    </row>
    <row r="136" spans="1:3" x14ac:dyDescent="0.3">
      <c r="A136" s="18">
        <v>2</v>
      </c>
      <c r="B136" s="18">
        <v>200</v>
      </c>
      <c r="C136" s="18">
        <v>400</v>
      </c>
    </row>
    <row r="137" spans="1:3" x14ac:dyDescent="0.3">
      <c r="A137" s="18">
        <v>3</v>
      </c>
      <c r="B137" s="18">
        <v>300</v>
      </c>
      <c r="C137" s="18">
        <v>300</v>
      </c>
    </row>
    <row r="138" spans="1:3" x14ac:dyDescent="0.3">
      <c r="A138" s="18">
        <v>4</v>
      </c>
      <c r="B138" s="18">
        <v>500</v>
      </c>
      <c r="C138" s="18">
        <v>300</v>
      </c>
    </row>
    <row r="139" spans="1:3" x14ac:dyDescent="0.3">
      <c r="A139" s="18">
        <v>5</v>
      </c>
      <c r="B139" s="18">
        <v>900</v>
      </c>
      <c r="C139" s="18">
        <v>200</v>
      </c>
    </row>
    <row r="140" spans="1:3" x14ac:dyDescent="0.3">
      <c r="A140" s="1" t="s">
        <v>49</v>
      </c>
      <c r="B140" s="50">
        <f>IRR(B134:B139)</f>
        <v>0.17318426166949052</v>
      </c>
      <c r="C140" s="50">
        <f>IRR(C134:C139)</f>
        <v>0.20494783010707418</v>
      </c>
    </row>
    <row r="141" spans="1:3" x14ac:dyDescent="0.3">
      <c r="A141" s="52" t="s">
        <v>37</v>
      </c>
      <c r="B141" s="53">
        <f>SUM(B134:B139)</f>
        <v>900</v>
      </c>
      <c r="C141" s="53">
        <f>SUM(C134:C139)</f>
        <v>600</v>
      </c>
    </row>
    <row r="142" spans="1:3" x14ac:dyDescent="0.3">
      <c r="A142" s="1" t="s">
        <v>47</v>
      </c>
      <c r="B142" s="53">
        <f>NPV(B140,B141)</f>
        <v>767.14291983363478</v>
      </c>
      <c r="C142" s="53">
        <f>NPV(C140,C141)</f>
        <v>497.94686957250485</v>
      </c>
    </row>
    <row r="144" spans="1:3" ht="18" x14ac:dyDescent="0.35">
      <c r="A144" s="49" t="s">
        <v>58</v>
      </c>
      <c r="B144" s="55"/>
    </row>
    <row r="145" spans="1:3" x14ac:dyDescent="0.3">
      <c r="A145" s="1" t="s">
        <v>59</v>
      </c>
      <c r="B145" s="48">
        <v>0.1</v>
      </c>
    </row>
    <row r="146" spans="1:3" x14ac:dyDescent="0.3">
      <c r="A146" s="1" t="s">
        <v>60</v>
      </c>
      <c r="B146" s="48">
        <v>0.12</v>
      </c>
    </row>
    <row r="147" spans="1:3" x14ac:dyDescent="0.3">
      <c r="B147" s="54"/>
    </row>
    <row r="148" spans="1:3" x14ac:dyDescent="0.3">
      <c r="B148" s="1" t="s">
        <v>55</v>
      </c>
      <c r="C148" s="57" t="s">
        <v>52</v>
      </c>
    </row>
    <row r="149" spans="1:3" x14ac:dyDescent="0.3">
      <c r="B149" s="18">
        <v>0</v>
      </c>
      <c r="C149" s="56">
        <v>-1.6</v>
      </c>
    </row>
    <row r="150" spans="1:3" x14ac:dyDescent="0.3">
      <c r="B150" s="18">
        <v>1</v>
      </c>
      <c r="C150" s="56">
        <v>10</v>
      </c>
    </row>
    <row r="151" spans="1:3" x14ac:dyDescent="0.3">
      <c r="B151" s="18">
        <v>2</v>
      </c>
      <c r="C151" s="56">
        <v>-10</v>
      </c>
    </row>
    <row r="152" spans="1:3" x14ac:dyDescent="0.3">
      <c r="B152" s="18"/>
      <c r="C152" s="18"/>
    </row>
    <row r="153" spans="1:3" x14ac:dyDescent="0.3">
      <c r="B153" s="1" t="s">
        <v>61</v>
      </c>
      <c r="C153" s="1" t="s">
        <v>47</v>
      </c>
    </row>
    <row r="154" spans="1:3" x14ac:dyDescent="0.3">
      <c r="B154" s="48">
        <v>0.1</v>
      </c>
      <c r="C154" s="36">
        <f>NPV(B154,$C$149:$C$151)</f>
        <v>-0.70323065364387649</v>
      </c>
    </row>
    <row r="155" spans="1:3" x14ac:dyDescent="0.3">
      <c r="B155" s="48">
        <v>0.25</v>
      </c>
      <c r="C155" s="36">
        <f t="shared" ref="C155:C158" si="9">NPV(B155,$C$149:$C$151)</f>
        <v>0</v>
      </c>
    </row>
    <row r="156" spans="1:3" x14ac:dyDescent="0.3">
      <c r="B156" s="48">
        <v>1.1000000000000001</v>
      </c>
      <c r="C156" s="36">
        <f t="shared" si="9"/>
        <v>0.42587193607601764</v>
      </c>
    </row>
    <row r="157" spans="1:3" x14ac:dyDescent="0.3">
      <c r="B157" s="48">
        <v>4</v>
      </c>
      <c r="C157" s="36">
        <f t="shared" si="9"/>
        <v>-2.2204460492503132E-17</v>
      </c>
    </row>
    <row r="158" spans="1:3" x14ac:dyDescent="0.3">
      <c r="B158" s="48">
        <v>5</v>
      </c>
      <c r="C158" s="36">
        <f t="shared" si="9"/>
        <v>-3.5185185185185187E-2</v>
      </c>
    </row>
    <row r="159" spans="1:3" x14ac:dyDescent="0.3">
      <c r="A159" s="1" t="s">
        <v>62</v>
      </c>
      <c r="B159" s="30">
        <f>MIRR(C149:C151,B145,B146)</f>
        <v>6.554621671065064E-2</v>
      </c>
      <c r="C159" s="58"/>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Nilesh Chavan</cp:lastModifiedBy>
  <dcterms:created xsi:type="dcterms:W3CDTF">2023-06-15T04:20:27Z</dcterms:created>
  <dcterms:modified xsi:type="dcterms:W3CDTF">2024-02-03T16:00:41Z</dcterms:modified>
</cp:coreProperties>
</file>