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0505" sheetId="1" r:id="rId4"/>
    <sheet state="visible" name="210511_For_J_analysis" sheetId="2" r:id="rId5"/>
    <sheet state="visible" name="210511" sheetId="3" r:id="rId6"/>
    <sheet state="visible" name="reanalyze" sheetId="4" r:id="rId7"/>
    <sheet state="visible" name="new_threshold" sheetId="5" r:id="rId8"/>
  </sheets>
  <definedNames/>
  <calcPr/>
</workbook>
</file>

<file path=xl/sharedStrings.xml><?xml version="1.0" encoding="utf-8"?>
<sst xmlns="http://schemas.openxmlformats.org/spreadsheetml/2006/main" count="169" uniqueCount="97">
  <si>
    <t>Laser off</t>
  </si>
  <si>
    <t xml:space="preserve">min metric threshold </t>
  </si>
  <si>
    <t>max metric threshold</t>
  </si>
  <si>
    <t>total cutouts</t>
  </si>
  <si>
    <t>focused cutouts</t>
  </si>
  <si>
    <t>water</t>
  </si>
  <si>
    <t>marbles</t>
  </si>
  <si>
    <t>blobs</t>
  </si>
  <si>
    <t>water fraction</t>
  </si>
  <si>
    <t>ice fraction</t>
  </si>
  <si>
    <t>ice fraction higher bound</t>
  </si>
  <si>
    <t>ice fraction lower bound</t>
  </si>
  <si>
    <t>marble fraction</t>
  </si>
  <si>
    <t>blobs fraction</t>
  </si>
  <si>
    <t>Laser 100%</t>
  </si>
  <si>
    <t>Laser 15%</t>
  </si>
  <si>
    <t>Laser 50%</t>
  </si>
  <si>
    <t>droplet spacing (um)</t>
  </si>
  <si>
    <t>droplet size (um)</t>
  </si>
  <si>
    <t>real freq</t>
  </si>
  <si>
    <t>119.5 khz</t>
  </si>
  <si>
    <t>velocity</t>
  </si>
  <si>
    <t>8.078 m/s</t>
  </si>
  <si>
    <t>temperature (K)</t>
  </si>
  <si>
    <t>distance</t>
  </si>
  <si>
    <t>37 mm</t>
  </si>
  <si>
    <t>folder</t>
  </si>
  <si>
    <t>Distance</t>
  </si>
  <si>
    <t>Comment</t>
  </si>
  <si>
    <t>cutouts</t>
  </si>
  <si>
    <t>In focus</t>
  </si>
  <si>
    <t>fractured</t>
  </si>
  <si>
    <t>blob fraction</t>
  </si>
  <si>
    <t>44.9_58ulmin_thres</t>
  </si>
  <si>
    <t>XY-pos 1</t>
  </si>
  <si>
    <t>47mm_laser_on</t>
  </si>
  <si>
    <t>Late, laser on</t>
  </si>
  <si>
    <t>laser_off_47mm_thres</t>
  </si>
  <si>
    <t>Late, laser off</t>
  </si>
  <si>
    <t>47.77mm_58ulmin_third_laser_off_thres</t>
  </si>
  <si>
    <t>44.9_58ulcuts-second_thres</t>
  </si>
  <si>
    <t>XY-pos 2</t>
  </si>
  <si>
    <t>47.77mm_58ulmincuts</t>
  </si>
  <si>
    <t>Early, laser off</t>
  </si>
  <si>
    <t>37mm_54ulcuts</t>
  </si>
  <si>
    <t>42mm_58ulcuts</t>
  </si>
  <si>
    <t>Sum of 45 mm</t>
  </si>
  <si>
    <t>Sum of all XY-positions</t>
  </si>
  <si>
    <t>Sum of late 47.77 mm laser off</t>
  </si>
  <si>
    <t>Sum of late laser off</t>
  </si>
  <si>
    <t>Droplet spacing</t>
  </si>
  <si>
    <t>Droplet diameter</t>
  </si>
  <si>
    <t>AVERAGE ALL</t>
  </si>
  <si>
    <t>STD ALL</t>
  </si>
  <si>
    <t>Average flow rate</t>
  </si>
  <si>
    <t>Read from image stamps</t>
  </si>
  <si>
    <t>Images recorded between 14:57 and 15:02</t>
  </si>
  <si>
    <t>Images recorded between 15:39 and 15:46</t>
  </si>
  <si>
    <t>Images recorded between 15:30 and 15:37</t>
  </si>
  <si>
    <t>Images recorded between 15:49 and 15:54</t>
  </si>
  <si>
    <t xml:space="preserve">folder name </t>
  </si>
  <si>
    <t>distance (mm)</t>
  </si>
  <si>
    <t>threshold</t>
  </si>
  <si>
    <t>comments</t>
  </si>
  <si>
    <t>90000-370000</t>
  </si>
  <si>
    <t>Images recorded between 14:05 and 14:41</t>
  </si>
  <si>
    <t>Images recorded between 14:43 and 14:49</t>
  </si>
  <si>
    <t>This is taken from previous counts to be 0.12 frozen</t>
  </si>
  <si>
    <t>Images recorded between 14:09 and 14:21</t>
  </si>
  <si>
    <t>9.7 m/s</t>
  </si>
  <si>
    <t>spacing (um)</t>
  </si>
  <si>
    <t>size (um)</t>
  </si>
  <si>
    <t>2mm</t>
  </si>
  <si>
    <t>tip_third_series</t>
  </si>
  <si>
    <t>logbook time</t>
  </si>
  <si>
    <t>image tag time</t>
  </si>
  <si>
    <t>folder name</t>
  </si>
  <si>
    <t>No of frames</t>
  </si>
  <si>
    <t>size um</t>
  </si>
  <si>
    <t>spacing um</t>
  </si>
  <si>
    <t>velocity m/s</t>
  </si>
  <si>
    <t>flow rate ul/min</t>
  </si>
  <si>
    <t>real freq kHz</t>
  </si>
  <si>
    <t>2mm_tip</t>
  </si>
  <si>
    <t>tip_position</t>
  </si>
  <si>
    <t>tip_third_series_afteroff</t>
  </si>
  <si>
    <t>Time</t>
  </si>
  <si>
    <t>Spacing</t>
  </si>
  <si>
    <t>Diameter</t>
  </si>
  <si>
    <t>Average spacing so far</t>
  </si>
  <si>
    <t>Average diameter so far</t>
  </si>
  <si>
    <t>Spacing STD so far</t>
  </si>
  <si>
    <t>Diameter STD so far</t>
  </si>
  <si>
    <t>transmission</t>
  </si>
  <si>
    <t>total cutouts within threshold</t>
  </si>
  <si>
    <t xml:space="preserve">Laser 100% </t>
  </si>
  <si>
    <t>12800-48000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</si>
</sst>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rgb="FF000000"/>
      <name val="&quot;Helvetica Neue&quot;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45818E"/>
        <bgColor rgb="FF45818E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11">
    <border/>
    <border>
      <bottom style="thick">
        <color rgb="FF000000"/>
      </bottom>
    </border>
    <border>
      <top style="thick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right" vertical="bottom"/>
    </xf>
    <xf borderId="2" fillId="0" fontId="1" numFmtId="0" xfId="0" applyBorder="1" applyFont="1"/>
    <xf borderId="0" fillId="2" fontId="4" numFmtId="0" xfId="0" applyAlignment="1" applyFill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/>
    </xf>
    <xf borderId="0" fillId="3" fontId="1" numFmtId="0" xfId="0" applyFont="1"/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/>
    </xf>
    <xf borderId="0" fillId="4" fontId="1" numFmtId="0" xfId="0" applyFont="1"/>
    <xf borderId="0" fillId="0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5" numFmtId="0" xfId="0" applyAlignment="1" applyFont="1">
      <alignment horizontal="center" readingOrder="0" shrinkToFit="0" vertical="top" wrapText="0"/>
    </xf>
    <xf borderId="0" fillId="0" fontId="1" numFmtId="20" xfId="0" applyAlignment="1" applyFont="1" applyNumberFormat="1">
      <alignment horizontal="center" readingOrder="0"/>
    </xf>
    <xf borderId="0" fillId="0" fontId="5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20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 shrinkToFit="0" vertical="top" wrapText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horizontal="center" shrinkToFit="0" vertical="top" wrapText="0"/>
    </xf>
    <xf borderId="3" fillId="0" fontId="1" numFmtId="0" xfId="0" applyBorder="1" applyFont="1"/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7" fontId="1" numFmtId="0" xfId="0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shrinkToFit="0" vertical="top" wrapText="0"/>
    </xf>
    <xf borderId="6" fillId="0" fontId="1" numFmtId="0" xfId="0" applyAlignment="1" applyBorder="1" applyFont="1">
      <alignment horizontal="center" readingOrder="0"/>
    </xf>
    <xf borderId="7" fillId="0" fontId="1" numFmtId="20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7" fillId="2" fontId="1" numFmtId="20" xfId="0" applyAlignment="1" applyBorder="1" applyFont="1" applyNumberFormat="1">
      <alignment horizontal="center" readingOrder="0"/>
    </xf>
    <xf borderId="8" fillId="2" fontId="1" numFmtId="0" xfId="0" applyAlignment="1" applyBorder="1" applyFont="1">
      <alignment horizontal="center" readingOrder="0"/>
    </xf>
    <xf borderId="0" fillId="2" fontId="1" numFmtId="0" xfId="0" applyFont="1"/>
    <xf borderId="9" fillId="0" fontId="1" numFmtId="20" xfId="0" applyAlignment="1" applyBorder="1" applyFont="1" applyNumberFormat="1">
      <alignment horizontal="center" readingOrder="0"/>
    </xf>
    <xf borderId="3" fillId="0" fontId="1" numFmtId="20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/>
    </xf>
    <xf borderId="3" fillId="0" fontId="5" numFmtId="0" xfId="0" applyAlignment="1" applyBorder="1" applyFont="1">
      <alignment horizontal="center" shrinkToFit="0" vertical="top" wrapText="0"/>
    </xf>
    <xf borderId="10" fillId="0" fontId="1" numFmtId="0" xfId="0" applyAlignment="1" applyBorder="1" applyFont="1">
      <alignment horizontal="center" readingOrder="0"/>
    </xf>
    <xf borderId="0" fillId="4" fontId="1" numFmtId="20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3" fontId="1" numFmtId="20" xfId="0" applyAlignment="1" applyFont="1" applyNumberFormat="1">
      <alignment readingOrder="0"/>
    </xf>
    <xf borderId="0" fillId="8" fontId="1" numFmtId="20" xfId="0" applyAlignment="1" applyFill="1" applyFont="1" applyNumberFormat="1">
      <alignment readingOrder="0"/>
    </xf>
    <xf borderId="0" fillId="9" fontId="1" numFmtId="20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(K)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reanalyze!$K$2:$K$5</c:f>
            </c:strRef>
          </c:cat>
          <c:val>
            <c:numRef>
              <c:f>reanalyze!$I$2:$I$5</c:f>
              <c:numCache/>
            </c:numRef>
          </c:val>
          <c:smooth val="0"/>
        </c:ser>
        <c:axId val="293777087"/>
        <c:axId val="703002554"/>
      </c:lineChart>
      <c:catAx>
        <c:axId val="293777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002554"/>
      </c:catAx>
      <c:valAx>
        <c:axId val="703002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(K)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777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marbles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reanalyze!$G$22:$G$25</c:f>
            </c:strRef>
          </c:cat>
          <c:val>
            <c:numRef>
              <c:f>reanalyze!$F$2:$F$5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reanalyze!$G$22:$G$25</c:f>
            </c:strRef>
          </c:cat>
          <c:val>
            <c:numRef>
              <c:f>reanalyze!$E$2:$E$5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reanalyze!$G$22:$G$25</c:f>
            </c:strRef>
          </c:cat>
          <c:val>
            <c:numRef>
              <c:f>reanalyze!$G$2:$G$5</c:f>
              <c:numCache/>
            </c:numRef>
          </c:val>
          <c:smooth val="0"/>
        </c:ser>
        <c:axId val="1129206519"/>
        <c:axId val="194881261"/>
      </c:lineChart>
      <c:catAx>
        <c:axId val="1129206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881261"/>
      </c:catAx>
      <c:valAx>
        <c:axId val="194881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marbles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9206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428625</xdr:colOff>
      <xdr:row>20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1352550</xdr:colOff>
      <xdr:row>20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8.13"/>
    <col customWidth="1" min="3" max="3" width="15.75"/>
    <col customWidth="1" min="10" max="10" width="13.75"/>
    <col customWidth="1" min="11" max="11" width="16.38"/>
    <col customWidth="1" min="12" max="12" width="13.25"/>
  </cols>
  <sheetData>
    <row r="1">
      <c r="D1" s="1"/>
      <c r="E1" s="1"/>
      <c r="F1" s="1"/>
      <c r="G1" s="1"/>
      <c r="H1" s="1"/>
    </row>
    <row r="2">
      <c r="A2" s="2" t="s">
        <v>0</v>
      </c>
      <c r="B2" s="3"/>
      <c r="C2" s="3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>
      <c r="A4" s="5">
        <v>10000.0</v>
      </c>
      <c r="B4" s="5">
        <v>12700.0</v>
      </c>
      <c r="C4" s="5">
        <v>777.0</v>
      </c>
      <c r="D4" s="5">
        <f>E4+F4+G4</f>
        <v>307</v>
      </c>
      <c r="E4" s="5">
        <v>245.0</v>
      </c>
      <c r="F4" s="5">
        <v>53.0</v>
      </c>
      <c r="G4" s="5">
        <v>9.0</v>
      </c>
      <c r="H4" s="1">
        <f>E4/D4</f>
        <v>0.7980456026</v>
      </c>
      <c r="I4" s="7">
        <f>(F4+G4)/D4</f>
        <v>0.2019543974</v>
      </c>
      <c r="J4" s="8">
        <v>0.25</v>
      </c>
      <c r="K4" s="6">
        <v>0.16</v>
      </c>
      <c r="L4" s="7">
        <f>F4/(G4+F4)</f>
        <v>0.8548387097</v>
      </c>
      <c r="M4" s="7">
        <f>G4/(G4+F4)</f>
        <v>0.1451612903</v>
      </c>
    </row>
    <row r="5">
      <c r="A5" s="9" t="s">
        <v>14</v>
      </c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</row>
    <row r="7">
      <c r="A7" s="5">
        <v>10000.0</v>
      </c>
      <c r="B7" s="5">
        <v>12700.0</v>
      </c>
      <c r="C7" s="5">
        <v>332.0</v>
      </c>
      <c r="D7" s="5">
        <f>E7+F7+G7</f>
        <v>146</v>
      </c>
      <c r="E7" s="5">
        <v>82.0</v>
      </c>
      <c r="F7" s="5">
        <v>54.0</v>
      </c>
      <c r="G7" s="5">
        <v>10.0</v>
      </c>
      <c r="H7" s="1">
        <f>E7/D7</f>
        <v>0.5616438356</v>
      </c>
      <c r="I7" s="7">
        <f>(F7+G7)/D7</f>
        <v>0.4383561644</v>
      </c>
      <c r="J7" s="8">
        <v>0.55</v>
      </c>
      <c r="K7" s="8">
        <v>0.38</v>
      </c>
      <c r="L7" s="7">
        <f>F7/(G7+F7)</f>
        <v>0.84375</v>
      </c>
      <c r="M7" s="7">
        <f>G7/(G7+F7)</f>
        <v>0.15625</v>
      </c>
    </row>
    <row r="8">
      <c r="A8" s="1"/>
      <c r="B8" s="1"/>
      <c r="C8" s="1"/>
    </row>
    <row r="9">
      <c r="A9" s="9" t="s">
        <v>15</v>
      </c>
      <c r="B9" s="4"/>
      <c r="C9" s="4"/>
      <c r="D9" s="4"/>
      <c r="E9" s="4"/>
      <c r="F9" s="4"/>
      <c r="G9" s="4"/>
      <c r="H9" s="4"/>
      <c r="I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5">
        <v>10000.0</v>
      </c>
      <c r="B10" s="5">
        <v>12700.0</v>
      </c>
      <c r="C10" s="5">
        <v>499.0</v>
      </c>
      <c r="D10" s="5">
        <f>E10+F10+G10</f>
        <v>214</v>
      </c>
      <c r="E10" s="5">
        <v>170.0</v>
      </c>
      <c r="F10" s="5">
        <v>40.0</v>
      </c>
      <c r="G10" s="5">
        <v>4.0</v>
      </c>
      <c r="H10" s="1">
        <f>E10/D10</f>
        <v>0.7943925234</v>
      </c>
      <c r="I10" s="7">
        <f>(F10+G10)/D10</f>
        <v>0.2056074766</v>
      </c>
      <c r="J10" s="10">
        <v>0.27</v>
      </c>
      <c r="K10" s="11">
        <v>0.16</v>
      </c>
      <c r="L10" s="12">
        <f>F10/(G10+F10)</f>
        <v>0.9090909091</v>
      </c>
      <c r="M10" s="7">
        <f>G10/(G10+F10)</f>
        <v>0.09090909091</v>
      </c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9" t="s">
        <v>16</v>
      </c>
      <c r="B13" s="4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5">
        <v>10000.0</v>
      </c>
      <c r="B14" s="5">
        <v>12700.0</v>
      </c>
      <c r="C14" s="5">
        <v>296.0</v>
      </c>
      <c r="D14" s="1">
        <f>E14+F14+G14</f>
        <v>113</v>
      </c>
      <c r="E14" s="5">
        <v>93.0</v>
      </c>
      <c r="F14" s="5">
        <v>18.0</v>
      </c>
      <c r="G14" s="5">
        <v>2.0</v>
      </c>
      <c r="H14" s="1">
        <f>E14/D14</f>
        <v>0.8230088496</v>
      </c>
      <c r="I14" s="7">
        <f>(F14+G14)/D14</f>
        <v>0.1769911504</v>
      </c>
      <c r="J14" s="8">
        <v>0.26</v>
      </c>
      <c r="K14" s="8">
        <v>0.12</v>
      </c>
      <c r="L14" s="7">
        <f>F14/(F14+G14)</f>
        <v>0.9</v>
      </c>
      <c r="M14" s="7">
        <f>G14/(F14+G14)</f>
        <v>0.1</v>
      </c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5" t="s">
        <v>17</v>
      </c>
      <c r="B17" s="5">
        <v>67.5971875</v>
      </c>
      <c r="C17" s="1"/>
      <c r="D17" s="1"/>
      <c r="E17" s="1"/>
      <c r="F17" s="1"/>
      <c r="G17" s="1"/>
      <c r="H17" s="1"/>
    </row>
    <row r="18">
      <c r="A18" s="5" t="s">
        <v>18</v>
      </c>
      <c r="B18" s="13">
        <v>22.780875</v>
      </c>
      <c r="C18" s="1"/>
      <c r="D18" s="1"/>
      <c r="E18" s="1"/>
      <c r="F18" s="1"/>
      <c r="G18" s="1"/>
      <c r="H18" s="1"/>
    </row>
    <row r="19">
      <c r="A19" s="5" t="s">
        <v>19</v>
      </c>
      <c r="B19" s="5" t="s">
        <v>20</v>
      </c>
      <c r="C19" s="1"/>
      <c r="D19" s="1"/>
      <c r="E19" s="1"/>
      <c r="F19" s="1"/>
      <c r="G19" s="1"/>
      <c r="H19" s="1"/>
    </row>
    <row r="20">
      <c r="A20" s="5" t="s">
        <v>21</v>
      </c>
      <c r="B20" s="5" t="s">
        <v>22</v>
      </c>
      <c r="C20" s="1"/>
      <c r="D20" s="1"/>
      <c r="E20" s="1"/>
      <c r="F20" s="1"/>
      <c r="G20" s="1"/>
      <c r="H20" s="1"/>
    </row>
    <row r="21">
      <c r="A21" s="5" t="s">
        <v>23</v>
      </c>
      <c r="B21" s="5">
        <v>230.94374447</v>
      </c>
      <c r="C21" s="1"/>
      <c r="D21" s="1"/>
      <c r="E21" s="1"/>
      <c r="F21" s="1"/>
      <c r="G21" s="1"/>
      <c r="H21" s="1"/>
    </row>
    <row r="22">
      <c r="A22" s="5" t="s">
        <v>24</v>
      </c>
      <c r="B22" s="5" t="s">
        <v>25</v>
      </c>
      <c r="C22" s="1"/>
      <c r="D22" s="1"/>
      <c r="E22" s="1"/>
      <c r="F22" s="1"/>
      <c r="G22" s="1"/>
      <c r="H22" s="1"/>
    </row>
    <row r="23">
      <c r="A23" s="1"/>
      <c r="B23" s="1">
        <f>37.03/8.078</f>
        <v>4.584055459</v>
      </c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3" max="3" width="29.25"/>
  </cols>
  <sheetData>
    <row r="1">
      <c r="A1" s="14" t="s">
        <v>26</v>
      </c>
      <c r="B1" s="6" t="s">
        <v>27</v>
      </c>
      <c r="C1" s="6" t="s">
        <v>28</v>
      </c>
      <c r="D1" s="14" t="s">
        <v>29</v>
      </c>
      <c r="E1" s="14" t="s">
        <v>30</v>
      </c>
      <c r="F1" s="14" t="s">
        <v>5</v>
      </c>
      <c r="G1" s="14" t="s">
        <v>6</v>
      </c>
      <c r="H1" s="14" t="s">
        <v>7</v>
      </c>
      <c r="I1" s="14" t="s">
        <v>31</v>
      </c>
      <c r="J1" s="14" t="s">
        <v>9</v>
      </c>
      <c r="K1" s="14" t="s">
        <v>8</v>
      </c>
      <c r="L1" s="14" t="s">
        <v>12</v>
      </c>
      <c r="M1" s="14" t="s">
        <v>32</v>
      </c>
    </row>
    <row r="2">
      <c r="A2" s="15" t="s">
        <v>33</v>
      </c>
      <c r="B2" s="16">
        <v>44.9</v>
      </c>
      <c r="C2" s="16" t="s">
        <v>34</v>
      </c>
      <c r="D2" s="15">
        <v>279.0</v>
      </c>
      <c r="E2" s="15">
        <f t="shared" ref="E2:E6" si="1">SUM(F2:I2)</f>
        <v>149</v>
      </c>
      <c r="F2" s="15">
        <v>131.0</v>
      </c>
      <c r="G2" s="15">
        <v>15.0</v>
      </c>
      <c r="H2" s="15">
        <v>3.0</v>
      </c>
      <c r="I2" s="15">
        <v>0.0</v>
      </c>
      <c r="J2" s="17">
        <f t="shared" ref="J2:J3" si="2">(G2+H2)/(F2+G2+H2)</f>
        <v>0.1208053691</v>
      </c>
      <c r="K2" s="17">
        <f t="shared" ref="K2:K7" si="3">F2/(F2+G2+H2+I2)</f>
        <v>0.8791946309</v>
      </c>
      <c r="L2" s="17">
        <f t="shared" ref="L2:L7" si="4">G2/(G2+H2)</f>
        <v>0.8333333333</v>
      </c>
      <c r="M2" s="17">
        <f t="shared" ref="M2:M7" si="5">H2/(G2+H2)</f>
        <v>0.1666666667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5" t="s">
        <v>35</v>
      </c>
      <c r="B3" s="6">
        <v>47.77</v>
      </c>
      <c r="C3" s="6" t="s">
        <v>36</v>
      </c>
      <c r="D3" s="5"/>
      <c r="E3" s="5">
        <f t="shared" si="1"/>
        <v>260</v>
      </c>
      <c r="F3" s="5">
        <v>168.0</v>
      </c>
      <c r="G3" s="5">
        <v>76.0</v>
      </c>
      <c r="H3" s="5">
        <v>16.0</v>
      </c>
      <c r="I3" s="5">
        <v>0.0</v>
      </c>
      <c r="J3" s="1">
        <f t="shared" si="2"/>
        <v>0.3538461538</v>
      </c>
      <c r="K3" s="1">
        <f t="shared" si="3"/>
        <v>0.6461538462</v>
      </c>
      <c r="L3" s="1">
        <f t="shared" si="4"/>
        <v>0.8260869565</v>
      </c>
      <c r="M3" s="1">
        <f t="shared" si="5"/>
        <v>0.1739130435</v>
      </c>
    </row>
    <row r="4">
      <c r="A4" s="19" t="s">
        <v>37</v>
      </c>
      <c r="B4" s="20">
        <v>47.77</v>
      </c>
      <c r="C4" s="20" t="s">
        <v>38</v>
      </c>
      <c r="D4" s="19">
        <v>770.0</v>
      </c>
      <c r="E4" s="19">
        <f t="shared" si="1"/>
        <v>311</v>
      </c>
      <c r="F4" s="19">
        <v>205.0</v>
      </c>
      <c r="G4" s="19">
        <v>88.0</v>
      </c>
      <c r="H4" s="19">
        <v>17.0</v>
      </c>
      <c r="I4" s="19">
        <v>1.0</v>
      </c>
      <c r="J4" s="21">
        <f t="shared" ref="J4:J7" si="6">(G4+H4+I4)/(F4+G4+H4+I4)</f>
        <v>0.3408360129</v>
      </c>
      <c r="K4" s="21">
        <f t="shared" si="3"/>
        <v>0.6591639871</v>
      </c>
      <c r="L4" s="21">
        <f t="shared" si="4"/>
        <v>0.8380952381</v>
      </c>
      <c r="M4" s="21">
        <f t="shared" si="5"/>
        <v>0.1619047619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9" t="s">
        <v>39</v>
      </c>
      <c r="B5" s="20">
        <v>47.77</v>
      </c>
      <c r="C5" s="20" t="s">
        <v>38</v>
      </c>
      <c r="D5" s="19">
        <v>666.0</v>
      </c>
      <c r="E5" s="19">
        <f t="shared" si="1"/>
        <v>288</v>
      </c>
      <c r="F5" s="19">
        <v>192.0</v>
      </c>
      <c r="G5" s="19">
        <v>78.0</v>
      </c>
      <c r="H5" s="19">
        <v>18.0</v>
      </c>
      <c r="I5" s="19">
        <v>0.0</v>
      </c>
      <c r="J5" s="21">
        <f t="shared" si="6"/>
        <v>0.3333333333</v>
      </c>
      <c r="K5" s="21">
        <f t="shared" si="3"/>
        <v>0.6666666667</v>
      </c>
      <c r="L5" s="21">
        <f t="shared" si="4"/>
        <v>0.8125</v>
      </c>
      <c r="M5" s="21">
        <f t="shared" si="5"/>
        <v>0.1875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5" t="s">
        <v>40</v>
      </c>
      <c r="B6" s="15">
        <v>44.9</v>
      </c>
      <c r="C6" s="16" t="s">
        <v>41</v>
      </c>
      <c r="D6" s="15">
        <v>750.0</v>
      </c>
      <c r="E6" s="15">
        <f t="shared" si="1"/>
        <v>301</v>
      </c>
      <c r="F6" s="15">
        <v>280.0</v>
      </c>
      <c r="G6" s="15">
        <v>14.0</v>
      </c>
      <c r="H6" s="15">
        <v>7.0</v>
      </c>
      <c r="I6" s="15">
        <v>0.0</v>
      </c>
      <c r="J6" s="17">
        <f t="shared" si="6"/>
        <v>0.06976744186</v>
      </c>
      <c r="K6" s="15">
        <f t="shared" si="3"/>
        <v>0.9302325581</v>
      </c>
      <c r="L6" s="17">
        <f t="shared" si="4"/>
        <v>0.6666666667</v>
      </c>
      <c r="M6" s="17">
        <f t="shared" si="5"/>
        <v>0.3333333333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5" t="s">
        <v>42</v>
      </c>
      <c r="B7" s="5">
        <v>47.79</v>
      </c>
      <c r="C7" s="5" t="s">
        <v>43</v>
      </c>
      <c r="D7" s="5">
        <v>1087.0</v>
      </c>
      <c r="E7" s="5"/>
      <c r="F7" s="5">
        <v>78.0</v>
      </c>
      <c r="G7" s="5">
        <v>170.0</v>
      </c>
      <c r="H7" s="5">
        <v>87.0</v>
      </c>
      <c r="I7" s="5">
        <v>0.0</v>
      </c>
      <c r="J7" s="1">
        <f t="shared" si="6"/>
        <v>0.7671641791</v>
      </c>
      <c r="K7" s="5">
        <f t="shared" si="3"/>
        <v>0.2328358209</v>
      </c>
      <c r="L7" s="1">
        <f t="shared" si="4"/>
        <v>0.6614785992</v>
      </c>
      <c r="M7" s="1">
        <f t="shared" si="5"/>
        <v>0.3385214008</v>
      </c>
    </row>
    <row r="8">
      <c r="D8" s="23"/>
      <c r="E8" s="23"/>
      <c r="F8" s="23"/>
      <c r="G8" s="23"/>
      <c r="H8" s="23"/>
      <c r="I8" s="23"/>
      <c r="J8" s="1"/>
      <c r="K8" s="5"/>
      <c r="L8" s="1"/>
      <c r="M8" s="1"/>
    </row>
    <row r="9">
      <c r="D9" s="23"/>
      <c r="E9" s="23"/>
      <c r="F9" s="23"/>
      <c r="G9" s="23"/>
      <c r="H9" s="23"/>
      <c r="I9" s="23"/>
      <c r="J9" s="1"/>
      <c r="K9" s="5"/>
      <c r="L9" s="1"/>
      <c r="M9" s="1"/>
    </row>
    <row r="10">
      <c r="A10" s="5" t="s">
        <v>44</v>
      </c>
      <c r="B10" s="5">
        <v>37.0</v>
      </c>
      <c r="C10" s="5"/>
      <c r="D10" s="5">
        <v>1175.0</v>
      </c>
      <c r="E10" s="5">
        <f t="shared" ref="E10:E13" si="7">SUM(F10:I10)</f>
        <v>342</v>
      </c>
      <c r="F10" s="5">
        <v>340.0</v>
      </c>
      <c r="G10" s="5">
        <v>2.0</v>
      </c>
      <c r="H10" s="5">
        <v>0.0</v>
      </c>
      <c r="I10" s="5">
        <v>0.0</v>
      </c>
      <c r="J10" s="1">
        <f t="shared" ref="J10:J13" si="8">(G10+H10+I10)/(F10+G10+H10+I10)</f>
        <v>0.005847953216</v>
      </c>
      <c r="K10" s="5">
        <f t="shared" ref="K10:K13" si="9">F10/(F10+G10+H10+I10)</f>
        <v>0.9941520468</v>
      </c>
      <c r="L10" s="1">
        <f t="shared" ref="L10:L13" si="10">G10/(G10+H10)</f>
        <v>1</v>
      </c>
      <c r="M10" s="1">
        <f t="shared" ref="M10:M13" si="11">H10/(G10+H10)</f>
        <v>0</v>
      </c>
    </row>
    <row r="11">
      <c r="A11" s="5" t="s">
        <v>45</v>
      </c>
      <c r="B11" s="5">
        <v>42.0</v>
      </c>
      <c r="C11" s="5"/>
      <c r="D11" s="5">
        <v>964.0</v>
      </c>
      <c r="E11" s="5">
        <f t="shared" si="7"/>
        <v>304</v>
      </c>
      <c r="F11" s="5">
        <v>299.0</v>
      </c>
      <c r="G11" s="5">
        <v>3.0</v>
      </c>
      <c r="H11" s="5">
        <v>2.0</v>
      </c>
      <c r="I11" s="5">
        <v>0.0</v>
      </c>
      <c r="J11" s="1">
        <f t="shared" si="8"/>
        <v>0.01644736842</v>
      </c>
      <c r="K11" s="5">
        <f t="shared" si="9"/>
        <v>0.9835526316</v>
      </c>
      <c r="L11" s="1">
        <f t="shared" si="10"/>
        <v>0.6</v>
      </c>
      <c r="M11" s="1">
        <f t="shared" si="11"/>
        <v>0.4</v>
      </c>
    </row>
    <row r="12">
      <c r="A12" s="24" t="s">
        <v>46</v>
      </c>
      <c r="B12" s="24">
        <v>45.0</v>
      </c>
      <c r="C12" s="24" t="s">
        <v>47</v>
      </c>
      <c r="D12" s="25">
        <f>SUM(D6,D2)</f>
        <v>1029</v>
      </c>
      <c r="E12" s="25">
        <f t="shared" si="7"/>
        <v>450</v>
      </c>
      <c r="F12" s="25">
        <f t="shared" ref="F12:I12" si="12">SUM(F6,F2)</f>
        <v>411</v>
      </c>
      <c r="G12" s="25">
        <f t="shared" si="12"/>
        <v>29</v>
      </c>
      <c r="H12" s="25">
        <f t="shared" si="12"/>
        <v>10</v>
      </c>
      <c r="I12" s="25">
        <f t="shared" si="12"/>
        <v>0</v>
      </c>
      <c r="J12" s="26">
        <f t="shared" si="8"/>
        <v>0.08666666667</v>
      </c>
      <c r="K12" s="27">
        <f t="shared" si="9"/>
        <v>0.9133333333</v>
      </c>
      <c r="L12" s="26">
        <f t="shared" si="10"/>
        <v>0.7435897436</v>
      </c>
      <c r="M12" s="26">
        <f t="shared" si="11"/>
        <v>0.2564102564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8" t="s">
        <v>48</v>
      </c>
      <c r="B13" s="28">
        <v>47.77</v>
      </c>
      <c r="C13" s="28" t="s">
        <v>49</v>
      </c>
      <c r="D13" s="29">
        <f>SUM(D4,D5)</f>
        <v>1436</v>
      </c>
      <c r="E13" s="29">
        <f t="shared" si="7"/>
        <v>599</v>
      </c>
      <c r="F13" s="29">
        <f t="shared" ref="F13:I13" si="13">SUM(F4,F5)</f>
        <v>397</v>
      </c>
      <c r="G13" s="29">
        <f t="shared" si="13"/>
        <v>166</v>
      </c>
      <c r="H13" s="29">
        <f t="shared" si="13"/>
        <v>35</v>
      </c>
      <c r="I13" s="29">
        <f t="shared" si="13"/>
        <v>1</v>
      </c>
      <c r="J13" s="30">
        <f t="shared" si="8"/>
        <v>0.3372287145</v>
      </c>
      <c r="K13" s="31">
        <f t="shared" si="9"/>
        <v>0.6627712855</v>
      </c>
      <c r="L13" s="30">
        <f t="shared" si="10"/>
        <v>0.8258706468</v>
      </c>
      <c r="M13" s="30">
        <f t="shared" si="11"/>
        <v>0.1741293532</v>
      </c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6">
      <c r="B16" s="6" t="s">
        <v>50</v>
      </c>
      <c r="C16" s="6" t="s">
        <v>51</v>
      </c>
    </row>
    <row r="17">
      <c r="A17" s="5" t="s">
        <v>52</v>
      </c>
      <c r="B17" s="32">
        <v>80.47707500000001</v>
      </c>
      <c r="C17" s="33">
        <v>24.975075000000007</v>
      </c>
      <c r="D17" s="34"/>
      <c r="E17" s="5"/>
      <c r="F17" s="34"/>
    </row>
    <row r="18">
      <c r="A18" s="35" t="s">
        <v>53</v>
      </c>
      <c r="B18" s="33">
        <v>1.2677258942487184</v>
      </c>
      <c r="C18" s="33">
        <v>0.3930348303493538</v>
      </c>
      <c r="D18" s="34"/>
      <c r="E18" s="1"/>
      <c r="F18" s="36"/>
    </row>
    <row r="19">
      <c r="A19" s="35"/>
      <c r="B19" s="35"/>
      <c r="C19" s="5"/>
      <c r="D19" s="34"/>
      <c r="E19" s="37"/>
      <c r="F19" s="34"/>
    </row>
    <row r="20">
      <c r="A20" s="38" t="s">
        <v>54</v>
      </c>
      <c r="B20" s="39"/>
      <c r="C20" s="38"/>
      <c r="D20" s="40"/>
      <c r="E20" s="41"/>
      <c r="F20" s="42"/>
    </row>
    <row r="21">
      <c r="A21" s="35"/>
      <c r="B21" s="35"/>
      <c r="C21" s="5"/>
      <c r="D21" s="34"/>
      <c r="E21" s="1"/>
      <c r="F21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6" width="10.38"/>
    <col customWidth="1" min="11" max="11" width="47.75"/>
  </cols>
  <sheetData>
    <row r="1">
      <c r="A1" s="14" t="s">
        <v>26</v>
      </c>
      <c r="B1" s="14" t="s">
        <v>29</v>
      </c>
      <c r="C1" s="14" t="s">
        <v>5</v>
      </c>
      <c r="D1" s="14" t="s">
        <v>6</v>
      </c>
      <c r="E1" s="14" t="s">
        <v>7</v>
      </c>
      <c r="F1" s="14" t="s">
        <v>31</v>
      </c>
      <c r="G1" s="14" t="s">
        <v>9</v>
      </c>
      <c r="H1" s="14" t="s">
        <v>8</v>
      </c>
      <c r="I1" s="14" t="s">
        <v>12</v>
      </c>
      <c r="J1" s="14" t="s">
        <v>32</v>
      </c>
      <c r="K1" s="14" t="s">
        <v>55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>
      <c r="A2" s="44" t="s">
        <v>33</v>
      </c>
      <c r="B2" s="44">
        <v>279.0</v>
      </c>
      <c r="C2" s="44">
        <v>131.0</v>
      </c>
      <c r="D2" s="44">
        <v>15.0</v>
      </c>
      <c r="E2" s="44">
        <v>3.0</v>
      </c>
      <c r="F2" s="44">
        <v>0.0</v>
      </c>
      <c r="G2" s="45">
        <f t="shared" ref="G2:G3" si="1">(D2+E2)/(C2+D2+E2)</f>
        <v>0.1208053691</v>
      </c>
      <c r="H2" s="45">
        <f t="shared" ref="H2:H9" si="2">C2/(C2+D2+E2+F2)</f>
        <v>0.8791946309</v>
      </c>
      <c r="I2" s="45">
        <f t="shared" ref="I2:I11" si="3">D2/(D2+E2)</f>
        <v>0.8333333333</v>
      </c>
      <c r="J2" s="45">
        <f t="shared" ref="J2:J11" si="4">E2/(D2+E2)</f>
        <v>0.1666666667</v>
      </c>
      <c r="K2" s="46" t="s">
        <v>56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>
      <c r="A3" s="5" t="s">
        <v>35</v>
      </c>
      <c r="B3" s="5"/>
      <c r="C3" s="5">
        <v>168.0</v>
      </c>
      <c r="D3" s="5">
        <v>76.0</v>
      </c>
      <c r="E3" s="5">
        <v>16.0</v>
      </c>
      <c r="F3" s="5">
        <v>0.0</v>
      </c>
      <c r="G3" s="1">
        <f t="shared" si="1"/>
        <v>0.3538461538</v>
      </c>
      <c r="H3" s="1">
        <f t="shared" si="2"/>
        <v>0.6461538462</v>
      </c>
      <c r="I3" s="1">
        <f t="shared" si="3"/>
        <v>0.8260869565</v>
      </c>
      <c r="J3" s="1">
        <f t="shared" si="4"/>
        <v>0.1739130435</v>
      </c>
      <c r="K3" s="5" t="s">
        <v>57</v>
      </c>
    </row>
    <row r="4">
      <c r="A4" s="5" t="s">
        <v>37</v>
      </c>
      <c r="B4" s="5">
        <v>770.0</v>
      </c>
      <c r="C4" s="5">
        <v>205.0</v>
      </c>
      <c r="D4" s="5">
        <v>88.0</v>
      </c>
      <c r="E4" s="5">
        <v>17.0</v>
      </c>
      <c r="F4" s="5">
        <v>1.0</v>
      </c>
      <c r="G4" s="1">
        <f t="shared" ref="G4:G10" si="5">(D4+E4+F4)/(C4+D4+E4+F4)</f>
        <v>0.3408360129</v>
      </c>
      <c r="H4" s="1">
        <f t="shared" si="2"/>
        <v>0.6591639871</v>
      </c>
      <c r="I4" s="1">
        <f t="shared" si="3"/>
        <v>0.8380952381</v>
      </c>
      <c r="J4" s="1">
        <f t="shared" si="4"/>
        <v>0.1619047619</v>
      </c>
      <c r="K4" s="5" t="s">
        <v>58</v>
      </c>
    </row>
    <row r="5">
      <c r="A5" s="5" t="s">
        <v>39</v>
      </c>
      <c r="B5" s="5">
        <v>666.0</v>
      </c>
      <c r="C5" s="5">
        <v>192.0</v>
      </c>
      <c r="D5" s="5">
        <v>78.0</v>
      </c>
      <c r="E5" s="5">
        <v>18.0</v>
      </c>
      <c r="F5" s="5">
        <v>0.0</v>
      </c>
      <c r="G5" s="1">
        <f t="shared" si="5"/>
        <v>0.3333333333</v>
      </c>
      <c r="H5" s="1">
        <f t="shared" si="2"/>
        <v>0.6666666667</v>
      </c>
      <c r="I5" s="1">
        <f t="shared" si="3"/>
        <v>0.8125</v>
      </c>
      <c r="J5" s="1">
        <f t="shared" si="4"/>
        <v>0.1875</v>
      </c>
      <c r="K5" s="5" t="s">
        <v>59</v>
      </c>
    </row>
    <row r="6">
      <c r="A6" s="1"/>
      <c r="B6" s="1"/>
      <c r="C6" s="1"/>
      <c r="D6" s="1"/>
      <c r="E6" s="1"/>
      <c r="F6" s="1"/>
      <c r="G6" s="1" t="str">
        <f t="shared" si="5"/>
        <v>#DIV/0!</v>
      </c>
      <c r="H6" s="1" t="str">
        <f t="shared" si="2"/>
        <v>#DIV/0!</v>
      </c>
      <c r="I6" s="1" t="str">
        <f t="shared" si="3"/>
        <v>#DIV/0!</v>
      </c>
      <c r="J6" s="1" t="str">
        <f t="shared" si="4"/>
        <v>#DIV/0!</v>
      </c>
      <c r="K6" s="1"/>
    </row>
    <row r="7">
      <c r="A7" s="1"/>
      <c r="B7" s="1"/>
      <c r="C7" s="1"/>
      <c r="D7" s="1"/>
      <c r="E7" s="1"/>
      <c r="F7" s="1"/>
      <c r="G7" s="1" t="str">
        <f t="shared" si="5"/>
        <v>#DIV/0!</v>
      </c>
      <c r="H7" s="1" t="str">
        <f t="shared" si="2"/>
        <v>#DIV/0!</v>
      </c>
      <c r="I7" s="1" t="str">
        <f t="shared" si="3"/>
        <v>#DIV/0!</v>
      </c>
      <c r="J7" s="1" t="str">
        <f t="shared" si="4"/>
        <v>#DIV/0!</v>
      </c>
      <c r="K7" s="1"/>
    </row>
    <row r="8">
      <c r="A8" s="1"/>
      <c r="B8" s="1"/>
      <c r="C8" s="1"/>
      <c r="D8" s="1"/>
      <c r="E8" s="1"/>
      <c r="F8" s="1"/>
      <c r="G8" s="1" t="str">
        <f t="shared" si="5"/>
        <v>#DIV/0!</v>
      </c>
      <c r="H8" s="1" t="str">
        <f t="shared" si="2"/>
        <v>#DIV/0!</v>
      </c>
      <c r="I8" s="1" t="str">
        <f t="shared" si="3"/>
        <v>#DIV/0!</v>
      </c>
      <c r="J8" s="1" t="str">
        <f t="shared" si="4"/>
        <v>#DIV/0!</v>
      </c>
      <c r="K8" s="1"/>
    </row>
    <row r="9">
      <c r="A9" s="1"/>
      <c r="B9" s="1"/>
      <c r="C9" s="1"/>
      <c r="D9" s="1"/>
      <c r="E9" s="1"/>
      <c r="F9" s="1"/>
      <c r="G9" s="1" t="str">
        <f t="shared" si="5"/>
        <v>#DIV/0!</v>
      </c>
      <c r="H9" s="1" t="str">
        <f t="shared" si="2"/>
        <v>#DIV/0!</v>
      </c>
      <c r="I9" s="1" t="str">
        <f t="shared" si="3"/>
        <v>#DIV/0!</v>
      </c>
      <c r="J9" s="1" t="str">
        <f t="shared" si="4"/>
        <v>#DIV/0!</v>
      </c>
      <c r="K9" s="1"/>
    </row>
    <row r="10">
      <c r="A10" s="1"/>
      <c r="B10" s="1"/>
      <c r="C10" s="1"/>
      <c r="D10" s="1"/>
      <c r="E10" s="1"/>
      <c r="F10" s="1"/>
      <c r="G10" s="1" t="str">
        <f t="shared" si="5"/>
        <v>#DIV/0!</v>
      </c>
      <c r="H10" s="1" t="str">
        <f t="shared" ref="H10:H11" si="6">C10/B10</f>
        <v>#DIV/0!</v>
      </c>
      <c r="I10" s="1" t="str">
        <f t="shared" si="3"/>
        <v>#DIV/0!</v>
      </c>
      <c r="J10" s="1" t="str">
        <f t="shared" si="4"/>
        <v>#DIV/0!</v>
      </c>
      <c r="K10" s="1"/>
    </row>
    <row r="11">
      <c r="A11" s="1"/>
      <c r="B11" s="1"/>
      <c r="C11" s="1"/>
      <c r="D11" s="1"/>
      <c r="E11" s="1"/>
      <c r="F11" s="1"/>
      <c r="G11" s="1" t="str">
        <f>(D11+E11)/(C11+D11+E11)</f>
        <v>#DIV/0!</v>
      </c>
      <c r="H11" s="1" t="str">
        <f t="shared" si="6"/>
        <v>#DIV/0!</v>
      </c>
      <c r="I11" s="1" t="str">
        <f t="shared" si="3"/>
        <v>#DIV/0!</v>
      </c>
      <c r="J11" s="1" t="str">
        <f t="shared" si="4"/>
        <v>#DIV/0!</v>
      </c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7.13"/>
    <col customWidth="1" min="3" max="4" width="18.5"/>
    <col customWidth="1" min="9" max="9" width="19.63"/>
    <col customWidth="1" min="10" max="11" width="14.25"/>
    <col customWidth="1" min="12" max="12" width="40.63"/>
  </cols>
  <sheetData>
    <row r="1">
      <c r="A1" s="5" t="s">
        <v>60</v>
      </c>
      <c r="B1" s="5" t="s">
        <v>61</v>
      </c>
      <c r="C1" s="5" t="s">
        <v>62</v>
      </c>
      <c r="D1" s="5" t="s">
        <v>29</v>
      </c>
      <c r="E1" s="5" t="s">
        <v>5</v>
      </c>
      <c r="F1" s="5" t="s">
        <v>6</v>
      </c>
      <c r="G1" s="5" t="s">
        <v>7</v>
      </c>
      <c r="H1" s="5" t="s">
        <v>31</v>
      </c>
      <c r="I1" s="5" t="s">
        <v>9</v>
      </c>
      <c r="J1" s="5" t="s">
        <v>8</v>
      </c>
      <c r="K1" s="5" t="s">
        <v>23</v>
      </c>
      <c r="L1" s="5" t="s">
        <v>63</v>
      </c>
      <c r="M1" s="1"/>
    </row>
    <row r="2">
      <c r="A2" s="5" t="s">
        <v>44</v>
      </c>
      <c r="B2" s="5">
        <v>37.0</v>
      </c>
      <c r="C2" s="5" t="s">
        <v>64</v>
      </c>
      <c r="D2" s="5">
        <v>1175.0</v>
      </c>
      <c r="E2" s="5">
        <v>340.0</v>
      </c>
      <c r="F2" s="5">
        <v>2.0</v>
      </c>
      <c r="G2" s="5">
        <v>0.0</v>
      </c>
      <c r="H2" s="5">
        <v>0.0</v>
      </c>
      <c r="I2" s="1">
        <f t="shared" ref="I2:I5" si="1">(F2+G2+H2)/(E2+F2+G2+H2)</f>
        <v>0.005847953216</v>
      </c>
      <c r="J2" s="5">
        <f t="shared" ref="J2:J5" si="2">E2/(E2+F2+G2+H2)</f>
        <v>0.9941520468</v>
      </c>
      <c r="K2" s="5">
        <v>233.46711983</v>
      </c>
      <c r="L2" s="5" t="s">
        <v>65</v>
      </c>
      <c r="M2" s="1"/>
    </row>
    <row r="3">
      <c r="A3" s="5" t="s">
        <v>45</v>
      </c>
      <c r="B3" s="5">
        <v>42.0</v>
      </c>
      <c r="C3" s="5" t="s">
        <v>64</v>
      </c>
      <c r="D3" s="5">
        <v>964.0</v>
      </c>
      <c r="E3" s="5">
        <v>299.0</v>
      </c>
      <c r="F3" s="5">
        <v>3.0</v>
      </c>
      <c r="G3" s="5">
        <v>2.0</v>
      </c>
      <c r="H3" s="5">
        <v>0.0</v>
      </c>
      <c r="I3" s="1">
        <f t="shared" si="1"/>
        <v>0.01644736842</v>
      </c>
      <c r="J3" s="5">
        <f t="shared" si="2"/>
        <v>0.9835526316</v>
      </c>
      <c r="K3" s="5">
        <v>232.25749259</v>
      </c>
      <c r="L3" s="5" t="s">
        <v>66</v>
      </c>
      <c r="M3" s="1"/>
    </row>
    <row r="4">
      <c r="A4" s="5" t="s">
        <v>40</v>
      </c>
      <c r="B4" s="5">
        <v>44.9</v>
      </c>
      <c r="C4" s="5" t="s">
        <v>64</v>
      </c>
      <c r="D4" s="5">
        <v>750.0</v>
      </c>
      <c r="E4" s="5">
        <v>280.0</v>
      </c>
      <c r="F4" s="5">
        <v>14.0</v>
      </c>
      <c r="G4" s="5">
        <v>7.0</v>
      </c>
      <c r="H4" s="5">
        <v>0.0</v>
      </c>
      <c r="I4" s="1">
        <f t="shared" si="1"/>
        <v>0.06976744186</v>
      </c>
      <c r="J4" s="5">
        <f t="shared" si="2"/>
        <v>0.9302325581</v>
      </c>
      <c r="K4" s="13">
        <v>231.63732154</v>
      </c>
      <c r="L4" s="5" t="s">
        <v>67</v>
      </c>
      <c r="M4" s="1"/>
    </row>
    <row r="5">
      <c r="A5" s="5" t="s">
        <v>42</v>
      </c>
      <c r="B5" s="5">
        <v>47.79</v>
      </c>
      <c r="C5" s="5" t="s">
        <v>64</v>
      </c>
      <c r="D5" s="5">
        <v>1087.0</v>
      </c>
      <c r="E5" s="5">
        <v>78.0</v>
      </c>
      <c r="F5" s="5">
        <v>170.0</v>
      </c>
      <c r="G5" s="5">
        <v>87.0</v>
      </c>
      <c r="H5" s="5">
        <v>0.0</v>
      </c>
      <c r="I5" s="1">
        <f t="shared" si="1"/>
        <v>0.7671641791</v>
      </c>
      <c r="J5" s="5">
        <f t="shared" si="2"/>
        <v>0.2328358209</v>
      </c>
      <c r="K5" s="5">
        <v>231.04746394</v>
      </c>
      <c r="L5" s="5" t="s">
        <v>68</v>
      </c>
      <c r="M5" s="1"/>
    </row>
    <row r="6">
      <c r="A6" s="5"/>
      <c r="B6" s="5"/>
      <c r="C6" s="5"/>
      <c r="D6" s="5"/>
      <c r="E6" s="5"/>
      <c r="F6" s="5"/>
      <c r="G6" s="5"/>
      <c r="H6" s="5"/>
      <c r="I6" s="1"/>
      <c r="J6" s="5"/>
      <c r="K6" s="5"/>
      <c r="L6" s="5"/>
      <c r="M6" s="1"/>
    </row>
    <row r="7">
      <c r="A7" s="5" t="s">
        <v>21</v>
      </c>
      <c r="B7" s="5" t="s">
        <v>69</v>
      </c>
      <c r="C7" s="1"/>
      <c r="D7" s="1"/>
      <c r="E7" s="1"/>
      <c r="F7" s="1"/>
      <c r="G7" s="1"/>
      <c r="H7" s="1"/>
      <c r="I7" s="1"/>
      <c r="J7" s="5" t="str">
        <f t="shared" ref="J7:J10" si="3">E7/(E7+F7+G7+H7)</f>
        <v>#DIV/0!</v>
      </c>
      <c r="K7" s="1"/>
      <c r="L7" s="1"/>
      <c r="M7" s="1"/>
    </row>
    <row r="8">
      <c r="A8" s="1"/>
      <c r="B8" s="5" t="s">
        <v>70</v>
      </c>
      <c r="C8" s="5" t="s">
        <v>71</v>
      </c>
      <c r="D8" s="1"/>
      <c r="E8" s="1"/>
      <c r="F8" s="1"/>
      <c r="G8" s="1"/>
      <c r="H8" s="1"/>
      <c r="I8" s="1"/>
      <c r="J8" s="5" t="str">
        <f t="shared" si="3"/>
        <v>#DIV/0!</v>
      </c>
      <c r="K8" s="1"/>
      <c r="L8" s="1"/>
      <c r="M8" s="1"/>
    </row>
    <row r="9">
      <c r="A9" s="5" t="s">
        <v>72</v>
      </c>
      <c r="B9" s="5">
        <v>79.31</v>
      </c>
      <c r="C9" s="5">
        <v>24.7063</v>
      </c>
      <c r="D9" s="1"/>
      <c r="E9" s="1"/>
      <c r="F9" s="1"/>
      <c r="G9" s="1"/>
      <c r="H9" s="1"/>
      <c r="I9" s="1"/>
      <c r="J9" s="5" t="str">
        <f t="shared" si="3"/>
        <v>#DIV/0!</v>
      </c>
      <c r="K9" s="1"/>
      <c r="L9" s="1"/>
      <c r="M9" s="1"/>
    </row>
    <row r="10">
      <c r="A10" s="5" t="s">
        <v>73</v>
      </c>
      <c r="B10" s="5">
        <v>81.4055</v>
      </c>
      <c r="C10" s="5">
        <v>25.1028</v>
      </c>
      <c r="D10" s="1"/>
      <c r="E10" s="1"/>
      <c r="F10" s="1"/>
      <c r="G10" s="1"/>
      <c r="H10" s="1"/>
      <c r="I10" s="1"/>
      <c r="J10" s="5" t="str">
        <f t="shared" si="3"/>
        <v>#DIV/0!</v>
      </c>
      <c r="K10" s="1"/>
      <c r="L10" s="1"/>
      <c r="M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/>
      <c r="B13" s="1"/>
      <c r="C13" s="1"/>
      <c r="D13" s="34"/>
      <c r="E13" s="1"/>
      <c r="F13" s="34"/>
      <c r="G13" s="1"/>
      <c r="H13" s="1"/>
      <c r="I13" s="1"/>
      <c r="J13" s="1"/>
      <c r="K13" s="1"/>
      <c r="L13" s="1"/>
      <c r="M13" s="1"/>
    </row>
    <row r="14">
      <c r="A14" s="48" t="s">
        <v>74</v>
      </c>
      <c r="B14" s="49" t="s">
        <v>75</v>
      </c>
      <c r="C14" s="49" t="s">
        <v>76</v>
      </c>
      <c r="D14" s="50" t="s">
        <v>77</v>
      </c>
      <c r="E14" s="49" t="s">
        <v>78</v>
      </c>
      <c r="F14" s="50" t="s">
        <v>79</v>
      </c>
      <c r="G14" s="49" t="s">
        <v>80</v>
      </c>
      <c r="H14" s="49" t="s">
        <v>81</v>
      </c>
      <c r="I14" s="51" t="s">
        <v>82</v>
      </c>
      <c r="J14" s="1"/>
      <c r="K14" s="1"/>
      <c r="L14" s="1"/>
      <c r="M14" s="1"/>
    </row>
    <row r="15">
      <c r="A15" s="52">
        <v>0.6027777777777777</v>
      </c>
      <c r="B15" s="35">
        <v>0.6020833333333333</v>
      </c>
      <c r="C15" s="5" t="s">
        <v>72</v>
      </c>
      <c r="D15" s="34">
        <v>50.0</v>
      </c>
      <c r="E15" s="1">
        <v>24.7063</v>
      </c>
      <c r="F15" s="36">
        <v>79.31</v>
      </c>
      <c r="G15" s="1">
        <f t="shared" ref="G15:G18" si="4">F15*I15/1000</f>
        <v>9.707544</v>
      </c>
      <c r="H15" s="5">
        <v>58.0</v>
      </c>
      <c r="I15" s="53">
        <v>122.4</v>
      </c>
      <c r="J15" s="1"/>
      <c r="K15" s="1"/>
      <c r="L15" s="1"/>
      <c r="M15" s="1"/>
    </row>
    <row r="16">
      <c r="A16" s="52">
        <v>0.6194444444444445</v>
      </c>
      <c r="B16" s="35">
        <v>0.6201388888888889</v>
      </c>
      <c r="C16" s="5" t="s">
        <v>83</v>
      </c>
      <c r="D16" s="34">
        <v>50.0</v>
      </c>
      <c r="E16" s="37">
        <v>25.062499999999996</v>
      </c>
      <c r="F16" s="34">
        <v>80.59880000000001</v>
      </c>
      <c r="G16" s="1">
        <f t="shared" si="4"/>
        <v>9.45423924</v>
      </c>
      <c r="H16" s="5">
        <v>58.0</v>
      </c>
      <c r="I16" s="53">
        <v>117.3</v>
      </c>
      <c r="J16" s="1"/>
      <c r="K16" s="1"/>
      <c r="L16" s="1"/>
      <c r="M16" s="1"/>
    </row>
    <row r="17">
      <c r="A17" s="54">
        <v>0.6333333333333333</v>
      </c>
      <c r="B17" s="39">
        <v>0.6402777777777777</v>
      </c>
      <c r="C17" s="38" t="s">
        <v>84</v>
      </c>
      <c r="D17" s="40">
        <v>50.0</v>
      </c>
      <c r="E17" s="41">
        <v>25.0287</v>
      </c>
      <c r="F17" s="42">
        <v>80.61930000000001</v>
      </c>
      <c r="G17" s="41">
        <f t="shared" si="4"/>
        <v>9.65819214</v>
      </c>
      <c r="H17" s="38">
        <v>59.0</v>
      </c>
      <c r="I17" s="55">
        <v>119.8</v>
      </c>
      <c r="J17" s="41"/>
      <c r="K17" s="41"/>
      <c r="L17" s="41"/>
      <c r="M17" s="41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>
      <c r="A18" s="57">
        <v>0.6631944444444444</v>
      </c>
      <c r="B18" s="58">
        <v>0.6645833333333333</v>
      </c>
      <c r="C18" s="14" t="s">
        <v>85</v>
      </c>
      <c r="D18" s="59">
        <v>50.0</v>
      </c>
      <c r="E18" s="60">
        <v>25.102800000000002</v>
      </c>
      <c r="F18" s="61">
        <v>81.40554545454546</v>
      </c>
      <c r="G18" s="60">
        <f t="shared" si="4"/>
        <v>9.662838245</v>
      </c>
      <c r="H18" s="14">
        <v>59.0</v>
      </c>
      <c r="I18" s="62">
        <v>118.7</v>
      </c>
      <c r="J18" s="1"/>
      <c r="K18" s="1"/>
      <c r="L18" s="1"/>
      <c r="M18" s="1"/>
    </row>
    <row r="19">
      <c r="A19" s="1"/>
      <c r="B19" s="1"/>
      <c r="C19" s="1"/>
      <c r="D19" s="34"/>
      <c r="E19" s="1">
        <f>AVERAGE(E15:E18)</f>
        <v>24.975075</v>
      </c>
      <c r="F19" s="34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34"/>
      <c r="E20" s="1"/>
      <c r="F20" s="34"/>
      <c r="G20" s="1"/>
      <c r="H20" s="1"/>
      <c r="I20" s="1"/>
      <c r="J20" s="1"/>
      <c r="K20" s="1"/>
      <c r="L20" s="1"/>
      <c r="M20" s="1"/>
    </row>
    <row r="21">
      <c r="A21" s="1"/>
      <c r="B21" s="1"/>
      <c r="C21" s="1"/>
      <c r="D21" s="34"/>
      <c r="E21" s="1"/>
      <c r="F21" s="34"/>
      <c r="G21" s="1"/>
      <c r="H21" s="1"/>
      <c r="I21" s="1"/>
      <c r="J21" s="1"/>
      <c r="K21" s="1"/>
      <c r="L21" s="1"/>
      <c r="M21" s="1"/>
    </row>
    <row r="22">
      <c r="A22" s="1"/>
      <c r="B22" s="1"/>
      <c r="C22" s="1"/>
      <c r="D22" s="34"/>
      <c r="E22" s="1"/>
      <c r="F22" s="34">
        <v>37.0</v>
      </c>
      <c r="G22" s="1">
        <f t="shared" ref="G22:G25" si="5">F22/G15</f>
        <v>3.811468689</v>
      </c>
      <c r="H22" s="1"/>
      <c r="I22" s="1"/>
      <c r="J22" s="1"/>
      <c r="K22" s="1"/>
      <c r="L22" s="1"/>
      <c r="M22" s="1"/>
    </row>
    <row r="23">
      <c r="A23" s="1"/>
      <c r="B23" s="1"/>
      <c r="C23" s="5"/>
      <c r="D23" s="37"/>
      <c r="E23" s="1"/>
      <c r="F23" s="5">
        <v>42.0</v>
      </c>
      <c r="G23" s="1">
        <f t="shared" si="5"/>
        <v>4.442451575</v>
      </c>
      <c r="H23" s="1"/>
      <c r="I23" s="1"/>
      <c r="J23" s="1"/>
      <c r="K23" s="1"/>
      <c r="L23" s="1"/>
      <c r="M23" s="1"/>
    </row>
    <row r="24">
      <c r="A24" s="1"/>
      <c r="B24" s="1"/>
      <c r="C24" s="5"/>
      <c r="D24" s="37"/>
      <c r="E24" s="1"/>
      <c r="F24" s="5">
        <v>44.9</v>
      </c>
      <c r="G24" s="1">
        <f t="shared" si="5"/>
        <v>4.648903164</v>
      </c>
      <c r="H24" s="1"/>
      <c r="I24" s="1"/>
      <c r="J24" s="1"/>
      <c r="K24" s="1"/>
      <c r="L24" s="1"/>
      <c r="M24" s="1"/>
    </row>
    <row r="25">
      <c r="A25" s="1"/>
      <c r="B25" s="37"/>
      <c r="C25" s="5"/>
      <c r="D25" s="5"/>
      <c r="E25" s="1"/>
      <c r="F25" s="5">
        <v>47.77</v>
      </c>
      <c r="G25" s="1">
        <f t="shared" si="5"/>
        <v>4.943682051</v>
      </c>
      <c r="H25" s="1"/>
      <c r="I25" s="1"/>
      <c r="J25" s="1"/>
      <c r="K25" s="1"/>
      <c r="L25" s="1"/>
      <c r="M25" s="1"/>
    </row>
    <row r="26">
      <c r="A26" s="5" t="s">
        <v>86</v>
      </c>
      <c r="B26" s="6" t="s">
        <v>87</v>
      </c>
      <c r="C26" s="6" t="s">
        <v>88</v>
      </c>
      <c r="F26" s="1"/>
      <c r="G26" s="1"/>
      <c r="H26" s="1"/>
      <c r="I26" s="1"/>
      <c r="J26" s="1"/>
      <c r="K26" s="1"/>
      <c r="L26" s="1"/>
      <c r="M26" s="1"/>
    </row>
    <row r="27">
      <c r="A27" s="63">
        <v>0.6166666666666667</v>
      </c>
      <c r="B27" s="64">
        <v>79.58</v>
      </c>
      <c r="C27" s="5">
        <v>24.222</v>
      </c>
      <c r="E27" s="1"/>
      <c r="F27" s="1"/>
      <c r="G27" s="1"/>
      <c r="H27" s="1"/>
      <c r="I27" s="1"/>
      <c r="J27" s="1"/>
      <c r="K27" s="1"/>
      <c r="L27" s="1"/>
      <c r="M27" s="1"/>
    </row>
    <row r="28">
      <c r="A28" s="63">
        <v>0.6166666666666667</v>
      </c>
      <c r="B28" s="64">
        <v>77.85</v>
      </c>
      <c r="C28" s="5">
        <v>25.143</v>
      </c>
      <c r="E28" s="1"/>
      <c r="F28" s="1"/>
      <c r="G28" s="1"/>
      <c r="H28" s="1"/>
      <c r="I28" s="1"/>
      <c r="J28" s="1"/>
      <c r="K28" s="1"/>
      <c r="L28" s="1"/>
      <c r="M28" s="1"/>
    </row>
    <row r="29">
      <c r="A29" s="63">
        <v>0.6166666666666667</v>
      </c>
      <c r="B29" s="64">
        <v>80.273</v>
      </c>
      <c r="C29" s="5">
        <v>25.086</v>
      </c>
      <c r="E29" s="1"/>
      <c r="F29" s="1"/>
      <c r="G29" s="1"/>
      <c r="H29" s="1"/>
      <c r="I29" s="1"/>
      <c r="J29" s="1"/>
      <c r="K29" s="1"/>
      <c r="L29" s="1"/>
      <c r="M29" s="1"/>
    </row>
    <row r="30">
      <c r="A30" s="63">
        <v>0.6166666666666667</v>
      </c>
      <c r="B30" s="64">
        <v>79.35</v>
      </c>
      <c r="C30" s="5">
        <v>24.739</v>
      </c>
      <c r="E30" s="1"/>
      <c r="F30" s="1"/>
      <c r="G30" s="1"/>
      <c r="H30" s="1"/>
      <c r="I30" s="1"/>
      <c r="J30" s="1"/>
      <c r="K30" s="1"/>
      <c r="L30" s="1"/>
      <c r="M30" s="1"/>
    </row>
    <row r="31">
      <c r="A31" s="63">
        <v>0.6166666666666667</v>
      </c>
      <c r="B31" s="64">
        <v>80.907</v>
      </c>
      <c r="C31" s="37">
        <v>24.825</v>
      </c>
      <c r="E31" s="1"/>
      <c r="F31" s="1"/>
      <c r="G31" s="1"/>
      <c r="H31" s="1"/>
      <c r="I31" s="1"/>
      <c r="J31" s="1"/>
      <c r="K31" s="1"/>
      <c r="L31" s="1"/>
      <c r="M31" s="1"/>
    </row>
    <row r="32">
      <c r="A32" s="63">
        <v>0.6166666666666667</v>
      </c>
      <c r="B32" s="64">
        <v>78.72</v>
      </c>
      <c r="C32" s="37">
        <v>24.87</v>
      </c>
      <c r="E32" s="1"/>
      <c r="F32" s="1"/>
      <c r="G32" s="1"/>
      <c r="H32" s="1"/>
      <c r="I32" s="1"/>
      <c r="J32" s="1"/>
      <c r="K32" s="1"/>
      <c r="L32" s="1"/>
      <c r="M32" s="1"/>
    </row>
    <row r="33">
      <c r="A33" s="63">
        <v>0.6166666666666667</v>
      </c>
      <c r="B33" s="64">
        <v>79.583</v>
      </c>
      <c r="C33" s="37">
        <v>24.451</v>
      </c>
      <c r="E33" s="1"/>
      <c r="F33" s="1"/>
      <c r="G33" s="1"/>
      <c r="H33" s="1"/>
      <c r="I33" s="1"/>
      <c r="J33" s="1"/>
      <c r="K33" s="1"/>
      <c r="L33" s="1"/>
      <c r="M33" s="1"/>
    </row>
    <row r="34">
      <c r="A34" s="63">
        <v>0.6166666666666667</v>
      </c>
      <c r="B34" s="64">
        <v>80.272</v>
      </c>
      <c r="C34" s="37">
        <v>25.027</v>
      </c>
      <c r="E34" s="1"/>
      <c r="F34" s="1"/>
      <c r="G34" s="1"/>
      <c r="H34" s="1"/>
      <c r="I34" s="1"/>
      <c r="J34" s="1"/>
      <c r="K34" s="1"/>
      <c r="L34" s="1"/>
      <c r="M34" s="1"/>
    </row>
    <row r="35">
      <c r="A35" s="63">
        <v>0.6166666666666667</v>
      </c>
      <c r="B35" s="64">
        <v>78.369</v>
      </c>
      <c r="C35" s="37">
        <v>24.451</v>
      </c>
      <c r="D35" s="6" t="s">
        <v>89</v>
      </c>
      <c r="E35" s="5" t="s">
        <v>90</v>
      </c>
      <c r="F35" s="5" t="s">
        <v>91</v>
      </c>
      <c r="G35" s="5" t="s">
        <v>92</v>
      </c>
      <c r="H35" s="1"/>
      <c r="I35" s="1"/>
      <c r="J35" s="1"/>
      <c r="K35" s="1"/>
      <c r="L35" s="1"/>
      <c r="M35" s="1"/>
    </row>
    <row r="36">
      <c r="A36" s="63">
        <v>0.6166666666666667</v>
      </c>
      <c r="B36" s="64">
        <v>78.196</v>
      </c>
      <c r="C36" s="37">
        <v>24.249</v>
      </c>
      <c r="D36" s="7">
        <f t="shared" ref="D36:E36" si="6">AVERAGE(B27:B36)</f>
        <v>79.31</v>
      </c>
      <c r="E36" s="1">
        <f t="shared" si="6"/>
        <v>24.7063</v>
      </c>
      <c r="F36" s="1">
        <f t="shared" ref="F36:G36" si="7">STDEV(B27:B36)</f>
        <v>1.008763159</v>
      </c>
      <c r="G36" s="1">
        <f t="shared" si="7"/>
        <v>0.3421679412</v>
      </c>
      <c r="H36" s="1"/>
      <c r="I36" s="1"/>
      <c r="J36" s="1"/>
      <c r="K36" s="1"/>
      <c r="L36" s="1"/>
      <c r="M36" s="1"/>
    </row>
    <row r="37">
      <c r="A37" s="65">
        <v>0.6194444444444445</v>
      </c>
      <c r="B37" s="6">
        <v>80.508</v>
      </c>
      <c r="C37" s="6">
        <v>25.519</v>
      </c>
    </row>
    <row r="38">
      <c r="A38" s="65">
        <v>0.6194444444444445</v>
      </c>
      <c r="B38" s="6">
        <v>81.611</v>
      </c>
      <c r="C38" s="6">
        <v>24.74</v>
      </c>
    </row>
    <row r="39">
      <c r="A39" s="65">
        <v>0.6194444444444445</v>
      </c>
      <c r="B39" s="6">
        <v>79.583</v>
      </c>
      <c r="C39" s="6">
        <v>25.0</v>
      </c>
    </row>
    <row r="40">
      <c r="A40" s="65">
        <v>0.6194444444444445</v>
      </c>
      <c r="B40" s="6">
        <v>82.53</v>
      </c>
      <c r="C40" s="6">
        <v>24.913</v>
      </c>
    </row>
    <row r="41">
      <c r="A41" s="65">
        <v>0.6194444444444445</v>
      </c>
      <c r="B41" s="6">
        <v>80.447</v>
      </c>
      <c r="C41" s="6">
        <v>24.912</v>
      </c>
    </row>
    <row r="42">
      <c r="A42" s="65">
        <v>0.6194444444444445</v>
      </c>
      <c r="B42" s="6">
        <v>81.545</v>
      </c>
      <c r="C42" s="6">
        <v>25.171</v>
      </c>
    </row>
    <row r="43">
      <c r="A43" s="65">
        <v>0.6194444444444445</v>
      </c>
      <c r="B43" s="6">
        <v>79.467</v>
      </c>
      <c r="C43" s="6">
        <v>25.171</v>
      </c>
    </row>
    <row r="44">
      <c r="A44" s="65">
        <v>0.6194444444444445</v>
      </c>
      <c r="B44" s="6">
        <v>78.023</v>
      </c>
      <c r="C44" s="6">
        <v>25.604</v>
      </c>
    </row>
    <row r="45">
      <c r="A45" s="65">
        <v>0.6194444444444445</v>
      </c>
      <c r="B45" s="6">
        <v>80.964</v>
      </c>
      <c r="C45" s="6">
        <v>24.682</v>
      </c>
      <c r="D45" s="6" t="s">
        <v>89</v>
      </c>
      <c r="E45" s="5" t="s">
        <v>90</v>
      </c>
      <c r="F45" s="5" t="s">
        <v>91</v>
      </c>
      <c r="G45" s="5" t="s">
        <v>92</v>
      </c>
    </row>
    <row r="46">
      <c r="A46" s="65">
        <v>0.6194444444444445</v>
      </c>
      <c r="B46" s="6">
        <v>81.31</v>
      </c>
      <c r="C46" s="6">
        <v>24.913</v>
      </c>
      <c r="D46" s="7">
        <f t="shared" ref="D46:E46" si="8">AVERAGE(B37:B46)</f>
        <v>80.5988</v>
      </c>
      <c r="E46" s="1">
        <f t="shared" si="8"/>
        <v>25.0625</v>
      </c>
      <c r="F46" s="1">
        <f t="shared" ref="F46:G46" si="9">STDEV(B37:B46)</f>
        <v>1.302451006</v>
      </c>
      <c r="G46" s="1">
        <f t="shared" si="9"/>
        <v>0.3064496515</v>
      </c>
    </row>
    <row r="47">
      <c r="A47" s="66">
        <v>0.6333333333333333</v>
      </c>
      <c r="B47" s="6">
        <v>82.697</v>
      </c>
      <c r="C47" s="6">
        <v>25.952</v>
      </c>
    </row>
    <row r="48">
      <c r="A48" s="66">
        <v>0.6333333333333333</v>
      </c>
      <c r="B48" s="6">
        <v>79.581</v>
      </c>
      <c r="C48" s="6">
        <v>24.453</v>
      </c>
    </row>
    <row r="49">
      <c r="A49" s="66">
        <v>0.6333333333333333</v>
      </c>
      <c r="B49" s="6">
        <v>78.891</v>
      </c>
      <c r="C49" s="6">
        <v>25.432</v>
      </c>
    </row>
    <row r="50">
      <c r="A50" s="66">
        <v>0.6333333333333333</v>
      </c>
      <c r="B50" s="6">
        <v>82.349</v>
      </c>
      <c r="C50" s="6">
        <v>24.826</v>
      </c>
    </row>
    <row r="51">
      <c r="A51" s="66">
        <v>0.6333333333333333</v>
      </c>
      <c r="B51" s="6">
        <v>79.583</v>
      </c>
      <c r="C51" s="6">
        <v>24.335</v>
      </c>
    </row>
    <row r="52">
      <c r="A52" s="66">
        <v>0.6333333333333333</v>
      </c>
      <c r="B52" s="6">
        <v>80.618</v>
      </c>
      <c r="C52" s="6">
        <v>25.26</v>
      </c>
    </row>
    <row r="53">
      <c r="A53" s="66">
        <v>0.6333333333333333</v>
      </c>
      <c r="B53" s="6">
        <v>80.965</v>
      </c>
      <c r="C53" s="6">
        <v>25.52</v>
      </c>
    </row>
    <row r="54">
      <c r="A54" s="66">
        <v>0.6333333333333333</v>
      </c>
      <c r="B54" s="6">
        <v>80.272</v>
      </c>
      <c r="C54" s="6">
        <v>24.97</v>
      </c>
    </row>
    <row r="55">
      <c r="A55" s="66">
        <v>0.6333333333333333</v>
      </c>
      <c r="B55" s="6">
        <v>80.964</v>
      </c>
      <c r="C55" s="6">
        <v>24.509</v>
      </c>
      <c r="D55" s="6" t="s">
        <v>89</v>
      </c>
      <c r="E55" s="5" t="s">
        <v>90</v>
      </c>
      <c r="F55" s="5" t="s">
        <v>91</v>
      </c>
      <c r="G55" s="5" t="s">
        <v>92</v>
      </c>
    </row>
    <row r="56">
      <c r="A56" s="66">
        <v>0.6333333333333333</v>
      </c>
      <c r="B56" s="6">
        <v>80.273</v>
      </c>
      <c r="C56" s="6">
        <v>25.03</v>
      </c>
      <c r="D56" s="7">
        <f t="shared" ref="D56:E56" si="10">AVERAGE(B47:B56)</f>
        <v>80.6193</v>
      </c>
      <c r="E56" s="1">
        <f t="shared" si="10"/>
        <v>25.0287</v>
      </c>
      <c r="F56" s="1">
        <f t="shared" ref="F56:G56" si="11">STDEV(B47:B56)</f>
        <v>1.198451506</v>
      </c>
      <c r="G56" s="1">
        <f t="shared" si="11"/>
        <v>0.5203932381</v>
      </c>
    </row>
    <row r="57">
      <c r="A57" s="67">
        <v>0.6631944444444444</v>
      </c>
      <c r="B57" s="6">
        <v>81.022</v>
      </c>
      <c r="C57" s="6">
        <v>24.653</v>
      </c>
    </row>
    <row r="58">
      <c r="A58" s="67">
        <v>0.6631944444444444</v>
      </c>
      <c r="B58" s="6">
        <v>80.792</v>
      </c>
      <c r="C58" s="6">
        <v>25.432</v>
      </c>
    </row>
    <row r="59">
      <c r="A59" s="67">
        <v>0.6631944444444444</v>
      </c>
      <c r="B59" s="6">
        <v>81.485</v>
      </c>
      <c r="C59" s="6">
        <v>25.259</v>
      </c>
    </row>
    <row r="60">
      <c r="A60" s="67">
        <v>0.6631944444444444</v>
      </c>
      <c r="B60" s="6">
        <v>82.349</v>
      </c>
      <c r="C60" s="6">
        <v>24.826</v>
      </c>
    </row>
    <row r="61">
      <c r="A61" s="67">
        <v>0.6631944444444444</v>
      </c>
      <c r="B61" s="6">
        <v>81.829</v>
      </c>
      <c r="C61" s="6">
        <v>25.085</v>
      </c>
    </row>
    <row r="62">
      <c r="A62" s="67">
        <v>0.6631944444444444</v>
      </c>
      <c r="B62" s="6">
        <v>81.137</v>
      </c>
      <c r="C62" s="6">
        <v>25.085</v>
      </c>
    </row>
    <row r="63">
      <c r="A63" s="67">
        <v>0.6631944444444444</v>
      </c>
      <c r="B63" s="6">
        <v>82.002</v>
      </c>
      <c r="C63" s="6">
        <v>24.826</v>
      </c>
    </row>
    <row r="64">
      <c r="A64" s="67">
        <v>0.6631944444444444</v>
      </c>
      <c r="B64" s="6">
        <v>81.312</v>
      </c>
      <c r="C64" s="6">
        <v>25.431</v>
      </c>
    </row>
    <row r="65">
      <c r="A65" s="67">
        <v>0.6631944444444444</v>
      </c>
      <c r="B65" s="6">
        <v>81.541</v>
      </c>
      <c r="C65" s="6">
        <v>25.172</v>
      </c>
      <c r="D65" s="6" t="s">
        <v>89</v>
      </c>
      <c r="E65" s="5" t="s">
        <v>90</v>
      </c>
      <c r="F65" s="5" t="s">
        <v>91</v>
      </c>
      <c r="G65" s="5" t="s">
        <v>92</v>
      </c>
    </row>
    <row r="66">
      <c r="A66" s="67">
        <v>0.6631944444444444</v>
      </c>
      <c r="B66" s="6">
        <v>80.333</v>
      </c>
      <c r="C66" s="6">
        <v>25.259</v>
      </c>
      <c r="D66" s="7">
        <f t="shared" ref="D66:E66" si="12">AVERAGE(B57:B66)</f>
        <v>81.3802</v>
      </c>
      <c r="E66" s="1">
        <f t="shared" si="12"/>
        <v>25.1028</v>
      </c>
      <c r="F66" s="1">
        <f t="shared" ref="F66:G66" si="13">STDEV(B57:B66)</f>
        <v>0.5961153505</v>
      </c>
      <c r="G66" s="1">
        <f t="shared" si="13"/>
        <v>0.2637051384</v>
      </c>
    </row>
    <row r="67">
      <c r="A67" s="6" t="s">
        <v>52</v>
      </c>
      <c r="B67" s="6">
        <f t="shared" ref="B67:C67" si="14">AVERAGE(B27:B66)</f>
        <v>80.477075</v>
      </c>
      <c r="C67" s="7">
        <f t="shared" si="14"/>
        <v>24.975075</v>
      </c>
    </row>
    <row r="68">
      <c r="A68" s="6" t="s">
        <v>53</v>
      </c>
      <c r="B68" s="7">
        <f>STDEV(B27:B66)</f>
        <v>1.267725894</v>
      </c>
      <c r="C68" s="7">
        <f>STDEV(C27:C65)</f>
        <v>0.3930348303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7" max="7" width="23.75"/>
    <col customWidth="1" min="8" max="8" width="13.75"/>
  </cols>
  <sheetData>
    <row r="1">
      <c r="A1" s="5" t="s">
        <v>93</v>
      </c>
      <c r="B1" s="5" t="s">
        <v>62</v>
      </c>
      <c r="C1" s="5" t="s">
        <v>5</v>
      </c>
      <c r="D1" s="5" t="s">
        <v>6</v>
      </c>
      <c r="E1" s="5" t="s">
        <v>7</v>
      </c>
      <c r="F1" s="5" t="s">
        <v>31</v>
      </c>
      <c r="G1" s="5" t="s">
        <v>94</v>
      </c>
      <c r="H1" s="5" t="s">
        <v>9</v>
      </c>
      <c r="I1" s="5" t="s">
        <v>8</v>
      </c>
      <c r="J1" s="1"/>
    </row>
    <row r="2">
      <c r="A2" s="5" t="s">
        <v>95</v>
      </c>
      <c r="B2" s="5" t="s">
        <v>96</v>
      </c>
      <c r="C2" s="5">
        <v>902.0</v>
      </c>
      <c r="D2" s="5">
        <v>193.0</v>
      </c>
      <c r="E2" s="5">
        <v>44.0</v>
      </c>
      <c r="F2" s="5">
        <v>2.0</v>
      </c>
      <c r="G2" s="5">
        <v>2348.0</v>
      </c>
      <c r="H2" s="1">
        <f>(D2+E2+F2)/(D2+E2+F2+C2)</f>
        <v>0.2094653812</v>
      </c>
      <c r="I2" s="1">
        <f>C2/(D2+E2+F2+C2)</f>
        <v>0.7905346188</v>
      </c>
      <c r="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</sheetData>
  <drawing r:id="rId1"/>
</worksheet>
</file>