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D_cart/Education/HEC/Ete 2020/Devoir/Devoir final/"/>
    </mc:Choice>
  </mc:AlternateContent>
  <xr:revisionPtr revIDLastSave="0" documentId="13_ncr:1_{AA55CB72-C6FE-7B4A-9123-C70B66EF7C6D}" xr6:coauthVersionLast="45" xr6:coauthVersionMax="45" xr10:uidLastSave="{00000000-0000-0000-0000-000000000000}"/>
  <bookViews>
    <workbookView xWindow="0" yWindow="460" windowWidth="28040" windowHeight="16160" activeTab="3" xr2:uid="{8C93734F-AF61-2846-A407-734BFEF9B04A}"/>
  </bookViews>
  <sheets>
    <sheet name="Partie 1b" sheetId="1" r:id="rId1"/>
    <sheet name="Partie 1c" sheetId="2" r:id="rId2"/>
    <sheet name="Partie 2- arbre 1" sheetId="6" r:id="rId3"/>
    <sheet name="Partie 2- arbre 2" sheetId="7" r:id="rId4"/>
    <sheet name="Partie 3-1" sheetId="9" r:id="rId5"/>
    <sheet name="Partie 3-3" sheetId="10" r:id="rId6"/>
  </sheets>
  <definedNames>
    <definedName name="_xlnm._FilterDatabase" localSheetId="2" hidden="1">'Partie 2- arbre 1'!$B$33:$F$64</definedName>
    <definedName name="_xlnm._FilterDatabase" localSheetId="3" hidden="1">'Partie 2- arbre 2'!$A$1:$I$29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2" i="10" l="1"/>
  <c r="G52" i="10"/>
  <c r="B52" i="10"/>
  <c r="I52" i="10"/>
  <c r="H52" i="10"/>
  <c r="D52" i="10"/>
  <c r="C52" i="10"/>
  <c r="D46" i="10"/>
  <c r="E42" i="10"/>
  <c r="E46" i="10" s="1"/>
  <c r="C42" i="10"/>
  <c r="C48" i="10" s="1"/>
  <c r="D42" i="10"/>
  <c r="D47" i="10" s="1"/>
  <c r="C43" i="10"/>
  <c r="C47" i="10" s="1"/>
  <c r="D43" i="10"/>
  <c r="E43" i="10"/>
  <c r="B43" i="10"/>
  <c r="B42" i="10"/>
  <c r="B48" i="10" s="1"/>
  <c r="B46" i="10" l="1"/>
  <c r="B47" i="10"/>
  <c r="C46" i="10"/>
  <c r="E48" i="10"/>
  <c r="D48" i="10"/>
  <c r="E47" i="10"/>
  <c r="J36" i="7"/>
  <c r="B53" i="10" l="1"/>
  <c r="L53" i="10" s="1"/>
  <c r="I53" i="10"/>
  <c r="H53" i="10"/>
  <c r="D53" i="10"/>
  <c r="G53" i="10"/>
  <c r="C53" i="10"/>
  <c r="M31" i="7"/>
  <c r="M52" i="10" l="1"/>
  <c r="M53" i="10" s="1"/>
  <c r="M54" i="10" s="1"/>
  <c r="N52" i="10"/>
  <c r="N53" i="10" s="1"/>
  <c r="N54" i="10" s="1"/>
  <c r="L54" i="10"/>
  <c r="K31" i="7"/>
  <c r="K30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2" i="6"/>
  <c r="E62" i="6"/>
  <c r="I88" i="7" l="1"/>
  <c r="D62" i="7"/>
  <c r="F83" i="7"/>
  <c r="F92" i="7"/>
  <c r="F91" i="7"/>
  <c r="F99" i="7"/>
  <c r="A99" i="7" s="1"/>
  <c r="B83" i="7"/>
  <c r="I104" i="7"/>
  <c r="F104" i="7"/>
  <c r="E104" i="7"/>
  <c r="G104" i="7" s="1"/>
  <c r="I103" i="7"/>
  <c r="F103" i="7"/>
  <c r="E103" i="7"/>
  <c r="G103" i="7" s="1"/>
  <c r="I102" i="7"/>
  <c r="F102" i="7"/>
  <c r="E102" i="7"/>
  <c r="G102" i="7" s="1"/>
  <c r="E63" i="7"/>
  <c r="I86" i="7"/>
  <c r="B91" i="7"/>
  <c r="I91" i="7" s="1"/>
  <c r="B71" i="7"/>
  <c r="B75" i="7" s="1"/>
  <c r="E62" i="7"/>
  <c r="J35" i="7"/>
  <c r="J34" i="7"/>
  <c r="J33" i="7"/>
  <c r="F108" i="7"/>
  <c r="E108" i="7"/>
  <c r="G108" i="7" s="1"/>
  <c r="F107" i="7"/>
  <c r="E107" i="7"/>
  <c r="G107" i="7" s="1"/>
  <c r="B107" i="7"/>
  <c r="I108" i="7" s="1"/>
  <c r="B99" i="7"/>
  <c r="E92" i="7"/>
  <c r="G92" i="7" s="1"/>
  <c r="H92" i="7" s="1"/>
  <c r="E91" i="7"/>
  <c r="G91" i="7" s="1"/>
  <c r="F88" i="7"/>
  <c r="E88" i="7"/>
  <c r="G88" i="7" s="1"/>
  <c r="I87" i="7"/>
  <c r="F87" i="7"/>
  <c r="E87" i="7"/>
  <c r="G87" i="7" s="1"/>
  <c r="F86" i="7"/>
  <c r="E86" i="7"/>
  <c r="G86" i="7" s="1"/>
  <c r="A83" i="7"/>
  <c r="C83" i="7" s="1"/>
  <c r="F76" i="7"/>
  <c r="E76" i="7"/>
  <c r="G76" i="7" s="1"/>
  <c r="F75" i="7"/>
  <c r="E75" i="7"/>
  <c r="G75" i="7" s="1"/>
  <c r="H75" i="7" s="1"/>
  <c r="F72" i="7"/>
  <c r="B100" i="6"/>
  <c r="F100" i="6"/>
  <c r="A100" i="6" s="1"/>
  <c r="F104" i="6"/>
  <c r="E104" i="6"/>
  <c r="G104" i="6" s="1"/>
  <c r="F103" i="6"/>
  <c r="E103" i="6"/>
  <c r="G103" i="6" s="1"/>
  <c r="I104" i="6"/>
  <c r="F108" i="6"/>
  <c r="E108" i="6"/>
  <c r="G108" i="6" s="1"/>
  <c r="F107" i="6"/>
  <c r="E107" i="6"/>
  <c r="G107" i="6" s="1"/>
  <c r="B84" i="6"/>
  <c r="F84" i="6"/>
  <c r="A84" i="6" s="1"/>
  <c r="C84" i="6" s="1"/>
  <c r="F93" i="6"/>
  <c r="E93" i="6"/>
  <c r="G93" i="6" s="1"/>
  <c r="F92" i="6"/>
  <c r="E92" i="6"/>
  <c r="G92" i="6" s="1"/>
  <c r="B92" i="6"/>
  <c r="I93" i="6" s="1"/>
  <c r="F87" i="6"/>
  <c r="H91" i="7" l="1"/>
  <c r="I92" i="7"/>
  <c r="H103" i="7"/>
  <c r="H104" i="7"/>
  <c r="H102" i="7"/>
  <c r="A68" i="7"/>
  <c r="H88" i="7"/>
  <c r="C99" i="7"/>
  <c r="H108" i="7"/>
  <c r="H107" i="7"/>
  <c r="H86" i="7"/>
  <c r="J86" i="7" s="1"/>
  <c r="H87" i="7"/>
  <c r="B68" i="7"/>
  <c r="I71" i="7"/>
  <c r="F71" i="7"/>
  <c r="I76" i="7"/>
  <c r="I75" i="7"/>
  <c r="H76" i="7"/>
  <c r="E72" i="7"/>
  <c r="G72" i="7" s="1"/>
  <c r="H72" i="7" s="1"/>
  <c r="I72" i="7"/>
  <c r="I107" i="7"/>
  <c r="E71" i="7"/>
  <c r="G71" i="7" s="1"/>
  <c r="H108" i="6"/>
  <c r="C100" i="6"/>
  <c r="H107" i="6"/>
  <c r="H104" i="6"/>
  <c r="H103" i="6"/>
  <c r="B107" i="6"/>
  <c r="I108" i="6" s="1"/>
  <c r="I103" i="6"/>
  <c r="H93" i="6"/>
  <c r="H92" i="6"/>
  <c r="I92" i="6"/>
  <c r="F76" i="6"/>
  <c r="C62" i="6"/>
  <c r="C73" i="6"/>
  <c r="E73" i="6" s="1"/>
  <c r="G73" i="6" s="1"/>
  <c r="C72" i="6"/>
  <c r="F72" i="6" s="1"/>
  <c r="C71" i="6"/>
  <c r="B71" i="6"/>
  <c r="H35" i="6"/>
  <c r="H34" i="6"/>
  <c r="H33" i="6"/>
  <c r="J91" i="7" l="1"/>
  <c r="J102" i="7"/>
  <c r="C68" i="7"/>
  <c r="J107" i="7"/>
  <c r="H71" i="7"/>
  <c r="J103" i="6"/>
  <c r="J92" i="6"/>
  <c r="I107" i="6"/>
  <c r="J107" i="6" s="1"/>
  <c r="I73" i="6"/>
  <c r="I71" i="6"/>
  <c r="H36" i="6"/>
  <c r="A68" i="6" s="1"/>
  <c r="F71" i="6"/>
  <c r="F73" i="6"/>
  <c r="H73" i="6" s="1"/>
  <c r="B68" i="6"/>
  <c r="E72" i="6"/>
  <c r="G72" i="6" s="1"/>
  <c r="H72" i="6" s="1"/>
  <c r="E71" i="6"/>
  <c r="G71" i="6" s="1"/>
  <c r="B76" i="6"/>
  <c r="I77" i="6" s="1"/>
  <c r="I72" i="6"/>
  <c r="E76" i="6"/>
  <c r="G76" i="6" s="1"/>
  <c r="H76" i="6" s="1"/>
  <c r="F77" i="6"/>
  <c r="E77" i="6"/>
  <c r="G77" i="6" s="1"/>
  <c r="J71" i="7" l="1"/>
  <c r="J75" i="7"/>
  <c r="C68" i="6"/>
  <c r="H71" i="6"/>
  <c r="I76" i="6"/>
  <c r="H77" i="6"/>
  <c r="J71" i="6" l="1"/>
  <c r="E87" i="6"/>
  <c r="G87" i="6" s="1"/>
  <c r="H87" i="6" s="1"/>
  <c r="I87" i="6"/>
  <c r="I89" i="6"/>
  <c r="F89" i="6"/>
  <c r="E89" i="6"/>
  <c r="G89" i="6" s="1"/>
  <c r="F88" i="6"/>
  <c r="E88" i="6"/>
  <c r="G88" i="6" s="1"/>
  <c r="I88" i="6"/>
  <c r="J76" i="6"/>
  <c r="P8" i="1"/>
  <c r="P10" i="1" s="1"/>
  <c r="N8" i="1"/>
  <c r="M8" i="1"/>
  <c r="S7" i="1"/>
  <c r="T7" i="1" s="1"/>
  <c r="O10" i="1"/>
  <c r="Q8" i="1"/>
  <c r="R8" i="1"/>
  <c r="R9" i="1" s="1"/>
  <c r="P9" i="1"/>
  <c r="Q9" i="1"/>
  <c r="Q10" i="1" s="1"/>
  <c r="O8" i="1"/>
  <c r="O9" i="1" s="1"/>
  <c r="N9" i="1"/>
  <c r="N10" i="1" s="1"/>
  <c r="M9" i="1"/>
  <c r="M10" i="1" s="1"/>
  <c r="R10" i="1" l="1"/>
  <c r="S10" i="1" s="1"/>
  <c r="S13" i="1" s="1"/>
  <c r="H88" i="6"/>
  <c r="H89" i="6"/>
  <c r="J87" i="6" l="1"/>
</calcChain>
</file>

<file path=xl/sharedStrings.xml><?xml version="1.0" encoding="utf-8"?>
<sst xmlns="http://schemas.openxmlformats.org/spreadsheetml/2006/main" count="860" uniqueCount="153">
  <si>
    <t>TMC=</t>
  </si>
  <si>
    <t>regle 1</t>
  </si>
  <si>
    <t>regle 2</t>
  </si>
  <si>
    <t>regle 3</t>
  </si>
  <si>
    <t>regle 4</t>
  </si>
  <si>
    <t>regle 5</t>
  </si>
  <si>
    <t>regle 6</t>
  </si>
  <si>
    <t>% qui achete</t>
  </si>
  <si>
    <t># de l'individue dans feuille</t>
  </si>
  <si>
    <t>somme</t>
  </si>
  <si>
    <t>minorite</t>
  </si>
  <si>
    <t>TNE=</t>
  </si>
  <si>
    <t>voyage</t>
  </si>
  <si>
    <t>non voyage</t>
  </si>
  <si>
    <r>
      <t>Lift cumulé 4</t>
    </r>
    <r>
      <rPr>
        <sz val="8"/>
        <color theme="1"/>
        <rFont val="Calibri"/>
        <family val="2"/>
        <scheme val="minor"/>
      </rPr>
      <t xml:space="preserve">ème </t>
    </r>
    <r>
      <rPr>
        <sz val="12"/>
        <color theme="1"/>
        <rFont val="Calibri"/>
        <family val="2"/>
        <scheme val="minor"/>
      </rPr>
      <t>décile</t>
    </r>
  </si>
  <si>
    <t>ROC</t>
  </si>
  <si>
    <t>Sensitivité</t>
  </si>
  <si>
    <t>3,2</t>
  </si>
  <si>
    <t>2,1</t>
  </si>
  <si>
    <t>Forêts aléatoires</t>
  </si>
  <si>
    <t>2,7</t>
  </si>
  <si>
    <t>2,0</t>
  </si>
  <si>
    <t>Taux de mauvaise classification</t>
  </si>
  <si>
    <t>Apprentissage (75 000 observations)</t>
  </si>
  <si>
    <t>Réseaux de neurones</t>
  </si>
  <si>
    <t>Arbre de classification</t>
  </si>
  <si>
    <t>Apprentissage (40 000 observations)</t>
  </si>
  <si>
    <t>Tirage - 1</t>
  </si>
  <si>
    <t>Tirage - 2</t>
  </si>
  <si>
    <t>Marc</t>
  </si>
  <si>
    <t>Claire</t>
  </si>
  <si>
    <t xml:space="preserve">Arbre 1 </t>
  </si>
  <si>
    <t>Taux naturel d'erreur</t>
  </si>
  <si>
    <t>Taux de bonne classification</t>
  </si>
  <si>
    <t>Gini de parent</t>
  </si>
  <si>
    <t># des lignes</t>
  </si>
  <si>
    <t># de cas</t>
  </si>
  <si>
    <t># mal-classifie</t>
  </si>
  <si>
    <t>Gini</t>
  </si>
  <si>
    <t>pk</t>
  </si>
  <si>
    <t>Gain infromationnel</t>
  </si>
  <si>
    <t>Nom</t>
  </si>
  <si>
    <t>Provenance</t>
  </si>
  <si>
    <t>Nombre de produit</t>
  </si>
  <si>
    <t>Age</t>
  </si>
  <si>
    <t>Revenu</t>
  </si>
  <si>
    <t>Sexe</t>
  </si>
  <si>
    <t>Depense</t>
  </si>
  <si>
    <t>Fidélité</t>
  </si>
  <si>
    <t>Francoise</t>
  </si>
  <si>
    <t>Québec</t>
  </si>
  <si>
    <t>F</t>
  </si>
  <si>
    <t>eleve</t>
  </si>
  <si>
    <t>Jeremy</t>
  </si>
  <si>
    <t>Toronto</t>
  </si>
  <si>
    <t>H</t>
  </si>
  <si>
    <t>Bruno</t>
  </si>
  <si>
    <t>moyen</t>
  </si>
  <si>
    <t>Raphaelle</t>
  </si>
  <si>
    <t>Montréal</t>
  </si>
  <si>
    <t>Louisa</t>
  </si>
  <si>
    <t>Alice</t>
  </si>
  <si>
    <t>Julia</t>
  </si>
  <si>
    <t>faible</t>
  </si>
  <si>
    <t>Lucas</t>
  </si>
  <si>
    <t>Jonathan</t>
  </si>
  <si>
    <t>Abou</t>
  </si>
  <si>
    <t>Michael</t>
  </si>
  <si>
    <t>Karine</t>
  </si>
  <si>
    <t>Sandra</t>
  </si>
  <si>
    <t>Steve</t>
  </si>
  <si>
    <t>Fabien</t>
  </si>
  <si>
    <t>Bazia</t>
  </si>
  <si>
    <t>Chantale</t>
  </si>
  <si>
    <t>Thiago</t>
  </si>
  <si>
    <t>Pascal</t>
  </si>
  <si>
    <t>Mohamed</t>
  </si>
  <si>
    <t>Ted</t>
  </si>
  <si>
    <t>Thomas</t>
  </si>
  <si>
    <t>Clara</t>
  </si>
  <si>
    <t>Annie-claire</t>
  </si>
  <si>
    <t>Francois</t>
  </si>
  <si>
    <t>Kevin</t>
  </si>
  <si>
    <t>Axel</t>
  </si>
  <si>
    <t>Victor</t>
  </si>
  <si>
    <t>Aleatoirement on prend "Provenance" et "Nombre de produit" comme variables explicatives</t>
  </si>
  <si>
    <t># eleve</t>
  </si>
  <si>
    <t># moyen</t>
  </si>
  <si>
    <t># faible</t>
  </si>
  <si>
    <t># mal-classifié</t>
  </si>
  <si>
    <t># bien-classifié</t>
  </si>
  <si>
    <t>&lt;= 6</t>
  </si>
  <si>
    <t>&gt; 6</t>
  </si>
  <si>
    <t>1ere profondeur</t>
  </si>
  <si>
    <t>2eme profondeur</t>
  </si>
  <si>
    <t>Quand nombre de produit &lt;= 6</t>
  </si>
  <si>
    <t>Quand nombre de produit &gt; 6</t>
  </si>
  <si>
    <t>Decision sur le choix de 1ere variable explicative</t>
  </si>
  <si>
    <t>Toute la table</t>
  </si>
  <si>
    <t>Decision sur le choix de 2eme variable explicative Quand "nombre de produit" &gt; 6</t>
  </si>
  <si>
    <t>TMC</t>
  </si>
  <si>
    <t>Decision sur le choix de 2eme variable explicative Quand "nombre de produit" &lt;= 6</t>
  </si>
  <si>
    <t>Revenue</t>
  </si>
  <si>
    <t>&gt; 47812</t>
  </si>
  <si>
    <t>&lt;= 47812</t>
  </si>
  <si>
    <t>Nomre de produit</t>
  </si>
  <si>
    <t>Arbre 2</t>
  </si>
  <si>
    <t>&lt;= 44939</t>
  </si>
  <si>
    <t>&gt; 44939</t>
  </si>
  <si>
    <t>Quand Sexe = F</t>
  </si>
  <si>
    <t>Decision sur le choix de 2eme variable explicative quand  Sexe = F</t>
  </si>
  <si>
    <t>&lt; = 25</t>
  </si>
  <si>
    <t>&gt; 25</t>
  </si>
  <si>
    <t xml:space="preserve">Decision sur le choix de 2eme variable explicative quand  Sexe = H </t>
  </si>
  <si>
    <t>Quand Sexe = H</t>
  </si>
  <si>
    <t>&lt;= 46309</t>
  </si>
  <si>
    <t>&gt; 46309</t>
  </si>
  <si>
    <t>Predicton de l'arbre 1</t>
  </si>
  <si>
    <t>X</t>
  </si>
  <si>
    <t>OBB-1</t>
  </si>
  <si>
    <t>4 sur 9</t>
  </si>
  <si>
    <t>Predicton de l'arbre 2</t>
  </si>
  <si>
    <t>OBB-2</t>
  </si>
  <si>
    <t>6 sur 8</t>
  </si>
  <si>
    <t>Sexe= H</t>
  </si>
  <si>
    <t>Provenance = Montreal</t>
  </si>
  <si>
    <t>Revenue = 64000</t>
  </si>
  <si>
    <t>Marc-Andre</t>
  </si>
  <si>
    <t>arbre 1</t>
  </si>
  <si>
    <t>Moyen</t>
  </si>
  <si>
    <t>arbre 2</t>
  </si>
  <si>
    <t>Nombre de produit = 6</t>
  </si>
  <si>
    <t>OBB moyen</t>
  </si>
  <si>
    <t>Formule de combinaison:</t>
  </si>
  <si>
    <t>Neurone 1:</t>
  </si>
  <si>
    <t>Fonction de combinaison</t>
  </si>
  <si>
    <t>Taille</t>
  </si>
  <si>
    <t>Nombre d’enfants</t>
  </si>
  <si>
    <t>Nombre d’année d’expérience</t>
  </si>
  <si>
    <t>Nombre de carte de crédit</t>
  </si>
  <si>
    <t xml:space="preserve">Claire </t>
  </si>
  <si>
    <t>Sébastien</t>
  </si>
  <si>
    <t>1er neurone</t>
  </si>
  <si>
    <t xml:space="preserve">2ème neurone </t>
  </si>
  <si>
    <t>couche cachee</t>
  </si>
  <si>
    <t>couche sortie</t>
  </si>
  <si>
    <t>Clair</t>
  </si>
  <si>
    <t>Fonction d'activation (logistique)</t>
  </si>
  <si>
    <t>Neurone 2:</t>
  </si>
  <si>
    <t>Neurone de couche de sortie:</t>
  </si>
  <si>
    <t>Resultat de reseaux neurones</t>
  </si>
  <si>
    <t>Moyenne=</t>
  </si>
  <si>
    <t>ecart-type=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</si>
</sst>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B050"/>
      <name val="Arial"/>
      <family val="2"/>
    </font>
    <font>
      <sz val="12"/>
      <color rgb="FF00B0F0"/>
      <name val="Arial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sz val="14"/>
      <color rgb="FFFF0000"/>
      <name val="Calibri"/>
      <family val="2"/>
    </font>
    <font>
      <sz val="14"/>
      <color rgb="FFFFFFFF"/>
      <name val="Calibri"/>
      <family val="2"/>
      <scheme val="minor"/>
    </font>
    <font>
      <sz val="12"/>
      <color rgb="FF0070C0"/>
      <name val="Arial"/>
      <family val="2"/>
    </font>
    <font>
      <sz val="10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0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rgb="FFF5FAF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134">
    <xf numFmtId="0" fontId="0" fillId="0" borderId="0" xfId="0"/>
    <xf numFmtId="9" fontId="0" fillId="0" borderId="0" xfId="1" applyFont="1"/>
    <xf numFmtId="164" fontId="0" fillId="0" borderId="0" xfId="1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164" fontId="0" fillId="0" borderId="0" xfId="1" applyNumberFormat="1" applyFont="1" applyAlignment="1">
      <alignment horizontal="left"/>
    </xf>
    <xf numFmtId="0" fontId="0" fillId="4" borderId="0" xfId="0" applyFill="1" applyAlignment="1">
      <alignment horizontal="left"/>
    </xf>
    <xf numFmtId="9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9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9" fontId="1" fillId="0" borderId="3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9" fontId="1" fillId="0" borderId="5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9" fontId="1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9" fontId="1" fillId="0" borderId="8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 indent="2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2" applyFont="1" applyBorder="1"/>
    <xf numFmtId="0" fontId="5" fillId="5" borderId="12" xfId="2" applyFont="1" applyFill="1" applyBorder="1" applyAlignment="1">
      <alignment horizontal="center" wrapText="1" readingOrder="1"/>
    </xf>
    <xf numFmtId="0" fontId="2" fillId="0" borderId="0" xfId="2"/>
    <xf numFmtId="0" fontId="2" fillId="0" borderId="0" xfId="2" applyAlignment="1">
      <alignment horizontal="center"/>
    </xf>
    <xf numFmtId="0" fontId="6" fillId="5" borderId="12" xfId="2" applyFont="1" applyFill="1" applyBorder="1" applyAlignment="1">
      <alignment horizontal="center" wrapText="1" readingOrder="1"/>
    </xf>
    <xf numFmtId="0" fontId="8" fillId="0" borderId="0" xfId="2" applyFont="1"/>
    <xf numFmtId="0" fontId="9" fillId="6" borderId="0" xfId="2" applyFont="1" applyFill="1"/>
    <xf numFmtId="0" fontId="2" fillId="7" borderId="0" xfId="2" applyFill="1" applyAlignment="1">
      <alignment horizontal="center"/>
    </xf>
    <xf numFmtId="0" fontId="1" fillId="7" borderId="0" xfId="2" applyFont="1" applyFill="1" applyAlignment="1">
      <alignment horizontal="left"/>
    </xf>
    <xf numFmtId="9" fontId="0" fillId="7" borderId="0" xfId="3" applyFont="1" applyFill="1" applyAlignment="1">
      <alignment horizontal="center"/>
    </xf>
    <xf numFmtId="0" fontId="2" fillId="7" borderId="12" xfId="2" applyFill="1" applyBorder="1" applyAlignment="1">
      <alignment horizontal="center"/>
    </xf>
    <xf numFmtId="0" fontId="2" fillId="0" borderId="0" xfId="2" applyAlignment="1">
      <alignment horizontal="center" vertical="center"/>
    </xf>
    <xf numFmtId="1" fontId="2" fillId="0" borderId="0" xfId="2" applyNumberFormat="1" applyAlignment="1">
      <alignment horizontal="center"/>
    </xf>
    <xf numFmtId="2" fontId="2" fillId="0" borderId="0" xfId="2" applyNumberFormat="1" applyAlignment="1">
      <alignment horizontal="center"/>
    </xf>
    <xf numFmtId="165" fontId="2" fillId="0" borderId="0" xfId="2" applyNumberFormat="1" applyAlignment="1">
      <alignment horizontal="center"/>
    </xf>
    <xf numFmtId="166" fontId="2" fillId="0" borderId="0" xfId="2" applyNumberFormat="1" applyAlignment="1">
      <alignment horizontal="center" vertical="center"/>
    </xf>
    <xf numFmtId="0" fontId="2" fillId="0" borderId="0" xfId="2" applyAlignment="1">
      <alignment horizontal="left"/>
    </xf>
    <xf numFmtId="0" fontId="5" fillId="5" borderId="12" xfId="2" applyFont="1" applyFill="1" applyBorder="1" applyAlignment="1">
      <alignment horizontal="center" vertical="center" wrapText="1" readingOrder="1"/>
    </xf>
    <xf numFmtId="0" fontId="10" fillId="5" borderId="12" xfId="2" applyFont="1" applyFill="1" applyBorder="1" applyAlignment="1">
      <alignment horizontal="center" wrapText="1" readingOrder="1"/>
    </xf>
    <xf numFmtId="0" fontId="11" fillId="5" borderId="12" xfId="2" applyFont="1" applyFill="1" applyBorder="1" applyAlignment="1">
      <alignment horizontal="center" wrapText="1" readingOrder="1"/>
    </xf>
    <xf numFmtId="0" fontId="1" fillId="7" borderId="0" xfId="2" applyFont="1" applyFill="1" applyAlignment="1">
      <alignment horizontal="left" vertical="center"/>
    </xf>
    <xf numFmtId="0" fontId="2" fillId="7" borderId="0" xfId="2" applyFill="1" applyAlignment="1">
      <alignment horizontal="center" vertical="center"/>
    </xf>
    <xf numFmtId="9" fontId="2" fillId="7" borderId="12" xfId="2" applyNumberFormat="1" applyFill="1" applyBorder="1" applyAlignment="1">
      <alignment horizontal="center"/>
    </xf>
    <xf numFmtId="166" fontId="2" fillId="7" borderId="12" xfId="2" applyNumberFormat="1" applyFill="1" applyBorder="1" applyAlignment="1">
      <alignment horizontal="center"/>
    </xf>
    <xf numFmtId="0" fontId="13" fillId="5" borderId="12" xfId="2" applyFont="1" applyFill="1" applyBorder="1" applyAlignment="1">
      <alignment horizontal="center" wrapText="1" readingOrder="1"/>
    </xf>
    <xf numFmtId="1" fontId="14" fillId="0" borderId="14" xfId="2" applyNumberFormat="1" applyFont="1" applyBorder="1" applyAlignment="1">
      <alignment horizontal="center"/>
    </xf>
    <xf numFmtId="0" fontId="14" fillId="0" borderId="14" xfId="2" applyFont="1" applyBorder="1" applyAlignment="1">
      <alignment horizontal="center"/>
    </xf>
    <xf numFmtId="2" fontId="14" fillId="0" borderId="14" xfId="2" applyNumberFormat="1" applyFont="1" applyBorder="1" applyAlignment="1">
      <alignment horizontal="center"/>
    </xf>
    <xf numFmtId="0" fontId="15" fillId="3" borderId="0" xfId="2" applyFont="1" applyFill="1" applyAlignment="1">
      <alignment horizontal="center" vertical="center"/>
    </xf>
    <xf numFmtId="0" fontId="14" fillId="0" borderId="12" xfId="2" applyFont="1" applyBorder="1" applyAlignment="1">
      <alignment horizontal="center" vertical="center"/>
    </xf>
    <xf numFmtId="1" fontId="2" fillId="4" borderId="0" xfId="2" applyNumberFormat="1" applyFill="1" applyAlignment="1">
      <alignment horizontal="center"/>
    </xf>
    <xf numFmtId="0" fontId="13" fillId="5" borderId="12" xfId="2" applyFont="1" applyFill="1" applyBorder="1" applyAlignment="1">
      <alignment horizontal="center" vertical="center" wrapText="1" readingOrder="1"/>
    </xf>
    <xf numFmtId="1" fontId="14" fillId="0" borderId="14" xfId="2" applyNumberFormat="1" applyFont="1" applyBorder="1" applyAlignment="1">
      <alignment horizontal="center" vertical="center"/>
    </xf>
    <xf numFmtId="0" fontId="14" fillId="0" borderId="14" xfId="2" applyFont="1" applyBorder="1" applyAlignment="1">
      <alignment horizontal="center" vertical="center"/>
    </xf>
    <xf numFmtId="2" fontId="14" fillId="0" borderId="14" xfId="2" applyNumberFormat="1" applyFont="1" applyBorder="1" applyAlignment="1">
      <alignment horizontal="center" vertical="center"/>
    </xf>
    <xf numFmtId="165" fontId="14" fillId="0" borderId="14" xfId="2" applyNumberFormat="1" applyFont="1" applyBorder="1" applyAlignment="1">
      <alignment horizontal="center" vertical="center"/>
    </xf>
    <xf numFmtId="0" fontId="9" fillId="2" borderId="0" xfId="2" applyFont="1" applyFill="1"/>
    <xf numFmtId="0" fontId="2" fillId="2" borderId="0" xfId="2" applyFill="1"/>
    <xf numFmtId="1" fontId="14" fillId="0" borderId="19" xfId="2" applyNumberFormat="1" applyFont="1" applyBorder="1" applyAlignment="1">
      <alignment horizontal="center"/>
    </xf>
    <xf numFmtId="0" fontId="14" fillId="0" borderId="20" xfId="2" applyFont="1" applyBorder="1" applyAlignment="1">
      <alignment horizontal="center"/>
    </xf>
    <xf numFmtId="1" fontId="14" fillId="0" borderId="20" xfId="2" applyNumberFormat="1" applyFont="1" applyBorder="1" applyAlignment="1">
      <alignment horizontal="center"/>
    </xf>
    <xf numFmtId="2" fontId="14" fillId="0" borderId="20" xfId="2" applyNumberFormat="1" applyFont="1" applyBorder="1" applyAlignment="1">
      <alignment horizontal="center"/>
    </xf>
    <xf numFmtId="2" fontId="14" fillId="0" borderId="21" xfId="2" applyNumberFormat="1" applyFont="1" applyBorder="1" applyAlignment="1">
      <alignment horizontal="center"/>
    </xf>
    <xf numFmtId="1" fontId="14" fillId="0" borderId="18" xfId="2" applyNumberFormat="1" applyFont="1" applyBorder="1" applyAlignment="1">
      <alignment horizontal="center"/>
    </xf>
    <xf numFmtId="2" fontId="14" fillId="0" borderId="22" xfId="2" applyNumberFormat="1" applyFont="1" applyBorder="1" applyAlignment="1">
      <alignment horizontal="center"/>
    </xf>
    <xf numFmtId="0" fontId="2" fillId="0" borderId="0" xfId="2" applyAlignment="1">
      <alignment horizontal="right"/>
    </xf>
    <xf numFmtId="0" fontId="17" fillId="0" borderId="0" xfId="0" applyFont="1" applyAlignment="1">
      <alignment horizontal="center" vertical="center"/>
    </xf>
    <xf numFmtId="0" fontId="17" fillId="0" borderId="0" xfId="0" applyFont="1"/>
    <xf numFmtId="0" fontId="2" fillId="4" borderId="0" xfId="2" applyFill="1" applyAlignment="1">
      <alignment horizontal="center"/>
    </xf>
    <xf numFmtId="165" fontId="2" fillId="4" borderId="0" xfId="2" applyNumberFormat="1" applyFill="1" applyAlignment="1">
      <alignment horizontal="center"/>
    </xf>
    <xf numFmtId="2" fontId="2" fillId="4" borderId="0" xfId="2" applyNumberFormat="1" applyFill="1" applyAlignment="1">
      <alignment horizontal="center"/>
    </xf>
    <xf numFmtId="0" fontId="18" fillId="5" borderId="12" xfId="2" applyFont="1" applyFill="1" applyBorder="1" applyAlignment="1">
      <alignment horizontal="center" wrapText="1" readingOrder="1"/>
    </xf>
    <xf numFmtId="0" fontId="2" fillId="8" borderId="0" xfId="2" applyFill="1"/>
    <xf numFmtId="0" fontId="12" fillId="0" borderId="0" xfId="2" applyFont="1" applyAlignment="1">
      <alignment horizontal="center"/>
    </xf>
    <xf numFmtId="0" fontId="2" fillId="2" borderId="0" xfId="2" applyFill="1" applyAlignment="1">
      <alignment horizontal="center"/>
    </xf>
    <xf numFmtId="9" fontId="2" fillId="3" borderId="0" xfId="1" applyNumberFormat="1" applyFont="1" applyFill="1" applyAlignment="1">
      <alignment horizontal="center"/>
    </xf>
    <xf numFmtId="0" fontId="2" fillId="3" borderId="0" xfId="2" applyFill="1"/>
    <xf numFmtId="0" fontId="2" fillId="0" borderId="0" xfId="2" applyFill="1" applyAlignment="1">
      <alignment horizontal="center"/>
    </xf>
    <xf numFmtId="0" fontId="7" fillId="0" borderId="0" xfId="0" applyFont="1" applyAlignment="1">
      <alignment horizontal="center"/>
    </xf>
    <xf numFmtId="0" fontId="2" fillId="2" borderId="0" xfId="2" applyFill="1" applyAlignment="1">
      <alignment horizontal="left"/>
    </xf>
    <xf numFmtId="9" fontId="2" fillId="3" borderId="0" xfId="1" applyFont="1" applyFill="1" applyAlignment="1">
      <alignment horizontal="center"/>
    </xf>
    <xf numFmtId="0" fontId="19" fillId="0" borderId="0" xfId="0" applyFont="1"/>
    <xf numFmtId="0" fontId="2" fillId="0" borderId="24" xfId="2" applyBorder="1" applyAlignment="1">
      <alignment horizontal="center"/>
    </xf>
    <xf numFmtId="164" fontId="2" fillId="0" borderId="25" xfId="2" applyNumberFormat="1" applyBorder="1" applyAlignment="1">
      <alignment horizontal="center"/>
    </xf>
    <xf numFmtId="0" fontId="20" fillId="0" borderId="0" xfId="0" applyFont="1"/>
    <xf numFmtId="0" fontId="21" fillId="0" borderId="0" xfId="0" applyFont="1"/>
    <xf numFmtId="0" fontId="22" fillId="0" borderId="23" xfId="0" applyFont="1" applyBorder="1" applyAlignment="1">
      <alignment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25" xfId="0" applyFont="1" applyBorder="1" applyAlignment="1">
      <alignment vertical="center" wrapText="1"/>
    </xf>
    <xf numFmtId="0" fontId="22" fillId="0" borderId="8" xfId="0" applyFont="1" applyBorder="1" applyAlignment="1">
      <alignment horizontal="center" vertical="center" wrapText="1"/>
    </xf>
    <xf numFmtId="0" fontId="12" fillId="2" borderId="0" xfId="0" applyFont="1" applyFill="1"/>
    <xf numFmtId="0" fontId="0" fillId="2" borderId="0" xfId="0" applyFill="1"/>
    <xf numFmtId="0" fontId="12" fillId="0" borderId="12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 wrapText="1"/>
    </xf>
    <xf numFmtId="2" fontId="12" fillId="0" borderId="18" xfId="0" applyNumberFormat="1" applyFont="1" applyBorder="1" applyAlignment="1">
      <alignment horizontal="center" vertical="center"/>
    </xf>
    <xf numFmtId="2" fontId="12" fillId="0" borderId="14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21" fillId="9" borderId="0" xfId="0" applyFont="1" applyFill="1"/>
    <xf numFmtId="0" fontId="21" fillId="3" borderId="0" xfId="0" applyFont="1" applyFill="1"/>
    <xf numFmtId="0" fontId="21" fillId="4" borderId="0" xfId="0" applyFont="1" applyFill="1"/>
    <xf numFmtId="166" fontId="12" fillId="0" borderId="17" xfId="0" applyNumberFormat="1" applyFont="1" applyBorder="1" applyAlignment="1">
      <alignment horizontal="center" vertical="center"/>
    </xf>
    <xf numFmtId="2" fontId="12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 wrapText="1"/>
    </xf>
    <xf numFmtId="166" fontId="12" fillId="0" borderId="0" xfId="0" applyNumberFormat="1" applyFont="1" applyBorder="1" applyAlignment="1">
      <alignment horizontal="center" vertical="center"/>
    </xf>
    <xf numFmtId="166" fontId="12" fillId="0" borderId="28" xfId="0" applyNumberFormat="1" applyFont="1" applyBorder="1" applyAlignment="1">
      <alignment horizontal="center" vertical="center"/>
    </xf>
    <xf numFmtId="166" fontId="12" fillId="0" borderId="29" xfId="0" applyNumberFormat="1" applyFont="1" applyBorder="1" applyAlignment="1">
      <alignment horizontal="center" vertical="center"/>
    </xf>
    <xf numFmtId="0" fontId="24" fillId="0" borderId="0" xfId="0" applyFont="1"/>
    <xf numFmtId="0" fontId="22" fillId="0" borderId="0" xfId="0" applyFont="1" applyAlignment="1">
      <alignment horizontal="right" vertical="center"/>
    </xf>
    <xf numFmtId="0" fontId="22" fillId="0" borderId="0" xfId="0" applyFont="1" applyFill="1" applyBorder="1" applyAlignment="1">
      <alignment horizontal="right" vertical="center" wrapText="1"/>
    </xf>
    <xf numFmtId="2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22" fillId="0" borderId="8" xfId="0" applyNumberFormat="1" applyFont="1" applyBorder="1" applyAlignment="1">
      <alignment horizontal="center" vertical="center" wrapText="1"/>
    </xf>
    <xf numFmtId="2" fontId="12" fillId="0" borderId="26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5" fontId="12" fillId="0" borderId="17" xfId="0" applyNumberFormat="1" applyFont="1" applyBorder="1" applyAlignment="1">
      <alignment horizontal="center" vertical="center"/>
    </xf>
    <xf numFmtId="2" fontId="12" fillId="0" borderId="17" xfId="0" applyNumberFormat="1" applyFont="1" applyBorder="1" applyAlignment="1">
      <alignment horizontal="center" vertical="center"/>
    </xf>
    <xf numFmtId="0" fontId="2" fillId="7" borderId="14" xfId="2" applyFill="1" applyBorder="1" applyAlignment="1">
      <alignment horizontal="center"/>
    </xf>
    <xf numFmtId="0" fontId="12" fillId="0" borderId="15" xfId="2" applyFont="1" applyBorder="1" applyAlignment="1">
      <alignment horizontal="center" vertical="center"/>
    </xf>
    <xf numFmtId="0" fontId="12" fillId="0" borderId="16" xfId="2" applyFont="1" applyBorder="1" applyAlignment="1">
      <alignment horizontal="center" vertical="center"/>
    </xf>
    <xf numFmtId="166" fontId="16" fillId="0" borderId="15" xfId="2" applyNumberFormat="1" applyFont="1" applyBorder="1" applyAlignment="1">
      <alignment horizontal="center" vertical="center"/>
    </xf>
    <xf numFmtId="166" fontId="16" fillId="0" borderId="16" xfId="2" applyNumberFormat="1" applyFont="1" applyBorder="1" applyAlignment="1">
      <alignment horizontal="center" vertical="center"/>
    </xf>
    <xf numFmtId="0" fontId="14" fillId="0" borderId="15" xfId="2" applyFont="1" applyBorder="1" applyAlignment="1">
      <alignment horizontal="center" vertical="center"/>
    </xf>
    <xf numFmtId="0" fontId="14" fillId="0" borderId="13" xfId="2" applyFont="1" applyBorder="1" applyAlignment="1">
      <alignment horizontal="center" vertical="center"/>
    </xf>
    <xf numFmtId="0" fontId="14" fillId="0" borderId="16" xfId="2" applyFont="1" applyBorder="1" applyAlignment="1">
      <alignment horizontal="center" vertical="center"/>
    </xf>
    <xf numFmtId="166" fontId="14" fillId="0" borderId="15" xfId="2" applyNumberFormat="1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/>
    </xf>
    <xf numFmtId="166" fontId="14" fillId="0" borderId="16" xfId="2" applyNumberFormat="1" applyFont="1" applyBorder="1" applyAlignment="1">
      <alignment horizontal="center" vertical="center"/>
    </xf>
    <xf numFmtId="166" fontId="16" fillId="0" borderId="13" xfId="2" applyNumberFormat="1" applyFont="1" applyBorder="1" applyAlignment="1">
      <alignment horizontal="center" vertical="center"/>
    </xf>
  </cellXfs>
  <cellStyles count="4">
    <cellStyle name="Normal" xfId="0" builtinId="0"/>
    <cellStyle name="Normal 2" xfId="2" xr:uid="{4E307601-977B-5148-B02F-28947E5BEFC2}"/>
    <cellStyle name="Percent" xfId="1" builtinId="5"/>
    <cellStyle name="Percent 2" xfId="3" xr:uid="{97592819-0ED5-D445-A1FF-4A782C59311E}"/>
  </cellStyles>
  <dxfs count="0"/>
  <tableStyles count="0" defaultTableStyle="TableStyleMedium2" defaultPivotStyle="PivotStyleLight16"/>
  <colors>
    <mruColors>
      <color rgb="FF233093"/>
      <color rgb="FF011893"/>
      <color rgb="FFD88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806891</xdr:colOff>
      <xdr:row>1</xdr:row>
      <xdr:rowOff>12700</xdr:rowOff>
    </xdr:from>
    <xdr:to>
      <xdr:col>10</xdr:col>
      <xdr:colOff>660089</xdr:colOff>
      <xdr:row>25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C2A3E9-43BA-124E-B77A-8738028CE2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132" t="28484" r="36742" b="22021"/>
        <a:stretch/>
      </xdr:blipFill>
      <xdr:spPr>
        <a:xfrm>
          <a:off x="806891" y="215900"/>
          <a:ext cx="8108198" cy="5003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173182</xdr:colOff>
      <xdr:row>109</xdr:row>
      <xdr:rowOff>103910</xdr:rowOff>
    </xdr:from>
    <xdr:to>
      <xdr:col>5</xdr:col>
      <xdr:colOff>992909</xdr:colOff>
      <xdr:row>113</xdr:row>
      <xdr:rowOff>184728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6831D85F-946E-DB44-A8C0-8B8C2F09A064}"/>
            </a:ext>
          </a:extLst>
        </xdr:cNvPr>
        <xdr:cNvSpPr/>
      </xdr:nvSpPr>
      <xdr:spPr>
        <a:xfrm>
          <a:off x="5715000" y="24834274"/>
          <a:ext cx="1974273" cy="8659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Fidelite : eleve, moyen,</a:t>
          </a:r>
          <a:r>
            <a:rPr lang="en-US" sz="1400" baseline="0"/>
            <a:t> faible</a:t>
          </a:r>
          <a:endParaRPr lang="en-US" sz="1400"/>
        </a:p>
      </xdr:txBody>
    </xdr:sp>
    <xdr:clientData/>
  </xdr:twoCellAnchor>
  <xdr:twoCellAnchor>
    <xdr:from>
      <xdr:col>1</xdr:col>
      <xdr:colOff>1584038</xdr:colOff>
      <xdr:row>116</xdr:row>
      <xdr:rowOff>25399</xdr:rowOff>
    </xdr:from>
    <xdr:to>
      <xdr:col>4</xdr:col>
      <xdr:colOff>36947</xdr:colOff>
      <xdr:row>120</xdr:row>
      <xdr:rowOff>2309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6104303D-24E1-9649-ABC5-56EEBDBABDBF}"/>
            </a:ext>
          </a:extLst>
        </xdr:cNvPr>
        <xdr:cNvSpPr/>
      </xdr:nvSpPr>
      <xdr:spPr>
        <a:xfrm>
          <a:off x="3246583" y="23127854"/>
          <a:ext cx="2332182" cy="85436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/>
            <a:t>Nomre</a:t>
          </a:r>
          <a:r>
            <a:rPr lang="en-US" sz="1400" baseline="0"/>
            <a:t> de produit</a:t>
          </a:r>
          <a:endParaRPr lang="en-US" sz="1400"/>
        </a:p>
        <a:p>
          <a:pPr algn="ctr"/>
          <a:r>
            <a:rPr lang="en-US" sz="1400"/>
            <a:t>&gt; 6</a:t>
          </a:r>
        </a:p>
      </xdr:txBody>
    </xdr:sp>
    <xdr:clientData/>
  </xdr:twoCellAnchor>
  <xdr:twoCellAnchor>
    <xdr:from>
      <xdr:col>6</xdr:col>
      <xdr:colOff>288638</xdr:colOff>
      <xdr:row>124</xdr:row>
      <xdr:rowOff>11545</xdr:rowOff>
    </xdr:from>
    <xdr:to>
      <xdr:col>7</xdr:col>
      <xdr:colOff>57729</xdr:colOff>
      <xdr:row>128</xdr:row>
      <xdr:rowOff>92363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44FA5D9F-B78F-284D-9DC6-72174FAA600C}"/>
            </a:ext>
          </a:extLst>
        </xdr:cNvPr>
        <xdr:cNvSpPr/>
      </xdr:nvSpPr>
      <xdr:spPr>
        <a:xfrm>
          <a:off x="9386456" y="27778363"/>
          <a:ext cx="1974273" cy="8659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Revenue &gt; </a:t>
          </a:r>
          <a:r>
            <a:rPr lang="en-US" sz="1400">
              <a:solidFill>
                <a:schemeClr val="lt1"/>
              </a:solidFill>
              <a:latin typeface="+mn-lt"/>
              <a:ea typeface="+mn-ea"/>
              <a:cs typeface="+mn-cs"/>
            </a:rPr>
            <a:t>47,812</a:t>
          </a:r>
        </a:p>
      </xdr:txBody>
    </xdr:sp>
    <xdr:clientData/>
  </xdr:twoCellAnchor>
  <xdr:twoCellAnchor>
    <xdr:from>
      <xdr:col>5</xdr:col>
      <xdr:colOff>94674</xdr:colOff>
      <xdr:row>123</xdr:row>
      <xdr:rowOff>152400</xdr:rowOff>
    </xdr:from>
    <xdr:to>
      <xdr:col>5</xdr:col>
      <xdr:colOff>2068947</xdr:colOff>
      <xdr:row>128</xdr:row>
      <xdr:rowOff>36945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7415868-141D-B247-8667-170EB297D6B8}"/>
            </a:ext>
          </a:extLst>
        </xdr:cNvPr>
        <xdr:cNvSpPr/>
      </xdr:nvSpPr>
      <xdr:spPr>
        <a:xfrm>
          <a:off x="6791038" y="24721127"/>
          <a:ext cx="1974273" cy="8659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Revenue &lt; = 47,812</a:t>
          </a:r>
        </a:p>
      </xdr:txBody>
    </xdr:sp>
    <xdr:clientData/>
  </xdr:twoCellAnchor>
  <xdr:twoCellAnchor>
    <xdr:from>
      <xdr:col>5</xdr:col>
      <xdr:colOff>1286163</xdr:colOff>
      <xdr:row>116</xdr:row>
      <xdr:rowOff>39253</xdr:rowOff>
    </xdr:from>
    <xdr:to>
      <xdr:col>6</xdr:col>
      <xdr:colOff>1216891</xdr:colOff>
      <xdr:row>120</xdr:row>
      <xdr:rowOff>16163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AA46CCD0-10E8-9641-9B4F-57630D0592AB}"/>
            </a:ext>
          </a:extLst>
        </xdr:cNvPr>
        <xdr:cNvSpPr/>
      </xdr:nvSpPr>
      <xdr:spPr>
        <a:xfrm>
          <a:off x="7982527" y="26143526"/>
          <a:ext cx="2332182" cy="85436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/>
            <a:t>Nomre</a:t>
          </a:r>
          <a:r>
            <a:rPr lang="en-US" sz="1400" baseline="0"/>
            <a:t> de produit</a:t>
          </a:r>
          <a:endParaRPr lang="en-US" sz="1400"/>
        </a:p>
        <a:p>
          <a:pPr algn="ctr"/>
          <a:r>
            <a:rPr lang="en-US" sz="1400"/>
            <a:t>&lt;= 6</a:t>
          </a:r>
        </a:p>
      </xdr:txBody>
    </xdr:sp>
    <xdr:clientData/>
  </xdr:twoCellAnchor>
  <xdr:twoCellAnchor>
    <xdr:from>
      <xdr:col>1</xdr:col>
      <xdr:colOff>570346</xdr:colOff>
      <xdr:row>122</xdr:row>
      <xdr:rowOff>166253</xdr:rowOff>
    </xdr:from>
    <xdr:to>
      <xdr:col>2</xdr:col>
      <xdr:colOff>662709</xdr:colOff>
      <xdr:row>127</xdr:row>
      <xdr:rowOff>50799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24BB113B-55E7-CE42-B190-59C0F6F76F6B}"/>
            </a:ext>
          </a:extLst>
        </xdr:cNvPr>
        <xdr:cNvSpPr/>
      </xdr:nvSpPr>
      <xdr:spPr>
        <a:xfrm>
          <a:off x="2232891" y="24538708"/>
          <a:ext cx="1974273" cy="8659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Sexe = F</a:t>
          </a:r>
        </a:p>
      </xdr:txBody>
    </xdr:sp>
    <xdr:clientData/>
  </xdr:twoCellAnchor>
  <xdr:twoCellAnchor>
    <xdr:from>
      <xdr:col>3</xdr:col>
      <xdr:colOff>0</xdr:colOff>
      <xdr:row>123</xdr:row>
      <xdr:rowOff>0</xdr:rowOff>
    </xdr:from>
    <xdr:to>
      <xdr:col>4</xdr:col>
      <xdr:colOff>865910</xdr:colOff>
      <xdr:row>127</xdr:row>
      <xdr:rowOff>80818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514619F7-8B63-0648-9391-C7702E3626DE}"/>
            </a:ext>
          </a:extLst>
        </xdr:cNvPr>
        <xdr:cNvSpPr/>
      </xdr:nvSpPr>
      <xdr:spPr>
        <a:xfrm>
          <a:off x="4433455" y="24568727"/>
          <a:ext cx="1974273" cy="8659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Sexe = H</a:t>
          </a:r>
        </a:p>
      </xdr:txBody>
    </xdr:sp>
    <xdr:clientData/>
  </xdr:twoCellAnchor>
  <xdr:twoCellAnchor>
    <xdr:from>
      <xdr:col>5</xdr:col>
      <xdr:colOff>5773</xdr:colOff>
      <xdr:row>113</xdr:row>
      <xdr:rowOff>184728</xdr:rowOff>
    </xdr:from>
    <xdr:to>
      <xdr:col>6</xdr:col>
      <xdr:colOff>50800</xdr:colOff>
      <xdr:row>116</xdr:row>
      <xdr:rowOff>39253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3AC16A34-E2BA-6849-AC64-5EA44BD20037}"/>
            </a:ext>
          </a:extLst>
        </xdr:cNvPr>
        <xdr:cNvCxnSpPr>
          <a:stCxn id="2" idx="4"/>
          <a:endCxn id="10" idx="0"/>
        </xdr:cNvCxnSpPr>
      </xdr:nvCxnSpPr>
      <xdr:spPr>
        <a:xfrm>
          <a:off x="6702137" y="25700183"/>
          <a:ext cx="2446481" cy="4433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868219</xdr:colOff>
      <xdr:row>113</xdr:row>
      <xdr:rowOff>184728</xdr:rowOff>
    </xdr:from>
    <xdr:to>
      <xdr:col>5</xdr:col>
      <xdr:colOff>5773</xdr:colOff>
      <xdr:row>116</xdr:row>
      <xdr:rowOff>25399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A9D835A-8DE3-6E4E-A343-7CD10A588723}"/>
            </a:ext>
          </a:extLst>
        </xdr:cNvPr>
        <xdr:cNvCxnSpPr>
          <a:stCxn id="2" idx="4"/>
          <a:endCxn id="6" idx="0"/>
        </xdr:cNvCxnSpPr>
      </xdr:nvCxnSpPr>
      <xdr:spPr>
        <a:xfrm flipH="1">
          <a:off x="4412674" y="25700183"/>
          <a:ext cx="2289463" cy="4294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50800</xdr:colOff>
      <xdr:row>120</xdr:row>
      <xdr:rowOff>16163</xdr:rowOff>
    </xdr:from>
    <xdr:to>
      <xdr:col>6</xdr:col>
      <xdr:colOff>1275775</xdr:colOff>
      <xdr:row>124</xdr:row>
      <xdr:rowOff>11545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45FAE4C9-E20E-B840-9655-ABF3AACEB45B}"/>
            </a:ext>
          </a:extLst>
        </xdr:cNvPr>
        <xdr:cNvCxnSpPr>
          <a:stCxn id="10" idx="4"/>
          <a:endCxn id="8" idx="0"/>
        </xdr:cNvCxnSpPr>
      </xdr:nvCxnSpPr>
      <xdr:spPr>
        <a:xfrm>
          <a:off x="9148618" y="26997890"/>
          <a:ext cx="1224975" cy="7804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1081811</xdr:colOff>
      <xdr:row>120</xdr:row>
      <xdr:rowOff>16163</xdr:rowOff>
    </xdr:from>
    <xdr:to>
      <xdr:col>6</xdr:col>
      <xdr:colOff>50800</xdr:colOff>
      <xdr:row>123</xdr:row>
      <xdr:rowOff>152400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5573AB10-AB08-BC4F-9B16-F4F34A82A59B}"/>
            </a:ext>
          </a:extLst>
        </xdr:cNvPr>
        <xdr:cNvCxnSpPr>
          <a:stCxn id="10" idx="4"/>
          <a:endCxn id="9" idx="0"/>
        </xdr:cNvCxnSpPr>
      </xdr:nvCxnSpPr>
      <xdr:spPr>
        <a:xfrm flipH="1">
          <a:off x="7778175" y="26997890"/>
          <a:ext cx="1370443" cy="7250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868219</xdr:colOff>
      <xdr:row>120</xdr:row>
      <xdr:rowOff>2309</xdr:rowOff>
    </xdr:from>
    <xdr:to>
      <xdr:col>3</xdr:col>
      <xdr:colOff>987137</xdr:colOff>
      <xdr:row>123</xdr:row>
      <xdr:rowOff>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6A3CC9B-1A09-3749-A53F-77C6E75AF75E}"/>
            </a:ext>
          </a:extLst>
        </xdr:cNvPr>
        <xdr:cNvCxnSpPr>
          <a:stCxn id="6" idx="4"/>
          <a:endCxn id="12" idx="0"/>
        </xdr:cNvCxnSpPr>
      </xdr:nvCxnSpPr>
      <xdr:spPr>
        <a:xfrm>
          <a:off x="4412674" y="23982218"/>
          <a:ext cx="1007918" cy="5865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1557483</xdr:colOff>
      <xdr:row>120</xdr:row>
      <xdr:rowOff>2309</xdr:rowOff>
    </xdr:from>
    <xdr:to>
      <xdr:col>2</xdr:col>
      <xdr:colOff>868219</xdr:colOff>
      <xdr:row>122</xdr:row>
      <xdr:rowOff>166253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D719A9E6-EA62-AB4B-B8B0-C293E8A36DB9}"/>
            </a:ext>
          </a:extLst>
        </xdr:cNvPr>
        <xdr:cNvCxnSpPr>
          <a:stCxn id="6" idx="4"/>
          <a:endCxn id="11" idx="0"/>
        </xdr:cNvCxnSpPr>
      </xdr:nvCxnSpPr>
      <xdr:spPr>
        <a:xfrm flipH="1">
          <a:off x="3220028" y="23982218"/>
          <a:ext cx="1192646" cy="5564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831273</xdr:colOff>
      <xdr:row>109</xdr:row>
      <xdr:rowOff>69273</xdr:rowOff>
    </xdr:from>
    <xdr:to>
      <xdr:col>5</xdr:col>
      <xdr:colOff>1651000</xdr:colOff>
      <xdr:row>113</xdr:row>
      <xdr:rowOff>150091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38C078EE-BB5A-2C4B-A2E4-F3EBE45807E3}"/>
            </a:ext>
          </a:extLst>
        </xdr:cNvPr>
        <xdr:cNvSpPr/>
      </xdr:nvSpPr>
      <xdr:spPr>
        <a:xfrm>
          <a:off x="6373091" y="19731182"/>
          <a:ext cx="1974273" cy="8659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Fidelite : eleve, moyen,</a:t>
          </a:r>
          <a:r>
            <a:rPr lang="en-US" sz="1400" baseline="0"/>
            <a:t> faible</a:t>
          </a:r>
          <a:endParaRPr lang="en-US" sz="1400"/>
        </a:p>
      </xdr:txBody>
    </xdr:sp>
    <xdr:clientData/>
  </xdr:twoCellAnchor>
  <xdr:twoCellAnchor>
    <xdr:from>
      <xdr:col>2</xdr:col>
      <xdr:colOff>671946</xdr:colOff>
      <xdr:row>117</xdr:row>
      <xdr:rowOff>13853</xdr:rowOff>
    </xdr:from>
    <xdr:to>
      <xdr:col>4</xdr:col>
      <xdr:colOff>1006765</xdr:colOff>
      <xdr:row>120</xdr:row>
      <xdr:rowOff>187035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37458A4-EBB0-E74C-B339-13182101E2B8}"/>
            </a:ext>
          </a:extLst>
        </xdr:cNvPr>
        <xdr:cNvSpPr/>
      </xdr:nvSpPr>
      <xdr:spPr>
        <a:xfrm>
          <a:off x="4216401" y="26314398"/>
          <a:ext cx="2332182" cy="85436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Sexe = F</a:t>
          </a:r>
        </a:p>
      </xdr:txBody>
    </xdr:sp>
    <xdr:clientData/>
  </xdr:twoCellAnchor>
  <xdr:twoCellAnchor>
    <xdr:from>
      <xdr:col>7</xdr:col>
      <xdr:colOff>311727</xdr:colOff>
      <xdr:row>132</xdr:row>
      <xdr:rowOff>11544</xdr:rowOff>
    </xdr:from>
    <xdr:to>
      <xdr:col>8</xdr:col>
      <xdr:colOff>1177636</xdr:colOff>
      <xdr:row>136</xdr:row>
      <xdr:rowOff>92362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C9A8EB90-193C-BF46-926F-194269176E25}"/>
            </a:ext>
          </a:extLst>
        </xdr:cNvPr>
        <xdr:cNvSpPr/>
      </xdr:nvSpPr>
      <xdr:spPr>
        <a:xfrm>
          <a:off x="11614727" y="24280089"/>
          <a:ext cx="1974273" cy="8659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Provenance = Montreal</a:t>
          </a:r>
          <a:endParaRPr lang="en-US" sz="14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360218</xdr:colOff>
      <xdr:row>131</xdr:row>
      <xdr:rowOff>152401</xdr:rowOff>
    </xdr:from>
    <xdr:to>
      <xdr:col>5</xdr:col>
      <xdr:colOff>2334491</xdr:colOff>
      <xdr:row>136</xdr:row>
      <xdr:rowOff>36947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AF735C2-2FF3-604B-9160-F5926135E05A}"/>
            </a:ext>
          </a:extLst>
        </xdr:cNvPr>
        <xdr:cNvSpPr/>
      </xdr:nvSpPr>
      <xdr:spPr>
        <a:xfrm>
          <a:off x="7056582" y="24224674"/>
          <a:ext cx="1974273" cy="8659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Provenance = Quebec</a:t>
          </a:r>
        </a:p>
      </xdr:txBody>
    </xdr:sp>
    <xdr:clientData/>
  </xdr:twoCellAnchor>
  <xdr:twoCellAnchor>
    <xdr:from>
      <xdr:col>6</xdr:col>
      <xdr:colOff>50800</xdr:colOff>
      <xdr:row>118</xdr:row>
      <xdr:rowOff>200891</xdr:rowOff>
    </xdr:from>
    <xdr:to>
      <xdr:col>7</xdr:col>
      <xdr:colOff>177800</xdr:colOff>
      <xdr:row>123</xdr:row>
      <xdr:rowOff>27708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CEEAFB0-75FC-B748-91B2-48D2D0B7A228}"/>
            </a:ext>
          </a:extLst>
        </xdr:cNvPr>
        <xdr:cNvSpPr/>
      </xdr:nvSpPr>
      <xdr:spPr>
        <a:xfrm>
          <a:off x="9148618" y="21675436"/>
          <a:ext cx="2332182" cy="85436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/>
            <a:t>Sexe = H</a:t>
          </a:r>
        </a:p>
      </xdr:txBody>
    </xdr:sp>
    <xdr:clientData/>
  </xdr:twoCellAnchor>
  <xdr:twoCellAnchor>
    <xdr:from>
      <xdr:col>2</xdr:col>
      <xdr:colOff>143163</xdr:colOff>
      <xdr:row>124</xdr:row>
      <xdr:rowOff>189342</xdr:rowOff>
    </xdr:from>
    <xdr:to>
      <xdr:col>4</xdr:col>
      <xdr:colOff>120073</xdr:colOff>
      <xdr:row>129</xdr:row>
      <xdr:rowOff>73889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21FF29C5-8705-C042-B3BC-D9F569D49E23}"/>
            </a:ext>
          </a:extLst>
        </xdr:cNvPr>
        <xdr:cNvSpPr/>
      </xdr:nvSpPr>
      <xdr:spPr>
        <a:xfrm>
          <a:off x="3687618" y="27956160"/>
          <a:ext cx="1974273" cy="86591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/>
            <a:t>Provenance = Toronto</a:t>
          </a:r>
          <a:endParaRPr lang="en-US" sz="14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161637</xdr:colOff>
      <xdr:row>124</xdr:row>
      <xdr:rowOff>150090</xdr:rowOff>
    </xdr:from>
    <xdr:to>
      <xdr:col>5</xdr:col>
      <xdr:colOff>981364</xdr:colOff>
      <xdr:row>129</xdr:row>
      <xdr:rowOff>34636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3CE6D1FA-4FA9-5740-9329-11F735E87558}"/>
            </a:ext>
          </a:extLst>
        </xdr:cNvPr>
        <xdr:cNvSpPr/>
      </xdr:nvSpPr>
      <xdr:spPr>
        <a:xfrm>
          <a:off x="5703455" y="27916908"/>
          <a:ext cx="1974273" cy="86591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/>
            <a:t>Provenance = Montreal</a:t>
          </a:r>
          <a:endParaRPr lang="en-US" sz="14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663864</xdr:colOff>
      <xdr:row>113</xdr:row>
      <xdr:rowOff>150091</xdr:rowOff>
    </xdr:from>
    <xdr:to>
      <xdr:col>6</xdr:col>
      <xdr:colOff>1216891</xdr:colOff>
      <xdr:row>118</xdr:row>
      <xdr:rowOff>200891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63E57918-165B-304B-8B11-8FE4CC166549}"/>
            </a:ext>
          </a:extLst>
        </xdr:cNvPr>
        <xdr:cNvCxnSpPr>
          <a:stCxn id="2" idx="4"/>
          <a:endCxn id="6" idx="0"/>
        </xdr:cNvCxnSpPr>
      </xdr:nvCxnSpPr>
      <xdr:spPr>
        <a:xfrm>
          <a:off x="7360228" y="20597091"/>
          <a:ext cx="2954481" cy="10783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949037</xdr:colOff>
      <xdr:row>113</xdr:row>
      <xdr:rowOff>150091</xdr:rowOff>
    </xdr:from>
    <xdr:to>
      <xdr:col>5</xdr:col>
      <xdr:colOff>663864</xdr:colOff>
      <xdr:row>117</xdr:row>
      <xdr:rowOff>13853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AB622A5-90D0-D74F-B489-E27121C71C7C}"/>
            </a:ext>
          </a:extLst>
        </xdr:cNvPr>
        <xdr:cNvCxnSpPr>
          <a:stCxn id="2" idx="4"/>
          <a:endCxn id="3" idx="0"/>
        </xdr:cNvCxnSpPr>
      </xdr:nvCxnSpPr>
      <xdr:spPr>
        <a:xfrm flipH="1">
          <a:off x="5382492" y="25665546"/>
          <a:ext cx="1977736" cy="6488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1216891</xdr:colOff>
      <xdr:row>123</xdr:row>
      <xdr:rowOff>27708</xdr:rowOff>
    </xdr:from>
    <xdr:to>
      <xdr:col>8</xdr:col>
      <xdr:colOff>190500</xdr:colOff>
      <xdr:row>132</xdr:row>
      <xdr:rowOff>11544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8BC09862-E58F-7442-9E7D-20E4CC5A618C}"/>
            </a:ext>
          </a:extLst>
        </xdr:cNvPr>
        <xdr:cNvCxnSpPr>
          <a:stCxn id="6" idx="4"/>
          <a:endCxn id="4" idx="0"/>
        </xdr:cNvCxnSpPr>
      </xdr:nvCxnSpPr>
      <xdr:spPr>
        <a:xfrm>
          <a:off x="10314709" y="22529799"/>
          <a:ext cx="2287155" cy="17502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1347355</xdr:colOff>
      <xdr:row>123</xdr:row>
      <xdr:rowOff>27708</xdr:rowOff>
    </xdr:from>
    <xdr:to>
      <xdr:col>6</xdr:col>
      <xdr:colOff>1216891</xdr:colOff>
      <xdr:row>131</xdr:row>
      <xdr:rowOff>152401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A443D87E-2396-7E4D-9693-51B28D16E037}"/>
            </a:ext>
          </a:extLst>
        </xdr:cNvPr>
        <xdr:cNvCxnSpPr>
          <a:stCxn id="6" idx="4"/>
          <a:endCxn id="5" idx="0"/>
        </xdr:cNvCxnSpPr>
      </xdr:nvCxnSpPr>
      <xdr:spPr>
        <a:xfrm flipH="1">
          <a:off x="8043719" y="22529799"/>
          <a:ext cx="2270990" cy="1694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949037</xdr:colOff>
      <xdr:row>120</xdr:row>
      <xdr:rowOff>187035</xdr:rowOff>
    </xdr:from>
    <xdr:to>
      <xdr:col>4</xdr:col>
      <xdr:colOff>1148774</xdr:colOff>
      <xdr:row>124</xdr:row>
      <xdr:rowOff>150090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94DBCC81-3165-204A-913C-C442AC2E952E}"/>
            </a:ext>
          </a:extLst>
        </xdr:cNvPr>
        <xdr:cNvCxnSpPr>
          <a:stCxn id="3" idx="4"/>
          <a:endCxn id="8" idx="0"/>
        </xdr:cNvCxnSpPr>
      </xdr:nvCxnSpPr>
      <xdr:spPr>
        <a:xfrm>
          <a:off x="5382492" y="27168762"/>
          <a:ext cx="1308100" cy="7481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241300</xdr:colOff>
      <xdr:row>120</xdr:row>
      <xdr:rowOff>187035</xdr:rowOff>
    </xdr:from>
    <xdr:to>
      <xdr:col>3</xdr:col>
      <xdr:colOff>949037</xdr:colOff>
      <xdr:row>124</xdr:row>
      <xdr:rowOff>189342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757CB735-FA2F-C94A-BDC2-9ECA267A0B07}"/>
            </a:ext>
          </a:extLst>
        </xdr:cNvPr>
        <xdr:cNvCxnSpPr>
          <a:stCxn id="3" idx="4"/>
          <a:endCxn id="7" idx="0"/>
        </xdr:cNvCxnSpPr>
      </xdr:nvCxnSpPr>
      <xdr:spPr>
        <a:xfrm flipH="1">
          <a:off x="4674755" y="27168762"/>
          <a:ext cx="707737" cy="7873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175492</xdr:colOff>
      <xdr:row>132</xdr:row>
      <xdr:rowOff>13854</xdr:rowOff>
    </xdr:from>
    <xdr:to>
      <xdr:col>6</xdr:col>
      <xdr:colOff>2149765</xdr:colOff>
      <xdr:row>136</xdr:row>
      <xdr:rowOff>94672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A11E9DD2-BB10-D242-A181-798568004B4C}"/>
            </a:ext>
          </a:extLst>
        </xdr:cNvPr>
        <xdr:cNvSpPr/>
      </xdr:nvSpPr>
      <xdr:spPr>
        <a:xfrm>
          <a:off x="9273310" y="24282399"/>
          <a:ext cx="1974273" cy="8659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Provenance = Toronto</a:t>
          </a:r>
          <a:endParaRPr lang="en-US" sz="14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1162629</xdr:colOff>
      <xdr:row>123</xdr:row>
      <xdr:rowOff>27708</xdr:rowOff>
    </xdr:from>
    <xdr:to>
      <xdr:col>6</xdr:col>
      <xdr:colOff>1216891</xdr:colOff>
      <xdr:row>132</xdr:row>
      <xdr:rowOff>13854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4EFA82A8-7A50-6441-A780-CA82DA111B22}"/>
            </a:ext>
          </a:extLst>
        </xdr:cNvPr>
        <xdr:cNvCxnSpPr>
          <a:stCxn id="6" idx="4"/>
          <a:endCxn id="39" idx="0"/>
        </xdr:cNvCxnSpPr>
      </xdr:nvCxnSpPr>
      <xdr:spPr>
        <a:xfrm flipH="1">
          <a:off x="10260447" y="22529799"/>
          <a:ext cx="54262" cy="1752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1524000</xdr:colOff>
      <xdr:row>124</xdr:row>
      <xdr:rowOff>184728</xdr:rowOff>
    </xdr:from>
    <xdr:to>
      <xdr:col>1</xdr:col>
      <xdr:colOff>1835728</xdr:colOff>
      <xdr:row>129</xdr:row>
      <xdr:rowOff>69274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ACA384F0-91F4-BC4D-9115-385A24015DE5}"/>
            </a:ext>
          </a:extLst>
        </xdr:cNvPr>
        <xdr:cNvSpPr/>
      </xdr:nvSpPr>
      <xdr:spPr>
        <a:xfrm>
          <a:off x="1524000" y="27951546"/>
          <a:ext cx="1974273" cy="86591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Provenance = Quebec</a:t>
          </a:r>
        </a:p>
      </xdr:txBody>
    </xdr:sp>
    <xdr:clientData/>
  </xdr:twoCellAnchor>
  <xdr:twoCellAnchor>
    <xdr:from>
      <xdr:col>1</xdr:col>
      <xdr:colOff>848592</xdr:colOff>
      <xdr:row>120</xdr:row>
      <xdr:rowOff>187035</xdr:rowOff>
    </xdr:from>
    <xdr:to>
      <xdr:col>3</xdr:col>
      <xdr:colOff>949037</xdr:colOff>
      <xdr:row>124</xdr:row>
      <xdr:rowOff>184728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718F2CEF-484B-2947-A9F5-D500A310B4C9}"/>
            </a:ext>
          </a:extLst>
        </xdr:cNvPr>
        <xdr:cNvCxnSpPr>
          <a:stCxn id="3" idx="4"/>
          <a:endCxn id="17" idx="0"/>
        </xdr:cNvCxnSpPr>
      </xdr:nvCxnSpPr>
      <xdr:spPr>
        <a:xfrm flipH="1">
          <a:off x="2511137" y="27168762"/>
          <a:ext cx="2871355" cy="7827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1757475</xdr:colOff>
      <xdr:row>21</xdr:row>
      <xdr:rowOff>192424</xdr:rowOff>
    </xdr:from>
    <xdr:to>
      <xdr:col>2</xdr:col>
      <xdr:colOff>218081</xdr:colOff>
      <xdr:row>27</xdr:row>
      <xdr:rowOff>62733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A4AED3E5-7735-D944-9203-3D3568AA0FA8}"/>
            </a:ext>
          </a:extLst>
        </xdr:cNvPr>
        <xdr:cNvSpPr/>
      </xdr:nvSpPr>
      <xdr:spPr>
        <a:xfrm>
          <a:off x="1757475" y="4497724"/>
          <a:ext cx="1457806" cy="10895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tx1"/>
              </a:solidFill>
            </a:rPr>
            <a:t>Nombre d’année d’expérience</a:t>
          </a:r>
        </a:p>
      </xdr:txBody>
    </xdr:sp>
    <xdr:clientData/>
  </xdr:twoCellAnchor>
  <xdr:twoCellAnchor>
    <xdr:from>
      <xdr:col>0</xdr:col>
      <xdr:colOff>1770304</xdr:colOff>
      <xdr:row>29</xdr:row>
      <xdr:rowOff>115454</xdr:rowOff>
    </xdr:from>
    <xdr:to>
      <xdr:col>2</xdr:col>
      <xdr:colOff>230910</xdr:colOff>
      <xdr:row>34</xdr:row>
      <xdr:rowOff>191015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88AE22D-9319-1C4E-B203-57C4ABC462AB}"/>
            </a:ext>
          </a:extLst>
        </xdr:cNvPr>
        <xdr:cNvSpPr/>
      </xdr:nvSpPr>
      <xdr:spPr>
        <a:xfrm>
          <a:off x="1770304" y="6046354"/>
          <a:ext cx="1457806" cy="109156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tx1"/>
              </a:solidFill>
            </a:rPr>
            <a:t> Nombre de carte de crédit</a:t>
          </a:r>
        </a:p>
      </xdr:txBody>
    </xdr:sp>
    <xdr:clientData/>
  </xdr:twoCellAnchor>
  <xdr:twoCellAnchor>
    <xdr:from>
      <xdr:col>0</xdr:col>
      <xdr:colOff>1807250</xdr:colOff>
      <xdr:row>13</xdr:row>
      <xdr:rowOff>178057</xdr:rowOff>
    </xdr:from>
    <xdr:to>
      <xdr:col>2</xdr:col>
      <xdr:colOff>267856</xdr:colOff>
      <xdr:row>19</xdr:row>
      <xdr:rowOff>48366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5593D9D4-4CEA-C749-9DDF-37847F127FDD}"/>
            </a:ext>
          </a:extLst>
        </xdr:cNvPr>
        <xdr:cNvSpPr/>
      </xdr:nvSpPr>
      <xdr:spPr>
        <a:xfrm>
          <a:off x="1807250" y="2857757"/>
          <a:ext cx="1457806" cy="10895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tx1"/>
              </a:solidFill>
            </a:rPr>
            <a:t>Nombre d'enfant</a:t>
          </a:r>
        </a:p>
      </xdr:txBody>
    </xdr:sp>
    <xdr:clientData/>
  </xdr:twoCellAnchor>
  <xdr:twoCellAnchor>
    <xdr:from>
      <xdr:col>0</xdr:col>
      <xdr:colOff>1933993</xdr:colOff>
      <xdr:row>5</xdr:row>
      <xdr:rowOff>176518</xdr:rowOff>
    </xdr:from>
    <xdr:to>
      <xdr:col>2</xdr:col>
      <xdr:colOff>394599</xdr:colOff>
      <xdr:row>11</xdr:row>
      <xdr:rowOff>46826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A8BBF217-A595-2E4E-9CA6-05374074474C}"/>
            </a:ext>
          </a:extLst>
        </xdr:cNvPr>
        <xdr:cNvSpPr/>
      </xdr:nvSpPr>
      <xdr:spPr>
        <a:xfrm>
          <a:off x="1933993" y="1230618"/>
          <a:ext cx="1457806" cy="108950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tx1"/>
              </a:solidFill>
            </a:rPr>
            <a:t>Taille</a:t>
          </a:r>
          <a:endParaRPr lang="en-US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166768</xdr:colOff>
      <xdr:row>11</xdr:row>
      <xdr:rowOff>12828</xdr:rowOff>
    </xdr:from>
    <xdr:to>
      <xdr:col>8</xdr:col>
      <xdr:colOff>564444</xdr:colOff>
      <xdr:row>14</xdr:row>
      <xdr:rowOff>179597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ED8A477-3016-3C47-BF98-647F2E1F2683}"/>
            </a:ext>
          </a:extLst>
        </xdr:cNvPr>
        <xdr:cNvSpPr/>
      </xdr:nvSpPr>
      <xdr:spPr>
        <a:xfrm>
          <a:off x="6439798" y="2309091"/>
          <a:ext cx="2039697" cy="782526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49776</xdr:colOff>
      <xdr:row>22</xdr:row>
      <xdr:rowOff>24117</xdr:rowOff>
    </xdr:from>
    <xdr:to>
      <xdr:col>8</xdr:col>
      <xdr:colOff>487474</xdr:colOff>
      <xdr:row>25</xdr:row>
      <xdr:rowOff>190885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8FD926B2-A3AC-524F-94E8-62542FCAB009}"/>
            </a:ext>
          </a:extLst>
        </xdr:cNvPr>
        <xdr:cNvSpPr/>
      </xdr:nvSpPr>
      <xdr:spPr>
        <a:xfrm>
          <a:off x="6322806" y="4578157"/>
          <a:ext cx="2079719" cy="782526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394599</xdr:colOff>
      <xdr:row>8</xdr:row>
      <xdr:rowOff>111672</xdr:rowOff>
    </xdr:from>
    <xdr:to>
      <xdr:col>6</xdr:col>
      <xdr:colOff>166768</xdr:colOff>
      <xdr:row>12</xdr:row>
      <xdr:rowOff>198839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B6528940-C045-CA4B-82B7-34BFBDC73405}"/>
            </a:ext>
          </a:extLst>
        </xdr:cNvPr>
        <xdr:cNvCxnSpPr>
          <a:stCxn id="5" idx="6"/>
          <a:endCxn id="6" idx="2"/>
        </xdr:cNvCxnSpPr>
      </xdr:nvCxnSpPr>
      <xdr:spPr>
        <a:xfrm>
          <a:off x="3383589" y="1792177"/>
          <a:ext cx="3056209" cy="90817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267856</xdr:colOff>
      <xdr:row>12</xdr:row>
      <xdr:rowOff>198839</xdr:rowOff>
    </xdr:from>
    <xdr:to>
      <xdr:col>6</xdr:col>
      <xdr:colOff>166768</xdr:colOff>
      <xdr:row>16</xdr:row>
      <xdr:rowOff>113212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A25D1176-F266-5B4F-B032-8FE26220E442}"/>
            </a:ext>
          </a:extLst>
        </xdr:cNvPr>
        <xdr:cNvCxnSpPr>
          <a:stCxn id="4" idx="6"/>
          <a:endCxn id="6" idx="2"/>
        </xdr:cNvCxnSpPr>
      </xdr:nvCxnSpPr>
      <xdr:spPr>
        <a:xfrm flipV="1">
          <a:off x="3256846" y="2700354"/>
          <a:ext cx="3182952" cy="73538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218081</xdr:colOff>
      <xdr:row>12</xdr:row>
      <xdr:rowOff>198839</xdr:rowOff>
    </xdr:from>
    <xdr:to>
      <xdr:col>6</xdr:col>
      <xdr:colOff>166768</xdr:colOff>
      <xdr:row>24</xdr:row>
      <xdr:rowOff>127579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4A3CED5-956A-294A-8C12-6126764F57B5}"/>
            </a:ext>
          </a:extLst>
        </xdr:cNvPr>
        <xdr:cNvCxnSpPr>
          <a:stCxn id="2" idx="6"/>
          <a:endCxn id="6" idx="2"/>
        </xdr:cNvCxnSpPr>
      </xdr:nvCxnSpPr>
      <xdr:spPr>
        <a:xfrm flipV="1">
          <a:off x="3207071" y="2700354"/>
          <a:ext cx="3232727" cy="239177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230910</xdr:colOff>
      <xdr:row>12</xdr:row>
      <xdr:rowOff>198839</xdr:rowOff>
    </xdr:from>
    <xdr:to>
      <xdr:col>6</xdr:col>
      <xdr:colOff>166768</xdr:colOff>
      <xdr:row>32</xdr:row>
      <xdr:rowOff>50608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254BDA42-909B-294F-8315-407894A54022}"/>
            </a:ext>
          </a:extLst>
        </xdr:cNvPr>
        <xdr:cNvCxnSpPr>
          <a:stCxn id="3" idx="6"/>
          <a:endCxn id="6" idx="2"/>
        </xdr:cNvCxnSpPr>
      </xdr:nvCxnSpPr>
      <xdr:spPr>
        <a:xfrm flipV="1">
          <a:off x="3219900" y="2700354"/>
          <a:ext cx="3219898" cy="3956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394599</xdr:colOff>
      <xdr:row>8</xdr:row>
      <xdr:rowOff>111672</xdr:rowOff>
    </xdr:from>
    <xdr:to>
      <xdr:col>6</xdr:col>
      <xdr:colOff>49776</xdr:colOff>
      <xdr:row>24</xdr:row>
      <xdr:rowOff>4875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54AC9010-12A9-C947-9FF2-64DA4A2F40BB}"/>
            </a:ext>
          </a:extLst>
        </xdr:cNvPr>
        <xdr:cNvCxnSpPr>
          <a:stCxn id="5" idx="6"/>
          <a:endCxn id="7" idx="2"/>
        </xdr:cNvCxnSpPr>
      </xdr:nvCxnSpPr>
      <xdr:spPr>
        <a:xfrm>
          <a:off x="3383589" y="1792177"/>
          <a:ext cx="2939217" cy="317724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267856</xdr:colOff>
      <xdr:row>16</xdr:row>
      <xdr:rowOff>113212</xdr:rowOff>
    </xdr:from>
    <xdr:to>
      <xdr:col>6</xdr:col>
      <xdr:colOff>49776</xdr:colOff>
      <xdr:row>24</xdr:row>
      <xdr:rowOff>4875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B764D69-DF09-6D4D-B5D6-72D81466F6D5}"/>
            </a:ext>
          </a:extLst>
        </xdr:cNvPr>
        <xdr:cNvCxnSpPr>
          <a:stCxn id="4" idx="6"/>
          <a:endCxn id="7" idx="2"/>
        </xdr:cNvCxnSpPr>
      </xdr:nvCxnSpPr>
      <xdr:spPr>
        <a:xfrm>
          <a:off x="3256846" y="3435737"/>
          <a:ext cx="3065960" cy="153368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218081</xdr:colOff>
      <xdr:row>24</xdr:row>
      <xdr:rowOff>4875</xdr:rowOff>
    </xdr:from>
    <xdr:to>
      <xdr:col>6</xdr:col>
      <xdr:colOff>49776</xdr:colOff>
      <xdr:row>24</xdr:row>
      <xdr:rowOff>127579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75E11B2-BE18-F149-AFCF-6CD1DA037BFB}"/>
            </a:ext>
          </a:extLst>
        </xdr:cNvPr>
        <xdr:cNvCxnSpPr>
          <a:stCxn id="2" idx="6"/>
          <a:endCxn id="7" idx="2"/>
        </xdr:cNvCxnSpPr>
      </xdr:nvCxnSpPr>
      <xdr:spPr>
        <a:xfrm flipV="1">
          <a:off x="3207071" y="4969420"/>
          <a:ext cx="3115735" cy="122704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230910</xdr:colOff>
      <xdr:row>24</xdr:row>
      <xdr:rowOff>4875</xdr:rowOff>
    </xdr:from>
    <xdr:to>
      <xdr:col>6</xdr:col>
      <xdr:colOff>49776</xdr:colOff>
      <xdr:row>32</xdr:row>
      <xdr:rowOff>50608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EE3760BE-9549-3440-AE41-D40AB5250265}"/>
            </a:ext>
          </a:extLst>
        </xdr:cNvPr>
        <xdr:cNvCxnSpPr>
          <a:stCxn id="3" idx="6"/>
          <a:endCxn id="7" idx="2"/>
        </xdr:cNvCxnSpPr>
      </xdr:nvCxnSpPr>
      <xdr:spPr>
        <a:xfrm flipV="1">
          <a:off x="3219900" y="4969420"/>
          <a:ext cx="3102906" cy="1687754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461820</xdr:colOff>
      <xdr:row>17</xdr:row>
      <xdr:rowOff>12828</xdr:rowOff>
    </xdr:from>
    <xdr:to>
      <xdr:col>13</xdr:col>
      <xdr:colOff>76970</xdr:colOff>
      <xdr:row>20</xdr:row>
      <xdr:rowOff>179598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46CE950B-4610-8048-A2EC-96E2209493C8}"/>
            </a:ext>
          </a:extLst>
        </xdr:cNvPr>
        <xdr:cNvSpPr/>
      </xdr:nvSpPr>
      <xdr:spPr>
        <a:xfrm>
          <a:off x="10018891" y="3540606"/>
          <a:ext cx="2078180" cy="782527"/>
        </a:xfrm>
        <a:prstGeom prst="ellipse">
          <a:avLst/>
        </a:prstGeom>
        <a:solidFill>
          <a:srgbClr val="D883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564444</xdr:colOff>
      <xdr:row>12</xdr:row>
      <xdr:rowOff>198839</xdr:rowOff>
    </xdr:from>
    <xdr:to>
      <xdr:col>10</xdr:col>
      <xdr:colOff>461820</xdr:colOff>
      <xdr:row>18</xdr:row>
      <xdr:rowOff>198840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4F6751F9-9326-5B44-92F6-6299928DDF56}"/>
            </a:ext>
          </a:extLst>
        </xdr:cNvPr>
        <xdr:cNvCxnSpPr>
          <a:stCxn id="6" idx="6"/>
          <a:endCxn id="16" idx="2"/>
        </xdr:cNvCxnSpPr>
      </xdr:nvCxnSpPr>
      <xdr:spPr>
        <a:xfrm>
          <a:off x="8479495" y="2700354"/>
          <a:ext cx="1539396" cy="1231516"/>
        </a:xfrm>
        <a:prstGeom prst="straightConnector1">
          <a:avLst/>
        </a:prstGeom>
        <a:ln w="38100">
          <a:solidFill>
            <a:srgbClr val="D883FF"/>
          </a:solidFill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487474</xdr:colOff>
      <xdr:row>18</xdr:row>
      <xdr:rowOff>198840</xdr:rowOff>
    </xdr:from>
    <xdr:to>
      <xdr:col>10</xdr:col>
      <xdr:colOff>461820</xdr:colOff>
      <xdr:row>24</xdr:row>
      <xdr:rowOff>4875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C455A39A-7206-C14C-A423-3B4417C63D63}"/>
            </a:ext>
          </a:extLst>
        </xdr:cNvPr>
        <xdr:cNvCxnSpPr>
          <a:stCxn id="7" idx="6"/>
          <a:endCxn id="16" idx="2"/>
        </xdr:cNvCxnSpPr>
      </xdr:nvCxnSpPr>
      <xdr:spPr>
        <a:xfrm flipV="1">
          <a:off x="8402525" y="3931870"/>
          <a:ext cx="1616366" cy="1037550"/>
        </a:xfrm>
        <a:prstGeom prst="straightConnector1">
          <a:avLst/>
        </a:prstGeom>
        <a:ln w="38100">
          <a:solidFill>
            <a:srgbClr val="D883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718384</xdr:colOff>
      <xdr:row>9</xdr:row>
      <xdr:rowOff>115454</xdr:rowOff>
    </xdr:from>
    <xdr:to>
      <xdr:col>4</xdr:col>
      <xdr:colOff>628586</xdr:colOff>
      <xdr:row>11</xdr:row>
      <xdr:rowOff>89798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A476B52D-BCC1-E94F-B450-0E30764FCF5B}"/>
            </a:ext>
          </a:extLst>
        </xdr:cNvPr>
        <xdr:cNvSpPr/>
      </xdr:nvSpPr>
      <xdr:spPr>
        <a:xfrm>
          <a:off x="4541084" y="1982354"/>
          <a:ext cx="735702" cy="380744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accent2">
              <a:lumMod val="75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PO1</a:t>
          </a:r>
        </a:p>
      </xdr:txBody>
    </xdr:sp>
    <xdr:clientData/>
  </xdr:twoCellAnchor>
  <xdr:twoCellAnchor>
    <xdr:from>
      <xdr:col>2</xdr:col>
      <xdr:colOff>755331</xdr:colOff>
      <xdr:row>14</xdr:row>
      <xdr:rowOff>134697</xdr:rowOff>
    </xdr:from>
    <xdr:to>
      <xdr:col>3</xdr:col>
      <xdr:colOff>665533</xdr:colOff>
      <xdr:row>16</xdr:row>
      <xdr:rowOff>109041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F15ED6E6-D014-8949-A48D-2DEC3AC8B2E0}"/>
            </a:ext>
          </a:extLst>
        </xdr:cNvPr>
        <xdr:cNvSpPr/>
      </xdr:nvSpPr>
      <xdr:spPr>
        <a:xfrm>
          <a:off x="3744321" y="3046717"/>
          <a:ext cx="731212" cy="38484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accent2">
              <a:lumMod val="75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PO2</a:t>
          </a:r>
          <a:endParaRPr 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715307</xdr:colOff>
      <xdr:row>20</xdr:row>
      <xdr:rowOff>184471</xdr:rowOff>
    </xdr:from>
    <xdr:to>
      <xdr:col>3</xdr:col>
      <xdr:colOff>625509</xdr:colOff>
      <xdr:row>22</xdr:row>
      <xdr:rowOff>158815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F53B0DF6-90EA-7F49-82A5-982B9E314D23}"/>
            </a:ext>
          </a:extLst>
        </xdr:cNvPr>
        <xdr:cNvSpPr/>
      </xdr:nvSpPr>
      <xdr:spPr>
        <a:xfrm>
          <a:off x="3704297" y="4328006"/>
          <a:ext cx="731212" cy="38484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accent2">
              <a:lumMod val="75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PO3</a:t>
          </a:r>
        </a:p>
      </xdr:txBody>
    </xdr:sp>
    <xdr:clientData/>
  </xdr:twoCellAnchor>
  <xdr:twoCellAnchor>
    <xdr:from>
      <xdr:col>2</xdr:col>
      <xdr:colOff>765080</xdr:colOff>
      <xdr:row>26</xdr:row>
      <xdr:rowOff>105961</xdr:rowOff>
    </xdr:from>
    <xdr:to>
      <xdr:col>3</xdr:col>
      <xdr:colOff>675282</xdr:colOff>
      <xdr:row>28</xdr:row>
      <xdr:rowOff>80305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16E3E76B-4D67-254E-8D8E-622003CE4CED}"/>
            </a:ext>
          </a:extLst>
        </xdr:cNvPr>
        <xdr:cNvSpPr/>
      </xdr:nvSpPr>
      <xdr:spPr>
        <a:xfrm>
          <a:off x="3754070" y="5481012"/>
          <a:ext cx="731212" cy="38484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accent2">
              <a:lumMod val="75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PO4</a:t>
          </a:r>
        </a:p>
      </xdr:txBody>
    </xdr:sp>
    <xdr:clientData/>
  </xdr:twoCellAnchor>
  <xdr:twoCellAnchor>
    <xdr:from>
      <xdr:col>2</xdr:col>
      <xdr:colOff>625508</xdr:colOff>
      <xdr:row>10</xdr:row>
      <xdr:rowOff>188642</xdr:rowOff>
    </xdr:from>
    <xdr:to>
      <xdr:col>3</xdr:col>
      <xdr:colOff>535710</xdr:colOff>
      <xdr:row>12</xdr:row>
      <xdr:rowOff>162986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BAD51E05-E9CE-FC47-9042-7356F08F354C}"/>
            </a:ext>
          </a:extLst>
        </xdr:cNvPr>
        <xdr:cNvSpPr/>
      </xdr:nvSpPr>
      <xdr:spPr>
        <a:xfrm>
          <a:off x="3614498" y="2279652"/>
          <a:ext cx="731212" cy="38484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B05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PV1</a:t>
          </a:r>
          <a:endParaRPr 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575734</xdr:colOff>
      <xdr:row>17</xdr:row>
      <xdr:rowOff>113211</xdr:rowOff>
    </xdr:from>
    <xdr:to>
      <xdr:col>3</xdr:col>
      <xdr:colOff>485936</xdr:colOff>
      <xdr:row>19</xdr:row>
      <xdr:rowOff>87555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34DBC4C6-AD8A-6C4A-A95C-F0185471B2DB}"/>
            </a:ext>
          </a:extLst>
        </xdr:cNvPr>
        <xdr:cNvSpPr/>
      </xdr:nvSpPr>
      <xdr:spPr>
        <a:xfrm>
          <a:off x="3564724" y="3640989"/>
          <a:ext cx="731212" cy="38484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B05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PV2</a:t>
          </a:r>
        </a:p>
      </xdr:txBody>
    </xdr:sp>
    <xdr:clientData/>
  </xdr:twoCellAnchor>
  <xdr:twoCellAnchor>
    <xdr:from>
      <xdr:col>2</xdr:col>
      <xdr:colOff>651164</xdr:colOff>
      <xdr:row>23</xdr:row>
      <xdr:rowOff>124500</xdr:rowOff>
    </xdr:from>
    <xdr:to>
      <xdr:col>3</xdr:col>
      <xdr:colOff>561366</xdr:colOff>
      <xdr:row>25</xdr:row>
      <xdr:rowOff>98844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D187884E-EE68-B347-A81C-D1906D398F65}"/>
            </a:ext>
          </a:extLst>
        </xdr:cNvPr>
        <xdr:cNvSpPr/>
      </xdr:nvSpPr>
      <xdr:spPr>
        <a:xfrm>
          <a:off x="3640154" y="4883793"/>
          <a:ext cx="731212" cy="38484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B05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PV3</a:t>
          </a:r>
        </a:p>
      </xdr:txBody>
    </xdr:sp>
    <xdr:clientData/>
  </xdr:twoCellAnchor>
  <xdr:twoCellAnchor>
    <xdr:from>
      <xdr:col>3</xdr:col>
      <xdr:colOff>328918</xdr:colOff>
      <xdr:row>28</xdr:row>
      <xdr:rowOff>174274</xdr:rowOff>
    </xdr:from>
    <xdr:to>
      <xdr:col>4</xdr:col>
      <xdr:colOff>239120</xdr:colOff>
      <xdr:row>30</xdr:row>
      <xdr:rowOff>148618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B7FE344C-D50B-3A4E-8310-264C49C5CB44}"/>
            </a:ext>
          </a:extLst>
        </xdr:cNvPr>
        <xdr:cNvSpPr/>
      </xdr:nvSpPr>
      <xdr:spPr>
        <a:xfrm>
          <a:off x="4138918" y="5959830"/>
          <a:ext cx="731212" cy="38484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B05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PV4</a:t>
          </a:r>
        </a:p>
      </xdr:txBody>
    </xdr:sp>
    <xdr:clientData/>
  </xdr:twoCellAnchor>
  <xdr:twoCellAnchor>
    <xdr:from>
      <xdr:col>8</xdr:col>
      <xdr:colOff>818316</xdr:colOff>
      <xdr:row>14</xdr:row>
      <xdr:rowOff>15778</xdr:rowOff>
    </xdr:from>
    <xdr:to>
      <xdr:col>9</xdr:col>
      <xdr:colOff>728518</xdr:colOff>
      <xdr:row>15</xdr:row>
      <xdr:rowOff>195374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6569D5EF-5518-7E41-8AF1-9E2A2105C081}"/>
            </a:ext>
          </a:extLst>
        </xdr:cNvPr>
        <xdr:cNvSpPr/>
      </xdr:nvSpPr>
      <xdr:spPr>
        <a:xfrm>
          <a:off x="8733367" y="2927798"/>
          <a:ext cx="731212" cy="384849"/>
        </a:xfrm>
        <a:prstGeom prst="rect">
          <a:avLst/>
        </a:prstGeom>
        <a:gradFill flip="none" rotWithShape="1">
          <a:gsLst>
            <a:gs pos="0">
              <a:srgbClr val="D883FF">
                <a:tint val="66000"/>
                <a:satMod val="160000"/>
              </a:srgbClr>
            </a:gs>
            <a:gs pos="50000">
              <a:srgbClr val="D883FF">
                <a:tint val="44500"/>
                <a:satMod val="160000"/>
              </a:srgbClr>
            </a:gs>
            <a:gs pos="100000">
              <a:srgbClr val="D883FF">
                <a:tint val="23500"/>
                <a:satMod val="160000"/>
              </a:srgbClr>
            </a:gs>
          </a:gsLst>
          <a:lin ang="5400000" scaled="1"/>
          <a:tileRect/>
        </a:gradFill>
        <a:ln w="57150">
          <a:solidFill>
            <a:srgbClr val="7030A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PR1</a:t>
          </a:r>
        </a:p>
      </xdr:txBody>
    </xdr:sp>
    <xdr:clientData/>
  </xdr:twoCellAnchor>
  <xdr:twoCellAnchor>
    <xdr:from>
      <xdr:col>9</xdr:col>
      <xdr:colOff>72737</xdr:colOff>
      <xdr:row>20</xdr:row>
      <xdr:rowOff>97367</xdr:rowOff>
    </xdr:from>
    <xdr:to>
      <xdr:col>9</xdr:col>
      <xdr:colOff>803949</xdr:colOff>
      <xdr:row>22</xdr:row>
      <xdr:rowOff>71711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DA87A8EF-0D73-824A-B433-2A95B8153441}"/>
            </a:ext>
          </a:extLst>
        </xdr:cNvPr>
        <xdr:cNvSpPr/>
      </xdr:nvSpPr>
      <xdr:spPr>
        <a:xfrm>
          <a:off x="8808798" y="4240902"/>
          <a:ext cx="731212" cy="384849"/>
        </a:xfrm>
        <a:prstGeom prst="rect">
          <a:avLst/>
        </a:prstGeom>
        <a:gradFill flip="none" rotWithShape="1">
          <a:gsLst>
            <a:gs pos="0">
              <a:srgbClr val="D883FF">
                <a:tint val="66000"/>
                <a:satMod val="160000"/>
              </a:srgbClr>
            </a:gs>
            <a:gs pos="50000">
              <a:srgbClr val="D883FF">
                <a:tint val="44500"/>
                <a:satMod val="160000"/>
              </a:srgbClr>
            </a:gs>
            <a:gs pos="100000">
              <a:srgbClr val="D883FF">
                <a:tint val="23500"/>
                <a:satMod val="160000"/>
              </a:srgbClr>
            </a:gs>
          </a:gsLst>
          <a:lin ang="5400000" scaled="1"/>
          <a:tileRect/>
        </a:gradFill>
        <a:ln w="57150">
          <a:solidFill>
            <a:srgbClr val="7030A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PR2</a:t>
          </a:r>
        </a:p>
      </xdr:txBody>
    </xdr:sp>
    <xdr:clientData/>
  </xdr:twoCellAnchor>
  <xdr:twoCellAnchor>
    <xdr:from>
      <xdr:col>14</xdr:col>
      <xdr:colOff>128284</xdr:colOff>
      <xdr:row>17</xdr:row>
      <xdr:rowOff>76969</xdr:rowOff>
    </xdr:from>
    <xdr:to>
      <xdr:col>15</xdr:col>
      <xdr:colOff>692728</xdr:colOff>
      <xdr:row>20</xdr:row>
      <xdr:rowOff>153940</xdr:rowOff>
    </xdr:to>
    <xdr:sp macro="" textlink="">
      <xdr:nvSpPr>
        <xdr:cNvPr id="62" name="Rounded Rectangle 61">
          <a:extLst>
            <a:ext uri="{FF2B5EF4-FFF2-40B4-BE49-F238E27FC236}">
              <a16:creationId xmlns:a16="http://schemas.microsoft.com/office/drawing/2014/main" id="{15B69CBE-4C69-B44C-83F5-098AEBD53C5E}"/>
            </a:ext>
          </a:extLst>
        </xdr:cNvPr>
        <xdr:cNvSpPr/>
      </xdr:nvSpPr>
      <xdr:spPr>
        <a:xfrm>
          <a:off x="12969395" y="3604747"/>
          <a:ext cx="1385454" cy="692728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chemeClr val="tx1"/>
              </a:solidFill>
            </a:rPr>
            <a:t>Resultat</a:t>
          </a:r>
          <a:r>
            <a:rPr lang="en-US" sz="1600" b="1" baseline="0">
              <a:solidFill>
                <a:schemeClr val="tx1"/>
              </a:solidFill>
            </a:rPr>
            <a:t> de prediction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76970</xdr:colOff>
      <xdr:row>18</xdr:row>
      <xdr:rowOff>198840</xdr:rowOff>
    </xdr:from>
    <xdr:to>
      <xdr:col>14</xdr:col>
      <xdr:colOff>128284</xdr:colOff>
      <xdr:row>19</xdr:row>
      <xdr:rowOff>12828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94C7E625-E417-714A-A320-43B09D540B1F}"/>
            </a:ext>
          </a:extLst>
        </xdr:cNvPr>
        <xdr:cNvCxnSpPr>
          <a:stCxn id="16" idx="6"/>
          <a:endCxn id="62" idx="1"/>
        </xdr:cNvCxnSpPr>
      </xdr:nvCxnSpPr>
      <xdr:spPr>
        <a:xfrm>
          <a:off x="12097071" y="3931870"/>
          <a:ext cx="872324" cy="19241"/>
        </a:xfrm>
        <a:prstGeom prst="straightConnector1">
          <a:avLst/>
        </a:prstGeom>
        <a:ln w="381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1757475</xdr:colOff>
      <xdr:row>21</xdr:row>
      <xdr:rowOff>192424</xdr:rowOff>
    </xdr:from>
    <xdr:to>
      <xdr:col>2</xdr:col>
      <xdr:colOff>218081</xdr:colOff>
      <xdr:row>27</xdr:row>
      <xdr:rowOff>62733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71510122-3628-3B44-81B1-ABDCDBA205B7}"/>
            </a:ext>
          </a:extLst>
        </xdr:cNvPr>
        <xdr:cNvSpPr/>
      </xdr:nvSpPr>
      <xdr:spPr>
        <a:xfrm>
          <a:off x="1757475" y="4497724"/>
          <a:ext cx="1457806" cy="10895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tx1"/>
              </a:solidFill>
            </a:rPr>
            <a:t>Nombre d’année d’expérience</a:t>
          </a:r>
        </a:p>
      </xdr:txBody>
    </xdr:sp>
    <xdr:clientData/>
  </xdr:twoCellAnchor>
  <xdr:twoCellAnchor>
    <xdr:from>
      <xdr:col>0</xdr:col>
      <xdr:colOff>1770304</xdr:colOff>
      <xdr:row>29</xdr:row>
      <xdr:rowOff>115454</xdr:rowOff>
    </xdr:from>
    <xdr:to>
      <xdr:col>2</xdr:col>
      <xdr:colOff>230910</xdr:colOff>
      <xdr:row>34</xdr:row>
      <xdr:rowOff>191015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2064AB1-3F20-3B47-9D59-D2B9A247FFB6}"/>
            </a:ext>
          </a:extLst>
        </xdr:cNvPr>
        <xdr:cNvSpPr/>
      </xdr:nvSpPr>
      <xdr:spPr>
        <a:xfrm>
          <a:off x="1770304" y="6046354"/>
          <a:ext cx="1457806" cy="109156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tx1"/>
              </a:solidFill>
            </a:rPr>
            <a:t> Nombre de carte de crédit</a:t>
          </a:r>
        </a:p>
      </xdr:txBody>
    </xdr:sp>
    <xdr:clientData/>
  </xdr:twoCellAnchor>
  <xdr:twoCellAnchor>
    <xdr:from>
      <xdr:col>0</xdr:col>
      <xdr:colOff>1807250</xdr:colOff>
      <xdr:row>13</xdr:row>
      <xdr:rowOff>178057</xdr:rowOff>
    </xdr:from>
    <xdr:to>
      <xdr:col>2</xdr:col>
      <xdr:colOff>267856</xdr:colOff>
      <xdr:row>19</xdr:row>
      <xdr:rowOff>48366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C9A929E7-B4F3-8642-A469-CF5954BF3904}"/>
            </a:ext>
          </a:extLst>
        </xdr:cNvPr>
        <xdr:cNvSpPr/>
      </xdr:nvSpPr>
      <xdr:spPr>
        <a:xfrm>
          <a:off x="1807250" y="2857757"/>
          <a:ext cx="1457806" cy="10895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tx1"/>
              </a:solidFill>
            </a:rPr>
            <a:t>Nombre d'enfant</a:t>
          </a:r>
        </a:p>
      </xdr:txBody>
    </xdr:sp>
    <xdr:clientData/>
  </xdr:twoCellAnchor>
  <xdr:twoCellAnchor>
    <xdr:from>
      <xdr:col>0</xdr:col>
      <xdr:colOff>1933993</xdr:colOff>
      <xdr:row>5</xdr:row>
      <xdr:rowOff>176518</xdr:rowOff>
    </xdr:from>
    <xdr:to>
      <xdr:col>2</xdr:col>
      <xdr:colOff>394599</xdr:colOff>
      <xdr:row>11</xdr:row>
      <xdr:rowOff>46826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D77D4808-1006-9345-8EF4-32528FB44260}"/>
            </a:ext>
          </a:extLst>
        </xdr:cNvPr>
        <xdr:cNvSpPr/>
      </xdr:nvSpPr>
      <xdr:spPr>
        <a:xfrm>
          <a:off x="1933993" y="1230618"/>
          <a:ext cx="1457806" cy="108950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tx1"/>
              </a:solidFill>
            </a:rPr>
            <a:t>Taille</a:t>
          </a:r>
          <a:endParaRPr lang="en-US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166768</xdr:colOff>
      <xdr:row>11</xdr:row>
      <xdr:rowOff>12828</xdr:rowOff>
    </xdr:from>
    <xdr:to>
      <xdr:col>8</xdr:col>
      <xdr:colOff>564444</xdr:colOff>
      <xdr:row>14</xdr:row>
      <xdr:rowOff>179597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F82538B-5456-9442-917D-70ED6C275AE7}"/>
            </a:ext>
          </a:extLst>
        </xdr:cNvPr>
        <xdr:cNvSpPr/>
      </xdr:nvSpPr>
      <xdr:spPr>
        <a:xfrm>
          <a:off x="6465968" y="2286128"/>
          <a:ext cx="2048676" cy="776369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49776</xdr:colOff>
      <xdr:row>22</xdr:row>
      <xdr:rowOff>24117</xdr:rowOff>
    </xdr:from>
    <xdr:to>
      <xdr:col>8</xdr:col>
      <xdr:colOff>487474</xdr:colOff>
      <xdr:row>25</xdr:row>
      <xdr:rowOff>190885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E0D0D54-2CAD-9946-8545-E32732FD8BA5}"/>
            </a:ext>
          </a:extLst>
        </xdr:cNvPr>
        <xdr:cNvSpPr/>
      </xdr:nvSpPr>
      <xdr:spPr>
        <a:xfrm>
          <a:off x="6348976" y="4532617"/>
          <a:ext cx="2088698" cy="776368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394599</xdr:colOff>
      <xdr:row>8</xdr:row>
      <xdr:rowOff>111672</xdr:rowOff>
    </xdr:from>
    <xdr:to>
      <xdr:col>6</xdr:col>
      <xdr:colOff>166768</xdr:colOff>
      <xdr:row>12</xdr:row>
      <xdr:rowOff>198839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513A777-792B-5740-839C-A99B092DA5BA}"/>
            </a:ext>
          </a:extLst>
        </xdr:cNvPr>
        <xdr:cNvCxnSpPr>
          <a:stCxn id="5" idx="6"/>
          <a:endCxn id="6" idx="2"/>
        </xdr:cNvCxnSpPr>
      </xdr:nvCxnSpPr>
      <xdr:spPr>
        <a:xfrm>
          <a:off x="3391799" y="1775372"/>
          <a:ext cx="3074169" cy="89996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267856</xdr:colOff>
      <xdr:row>12</xdr:row>
      <xdr:rowOff>198839</xdr:rowOff>
    </xdr:from>
    <xdr:to>
      <xdr:col>6</xdr:col>
      <xdr:colOff>166768</xdr:colOff>
      <xdr:row>16</xdr:row>
      <xdr:rowOff>113212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A1761745-112B-744D-8FEA-CB4E145B3E60}"/>
            </a:ext>
          </a:extLst>
        </xdr:cNvPr>
        <xdr:cNvCxnSpPr>
          <a:stCxn id="4" idx="6"/>
          <a:endCxn id="6" idx="2"/>
        </xdr:cNvCxnSpPr>
      </xdr:nvCxnSpPr>
      <xdr:spPr>
        <a:xfrm flipV="1">
          <a:off x="3265056" y="2675339"/>
          <a:ext cx="3200912" cy="72717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218081</xdr:colOff>
      <xdr:row>12</xdr:row>
      <xdr:rowOff>198839</xdr:rowOff>
    </xdr:from>
    <xdr:to>
      <xdr:col>6</xdr:col>
      <xdr:colOff>166768</xdr:colOff>
      <xdr:row>24</xdr:row>
      <xdr:rowOff>127579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1E4DA782-70FC-2D48-A05A-086E09DAA762}"/>
            </a:ext>
          </a:extLst>
        </xdr:cNvPr>
        <xdr:cNvCxnSpPr>
          <a:stCxn id="2" idx="6"/>
          <a:endCxn id="6" idx="2"/>
        </xdr:cNvCxnSpPr>
      </xdr:nvCxnSpPr>
      <xdr:spPr>
        <a:xfrm flipV="1">
          <a:off x="3215281" y="2675339"/>
          <a:ext cx="3250687" cy="236714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230910</xdr:colOff>
      <xdr:row>12</xdr:row>
      <xdr:rowOff>198839</xdr:rowOff>
    </xdr:from>
    <xdr:to>
      <xdr:col>6</xdr:col>
      <xdr:colOff>166768</xdr:colOff>
      <xdr:row>32</xdr:row>
      <xdr:rowOff>50608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E73E4CE-EE59-5947-A2F5-C9598322E730}"/>
            </a:ext>
          </a:extLst>
        </xdr:cNvPr>
        <xdr:cNvCxnSpPr>
          <a:stCxn id="3" idx="6"/>
          <a:endCxn id="6" idx="2"/>
        </xdr:cNvCxnSpPr>
      </xdr:nvCxnSpPr>
      <xdr:spPr>
        <a:xfrm flipV="1">
          <a:off x="3228110" y="2675339"/>
          <a:ext cx="3237858" cy="391576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394599</xdr:colOff>
      <xdr:row>8</xdr:row>
      <xdr:rowOff>111672</xdr:rowOff>
    </xdr:from>
    <xdr:to>
      <xdr:col>6</xdr:col>
      <xdr:colOff>49776</xdr:colOff>
      <xdr:row>24</xdr:row>
      <xdr:rowOff>4875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D84A957A-5559-5A47-912C-C99BCF1BC107}"/>
            </a:ext>
          </a:extLst>
        </xdr:cNvPr>
        <xdr:cNvCxnSpPr>
          <a:stCxn id="5" idx="6"/>
          <a:endCxn id="7" idx="2"/>
        </xdr:cNvCxnSpPr>
      </xdr:nvCxnSpPr>
      <xdr:spPr>
        <a:xfrm>
          <a:off x="3391799" y="1775372"/>
          <a:ext cx="2957177" cy="314440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267856</xdr:colOff>
      <xdr:row>16</xdr:row>
      <xdr:rowOff>113212</xdr:rowOff>
    </xdr:from>
    <xdr:to>
      <xdr:col>6</xdr:col>
      <xdr:colOff>49776</xdr:colOff>
      <xdr:row>24</xdr:row>
      <xdr:rowOff>4875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202448D-3262-5948-AF58-4F48C4B842D1}"/>
            </a:ext>
          </a:extLst>
        </xdr:cNvPr>
        <xdr:cNvCxnSpPr>
          <a:stCxn id="4" idx="6"/>
          <a:endCxn id="7" idx="2"/>
        </xdr:cNvCxnSpPr>
      </xdr:nvCxnSpPr>
      <xdr:spPr>
        <a:xfrm>
          <a:off x="3265056" y="3402512"/>
          <a:ext cx="3083920" cy="151726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218081</xdr:colOff>
      <xdr:row>24</xdr:row>
      <xdr:rowOff>4875</xdr:rowOff>
    </xdr:from>
    <xdr:to>
      <xdr:col>6</xdr:col>
      <xdr:colOff>49776</xdr:colOff>
      <xdr:row>24</xdr:row>
      <xdr:rowOff>127579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BF361033-34B1-E647-B6D6-E1FBCD6B44C5}"/>
            </a:ext>
          </a:extLst>
        </xdr:cNvPr>
        <xdr:cNvCxnSpPr>
          <a:stCxn id="2" idx="6"/>
          <a:endCxn id="7" idx="2"/>
        </xdr:cNvCxnSpPr>
      </xdr:nvCxnSpPr>
      <xdr:spPr>
        <a:xfrm flipV="1">
          <a:off x="3215281" y="4919775"/>
          <a:ext cx="3133695" cy="122704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230910</xdr:colOff>
      <xdr:row>24</xdr:row>
      <xdr:rowOff>4875</xdr:rowOff>
    </xdr:from>
    <xdr:to>
      <xdr:col>6</xdr:col>
      <xdr:colOff>49776</xdr:colOff>
      <xdr:row>32</xdr:row>
      <xdr:rowOff>50608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7A4F8343-E67B-994C-AA49-307C33259CCC}"/>
            </a:ext>
          </a:extLst>
        </xdr:cNvPr>
        <xdr:cNvCxnSpPr>
          <a:stCxn id="3" idx="6"/>
          <a:endCxn id="7" idx="2"/>
        </xdr:cNvCxnSpPr>
      </xdr:nvCxnSpPr>
      <xdr:spPr>
        <a:xfrm flipV="1">
          <a:off x="3228110" y="4919775"/>
          <a:ext cx="3120866" cy="167133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461821</xdr:colOff>
      <xdr:row>17</xdr:row>
      <xdr:rowOff>12828</xdr:rowOff>
    </xdr:from>
    <xdr:to>
      <xdr:col>10</xdr:col>
      <xdr:colOff>2667001</xdr:colOff>
      <xdr:row>20</xdr:row>
      <xdr:rowOff>179598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4BC5C7CD-EBBF-664F-B804-3E67CF6E25D3}"/>
            </a:ext>
          </a:extLst>
        </xdr:cNvPr>
        <xdr:cNvSpPr/>
      </xdr:nvSpPr>
      <xdr:spPr>
        <a:xfrm>
          <a:off x="12632654" y="3473578"/>
          <a:ext cx="2205180" cy="770020"/>
        </a:xfrm>
        <a:prstGeom prst="ellipse">
          <a:avLst/>
        </a:prstGeom>
        <a:solidFill>
          <a:srgbClr val="D883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564444</xdr:colOff>
      <xdr:row>12</xdr:row>
      <xdr:rowOff>196755</xdr:rowOff>
    </xdr:from>
    <xdr:to>
      <xdr:col>10</xdr:col>
      <xdr:colOff>461821</xdr:colOff>
      <xdr:row>18</xdr:row>
      <xdr:rowOff>196755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DCF8CB96-C748-7B42-8AEF-EB6CDB96F11F}"/>
            </a:ext>
          </a:extLst>
        </xdr:cNvPr>
        <xdr:cNvCxnSpPr>
          <a:stCxn id="6" idx="6"/>
          <a:endCxn id="16" idx="2"/>
        </xdr:cNvCxnSpPr>
      </xdr:nvCxnSpPr>
      <xdr:spPr>
        <a:xfrm>
          <a:off x="11084277" y="2652088"/>
          <a:ext cx="1548377" cy="1206500"/>
        </a:xfrm>
        <a:prstGeom prst="straightConnector1">
          <a:avLst/>
        </a:prstGeom>
        <a:ln w="38100">
          <a:solidFill>
            <a:srgbClr val="D883FF"/>
          </a:solidFill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487474</xdr:colOff>
      <xdr:row>18</xdr:row>
      <xdr:rowOff>196755</xdr:rowOff>
    </xdr:from>
    <xdr:to>
      <xdr:col>10</xdr:col>
      <xdr:colOff>461821</xdr:colOff>
      <xdr:row>24</xdr:row>
      <xdr:rowOff>6960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B124200-555E-CC47-A904-D779717BCD56}"/>
            </a:ext>
          </a:extLst>
        </xdr:cNvPr>
        <xdr:cNvCxnSpPr>
          <a:stCxn id="7" idx="6"/>
          <a:endCxn id="16" idx="2"/>
        </xdr:cNvCxnSpPr>
      </xdr:nvCxnSpPr>
      <xdr:spPr>
        <a:xfrm flipV="1">
          <a:off x="11007307" y="3858588"/>
          <a:ext cx="1625347" cy="1016705"/>
        </a:xfrm>
        <a:prstGeom prst="straightConnector1">
          <a:avLst/>
        </a:prstGeom>
        <a:ln w="38100">
          <a:solidFill>
            <a:srgbClr val="D883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104551</xdr:colOff>
      <xdr:row>8</xdr:row>
      <xdr:rowOff>30787</xdr:rowOff>
    </xdr:from>
    <xdr:to>
      <xdr:col>4</xdr:col>
      <xdr:colOff>14753</xdr:colOff>
      <xdr:row>10</xdr:row>
      <xdr:rowOff>5131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47BFF152-3662-4441-884C-A586B8C282F2}"/>
            </a:ext>
          </a:extLst>
        </xdr:cNvPr>
        <xdr:cNvSpPr/>
      </xdr:nvSpPr>
      <xdr:spPr>
        <a:xfrm>
          <a:off x="4475468" y="1681787"/>
          <a:ext cx="735702" cy="376511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accent2">
              <a:lumMod val="75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-0.2</a:t>
          </a:r>
          <a:endParaRPr lang="en-US" sz="32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755331</xdr:colOff>
      <xdr:row>14</xdr:row>
      <xdr:rowOff>134697</xdr:rowOff>
    </xdr:from>
    <xdr:to>
      <xdr:col>3</xdr:col>
      <xdr:colOff>665533</xdr:colOff>
      <xdr:row>16</xdr:row>
      <xdr:rowOff>109041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C2A30000-774D-3A4A-BB2C-E47C25CDF3B2}"/>
            </a:ext>
          </a:extLst>
        </xdr:cNvPr>
        <xdr:cNvSpPr/>
      </xdr:nvSpPr>
      <xdr:spPr>
        <a:xfrm>
          <a:off x="3752531" y="3017597"/>
          <a:ext cx="735702" cy="380744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accent2">
              <a:lumMod val="75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0.55</a:t>
          </a:r>
          <a:endParaRPr 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291973</xdr:colOff>
      <xdr:row>21</xdr:row>
      <xdr:rowOff>25722</xdr:rowOff>
    </xdr:from>
    <xdr:to>
      <xdr:col>4</xdr:col>
      <xdr:colOff>202175</xdr:colOff>
      <xdr:row>23</xdr:row>
      <xdr:rowOff>66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289503D-420D-3746-896A-96FA9C23ADB1}"/>
            </a:ext>
          </a:extLst>
        </xdr:cNvPr>
        <xdr:cNvSpPr/>
      </xdr:nvSpPr>
      <xdr:spPr>
        <a:xfrm>
          <a:off x="4662890" y="4290805"/>
          <a:ext cx="735702" cy="376511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accent2">
              <a:lumMod val="75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0.2</a:t>
          </a:r>
        </a:p>
      </xdr:txBody>
    </xdr:sp>
    <xdr:clientData/>
  </xdr:twoCellAnchor>
  <xdr:twoCellAnchor>
    <xdr:from>
      <xdr:col>3</xdr:col>
      <xdr:colOff>341747</xdr:colOff>
      <xdr:row>26</xdr:row>
      <xdr:rowOff>31878</xdr:rowOff>
    </xdr:from>
    <xdr:to>
      <xdr:col>4</xdr:col>
      <xdr:colOff>251949</xdr:colOff>
      <xdr:row>28</xdr:row>
      <xdr:rowOff>6222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5BD2D573-26DF-E643-BF72-ECF613246A69}"/>
            </a:ext>
          </a:extLst>
        </xdr:cNvPr>
        <xdr:cNvSpPr/>
      </xdr:nvSpPr>
      <xdr:spPr>
        <a:xfrm>
          <a:off x="4712664" y="5302378"/>
          <a:ext cx="735702" cy="376511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accent2">
              <a:lumMod val="75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-0.02</a:t>
          </a:r>
        </a:p>
      </xdr:txBody>
    </xdr:sp>
    <xdr:clientData/>
  </xdr:twoCellAnchor>
  <xdr:twoCellAnchor>
    <xdr:from>
      <xdr:col>3</xdr:col>
      <xdr:colOff>212758</xdr:colOff>
      <xdr:row>10</xdr:row>
      <xdr:rowOff>167476</xdr:rowOff>
    </xdr:from>
    <xdr:to>
      <xdr:col>4</xdr:col>
      <xdr:colOff>122960</xdr:colOff>
      <xdr:row>12</xdr:row>
      <xdr:rowOff>141820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2F7CDE8-EDB6-BE4E-BBF4-8D804097C6A6}"/>
            </a:ext>
          </a:extLst>
        </xdr:cNvPr>
        <xdr:cNvSpPr/>
      </xdr:nvSpPr>
      <xdr:spPr>
        <a:xfrm>
          <a:off x="4583675" y="2220643"/>
          <a:ext cx="735702" cy="37651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B05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0.15</a:t>
          </a:r>
          <a:endParaRPr 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787400</xdr:colOff>
      <xdr:row>17</xdr:row>
      <xdr:rowOff>102628</xdr:rowOff>
    </xdr:from>
    <xdr:to>
      <xdr:col>3</xdr:col>
      <xdr:colOff>697602</xdr:colOff>
      <xdr:row>19</xdr:row>
      <xdr:rowOff>76972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FB24F4DD-926C-554B-A6FC-6CE5BD1733BB}"/>
            </a:ext>
          </a:extLst>
        </xdr:cNvPr>
        <xdr:cNvSpPr/>
      </xdr:nvSpPr>
      <xdr:spPr>
        <a:xfrm>
          <a:off x="4332817" y="3563378"/>
          <a:ext cx="735702" cy="37651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B05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0.57</a:t>
          </a:r>
        </a:p>
      </xdr:txBody>
    </xdr:sp>
    <xdr:clientData/>
  </xdr:twoCellAnchor>
  <xdr:twoCellAnchor>
    <xdr:from>
      <xdr:col>2</xdr:col>
      <xdr:colOff>651164</xdr:colOff>
      <xdr:row>23</xdr:row>
      <xdr:rowOff>124500</xdr:rowOff>
    </xdr:from>
    <xdr:to>
      <xdr:col>3</xdr:col>
      <xdr:colOff>561366</xdr:colOff>
      <xdr:row>25</xdr:row>
      <xdr:rowOff>98844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CFEFC95D-4211-E740-A1F5-361097D19B7B}"/>
            </a:ext>
          </a:extLst>
        </xdr:cNvPr>
        <xdr:cNvSpPr/>
      </xdr:nvSpPr>
      <xdr:spPr>
        <a:xfrm>
          <a:off x="3648364" y="4836200"/>
          <a:ext cx="735702" cy="38074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B05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-0.1</a:t>
          </a:r>
        </a:p>
      </xdr:txBody>
    </xdr:sp>
    <xdr:clientData/>
  </xdr:twoCellAnchor>
  <xdr:twoCellAnchor>
    <xdr:from>
      <xdr:col>3</xdr:col>
      <xdr:colOff>307751</xdr:colOff>
      <xdr:row>29</xdr:row>
      <xdr:rowOff>174274</xdr:rowOff>
    </xdr:from>
    <xdr:to>
      <xdr:col>4</xdr:col>
      <xdr:colOff>217953</xdr:colOff>
      <xdr:row>31</xdr:row>
      <xdr:rowOff>148617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66C0913-DC3C-214B-8B91-AB567A0B6BE5}"/>
            </a:ext>
          </a:extLst>
        </xdr:cNvPr>
        <xdr:cNvSpPr/>
      </xdr:nvSpPr>
      <xdr:spPr>
        <a:xfrm>
          <a:off x="4678668" y="6048024"/>
          <a:ext cx="735702" cy="37651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B05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0.4</a:t>
          </a:r>
        </a:p>
      </xdr:txBody>
    </xdr:sp>
    <xdr:clientData/>
  </xdr:twoCellAnchor>
  <xdr:twoCellAnchor>
    <xdr:from>
      <xdr:col>8</xdr:col>
      <xdr:colOff>791121</xdr:colOff>
      <xdr:row>21</xdr:row>
      <xdr:rowOff>33225</xdr:rowOff>
    </xdr:from>
    <xdr:to>
      <xdr:col>9</xdr:col>
      <xdr:colOff>701323</xdr:colOff>
      <xdr:row>23</xdr:row>
      <xdr:rowOff>7569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1916CC24-4062-604C-B9C4-5914F4F3BE07}"/>
            </a:ext>
          </a:extLst>
        </xdr:cNvPr>
        <xdr:cNvSpPr/>
      </xdr:nvSpPr>
      <xdr:spPr>
        <a:xfrm>
          <a:off x="8706172" y="4382013"/>
          <a:ext cx="731212" cy="384849"/>
        </a:xfrm>
        <a:prstGeom prst="rect">
          <a:avLst/>
        </a:prstGeom>
        <a:gradFill flip="none" rotWithShape="1">
          <a:gsLst>
            <a:gs pos="0">
              <a:srgbClr val="D883FF">
                <a:tint val="66000"/>
                <a:satMod val="160000"/>
              </a:srgbClr>
            </a:gs>
            <a:gs pos="50000">
              <a:srgbClr val="D883FF">
                <a:tint val="44500"/>
                <a:satMod val="160000"/>
              </a:srgbClr>
            </a:gs>
            <a:gs pos="100000">
              <a:srgbClr val="D883FF">
                <a:tint val="23500"/>
                <a:satMod val="160000"/>
              </a:srgbClr>
            </a:gs>
          </a:gsLst>
          <a:lin ang="5400000" scaled="1"/>
          <a:tileRect/>
        </a:gradFill>
        <a:ln w="57150">
          <a:solidFill>
            <a:srgbClr val="7030A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0.27</a:t>
          </a:r>
        </a:p>
      </xdr:txBody>
    </xdr:sp>
    <xdr:clientData/>
  </xdr:twoCellAnchor>
  <xdr:twoCellAnchor>
    <xdr:from>
      <xdr:col>12</xdr:col>
      <xdr:colOff>22451</xdr:colOff>
      <xdr:row>17</xdr:row>
      <xdr:rowOff>66385</xdr:rowOff>
    </xdr:from>
    <xdr:to>
      <xdr:col>13</xdr:col>
      <xdr:colOff>127000</xdr:colOff>
      <xdr:row>20</xdr:row>
      <xdr:rowOff>143356</xdr:rowOff>
    </xdr:to>
    <xdr:sp macro="" textlink="">
      <xdr:nvSpPr>
        <xdr:cNvPr id="29" name="Rounded Rectangle 28">
          <a:extLst>
            <a:ext uri="{FF2B5EF4-FFF2-40B4-BE49-F238E27FC236}">
              <a16:creationId xmlns:a16="http://schemas.microsoft.com/office/drawing/2014/main" id="{0B8978D9-0910-574C-A3B6-74CC24C96F19}"/>
            </a:ext>
          </a:extLst>
        </xdr:cNvPr>
        <xdr:cNvSpPr/>
      </xdr:nvSpPr>
      <xdr:spPr>
        <a:xfrm>
          <a:off x="15908034" y="3527135"/>
          <a:ext cx="1438049" cy="680221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chemeClr val="tx1"/>
              </a:solidFill>
            </a:rPr>
            <a:t>Resultat</a:t>
          </a:r>
          <a:r>
            <a:rPr lang="en-US" sz="1600" b="1" baseline="0">
              <a:solidFill>
                <a:schemeClr val="tx1"/>
              </a:solidFill>
            </a:rPr>
            <a:t> de prediction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2667001</xdr:colOff>
      <xdr:row>18</xdr:row>
      <xdr:rowOff>196755</xdr:rowOff>
    </xdr:from>
    <xdr:to>
      <xdr:col>12</xdr:col>
      <xdr:colOff>22451</xdr:colOff>
      <xdr:row>19</xdr:row>
      <xdr:rowOff>4329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FB7C6E06-FD6C-8E48-AB84-3E5790364EA4}"/>
            </a:ext>
          </a:extLst>
        </xdr:cNvPr>
        <xdr:cNvCxnSpPr>
          <a:stCxn id="16" idx="6"/>
          <a:endCxn id="29" idx="1"/>
        </xdr:cNvCxnSpPr>
      </xdr:nvCxnSpPr>
      <xdr:spPr>
        <a:xfrm>
          <a:off x="14880168" y="3858588"/>
          <a:ext cx="1027866" cy="8658"/>
        </a:xfrm>
        <a:prstGeom prst="straightConnector1">
          <a:avLst/>
        </a:prstGeom>
        <a:ln w="381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24694</xdr:colOff>
      <xdr:row>14</xdr:row>
      <xdr:rowOff>186172</xdr:rowOff>
    </xdr:from>
    <xdr:to>
      <xdr:col>9</xdr:col>
      <xdr:colOff>760396</xdr:colOff>
      <xdr:row>16</xdr:row>
      <xdr:rowOff>160516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FC4A9E83-E22A-294C-A622-23A1860879FD}"/>
            </a:ext>
          </a:extLst>
        </xdr:cNvPr>
        <xdr:cNvSpPr/>
      </xdr:nvSpPr>
      <xdr:spPr>
        <a:xfrm>
          <a:off x="11370027" y="3043672"/>
          <a:ext cx="735702" cy="376511"/>
        </a:xfrm>
        <a:prstGeom prst="rect">
          <a:avLst/>
        </a:prstGeom>
        <a:gradFill flip="none" rotWithShape="1">
          <a:gsLst>
            <a:gs pos="0">
              <a:srgbClr val="D883FF">
                <a:tint val="66000"/>
                <a:satMod val="160000"/>
              </a:srgbClr>
            </a:gs>
            <a:gs pos="50000">
              <a:srgbClr val="D883FF">
                <a:tint val="44500"/>
                <a:satMod val="160000"/>
              </a:srgbClr>
            </a:gs>
            <a:gs pos="100000">
              <a:srgbClr val="D883FF">
                <a:tint val="23500"/>
                <a:satMod val="160000"/>
              </a:srgbClr>
            </a:gs>
          </a:gsLst>
          <a:lin ang="5400000" scaled="1"/>
          <a:tileRect/>
        </a:gradFill>
        <a:ln w="57150">
          <a:solidFill>
            <a:srgbClr val="7030A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-0.21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268-A249-B74F-B3BD-26F9D78D4168}">
  <dimension ref="A3:T28"/>
  <sheetViews>
    <sheetView workbookViewId="0">
      <selection activeCell="B29" sqref="B29"/>
    </sheetView>
  </sheetViews>
  <sheetFormatPr baseColWidth="10" defaultRowHeight="16" x14ac:dyDescent="0.2"/>
  <cols>
    <col min="12" max="12" width="23.83203125" bestFit="1" customWidth="1"/>
    <col min="13" max="16" width="6.83203125" bestFit="1" customWidth="1"/>
    <col min="17" max="17" width="8.33203125" bestFit="1" customWidth="1"/>
    <col min="18" max="18" width="6.83203125" bestFit="1" customWidth="1"/>
  </cols>
  <sheetData>
    <row r="3" spans="12:20" x14ac:dyDescent="0.2">
      <c r="L3" s="1"/>
    </row>
    <row r="4" spans="12:20" x14ac:dyDescent="0.2">
      <c r="L4" s="2"/>
    </row>
    <row r="5" spans="12:20" x14ac:dyDescent="0.2">
      <c r="L5" s="2"/>
      <c r="M5" t="s">
        <v>1</v>
      </c>
      <c r="N5" t="s">
        <v>2</v>
      </c>
      <c r="O5" t="s">
        <v>3</v>
      </c>
      <c r="P5" t="s">
        <v>4</v>
      </c>
      <c r="Q5" t="s">
        <v>5</v>
      </c>
      <c r="R5" t="s">
        <v>6</v>
      </c>
      <c r="S5" t="s">
        <v>9</v>
      </c>
    </row>
    <row r="6" spans="12:20" x14ac:dyDescent="0.2">
      <c r="L6" s="2" t="s">
        <v>7</v>
      </c>
      <c r="M6" s="5">
        <v>0.27</v>
      </c>
      <c r="N6" s="5">
        <v>0.89</v>
      </c>
      <c r="O6" s="5">
        <v>0.13</v>
      </c>
      <c r="P6" s="5">
        <v>0.95</v>
      </c>
      <c r="Q6" s="5">
        <v>0.18</v>
      </c>
      <c r="R6" s="5">
        <v>0.15</v>
      </c>
    </row>
    <row r="7" spans="12:20" x14ac:dyDescent="0.2">
      <c r="L7" t="s">
        <v>8</v>
      </c>
      <c r="M7" s="4">
        <v>300</v>
      </c>
      <c r="N7" s="4">
        <v>100</v>
      </c>
      <c r="O7" s="4">
        <v>200</v>
      </c>
      <c r="P7" s="4">
        <v>560</v>
      </c>
      <c r="Q7" s="4">
        <v>100</v>
      </c>
      <c r="R7" s="4">
        <v>300</v>
      </c>
      <c r="S7" s="4">
        <f>SUM(M7:R7)</f>
        <v>1560</v>
      </c>
      <c r="T7">
        <f>22%*S7</f>
        <v>343.2</v>
      </c>
    </row>
    <row r="8" spans="12:20" x14ac:dyDescent="0.2">
      <c r="L8" t="s">
        <v>12</v>
      </c>
      <c r="M8" s="4">
        <f t="shared" ref="M8:R8" si="0">M7*M6</f>
        <v>81</v>
      </c>
      <c r="N8" s="4">
        <f t="shared" si="0"/>
        <v>89</v>
      </c>
      <c r="O8" s="4">
        <f t="shared" si="0"/>
        <v>26</v>
      </c>
      <c r="P8" s="4">
        <f t="shared" si="0"/>
        <v>532</v>
      </c>
      <c r="Q8" s="4">
        <f t="shared" si="0"/>
        <v>18</v>
      </c>
      <c r="R8" s="4">
        <f t="shared" si="0"/>
        <v>45</v>
      </c>
      <c r="S8" s="4"/>
    </row>
    <row r="9" spans="12:20" x14ac:dyDescent="0.2">
      <c r="L9" t="s">
        <v>13</v>
      </c>
      <c r="M9" s="4">
        <f t="shared" ref="M9:R9" si="1">M7-M8</f>
        <v>219</v>
      </c>
      <c r="N9" s="4">
        <f t="shared" si="1"/>
        <v>11</v>
      </c>
      <c r="O9" s="4">
        <f t="shared" si="1"/>
        <v>174</v>
      </c>
      <c r="P9" s="4">
        <f t="shared" si="1"/>
        <v>28</v>
      </c>
      <c r="Q9" s="4">
        <f t="shared" si="1"/>
        <v>82</v>
      </c>
      <c r="R9" s="4">
        <f t="shared" si="1"/>
        <v>255</v>
      </c>
      <c r="S9" s="4"/>
    </row>
    <row r="10" spans="12:20" x14ac:dyDescent="0.2">
      <c r="L10" t="s">
        <v>10</v>
      </c>
      <c r="M10" s="7">
        <f>MIN(M8:M9)</f>
        <v>81</v>
      </c>
      <c r="N10" s="7">
        <f t="shared" ref="N10:R10" si="2">MIN(N8:N9)</f>
        <v>11</v>
      </c>
      <c r="O10" s="7">
        <f t="shared" si="2"/>
        <v>26</v>
      </c>
      <c r="P10" s="7">
        <f t="shared" si="2"/>
        <v>28</v>
      </c>
      <c r="Q10" s="7">
        <f t="shared" si="2"/>
        <v>18</v>
      </c>
      <c r="R10" s="7">
        <f t="shared" si="2"/>
        <v>45</v>
      </c>
      <c r="S10" s="7">
        <f>SUM(M10:R10)</f>
        <v>209</v>
      </c>
    </row>
    <row r="11" spans="12:20" x14ac:dyDescent="0.2">
      <c r="S11" s="4"/>
    </row>
    <row r="12" spans="12:20" x14ac:dyDescent="0.2">
      <c r="S12" s="6"/>
    </row>
    <row r="13" spans="12:20" x14ac:dyDescent="0.2">
      <c r="R13" t="s">
        <v>0</v>
      </c>
      <c r="S13" s="6">
        <f>S10/SUM(M8:R9)</f>
        <v>0.13397435897435897</v>
      </c>
    </row>
    <row r="14" spans="12:20" x14ac:dyDescent="0.2">
      <c r="R14" t="s">
        <v>11</v>
      </c>
      <c r="S14" s="5">
        <v>0.22</v>
      </c>
    </row>
    <row r="28" spans="1:1" x14ac:dyDescent="0.2">
      <c r="A28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B4019-D9B7-E349-9AB5-5D7F83CDBDF0}">
  <dimension ref="B1:F10"/>
  <sheetViews>
    <sheetView zoomScale="130" zoomScaleNormal="130" workbookViewId="0">
      <selection activeCell="B2" sqref="B2:F5"/>
    </sheetView>
  </sheetViews>
  <sheetFormatPr baseColWidth="10" defaultRowHeight="16" x14ac:dyDescent="0.2"/>
  <cols>
    <col min="2" max="2" width="39.1640625" customWidth="1"/>
    <col min="3" max="3" width="33.33203125" customWidth="1"/>
    <col min="4" max="4" width="23" customWidth="1"/>
  </cols>
  <sheetData>
    <row r="1" spans="2:6" ht="17" thickBot="1" x14ac:dyDescent="0.25"/>
    <row r="2" spans="2:6" ht="18" thickBot="1" x14ac:dyDescent="0.25">
      <c r="B2" s="20" t="s">
        <v>23</v>
      </c>
      <c r="C2" s="21" t="s">
        <v>22</v>
      </c>
      <c r="D2" s="22" t="s">
        <v>14</v>
      </c>
      <c r="E2" s="22" t="s">
        <v>15</v>
      </c>
      <c r="F2" s="23" t="s">
        <v>16</v>
      </c>
    </row>
    <row r="3" spans="2:6" ht="17" x14ac:dyDescent="0.2">
      <c r="B3" s="10" t="s">
        <v>24</v>
      </c>
      <c r="C3" s="11">
        <v>0.15</v>
      </c>
      <c r="D3" s="12" t="s">
        <v>17</v>
      </c>
      <c r="E3" s="12">
        <v>0.81</v>
      </c>
      <c r="F3" s="13">
        <v>0.51</v>
      </c>
    </row>
    <row r="4" spans="2:6" ht="17" x14ac:dyDescent="0.2">
      <c r="B4" s="14" t="s">
        <v>25</v>
      </c>
      <c r="C4" s="8">
        <v>0.18</v>
      </c>
      <c r="D4" s="9" t="s">
        <v>18</v>
      </c>
      <c r="E4" s="9">
        <v>0.86</v>
      </c>
      <c r="F4" s="15">
        <v>0.63</v>
      </c>
    </row>
    <row r="5" spans="2:6" ht="18" thickBot="1" x14ac:dyDescent="0.25">
      <c r="B5" s="16" t="s">
        <v>19</v>
      </c>
      <c r="C5" s="17">
        <v>0.21</v>
      </c>
      <c r="D5" s="18" t="s">
        <v>20</v>
      </c>
      <c r="E5" s="18">
        <v>0.8</v>
      </c>
      <c r="F5" s="19">
        <v>0.76</v>
      </c>
    </row>
    <row r="6" spans="2:6" ht="17" thickBot="1" x14ac:dyDescent="0.25"/>
    <row r="7" spans="2:6" ht="18" thickBot="1" x14ac:dyDescent="0.25">
      <c r="B7" s="20" t="s">
        <v>26</v>
      </c>
      <c r="C7" s="21" t="s">
        <v>22</v>
      </c>
      <c r="D7" s="22" t="s">
        <v>14</v>
      </c>
      <c r="E7" s="22" t="s">
        <v>15</v>
      </c>
      <c r="F7" s="23" t="s">
        <v>16</v>
      </c>
    </row>
    <row r="8" spans="2:6" ht="17" x14ac:dyDescent="0.2">
      <c r="B8" s="10" t="s">
        <v>24</v>
      </c>
      <c r="C8" s="11">
        <v>0.18</v>
      </c>
      <c r="D8" s="12">
        <v>2.7</v>
      </c>
      <c r="E8" s="12">
        <v>0.77</v>
      </c>
      <c r="F8" s="13">
        <v>0.45</v>
      </c>
    </row>
    <row r="9" spans="2:6" ht="17" x14ac:dyDescent="0.2">
      <c r="B9" s="14" t="s">
        <v>25</v>
      </c>
      <c r="C9" s="8">
        <v>0.18</v>
      </c>
      <c r="D9" s="9" t="s">
        <v>21</v>
      </c>
      <c r="E9" s="9">
        <v>0.85</v>
      </c>
      <c r="F9" s="15">
        <v>0.63</v>
      </c>
    </row>
    <row r="10" spans="2:6" ht="18" thickBot="1" x14ac:dyDescent="0.25">
      <c r="B10" s="16" t="s">
        <v>19</v>
      </c>
      <c r="C10" s="17">
        <v>0.21</v>
      </c>
      <c r="D10" s="18" t="s">
        <v>20</v>
      </c>
      <c r="E10" s="18">
        <v>0.8</v>
      </c>
      <c r="F10" s="19">
        <v>0.75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1F80D-BD77-E941-84E3-021EE3A90DDE}">
  <dimension ref="A1:O136"/>
  <sheetViews>
    <sheetView topLeftCell="A86" zoomScale="110" zoomScaleNormal="110" workbookViewId="0">
      <selection activeCell="D143" sqref="D143"/>
    </sheetView>
  </sheetViews>
  <sheetFormatPr baseColWidth="10" defaultRowHeight="15" x14ac:dyDescent="0.2"/>
  <cols>
    <col min="1" max="1" width="21.83203125" style="26" customWidth="1"/>
    <col min="2" max="2" width="24.6640625" style="26" customWidth="1"/>
    <col min="3" max="3" width="11.6640625" style="26" customWidth="1"/>
    <col min="4" max="4" width="14.5" style="26" bestFit="1" customWidth="1"/>
    <col min="5" max="5" width="15.1640625" style="26" bestFit="1" customWidth="1"/>
    <col min="6" max="6" width="31.5" style="26" customWidth="1"/>
    <col min="7" max="7" width="29" style="26" customWidth="1"/>
    <col min="8" max="8" width="14.5" style="26" bestFit="1" customWidth="1"/>
    <col min="9" max="9" width="21.5" style="26" customWidth="1"/>
    <col min="10" max="10" width="22.6640625" style="26" customWidth="1"/>
    <col min="11" max="11" width="27.1640625" style="26" customWidth="1"/>
    <col min="12" max="12" width="6" style="26" bestFit="1" customWidth="1"/>
    <col min="13" max="13" width="33.1640625" style="26" bestFit="1" customWidth="1"/>
    <col min="14" max="14" width="11.6640625" style="26" bestFit="1" customWidth="1"/>
    <col min="15" max="15" width="13.5" style="26" bestFit="1" customWidth="1"/>
    <col min="16" max="16" width="13.6640625" style="26" bestFit="1" customWidth="1"/>
    <col min="17" max="18" width="10.83203125" style="26"/>
    <col min="19" max="19" width="16.6640625" style="26" bestFit="1" customWidth="1"/>
    <col min="20" max="16384" width="10.83203125" style="26"/>
  </cols>
  <sheetData>
    <row r="1" spans="1:12" ht="39" customHeight="1" x14ac:dyDescent="0.2">
      <c r="A1" s="41" t="s">
        <v>41</v>
      </c>
      <c r="B1" s="41" t="s">
        <v>42</v>
      </c>
      <c r="C1" s="41" t="s">
        <v>43</v>
      </c>
      <c r="D1" s="41" t="s">
        <v>44</v>
      </c>
      <c r="E1" s="41" t="s">
        <v>45</v>
      </c>
      <c r="F1" s="41" t="s">
        <v>46</v>
      </c>
      <c r="G1" s="41" t="s">
        <v>47</v>
      </c>
      <c r="H1" s="41" t="s">
        <v>48</v>
      </c>
      <c r="I1" s="41" t="s">
        <v>27</v>
      </c>
      <c r="J1" s="41" t="s">
        <v>117</v>
      </c>
      <c r="L1" s="26" t="s">
        <v>119</v>
      </c>
    </row>
    <row r="2" spans="1:12" ht="17" customHeight="1" x14ac:dyDescent="0.25">
      <c r="A2" s="24" t="s">
        <v>49</v>
      </c>
      <c r="B2" s="25" t="s">
        <v>50</v>
      </c>
      <c r="C2" s="25">
        <v>8</v>
      </c>
      <c r="D2" s="25">
        <v>22</v>
      </c>
      <c r="E2" s="25">
        <v>45854</v>
      </c>
      <c r="F2" s="25" t="s">
        <v>51</v>
      </c>
      <c r="G2" s="25">
        <v>1567</v>
      </c>
      <c r="H2" s="28" t="s">
        <v>52</v>
      </c>
      <c r="I2" s="25">
        <v>2</v>
      </c>
      <c r="J2" s="77" t="str">
        <f>IF(C2&gt;6, "eleve","moyen")</f>
        <v>eleve</v>
      </c>
    </row>
    <row r="3" spans="1:12" ht="17" customHeight="1" x14ac:dyDescent="0.25">
      <c r="A3" s="24" t="s">
        <v>53</v>
      </c>
      <c r="B3" s="25" t="s">
        <v>54</v>
      </c>
      <c r="C3" s="25">
        <v>11</v>
      </c>
      <c r="D3" s="25">
        <v>27</v>
      </c>
      <c r="E3" s="25">
        <v>43234</v>
      </c>
      <c r="F3" s="25" t="s">
        <v>55</v>
      </c>
      <c r="G3" s="25">
        <v>2456</v>
      </c>
      <c r="H3" s="28" t="s">
        <v>52</v>
      </c>
      <c r="I3" s="25">
        <v>1</v>
      </c>
      <c r="J3" s="77" t="str">
        <f t="shared" ref="J3:J29" si="0">IF(C3&gt;6, "eleve","moyen")</f>
        <v>eleve</v>
      </c>
    </row>
    <row r="4" spans="1:12" ht="17" customHeight="1" x14ac:dyDescent="0.25">
      <c r="A4" s="24" t="s">
        <v>56</v>
      </c>
      <c r="B4" s="25" t="s">
        <v>54</v>
      </c>
      <c r="C4" s="25">
        <v>5</v>
      </c>
      <c r="D4" s="25">
        <v>42</v>
      </c>
      <c r="E4" s="25">
        <v>54789</v>
      </c>
      <c r="F4" s="25" t="s">
        <v>55</v>
      </c>
      <c r="G4" s="25">
        <v>1923</v>
      </c>
      <c r="H4" s="42" t="s">
        <v>57</v>
      </c>
      <c r="I4" s="25">
        <v>1</v>
      </c>
      <c r="J4" s="77" t="str">
        <f t="shared" si="0"/>
        <v>moyen</v>
      </c>
    </row>
    <row r="5" spans="1:12" ht="17" customHeight="1" x14ac:dyDescent="0.25">
      <c r="A5" s="24" t="s">
        <v>58</v>
      </c>
      <c r="B5" s="25" t="s">
        <v>59</v>
      </c>
      <c r="C5" s="25">
        <v>12</v>
      </c>
      <c r="D5" s="25">
        <v>29</v>
      </c>
      <c r="E5" s="25">
        <v>34453</v>
      </c>
      <c r="F5" s="25" t="s">
        <v>51</v>
      </c>
      <c r="G5" s="25">
        <v>2466</v>
      </c>
      <c r="H5" s="28" t="s">
        <v>52</v>
      </c>
      <c r="I5" s="25">
        <v>2</v>
      </c>
      <c r="J5" s="77" t="str">
        <f t="shared" si="0"/>
        <v>eleve</v>
      </c>
    </row>
    <row r="6" spans="1:12" ht="17" customHeight="1" x14ac:dyDescent="0.25">
      <c r="A6" s="24" t="s">
        <v>60</v>
      </c>
      <c r="B6" s="25" t="s">
        <v>50</v>
      </c>
      <c r="C6" s="25">
        <v>7</v>
      </c>
      <c r="D6" s="25">
        <v>18</v>
      </c>
      <c r="E6" s="25">
        <v>30000</v>
      </c>
      <c r="F6" s="25" t="s">
        <v>51</v>
      </c>
      <c r="G6" s="25">
        <v>154</v>
      </c>
      <c r="H6" s="28" t="s">
        <v>52</v>
      </c>
      <c r="I6" s="25">
        <v>1</v>
      </c>
      <c r="J6" s="77" t="str">
        <f t="shared" si="0"/>
        <v>eleve</v>
      </c>
    </row>
    <row r="7" spans="1:12" ht="17" customHeight="1" x14ac:dyDescent="0.25">
      <c r="A7" s="24" t="s">
        <v>61</v>
      </c>
      <c r="B7" s="25" t="s">
        <v>59</v>
      </c>
      <c r="C7" s="25">
        <v>4</v>
      </c>
      <c r="D7" s="25">
        <v>26</v>
      </c>
      <c r="E7" s="25">
        <v>50549</v>
      </c>
      <c r="F7" s="25" t="s">
        <v>51</v>
      </c>
      <c r="G7" s="25">
        <v>1028</v>
      </c>
      <c r="H7" s="42" t="s">
        <v>57</v>
      </c>
      <c r="I7" s="25">
        <v>0</v>
      </c>
      <c r="J7" s="77" t="str">
        <f t="shared" si="0"/>
        <v>moyen</v>
      </c>
      <c r="L7" s="27">
        <v>1</v>
      </c>
    </row>
    <row r="8" spans="1:12" ht="17" customHeight="1" x14ac:dyDescent="0.25">
      <c r="A8" s="24" t="s">
        <v>62</v>
      </c>
      <c r="B8" s="25" t="s">
        <v>59</v>
      </c>
      <c r="C8" s="25">
        <v>1</v>
      </c>
      <c r="D8" s="25">
        <v>45</v>
      </c>
      <c r="E8" s="25">
        <v>44356</v>
      </c>
      <c r="F8" s="25" t="s">
        <v>51</v>
      </c>
      <c r="G8" s="25">
        <v>4277</v>
      </c>
      <c r="H8" s="75" t="s">
        <v>63</v>
      </c>
      <c r="I8" s="25">
        <v>0</v>
      </c>
      <c r="J8" s="77" t="str">
        <f t="shared" si="0"/>
        <v>moyen</v>
      </c>
      <c r="K8" s="61" t="s">
        <v>118</v>
      </c>
      <c r="L8" s="78">
        <v>1</v>
      </c>
    </row>
    <row r="9" spans="1:12" ht="17" customHeight="1" x14ac:dyDescent="0.25">
      <c r="A9" s="24" t="s">
        <v>64</v>
      </c>
      <c r="B9" s="25" t="s">
        <v>54</v>
      </c>
      <c r="C9" s="25">
        <v>6</v>
      </c>
      <c r="D9" s="25">
        <v>21</v>
      </c>
      <c r="E9" s="25">
        <v>93456</v>
      </c>
      <c r="F9" s="25" t="s">
        <v>55</v>
      </c>
      <c r="G9" s="25">
        <v>1055</v>
      </c>
      <c r="H9" s="75" t="s">
        <v>63</v>
      </c>
      <c r="I9" s="25">
        <v>0</v>
      </c>
      <c r="J9" s="77" t="str">
        <f t="shared" si="0"/>
        <v>moyen</v>
      </c>
      <c r="K9" s="61" t="s">
        <v>118</v>
      </c>
      <c r="L9" s="78">
        <v>1</v>
      </c>
    </row>
    <row r="10" spans="1:12" ht="17" customHeight="1" x14ac:dyDescent="0.25">
      <c r="A10" s="24" t="s">
        <v>65</v>
      </c>
      <c r="B10" s="25" t="s">
        <v>59</v>
      </c>
      <c r="C10" s="25">
        <v>5</v>
      </c>
      <c r="D10" s="25">
        <v>33</v>
      </c>
      <c r="E10" s="25">
        <v>55759</v>
      </c>
      <c r="F10" s="25" t="s">
        <v>55</v>
      </c>
      <c r="G10" s="25">
        <v>2312</v>
      </c>
      <c r="H10" s="42" t="s">
        <v>57</v>
      </c>
      <c r="I10" s="25">
        <v>1</v>
      </c>
      <c r="J10" s="77" t="str">
        <f t="shared" si="0"/>
        <v>moyen</v>
      </c>
      <c r="L10" s="27"/>
    </row>
    <row r="11" spans="1:12" ht="17" customHeight="1" x14ac:dyDescent="0.25">
      <c r="A11" s="24" t="s">
        <v>66</v>
      </c>
      <c r="B11" s="25" t="s">
        <v>59</v>
      </c>
      <c r="C11" s="25">
        <v>7</v>
      </c>
      <c r="D11" s="25">
        <v>39</v>
      </c>
      <c r="E11" s="25">
        <v>34678</v>
      </c>
      <c r="F11" s="25" t="s">
        <v>55</v>
      </c>
      <c r="G11" s="25">
        <v>1546</v>
      </c>
      <c r="H11" s="42" t="s">
        <v>57</v>
      </c>
      <c r="I11" s="25">
        <v>1</v>
      </c>
      <c r="J11" s="77" t="str">
        <f t="shared" si="0"/>
        <v>eleve</v>
      </c>
      <c r="K11" s="26" t="s">
        <v>118</v>
      </c>
      <c r="L11" s="27"/>
    </row>
    <row r="12" spans="1:12" ht="17" customHeight="1" x14ac:dyDescent="0.25">
      <c r="A12" s="24" t="s">
        <v>67</v>
      </c>
      <c r="B12" s="25" t="s">
        <v>54</v>
      </c>
      <c r="C12" s="25">
        <v>14</v>
      </c>
      <c r="D12" s="25">
        <v>31</v>
      </c>
      <c r="E12" s="25">
        <v>45000</v>
      </c>
      <c r="F12" s="25" t="s">
        <v>55</v>
      </c>
      <c r="G12" s="25">
        <v>4277</v>
      </c>
      <c r="H12" s="28" t="s">
        <v>52</v>
      </c>
      <c r="I12" s="25">
        <v>2</v>
      </c>
      <c r="J12" s="77" t="str">
        <f t="shared" si="0"/>
        <v>eleve</v>
      </c>
      <c r="L12" s="27"/>
    </row>
    <row r="13" spans="1:12" ht="17" customHeight="1" x14ac:dyDescent="0.25">
      <c r="A13" s="24" t="s">
        <v>68</v>
      </c>
      <c r="B13" s="25" t="s">
        <v>59</v>
      </c>
      <c r="C13" s="25">
        <v>12</v>
      </c>
      <c r="D13" s="25">
        <v>18</v>
      </c>
      <c r="E13" s="25">
        <v>65789</v>
      </c>
      <c r="F13" s="25" t="s">
        <v>51</v>
      </c>
      <c r="G13" s="25">
        <v>1055</v>
      </c>
      <c r="H13" s="28" t="s">
        <v>52</v>
      </c>
      <c r="I13" s="25">
        <v>1</v>
      </c>
      <c r="J13" s="77" t="str">
        <f t="shared" si="0"/>
        <v>eleve</v>
      </c>
      <c r="L13" s="27"/>
    </row>
    <row r="14" spans="1:12" ht="17" customHeight="1" x14ac:dyDescent="0.25">
      <c r="A14" s="24" t="s">
        <v>69</v>
      </c>
      <c r="B14" s="25" t="s">
        <v>59</v>
      </c>
      <c r="C14" s="25">
        <v>5</v>
      </c>
      <c r="D14" s="25">
        <v>26</v>
      </c>
      <c r="E14" s="25">
        <v>89765</v>
      </c>
      <c r="F14" s="25" t="s">
        <v>51</v>
      </c>
      <c r="G14" s="25">
        <v>745</v>
      </c>
      <c r="H14" s="42" t="s">
        <v>57</v>
      </c>
      <c r="I14" s="25">
        <v>2</v>
      </c>
      <c r="J14" s="77" t="str">
        <f t="shared" si="0"/>
        <v>moyen</v>
      </c>
      <c r="L14" s="27"/>
    </row>
    <row r="15" spans="1:12" ht="17" customHeight="1" x14ac:dyDescent="0.25">
      <c r="A15" s="24" t="s">
        <v>70</v>
      </c>
      <c r="B15" s="25" t="s">
        <v>54</v>
      </c>
      <c r="C15" s="25">
        <v>5</v>
      </c>
      <c r="D15" s="25">
        <v>31</v>
      </c>
      <c r="E15" s="25">
        <v>47894</v>
      </c>
      <c r="F15" s="25" t="s">
        <v>55</v>
      </c>
      <c r="G15" s="25">
        <v>1283</v>
      </c>
      <c r="H15" s="42" t="s">
        <v>57</v>
      </c>
      <c r="I15" s="25">
        <v>1</v>
      </c>
      <c r="J15" s="77" t="str">
        <f t="shared" si="0"/>
        <v>moyen</v>
      </c>
      <c r="L15" s="27"/>
    </row>
    <row r="16" spans="1:12" ht="17" customHeight="1" x14ac:dyDescent="0.25">
      <c r="A16" s="24" t="s">
        <v>71</v>
      </c>
      <c r="B16" s="25" t="s">
        <v>54</v>
      </c>
      <c r="C16" s="25">
        <v>4</v>
      </c>
      <c r="D16" s="25">
        <v>33</v>
      </c>
      <c r="E16" s="25">
        <v>39776</v>
      </c>
      <c r="F16" s="25" t="s">
        <v>55</v>
      </c>
      <c r="G16" s="25">
        <v>2213</v>
      </c>
      <c r="H16" s="42" t="s">
        <v>57</v>
      </c>
      <c r="I16" s="25">
        <v>1</v>
      </c>
      <c r="J16" s="77" t="str">
        <f t="shared" si="0"/>
        <v>moyen</v>
      </c>
      <c r="L16" s="27"/>
    </row>
    <row r="17" spans="1:15" ht="17" customHeight="1" x14ac:dyDescent="0.25">
      <c r="A17" s="24" t="s">
        <v>72</v>
      </c>
      <c r="B17" s="25" t="s">
        <v>59</v>
      </c>
      <c r="C17" s="25">
        <v>1</v>
      </c>
      <c r="D17" s="25">
        <v>18</v>
      </c>
      <c r="E17" s="25">
        <v>54789</v>
      </c>
      <c r="F17" s="25" t="s">
        <v>51</v>
      </c>
      <c r="G17" s="25">
        <v>2466</v>
      </c>
      <c r="H17" s="75" t="s">
        <v>63</v>
      </c>
      <c r="I17" s="25">
        <v>1</v>
      </c>
      <c r="J17" s="77" t="str">
        <f t="shared" si="0"/>
        <v>moyen</v>
      </c>
      <c r="K17" s="26" t="s">
        <v>118</v>
      </c>
      <c r="L17" s="27"/>
    </row>
    <row r="18" spans="1:15" ht="17" customHeight="1" x14ac:dyDescent="0.25">
      <c r="A18" s="24" t="s">
        <v>73</v>
      </c>
      <c r="B18" s="25" t="s">
        <v>50</v>
      </c>
      <c r="C18" s="25">
        <v>4</v>
      </c>
      <c r="D18" s="25">
        <v>18</v>
      </c>
      <c r="E18" s="25">
        <v>48983</v>
      </c>
      <c r="F18" s="25" t="s">
        <v>51</v>
      </c>
      <c r="G18" s="25">
        <v>567</v>
      </c>
      <c r="H18" s="42" t="s">
        <v>57</v>
      </c>
      <c r="I18" s="25">
        <v>1</v>
      </c>
      <c r="J18" s="77" t="str">
        <f t="shared" si="0"/>
        <v>moyen</v>
      </c>
      <c r="L18" s="27"/>
    </row>
    <row r="19" spans="1:15" ht="17" customHeight="1" x14ac:dyDescent="0.25">
      <c r="A19" s="24" t="s">
        <v>74</v>
      </c>
      <c r="B19" s="25" t="s">
        <v>50</v>
      </c>
      <c r="C19" s="25">
        <v>2</v>
      </c>
      <c r="D19" s="25">
        <v>35</v>
      </c>
      <c r="E19" s="25">
        <v>89498</v>
      </c>
      <c r="F19" s="25" t="s">
        <v>55</v>
      </c>
      <c r="G19" s="25">
        <v>738</v>
      </c>
      <c r="H19" s="75" t="s">
        <v>63</v>
      </c>
      <c r="I19" s="25">
        <v>1</v>
      </c>
      <c r="J19" s="77" t="str">
        <f t="shared" si="0"/>
        <v>moyen</v>
      </c>
      <c r="K19" s="26" t="s">
        <v>118</v>
      </c>
      <c r="L19" s="27"/>
    </row>
    <row r="20" spans="1:15" ht="17" customHeight="1" x14ac:dyDescent="0.25">
      <c r="A20" s="24" t="s">
        <v>75</v>
      </c>
      <c r="B20" s="25" t="s">
        <v>54</v>
      </c>
      <c r="C20" s="25">
        <v>1</v>
      </c>
      <c r="D20" s="25">
        <v>29</v>
      </c>
      <c r="E20" s="25">
        <v>93456</v>
      </c>
      <c r="F20" s="25" t="s">
        <v>55</v>
      </c>
      <c r="G20" s="25">
        <v>2129</v>
      </c>
      <c r="H20" s="28" t="s">
        <v>52</v>
      </c>
      <c r="I20" s="25">
        <v>2</v>
      </c>
      <c r="J20" s="77" t="str">
        <f t="shared" si="0"/>
        <v>moyen</v>
      </c>
      <c r="K20" s="26" t="s">
        <v>118</v>
      </c>
      <c r="L20" s="27"/>
    </row>
    <row r="21" spans="1:15" ht="19" x14ac:dyDescent="0.25">
      <c r="A21" s="24" t="s">
        <v>76</v>
      </c>
      <c r="B21" s="25" t="s">
        <v>54</v>
      </c>
      <c r="C21" s="25">
        <v>7</v>
      </c>
      <c r="D21" s="25">
        <v>33</v>
      </c>
      <c r="E21" s="25">
        <v>75355</v>
      </c>
      <c r="F21" s="25" t="s">
        <v>55</v>
      </c>
      <c r="G21" s="25">
        <v>3987</v>
      </c>
      <c r="H21" s="28" t="s">
        <v>52</v>
      </c>
      <c r="I21" s="25">
        <v>1</v>
      </c>
      <c r="J21" s="77" t="str">
        <f t="shared" si="0"/>
        <v>eleve</v>
      </c>
      <c r="L21" s="27"/>
    </row>
    <row r="22" spans="1:15" ht="19" x14ac:dyDescent="0.25">
      <c r="A22" s="24" t="s">
        <v>77</v>
      </c>
      <c r="B22" s="25" t="s">
        <v>50</v>
      </c>
      <c r="C22" s="25">
        <v>3</v>
      </c>
      <c r="D22" s="25">
        <v>27</v>
      </c>
      <c r="E22" s="25">
        <v>43465</v>
      </c>
      <c r="F22" s="25" t="s">
        <v>55</v>
      </c>
      <c r="G22" s="25">
        <v>2419</v>
      </c>
      <c r="H22" s="42" t="s">
        <v>57</v>
      </c>
      <c r="I22" s="25">
        <v>1</v>
      </c>
      <c r="J22" s="77" t="str">
        <f t="shared" si="0"/>
        <v>moyen</v>
      </c>
      <c r="L22" s="27"/>
    </row>
    <row r="23" spans="1:15" ht="19" x14ac:dyDescent="0.25">
      <c r="A23" s="24" t="s">
        <v>78</v>
      </c>
      <c r="B23" s="25" t="s">
        <v>54</v>
      </c>
      <c r="C23" s="25">
        <v>7</v>
      </c>
      <c r="D23" s="25">
        <v>30</v>
      </c>
      <c r="E23" s="25">
        <v>34678</v>
      </c>
      <c r="F23" s="25" t="s">
        <v>55</v>
      </c>
      <c r="G23" s="25">
        <v>745</v>
      </c>
      <c r="H23" s="75" t="s">
        <v>63</v>
      </c>
      <c r="I23" s="25">
        <v>1</v>
      </c>
      <c r="J23" s="77" t="str">
        <f t="shared" si="0"/>
        <v>eleve</v>
      </c>
      <c r="K23" s="26" t="s">
        <v>118</v>
      </c>
      <c r="L23" s="27"/>
    </row>
    <row r="24" spans="1:15" ht="19" x14ac:dyDescent="0.25">
      <c r="A24" s="24" t="s">
        <v>79</v>
      </c>
      <c r="B24" s="25" t="s">
        <v>59</v>
      </c>
      <c r="C24" s="25">
        <v>3</v>
      </c>
      <c r="D24" s="25">
        <v>39</v>
      </c>
      <c r="E24" s="25">
        <v>44356</v>
      </c>
      <c r="F24" s="25" t="s">
        <v>51</v>
      </c>
      <c r="G24" s="25">
        <v>993</v>
      </c>
      <c r="H24" s="75" t="s">
        <v>63</v>
      </c>
      <c r="I24" s="25">
        <v>0</v>
      </c>
      <c r="J24" s="77" t="str">
        <f t="shared" si="0"/>
        <v>moyen</v>
      </c>
      <c r="K24" s="61" t="s">
        <v>118</v>
      </c>
      <c r="L24" s="78">
        <v>1</v>
      </c>
    </row>
    <row r="25" spans="1:15" ht="19" x14ac:dyDescent="0.25">
      <c r="A25" s="24" t="s">
        <v>80</v>
      </c>
      <c r="B25" s="25" t="s">
        <v>50</v>
      </c>
      <c r="C25" s="25">
        <v>3</v>
      </c>
      <c r="D25" s="25">
        <v>32</v>
      </c>
      <c r="E25" s="25">
        <v>32745</v>
      </c>
      <c r="F25" s="25" t="s">
        <v>51</v>
      </c>
      <c r="G25" s="25">
        <v>678</v>
      </c>
      <c r="H25" s="42" t="s">
        <v>57</v>
      </c>
      <c r="I25" s="25">
        <v>2</v>
      </c>
      <c r="J25" s="77" t="str">
        <f t="shared" si="0"/>
        <v>moyen</v>
      </c>
      <c r="L25" s="27"/>
    </row>
    <row r="26" spans="1:15" ht="19" x14ac:dyDescent="0.25">
      <c r="A26" s="24" t="s">
        <v>81</v>
      </c>
      <c r="B26" s="25" t="s">
        <v>59</v>
      </c>
      <c r="C26" s="25">
        <v>5</v>
      </c>
      <c r="D26" s="25">
        <v>36</v>
      </c>
      <c r="E26" s="25">
        <v>54748</v>
      </c>
      <c r="F26" s="25" t="s">
        <v>55</v>
      </c>
      <c r="G26" s="25">
        <v>1457</v>
      </c>
      <c r="H26" s="42" t="s">
        <v>57</v>
      </c>
      <c r="I26" s="25">
        <v>1</v>
      </c>
      <c r="J26" s="77" t="str">
        <f t="shared" si="0"/>
        <v>moyen</v>
      </c>
      <c r="L26" s="27"/>
    </row>
    <row r="27" spans="1:15" ht="19" x14ac:dyDescent="0.25">
      <c r="A27" s="24" t="s">
        <v>82</v>
      </c>
      <c r="B27" s="25" t="s">
        <v>50</v>
      </c>
      <c r="C27" s="25">
        <v>2</v>
      </c>
      <c r="D27" s="25">
        <v>19</v>
      </c>
      <c r="E27" s="25">
        <v>67493</v>
      </c>
      <c r="F27" s="25" t="s">
        <v>51</v>
      </c>
      <c r="G27" s="25">
        <v>1282</v>
      </c>
      <c r="H27" s="75" t="s">
        <v>63</v>
      </c>
      <c r="I27" s="25">
        <v>0</v>
      </c>
      <c r="J27" s="77" t="str">
        <f t="shared" si="0"/>
        <v>moyen</v>
      </c>
      <c r="K27" s="61" t="s">
        <v>118</v>
      </c>
      <c r="L27" s="78">
        <v>1</v>
      </c>
      <c r="O27" s="27"/>
    </row>
    <row r="28" spans="1:15" ht="19" x14ac:dyDescent="0.25">
      <c r="A28" s="24" t="s">
        <v>83</v>
      </c>
      <c r="B28" s="25" t="s">
        <v>54</v>
      </c>
      <c r="C28" s="25">
        <v>12</v>
      </c>
      <c r="D28" s="25">
        <v>29</v>
      </c>
      <c r="E28" s="25">
        <v>4398</v>
      </c>
      <c r="F28" s="25" t="s">
        <v>51</v>
      </c>
      <c r="G28" s="25">
        <v>165</v>
      </c>
      <c r="H28" s="28" t="s">
        <v>52</v>
      </c>
      <c r="I28" s="25">
        <v>0</v>
      </c>
      <c r="J28" s="77" t="str">
        <f t="shared" si="0"/>
        <v>eleve</v>
      </c>
      <c r="L28" s="27">
        <v>1</v>
      </c>
      <c r="O28" s="27"/>
    </row>
    <row r="29" spans="1:15" ht="19" x14ac:dyDescent="0.25">
      <c r="A29" s="24" t="s">
        <v>84</v>
      </c>
      <c r="B29" s="25" t="s">
        <v>50</v>
      </c>
      <c r="C29" s="25">
        <v>2</v>
      </c>
      <c r="D29" s="25">
        <v>40</v>
      </c>
      <c r="E29" s="25">
        <v>17975</v>
      </c>
      <c r="F29" s="25" t="s">
        <v>55</v>
      </c>
      <c r="G29" s="25">
        <v>1836</v>
      </c>
      <c r="H29" s="42" t="s">
        <v>57</v>
      </c>
      <c r="I29" s="25">
        <v>1</v>
      </c>
      <c r="J29" s="77" t="str">
        <f t="shared" si="0"/>
        <v>moyen</v>
      </c>
      <c r="O29" s="27"/>
    </row>
    <row r="30" spans="1:15" x14ac:dyDescent="0.2">
      <c r="K30" s="79">
        <f>4/COUNTIF(K2:K29, "x")</f>
        <v>0.44444444444444442</v>
      </c>
      <c r="L30" s="80" t="s">
        <v>120</v>
      </c>
      <c r="M30" s="80" t="s">
        <v>100</v>
      </c>
    </row>
    <row r="32" spans="1:15" ht="21" x14ac:dyDescent="0.25">
      <c r="A32" s="29" t="s">
        <v>85</v>
      </c>
    </row>
    <row r="33" spans="1:9" ht="34" x14ac:dyDescent="0.25">
      <c r="A33" s="30" t="s">
        <v>31</v>
      </c>
      <c r="B33" s="41" t="s">
        <v>42</v>
      </c>
      <c r="C33" s="41" t="s">
        <v>43</v>
      </c>
      <c r="D33" s="41" t="s">
        <v>46</v>
      </c>
      <c r="E33" s="41" t="s">
        <v>102</v>
      </c>
      <c r="F33" s="41" t="s">
        <v>48</v>
      </c>
      <c r="H33" s="45">
        <f>COUNTIF(F34:F61, "eleve")</f>
        <v>12</v>
      </c>
      <c r="I33" s="44" t="s">
        <v>86</v>
      </c>
    </row>
    <row r="34" spans="1:9" ht="17" x14ac:dyDescent="0.2">
      <c r="A34" s="24" t="s">
        <v>49</v>
      </c>
      <c r="B34" s="25" t="s">
        <v>50</v>
      </c>
      <c r="C34" s="25">
        <v>8</v>
      </c>
      <c r="D34" s="25" t="s">
        <v>51</v>
      </c>
      <c r="E34" s="25">
        <v>45854</v>
      </c>
      <c r="F34" s="28" t="s">
        <v>52</v>
      </c>
      <c r="H34" s="31">
        <f>COUNTIF(F34:F61, "moyen")</f>
        <v>13</v>
      </c>
      <c r="I34" s="32" t="s">
        <v>87</v>
      </c>
    </row>
    <row r="35" spans="1:9" ht="17" x14ac:dyDescent="0.2">
      <c r="A35" s="24" t="s">
        <v>49</v>
      </c>
      <c r="B35" s="25" t="s">
        <v>50</v>
      </c>
      <c r="C35" s="25">
        <v>8</v>
      </c>
      <c r="D35" s="25" t="s">
        <v>51</v>
      </c>
      <c r="E35" s="25">
        <v>45854</v>
      </c>
      <c r="F35" s="28" t="s">
        <v>52</v>
      </c>
      <c r="H35" s="31">
        <f>COUNTIF(F34:F61, "faible")</f>
        <v>3</v>
      </c>
      <c r="I35" s="32" t="s">
        <v>88</v>
      </c>
    </row>
    <row r="36" spans="1:9" ht="17" x14ac:dyDescent="0.2">
      <c r="A36" s="24" t="s">
        <v>53</v>
      </c>
      <c r="B36" s="25" t="s">
        <v>54</v>
      </c>
      <c r="C36" s="25">
        <v>11</v>
      </c>
      <c r="D36" s="25" t="s">
        <v>55</v>
      </c>
      <c r="E36" s="25">
        <v>43234</v>
      </c>
      <c r="F36" s="28" t="s">
        <v>52</v>
      </c>
      <c r="H36" s="33">
        <f>(H33+H35)/SUM(H33:H35)</f>
        <v>0.5357142857142857</v>
      </c>
      <c r="I36" s="32" t="s">
        <v>32</v>
      </c>
    </row>
    <row r="37" spans="1:9" ht="17" x14ac:dyDescent="0.2">
      <c r="A37" s="24" t="s">
        <v>56</v>
      </c>
      <c r="B37" s="25" t="s">
        <v>54</v>
      </c>
      <c r="C37" s="25">
        <v>5</v>
      </c>
      <c r="D37" s="25" t="s">
        <v>55</v>
      </c>
      <c r="E37" s="25">
        <v>54789</v>
      </c>
      <c r="F37" s="42" t="s">
        <v>57</v>
      </c>
    </row>
    <row r="38" spans="1:9" ht="17" x14ac:dyDescent="0.2">
      <c r="A38" s="24" t="s">
        <v>58</v>
      </c>
      <c r="B38" s="25" t="s">
        <v>59</v>
      </c>
      <c r="C38" s="25">
        <v>12</v>
      </c>
      <c r="D38" s="25" t="s">
        <v>51</v>
      </c>
      <c r="E38" s="25">
        <v>34453</v>
      </c>
      <c r="F38" s="28" t="s">
        <v>52</v>
      </c>
    </row>
    <row r="39" spans="1:9" ht="17" x14ac:dyDescent="0.2">
      <c r="A39" s="24" t="s">
        <v>58</v>
      </c>
      <c r="B39" s="25" t="s">
        <v>59</v>
      </c>
      <c r="C39" s="25">
        <v>12</v>
      </c>
      <c r="D39" s="25" t="s">
        <v>51</v>
      </c>
      <c r="E39" s="25">
        <v>34453</v>
      </c>
      <c r="F39" s="28" t="s">
        <v>52</v>
      </c>
    </row>
    <row r="40" spans="1:9" ht="17" x14ac:dyDescent="0.2">
      <c r="A40" s="24" t="s">
        <v>60</v>
      </c>
      <c r="B40" s="25" t="s">
        <v>50</v>
      </c>
      <c r="C40" s="25">
        <v>7</v>
      </c>
      <c r="D40" s="25" t="s">
        <v>51</v>
      </c>
      <c r="E40" s="25">
        <v>30000</v>
      </c>
      <c r="F40" s="28" t="s">
        <v>52</v>
      </c>
    </row>
    <row r="41" spans="1:9" ht="17" x14ac:dyDescent="0.2">
      <c r="A41" s="24" t="s">
        <v>65</v>
      </c>
      <c r="B41" s="25" t="s">
        <v>59</v>
      </c>
      <c r="C41" s="25">
        <v>5</v>
      </c>
      <c r="D41" s="25" t="s">
        <v>55</v>
      </c>
      <c r="E41" s="25">
        <v>55759</v>
      </c>
      <c r="F41" s="42" t="s">
        <v>57</v>
      </c>
      <c r="G41" s="69"/>
    </row>
    <row r="42" spans="1:9" ht="17" x14ac:dyDescent="0.2">
      <c r="A42" s="24" t="s">
        <v>66</v>
      </c>
      <c r="B42" s="25" t="s">
        <v>59</v>
      </c>
      <c r="C42" s="25">
        <v>7</v>
      </c>
      <c r="D42" s="25" t="s">
        <v>55</v>
      </c>
      <c r="E42" s="25">
        <v>34678</v>
      </c>
      <c r="F42" s="42" t="s">
        <v>57</v>
      </c>
    </row>
    <row r="43" spans="1:9" ht="17" x14ac:dyDescent="0.2">
      <c r="A43" s="24" t="s">
        <v>67</v>
      </c>
      <c r="B43" s="25" t="s">
        <v>54</v>
      </c>
      <c r="C43" s="25">
        <v>14</v>
      </c>
      <c r="D43" s="25" t="s">
        <v>55</v>
      </c>
      <c r="E43" s="25">
        <v>45000</v>
      </c>
      <c r="F43" s="28" t="s">
        <v>52</v>
      </c>
    </row>
    <row r="44" spans="1:9" ht="17" x14ac:dyDescent="0.2">
      <c r="A44" s="24" t="s">
        <v>67</v>
      </c>
      <c r="B44" s="25" t="s">
        <v>54</v>
      </c>
      <c r="C44" s="25">
        <v>14</v>
      </c>
      <c r="D44" s="25" t="s">
        <v>55</v>
      </c>
      <c r="E44" s="25">
        <v>45000</v>
      </c>
      <c r="F44" s="28" t="s">
        <v>52</v>
      </c>
    </row>
    <row r="45" spans="1:9" ht="17" x14ac:dyDescent="0.2">
      <c r="A45" s="24" t="s">
        <v>68</v>
      </c>
      <c r="B45" s="25" t="s">
        <v>59</v>
      </c>
      <c r="C45" s="25">
        <v>12</v>
      </c>
      <c r="D45" s="25" t="s">
        <v>51</v>
      </c>
      <c r="E45" s="25">
        <v>65789</v>
      </c>
      <c r="F45" s="28" t="s">
        <v>52</v>
      </c>
    </row>
    <row r="46" spans="1:9" ht="17" x14ac:dyDescent="0.2">
      <c r="A46" s="24" t="s">
        <v>69</v>
      </c>
      <c r="B46" s="25" t="s">
        <v>59</v>
      </c>
      <c r="C46" s="25">
        <v>5</v>
      </c>
      <c r="D46" s="25" t="s">
        <v>51</v>
      </c>
      <c r="E46" s="25">
        <v>89765</v>
      </c>
      <c r="F46" s="42" t="s">
        <v>57</v>
      </c>
    </row>
    <row r="47" spans="1:9" ht="17" x14ac:dyDescent="0.2">
      <c r="A47" s="24" t="s">
        <v>69</v>
      </c>
      <c r="B47" s="25" t="s">
        <v>59</v>
      </c>
      <c r="C47" s="25">
        <v>5</v>
      </c>
      <c r="D47" s="25" t="s">
        <v>51</v>
      </c>
      <c r="E47" s="25">
        <v>89765</v>
      </c>
      <c r="F47" s="42" t="s">
        <v>57</v>
      </c>
    </row>
    <row r="48" spans="1:9" ht="17" x14ac:dyDescent="0.2">
      <c r="A48" s="24" t="s">
        <v>70</v>
      </c>
      <c r="B48" s="25" t="s">
        <v>54</v>
      </c>
      <c r="C48" s="25">
        <v>5</v>
      </c>
      <c r="D48" s="25" t="s">
        <v>55</v>
      </c>
      <c r="E48" s="25">
        <v>47894</v>
      </c>
      <c r="F48" s="42" t="s">
        <v>57</v>
      </c>
    </row>
    <row r="49" spans="1:6" ht="17" x14ac:dyDescent="0.2">
      <c r="A49" s="24" t="s">
        <v>71</v>
      </c>
      <c r="B49" s="25" t="s">
        <v>54</v>
      </c>
      <c r="C49" s="25">
        <v>4</v>
      </c>
      <c r="D49" s="25" t="s">
        <v>55</v>
      </c>
      <c r="E49" s="25">
        <v>39776</v>
      </c>
      <c r="F49" s="42" t="s">
        <v>57</v>
      </c>
    </row>
    <row r="50" spans="1:6" ht="17" x14ac:dyDescent="0.2">
      <c r="A50" s="24" t="s">
        <v>72</v>
      </c>
      <c r="B50" s="25" t="s">
        <v>59</v>
      </c>
      <c r="C50" s="25">
        <v>1</v>
      </c>
      <c r="D50" s="25" t="s">
        <v>51</v>
      </c>
      <c r="E50" s="25">
        <v>54789</v>
      </c>
      <c r="F50" s="75" t="s">
        <v>63</v>
      </c>
    </row>
    <row r="51" spans="1:6" ht="17" x14ac:dyDescent="0.2">
      <c r="A51" s="24" t="s">
        <v>73</v>
      </c>
      <c r="B51" s="25" t="s">
        <v>50</v>
      </c>
      <c r="C51" s="25">
        <v>4</v>
      </c>
      <c r="D51" s="25" t="s">
        <v>51</v>
      </c>
      <c r="E51" s="25">
        <v>48983</v>
      </c>
      <c r="F51" s="42" t="s">
        <v>57</v>
      </c>
    </row>
    <row r="52" spans="1:6" ht="17" x14ac:dyDescent="0.2">
      <c r="A52" s="24" t="s">
        <v>74</v>
      </c>
      <c r="B52" s="25" t="s">
        <v>50</v>
      </c>
      <c r="C52" s="25">
        <v>2</v>
      </c>
      <c r="D52" s="25" t="s">
        <v>55</v>
      </c>
      <c r="E52" s="25">
        <v>89498</v>
      </c>
      <c r="F52" s="75" t="s">
        <v>63</v>
      </c>
    </row>
    <row r="53" spans="1:6" ht="17" x14ac:dyDescent="0.2">
      <c r="A53" s="24" t="s">
        <v>75</v>
      </c>
      <c r="B53" s="25" t="s">
        <v>54</v>
      </c>
      <c r="C53" s="25">
        <v>1</v>
      </c>
      <c r="D53" s="25" t="s">
        <v>55</v>
      </c>
      <c r="E53" s="25">
        <v>93456</v>
      </c>
      <c r="F53" s="28" t="s">
        <v>52</v>
      </c>
    </row>
    <row r="54" spans="1:6" ht="17" x14ac:dyDescent="0.2">
      <c r="A54" s="24" t="s">
        <v>75</v>
      </c>
      <c r="B54" s="25" t="s">
        <v>54</v>
      </c>
      <c r="C54" s="25">
        <v>1</v>
      </c>
      <c r="D54" s="25" t="s">
        <v>55</v>
      </c>
      <c r="E54" s="25">
        <v>93456</v>
      </c>
      <c r="F54" s="28" t="s">
        <v>52</v>
      </c>
    </row>
    <row r="55" spans="1:6" ht="17" x14ac:dyDescent="0.2">
      <c r="A55" s="24" t="s">
        <v>76</v>
      </c>
      <c r="B55" s="25" t="s">
        <v>54</v>
      </c>
      <c r="C55" s="25">
        <v>7</v>
      </c>
      <c r="D55" s="25" t="s">
        <v>55</v>
      </c>
      <c r="E55" s="25">
        <v>3987</v>
      </c>
      <c r="F55" s="28" t="s">
        <v>52</v>
      </c>
    </row>
    <row r="56" spans="1:6" ht="17" x14ac:dyDescent="0.2">
      <c r="A56" s="24" t="s">
        <v>77</v>
      </c>
      <c r="B56" s="25" t="s">
        <v>50</v>
      </c>
      <c r="C56" s="25">
        <v>3</v>
      </c>
      <c r="D56" s="25" t="s">
        <v>55</v>
      </c>
      <c r="E56" s="25">
        <v>2419</v>
      </c>
      <c r="F56" s="42" t="s">
        <v>57</v>
      </c>
    </row>
    <row r="57" spans="1:6" ht="17" x14ac:dyDescent="0.2">
      <c r="A57" s="24" t="s">
        <v>78</v>
      </c>
      <c r="B57" s="25" t="s">
        <v>54</v>
      </c>
      <c r="C57" s="25">
        <v>7</v>
      </c>
      <c r="D57" s="25" t="s">
        <v>55</v>
      </c>
      <c r="E57" s="25">
        <v>745</v>
      </c>
      <c r="F57" s="75" t="s">
        <v>63</v>
      </c>
    </row>
    <row r="58" spans="1:6" ht="17" x14ac:dyDescent="0.2">
      <c r="A58" s="24" t="s">
        <v>80</v>
      </c>
      <c r="B58" s="25" t="s">
        <v>50</v>
      </c>
      <c r="C58" s="25">
        <v>3</v>
      </c>
      <c r="D58" s="25" t="s">
        <v>51</v>
      </c>
      <c r="E58" s="25">
        <v>678</v>
      </c>
      <c r="F58" s="42" t="s">
        <v>57</v>
      </c>
    </row>
    <row r="59" spans="1:6" ht="17" x14ac:dyDescent="0.2">
      <c r="A59" s="24" t="s">
        <v>80</v>
      </c>
      <c r="B59" s="25" t="s">
        <v>50</v>
      </c>
      <c r="C59" s="25">
        <v>3</v>
      </c>
      <c r="D59" s="25" t="s">
        <v>51</v>
      </c>
      <c r="E59" s="25">
        <v>678</v>
      </c>
      <c r="F59" s="42" t="s">
        <v>57</v>
      </c>
    </row>
    <row r="60" spans="1:6" ht="17" x14ac:dyDescent="0.2">
      <c r="A60" s="24" t="s">
        <v>81</v>
      </c>
      <c r="B60" s="25" t="s">
        <v>59</v>
      </c>
      <c r="C60" s="25">
        <v>5</v>
      </c>
      <c r="D60" s="25" t="s">
        <v>55</v>
      </c>
      <c r="E60" s="25">
        <v>1457</v>
      </c>
      <c r="F60" s="42" t="s">
        <v>57</v>
      </c>
    </row>
    <row r="61" spans="1:6" ht="17" x14ac:dyDescent="0.2">
      <c r="A61" s="24" t="s">
        <v>84</v>
      </c>
      <c r="B61" s="25" t="s">
        <v>50</v>
      </c>
      <c r="C61" s="25">
        <v>2</v>
      </c>
      <c r="D61" s="25" t="s">
        <v>55</v>
      </c>
      <c r="E61" s="25">
        <v>1836</v>
      </c>
      <c r="F61" s="42" t="s">
        <v>57</v>
      </c>
    </row>
    <row r="62" spans="1:6" x14ac:dyDescent="0.2">
      <c r="C62" s="54">
        <f>AVERAGE(C34:C61)</f>
        <v>6.1785714285714288</v>
      </c>
      <c r="E62" s="72">
        <f>AVERAGE(E37,E41,E46:E54,E56,E58:E61)</f>
        <v>47812.375</v>
      </c>
    </row>
    <row r="63" spans="1:6" ht="21" x14ac:dyDescent="0.25">
      <c r="A63" s="29" t="s">
        <v>97</v>
      </c>
    </row>
    <row r="64" spans="1:6" ht="21" x14ac:dyDescent="0.25">
      <c r="A64" s="60" t="s">
        <v>93</v>
      </c>
    </row>
    <row r="66" spans="1:11" x14ac:dyDescent="0.2">
      <c r="A66" s="122" t="s">
        <v>98</v>
      </c>
      <c r="B66" s="122"/>
      <c r="C66" s="122"/>
    </row>
    <row r="67" spans="1:11" x14ac:dyDescent="0.2">
      <c r="A67" s="34" t="s">
        <v>32</v>
      </c>
      <c r="B67" s="34" t="s">
        <v>33</v>
      </c>
      <c r="C67" s="34" t="s">
        <v>34</v>
      </c>
    </row>
    <row r="68" spans="1:11" x14ac:dyDescent="0.2">
      <c r="A68" s="46">
        <f>H36</f>
        <v>0.5357142857142857</v>
      </c>
      <c r="B68" s="46">
        <f>H34/SUM(H33:H35)</f>
        <v>0.4642857142857143</v>
      </c>
      <c r="C68" s="47">
        <f>1-(A68^2+B68^2)</f>
        <v>0.49744897959183676</v>
      </c>
    </row>
    <row r="70" spans="1:11" ht="19" x14ac:dyDescent="0.2">
      <c r="A70" s="52" t="s">
        <v>42</v>
      </c>
      <c r="B70" s="53" t="s">
        <v>35</v>
      </c>
      <c r="C70" s="53" t="s">
        <v>36</v>
      </c>
      <c r="D70" s="53" t="s">
        <v>89</v>
      </c>
      <c r="E70" s="53" t="s">
        <v>90</v>
      </c>
      <c r="F70" s="53" t="s">
        <v>22</v>
      </c>
      <c r="G70" s="53" t="s">
        <v>33</v>
      </c>
      <c r="H70" s="53" t="s">
        <v>38</v>
      </c>
      <c r="I70" s="53" t="s">
        <v>39</v>
      </c>
      <c r="J70" s="53" t="s">
        <v>40</v>
      </c>
    </row>
    <row r="71" spans="1:11" ht="20" x14ac:dyDescent="0.25">
      <c r="A71" s="48" t="s">
        <v>59</v>
      </c>
      <c r="B71" s="127">
        <f>COUNTA(F34:F61)</f>
        <v>28</v>
      </c>
      <c r="C71" s="62">
        <f>COUNTIF(B34:B61,A71)</f>
        <v>9</v>
      </c>
      <c r="D71" s="63">
        <v>4</v>
      </c>
      <c r="E71" s="64">
        <f>C71-D71</f>
        <v>5</v>
      </c>
      <c r="F71" s="65">
        <f>D71/C71</f>
        <v>0.44444444444444442</v>
      </c>
      <c r="G71" s="65">
        <f>E71/C71</f>
        <v>0.55555555555555558</v>
      </c>
      <c r="H71" s="65">
        <f>1-((F71^2)+(G71^2))</f>
        <v>0.49382716049382713</v>
      </c>
      <c r="I71" s="66">
        <f>C71/B71</f>
        <v>0.32142857142857145</v>
      </c>
      <c r="J71" s="130">
        <f>$C$68-((I71*H71)+(I72*H72)+(H73*I73))</f>
        <v>8.5600907029478868E-3</v>
      </c>
    </row>
    <row r="72" spans="1:11" ht="20" x14ac:dyDescent="0.25">
      <c r="A72" s="48" t="s">
        <v>50</v>
      </c>
      <c r="B72" s="128"/>
      <c r="C72" s="67">
        <f>COUNTIF(B34:B61,A72)</f>
        <v>9</v>
      </c>
      <c r="D72" s="50">
        <v>4</v>
      </c>
      <c r="E72" s="49">
        <f>C72-D72</f>
        <v>5</v>
      </c>
      <c r="F72" s="51">
        <f>D72/C72</f>
        <v>0.44444444444444442</v>
      </c>
      <c r="G72" s="51">
        <f>E72/C72</f>
        <v>0.55555555555555558</v>
      </c>
      <c r="H72" s="51">
        <f>1-((F72^2)+(G72^2))</f>
        <v>0.49382716049382713</v>
      </c>
      <c r="I72" s="68">
        <f>C72/B71</f>
        <v>0.32142857142857145</v>
      </c>
      <c r="J72" s="131"/>
    </row>
    <row r="73" spans="1:11" ht="20" x14ac:dyDescent="0.25">
      <c r="A73" s="48" t="s">
        <v>54</v>
      </c>
      <c r="B73" s="129"/>
      <c r="C73" s="67">
        <f>COUNTIF(B34:B61,A73)</f>
        <v>10</v>
      </c>
      <c r="D73" s="50">
        <v>4</v>
      </c>
      <c r="E73" s="49">
        <f>C73-D73</f>
        <v>6</v>
      </c>
      <c r="F73" s="51">
        <f>D73/C73</f>
        <v>0.4</v>
      </c>
      <c r="G73" s="51">
        <f>E73/C73</f>
        <v>0.6</v>
      </c>
      <c r="H73" s="51">
        <f>1-((F73^2)+(G73^2))</f>
        <v>0.48</v>
      </c>
      <c r="I73" s="68">
        <f>C73/B71</f>
        <v>0.35714285714285715</v>
      </c>
      <c r="J73" s="132"/>
    </row>
    <row r="74" spans="1:11" x14ac:dyDescent="0.2">
      <c r="K74" s="27"/>
    </row>
    <row r="75" spans="1:11" ht="19" x14ac:dyDescent="0.2">
      <c r="A75" s="52" t="s">
        <v>43</v>
      </c>
      <c r="B75" s="53" t="s">
        <v>35</v>
      </c>
      <c r="C75" s="53" t="s">
        <v>36</v>
      </c>
      <c r="D75" s="53" t="s">
        <v>37</v>
      </c>
      <c r="E75" s="53" t="s">
        <v>90</v>
      </c>
      <c r="F75" s="53" t="s">
        <v>22</v>
      </c>
      <c r="G75" s="53" t="s">
        <v>33</v>
      </c>
      <c r="H75" s="53" t="s">
        <v>38</v>
      </c>
      <c r="I75" s="53" t="s">
        <v>39</v>
      </c>
      <c r="J75" s="53" t="s">
        <v>40</v>
      </c>
      <c r="K75" s="27"/>
    </row>
    <row r="76" spans="1:11" ht="15" customHeight="1" x14ac:dyDescent="0.2">
      <c r="A76" s="55" t="s">
        <v>91</v>
      </c>
      <c r="B76" s="123">
        <f>B71</f>
        <v>28</v>
      </c>
      <c r="C76" s="56">
        <v>16</v>
      </c>
      <c r="D76" s="57">
        <v>4</v>
      </c>
      <c r="E76" s="56">
        <f>C76-D76</f>
        <v>12</v>
      </c>
      <c r="F76" s="58">
        <f>D76/C76</f>
        <v>0.25</v>
      </c>
      <c r="G76" s="58">
        <f>E76/C76</f>
        <v>0.75</v>
      </c>
      <c r="H76" s="59">
        <f>1-((F76^2)+(G76^2))</f>
        <v>0.375</v>
      </c>
      <c r="I76" s="58">
        <f>C76/B76</f>
        <v>0.5714285714285714</v>
      </c>
      <c r="J76" s="125">
        <f>C68-((I76*H76)+(I77*H77))</f>
        <v>0.1641156462585035</v>
      </c>
      <c r="K76" s="27"/>
    </row>
    <row r="77" spans="1:11" ht="15" customHeight="1" x14ac:dyDescent="0.2">
      <c r="A77" s="55" t="s">
        <v>92</v>
      </c>
      <c r="B77" s="124"/>
      <c r="C77" s="56">
        <v>12</v>
      </c>
      <c r="D77" s="57">
        <v>2</v>
      </c>
      <c r="E77" s="56">
        <f>C77-D77</f>
        <v>10</v>
      </c>
      <c r="F77" s="58">
        <f>D77/C77</f>
        <v>0.16666666666666666</v>
      </c>
      <c r="G77" s="58">
        <f>E77/C77</f>
        <v>0.83333333333333337</v>
      </c>
      <c r="H77" s="59">
        <f>1-((F77^2)+(G77^2))</f>
        <v>0.27777777777777768</v>
      </c>
      <c r="I77" s="58">
        <f>C77/B76</f>
        <v>0.42857142857142855</v>
      </c>
      <c r="J77" s="126"/>
      <c r="K77" s="27"/>
    </row>
    <row r="78" spans="1:11" ht="15" customHeight="1" x14ac:dyDescent="0.2">
      <c r="A78" s="27"/>
      <c r="B78" s="35"/>
      <c r="C78" s="36"/>
      <c r="D78" s="27"/>
      <c r="E78" s="36"/>
      <c r="F78" s="37"/>
      <c r="G78" s="37"/>
      <c r="H78" s="38"/>
      <c r="I78" s="27"/>
      <c r="J78" s="39"/>
      <c r="K78" s="27"/>
    </row>
    <row r="79" spans="1:11" ht="21" x14ac:dyDescent="0.25">
      <c r="A79" s="29" t="s">
        <v>99</v>
      </c>
      <c r="D79" s="27"/>
      <c r="E79" s="36"/>
      <c r="F79" s="37"/>
      <c r="G79" s="37"/>
      <c r="H79" s="38"/>
      <c r="I79" s="27"/>
      <c r="J79" s="39"/>
    </row>
    <row r="80" spans="1:11" ht="21" x14ac:dyDescent="0.25">
      <c r="A80" s="60" t="s">
        <v>94</v>
      </c>
      <c r="B80" s="61" t="s">
        <v>96</v>
      </c>
      <c r="D80" s="27"/>
      <c r="E80" s="36"/>
      <c r="F80" s="37"/>
      <c r="G80" s="37"/>
      <c r="H80" s="38"/>
      <c r="I80" s="27"/>
      <c r="J80" s="39"/>
    </row>
    <row r="81" spans="1:11" s="27" customFormat="1" ht="16" x14ac:dyDescent="0.2">
      <c r="F81" s="45">
        <v>10</v>
      </c>
      <c r="G81" s="44" t="s">
        <v>86</v>
      </c>
    </row>
    <row r="82" spans="1:11" ht="15" customHeight="1" x14ac:dyDescent="0.2">
      <c r="A82" s="122" t="s">
        <v>96</v>
      </c>
      <c r="B82" s="122"/>
      <c r="C82" s="122"/>
      <c r="D82" s="27"/>
      <c r="E82" s="36"/>
      <c r="F82" s="31">
        <v>1</v>
      </c>
      <c r="G82" s="32" t="s">
        <v>87</v>
      </c>
      <c r="H82" s="38"/>
      <c r="I82" s="27"/>
      <c r="J82" s="39"/>
    </row>
    <row r="83" spans="1:11" ht="15" customHeight="1" x14ac:dyDescent="0.2">
      <c r="A83" s="34" t="s">
        <v>100</v>
      </c>
      <c r="B83" s="34" t="s">
        <v>33</v>
      </c>
      <c r="C83" s="34" t="s">
        <v>34</v>
      </c>
      <c r="D83" s="27"/>
      <c r="E83" s="36"/>
      <c r="F83" s="31">
        <v>1</v>
      </c>
      <c r="G83" s="32" t="s">
        <v>88</v>
      </c>
      <c r="H83" s="38"/>
      <c r="I83" s="27"/>
      <c r="J83" s="39"/>
    </row>
    <row r="84" spans="1:11" ht="15" customHeight="1" x14ac:dyDescent="0.2">
      <c r="A84" s="46">
        <f>F84</f>
        <v>0.16666666666666666</v>
      </c>
      <c r="B84" s="46">
        <f>F81/SUM(F81:F83)</f>
        <v>0.83333333333333337</v>
      </c>
      <c r="C84" s="47">
        <f>1-(A84^2+B84^2)</f>
        <v>0.27777777777777768</v>
      </c>
      <c r="D84" s="27"/>
      <c r="E84" s="36"/>
      <c r="F84" s="33">
        <f>(F83+F82)/SUM(F81:F83)</f>
        <v>0.16666666666666666</v>
      </c>
      <c r="G84" s="32" t="s">
        <v>32</v>
      </c>
      <c r="H84" s="38"/>
      <c r="I84" s="27"/>
      <c r="J84" s="39"/>
    </row>
    <row r="85" spans="1:11" ht="15" customHeight="1" x14ac:dyDescent="0.2">
      <c r="A85" s="27"/>
      <c r="B85" s="35"/>
      <c r="C85" s="36"/>
      <c r="D85" s="27"/>
      <c r="E85" s="36"/>
      <c r="F85" s="37"/>
      <c r="G85" s="37"/>
      <c r="H85" s="38"/>
      <c r="I85" s="27"/>
      <c r="J85" s="39"/>
    </row>
    <row r="86" spans="1:11" ht="19" x14ac:dyDescent="0.2">
      <c r="A86" s="52" t="s">
        <v>42</v>
      </c>
      <c r="B86" s="53" t="s">
        <v>35</v>
      </c>
      <c r="C86" s="53" t="s">
        <v>36</v>
      </c>
      <c r="D86" s="53" t="s">
        <v>89</v>
      </c>
      <c r="E86" s="53" t="s">
        <v>90</v>
      </c>
      <c r="F86" s="53" t="s">
        <v>22</v>
      </c>
      <c r="G86" s="53" t="s">
        <v>33</v>
      </c>
      <c r="H86" s="53" t="s">
        <v>38</v>
      </c>
      <c r="I86" s="53" t="s">
        <v>39</v>
      </c>
      <c r="J86" s="53" t="s">
        <v>40</v>
      </c>
    </row>
    <row r="87" spans="1:11" ht="20" x14ac:dyDescent="0.25">
      <c r="A87" s="48" t="s">
        <v>59</v>
      </c>
      <c r="B87" s="127">
        <v>12</v>
      </c>
      <c r="C87" s="49">
        <v>4</v>
      </c>
      <c r="D87" s="50">
        <v>1</v>
      </c>
      <c r="E87" s="49">
        <f>C87-D87</f>
        <v>3</v>
      </c>
      <c r="F87" s="51">
        <f>D87/C87</f>
        <v>0.25</v>
      </c>
      <c r="G87" s="51">
        <f>E87/C87</f>
        <v>0.75</v>
      </c>
      <c r="H87" s="51">
        <f>1-((F87^2)+(G87^2))</f>
        <v>0.375</v>
      </c>
      <c r="I87" s="51">
        <f>C87/B87</f>
        <v>0.33333333333333331</v>
      </c>
      <c r="J87" s="130">
        <f>C84-((I87*H87)+(I88*H88)+(H89*I89))</f>
        <v>1.9444444444444375E-2</v>
      </c>
    </row>
    <row r="88" spans="1:11" ht="20" x14ac:dyDescent="0.25">
      <c r="A88" s="48" t="s">
        <v>50</v>
      </c>
      <c r="B88" s="128"/>
      <c r="C88" s="49">
        <v>3</v>
      </c>
      <c r="D88" s="50">
        <v>0</v>
      </c>
      <c r="E88" s="49">
        <f>C88-D88</f>
        <v>3</v>
      </c>
      <c r="F88" s="51">
        <f>D88/C88</f>
        <v>0</v>
      </c>
      <c r="G88" s="51">
        <f>E88/C88</f>
        <v>1</v>
      </c>
      <c r="H88" s="51">
        <f>1-((F88^2)+(G88^2))</f>
        <v>0</v>
      </c>
      <c r="I88" s="51">
        <f>C88/B87</f>
        <v>0.25</v>
      </c>
      <c r="J88" s="131"/>
    </row>
    <row r="89" spans="1:11" ht="20" x14ac:dyDescent="0.25">
      <c r="A89" s="48" t="s">
        <v>54</v>
      </c>
      <c r="B89" s="129"/>
      <c r="C89" s="49">
        <v>5</v>
      </c>
      <c r="D89" s="50">
        <v>1</v>
      </c>
      <c r="E89" s="49">
        <f>C89-D89</f>
        <v>4</v>
      </c>
      <c r="F89" s="51">
        <f>D89/C89</f>
        <v>0.2</v>
      </c>
      <c r="G89" s="51">
        <f>E89/C89</f>
        <v>0.8</v>
      </c>
      <c r="H89" s="51">
        <f>1-((F89^2)+(G89^2))</f>
        <v>0.31999999999999984</v>
      </c>
      <c r="I89" s="51">
        <f>C89/B87</f>
        <v>0.41666666666666669</v>
      </c>
      <c r="J89" s="132"/>
    </row>
    <row r="91" spans="1:11" ht="19" x14ac:dyDescent="0.2">
      <c r="A91" s="52" t="s">
        <v>46</v>
      </c>
      <c r="B91" s="53" t="s">
        <v>35</v>
      </c>
      <c r="C91" s="53" t="s">
        <v>36</v>
      </c>
      <c r="D91" s="53" t="s">
        <v>37</v>
      </c>
      <c r="E91" s="53" t="s">
        <v>90</v>
      </c>
      <c r="F91" s="53" t="s">
        <v>22</v>
      </c>
      <c r="G91" s="53" t="s">
        <v>33</v>
      </c>
      <c r="H91" s="53" t="s">
        <v>38</v>
      </c>
      <c r="I91" s="53" t="s">
        <v>39</v>
      </c>
      <c r="J91" s="53" t="s">
        <v>40</v>
      </c>
    </row>
    <row r="92" spans="1:11" ht="20" x14ac:dyDescent="0.2">
      <c r="A92" s="55" t="s">
        <v>51</v>
      </c>
      <c r="B92" s="123">
        <f>B87</f>
        <v>12</v>
      </c>
      <c r="C92" s="56">
        <v>6</v>
      </c>
      <c r="D92" s="57">
        <v>0</v>
      </c>
      <c r="E92" s="56">
        <f>C92-D92</f>
        <v>6</v>
      </c>
      <c r="F92" s="58">
        <f>D92/C92</f>
        <v>0</v>
      </c>
      <c r="G92" s="58">
        <f>E92/C92</f>
        <v>1</v>
      </c>
      <c r="H92" s="59">
        <f>1-((F92^2)+(G92^2))</f>
        <v>0</v>
      </c>
      <c r="I92" s="58">
        <f>C92/B92</f>
        <v>0.5</v>
      </c>
      <c r="J92" s="125">
        <f>C84-((I92*H92)+(I93*H93))</f>
        <v>5.5555555555555469E-2</v>
      </c>
      <c r="K92" s="76" t="s">
        <v>52</v>
      </c>
    </row>
    <row r="93" spans="1:11" ht="20" x14ac:dyDescent="0.2">
      <c r="A93" s="55" t="s">
        <v>55</v>
      </c>
      <c r="B93" s="124"/>
      <c r="C93" s="56">
        <v>6</v>
      </c>
      <c r="D93" s="57">
        <v>2</v>
      </c>
      <c r="E93" s="56">
        <f>C93-D93</f>
        <v>4</v>
      </c>
      <c r="F93" s="58">
        <f>D93/C93</f>
        <v>0.33333333333333331</v>
      </c>
      <c r="G93" s="58">
        <f>E93/C93</f>
        <v>0.66666666666666663</v>
      </c>
      <c r="H93" s="59">
        <f>1-((F93^2)+(G93^2))</f>
        <v>0.44444444444444442</v>
      </c>
      <c r="I93" s="58">
        <f>C93/B92</f>
        <v>0.5</v>
      </c>
      <c r="J93" s="126"/>
      <c r="K93" s="76" t="s">
        <v>52</v>
      </c>
    </row>
    <row r="95" spans="1:11" ht="21" x14ac:dyDescent="0.25">
      <c r="A95" s="29" t="s">
        <v>101</v>
      </c>
      <c r="D95" s="27"/>
      <c r="E95" s="36"/>
      <c r="F95" s="37"/>
      <c r="G95" s="37"/>
      <c r="H95" s="38"/>
      <c r="I95" s="27"/>
      <c r="J95" s="39"/>
    </row>
    <row r="96" spans="1:11" ht="21" x14ac:dyDescent="0.25">
      <c r="A96" s="60" t="s">
        <v>94</v>
      </c>
      <c r="B96" s="61" t="s">
        <v>95</v>
      </c>
      <c r="D96" s="27"/>
      <c r="E96" s="36"/>
      <c r="F96" s="37"/>
      <c r="G96" s="37"/>
      <c r="H96" s="38"/>
      <c r="I96" s="27"/>
      <c r="J96" s="39"/>
    </row>
    <row r="97" spans="1:11" ht="16" x14ac:dyDescent="0.2">
      <c r="A97" s="27"/>
      <c r="B97" s="27"/>
      <c r="C97" s="27"/>
      <c r="D97" s="27"/>
      <c r="E97" s="27"/>
      <c r="F97" s="45">
        <v>2</v>
      </c>
      <c r="G97" s="44" t="s">
        <v>86</v>
      </c>
      <c r="H97" s="27"/>
      <c r="I97" s="27"/>
      <c r="J97" s="27"/>
    </row>
    <row r="98" spans="1:11" ht="16" x14ac:dyDescent="0.2">
      <c r="A98" s="122" t="s">
        <v>95</v>
      </c>
      <c r="B98" s="122"/>
      <c r="C98" s="122"/>
      <c r="D98" s="27"/>
      <c r="E98" s="36"/>
      <c r="F98" s="31">
        <v>12</v>
      </c>
      <c r="G98" s="32" t="s">
        <v>87</v>
      </c>
      <c r="H98" s="38"/>
      <c r="I98" s="27"/>
      <c r="J98" s="39"/>
    </row>
    <row r="99" spans="1:11" ht="16" x14ac:dyDescent="0.2">
      <c r="A99" s="34" t="s">
        <v>100</v>
      </c>
      <c r="B99" s="34" t="s">
        <v>33</v>
      </c>
      <c r="C99" s="34" t="s">
        <v>34</v>
      </c>
      <c r="D99" s="27"/>
      <c r="E99" s="36"/>
      <c r="F99" s="31">
        <v>2</v>
      </c>
      <c r="G99" s="32" t="s">
        <v>88</v>
      </c>
      <c r="H99" s="38"/>
      <c r="I99" s="27"/>
      <c r="J99" s="39"/>
    </row>
    <row r="100" spans="1:11" ht="16" x14ac:dyDescent="0.2">
      <c r="A100" s="46">
        <f>F100</f>
        <v>0.25</v>
      </c>
      <c r="B100" s="46">
        <f>F98/SUM(F97:F99)</f>
        <v>0.75</v>
      </c>
      <c r="C100" s="47">
        <f>1-(A100^2+B100^2)</f>
        <v>0.375</v>
      </c>
      <c r="D100" s="27"/>
      <c r="E100" s="36"/>
      <c r="F100" s="33">
        <f>(F97+F99)/SUM(F97:F99)</f>
        <v>0.25</v>
      </c>
      <c r="G100" s="32" t="s">
        <v>32</v>
      </c>
      <c r="H100" s="38"/>
      <c r="I100" s="27"/>
      <c r="J100" s="39"/>
    </row>
    <row r="101" spans="1:11" x14ac:dyDescent="0.2">
      <c r="A101" s="27"/>
      <c r="B101" s="35"/>
      <c r="C101" s="36"/>
      <c r="D101" s="27"/>
      <c r="E101" s="36"/>
      <c r="F101" s="37"/>
      <c r="G101" s="37"/>
      <c r="H101" s="38"/>
      <c r="I101" s="27"/>
      <c r="J101" s="39"/>
    </row>
    <row r="102" spans="1:11" ht="19" x14ac:dyDescent="0.2">
      <c r="A102" s="52" t="s">
        <v>102</v>
      </c>
      <c r="B102" s="53" t="s">
        <v>35</v>
      </c>
      <c r="C102" s="53" t="s">
        <v>36</v>
      </c>
      <c r="D102" s="53" t="s">
        <v>89</v>
      </c>
      <c r="E102" s="53" t="s">
        <v>90</v>
      </c>
      <c r="F102" s="53" t="s">
        <v>22</v>
      </c>
      <c r="G102" s="53" t="s">
        <v>33</v>
      </c>
      <c r="H102" s="53" t="s">
        <v>38</v>
      </c>
      <c r="I102" s="53" t="s">
        <v>39</v>
      </c>
      <c r="J102" s="53" t="s">
        <v>40</v>
      </c>
    </row>
    <row r="103" spans="1:11" ht="20" x14ac:dyDescent="0.2">
      <c r="A103" s="55" t="s">
        <v>103</v>
      </c>
      <c r="B103" s="123">
        <v>16</v>
      </c>
      <c r="C103" s="56">
        <v>10</v>
      </c>
      <c r="D103" s="57">
        <v>4</v>
      </c>
      <c r="E103" s="56">
        <f>C103-D103</f>
        <v>6</v>
      </c>
      <c r="F103" s="58">
        <f>D103/C103</f>
        <v>0.4</v>
      </c>
      <c r="G103" s="58">
        <f>E103/C103</f>
        <v>0.6</v>
      </c>
      <c r="H103" s="59">
        <f>1-((F103^2)+(G103^2))</f>
        <v>0.48</v>
      </c>
      <c r="I103" s="58">
        <f>C103/B103</f>
        <v>0.625</v>
      </c>
      <c r="J103" s="125">
        <f>C100-((I103*H103)+(I104*H104))</f>
        <v>7.5000000000000011E-2</v>
      </c>
      <c r="K103" s="76" t="s">
        <v>57</v>
      </c>
    </row>
    <row r="104" spans="1:11" ht="20" x14ac:dyDescent="0.2">
      <c r="A104" s="55" t="s">
        <v>104</v>
      </c>
      <c r="B104" s="124"/>
      <c r="C104" s="56">
        <v>6</v>
      </c>
      <c r="D104" s="57">
        <v>0</v>
      </c>
      <c r="E104" s="56">
        <f>C104-D104</f>
        <v>6</v>
      </c>
      <c r="F104" s="58">
        <f>D104/C104</f>
        <v>0</v>
      </c>
      <c r="G104" s="58">
        <f>E104/C104</f>
        <v>1</v>
      </c>
      <c r="H104" s="59">
        <f>1-((F104^2)+(G104^2))</f>
        <v>0</v>
      </c>
      <c r="I104" s="58">
        <f>C104/B103</f>
        <v>0.375</v>
      </c>
      <c r="J104" s="126"/>
      <c r="K104" s="76" t="s">
        <v>57</v>
      </c>
    </row>
    <row r="106" spans="1:11" ht="19" x14ac:dyDescent="0.2">
      <c r="A106" s="52" t="s">
        <v>46</v>
      </c>
      <c r="B106" s="53" t="s">
        <v>35</v>
      </c>
      <c r="C106" s="53" t="s">
        <v>36</v>
      </c>
      <c r="D106" s="53" t="s">
        <v>37</v>
      </c>
      <c r="E106" s="53" t="s">
        <v>90</v>
      </c>
      <c r="F106" s="53" t="s">
        <v>22</v>
      </c>
      <c r="G106" s="53" t="s">
        <v>33</v>
      </c>
      <c r="H106" s="53" t="s">
        <v>38</v>
      </c>
      <c r="I106" s="53" t="s">
        <v>39</v>
      </c>
      <c r="J106" s="53" t="s">
        <v>40</v>
      </c>
    </row>
    <row r="107" spans="1:11" ht="20" x14ac:dyDescent="0.2">
      <c r="A107" s="55" t="s">
        <v>51</v>
      </c>
      <c r="B107" s="123">
        <f>B103</f>
        <v>16</v>
      </c>
      <c r="C107" s="56">
        <v>6</v>
      </c>
      <c r="D107" s="57">
        <v>1</v>
      </c>
      <c r="E107" s="56">
        <f>C107-D107</f>
        <v>5</v>
      </c>
      <c r="F107" s="58">
        <f>D107/C107</f>
        <v>0.16666666666666666</v>
      </c>
      <c r="G107" s="58">
        <f>E107/C107</f>
        <v>0.83333333333333337</v>
      </c>
      <c r="H107" s="59">
        <f>1-((F107^2)+(G107^2))</f>
        <v>0.27777777777777768</v>
      </c>
      <c r="I107" s="58">
        <f>C107/B107</f>
        <v>0.375</v>
      </c>
      <c r="J107" s="130">
        <f>C100-((I107*H107)+(I108*H108))</f>
        <v>8.3333333333333592E-3</v>
      </c>
    </row>
    <row r="108" spans="1:11" ht="20" x14ac:dyDescent="0.2">
      <c r="A108" s="55" t="s">
        <v>55</v>
      </c>
      <c r="B108" s="124"/>
      <c r="C108" s="56">
        <v>10</v>
      </c>
      <c r="D108" s="57">
        <v>3</v>
      </c>
      <c r="E108" s="56">
        <f>C108-D108</f>
        <v>7</v>
      </c>
      <c r="F108" s="58">
        <f>D108/C108</f>
        <v>0.3</v>
      </c>
      <c r="G108" s="58">
        <f>E108/C108</f>
        <v>0.7</v>
      </c>
      <c r="H108" s="59">
        <f>1-((F108^2)+(G108^2))</f>
        <v>0.42000000000000004</v>
      </c>
      <c r="I108" s="58">
        <f>C108/B107</f>
        <v>0.625</v>
      </c>
      <c r="J108" s="132"/>
    </row>
    <row r="118" spans="7:7" ht="19" x14ac:dyDescent="0.2">
      <c r="G118" s="70" t="s">
        <v>105</v>
      </c>
    </row>
    <row r="119" spans="7:7" ht="19" x14ac:dyDescent="0.25">
      <c r="G119" s="71" t="s">
        <v>92</v>
      </c>
    </row>
    <row r="131" spans="1:3" x14ac:dyDescent="0.2">
      <c r="A131" s="85"/>
    </row>
    <row r="132" spans="1:3" x14ac:dyDescent="0.2">
      <c r="A132" s="26" t="s">
        <v>127</v>
      </c>
      <c r="B132" s="26" t="s">
        <v>128</v>
      </c>
      <c r="C132" s="26" t="s">
        <v>130</v>
      </c>
    </row>
    <row r="133" spans="1:3" x14ac:dyDescent="0.2">
      <c r="A133" s="26" t="s">
        <v>124</v>
      </c>
      <c r="B133" s="26" t="s">
        <v>129</v>
      </c>
      <c r="C133" s="26" t="s">
        <v>129</v>
      </c>
    </row>
    <row r="134" spans="1:3" x14ac:dyDescent="0.2">
      <c r="A134" s="26" t="s">
        <v>125</v>
      </c>
    </row>
    <row r="135" spans="1:3" x14ac:dyDescent="0.2">
      <c r="A135" s="26" t="s">
        <v>131</v>
      </c>
    </row>
    <row r="136" spans="1:3" x14ac:dyDescent="0.2">
      <c r="A136" s="26" t="s">
        <v>126</v>
      </c>
    </row>
  </sheetData>
  <autoFilter ref="B33:F64" xr:uid="{E5BBFC19-3443-1245-9444-6896BD584E1D}"/>
  <mergeCells count="15">
    <mergeCell ref="A98:C98"/>
    <mergeCell ref="B107:B108"/>
    <mergeCell ref="J107:J108"/>
    <mergeCell ref="B103:B104"/>
    <mergeCell ref="J103:J104"/>
    <mergeCell ref="B87:B89"/>
    <mergeCell ref="J87:J89"/>
    <mergeCell ref="B92:B93"/>
    <mergeCell ref="J92:J93"/>
    <mergeCell ref="A82:C82"/>
    <mergeCell ref="A66:C66"/>
    <mergeCell ref="B76:B77"/>
    <mergeCell ref="J76:J77"/>
    <mergeCell ref="B71:B73"/>
    <mergeCell ref="J71:J7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5CD96-D677-0E47-B8CD-AA0E2CED6E5C}">
  <dimension ref="A1:M119"/>
  <sheetViews>
    <sheetView tabSelected="1" topLeftCell="A88" zoomScale="110" zoomScaleNormal="110" workbookViewId="0">
      <selection activeCell="J86" sqref="J86:J88"/>
    </sheetView>
  </sheetViews>
  <sheetFormatPr baseColWidth="10" defaultRowHeight="15" x14ac:dyDescent="0.2"/>
  <cols>
    <col min="1" max="1" width="21.83203125" style="26" customWidth="1"/>
    <col min="2" max="2" width="24.6640625" style="26" customWidth="1"/>
    <col min="3" max="3" width="11.6640625" style="26" customWidth="1"/>
    <col min="4" max="4" width="14.5" style="26" bestFit="1" customWidth="1"/>
    <col min="5" max="5" width="15.1640625" style="26" bestFit="1" customWidth="1"/>
    <col min="6" max="6" width="30.6640625" style="26" bestFit="1" customWidth="1"/>
    <col min="7" max="7" width="27.6640625" style="26" bestFit="1" customWidth="1"/>
    <col min="8" max="8" width="14.5" style="26" bestFit="1" customWidth="1"/>
    <col min="9" max="9" width="21.5" style="26" customWidth="1"/>
    <col min="10" max="10" width="22.6640625" style="26" customWidth="1"/>
    <col min="11" max="11" width="27.1640625" style="26" customWidth="1"/>
    <col min="12" max="12" width="42.33203125" style="26" customWidth="1"/>
    <col min="13" max="13" width="33.1640625" style="26" bestFit="1" customWidth="1"/>
    <col min="14" max="14" width="11.6640625" style="26" bestFit="1" customWidth="1"/>
    <col min="15" max="15" width="13.5" style="26" bestFit="1" customWidth="1"/>
    <col min="16" max="16" width="13.6640625" style="26" bestFit="1" customWidth="1"/>
    <col min="17" max="18" width="10.83203125" style="26"/>
    <col min="19" max="19" width="16.6640625" style="26" bestFit="1" customWidth="1"/>
    <col min="20" max="16384" width="10.83203125" style="26"/>
  </cols>
  <sheetData>
    <row r="1" spans="1:12" ht="39" customHeight="1" x14ac:dyDescent="0.2">
      <c r="A1" s="41" t="s">
        <v>41</v>
      </c>
      <c r="B1" s="41" t="s">
        <v>42</v>
      </c>
      <c r="C1" s="41" t="s">
        <v>43</v>
      </c>
      <c r="D1" s="41" t="s">
        <v>44</v>
      </c>
      <c r="E1" s="41" t="s">
        <v>45</v>
      </c>
      <c r="F1" s="41" t="s">
        <v>46</v>
      </c>
      <c r="G1" s="41" t="s">
        <v>47</v>
      </c>
      <c r="H1" s="41" t="s">
        <v>48</v>
      </c>
      <c r="I1" s="41" t="s">
        <v>28</v>
      </c>
      <c r="J1" s="41" t="s">
        <v>121</v>
      </c>
      <c r="L1" s="41" t="s">
        <v>122</v>
      </c>
    </row>
    <row r="2" spans="1:12" ht="17" customHeight="1" x14ac:dyDescent="0.2">
      <c r="A2" s="24" t="s">
        <v>49</v>
      </c>
      <c r="B2" s="25" t="s">
        <v>50</v>
      </c>
      <c r="C2" s="25">
        <v>8</v>
      </c>
      <c r="D2" s="25">
        <v>22</v>
      </c>
      <c r="E2" s="25">
        <v>45854</v>
      </c>
      <c r="F2" s="25" t="s">
        <v>51</v>
      </c>
      <c r="G2" s="25">
        <v>1567</v>
      </c>
      <c r="H2" s="28" t="s">
        <v>52</v>
      </c>
      <c r="I2" s="25">
        <v>0</v>
      </c>
      <c r="J2" s="81" t="s">
        <v>57</v>
      </c>
      <c r="K2" s="61" t="s">
        <v>118</v>
      </c>
      <c r="L2" s="83">
        <v>1</v>
      </c>
    </row>
    <row r="3" spans="1:12" ht="17" customHeight="1" x14ac:dyDescent="0.2">
      <c r="A3" s="24" t="s">
        <v>53</v>
      </c>
      <c r="B3" s="25" t="s">
        <v>54</v>
      </c>
      <c r="C3" s="25">
        <v>11</v>
      </c>
      <c r="D3" s="25">
        <v>27</v>
      </c>
      <c r="E3" s="25">
        <v>43234</v>
      </c>
      <c r="F3" s="25" t="s">
        <v>55</v>
      </c>
      <c r="G3" s="25">
        <v>2456</v>
      </c>
      <c r="H3" s="28" t="s">
        <v>52</v>
      </c>
      <c r="I3" s="25">
        <v>0</v>
      </c>
      <c r="J3" s="27" t="s">
        <v>52</v>
      </c>
      <c r="L3" s="40">
        <v>1</v>
      </c>
    </row>
    <row r="4" spans="1:12" ht="17" customHeight="1" x14ac:dyDescent="0.2">
      <c r="A4" s="24" t="s">
        <v>56</v>
      </c>
      <c r="B4" s="25" t="s">
        <v>54</v>
      </c>
      <c r="C4" s="25">
        <v>5</v>
      </c>
      <c r="D4" s="25">
        <v>42</v>
      </c>
      <c r="E4" s="25">
        <v>54789</v>
      </c>
      <c r="F4" s="25" t="s">
        <v>55</v>
      </c>
      <c r="G4" s="25">
        <v>1923</v>
      </c>
      <c r="H4" s="42" t="s">
        <v>57</v>
      </c>
      <c r="I4" s="25">
        <v>0</v>
      </c>
      <c r="J4" s="27" t="s">
        <v>52</v>
      </c>
      <c r="K4" s="61" t="s">
        <v>118</v>
      </c>
      <c r="L4" s="83">
        <v>1</v>
      </c>
    </row>
    <row r="5" spans="1:12" ht="17" customHeight="1" x14ac:dyDescent="0.2">
      <c r="A5" s="24" t="s">
        <v>58</v>
      </c>
      <c r="B5" s="25" t="s">
        <v>59</v>
      </c>
      <c r="C5" s="25">
        <v>12</v>
      </c>
      <c r="D5" s="25">
        <v>29</v>
      </c>
      <c r="E5" s="25">
        <v>34453</v>
      </c>
      <c r="F5" s="25" t="s">
        <v>51</v>
      </c>
      <c r="G5" s="25">
        <v>2466</v>
      </c>
      <c r="H5" s="28" t="s">
        <v>52</v>
      </c>
      <c r="I5" s="25">
        <v>0</v>
      </c>
      <c r="J5" s="81" t="s">
        <v>63</v>
      </c>
      <c r="K5" s="61" t="s">
        <v>118</v>
      </c>
      <c r="L5" s="83">
        <v>1</v>
      </c>
    </row>
    <row r="6" spans="1:12" ht="17" customHeight="1" x14ac:dyDescent="0.2">
      <c r="A6" s="24" t="s">
        <v>60</v>
      </c>
      <c r="B6" s="25" t="s">
        <v>50</v>
      </c>
      <c r="C6" s="25">
        <v>7</v>
      </c>
      <c r="D6" s="25">
        <v>18</v>
      </c>
      <c r="E6" s="25">
        <v>30000</v>
      </c>
      <c r="F6" s="25" t="s">
        <v>51</v>
      </c>
      <c r="G6" s="25">
        <v>154</v>
      </c>
      <c r="H6" s="28" t="s">
        <v>52</v>
      </c>
      <c r="I6" s="25">
        <v>0</v>
      </c>
      <c r="J6" s="81" t="s">
        <v>57</v>
      </c>
      <c r="K6" s="61" t="s">
        <v>118</v>
      </c>
      <c r="L6" s="83">
        <v>1</v>
      </c>
    </row>
    <row r="7" spans="1:12" ht="17" customHeight="1" x14ac:dyDescent="0.2">
      <c r="A7" s="24" t="s">
        <v>61</v>
      </c>
      <c r="B7" s="25" t="s">
        <v>59</v>
      </c>
      <c r="C7" s="25">
        <v>4</v>
      </c>
      <c r="D7" s="25">
        <v>26</v>
      </c>
      <c r="E7" s="25">
        <v>50549</v>
      </c>
      <c r="F7" s="25" t="s">
        <v>51</v>
      </c>
      <c r="G7" s="25">
        <v>1028</v>
      </c>
      <c r="H7" s="42" t="s">
        <v>57</v>
      </c>
      <c r="I7" s="25">
        <v>0</v>
      </c>
      <c r="J7" s="81" t="s">
        <v>63</v>
      </c>
      <c r="K7" s="61" t="s">
        <v>118</v>
      </c>
      <c r="L7" s="83">
        <v>1</v>
      </c>
    </row>
    <row r="8" spans="1:12" ht="17" customHeight="1" x14ac:dyDescent="0.2">
      <c r="A8" s="24" t="s">
        <v>62</v>
      </c>
      <c r="B8" s="25" t="s">
        <v>59</v>
      </c>
      <c r="C8" s="25">
        <v>1</v>
      </c>
      <c r="D8" s="25">
        <v>45</v>
      </c>
      <c r="E8" s="25">
        <v>44356</v>
      </c>
      <c r="F8" s="25" t="s">
        <v>51</v>
      </c>
      <c r="G8" s="25">
        <v>4277</v>
      </c>
      <c r="H8" s="43" t="s">
        <v>63</v>
      </c>
      <c r="I8" s="25">
        <v>0</v>
      </c>
      <c r="J8" s="81" t="s">
        <v>63</v>
      </c>
      <c r="L8" s="40">
        <v>1</v>
      </c>
    </row>
    <row r="9" spans="1:12" ht="17" customHeight="1" x14ac:dyDescent="0.2">
      <c r="A9" s="24" t="s">
        <v>64</v>
      </c>
      <c r="B9" s="25" t="s">
        <v>54</v>
      </c>
      <c r="C9" s="25">
        <v>6</v>
      </c>
      <c r="D9" s="25">
        <v>21</v>
      </c>
      <c r="E9" s="25">
        <v>93456</v>
      </c>
      <c r="F9" s="25" t="s">
        <v>55</v>
      </c>
      <c r="G9" s="25">
        <v>1055</v>
      </c>
      <c r="H9" s="43" t="s">
        <v>63</v>
      </c>
      <c r="I9" s="25">
        <v>0</v>
      </c>
      <c r="J9" s="27" t="s">
        <v>52</v>
      </c>
      <c r="K9" s="61" t="s">
        <v>118</v>
      </c>
      <c r="L9" s="83">
        <v>1</v>
      </c>
    </row>
    <row r="10" spans="1:12" ht="17" customHeight="1" x14ac:dyDescent="0.2">
      <c r="A10" s="24" t="s">
        <v>65</v>
      </c>
      <c r="B10" s="25" t="s">
        <v>59</v>
      </c>
      <c r="C10" s="25">
        <v>5</v>
      </c>
      <c r="D10" s="25">
        <v>33</v>
      </c>
      <c r="E10" s="25">
        <v>55759</v>
      </c>
      <c r="F10" s="25" t="s">
        <v>55</v>
      </c>
      <c r="G10" s="25">
        <v>2312</v>
      </c>
      <c r="H10" s="42" t="s">
        <v>57</v>
      </c>
      <c r="I10" s="25">
        <v>1</v>
      </c>
      <c r="J10" s="27" t="s">
        <v>57</v>
      </c>
    </row>
    <row r="11" spans="1:12" ht="17" customHeight="1" x14ac:dyDescent="0.2">
      <c r="A11" s="24" t="s">
        <v>66</v>
      </c>
      <c r="B11" s="25" t="s">
        <v>59</v>
      </c>
      <c r="C11" s="25">
        <v>7</v>
      </c>
      <c r="D11" s="25">
        <v>39</v>
      </c>
      <c r="E11" s="25">
        <v>34678</v>
      </c>
      <c r="F11" s="25" t="s">
        <v>55</v>
      </c>
      <c r="G11" s="25">
        <v>1546</v>
      </c>
      <c r="H11" s="42" t="s">
        <v>57</v>
      </c>
      <c r="I11" s="25">
        <v>1</v>
      </c>
      <c r="J11" s="27" t="s">
        <v>57</v>
      </c>
    </row>
    <row r="12" spans="1:12" ht="17" customHeight="1" x14ac:dyDescent="0.2">
      <c r="A12" s="24" t="s">
        <v>67</v>
      </c>
      <c r="B12" s="25" t="s">
        <v>54</v>
      </c>
      <c r="C12" s="25">
        <v>14</v>
      </c>
      <c r="D12" s="25">
        <v>31</v>
      </c>
      <c r="E12" s="25">
        <v>45000</v>
      </c>
      <c r="F12" s="25" t="s">
        <v>55</v>
      </c>
      <c r="G12" s="25">
        <v>4277</v>
      </c>
      <c r="H12" s="28" t="s">
        <v>52</v>
      </c>
      <c r="I12" s="25">
        <v>1</v>
      </c>
      <c r="J12" s="27" t="s">
        <v>52</v>
      </c>
    </row>
    <row r="13" spans="1:12" ht="17" customHeight="1" x14ac:dyDescent="0.2">
      <c r="A13" s="24" t="s">
        <v>68</v>
      </c>
      <c r="B13" s="25" t="s">
        <v>59</v>
      </c>
      <c r="C13" s="25">
        <v>12</v>
      </c>
      <c r="D13" s="25">
        <v>18</v>
      </c>
      <c r="E13" s="25">
        <v>65789</v>
      </c>
      <c r="F13" s="25" t="s">
        <v>51</v>
      </c>
      <c r="G13" s="25">
        <v>1055</v>
      </c>
      <c r="H13" s="28" t="s">
        <v>52</v>
      </c>
      <c r="I13" s="25">
        <v>1</v>
      </c>
      <c r="J13" s="81" t="s">
        <v>63</v>
      </c>
      <c r="K13" s="26" t="s">
        <v>118</v>
      </c>
    </row>
    <row r="14" spans="1:12" ht="17" customHeight="1" x14ac:dyDescent="0.2">
      <c r="A14" s="24" t="s">
        <v>69</v>
      </c>
      <c r="B14" s="25" t="s">
        <v>59</v>
      </c>
      <c r="C14" s="25">
        <v>5</v>
      </c>
      <c r="D14" s="25">
        <v>26</v>
      </c>
      <c r="E14" s="25">
        <v>89765</v>
      </c>
      <c r="F14" s="25" t="s">
        <v>51</v>
      </c>
      <c r="G14" s="25">
        <v>745</v>
      </c>
      <c r="H14" s="42" t="s">
        <v>57</v>
      </c>
      <c r="I14" s="25">
        <v>1</v>
      </c>
      <c r="J14" s="81" t="s">
        <v>63</v>
      </c>
      <c r="K14" s="26" t="s">
        <v>118</v>
      </c>
    </row>
    <row r="15" spans="1:12" ht="17" customHeight="1" x14ac:dyDescent="0.2">
      <c r="A15" s="24" t="s">
        <v>70</v>
      </c>
      <c r="B15" s="25" t="s">
        <v>54</v>
      </c>
      <c r="C15" s="25">
        <v>5</v>
      </c>
      <c r="D15" s="25">
        <v>31</v>
      </c>
      <c r="E15" s="25">
        <v>47894</v>
      </c>
      <c r="F15" s="25" t="s">
        <v>55</v>
      </c>
      <c r="G15" s="25">
        <v>1283</v>
      </c>
      <c r="H15" s="42" t="s">
        <v>57</v>
      </c>
      <c r="I15" s="25">
        <v>1</v>
      </c>
      <c r="J15" s="27" t="s">
        <v>52</v>
      </c>
      <c r="K15" s="26" t="s">
        <v>118</v>
      </c>
    </row>
    <row r="16" spans="1:12" ht="17" customHeight="1" x14ac:dyDescent="0.2">
      <c r="A16" s="24" t="s">
        <v>71</v>
      </c>
      <c r="B16" s="25" t="s">
        <v>54</v>
      </c>
      <c r="C16" s="25">
        <v>4</v>
      </c>
      <c r="D16" s="25">
        <v>33</v>
      </c>
      <c r="E16" s="25">
        <v>39776</v>
      </c>
      <c r="F16" s="25" t="s">
        <v>55</v>
      </c>
      <c r="G16" s="25">
        <v>2213</v>
      </c>
      <c r="H16" s="42" t="s">
        <v>57</v>
      </c>
      <c r="I16" s="25">
        <v>1</v>
      </c>
      <c r="J16" s="82" t="s">
        <v>52</v>
      </c>
      <c r="K16" s="26" t="s">
        <v>118</v>
      </c>
    </row>
    <row r="17" spans="1:13" ht="17" customHeight="1" x14ac:dyDescent="0.2">
      <c r="A17" s="24" t="s">
        <v>72</v>
      </c>
      <c r="B17" s="25" t="s">
        <v>59</v>
      </c>
      <c r="C17" s="25">
        <v>1</v>
      </c>
      <c r="D17" s="25">
        <v>18</v>
      </c>
      <c r="E17" s="25">
        <v>54789</v>
      </c>
      <c r="F17" s="25" t="s">
        <v>51</v>
      </c>
      <c r="G17" s="25">
        <v>2466</v>
      </c>
      <c r="H17" s="43" t="s">
        <v>63</v>
      </c>
      <c r="I17" s="25">
        <v>1</v>
      </c>
      <c r="J17" s="81" t="s">
        <v>63</v>
      </c>
    </row>
    <row r="18" spans="1:13" ht="17" customHeight="1" x14ac:dyDescent="0.2">
      <c r="A18" s="24" t="s">
        <v>73</v>
      </c>
      <c r="B18" s="25" t="s">
        <v>50</v>
      </c>
      <c r="C18" s="25">
        <v>4</v>
      </c>
      <c r="D18" s="25">
        <v>18</v>
      </c>
      <c r="E18" s="25">
        <v>48983</v>
      </c>
      <c r="F18" s="25" t="s">
        <v>51</v>
      </c>
      <c r="G18" s="25">
        <v>567</v>
      </c>
      <c r="H18" s="42" t="s">
        <v>57</v>
      </c>
      <c r="I18" s="25">
        <v>1</v>
      </c>
      <c r="J18" s="81" t="s">
        <v>57</v>
      </c>
    </row>
    <row r="19" spans="1:13" ht="17" customHeight="1" x14ac:dyDescent="0.2">
      <c r="A19" s="24" t="s">
        <v>74</v>
      </c>
      <c r="B19" s="25" t="s">
        <v>50</v>
      </c>
      <c r="C19" s="25">
        <v>2</v>
      </c>
      <c r="D19" s="25">
        <v>35</v>
      </c>
      <c r="E19" s="25">
        <v>89498</v>
      </c>
      <c r="F19" s="25" t="s">
        <v>55</v>
      </c>
      <c r="G19" s="25">
        <v>738</v>
      </c>
      <c r="H19" s="43" t="s">
        <v>63</v>
      </c>
      <c r="I19" s="25">
        <v>1</v>
      </c>
      <c r="J19" s="27" t="s">
        <v>57</v>
      </c>
      <c r="K19" s="26" t="s">
        <v>118</v>
      </c>
    </row>
    <row r="20" spans="1:13" ht="17" customHeight="1" x14ac:dyDescent="0.2">
      <c r="A20" s="24" t="s">
        <v>75</v>
      </c>
      <c r="B20" s="25" t="s">
        <v>54</v>
      </c>
      <c r="C20" s="25">
        <v>1</v>
      </c>
      <c r="D20" s="25">
        <v>29</v>
      </c>
      <c r="E20" s="25">
        <v>93456</v>
      </c>
      <c r="F20" s="25" t="s">
        <v>55</v>
      </c>
      <c r="G20" s="25">
        <v>2129</v>
      </c>
      <c r="H20" s="28" t="s">
        <v>52</v>
      </c>
      <c r="I20" s="25">
        <v>1</v>
      </c>
      <c r="J20" s="82" t="s">
        <v>52</v>
      </c>
    </row>
    <row r="21" spans="1:13" ht="17" x14ac:dyDescent="0.2">
      <c r="A21" s="24" t="s">
        <v>76</v>
      </c>
      <c r="B21" s="25" t="s">
        <v>54</v>
      </c>
      <c r="C21" s="25">
        <v>7</v>
      </c>
      <c r="D21" s="25">
        <v>33</v>
      </c>
      <c r="E21" s="25">
        <v>75355</v>
      </c>
      <c r="F21" s="25" t="s">
        <v>55</v>
      </c>
      <c r="G21" s="25">
        <v>3987</v>
      </c>
      <c r="H21" s="28" t="s">
        <v>52</v>
      </c>
      <c r="I21" s="25">
        <v>1</v>
      </c>
      <c r="J21" s="82" t="s">
        <v>52</v>
      </c>
    </row>
    <row r="22" spans="1:13" ht="17" x14ac:dyDescent="0.2">
      <c r="A22" s="24" t="s">
        <v>77</v>
      </c>
      <c r="B22" s="25" t="s">
        <v>50</v>
      </c>
      <c r="C22" s="25">
        <v>3</v>
      </c>
      <c r="D22" s="25">
        <v>27</v>
      </c>
      <c r="E22" s="25">
        <v>43465</v>
      </c>
      <c r="F22" s="25" t="s">
        <v>55</v>
      </c>
      <c r="G22" s="25">
        <v>2419</v>
      </c>
      <c r="H22" s="42" t="s">
        <v>57</v>
      </c>
      <c r="I22" s="25">
        <v>1</v>
      </c>
      <c r="J22" s="27" t="s">
        <v>57</v>
      </c>
    </row>
    <row r="23" spans="1:13" ht="17" x14ac:dyDescent="0.2">
      <c r="A23" s="24" t="s">
        <v>78</v>
      </c>
      <c r="B23" s="25" t="s">
        <v>54</v>
      </c>
      <c r="C23" s="25">
        <v>7</v>
      </c>
      <c r="D23" s="25">
        <v>30</v>
      </c>
      <c r="E23" s="25">
        <v>34678</v>
      </c>
      <c r="F23" s="25" t="s">
        <v>55</v>
      </c>
      <c r="G23" s="25">
        <v>745</v>
      </c>
      <c r="H23" s="43" t="s">
        <v>63</v>
      </c>
      <c r="I23" s="25">
        <v>1</v>
      </c>
      <c r="J23" s="82" t="s">
        <v>52</v>
      </c>
      <c r="K23" s="26" t="s">
        <v>118</v>
      </c>
    </row>
    <row r="24" spans="1:13" ht="17" x14ac:dyDescent="0.2">
      <c r="A24" s="24" t="s">
        <v>79</v>
      </c>
      <c r="B24" s="25" t="s">
        <v>59</v>
      </c>
      <c r="C24" s="25">
        <v>3</v>
      </c>
      <c r="D24" s="25">
        <v>39</v>
      </c>
      <c r="E24" s="25">
        <v>44356</v>
      </c>
      <c r="F24" s="25" t="s">
        <v>51</v>
      </c>
      <c r="G24" s="25">
        <v>993</v>
      </c>
      <c r="H24" s="43" t="s">
        <v>63</v>
      </c>
      <c r="I24" s="25">
        <v>1</v>
      </c>
      <c r="J24" s="81" t="s">
        <v>63</v>
      </c>
    </row>
    <row r="25" spans="1:13" ht="17" x14ac:dyDescent="0.2">
      <c r="A25" s="24" t="s">
        <v>80</v>
      </c>
      <c r="B25" s="25" t="s">
        <v>50</v>
      </c>
      <c r="C25" s="25">
        <v>3</v>
      </c>
      <c r="D25" s="25">
        <v>32</v>
      </c>
      <c r="E25" s="25">
        <v>32745</v>
      </c>
      <c r="F25" s="25" t="s">
        <v>51</v>
      </c>
      <c r="G25" s="25">
        <v>678</v>
      </c>
      <c r="H25" s="42" t="s">
        <v>57</v>
      </c>
      <c r="I25" s="25">
        <v>2</v>
      </c>
      <c r="J25" s="81" t="s">
        <v>57</v>
      </c>
    </row>
    <row r="26" spans="1:13" ht="17" x14ac:dyDescent="0.2">
      <c r="A26" s="24" t="s">
        <v>81</v>
      </c>
      <c r="B26" s="25" t="s">
        <v>59</v>
      </c>
      <c r="C26" s="25">
        <v>5</v>
      </c>
      <c r="D26" s="25">
        <v>36</v>
      </c>
      <c r="E26" s="25">
        <v>54748</v>
      </c>
      <c r="F26" s="25" t="s">
        <v>55</v>
      </c>
      <c r="G26" s="25">
        <v>1457</v>
      </c>
      <c r="H26" s="42" t="s">
        <v>57</v>
      </c>
      <c r="I26" s="25">
        <v>2</v>
      </c>
      <c r="J26" s="27" t="s">
        <v>57</v>
      </c>
    </row>
    <row r="27" spans="1:13" ht="17" x14ac:dyDescent="0.2">
      <c r="A27" s="24" t="s">
        <v>82</v>
      </c>
      <c r="B27" s="25" t="s">
        <v>50</v>
      </c>
      <c r="C27" s="25">
        <v>2</v>
      </c>
      <c r="D27" s="25">
        <v>19</v>
      </c>
      <c r="E27" s="25">
        <v>67493</v>
      </c>
      <c r="F27" s="25" t="s">
        <v>51</v>
      </c>
      <c r="G27" s="25">
        <v>1282</v>
      </c>
      <c r="H27" s="43" t="s">
        <v>63</v>
      </c>
      <c r="I27" s="25">
        <v>2</v>
      </c>
      <c r="J27" s="81" t="s">
        <v>57</v>
      </c>
      <c r="K27" s="26" t="s">
        <v>118</v>
      </c>
    </row>
    <row r="28" spans="1:13" ht="17" x14ac:dyDescent="0.2">
      <c r="A28" s="24" t="s">
        <v>83</v>
      </c>
      <c r="B28" s="25" t="s">
        <v>54</v>
      </c>
      <c r="C28" s="25">
        <v>12</v>
      </c>
      <c r="D28" s="25">
        <v>29</v>
      </c>
      <c r="E28" s="25">
        <v>4398</v>
      </c>
      <c r="F28" s="25" t="s">
        <v>51</v>
      </c>
      <c r="G28" s="25">
        <v>165</v>
      </c>
      <c r="H28" s="28" t="s">
        <v>52</v>
      </c>
      <c r="I28" s="25">
        <v>3</v>
      </c>
      <c r="J28" s="27" t="s">
        <v>52</v>
      </c>
    </row>
    <row r="29" spans="1:13" ht="18" thickBot="1" x14ac:dyDescent="0.25">
      <c r="A29" s="24" t="s">
        <v>84</v>
      </c>
      <c r="B29" s="25" t="s">
        <v>50</v>
      </c>
      <c r="C29" s="25">
        <v>2</v>
      </c>
      <c r="D29" s="25">
        <v>40</v>
      </c>
      <c r="E29" s="25">
        <v>17975</v>
      </c>
      <c r="F29" s="25" t="s">
        <v>55</v>
      </c>
      <c r="G29" s="25">
        <v>1836</v>
      </c>
      <c r="H29" s="42" t="s">
        <v>57</v>
      </c>
      <c r="I29" s="25">
        <v>4</v>
      </c>
      <c r="J29" s="27" t="s">
        <v>57</v>
      </c>
    </row>
    <row r="30" spans="1:13" x14ac:dyDescent="0.2">
      <c r="K30" s="80" t="s">
        <v>123</v>
      </c>
      <c r="L30" s="80" t="s">
        <v>100</v>
      </c>
      <c r="M30" s="86" t="s">
        <v>132</v>
      </c>
    </row>
    <row r="31" spans="1:13" ht="16" thickBot="1" x14ac:dyDescent="0.25">
      <c r="K31" s="84">
        <f>6/8</f>
        <v>0.75</v>
      </c>
      <c r="M31" s="87">
        <f>AVERAGE(K31,'Partie 2- arbre 1'!K30)</f>
        <v>0.59722222222222221</v>
      </c>
    </row>
    <row r="32" spans="1:13" ht="21" x14ac:dyDescent="0.25">
      <c r="A32" s="29" t="s">
        <v>85</v>
      </c>
    </row>
    <row r="33" spans="1:11" ht="34" x14ac:dyDescent="0.25">
      <c r="A33" s="30" t="s">
        <v>106</v>
      </c>
      <c r="B33" s="41" t="s">
        <v>42</v>
      </c>
      <c r="C33" s="41" t="s">
        <v>43</v>
      </c>
      <c r="D33" s="41" t="s">
        <v>44</v>
      </c>
      <c r="E33" s="41" t="s">
        <v>45</v>
      </c>
      <c r="F33" s="41" t="s">
        <v>46</v>
      </c>
      <c r="G33" s="41" t="s">
        <v>47</v>
      </c>
      <c r="H33" s="41" t="s">
        <v>48</v>
      </c>
      <c r="J33" s="45">
        <f>COUNTIF(H34:H61, "eleve")</f>
        <v>7</v>
      </c>
      <c r="K33" s="44" t="s">
        <v>86</v>
      </c>
    </row>
    <row r="34" spans="1:11" ht="17" x14ac:dyDescent="0.2">
      <c r="A34" s="24" t="s">
        <v>65</v>
      </c>
      <c r="B34" s="25" t="s">
        <v>59</v>
      </c>
      <c r="C34" s="25">
        <v>5</v>
      </c>
      <c r="D34" s="25">
        <v>33</v>
      </c>
      <c r="E34" s="25">
        <v>55759</v>
      </c>
      <c r="F34" s="25" t="s">
        <v>55</v>
      </c>
      <c r="G34" s="25">
        <v>2312</v>
      </c>
      <c r="H34" s="42" t="s">
        <v>57</v>
      </c>
      <c r="J34" s="31">
        <f>COUNTIF(H34:H61, "moyen")</f>
        <v>15</v>
      </c>
      <c r="K34" s="32" t="s">
        <v>87</v>
      </c>
    </row>
    <row r="35" spans="1:11" ht="17" x14ac:dyDescent="0.2">
      <c r="A35" s="24" t="s">
        <v>66</v>
      </c>
      <c r="B35" s="25" t="s">
        <v>59</v>
      </c>
      <c r="C35" s="25">
        <v>7</v>
      </c>
      <c r="D35" s="25">
        <v>39</v>
      </c>
      <c r="E35" s="25">
        <v>34678</v>
      </c>
      <c r="F35" s="25" t="s">
        <v>55</v>
      </c>
      <c r="G35" s="25">
        <v>1546</v>
      </c>
      <c r="H35" s="42" t="s">
        <v>57</v>
      </c>
      <c r="J35" s="31">
        <f>COUNTIF(H34:H61, "faible")</f>
        <v>6</v>
      </c>
      <c r="K35" s="32" t="s">
        <v>88</v>
      </c>
    </row>
    <row r="36" spans="1:11" ht="17" x14ac:dyDescent="0.2">
      <c r="A36" s="24" t="s">
        <v>67</v>
      </c>
      <c r="B36" s="25" t="s">
        <v>54</v>
      </c>
      <c r="C36" s="25">
        <v>14</v>
      </c>
      <c r="D36" s="25">
        <v>31</v>
      </c>
      <c r="E36" s="25">
        <v>45000</v>
      </c>
      <c r="F36" s="25" t="s">
        <v>55</v>
      </c>
      <c r="G36" s="25">
        <v>4277</v>
      </c>
      <c r="H36" s="28" t="s">
        <v>52</v>
      </c>
      <c r="J36" s="33">
        <f>(J33+J35)/SUM(J33:J35)</f>
        <v>0.4642857142857143</v>
      </c>
      <c r="K36" s="32" t="s">
        <v>32</v>
      </c>
    </row>
    <row r="37" spans="1:11" ht="17" x14ac:dyDescent="0.2">
      <c r="A37" s="24" t="s">
        <v>68</v>
      </c>
      <c r="B37" s="25" t="s">
        <v>59</v>
      </c>
      <c r="C37" s="25">
        <v>12</v>
      </c>
      <c r="D37" s="25">
        <v>18</v>
      </c>
      <c r="E37" s="25">
        <v>65789</v>
      </c>
      <c r="F37" s="25" t="s">
        <v>51</v>
      </c>
      <c r="G37" s="25">
        <v>1055</v>
      </c>
      <c r="H37" s="28" t="s">
        <v>52</v>
      </c>
    </row>
    <row r="38" spans="1:11" ht="17" x14ac:dyDescent="0.2">
      <c r="A38" s="24" t="s">
        <v>69</v>
      </c>
      <c r="B38" s="25" t="s">
        <v>59</v>
      </c>
      <c r="C38" s="25">
        <v>5</v>
      </c>
      <c r="D38" s="25">
        <v>26</v>
      </c>
      <c r="E38" s="25">
        <v>89765</v>
      </c>
      <c r="F38" s="25" t="s">
        <v>51</v>
      </c>
      <c r="G38" s="25">
        <v>745</v>
      </c>
      <c r="H38" s="42" t="s">
        <v>57</v>
      </c>
    </row>
    <row r="39" spans="1:11" ht="17" x14ac:dyDescent="0.2">
      <c r="A39" s="24" t="s">
        <v>70</v>
      </c>
      <c r="B39" s="25" t="s">
        <v>54</v>
      </c>
      <c r="C39" s="25">
        <v>5</v>
      </c>
      <c r="D39" s="25">
        <v>31</v>
      </c>
      <c r="E39" s="25">
        <v>47894</v>
      </c>
      <c r="F39" s="25" t="s">
        <v>55</v>
      </c>
      <c r="G39" s="25">
        <v>1283</v>
      </c>
      <c r="H39" s="42" t="s">
        <v>57</v>
      </c>
    </row>
    <row r="40" spans="1:11" ht="17" x14ac:dyDescent="0.2">
      <c r="A40" s="24" t="s">
        <v>71</v>
      </c>
      <c r="B40" s="25" t="s">
        <v>54</v>
      </c>
      <c r="C40" s="25">
        <v>4</v>
      </c>
      <c r="D40" s="25">
        <v>33</v>
      </c>
      <c r="E40" s="25">
        <v>39776</v>
      </c>
      <c r="F40" s="25" t="s">
        <v>55</v>
      </c>
      <c r="G40" s="25">
        <v>2213</v>
      </c>
      <c r="H40" s="42" t="s">
        <v>57</v>
      </c>
    </row>
    <row r="41" spans="1:11" ht="17" x14ac:dyDescent="0.2">
      <c r="A41" s="24" t="s">
        <v>72</v>
      </c>
      <c r="B41" s="25" t="s">
        <v>59</v>
      </c>
      <c r="C41" s="25">
        <v>1</v>
      </c>
      <c r="D41" s="25">
        <v>18</v>
      </c>
      <c r="E41" s="25">
        <v>54789</v>
      </c>
      <c r="F41" s="25" t="s">
        <v>51</v>
      </c>
      <c r="G41" s="25">
        <v>2466</v>
      </c>
      <c r="H41" s="75" t="s">
        <v>63</v>
      </c>
    </row>
    <row r="42" spans="1:11" ht="17" x14ac:dyDescent="0.2">
      <c r="A42" s="24" t="s">
        <v>73</v>
      </c>
      <c r="B42" s="25" t="s">
        <v>50</v>
      </c>
      <c r="C42" s="25">
        <v>4</v>
      </c>
      <c r="D42" s="25">
        <v>18</v>
      </c>
      <c r="E42" s="25">
        <v>48983</v>
      </c>
      <c r="F42" s="25" t="s">
        <v>51</v>
      </c>
      <c r="G42" s="25">
        <v>567</v>
      </c>
      <c r="H42" s="42" t="s">
        <v>57</v>
      </c>
    </row>
    <row r="43" spans="1:11" ht="17" x14ac:dyDescent="0.2">
      <c r="A43" s="24" t="s">
        <v>74</v>
      </c>
      <c r="B43" s="25" t="s">
        <v>50</v>
      </c>
      <c r="C43" s="25">
        <v>2</v>
      </c>
      <c r="D43" s="25">
        <v>35</v>
      </c>
      <c r="E43" s="25">
        <v>89498</v>
      </c>
      <c r="F43" s="25" t="s">
        <v>55</v>
      </c>
      <c r="G43" s="25">
        <v>738</v>
      </c>
      <c r="H43" s="75" t="s">
        <v>63</v>
      </c>
    </row>
    <row r="44" spans="1:11" ht="17" x14ac:dyDescent="0.2">
      <c r="A44" s="24" t="s">
        <v>75</v>
      </c>
      <c r="B44" s="25" t="s">
        <v>54</v>
      </c>
      <c r="C44" s="25">
        <v>1</v>
      </c>
      <c r="D44" s="25">
        <v>29</v>
      </c>
      <c r="E44" s="25">
        <v>93456</v>
      </c>
      <c r="F44" s="25" t="s">
        <v>55</v>
      </c>
      <c r="G44" s="25">
        <v>2129</v>
      </c>
      <c r="H44" s="28" t="s">
        <v>52</v>
      </c>
    </row>
    <row r="45" spans="1:11" ht="17" x14ac:dyDescent="0.2">
      <c r="A45" s="24" t="s">
        <v>76</v>
      </c>
      <c r="B45" s="25" t="s">
        <v>54</v>
      </c>
      <c r="C45" s="25">
        <v>7</v>
      </c>
      <c r="D45" s="25">
        <v>33</v>
      </c>
      <c r="E45" s="25">
        <v>75355</v>
      </c>
      <c r="F45" s="25" t="s">
        <v>55</v>
      </c>
      <c r="G45" s="25">
        <v>3987</v>
      </c>
      <c r="H45" s="28" t="s">
        <v>52</v>
      </c>
    </row>
    <row r="46" spans="1:11" ht="17" x14ac:dyDescent="0.2">
      <c r="A46" s="24" t="s">
        <v>77</v>
      </c>
      <c r="B46" s="25" t="s">
        <v>50</v>
      </c>
      <c r="C46" s="25">
        <v>3</v>
      </c>
      <c r="D46" s="25">
        <v>27</v>
      </c>
      <c r="E46" s="25">
        <v>43465</v>
      </c>
      <c r="F46" s="25" t="s">
        <v>55</v>
      </c>
      <c r="G46" s="25">
        <v>2419</v>
      </c>
      <c r="H46" s="42" t="s">
        <v>57</v>
      </c>
    </row>
    <row r="47" spans="1:11" ht="17" x14ac:dyDescent="0.2">
      <c r="A47" s="24" t="s">
        <v>78</v>
      </c>
      <c r="B47" s="25" t="s">
        <v>54</v>
      </c>
      <c r="C47" s="25">
        <v>7</v>
      </c>
      <c r="D47" s="25">
        <v>30</v>
      </c>
      <c r="E47" s="25">
        <v>34678</v>
      </c>
      <c r="F47" s="25" t="s">
        <v>55</v>
      </c>
      <c r="G47" s="25">
        <v>745</v>
      </c>
      <c r="H47" s="75" t="s">
        <v>63</v>
      </c>
    </row>
    <row r="48" spans="1:11" ht="17" x14ac:dyDescent="0.2">
      <c r="A48" s="24" t="s">
        <v>79</v>
      </c>
      <c r="B48" s="25" t="s">
        <v>59</v>
      </c>
      <c r="C48" s="25">
        <v>3</v>
      </c>
      <c r="D48" s="25">
        <v>39</v>
      </c>
      <c r="E48" s="25">
        <v>44356</v>
      </c>
      <c r="F48" s="25" t="s">
        <v>51</v>
      </c>
      <c r="G48" s="25">
        <v>993</v>
      </c>
      <c r="H48" s="75" t="s">
        <v>63</v>
      </c>
    </row>
    <row r="49" spans="1:8" ht="17" x14ac:dyDescent="0.2">
      <c r="A49" s="24" t="s">
        <v>80</v>
      </c>
      <c r="B49" s="25" t="s">
        <v>50</v>
      </c>
      <c r="C49" s="25">
        <v>3</v>
      </c>
      <c r="D49" s="25">
        <v>32</v>
      </c>
      <c r="E49" s="25">
        <v>32745</v>
      </c>
      <c r="F49" s="25" t="s">
        <v>51</v>
      </c>
      <c r="G49" s="25">
        <v>678</v>
      </c>
      <c r="H49" s="42" t="s">
        <v>57</v>
      </c>
    </row>
    <row r="50" spans="1:8" ht="17" x14ac:dyDescent="0.2">
      <c r="A50" s="24" t="s">
        <v>80</v>
      </c>
      <c r="B50" s="25" t="s">
        <v>50</v>
      </c>
      <c r="C50" s="25">
        <v>3</v>
      </c>
      <c r="D50" s="25">
        <v>32</v>
      </c>
      <c r="E50" s="25">
        <v>32745</v>
      </c>
      <c r="F50" s="25" t="s">
        <v>51</v>
      </c>
      <c r="G50" s="25">
        <v>678</v>
      </c>
      <c r="H50" s="42" t="s">
        <v>57</v>
      </c>
    </row>
    <row r="51" spans="1:8" ht="17" x14ac:dyDescent="0.2">
      <c r="A51" s="24" t="s">
        <v>81</v>
      </c>
      <c r="B51" s="25" t="s">
        <v>59</v>
      </c>
      <c r="C51" s="25">
        <v>5</v>
      </c>
      <c r="D51" s="25">
        <v>36</v>
      </c>
      <c r="E51" s="25">
        <v>54748</v>
      </c>
      <c r="F51" s="25" t="s">
        <v>55</v>
      </c>
      <c r="G51" s="25">
        <v>1457</v>
      </c>
      <c r="H51" s="42" t="s">
        <v>57</v>
      </c>
    </row>
    <row r="52" spans="1:8" ht="17" x14ac:dyDescent="0.2">
      <c r="A52" s="24" t="s">
        <v>81</v>
      </c>
      <c r="B52" s="25" t="s">
        <v>59</v>
      </c>
      <c r="C52" s="25">
        <v>5</v>
      </c>
      <c r="D52" s="25">
        <v>36</v>
      </c>
      <c r="E52" s="25">
        <v>54748</v>
      </c>
      <c r="F52" s="25" t="s">
        <v>55</v>
      </c>
      <c r="G52" s="25">
        <v>1457</v>
      </c>
      <c r="H52" s="42" t="s">
        <v>57</v>
      </c>
    </row>
    <row r="53" spans="1:8" ht="17" x14ac:dyDescent="0.2">
      <c r="A53" s="24" t="s">
        <v>82</v>
      </c>
      <c r="B53" s="25" t="s">
        <v>50</v>
      </c>
      <c r="C53" s="25">
        <v>2</v>
      </c>
      <c r="D53" s="25">
        <v>19</v>
      </c>
      <c r="E53" s="25">
        <v>67493</v>
      </c>
      <c r="F53" s="25" t="s">
        <v>51</v>
      </c>
      <c r="G53" s="25">
        <v>1282</v>
      </c>
      <c r="H53" s="75" t="s">
        <v>63</v>
      </c>
    </row>
    <row r="54" spans="1:8" ht="17" x14ac:dyDescent="0.2">
      <c r="A54" s="24" t="s">
        <v>82</v>
      </c>
      <c r="B54" s="25" t="s">
        <v>50</v>
      </c>
      <c r="C54" s="25">
        <v>2</v>
      </c>
      <c r="D54" s="25">
        <v>19</v>
      </c>
      <c r="E54" s="25">
        <v>67493</v>
      </c>
      <c r="F54" s="25" t="s">
        <v>51</v>
      </c>
      <c r="G54" s="25">
        <v>1282</v>
      </c>
      <c r="H54" s="75" t="s">
        <v>63</v>
      </c>
    </row>
    <row r="55" spans="1:8" ht="17" x14ac:dyDescent="0.2">
      <c r="A55" s="24" t="s">
        <v>83</v>
      </c>
      <c r="B55" s="25" t="s">
        <v>54</v>
      </c>
      <c r="C55" s="25">
        <v>12</v>
      </c>
      <c r="D55" s="25">
        <v>29</v>
      </c>
      <c r="E55" s="25">
        <v>4398</v>
      </c>
      <c r="F55" s="25" t="s">
        <v>51</v>
      </c>
      <c r="G55" s="25">
        <v>165</v>
      </c>
      <c r="H55" s="28" t="s">
        <v>52</v>
      </c>
    </row>
    <row r="56" spans="1:8" ht="17" x14ac:dyDescent="0.2">
      <c r="A56" s="24" t="s">
        <v>83</v>
      </c>
      <c r="B56" s="25" t="s">
        <v>54</v>
      </c>
      <c r="C56" s="25">
        <v>12</v>
      </c>
      <c r="D56" s="25">
        <v>29</v>
      </c>
      <c r="E56" s="25">
        <v>4398</v>
      </c>
      <c r="F56" s="25" t="s">
        <v>51</v>
      </c>
      <c r="G56" s="25">
        <v>165</v>
      </c>
      <c r="H56" s="28" t="s">
        <v>52</v>
      </c>
    </row>
    <row r="57" spans="1:8" ht="17" x14ac:dyDescent="0.2">
      <c r="A57" s="24" t="s">
        <v>83</v>
      </c>
      <c r="B57" s="25" t="s">
        <v>54</v>
      </c>
      <c r="C57" s="25">
        <v>12</v>
      </c>
      <c r="D57" s="25">
        <v>29</v>
      </c>
      <c r="E57" s="25">
        <v>4398</v>
      </c>
      <c r="F57" s="25" t="s">
        <v>51</v>
      </c>
      <c r="G57" s="25">
        <v>165</v>
      </c>
      <c r="H57" s="28" t="s">
        <v>52</v>
      </c>
    </row>
    <row r="58" spans="1:8" ht="17" x14ac:dyDescent="0.2">
      <c r="A58" s="24" t="s">
        <v>84</v>
      </c>
      <c r="B58" s="25" t="s">
        <v>50</v>
      </c>
      <c r="C58" s="25">
        <v>2</v>
      </c>
      <c r="D58" s="25">
        <v>40</v>
      </c>
      <c r="E58" s="25">
        <v>17975</v>
      </c>
      <c r="F58" s="25" t="s">
        <v>55</v>
      </c>
      <c r="G58" s="25">
        <v>1836</v>
      </c>
      <c r="H58" s="42" t="s">
        <v>57</v>
      </c>
    </row>
    <row r="59" spans="1:8" ht="17" x14ac:dyDescent="0.2">
      <c r="A59" s="24" t="s">
        <v>84</v>
      </c>
      <c r="B59" s="25" t="s">
        <v>50</v>
      </c>
      <c r="C59" s="25">
        <v>2</v>
      </c>
      <c r="D59" s="25">
        <v>40</v>
      </c>
      <c r="E59" s="25">
        <v>17975</v>
      </c>
      <c r="F59" s="25" t="s">
        <v>55</v>
      </c>
      <c r="G59" s="25">
        <v>1836</v>
      </c>
      <c r="H59" s="42" t="s">
        <v>57</v>
      </c>
    </row>
    <row r="60" spans="1:8" ht="17" x14ac:dyDescent="0.2">
      <c r="A60" s="24" t="s">
        <v>84</v>
      </c>
      <c r="B60" s="25" t="s">
        <v>50</v>
      </c>
      <c r="C60" s="25">
        <v>2</v>
      </c>
      <c r="D60" s="25">
        <v>40</v>
      </c>
      <c r="E60" s="25">
        <v>17975</v>
      </c>
      <c r="F60" s="25" t="s">
        <v>55</v>
      </c>
      <c r="G60" s="25">
        <v>1836</v>
      </c>
      <c r="H60" s="42" t="s">
        <v>57</v>
      </c>
    </row>
    <row r="61" spans="1:8" ht="17" x14ac:dyDescent="0.2">
      <c r="A61" s="24" t="s">
        <v>84</v>
      </c>
      <c r="B61" s="25" t="s">
        <v>50</v>
      </c>
      <c r="C61" s="25">
        <v>2</v>
      </c>
      <c r="D61" s="25">
        <v>40</v>
      </c>
      <c r="E61" s="25">
        <v>17975</v>
      </c>
      <c r="F61" s="25" t="s">
        <v>55</v>
      </c>
      <c r="G61" s="25">
        <v>1836</v>
      </c>
      <c r="H61" s="42" t="s">
        <v>57</v>
      </c>
    </row>
    <row r="62" spans="1:8" x14ac:dyDescent="0.2">
      <c r="D62" s="73">
        <f>AVERAGE(D37,D38,D41,D42,D48:D50,D53:D57)</f>
        <v>25.666666666666668</v>
      </c>
      <c r="E62" s="74">
        <f>AVERAGE(E34:E61)</f>
        <v>44939.535714285717</v>
      </c>
    </row>
    <row r="63" spans="1:8" ht="21" x14ac:dyDescent="0.25">
      <c r="A63" s="29" t="s">
        <v>97</v>
      </c>
      <c r="E63" s="74">
        <f>AVERAGE(E34,E35,E36,E39,E40,E43:E47,E51:E52,E58:E61)</f>
        <v>46309.6875</v>
      </c>
    </row>
    <row r="64" spans="1:8" ht="21" x14ac:dyDescent="0.25">
      <c r="A64" s="60" t="s">
        <v>93</v>
      </c>
    </row>
    <row r="66" spans="1:10" x14ac:dyDescent="0.2">
      <c r="A66" s="122" t="s">
        <v>98</v>
      </c>
      <c r="B66" s="122"/>
      <c r="C66" s="122"/>
    </row>
    <row r="67" spans="1:10" x14ac:dyDescent="0.2">
      <c r="A67" s="34" t="s">
        <v>32</v>
      </c>
      <c r="B67" s="34" t="s">
        <v>33</v>
      </c>
      <c r="C67" s="34" t="s">
        <v>34</v>
      </c>
    </row>
    <row r="68" spans="1:10" x14ac:dyDescent="0.2">
      <c r="A68" s="46">
        <f>J36</f>
        <v>0.4642857142857143</v>
      </c>
      <c r="B68" s="46">
        <f>J34/SUM(J33:J35)</f>
        <v>0.5357142857142857</v>
      </c>
      <c r="C68" s="47">
        <f>1-(A68^2+B68^2)</f>
        <v>0.49744897959183676</v>
      </c>
    </row>
    <row r="70" spans="1:10" ht="19" x14ac:dyDescent="0.2">
      <c r="A70" s="52" t="s">
        <v>102</v>
      </c>
      <c r="B70" s="53" t="s">
        <v>35</v>
      </c>
      <c r="C70" s="53" t="s">
        <v>36</v>
      </c>
      <c r="D70" s="53" t="s">
        <v>89</v>
      </c>
      <c r="E70" s="53" t="s">
        <v>90</v>
      </c>
      <c r="F70" s="53" t="s">
        <v>22</v>
      </c>
      <c r="G70" s="53" t="s">
        <v>33</v>
      </c>
      <c r="H70" s="53" t="s">
        <v>38</v>
      </c>
      <c r="I70" s="53" t="s">
        <v>39</v>
      </c>
      <c r="J70" s="53" t="s">
        <v>40</v>
      </c>
    </row>
    <row r="71" spans="1:10" ht="20" x14ac:dyDescent="0.25">
      <c r="A71" s="48" t="s">
        <v>107</v>
      </c>
      <c r="B71" s="127">
        <f>COUNTA(F34:F61)</f>
        <v>28</v>
      </c>
      <c r="C71" s="62">
        <v>14</v>
      </c>
      <c r="D71" s="63">
        <v>5</v>
      </c>
      <c r="E71" s="64">
        <f>C71-D71</f>
        <v>9</v>
      </c>
      <c r="F71" s="65">
        <f>D71/C71</f>
        <v>0.35714285714285715</v>
      </c>
      <c r="G71" s="65">
        <f>E71/C71</f>
        <v>0.6428571428571429</v>
      </c>
      <c r="H71" s="65">
        <f>1-((F71^2)+(G71^2))</f>
        <v>0.45918367346938771</v>
      </c>
      <c r="I71" s="66">
        <f>C71/B71</f>
        <v>0.5</v>
      </c>
      <c r="J71" s="130">
        <f>$C$68-((I71*H71)+(I72*H72))</f>
        <v>2.2959183673469385E-2</v>
      </c>
    </row>
    <row r="72" spans="1:10" ht="20" x14ac:dyDescent="0.25">
      <c r="A72" s="48" t="s">
        <v>108</v>
      </c>
      <c r="B72" s="129"/>
      <c r="C72" s="67">
        <v>14</v>
      </c>
      <c r="D72" s="50">
        <v>8</v>
      </c>
      <c r="E72" s="49">
        <f>C72-D72</f>
        <v>6</v>
      </c>
      <c r="F72" s="51">
        <f>D72/C72</f>
        <v>0.5714285714285714</v>
      </c>
      <c r="G72" s="51">
        <f>E72/C72</f>
        <v>0.42857142857142855</v>
      </c>
      <c r="H72" s="51">
        <f>1-((F72^2)+(G72^2))</f>
        <v>0.48979591836734704</v>
      </c>
      <c r="I72" s="68">
        <f>C72/B71</f>
        <v>0.5</v>
      </c>
      <c r="J72" s="132"/>
    </row>
    <row r="74" spans="1:10" ht="19" x14ac:dyDescent="0.2">
      <c r="A74" s="52" t="s">
        <v>46</v>
      </c>
      <c r="B74" s="53" t="s">
        <v>35</v>
      </c>
      <c r="C74" s="53" t="s">
        <v>36</v>
      </c>
      <c r="D74" s="53" t="s">
        <v>37</v>
      </c>
      <c r="E74" s="53" t="s">
        <v>90</v>
      </c>
      <c r="F74" s="53" t="s">
        <v>22</v>
      </c>
      <c r="G74" s="53" t="s">
        <v>33</v>
      </c>
      <c r="H74" s="53" t="s">
        <v>38</v>
      </c>
      <c r="I74" s="53" t="s">
        <v>39</v>
      </c>
      <c r="J74" s="53" t="s">
        <v>40</v>
      </c>
    </row>
    <row r="75" spans="1:10" ht="15" customHeight="1" x14ac:dyDescent="0.2">
      <c r="A75" s="55" t="s">
        <v>51</v>
      </c>
      <c r="B75" s="123">
        <f>B71</f>
        <v>28</v>
      </c>
      <c r="C75" s="56">
        <v>12</v>
      </c>
      <c r="D75" s="57">
        <v>8</v>
      </c>
      <c r="E75" s="56">
        <f>C75-D75</f>
        <v>4</v>
      </c>
      <c r="F75" s="58">
        <f>D75/C75</f>
        <v>0.66666666666666663</v>
      </c>
      <c r="G75" s="58">
        <f>E75/C75</f>
        <v>0.33333333333333331</v>
      </c>
      <c r="H75" s="59">
        <f>1-((F75^2)+(G75^2))</f>
        <v>0.44444444444444442</v>
      </c>
      <c r="I75" s="58">
        <f>C75/B75</f>
        <v>0.42857142857142855</v>
      </c>
      <c r="J75" s="125">
        <f>C68-((I75*H75)+(I76*H76))</f>
        <v>6.1437074829931992E-2</v>
      </c>
    </row>
    <row r="76" spans="1:10" ht="15" customHeight="1" x14ac:dyDescent="0.2">
      <c r="A76" s="55" t="s">
        <v>55</v>
      </c>
      <c r="B76" s="124"/>
      <c r="C76" s="56">
        <v>16</v>
      </c>
      <c r="D76" s="57">
        <v>5</v>
      </c>
      <c r="E76" s="56">
        <f>C76-D76</f>
        <v>11</v>
      </c>
      <c r="F76" s="58">
        <f>D76/C76</f>
        <v>0.3125</v>
      </c>
      <c r="G76" s="58">
        <f>E76/C76</f>
        <v>0.6875</v>
      </c>
      <c r="H76" s="59">
        <f>1-((F76^2)+(G76^2))</f>
        <v>0.4296875</v>
      </c>
      <c r="I76" s="58">
        <f>C76/B75</f>
        <v>0.5714285714285714</v>
      </c>
      <c r="J76" s="126"/>
    </row>
    <row r="77" spans="1:10" ht="15" customHeight="1" x14ac:dyDescent="0.2">
      <c r="A77" s="27"/>
      <c r="B77" s="35"/>
      <c r="C77" s="36"/>
      <c r="D77" s="27"/>
      <c r="E77" s="36"/>
      <c r="F77" s="37"/>
      <c r="G77" s="37"/>
      <c r="H77" s="38"/>
      <c r="I77" s="27"/>
      <c r="J77" s="39"/>
    </row>
    <row r="78" spans="1:10" ht="21" x14ac:dyDescent="0.25">
      <c r="A78" s="29" t="s">
        <v>110</v>
      </c>
      <c r="D78" s="27"/>
      <c r="E78" s="36"/>
      <c r="F78" s="37"/>
      <c r="G78" s="37"/>
      <c r="H78" s="38"/>
      <c r="I78" s="27"/>
      <c r="J78" s="39"/>
    </row>
    <row r="79" spans="1:10" ht="21" x14ac:dyDescent="0.25">
      <c r="A79" s="60" t="s">
        <v>94</v>
      </c>
      <c r="B79" s="61" t="s">
        <v>109</v>
      </c>
      <c r="D79" s="27"/>
      <c r="E79" s="36"/>
      <c r="F79" s="37"/>
      <c r="G79" s="37"/>
      <c r="H79" s="38"/>
      <c r="I79" s="27"/>
      <c r="J79" s="39"/>
    </row>
    <row r="80" spans="1:10" s="27" customFormat="1" ht="16" x14ac:dyDescent="0.2">
      <c r="F80" s="45">
        <v>4</v>
      </c>
      <c r="G80" s="44" t="s">
        <v>86</v>
      </c>
    </row>
    <row r="81" spans="1:11" ht="15" customHeight="1" x14ac:dyDescent="0.2">
      <c r="A81" s="122" t="s">
        <v>109</v>
      </c>
      <c r="B81" s="122"/>
      <c r="C81" s="122"/>
      <c r="D81" s="27"/>
      <c r="E81" s="36"/>
      <c r="F81" s="31">
        <v>4</v>
      </c>
      <c r="G81" s="32" t="s">
        <v>87</v>
      </c>
      <c r="H81" s="38"/>
      <c r="I81" s="27"/>
      <c r="J81" s="39"/>
    </row>
    <row r="82" spans="1:11" ht="15" customHeight="1" x14ac:dyDescent="0.2">
      <c r="A82" s="34" t="s">
        <v>100</v>
      </c>
      <c r="B82" s="34" t="s">
        <v>33</v>
      </c>
      <c r="C82" s="34" t="s">
        <v>34</v>
      </c>
      <c r="D82" s="27"/>
      <c r="E82" s="36"/>
      <c r="F82" s="31">
        <v>4</v>
      </c>
      <c r="G82" s="32" t="s">
        <v>88</v>
      </c>
      <c r="H82" s="38"/>
      <c r="I82" s="27"/>
      <c r="J82" s="39"/>
    </row>
    <row r="83" spans="1:11" ht="15" customHeight="1" x14ac:dyDescent="0.2">
      <c r="A83" s="46">
        <f>F83</f>
        <v>0.66666666666666663</v>
      </c>
      <c r="B83" s="46">
        <f>F80/SUM(F80:F82)</f>
        <v>0.33333333333333331</v>
      </c>
      <c r="C83" s="47">
        <f>1-(A83^2+B83^2)</f>
        <v>0.44444444444444442</v>
      </c>
      <c r="D83" s="27"/>
      <c r="E83" s="36"/>
      <c r="F83" s="33">
        <f>(F82+F81)/SUM(F80:F82)</f>
        <v>0.66666666666666663</v>
      </c>
      <c r="G83" s="32" t="s">
        <v>32</v>
      </c>
      <c r="H83" s="38"/>
      <c r="I83" s="27"/>
      <c r="J83" s="39"/>
    </row>
    <row r="84" spans="1:11" ht="15" customHeight="1" x14ac:dyDescent="0.2">
      <c r="A84" s="27"/>
      <c r="B84" s="35"/>
      <c r="C84" s="36"/>
      <c r="D84" s="27"/>
      <c r="E84" s="36"/>
      <c r="F84" s="37"/>
      <c r="G84" s="37"/>
      <c r="H84" s="38"/>
      <c r="I84" s="27"/>
      <c r="J84" s="39"/>
    </row>
    <row r="85" spans="1:11" ht="19" x14ac:dyDescent="0.2">
      <c r="A85" s="52" t="s">
        <v>42</v>
      </c>
      <c r="B85" s="53" t="s">
        <v>35</v>
      </c>
      <c r="C85" s="53" t="s">
        <v>36</v>
      </c>
      <c r="D85" s="53" t="s">
        <v>89</v>
      </c>
      <c r="E85" s="53" t="s">
        <v>90</v>
      </c>
      <c r="F85" s="53" t="s">
        <v>22</v>
      </c>
      <c r="G85" s="53" t="s">
        <v>33</v>
      </c>
      <c r="H85" s="53" t="s">
        <v>38</v>
      </c>
      <c r="I85" s="53" t="s">
        <v>39</v>
      </c>
      <c r="J85" s="53" t="s">
        <v>40</v>
      </c>
    </row>
    <row r="86" spans="1:11" ht="20" x14ac:dyDescent="0.25">
      <c r="A86" s="48" t="s">
        <v>59</v>
      </c>
      <c r="B86" s="127">
        <v>12</v>
      </c>
      <c r="C86" s="49">
        <v>4</v>
      </c>
      <c r="D86" s="50">
        <v>2</v>
      </c>
      <c r="E86" s="49">
        <f>C86-D86</f>
        <v>2</v>
      </c>
      <c r="F86" s="51">
        <f>D86/C86</f>
        <v>0.5</v>
      </c>
      <c r="G86" s="51">
        <f>E86/C86</f>
        <v>0.5</v>
      </c>
      <c r="H86" s="51">
        <f>1-((F86^2)+(G86^2))</f>
        <v>0.5</v>
      </c>
      <c r="I86" s="51">
        <f>C86/B86</f>
        <v>0.33333333333333331</v>
      </c>
      <c r="J86" s="125">
        <f>C83-((I86*H86)+(I87*H87)+(H88*I88))</f>
        <v>7.7777777777777724E-2</v>
      </c>
      <c r="K86" s="76" t="s">
        <v>63</v>
      </c>
    </row>
    <row r="87" spans="1:11" ht="20" x14ac:dyDescent="0.25">
      <c r="A87" s="48" t="s">
        <v>50</v>
      </c>
      <c r="B87" s="128"/>
      <c r="C87" s="49">
        <v>5</v>
      </c>
      <c r="D87" s="50">
        <v>2</v>
      </c>
      <c r="E87" s="49">
        <f>C87-D87</f>
        <v>3</v>
      </c>
      <c r="F87" s="51">
        <f>D87/C87</f>
        <v>0.4</v>
      </c>
      <c r="G87" s="51">
        <f>E87/C87</f>
        <v>0.6</v>
      </c>
      <c r="H87" s="51">
        <f>1-((F87^2)+(G87^2))</f>
        <v>0.48</v>
      </c>
      <c r="I87" s="51">
        <f>C87/B86</f>
        <v>0.41666666666666669</v>
      </c>
      <c r="J87" s="133"/>
      <c r="K87" s="76" t="s">
        <v>57</v>
      </c>
    </row>
    <row r="88" spans="1:11" ht="20" x14ac:dyDescent="0.25">
      <c r="A88" s="48" t="s">
        <v>54</v>
      </c>
      <c r="B88" s="129"/>
      <c r="C88" s="49">
        <v>3</v>
      </c>
      <c r="D88" s="50">
        <v>0</v>
      </c>
      <c r="E88" s="49">
        <f>C88-D88</f>
        <v>3</v>
      </c>
      <c r="F88" s="51">
        <f>D88/C88</f>
        <v>0</v>
      </c>
      <c r="G88" s="51">
        <f>E88/C88</f>
        <v>1</v>
      </c>
      <c r="H88" s="51">
        <f>1-((F88^2)+(G88^2))</f>
        <v>0</v>
      </c>
      <c r="I88" s="51">
        <f>C88/B86</f>
        <v>0.25</v>
      </c>
      <c r="J88" s="126"/>
      <c r="K88" s="76" t="s">
        <v>52</v>
      </c>
    </row>
    <row r="90" spans="1:11" ht="19" x14ac:dyDescent="0.2">
      <c r="A90" s="52" t="s">
        <v>44</v>
      </c>
      <c r="B90" s="53" t="s">
        <v>35</v>
      </c>
      <c r="C90" s="53" t="s">
        <v>36</v>
      </c>
      <c r="D90" s="53" t="s">
        <v>37</v>
      </c>
      <c r="E90" s="53" t="s">
        <v>90</v>
      </c>
      <c r="F90" s="53" t="s">
        <v>22</v>
      </c>
      <c r="G90" s="53" t="s">
        <v>33</v>
      </c>
      <c r="H90" s="53" t="s">
        <v>38</v>
      </c>
      <c r="I90" s="53" t="s">
        <v>39</v>
      </c>
      <c r="J90" s="53" t="s">
        <v>40</v>
      </c>
    </row>
    <row r="91" spans="1:11" ht="20" x14ac:dyDescent="0.2">
      <c r="A91" s="55" t="s">
        <v>111</v>
      </c>
      <c r="B91" s="123">
        <f>B86</f>
        <v>12</v>
      </c>
      <c r="C91" s="56">
        <v>5</v>
      </c>
      <c r="D91" s="57">
        <v>2</v>
      </c>
      <c r="E91" s="56">
        <f>C91-D91</f>
        <v>3</v>
      </c>
      <c r="F91" s="58">
        <f>D91/C91</f>
        <v>0.4</v>
      </c>
      <c r="G91" s="58">
        <f>E91/C91</f>
        <v>0.6</v>
      </c>
      <c r="H91" s="58">
        <f>1-((F91^2)+(G91^2))</f>
        <v>0.48</v>
      </c>
      <c r="I91" s="58">
        <f>C91/B91</f>
        <v>0.41666666666666669</v>
      </c>
      <c r="J91" s="130">
        <f>C83-((I91*H91)+(I92*H92))</f>
        <v>6.3492063492063266E-3</v>
      </c>
    </row>
    <row r="92" spans="1:11" ht="20" x14ac:dyDescent="0.2">
      <c r="A92" s="55" t="s">
        <v>112</v>
      </c>
      <c r="B92" s="124"/>
      <c r="C92" s="56">
        <v>7</v>
      </c>
      <c r="D92" s="57">
        <v>5</v>
      </c>
      <c r="E92" s="56">
        <f>C92-D92</f>
        <v>2</v>
      </c>
      <c r="F92" s="58">
        <f>D92/C92</f>
        <v>0.7142857142857143</v>
      </c>
      <c r="G92" s="58">
        <f>E92/C92</f>
        <v>0.2857142857142857</v>
      </c>
      <c r="H92" s="58">
        <f>1-((F92^2)+(G92^2))</f>
        <v>0.40816326530612246</v>
      </c>
      <c r="I92" s="58">
        <f>C92/B91</f>
        <v>0.58333333333333337</v>
      </c>
      <c r="J92" s="132"/>
    </row>
    <row r="94" spans="1:11" ht="21" x14ac:dyDescent="0.25">
      <c r="A94" s="29" t="s">
        <v>113</v>
      </c>
      <c r="D94" s="27"/>
      <c r="E94" s="36"/>
      <c r="F94" s="37"/>
      <c r="G94" s="37"/>
      <c r="H94" s="38"/>
      <c r="I94" s="37"/>
      <c r="J94" s="39"/>
    </row>
    <row r="95" spans="1:11" ht="21" x14ac:dyDescent="0.25">
      <c r="A95" s="60" t="s">
        <v>94</v>
      </c>
      <c r="B95" s="61" t="s">
        <v>114</v>
      </c>
      <c r="D95" s="27"/>
      <c r="E95" s="36"/>
      <c r="F95" s="37"/>
      <c r="G95" s="37"/>
      <c r="H95" s="38"/>
      <c r="I95" s="37"/>
      <c r="J95" s="39"/>
    </row>
    <row r="96" spans="1:11" ht="16" x14ac:dyDescent="0.2">
      <c r="A96" s="27"/>
      <c r="B96" s="27"/>
      <c r="C96" s="27"/>
      <c r="D96" s="27"/>
      <c r="E96" s="27"/>
      <c r="F96" s="45">
        <v>3</v>
      </c>
      <c r="G96" s="44" t="s">
        <v>86</v>
      </c>
      <c r="H96" s="27"/>
      <c r="I96" s="27"/>
      <c r="J96" s="27"/>
    </row>
    <row r="97" spans="1:11" ht="16" x14ac:dyDescent="0.2">
      <c r="A97" s="122" t="s">
        <v>114</v>
      </c>
      <c r="B97" s="122"/>
      <c r="C97" s="122"/>
      <c r="D97" s="27"/>
      <c r="E97" s="36"/>
      <c r="F97" s="31">
        <v>11</v>
      </c>
      <c r="G97" s="32" t="s">
        <v>87</v>
      </c>
      <c r="H97" s="38"/>
      <c r="I97" s="27"/>
      <c r="J97" s="39"/>
    </row>
    <row r="98" spans="1:11" ht="16" x14ac:dyDescent="0.2">
      <c r="A98" s="34" t="s">
        <v>100</v>
      </c>
      <c r="B98" s="34" t="s">
        <v>33</v>
      </c>
      <c r="C98" s="34" t="s">
        <v>34</v>
      </c>
      <c r="D98" s="27"/>
      <c r="E98" s="36"/>
      <c r="F98" s="31">
        <v>2</v>
      </c>
      <c r="G98" s="32" t="s">
        <v>88</v>
      </c>
      <c r="H98" s="38"/>
      <c r="I98" s="27"/>
      <c r="J98" s="39"/>
    </row>
    <row r="99" spans="1:11" ht="16" x14ac:dyDescent="0.2">
      <c r="A99" s="46">
        <f>F99</f>
        <v>0.3125</v>
      </c>
      <c r="B99" s="46">
        <f>F97/SUM(F96:F98)</f>
        <v>0.6875</v>
      </c>
      <c r="C99" s="47">
        <f>1-(A99^2+B99^2)</f>
        <v>0.4296875</v>
      </c>
      <c r="D99" s="27"/>
      <c r="E99" s="36"/>
      <c r="F99" s="33">
        <f>(F96+F98)/SUM(F96:F98)</f>
        <v>0.3125</v>
      </c>
      <c r="G99" s="32" t="s">
        <v>32</v>
      </c>
      <c r="H99" s="38"/>
      <c r="I99" s="27"/>
      <c r="J99" s="39"/>
    </row>
    <row r="100" spans="1:11" x14ac:dyDescent="0.2">
      <c r="A100" s="27"/>
      <c r="B100" s="35"/>
      <c r="C100" s="36"/>
      <c r="D100" s="27"/>
      <c r="E100" s="36"/>
      <c r="F100" s="37"/>
      <c r="G100" s="37"/>
      <c r="H100" s="38"/>
      <c r="I100" s="27"/>
      <c r="J100" s="39"/>
    </row>
    <row r="101" spans="1:11" ht="19" x14ac:dyDescent="0.2">
      <c r="A101" s="52" t="s">
        <v>42</v>
      </c>
      <c r="B101" s="53" t="s">
        <v>35</v>
      </c>
      <c r="C101" s="53" t="s">
        <v>36</v>
      </c>
      <c r="D101" s="53" t="s">
        <v>89</v>
      </c>
      <c r="E101" s="53" t="s">
        <v>90</v>
      </c>
      <c r="F101" s="53" t="s">
        <v>22</v>
      </c>
      <c r="G101" s="53" t="s">
        <v>33</v>
      </c>
      <c r="H101" s="53" t="s">
        <v>38</v>
      </c>
      <c r="I101" s="53" t="s">
        <v>39</v>
      </c>
      <c r="J101" s="53" t="s">
        <v>40</v>
      </c>
    </row>
    <row r="102" spans="1:11" ht="20" x14ac:dyDescent="0.25">
      <c r="A102" s="48" t="s">
        <v>59</v>
      </c>
      <c r="B102" s="127">
        <v>16</v>
      </c>
      <c r="C102" s="49">
        <v>4</v>
      </c>
      <c r="D102" s="50">
        <v>0</v>
      </c>
      <c r="E102" s="49">
        <f>C102-D102</f>
        <v>4</v>
      </c>
      <c r="F102" s="51">
        <f>D102/C102</f>
        <v>0</v>
      </c>
      <c r="G102" s="51">
        <f>E102/C102</f>
        <v>1</v>
      </c>
      <c r="H102" s="51">
        <f>1-((F102^2)+(G102^2))</f>
        <v>0</v>
      </c>
      <c r="I102" s="51">
        <f>C102/B102</f>
        <v>0.25</v>
      </c>
      <c r="J102" s="125">
        <f>C99-((I102*H102)+(I103*H103)+(H104*I104))</f>
        <v>0.13802083333333337</v>
      </c>
      <c r="K102" s="76" t="s">
        <v>57</v>
      </c>
    </row>
    <row r="103" spans="1:11" ht="20" x14ac:dyDescent="0.25">
      <c r="A103" s="48" t="s">
        <v>50</v>
      </c>
      <c r="B103" s="128"/>
      <c r="C103" s="49">
        <v>6</v>
      </c>
      <c r="D103" s="50">
        <v>1</v>
      </c>
      <c r="E103" s="49">
        <f>C103-D103</f>
        <v>5</v>
      </c>
      <c r="F103" s="51">
        <f>D103/C103</f>
        <v>0.16666666666666666</v>
      </c>
      <c r="G103" s="51">
        <f>E103/C103</f>
        <v>0.83333333333333337</v>
      </c>
      <c r="H103" s="51">
        <f>1-((F103^2)+(G103^2))</f>
        <v>0.27777777777777768</v>
      </c>
      <c r="I103" s="51">
        <f>C103/B102</f>
        <v>0.375</v>
      </c>
      <c r="J103" s="133"/>
      <c r="K103" s="76" t="s">
        <v>57</v>
      </c>
    </row>
    <row r="104" spans="1:11" ht="20" x14ac:dyDescent="0.25">
      <c r="A104" s="48" t="s">
        <v>54</v>
      </c>
      <c r="B104" s="129"/>
      <c r="C104" s="49">
        <v>6</v>
      </c>
      <c r="D104" s="50">
        <v>3</v>
      </c>
      <c r="E104" s="49">
        <f>C104-D104</f>
        <v>3</v>
      </c>
      <c r="F104" s="51">
        <f>D104/C104</f>
        <v>0.5</v>
      </c>
      <c r="G104" s="51">
        <f>E104/C104</f>
        <v>0.5</v>
      </c>
      <c r="H104" s="51">
        <f>1-((F104^2)+(G104^2))</f>
        <v>0.5</v>
      </c>
      <c r="I104" s="51">
        <f>C104/B102</f>
        <v>0.375</v>
      </c>
      <c r="J104" s="126"/>
      <c r="K104" s="76" t="s">
        <v>52</v>
      </c>
    </row>
    <row r="106" spans="1:11" ht="19" x14ac:dyDescent="0.2">
      <c r="A106" s="52" t="s">
        <v>102</v>
      </c>
      <c r="B106" s="53" t="s">
        <v>35</v>
      </c>
      <c r="C106" s="53" t="s">
        <v>36</v>
      </c>
      <c r="D106" s="53" t="s">
        <v>37</v>
      </c>
      <c r="E106" s="53" t="s">
        <v>90</v>
      </c>
      <c r="F106" s="53" t="s">
        <v>22</v>
      </c>
      <c r="G106" s="53" t="s">
        <v>33</v>
      </c>
      <c r="H106" s="53" t="s">
        <v>38</v>
      </c>
      <c r="I106" s="53" t="s">
        <v>39</v>
      </c>
      <c r="J106" s="53" t="s">
        <v>40</v>
      </c>
    </row>
    <row r="107" spans="1:11" ht="20" x14ac:dyDescent="0.25">
      <c r="A107" s="48" t="s">
        <v>115</v>
      </c>
      <c r="B107" s="123">
        <f>B102</f>
        <v>16</v>
      </c>
      <c r="C107" s="56">
        <v>9</v>
      </c>
      <c r="D107" s="57">
        <v>2</v>
      </c>
      <c r="E107" s="56">
        <f>C107-D107</f>
        <v>7</v>
      </c>
      <c r="F107" s="58">
        <f>D107/C107</f>
        <v>0.22222222222222221</v>
      </c>
      <c r="G107" s="58">
        <f>E107/C107</f>
        <v>0.77777777777777779</v>
      </c>
      <c r="H107" s="59">
        <f>1-((F107^2)+(G107^2))</f>
        <v>0.34567901234567899</v>
      </c>
      <c r="I107" s="58">
        <f>C107/B107</f>
        <v>0.5625</v>
      </c>
      <c r="J107" s="130">
        <f>C99-((I107*H107)+(I108*H108))</f>
        <v>2.0957341269841279E-2</v>
      </c>
    </row>
    <row r="108" spans="1:11" ht="20" x14ac:dyDescent="0.25">
      <c r="A108" s="48" t="s">
        <v>116</v>
      </c>
      <c r="B108" s="124"/>
      <c r="C108" s="56">
        <v>7</v>
      </c>
      <c r="D108" s="57">
        <v>3</v>
      </c>
      <c r="E108" s="56">
        <f>C108-D108</f>
        <v>4</v>
      </c>
      <c r="F108" s="58">
        <f>D108/C108</f>
        <v>0.42857142857142855</v>
      </c>
      <c r="G108" s="58">
        <f>E108/C108</f>
        <v>0.5714285714285714</v>
      </c>
      <c r="H108" s="59">
        <f>1-((F108^2)+(G108^2))</f>
        <v>0.48979591836734704</v>
      </c>
      <c r="I108" s="58">
        <f>C108/B107</f>
        <v>0.4375</v>
      </c>
      <c r="J108" s="132"/>
    </row>
    <row r="118" spans="7:7" ht="19" x14ac:dyDescent="0.2">
      <c r="G118" s="70" t="s">
        <v>105</v>
      </c>
    </row>
    <row r="119" spans="7:7" ht="19" x14ac:dyDescent="0.25">
      <c r="G119" s="71" t="s">
        <v>92</v>
      </c>
    </row>
  </sheetData>
  <autoFilter ref="A1:I29" xr:uid="{A20D5594-2542-0142-9ABE-8FE09A40CB57}"/>
  <mergeCells count="15">
    <mergeCell ref="A66:C66"/>
    <mergeCell ref="B75:B76"/>
    <mergeCell ref="J75:J76"/>
    <mergeCell ref="A81:C81"/>
    <mergeCell ref="B107:B108"/>
    <mergeCell ref="J107:J108"/>
    <mergeCell ref="B71:B72"/>
    <mergeCell ref="J71:J72"/>
    <mergeCell ref="B102:B104"/>
    <mergeCell ref="J102:J104"/>
    <mergeCell ref="B86:B88"/>
    <mergeCell ref="J86:J88"/>
    <mergeCell ref="B91:B92"/>
    <mergeCell ref="J91:J92"/>
    <mergeCell ref="A97:C9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EEB8A-EB39-5A40-A996-5B8F6874C93E}">
  <dimension ref="J1"/>
  <sheetViews>
    <sheetView topLeftCell="A3" zoomScale="99" workbookViewId="0">
      <selection activeCell="H32" sqref="H32"/>
    </sheetView>
  </sheetViews>
  <sheetFormatPr baseColWidth="10" defaultRowHeight="16" x14ac:dyDescent="0.2"/>
  <cols>
    <col min="1" max="1" width="28.5" bestFit="1" customWidth="1"/>
  </cols>
  <sheetData>
    <row r="1" spans="10:10" ht="19" x14ac:dyDescent="0.25">
      <c r="J1" s="88" t="s">
        <v>133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86D53-908D-9745-9246-261051F2C0D5}">
  <dimension ref="A1:N57"/>
  <sheetViews>
    <sheetView topLeftCell="A38" zoomScale="120" zoomScaleNormal="120" workbookViewId="0">
      <selection activeCell="K26" sqref="K26"/>
    </sheetView>
  </sheetViews>
  <sheetFormatPr baseColWidth="10" defaultRowHeight="16" x14ac:dyDescent="0.2"/>
  <cols>
    <col min="1" max="1" width="35.6640625" customWidth="1"/>
    <col min="2" max="2" width="11.33203125" bestFit="1" customWidth="1"/>
    <col min="5" max="5" width="10.83203125" customWidth="1"/>
    <col min="6" max="6" width="37.33203125" bestFit="1" customWidth="1"/>
    <col min="11" max="11" width="37.33203125" bestFit="1" customWidth="1"/>
    <col min="13" max="13" width="17.5" customWidth="1"/>
  </cols>
  <sheetData>
    <row r="1" spans="10:10" ht="19" x14ac:dyDescent="0.25">
      <c r="J1" s="88" t="s">
        <v>133</v>
      </c>
    </row>
    <row r="37" spans="1:14" ht="20" thickBot="1" x14ac:dyDescent="0.3">
      <c r="G37" s="94" t="s">
        <v>144</v>
      </c>
      <c r="H37" s="95"/>
      <c r="M37" s="94" t="s">
        <v>145</v>
      </c>
      <c r="N37" s="95"/>
    </row>
    <row r="38" spans="1:14" ht="69" thickBot="1" x14ac:dyDescent="0.25">
      <c r="A38" s="90" t="s">
        <v>41</v>
      </c>
      <c r="B38" s="91" t="s">
        <v>136</v>
      </c>
      <c r="C38" s="91" t="s">
        <v>137</v>
      </c>
      <c r="D38" s="91" t="s">
        <v>138</v>
      </c>
      <c r="E38" s="91" t="s">
        <v>139</v>
      </c>
      <c r="G38" s="90"/>
      <c r="H38" s="91" t="s">
        <v>136</v>
      </c>
      <c r="I38" s="91" t="s">
        <v>137</v>
      </c>
      <c r="J38" s="91" t="s">
        <v>138</v>
      </c>
      <c r="K38" s="91" t="s">
        <v>139</v>
      </c>
      <c r="M38" s="92" t="s">
        <v>142</v>
      </c>
      <c r="N38" s="93">
        <v>-0.21</v>
      </c>
    </row>
    <row r="39" spans="1:14" ht="18" thickBot="1" x14ac:dyDescent="0.25">
      <c r="A39" s="92" t="s">
        <v>140</v>
      </c>
      <c r="B39" s="93">
        <v>5.7</v>
      </c>
      <c r="C39" s="93">
        <v>0</v>
      </c>
      <c r="D39" s="93">
        <v>5</v>
      </c>
      <c r="E39" s="93">
        <v>1</v>
      </c>
      <c r="G39" s="92" t="s">
        <v>142</v>
      </c>
      <c r="H39" s="93">
        <v>-0.2</v>
      </c>
      <c r="I39" s="93">
        <v>0.55000000000000004</v>
      </c>
      <c r="J39" s="93">
        <v>0.2</v>
      </c>
      <c r="K39" s="93">
        <v>-0.02</v>
      </c>
      <c r="M39" s="92" t="s">
        <v>143</v>
      </c>
      <c r="N39" s="93">
        <v>0.27</v>
      </c>
    </row>
    <row r="40" spans="1:14" ht="35" thickBot="1" x14ac:dyDescent="0.25">
      <c r="A40" s="92" t="s">
        <v>29</v>
      </c>
      <c r="B40" s="93">
        <v>5.9</v>
      </c>
      <c r="C40" s="93">
        <v>2</v>
      </c>
      <c r="D40" s="93">
        <v>4</v>
      </c>
      <c r="E40" s="93">
        <v>1</v>
      </c>
      <c r="G40" s="92" t="s">
        <v>143</v>
      </c>
      <c r="H40" s="93">
        <v>0.15</v>
      </c>
      <c r="I40" s="93">
        <v>0.75</v>
      </c>
      <c r="J40" s="93">
        <v>-0.1</v>
      </c>
      <c r="K40" s="93">
        <v>0.4</v>
      </c>
    </row>
    <row r="41" spans="1:14" ht="18" thickBot="1" x14ac:dyDescent="0.25">
      <c r="A41" s="92" t="s">
        <v>141</v>
      </c>
      <c r="B41" s="93">
        <v>6.2</v>
      </c>
      <c r="C41" s="93">
        <v>1</v>
      </c>
      <c r="D41" s="93">
        <v>6</v>
      </c>
      <c r="E41" s="93">
        <v>3</v>
      </c>
    </row>
    <row r="42" spans="1:14" x14ac:dyDescent="0.2">
      <c r="A42" s="113" t="s">
        <v>151</v>
      </c>
      <c r="B42" s="115">
        <f>AVERAGE(B39:B41)</f>
        <v>5.9333333333333336</v>
      </c>
      <c r="C42" s="115">
        <f t="shared" ref="C42:D42" si="0">AVERAGE(C39:C41)</f>
        <v>1</v>
      </c>
      <c r="D42" s="115">
        <f t="shared" si="0"/>
        <v>5</v>
      </c>
      <c r="E42" s="115">
        <f>AVERAGE(E39:E41)</f>
        <v>1.6666666666666667</v>
      </c>
    </row>
    <row r="43" spans="1:14" ht="17" x14ac:dyDescent="0.2">
      <c r="A43" s="114" t="s">
        <v>152</v>
      </c>
      <c r="B43" s="116">
        <f>STDEV(B39:B41)</f>
        <v>0.25166114784235832</v>
      </c>
      <c r="C43" s="116">
        <f t="shared" ref="C43:E43" si="1">STDEV(C39:C41)</f>
        <v>1</v>
      </c>
      <c r="D43" s="116">
        <f t="shared" si="1"/>
        <v>1</v>
      </c>
      <c r="E43" s="116">
        <f t="shared" si="1"/>
        <v>1.1547005383792515</v>
      </c>
    </row>
    <row r="44" spans="1:14" ht="17" thickBot="1" x14ac:dyDescent="0.25"/>
    <row r="45" spans="1:14" ht="69" thickBot="1" x14ac:dyDescent="0.25">
      <c r="A45" s="90" t="s">
        <v>41</v>
      </c>
      <c r="B45" s="91" t="s">
        <v>136</v>
      </c>
      <c r="C45" s="91" t="s">
        <v>137</v>
      </c>
      <c r="D45" s="91" t="s">
        <v>138</v>
      </c>
      <c r="E45" s="91" t="s">
        <v>139</v>
      </c>
    </row>
    <row r="46" spans="1:14" ht="18" thickBot="1" x14ac:dyDescent="0.25">
      <c r="A46" s="92" t="s">
        <v>140</v>
      </c>
      <c r="B46" s="117">
        <f>(B39-B42)/B43</f>
        <v>-0.92717264994553095</v>
      </c>
      <c r="C46" s="117">
        <f>(C39-C42)/C43</f>
        <v>-1</v>
      </c>
      <c r="D46" s="117">
        <f>(D39-D42)/D43</f>
        <v>0</v>
      </c>
      <c r="E46" s="117">
        <f>(E39-E42)/E43</f>
        <v>-0.57735026918962584</v>
      </c>
    </row>
    <row r="47" spans="1:14" ht="18" thickBot="1" x14ac:dyDescent="0.25">
      <c r="A47" s="92" t="s">
        <v>29</v>
      </c>
      <c r="B47" s="117">
        <f>(B40-B42)/B43</f>
        <v>-0.13245323570650391</v>
      </c>
      <c r="C47" s="117">
        <f>(C40-C42)/C43</f>
        <v>1</v>
      </c>
      <c r="D47" s="117">
        <f>(D40-D42)/D43</f>
        <v>-1</v>
      </c>
      <c r="E47" s="117">
        <f>(E40-E42)/E43</f>
        <v>-0.57735026918962584</v>
      </c>
    </row>
    <row r="48" spans="1:14" ht="18" thickBot="1" x14ac:dyDescent="0.25">
      <c r="A48" s="92" t="s">
        <v>141</v>
      </c>
      <c r="B48" s="117">
        <f>(B41-B42)/B43</f>
        <v>1.0596258856520349</v>
      </c>
      <c r="C48" s="117">
        <f>(C41-C42)/C43</f>
        <v>0</v>
      </c>
      <c r="D48" s="117">
        <f>(D41-D42)/D43</f>
        <v>1</v>
      </c>
      <c r="E48" s="117">
        <f>(E41-E42)/E43</f>
        <v>1.1547005383792515</v>
      </c>
    </row>
    <row r="49" spans="1:14" x14ac:dyDescent="0.2">
      <c r="A49" s="113"/>
      <c r="B49" s="115"/>
      <c r="C49" s="115"/>
      <c r="D49" s="115"/>
      <c r="E49" s="115"/>
    </row>
    <row r="51" spans="1:14" ht="21" x14ac:dyDescent="0.25">
      <c r="A51" s="101" t="s">
        <v>134</v>
      </c>
      <c r="B51" s="96" t="s">
        <v>30</v>
      </c>
      <c r="C51" s="96" t="s">
        <v>29</v>
      </c>
      <c r="D51" s="97" t="s">
        <v>141</v>
      </c>
      <c r="F51" s="102" t="s">
        <v>148</v>
      </c>
      <c r="G51" s="96" t="s">
        <v>30</v>
      </c>
      <c r="H51" s="96" t="s">
        <v>29</v>
      </c>
      <c r="I51" s="97" t="s">
        <v>141</v>
      </c>
      <c r="K51" s="103" t="s">
        <v>149</v>
      </c>
      <c r="L51" s="107" t="s">
        <v>146</v>
      </c>
      <c r="M51" s="107" t="s">
        <v>29</v>
      </c>
      <c r="N51" s="108" t="s">
        <v>141</v>
      </c>
    </row>
    <row r="52" spans="1:14" ht="21" x14ac:dyDescent="0.25">
      <c r="A52" s="89" t="s">
        <v>135</v>
      </c>
      <c r="B52" s="121">
        <f>B46*H39+C46*I39+D46*J39+E46*K39</f>
        <v>-0.35301846462710135</v>
      </c>
      <c r="C52" s="118">
        <f>B47*H39+C47*I39+D47*J39+E47*K39</f>
        <v>0.38803765252509331</v>
      </c>
      <c r="D52" s="119">
        <f>B48*H39+C48*I39+D48*J39+E48*K39</f>
        <v>-3.5019187897992E-2</v>
      </c>
      <c r="F52" s="89" t="s">
        <v>135</v>
      </c>
      <c r="G52" s="120">
        <f>B46*H40+C46*I40+D46*J40+E46*K40</f>
        <v>-1.12001600516768</v>
      </c>
      <c r="H52" s="118">
        <f>B47*H40+C47*I40+D47*J40+E47*K40</f>
        <v>0.59919190696817404</v>
      </c>
      <c r="I52" s="105">
        <f>B48*H40+C48*I40+D48*J40+E48*K40</f>
        <v>0.52082409819950581</v>
      </c>
      <c r="K52" s="89" t="s">
        <v>135</v>
      </c>
      <c r="L52" s="104">
        <f>B53*N38+G53*N39</f>
        <v>-2.0234390074772457E-2</v>
      </c>
      <c r="M52" s="106">
        <f>C53*N38+H53*N39</f>
        <v>4.9157134346686782E-2</v>
      </c>
      <c r="N52" s="105">
        <f>D53*N38+I53*N39</f>
        <v>6.6220240416097823E-2</v>
      </c>
    </row>
    <row r="53" spans="1:14" ht="21" x14ac:dyDescent="0.25">
      <c r="A53" s="89" t="s">
        <v>147</v>
      </c>
      <c r="B53" s="98">
        <f>1/(1+EXP(-1*B52))</f>
        <v>0.4126506431541152</v>
      </c>
      <c r="C53" s="99">
        <f t="shared" ref="C53:D53" si="2">1/(1+EXP(-1*C52))</f>
        <v>0.59581021497241415</v>
      </c>
      <c r="D53" s="100">
        <f t="shared" si="2"/>
        <v>0.49124609761484045</v>
      </c>
      <c r="F53" s="89" t="s">
        <v>147</v>
      </c>
      <c r="G53" s="98">
        <f>1/(1+EXP(-1*G52))</f>
        <v>0.24600831476885829</v>
      </c>
      <c r="H53" s="99">
        <f t="shared" ref="H53" si="3">1/(1+EXP(-1*H52))</f>
        <v>0.64547140552182869</v>
      </c>
      <c r="I53" s="100">
        <f>1/(1+EXP(-1*I52))</f>
        <v>0.62734044783412701</v>
      </c>
      <c r="K53" s="89" t="s">
        <v>147</v>
      </c>
      <c r="L53" s="110">
        <f>1/(1+EXP(-1*L52))</f>
        <v>0.49494157506960079</v>
      </c>
      <c r="M53" s="109">
        <f t="shared" ref="M53" si="4">1/(1+EXP(-1*M52))</f>
        <v>0.51228680950800831</v>
      </c>
      <c r="N53" s="111">
        <f t="shared" ref="N53" si="5">1/(1+EXP(-1*N52))</f>
        <v>0.51654901309493439</v>
      </c>
    </row>
    <row r="54" spans="1:14" ht="21" x14ac:dyDescent="0.25">
      <c r="K54" s="89" t="s">
        <v>150</v>
      </c>
      <c r="L54" s="98" t="str">
        <f>IF(L53&gt; 0.5, "Oui", "Non")</f>
        <v>Non</v>
      </c>
      <c r="M54" s="99" t="str">
        <f t="shared" ref="M54:N54" si="6">IF(M53&gt; 0.5, "Oui", "Non")</f>
        <v>Oui</v>
      </c>
      <c r="N54" s="100" t="str">
        <f t="shared" si="6"/>
        <v>Oui</v>
      </c>
    </row>
    <row r="57" spans="1:14" x14ac:dyDescent="0.2">
      <c r="C57" s="1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Partie 1b</vt:lpstr>
      <vt:lpstr>Partie 1c</vt:lpstr>
      <vt:lpstr>Partie 2- arbre 1</vt:lpstr>
      <vt:lpstr>Partie 2- arbre 2</vt:lpstr>
      <vt:lpstr>Partie 3-1</vt:lpstr>
      <vt:lpstr>Partie 3-3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Niloofar Sokhandan</dc:creator>
  <cp:lastModifiedBy>Niloofar Sokhandan</cp:lastModifiedBy>
  <dcterms:created xsi:type="dcterms:W3CDTF">2020-06-23T18:13:33Z</dcterms:created>
  <dcterms:modified xsi:type="dcterms:W3CDTF">2020-06-26T20:28:53Z</dcterms:modified>
</cp:coreProperties>
</file>