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D_cart/Education/HEC/Ete 2020/Devoir/"/>
    </mc:Choice>
  </mc:AlternateContent>
  <xr:revisionPtr revIDLastSave="0" documentId="13_ncr:1_{BF0240FB-34BF-C741-9261-5C3FB3075696}" xr6:coauthVersionLast="45" xr6:coauthVersionMax="45" xr10:uidLastSave="{00000000-0000-0000-0000-000000000000}"/>
  <bookViews>
    <workbookView xWindow="40" yWindow="460" windowWidth="28760" windowHeight="16160" activeTab="2" xr2:uid="{73152378-1D51-0943-9AE3-329F19CF60B5}"/>
  </bookViews>
  <sheets>
    <sheet name="1-c" sheetId="1" r:id="rId1"/>
    <sheet name="1-d" sheetId="2" r:id="rId2"/>
    <sheet name="3" sheetId="4" r:id="rId3"/>
    <sheet name="3-as value" sheetId="6" r:id="rId4"/>
    <sheet name="3-Alice excluded" sheetId="8" r:id="rId5"/>
    <sheet name="3-Alice excluded-as val" sheetId="10" r:id="rId6"/>
    <sheet name="3-Alice men excluded" sheetId="11" r:id="rId7"/>
    <sheet name="4-2" sheetId="12" r:id="rId8"/>
    <sheet name="4-2 Sexe" sheetId="14" r:id="rId9"/>
    <sheet name="4-2 Provenance" sheetId="15" r:id="rId10"/>
    <sheet name="4-2 Age" sheetId="16" r:id="rId11"/>
    <sheet name="4.2 resume" sheetId="17" r:id="rId12"/>
  </sheets>
  <definedNames>
    <definedName name="_xlnm._FilterDatabase" localSheetId="2" hidden="1">'3'!$B$4:$O$32</definedName>
    <definedName name="_xlnm._FilterDatabase" localSheetId="4" hidden="1">'3-Alice excluded'!$B$4:$O$31</definedName>
    <definedName name="_xlnm._FilterDatabase" localSheetId="6" hidden="1">'3-Alice men excluded'!$B$4:$O$16</definedName>
    <definedName name="_xlnm._FilterDatabase" localSheetId="7" hidden="1">'4-2'!$B$2:$I$30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" i="4" l="1"/>
  <c r="K5" i="4"/>
  <c r="D35" i="4"/>
  <c r="J5" i="4" s="1"/>
  <c r="D34" i="4"/>
  <c r="I23" i="2"/>
  <c r="I20" i="2"/>
  <c r="H26" i="2"/>
  <c r="G26" i="2"/>
  <c r="E26" i="2"/>
  <c r="F26" i="2" s="1"/>
  <c r="C26" i="2"/>
  <c r="H23" i="2"/>
  <c r="H20" i="2"/>
  <c r="G23" i="2"/>
  <c r="F23" i="2"/>
  <c r="E23" i="2"/>
  <c r="E20" i="2"/>
  <c r="F20" i="2" s="1"/>
  <c r="D23" i="2"/>
  <c r="C23" i="2"/>
  <c r="G20" i="2"/>
  <c r="D20" i="2"/>
  <c r="C20" i="2"/>
  <c r="C16" i="2"/>
  <c r="I15" i="1"/>
  <c r="I16" i="1"/>
  <c r="I17" i="1"/>
  <c r="I18" i="1"/>
  <c r="I19" i="1"/>
  <c r="I20" i="1"/>
  <c r="I21" i="1"/>
  <c r="I22" i="1"/>
  <c r="I24" i="1"/>
  <c r="I23" i="1"/>
  <c r="D26" i="2" l="1"/>
  <c r="C7" i="17"/>
  <c r="E7" i="17" s="1"/>
  <c r="C6" i="17"/>
  <c r="E6" i="17" s="1"/>
  <c r="E5" i="17"/>
  <c r="D5" i="17"/>
  <c r="C5" i="17"/>
  <c r="B28" i="16"/>
  <c r="B26" i="16"/>
  <c r="Q19" i="16"/>
  <c r="C24" i="16" s="1"/>
  <c r="Q18" i="16"/>
  <c r="H19" i="16"/>
  <c r="C23" i="16" s="1"/>
  <c r="H18" i="16"/>
  <c r="E23" i="16"/>
  <c r="E32" i="12"/>
  <c r="E24" i="16"/>
  <c r="D24" i="16"/>
  <c r="D23" i="16"/>
  <c r="B28" i="14"/>
  <c r="B23" i="15"/>
  <c r="E21" i="15"/>
  <c r="E20" i="15"/>
  <c r="E19" i="15"/>
  <c r="D21" i="15"/>
  <c r="D20" i="15"/>
  <c r="D19" i="15"/>
  <c r="C21" i="15"/>
  <c r="C20" i="15"/>
  <c r="C19" i="15"/>
  <c r="Z15" i="15"/>
  <c r="H14" i="15"/>
  <c r="Q14" i="15"/>
  <c r="Z14" i="15"/>
  <c r="Q15" i="15"/>
  <c r="H15" i="15"/>
  <c r="B21" i="15"/>
  <c r="B20" i="15"/>
  <c r="B19" i="15"/>
  <c r="H33" i="12"/>
  <c r="B24" i="15" s="1"/>
  <c r="C26" i="14"/>
  <c r="E26" i="14"/>
  <c r="E25" i="14"/>
  <c r="B24" i="14"/>
  <c r="Q20" i="14"/>
  <c r="D26" i="14" s="1"/>
  <c r="Q21" i="14"/>
  <c r="H21" i="14"/>
  <c r="C25" i="14" s="1"/>
  <c r="H20" i="14"/>
  <c r="D25" i="14" s="1"/>
  <c r="H32" i="12"/>
  <c r="B27" i="16" l="1"/>
  <c r="B29" i="14"/>
  <c r="B30" i="14" s="1"/>
  <c r="O14" i="11"/>
  <c r="H19" i="11"/>
  <c r="F19" i="11"/>
  <c r="E19" i="11"/>
  <c r="D19" i="11"/>
  <c r="H18" i="11"/>
  <c r="M21" i="11" s="1"/>
  <c r="F18" i="11"/>
  <c r="L21" i="11" s="1"/>
  <c r="E18" i="11"/>
  <c r="K13" i="11" s="1"/>
  <c r="D18" i="11"/>
  <c r="M16" i="11"/>
  <c r="L16" i="11"/>
  <c r="M15" i="11"/>
  <c r="L15" i="11"/>
  <c r="M14" i="11"/>
  <c r="L14" i="11"/>
  <c r="K14" i="11"/>
  <c r="M13" i="11"/>
  <c r="M12" i="11"/>
  <c r="L12" i="11"/>
  <c r="M11" i="11"/>
  <c r="L11" i="11"/>
  <c r="K11" i="11"/>
  <c r="M10" i="11"/>
  <c r="M9" i="11"/>
  <c r="L9" i="11"/>
  <c r="M8" i="11"/>
  <c r="M7" i="11"/>
  <c r="L7" i="11"/>
  <c r="K7" i="11"/>
  <c r="M6" i="11"/>
  <c r="L6" i="11"/>
  <c r="K6" i="11"/>
  <c r="M5" i="11"/>
  <c r="L5" i="11" l="1"/>
  <c r="L8" i="11"/>
  <c r="L10" i="11"/>
  <c r="L13" i="11"/>
  <c r="K5" i="11"/>
  <c r="K10" i="11"/>
  <c r="K12" i="11"/>
  <c r="K8" i="11"/>
  <c r="K9" i="11"/>
  <c r="K15" i="11"/>
  <c r="J5" i="11"/>
  <c r="J6" i="11"/>
  <c r="J7" i="11"/>
  <c r="J8" i="11"/>
  <c r="J9" i="11"/>
  <c r="J10" i="11"/>
  <c r="J11" i="11"/>
  <c r="J12" i="11"/>
  <c r="J13" i="11"/>
  <c r="J14" i="11"/>
  <c r="J15" i="11"/>
  <c r="J16" i="11"/>
  <c r="J21" i="11"/>
  <c r="K21" i="11"/>
  <c r="N9" i="11" s="1"/>
  <c r="K16" i="11"/>
  <c r="J36" i="8"/>
  <c r="D33" i="8"/>
  <c r="H34" i="8"/>
  <c r="F34" i="8"/>
  <c r="E34" i="8"/>
  <c r="D34" i="8"/>
  <c r="J23" i="8" s="1"/>
  <c r="H33" i="8"/>
  <c r="M29" i="8" s="1"/>
  <c r="F33" i="8"/>
  <c r="L29" i="8" s="1"/>
  <c r="E33" i="8"/>
  <c r="K31" i="8" s="1"/>
  <c r="J27" i="8"/>
  <c r="M23" i="8"/>
  <c r="M22" i="8"/>
  <c r="M16" i="8"/>
  <c r="M11" i="8"/>
  <c r="P30" i="4"/>
  <c r="P29" i="4"/>
  <c r="P24" i="4"/>
  <c r="P23" i="4"/>
  <c r="P22" i="4"/>
  <c r="P21" i="4"/>
  <c r="P15" i="4"/>
  <c r="P13" i="4"/>
  <c r="P12" i="4"/>
  <c r="P8" i="4"/>
  <c r="P7" i="4"/>
  <c r="P6" i="4"/>
  <c r="P5" i="4"/>
  <c r="E34" i="4"/>
  <c r="F34" i="4"/>
  <c r="H34" i="4"/>
  <c r="H35" i="4"/>
  <c r="M7" i="4" s="1"/>
  <c r="E35" i="4"/>
  <c r="F35" i="4"/>
  <c r="N15" i="11" l="1"/>
  <c r="N16" i="11"/>
  <c r="N10" i="11"/>
  <c r="N12" i="11"/>
  <c r="N5" i="11"/>
  <c r="O16" i="11"/>
  <c r="O12" i="11"/>
  <c r="O10" i="11"/>
  <c r="O5" i="11"/>
  <c r="O15" i="11"/>
  <c r="O9" i="11"/>
  <c r="O8" i="11"/>
  <c r="N8" i="11"/>
  <c r="O11" i="11"/>
  <c r="O7" i="11"/>
  <c r="N14" i="11"/>
  <c r="N11" i="11"/>
  <c r="N7" i="11"/>
  <c r="N13" i="11"/>
  <c r="N6" i="11"/>
  <c r="O13" i="11"/>
  <c r="O6" i="11"/>
  <c r="K5" i="8"/>
  <c r="K23" i="8"/>
  <c r="N23" i="8" s="1"/>
  <c r="L9" i="8"/>
  <c r="L28" i="8"/>
  <c r="O27" i="8"/>
  <c r="K36" i="8"/>
  <c r="K27" i="8"/>
  <c r="N27" i="8" s="1"/>
  <c r="K18" i="8"/>
  <c r="K11" i="8"/>
  <c r="L18" i="8"/>
  <c r="L26" i="8"/>
  <c r="L31" i="8"/>
  <c r="L8" i="8"/>
  <c r="L12" i="8"/>
  <c r="M36" i="8"/>
  <c r="L6" i="8"/>
  <c r="L10" i="8"/>
  <c r="L14" i="8"/>
  <c r="L21" i="8"/>
  <c r="M31" i="8"/>
  <c r="L36" i="8"/>
  <c r="M8" i="8"/>
  <c r="M14" i="8"/>
  <c r="L17" i="8"/>
  <c r="L24" i="8"/>
  <c r="L5" i="8"/>
  <c r="L7" i="8"/>
  <c r="L11" i="8"/>
  <c r="L13" i="8"/>
  <c r="L15" i="8"/>
  <c r="L22" i="8"/>
  <c r="L23" i="8"/>
  <c r="O23" i="8" s="1"/>
  <c r="L25" i="8"/>
  <c r="L27" i="8"/>
  <c r="L30" i="8"/>
  <c r="M7" i="8"/>
  <c r="M10" i="8"/>
  <c r="M13" i="8"/>
  <c r="M21" i="8"/>
  <c r="M25" i="8"/>
  <c r="M28" i="8"/>
  <c r="M6" i="8"/>
  <c r="M12" i="8"/>
  <c r="M15" i="8"/>
  <c r="M17" i="8"/>
  <c r="M19" i="8"/>
  <c r="M30" i="8"/>
  <c r="M18" i="8"/>
  <c r="M5" i="8"/>
  <c r="M9" i="8"/>
  <c r="M20" i="8"/>
  <c r="M24" i="8"/>
  <c r="M26" i="8"/>
  <c r="M27" i="8"/>
  <c r="J16" i="8"/>
  <c r="J8" i="8"/>
  <c r="J25" i="8"/>
  <c r="J30" i="8"/>
  <c r="J20" i="8"/>
  <c r="J13" i="8"/>
  <c r="K16" i="8"/>
  <c r="K20" i="8"/>
  <c r="K8" i="8"/>
  <c r="K9" i="8"/>
  <c r="K13" i="8"/>
  <c r="K14" i="8"/>
  <c r="L16" i="8"/>
  <c r="J18" i="8"/>
  <c r="L19" i="8"/>
  <c r="L20" i="8"/>
  <c r="K25" i="8"/>
  <c r="K30" i="8"/>
  <c r="J7" i="8"/>
  <c r="J6" i="8"/>
  <c r="K7" i="8"/>
  <c r="K10" i="8"/>
  <c r="K12" i="8"/>
  <c r="K15" i="8"/>
  <c r="J17" i="8"/>
  <c r="J19" i="8"/>
  <c r="J21" i="8"/>
  <c r="K22" i="8"/>
  <c r="J24" i="8"/>
  <c r="J26" i="8"/>
  <c r="J28" i="8"/>
  <c r="K29" i="8"/>
  <c r="J31" i="8"/>
  <c r="J10" i="8"/>
  <c r="J12" i="8"/>
  <c r="J15" i="8"/>
  <c r="J22" i="8"/>
  <c r="J29" i="8"/>
  <c r="J5" i="8"/>
  <c r="K6" i="8"/>
  <c r="J9" i="8"/>
  <c r="J11" i="8"/>
  <c r="J14" i="8"/>
  <c r="K17" i="8"/>
  <c r="K19" i="8"/>
  <c r="K21" i="8"/>
  <c r="K24" i="8"/>
  <c r="K26" i="8"/>
  <c r="K28" i="8"/>
  <c r="J7" i="4"/>
  <c r="M31" i="4"/>
  <c r="M16" i="4"/>
  <c r="L7" i="4"/>
  <c r="K7" i="4"/>
  <c r="M9" i="4"/>
  <c r="K22" i="4"/>
  <c r="M28" i="4"/>
  <c r="M6" i="4"/>
  <c r="M25" i="4"/>
  <c r="J29" i="4"/>
  <c r="J13" i="4"/>
  <c r="K19" i="4"/>
  <c r="K13" i="4"/>
  <c r="J28" i="4"/>
  <c r="J20" i="4"/>
  <c r="J12" i="4"/>
  <c r="M5" i="4"/>
  <c r="M30" i="4"/>
  <c r="M27" i="4"/>
  <c r="M24" i="4"/>
  <c r="M21" i="4"/>
  <c r="M18" i="4"/>
  <c r="K16" i="4"/>
  <c r="M12" i="4"/>
  <c r="M8" i="4"/>
  <c r="K6" i="4"/>
  <c r="J25" i="4"/>
  <c r="J17" i="4"/>
  <c r="J9" i="4"/>
  <c r="M32" i="4"/>
  <c r="L30" i="4"/>
  <c r="L27" i="4"/>
  <c r="K23" i="4"/>
  <c r="K20" i="4"/>
  <c r="M17" i="4"/>
  <c r="M15" i="4"/>
  <c r="M11" i="4"/>
  <c r="J6" i="4"/>
  <c r="J21" i="4"/>
  <c r="L11" i="4"/>
  <c r="J32" i="4"/>
  <c r="J24" i="4"/>
  <c r="J16" i="4"/>
  <c r="J8" i="4"/>
  <c r="K32" i="4"/>
  <c r="K29" i="4"/>
  <c r="K26" i="4"/>
  <c r="M22" i="4"/>
  <c r="M19" i="4"/>
  <c r="K17" i="4"/>
  <c r="M14" i="4"/>
  <c r="K10" i="4"/>
  <c r="L26" i="4"/>
  <c r="L24" i="4"/>
  <c r="L23" i="4"/>
  <c r="L14" i="4"/>
  <c r="L6" i="4"/>
  <c r="L16" i="4"/>
  <c r="L19" i="4"/>
  <c r="L22" i="4"/>
  <c r="L32" i="4"/>
  <c r="L9" i="4"/>
  <c r="L12" i="4"/>
  <c r="L15" i="4"/>
  <c r="L18" i="4"/>
  <c r="L28" i="4"/>
  <c r="L31" i="4"/>
  <c r="L20" i="4"/>
  <c r="L10" i="4"/>
  <c r="L8" i="4"/>
  <c r="K9" i="4"/>
  <c r="K12" i="4"/>
  <c r="K15" i="4"/>
  <c r="K18" i="4"/>
  <c r="K25" i="4"/>
  <c r="K28" i="4"/>
  <c r="K31" i="4"/>
  <c r="K8" i="4"/>
  <c r="K11" i="4"/>
  <c r="K14" i="4"/>
  <c r="K21" i="4"/>
  <c r="K24" i="4"/>
  <c r="K27" i="4"/>
  <c r="K30" i="4"/>
  <c r="J31" i="4"/>
  <c r="J27" i="4"/>
  <c r="J23" i="4"/>
  <c r="J19" i="4"/>
  <c r="J15" i="4"/>
  <c r="J11" i="4"/>
  <c r="J30" i="4"/>
  <c r="J26" i="4"/>
  <c r="J22" i="4"/>
  <c r="J18" i="4"/>
  <c r="J14" i="4"/>
  <c r="J10" i="4"/>
  <c r="M29" i="4"/>
  <c r="M26" i="4"/>
  <c r="M23" i="4"/>
  <c r="M20" i="4"/>
  <c r="M13" i="4"/>
  <c r="M10" i="4"/>
  <c r="L5" i="4"/>
  <c r="L29" i="4"/>
  <c r="L25" i="4"/>
  <c r="L21" i="4"/>
  <c r="L17" i="4"/>
  <c r="L13" i="4"/>
  <c r="N11" i="8" l="1"/>
  <c r="O11" i="8"/>
  <c r="O10" i="8"/>
  <c r="N10" i="8"/>
  <c r="N19" i="8"/>
  <c r="O19" i="8"/>
  <c r="O8" i="8"/>
  <c r="N8" i="8"/>
  <c r="N9" i="8"/>
  <c r="O9" i="8"/>
  <c r="O22" i="8"/>
  <c r="N22" i="8"/>
  <c r="N31" i="8"/>
  <c r="O31" i="8"/>
  <c r="N24" i="8"/>
  <c r="O24" i="8"/>
  <c r="N17" i="8"/>
  <c r="O17" i="8"/>
  <c r="O20" i="8"/>
  <c r="N20" i="8"/>
  <c r="N16" i="8"/>
  <c r="O16" i="8"/>
  <c r="O14" i="8"/>
  <c r="N14" i="8"/>
  <c r="O5" i="8"/>
  <c r="N5" i="8"/>
  <c r="N12" i="8"/>
  <c r="O12" i="8"/>
  <c r="O28" i="8"/>
  <c r="N28" i="8"/>
  <c r="N21" i="8"/>
  <c r="O21" i="8"/>
  <c r="O7" i="8"/>
  <c r="N7" i="8"/>
  <c r="N25" i="8"/>
  <c r="O25" i="8"/>
  <c r="N29" i="8"/>
  <c r="O29" i="8"/>
  <c r="O26" i="8"/>
  <c r="N26" i="8"/>
  <c r="O18" i="8"/>
  <c r="N18" i="8"/>
  <c r="O13" i="8"/>
  <c r="N13" i="8"/>
  <c r="O15" i="8"/>
  <c r="N15" i="8"/>
  <c r="O6" i="8"/>
  <c r="N6" i="8"/>
  <c r="O30" i="8"/>
  <c r="N30" i="8"/>
  <c r="O8" i="4"/>
  <c r="O21" i="4"/>
  <c r="N28" i="4"/>
  <c r="O18" i="4"/>
  <c r="N18" i="4"/>
  <c r="O11" i="4"/>
  <c r="N11" i="4"/>
  <c r="O27" i="4"/>
  <c r="N27" i="4"/>
  <c r="O16" i="4"/>
  <c r="O32" i="4"/>
  <c r="O24" i="4"/>
  <c r="O13" i="4"/>
  <c r="O29" i="4"/>
  <c r="N8" i="4"/>
  <c r="N24" i="4"/>
  <c r="N9" i="4"/>
  <c r="N25" i="4"/>
  <c r="N16" i="4"/>
  <c r="O22" i="4"/>
  <c r="N22" i="4"/>
  <c r="O15" i="4"/>
  <c r="N15" i="4"/>
  <c r="O31" i="4"/>
  <c r="N31" i="4"/>
  <c r="N21" i="4"/>
  <c r="N7" i="4"/>
  <c r="O6" i="4"/>
  <c r="O9" i="4"/>
  <c r="O25" i="4"/>
  <c r="N32" i="4"/>
  <c r="O10" i="4"/>
  <c r="N10" i="4"/>
  <c r="O26" i="4"/>
  <c r="N26" i="4"/>
  <c r="O19" i="4"/>
  <c r="N19" i="4"/>
  <c r="N12" i="4"/>
  <c r="O12" i="4"/>
  <c r="N6" i="4"/>
  <c r="N17" i="4"/>
  <c r="O20" i="4"/>
  <c r="N20" i="4"/>
  <c r="O14" i="4"/>
  <c r="N14" i="4"/>
  <c r="O30" i="4"/>
  <c r="N30" i="4"/>
  <c r="O23" i="4"/>
  <c r="N23" i="4"/>
  <c r="O7" i="4"/>
  <c r="N13" i="4"/>
  <c r="N29" i="4"/>
  <c r="O28" i="4"/>
  <c r="O5" i="4"/>
  <c r="O17" i="4"/>
  <c r="E15" i="1" l="1"/>
  <c r="F15" i="1" s="1"/>
  <c r="H15" i="1" s="1"/>
  <c r="J15" i="1" s="1"/>
  <c r="E16" i="1"/>
  <c r="F16" i="1" s="1"/>
  <c r="H16" i="1" s="1"/>
  <c r="J16" i="1" s="1"/>
  <c r="E17" i="1"/>
  <c r="F17" i="1" s="1"/>
  <c r="H17" i="1" s="1"/>
  <c r="J17" i="1" s="1"/>
  <c r="E18" i="1"/>
  <c r="F18" i="1" s="1"/>
  <c r="H18" i="1" s="1"/>
  <c r="J18" i="1" s="1"/>
  <c r="E19" i="1"/>
  <c r="F19" i="1" s="1"/>
  <c r="H19" i="1" s="1"/>
  <c r="J19" i="1" s="1"/>
  <c r="E20" i="1"/>
  <c r="F20" i="1" s="1"/>
  <c r="H20" i="1" s="1"/>
  <c r="J20" i="1" s="1"/>
  <c r="E21" i="1"/>
  <c r="F21" i="1" s="1"/>
  <c r="H21" i="1" s="1"/>
  <c r="J21" i="1" s="1"/>
  <c r="E22" i="1"/>
  <c r="F22" i="1" s="1"/>
  <c r="H22" i="1" s="1"/>
  <c r="J22" i="1" s="1"/>
  <c r="E23" i="1"/>
  <c r="E24" i="1"/>
  <c r="F24" i="1" s="1"/>
  <c r="H24" i="1" s="1"/>
  <c r="J24" i="1" s="1"/>
  <c r="D24" i="1"/>
  <c r="C24" i="1" s="1"/>
  <c r="D15" i="1"/>
  <c r="C15" i="1" s="1"/>
  <c r="D16" i="1"/>
  <c r="C16" i="1" s="1"/>
  <c r="D17" i="1"/>
  <c r="C17" i="1" s="1"/>
  <c r="D18" i="1"/>
  <c r="C18" i="1" s="1"/>
  <c r="D19" i="1"/>
  <c r="C19" i="1" s="1"/>
  <c r="D20" i="1"/>
  <c r="C20" i="1" s="1"/>
  <c r="D21" i="1"/>
  <c r="C21" i="1" s="1"/>
  <c r="D22" i="1"/>
  <c r="C22" i="1" s="1"/>
  <c r="D23" i="1"/>
  <c r="F23" i="1" l="1"/>
  <c r="H23" i="1" s="1"/>
  <c r="C23" i="1"/>
  <c r="J23" i="1" l="1"/>
  <c r="M23" i="1" s="1"/>
  <c r="N23" i="1" s="1"/>
  <c r="I26" i="2"/>
  <c r="B25" i="15" l="1"/>
</calcChain>
</file>

<file path=xl/sharedStrings.xml><?xml version="1.0" encoding="utf-8"?>
<sst xmlns="http://schemas.openxmlformats.org/spreadsheetml/2006/main" count="1160" uniqueCount="125">
  <si>
    <t>Lift</t>
  </si>
  <si>
    <t>Confiance</t>
  </si>
  <si>
    <t>Support</t>
  </si>
  <si>
    <t>regle</t>
  </si>
  <si>
    <t>clients</t>
  </si>
  <si>
    <t xml:space="preserve">manteau </t>
  </si>
  <si>
    <t xml:space="preserve">chaussures </t>
  </si>
  <si>
    <t xml:space="preserve">pantalon </t>
  </si>
  <si>
    <t xml:space="preserve">chemises </t>
  </si>
  <si>
    <t xml:space="preserve">ceinture </t>
  </si>
  <si>
    <t>#v25654</t>
  </si>
  <si>
    <t>oui</t>
  </si>
  <si>
    <t>non</t>
  </si>
  <si>
    <t>#v54542</t>
  </si>
  <si>
    <t>#v57545</t>
  </si>
  <si>
    <t>#v86745</t>
  </si>
  <si>
    <t>#v64542</t>
  </si>
  <si>
    <t>#v85163</t>
  </si>
  <si>
    <t>#v54258</t>
  </si>
  <si>
    <t>#v85963</t>
  </si>
  <si>
    <t>#v54212</t>
  </si>
  <si>
    <t>#v54265</t>
  </si>
  <si>
    <t>#v65342</t>
  </si>
  <si>
    <t>#v79745</t>
  </si>
  <si>
    <t>total transaction#</t>
  </si>
  <si>
    <t>X=2, Y=3</t>
  </si>
  <si>
    <t>i)</t>
  </si>
  <si>
    <t>X=3, Y=2</t>
  </si>
  <si>
    <t>ii)</t>
  </si>
  <si>
    <t>iii)</t>
  </si>
  <si>
    <t>montreal</t>
  </si>
  <si>
    <t>X=1&amp;6, Y=4</t>
  </si>
  <si>
    <t>tansaction ID</t>
  </si>
  <si>
    <t>Nom</t>
  </si>
  <si>
    <t>Provenance</t>
  </si>
  <si>
    <t>Age</t>
  </si>
  <si>
    <t>Revenu</t>
  </si>
  <si>
    <t>Sexe</t>
  </si>
  <si>
    <t>Depense</t>
  </si>
  <si>
    <t>Fidélité</t>
  </si>
  <si>
    <t>Louisa</t>
  </si>
  <si>
    <t>Québec</t>
  </si>
  <si>
    <t>F</t>
  </si>
  <si>
    <t>eleve</t>
  </si>
  <si>
    <t>Annie-claire</t>
  </si>
  <si>
    <t>moyen</t>
  </si>
  <si>
    <t>Francoise</t>
  </si>
  <si>
    <t>Chantale</t>
  </si>
  <si>
    <t>Francois</t>
  </si>
  <si>
    <t>Montréal</t>
  </si>
  <si>
    <t>H</t>
  </si>
  <si>
    <t>Jonathan</t>
  </si>
  <si>
    <t>Jeremy</t>
  </si>
  <si>
    <t>Toronto</t>
  </si>
  <si>
    <t>Axel</t>
  </si>
  <si>
    <t>Kevin</t>
  </si>
  <si>
    <t>faible</t>
  </si>
  <si>
    <t>Thiago</t>
  </si>
  <si>
    <t>Clara</t>
  </si>
  <si>
    <t>Bruno</t>
  </si>
  <si>
    <t>Pascal</t>
  </si>
  <si>
    <t>Abou</t>
  </si>
  <si>
    <t>Mohamed</t>
  </si>
  <si>
    <t>Michael</t>
  </si>
  <si>
    <t>Raphaelle</t>
  </si>
  <si>
    <t>Karine</t>
  </si>
  <si>
    <t>Sandra</t>
  </si>
  <si>
    <t>Alice</t>
  </si>
  <si>
    <t>?</t>
  </si>
  <si>
    <t>Steve</t>
  </si>
  <si>
    <t>Fabien</t>
  </si>
  <si>
    <t>Ted</t>
  </si>
  <si>
    <t>Victor</t>
  </si>
  <si>
    <t>Julia</t>
  </si>
  <si>
    <t>Bazia</t>
  </si>
  <si>
    <t>Lucas</t>
  </si>
  <si>
    <t>Thomas</t>
  </si>
  <si>
    <t>Nombre de produit</t>
  </si>
  <si>
    <t>Distance Euclidienne</t>
  </si>
  <si>
    <t>Moyenne</t>
  </si>
  <si>
    <t>Ecart type</t>
  </si>
  <si>
    <t>Standardisation</t>
  </si>
  <si>
    <t>Distance Manhattan</t>
  </si>
  <si>
    <t>feuille niveau 2:</t>
  </si>
  <si>
    <t>Depense &lt; 1708</t>
  </si>
  <si>
    <t>Depense &gt;= 1708</t>
  </si>
  <si>
    <t>Age:</t>
  </si>
  <si>
    <t>Revenue</t>
  </si>
  <si>
    <t>&lt; 46784</t>
  </si>
  <si>
    <t>&gt;= 46784</t>
  </si>
  <si>
    <t>&lt; 30</t>
  </si>
  <si>
    <t>&gt;= 30</t>
  </si>
  <si>
    <t>&lt; 5</t>
  </si>
  <si>
    <t>&gt;= 5</t>
  </si>
  <si>
    <t>nombre de cas</t>
  </si>
  <si>
    <t>Variation</t>
  </si>
  <si>
    <t>Variation de Depense</t>
  </si>
  <si>
    <t>Moyenne de Depense</t>
  </si>
  <si>
    <t>Varioation ponderee=</t>
  </si>
  <si>
    <t>Varioation Global</t>
  </si>
  <si>
    <t>Variation Globale=</t>
  </si>
  <si>
    <t>Reduction de variation=</t>
  </si>
  <si>
    <t>&lt; 29.5</t>
  </si>
  <si>
    <t>&gt; 29.5</t>
  </si>
  <si>
    <t>Varition Globale</t>
  </si>
  <si>
    <t>Reduction de variation</t>
  </si>
  <si>
    <t>Variable explivative</t>
  </si>
  <si>
    <t>Variation Ponderee de Depense</t>
  </si>
  <si>
    <t>chance d'chater Y parmi les gens qui ont achete X</t>
  </si>
  <si>
    <t>chance jump</t>
  </si>
  <si>
    <t>Buy X</t>
  </si>
  <si>
    <t>Buy Y (%)</t>
  </si>
  <si>
    <t>Buy Y (#)</t>
  </si>
  <si>
    <t>Buy X&amp;Y</t>
  </si>
  <si>
    <t>General probability to Buy Y</t>
  </si>
  <si>
    <t>Probability to Buy Y amongst people that buy X</t>
  </si>
  <si>
    <t>Probability increase (times)</t>
  </si>
  <si>
    <t>Support (X =&gt; Y)</t>
  </si>
  <si>
    <t>Support (Y=&gt; X)</t>
  </si>
  <si>
    <t>Frequence X</t>
  </si>
  <si>
    <t>Frequence Y</t>
  </si>
  <si>
    <t>Frequence (X &amp; Y)</t>
  </si>
  <si>
    <t>Confiance (X =&gt; Y)</t>
  </si>
  <si>
    <t>Distance Euclidienne par rapport a Alice</t>
  </si>
  <si>
    <t>Distance Manhattan par rapport a Alice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</si>
</sst>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8" formatCode="0.0000"/>
  </numFmts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theme="1"/>
      <name val="TimesNewRomanPSMT"/>
    </font>
    <font>
      <sz val="11"/>
      <color theme="1"/>
      <name val="TimesNewRomanPSMT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Times New Roman"/>
      <family val="1"/>
    </font>
    <font>
      <sz val="10"/>
      <color rgb="FFFF0000"/>
      <name val="Arial"/>
      <family val="2"/>
    </font>
    <font>
      <b/>
      <sz val="10"/>
      <color rgb="FF0D0D0D"/>
      <name val="Arial"/>
      <family val="2"/>
    </font>
    <font>
      <b/>
      <sz val="10"/>
      <color rgb="FF000000"/>
      <name val="Arial"/>
      <family val="2"/>
    </font>
    <font>
      <b/>
      <sz val="10"/>
      <color rgb="FF0432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8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1" applyNumberFormat="1" applyFont="1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9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0" xfId="0" applyNumberFormat="1"/>
    <xf numFmtId="0" fontId="0" fillId="0" borderId="6" xfId="0" applyFill="1" applyBorder="1" applyAlignment="1">
      <alignment horizontal="center"/>
    </xf>
    <xf numFmtId="9" fontId="0" fillId="0" borderId="0" xfId="1" applyFont="1" applyAlignment="1">
      <alignment horizontal="center"/>
    </xf>
    <xf numFmtId="9" fontId="2" fillId="0" borderId="0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0" xfId="0" applyFont="1"/>
    <xf numFmtId="0" fontId="2" fillId="0" borderId="0" xfId="0" applyFont="1"/>
    <xf numFmtId="9" fontId="0" fillId="0" borderId="0" xfId="1" applyNumberFormat="1" applyFont="1"/>
    <xf numFmtId="1" fontId="0" fillId="2" borderId="0" xfId="0" applyNumberFormat="1" applyFont="1" applyFill="1"/>
    <xf numFmtId="1" fontId="2" fillId="2" borderId="0" xfId="0" applyNumberFormat="1" applyFont="1" applyFill="1"/>
    <xf numFmtId="0" fontId="0" fillId="3" borderId="0" xfId="0" applyFont="1" applyFill="1"/>
    <xf numFmtId="0" fontId="2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10" xfId="0" applyBorder="1" applyAlignment="1">
      <alignment horizontal="center"/>
    </xf>
    <xf numFmtId="0" fontId="6" fillId="0" borderId="11" xfId="0" applyFont="1" applyBorder="1"/>
    <xf numFmtId="0" fontId="5" fillId="0" borderId="11" xfId="0" applyFont="1" applyBorder="1"/>
    <xf numFmtId="0" fontId="5" fillId="0" borderId="12" xfId="0" applyFont="1" applyBorder="1"/>
    <xf numFmtId="0" fontId="6" fillId="0" borderId="11" xfId="0" applyFont="1" applyBorder="1" applyAlignment="1"/>
    <xf numFmtId="0" fontId="5" fillId="0" borderId="11" xfId="0" applyFont="1" applyBorder="1" applyAlignment="1"/>
    <xf numFmtId="0" fontId="5" fillId="0" borderId="12" xfId="0" applyFont="1" applyBorder="1" applyAlignment="1"/>
    <xf numFmtId="0" fontId="6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0" xfId="0" applyAlignment="1"/>
    <xf numFmtId="0" fontId="5" fillId="0" borderId="0" xfId="0" applyFont="1" applyFill="1" applyBorder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10" xfId="0" applyFill="1" applyBorder="1" applyAlignment="1">
      <alignment horizontal="center"/>
    </xf>
    <xf numFmtId="0" fontId="5" fillId="0" borderId="10" xfId="0" applyFont="1" applyBorder="1"/>
    <xf numFmtId="2" fontId="0" fillId="0" borderId="0" xfId="0" applyNumberFormat="1"/>
    <xf numFmtId="0" fontId="8" fillId="0" borderId="0" xfId="0" applyFont="1" applyBorder="1" applyAlignment="1">
      <alignment horizontal="left" vertical="center" wrapText="1" indent="2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righ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 indent="2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right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 indent="2"/>
    </xf>
    <xf numFmtId="0" fontId="8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right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8" fillId="3" borderId="5" xfId="0" applyFont="1" applyFill="1" applyBorder="1" applyAlignment="1">
      <alignment horizontal="left" vertical="center" wrapText="1"/>
    </xf>
    <xf numFmtId="0" fontId="8" fillId="3" borderId="0" xfId="0" applyFont="1" applyFill="1" applyBorder="1" applyAlignment="1">
      <alignment horizontal="left" vertical="center" wrapText="1" indent="2"/>
    </xf>
    <xf numFmtId="0" fontId="8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right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2" fontId="0" fillId="0" borderId="0" xfId="0" applyNumberFormat="1" applyAlignment="1">
      <alignment horizontal="center"/>
    </xf>
    <xf numFmtId="2" fontId="0" fillId="3" borderId="0" xfId="0" applyNumberFormat="1" applyFill="1" applyAlignment="1">
      <alignment horizontal="center"/>
    </xf>
    <xf numFmtId="0" fontId="10" fillId="0" borderId="5" xfId="0" applyFont="1" applyBorder="1" applyAlignment="1">
      <alignment horizontal="left" vertical="center" wrapText="1"/>
    </xf>
    <xf numFmtId="2" fontId="0" fillId="0" borderId="0" xfId="0" applyNumberFormat="1" applyFill="1" applyAlignment="1">
      <alignment horizontal="center"/>
    </xf>
    <xf numFmtId="0" fontId="0" fillId="0" borderId="0" xfId="0" applyFill="1"/>
    <xf numFmtId="0" fontId="8" fillId="3" borderId="2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left" vertical="center" wrapText="1" indent="2"/>
    </xf>
    <xf numFmtId="0" fontId="8" fillId="3" borderId="3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right" vertical="center" wrapText="1"/>
    </xf>
    <xf numFmtId="0" fontId="9" fillId="3" borderId="4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8" fillId="0" borderId="5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 indent="2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right" vertical="center" wrapText="1"/>
    </xf>
    <xf numFmtId="0" fontId="9" fillId="0" borderId="6" xfId="0" applyFont="1" applyFill="1" applyBorder="1" applyAlignment="1">
      <alignment horizontal="center" vertical="center" wrapText="1"/>
    </xf>
    <xf numFmtId="1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10" fillId="0" borderId="6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center"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0" fontId="11" fillId="4" borderId="19" xfId="0" applyFont="1" applyFill="1" applyBorder="1" applyAlignment="1">
      <alignment horizontal="left" vertical="center" wrapText="1" indent="2"/>
    </xf>
    <xf numFmtId="0" fontId="12" fillId="4" borderId="20" xfId="0" applyFont="1" applyFill="1" applyBorder="1" applyAlignment="1">
      <alignment horizontal="center" vertical="center" wrapText="1"/>
    </xf>
    <xf numFmtId="0" fontId="12" fillId="4" borderId="20" xfId="0" applyFont="1" applyFill="1" applyBorder="1" applyAlignment="1">
      <alignment horizontal="left" vertical="center" wrapText="1"/>
    </xf>
    <xf numFmtId="0" fontId="12" fillId="4" borderId="21" xfId="0" applyFont="1" applyFill="1" applyBorder="1" applyAlignment="1">
      <alignment horizontal="center" vertical="center" wrapText="1"/>
    </xf>
    <xf numFmtId="0" fontId="0" fillId="0" borderId="1" xfId="0" applyBorder="1"/>
    <xf numFmtId="0" fontId="0" fillId="5" borderId="8" xfId="0" applyFill="1" applyBorder="1" applyAlignment="1">
      <alignment horizontal="center"/>
    </xf>
    <xf numFmtId="0" fontId="11" fillId="4" borderId="22" xfId="0" applyFont="1" applyFill="1" applyBorder="1" applyAlignment="1">
      <alignment horizontal="left" vertical="center" wrapText="1" indent="2"/>
    </xf>
    <xf numFmtId="0" fontId="12" fillId="4" borderId="23" xfId="0" applyFont="1" applyFill="1" applyBorder="1" applyAlignment="1">
      <alignment horizontal="center" vertical="center" wrapText="1"/>
    </xf>
    <xf numFmtId="0" fontId="12" fillId="4" borderId="23" xfId="0" applyFont="1" applyFill="1" applyBorder="1" applyAlignment="1">
      <alignment horizontal="left" vertical="center" wrapText="1"/>
    </xf>
    <xf numFmtId="0" fontId="0" fillId="0" borderId="24" xfId="0" applyBorder="1" applyAlignment="1">
      <alignment horizontal="center"/>
    </xf>
    <xf numFmtId="1" fontId="0" fillId="0" borderId="25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1" fontId="0" fillId="0" borderId="28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7" fillId="0" borderId="0" xfId="0" applyFont="1"/>
    <xf numFmtId="1" fontId="0" fillId="0" borderId="0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11" fillId="4" borderId="19" xfId="0" applyFont="1" applyFill="1" applyBorder="1" applyAlignment="1">
      <alignment horizontal="center" vertical="center" wrapText="1"/>
    </xf>
    <xf numFmtId="0" fontId="0" fillId="0" borderId="24" xfId="0" applyBorder="1"/>
    <xf numFmtId="1" fontId="0" fillId="0" borderId="26" xfId="0" applyNumberFormat="1" applyBorder="1" applyAlignment="1">
      <alignment horizontal="center"/>
    </xf>
    <xf numFmtId="0" fontId="0" fillId="0" borderId="30" xfId="0" applyBorder="1"/>
    <xf numFmtId="165" fontId="0" fillId="0" borderId="31" xfId="0" applyNumberFormat="1" applyBorder="1" applyAlignment="1">
      <alignment horizontal="center"/>
    </xf>
    <xf numFmtId="165" fontId="2" fillId="0" borderId="29" xfId="0" applyNumberFormat="1" applyFont="1" applyBorder="1" applyAlignment="1">
      <alignment horizontal="center"/>
    </xf>
    <xf numFmtId="0" fontId="2" fillId="0" borderId="27" xfId="0" applyFont="1" applyBorder="1"/>
    <xf numFmtId="0" fontId="7" fillId="0" borderId="13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8" xfId="0" applyFill="1" applyBorder="1" applyAlignment="1">
      <alignment horizontal="center"/>
    </xf>
    <xf numFmtId="1" fontId="0" fillId="0" borderId="25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" fontId="0" fillId="0" borderId="0" xfId="0" applyNumberFormat="1" applyFont="1" applyAlignment="1">
      <alignment horizontal="center"/>
    </xf>
    <xf numFmtId="9" fontId="0" fillId="0" borderId="0" xfId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0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0" fontId="0" fillId="0" borderId="1" xfId="0" applyBorder="1" applyAlignment="1">
      <alignment horizontal="left"/>
    </xf>
    <xf numFmtId="9" fontId="1" fillId="0" borderId="2" xfId="1" applyFont="1" applyBorder="1" applyAlignment="1">
      <alignment horizontal="center"/>
    </xf>
    <xf numFmtId="9" fontId="1" fillId="0" borderId="3" xfId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9" fontId="1" fillId="0" borderId="5" xfId="1" applyFont="1" applyBorder="1" applyAlignment="1">
      <alignment horizontal="center"/>
    </xf>
    <xf numFmtId="9" fontId="1" fillId="0" borderId="0" xfId="1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9" fontId="2" fillId="0" borderId="5" xfId="1" applyFont="1" applyBorder="1" applyAlignment="1">
      <alignment horizontal="center"/>
    </xf>
    <xf numFmtId="9" fontId="2" fillId="0" borderId="0" xfId="1" applyFont="1" applyBorder="1" applyAlignment="1">
      <alignment horizontal="center"/>
    </xf>
    <xf numFmtId="9" fontId="1" fillId="0" borderId="7" xfId="1" applyFont="1" applyBorder="1" applyAlignment="1">
      <alignment horizontal="center"/>
    </xf>
    <xf numFmtId="9" fontId="1" fillId="0" borderId="8" xfId="1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3" xfId="0" applyBorder="1" applyAlignment="1"/>
    <xf numFmtId="0" fontId="0" fillId="0" borderId="3" xfId="0" applyBorder="1" applyAlignment="1">
      <alignment horizontal="center"/>
    </xf>
    <xf numFmtId="0" fontId="0" fillId="0" borderId="3" xfId="0" applyBorder="1"/>
    <xf numFmtId="9" fontId="0" fillId="0" borderId="8" xfId="1" applyFont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8" fontId="0" fillId="0" borderId="9" xfId="0" applyNumberFormat="1" applyBorder="1" applyAlignment="1">
      <alignment horizontal="center"/>
    </xf>
    <xf numFmtId="0" fontId="7" fillId="0" borderId="1" xfId="0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1</xdr:col>
      <xdr:colOff>1007534</xdr:colOff>
      <xdr:row>10</xdr:row>
      <xdr:rowOff>0</xdr:rowOff>
    </xdr:to>
    <xdr:pic>
      <xdr:nvPicPr>
        <xdr:cNvPr id="2" name="Picture 1" descr="page2image56518784">
          <a:extLst>
            <a:ext uri="{FF2B5EF4-FFF2-40B4-BE49-F238E27FC236}">
              <a16:creationId xmlns:a16="http://schemas.microsoft.com/office/drawing/2014/main" id="{E7A63459-4DDA-FE4B-BFE6-3A77A6F80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32000"/>
          <a:ext cx="1003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749300</xdr:colOff>
      <xdr:row>11</xdr:row>
      <xdr:rowOff>0</xdr:rowOff>
    </xdr:to>
    <xdr:pic>
      <xdr:nvPicPr>
        <xdr:cNvPr id="3" name="Picture 2" descr="page2image56510912">
          <a:extLst>
            <a:ext uri="{FF2B5EF4-FFF2-40B4-BE49-F238E27FC236}">
              <a16:creationId xmlns:a16="http://schemas.microsoft.com/office/drawing/2014/main" id="{BFD14462-9664-DD4B-A8D4-6B6703233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35200"/>
          <a:ext cx="749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762000</xdr:colOff>
      <xdr:row>11</xdr:row>
      <xdr:rowOff>0</xdr:rowOff>
    </xdr:from>
    <xdr:to>
      <xdr:col>2</xdr:col>
      <xdr:colOff>469900</xdr:colOff>
      <xdr:row>11</xdr:row>
      <xdr:rowOff>12700</xdr:rowOff>
    </xdr:to>
    <xdr:pic>
      <xdr:nvPicPr>
        <xdr:cNvPr id="4" name="Picture 3" descr="page2image56509184">
          <a:extLst>
            <a:ext uri="{FF2B5EF4-FFF2-40B4-BE49-F238E27FC236}">
              <a16:creationId xmlns:a16="http://schemas.microsoft.com/office/drawing/2014/main" id="{30AF1117-E569-8645-988A-D783EDDEF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00" y="2235200"/>
          <a:ext cx="8382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787400</xdr:colOff>
      <xdr:row>11</xdr:row>
      <xdr:rowOff>0</xdr:rowOff>
    </xdr:from>
    <xdr:to>
      <xdr:col>3</xdr:col>
      <xdr:colOff>448733</xdr:colOff>
      <xdr:row>11</xdr:row>
      <xdr:rowOff>0</xdr:rowOff>
    </xdr:to>
    <xdr:pic>
      <xdr:nvPicPr>
        <xdr:cNvPr id="5" name="Picture 4" descr="page2image56514368">
          <a:extLst>
            <a:ext uri="{FF2B5EF4-FFF2-40B4-BE49-F238E27FC236}">
              <a16:creationId xmlns:a16="http://schemas.microsoft.com/office/drawing/2014/main" id="{C70D5F45-65F8-0249-8ADF-863D011B2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35200"/>
          <a:ext cx="749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723900</xdr:colOff>
      <xdr:row>11</xdr:row>
      <xdr:rowOff>0</xdr:rowOff>
    </xdr:from>
    <xdr:to>
      <xdr:col>4</xdr:col>
      <xdr:colOff>419100</xdr:colOff>
      <xdr:row>11</xdr:row>
      <xdr:rowOff>0</xdr:rowOff>
    </xdr:to>
    <xdr:pic>
      <xdr:nvPicPr>
        <xdr:cNvPr id="6" name="Picture 5" descr="page2image56509568">
          <a:extLst>
            <a:ext uri="{FF2B5EF4-FFF2-40B4-BE49-F238E27FC236}">
              <a16:creationId xmlns:a16="http://schemas.microsoft.com/office/drawing/2014/main" id="{C7CD8F41-253B-5046-90BF-ED5E5EA82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2235200"/>
          <a:ext cx="749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660400</xdr:colOff>
      <xdr:row>11</xdr:row>
      <xdr:rowOff>0</xdr:rowOff>
    </xdr:from>
    <xdr:to>
      <xdr:col>5</xdr:col>
      <xdr:colOff>127001</xdr:colOff>
      <xdr:row>11</xdr:row>
      <xdr:rowOff>0</xdr:rowOff>
    </xdr:to>
    <xdr:pic>
      <xdr:nvPicPr>
        <xdr:cNvPr id="7" name="Picture 6" descr="page2image56518208">
          <a:extLst>
            <a:ext uri="{FF2B5EF4-FFF2-40B4-BE49-F238E27FC236}">
              <a16:creationId xmlns:a16="http://schemas.microsoft.com/office/drawing/2014/main" id="{490ED84F-936C-3346-A6CD-AAE39D261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2235200"/>
          <a:ext cx="749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596900</xdr:colOff>
      <xdr:row>11</xdr:row>
      <xdr:rowOff>0</xdr:rowOff>
    </xdr:from>
    <xdr:to>
      <xdr:col>6</xdr:col>
      <xdr:colOff>304799</xdr:colOff>
      <xdr:row>11</xdr:row>
      <xdr:rowOff>12700</xdr:rowOff>
    </xdr:to>
    <xdr:pic>
      <xdr:nvPicPr>
        <xdr:cNvPr id="8" name="Picture 7" descr="page2image56513216">
          <a:extLst>
            <a:ext uri="{FF2B5EF4-FFF2-40B4-BE49-F238E27FC236}">
              <a16:creationId xmlns:a16="http://schemas.microsoft.com/office/drawing/2014/main" id="{B6AA93B7-7A40-1848-842D-D3370FBEA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2235200"/>
          <a:ext cx="762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546100</xdr:colOff>
      <xdr:row>11</xdr:row>
      <xdr:rowOff>0</xdr:rowOff>
    </xdr:from>
    <xdr:to>
      <xdr:col>7</xdr:col>
      <xdr:colOff>368300</xdr:colOff>
      <xdr:row>11</xdr:row>
      <xdr:rowOff>0</xdr:rowOff>
    </xdr:to>
    <xdr:pic>
      <xdr:nvPicPr>
        <xdr:cNvPr id="9" name="Picture 8" descr="page2image56503360">
          <a:extLst>
            <a:ext uri="{FF2B5EF4-FFF2-40B4-BE49-F238E27FC236}">
              <a16:creationId xmlns:a16="http://schemas.microsoft.com/office/drawing/2014/main" id="{7BB2DC9B-D37D-754D-B103-DE45B8716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9100" y="2235200"/>
          <a:ext cx="1003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736600</xdr:colOff>
      <xdr:row>11</xdr:row>
      <xdr:rowOff>0</xdr:rowOff>
    </xdr:from>
    <xdr:to>
      <xdr:col>8</xdr:col>
      <xdr:colOff>228601</xdr:colOff>
      <xdr:row>11</xdr:row>
      <xdr:rowOff>0</xdr:rowOff>
    </xdr:to>
    <xdr:pic>
      <xdr:nvPicPr>
        <xdr:cNvPr id="10" name="Picture 9" descr="page2image56503552">
          <a:extLst>
            <a:ext uri="{FF2B5EF4-FFF2-40B4-BE49-F238E27FC236}">
              <a16:creationId xmlns:a16="http://schemas.microsoft.com/office/drawing/2014/main" id="{1B8BE317-81F3-9E43-8214-FB57D37C8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2235200"/>
          <a:ext cx="749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673100</xdr:colOff>
      <xdr:row>11</xdr:row>
      <xdr:rowOff>0</xdr:rowOff>
    </xdr:from>
    <xdr:to>
      <xdr:col>9</xdr:col>
      <xdr:colOff>685799</xdr:colOff>
      <xdr:row>11</xdr:row>
      <xdr:rowOff>12700</xdr:rowOff>
    </xdr:to>
    <xdr:pic>
      <xdr:nvPicPr>
        <xdr:cNvPr id="11" name="Picture 10" descr="page2image56504704">
          <a:extLst>
            <a:ext uri="{FF2B5EF4-FFF2-40B4-BE49-F238E27FC236}">
              <a16:creationId xmlns:a16="http://schemas.microsoft.com/office/drawing/2014/main" id="{FE4FC154-4180-C740-93EF-41BDCD487B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7100" y="2235200"/>
          <a:ext cx="8382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698500</xdr:colOff>
      <xdr:row>11</xdr:row>
      <xdr:rowOff>0</xdr:rowOff>
    </xdr:from>
    <xdr:to>
      <xdr:col>10</xdr:col>
      <xdr:colOff>622300</xdr:colOff>
      <xdr:row>11</xdr:row>
      <xdr:rowOff>0</xdr:rowOff>
    </xdr:to>
    <xdr:pic>
      <xdr:nvPicPr>
        <xdr:cNvPr id="12" name="Picture 11" descr="page2image56504320">
          <a:extLst>
            <a:ext uri="{FF2B5EF4-FFF2-40B4-BE49-F238E27FC236}">
              <a16:creationId xmlns:a16="http://schemas.microsoft.com/office/drawing/2014/main" id="{70D73CE3-4BD1-4245-8709-59F912EFF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28000" y="2235200"/>
          <a:ext cx="749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635000</xdr:colOff>
      <xdr:row>11</xdr:row>
      <xdr:rowOff>0</xdr:rowOff>
    </xdr:from>
    <xdr:to>
      <xdr:col>11</xdr:col>
      <xdr:colOff>558801</xdr:colOff>
      <xdr:row>11</xdr:row>
      <xdr:rowOff>0</xdr:rowOff>
    </xdr:to>
    <xdr:pic>
      <xdr:nvPicPr>
        <xdr:cNvPr id="13" name="Picture 12" descr="page2image56507200">
          <a:extLst>
            <a:ext uri="{FF2B5EF4-FFF2-40B4-BE49-F238E27FC236}">
              <a16:creationId xmlns:a16="http://schemas.microsoft.com/office/drawing/2014/main" id="{C6FB8620-30AF-EA4D-B08D-58290903E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00" y="2235200"/>
          <a:ext cx="749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571500</xdr:colOff>
      <xdr:row>11</xdr:row>
      <xdr:rowOff>0</xdr:rowOff>
    </xdr:from>
    <xdr:to>
      <xdr:col>12</xdr:col>
      <xdr:colOff>495299</xdr:colOff>
      <xdr:row>11</xdr:row>
      <xdr:rowOff>0</xdr:rowOff>
    </xdr:to>
    <xdr:pic>
      <xdr:nvPicPr>
        <xdr:cNvPr id="14" name="Picture 13" descr="page2image56495872">
          <a:extLst>
            <a:ext uri="{FF2B5EF4-FFF2-40B4-BE49-F238E27FC236}">
              <a16:creationId xmlns:a16="http://schemas.microsoft.com/office/drawing/2014/main" id="{D7E4DCBC-0135-4342-918C-9E78DD8C8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0" y="2235200"/>
          <a:ext cx="749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508000</xdr:colOff>
      <xdr:row>11</xdr:row>
      <xdr:rowOff>0</xdr:rowOff>
    </xdr:from>
    <xdr:to>
      <xdr:col>13</xdr:col>
      <xdr:colOff>444500</xdr:colOff>
      <xdr:row>11</xdr:row>
      <xdr:rowOff>12700</xdr:rowOff>
    </xdr:to>
    <xdr:pic>
      <xdr:nvPicPr>
        <xdr:cNvPr id="15" name="Picture 14" descr="page2image56216576">
          <a:extLst>
            <a:ext uri="{FF2B5EF4-FFF2-40B4-BE49-F238E27FC236}">
              <a16:creationId xmlns:a16="http://schemas.microsoft.com/office/drawing/2014/main" id="{27C4D38D-D0AB-3F4D-9F40-E5622AE2DF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14000" y="2235200"/>
          <a:ext cx="762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457200</xdr:colOff>
      <xdr:row>11</xdr:row>
      <xdr:rowOff>0</xdr:rowOff>
    </xdr:from>
    <xdr:to>
      <xdr:col>14</xdr:col>
      <xdr:colOff>635001</xdr:colOff>
      <xdr:row>11</xdr:row>
      <xdr:rowOff>0</xdr:rowOff>
    </xdr:to>
    <xdr:pic>
      <xdr:nvPicPr>
        <xdr:cNvPr id="16" name="Picture 15" descr="page2image56229440">
          <a:extLst>
            <a:ext uri="{FF2B5EF4-FFF2-40B4-BE49-F238E27FC236}">
              <a16:creationId xmlns:a16="http://schemas.microsoft.com/office/drawing/2014/main" id="{D8E0E0F2-1F74-DC4C-84FE-34CBA519B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8700" y="2235200"/>
          <a:ext cx="1003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647700</xdr:colOff>
      <xdr:row>11</xdr:row>
      <xdr:rowOff>0</xdr:rowOff>
    </xdr:from>
    <xdr:to>
      <xdr:col>15</xdr:col>
      <xdr:colOff>571499</xdr:colOff>
      <xdr:row>11</xdr:row>
      <xdr:rowOff>0</xdr:rowOff>
    </xdr:to>
    <xdr:pic>
      <xdr:nvPicPr>
        <xdr:cNvPr id="17" name="Picture 16" descr="page2image56223104">
          <a:extLst>
            <a:ext uri="{FF2B5EF4-FFF2-40B4-BE49-F238E27FC236}">
              <a16:creationId xmlns:a16="http://schemas.microsoft.com/office/drawing/2014/main" id="{127F6CA9-0BE7-B446-8C97-BF7D259EA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04700" y="2235200"/>
          <a:ext cx="749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584200</xdr:colOff>
      <xdr:row>11</xdr:row>
      <xdr:rowOff>0</xdr:rowOff>
    </xdr:from>
    <xdr:to>
      <xdr:col>16</xdr:col>
      <xdr:colOff>596900</xdr:colOff>
      <xdr:row>11</xdr:row>
      <xdr:rowOff>12700</xdr:rowOff>
    </xdr:to>
    <xdr:pic>
      <xdr:nvPicPr>
        <xdr:cNvPr id="18" name="Picture 17" descr="page2image56227904">
          <a:extLst>
            <a:ext uri="{FF2B5EF4-FFF2-40B4-BE49-F238E27FC236}">
              <a16:creationId xmlns:a16="http://schemas.microsoft.com/office/drawing/2014/main" id="{0DCC19A0-7A59-1B4F-A956-F7F03B5943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6700" y="2235200"/>
          <a:ext cx="8382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609600</xdr:colOff>
      <xdr:row>11</xdr:row>
      <xdr:rowOff>0</xdr:rowOff>
    </xdr:from>
    <xdr:to>
      <xdr:col>17</xdr:col>
      <xdr:colOff>533401</xdr:colOff>
      <xdr:row>11</xdr:row>
      <xdr:rowOff>0</xdr:rowOff>
    </xdr:to>
    <xdr:pic>
      <xdr:nvPicPr>
        <xdr:cNvPr id="19" name="Picture 18" descr="page2image56223872">
          <a:extLst>
            <a:ext uri="{FF2B5EF4-FFF2-40B4-BE49-F238E27FC236}">
              <a16:creationId xmlns:a16="http://schemas.microsoft.com/office/drawing/2014/main" id="{3B188FBC-81C9-8149-B914-E18589B65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7600" y="2235200"/>
          <a:ext cx="749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546100</xdr:colOff>
      <xdr:row>11</xdr:row>
      <xdr:rowOff>0</xdr:rowOff>
    </xdr:from>
    <xdr:to>
      <xdr:col>18</xdr:col>
      <xdr:colOff>469899</xdr:colOff>
      <xdr:row>11</xdr:row>
      <xdr:rowOff>0</xdr:rowOff>
    </xdr:to>
    <xdr:pic>
      <xdr:nvPicPr>
        <xdr:cNvPr id="20" name="Picture 19" descr="page2image56223296">
          <a:extLst>
            <a:ext uri="{FF2B5EF4-FFF2-40B4-BE49-F238E27FC236}">
              <a16:creationId xmlns:a16="http://schemas.microsoft.com/office/drawing/2014/main" id="{F95E263D-77CA-274A-976D-F7DE8478A3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9600" y="2235200"/>
          <a:ext cx="749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482600</xdr:colOff>
      <xdr:row>11</xdr:row>
      <xdr:rowOff>0</xdr:rowOff>
    </xdr:from>
    <xdr:to>
      <xdr:col>19</xdr:col>
      <xdr:colOff>406400</xdr:colOff>
      <xdr:row>11</xdr:row>
      <xdr:rowOff>0</xdr:rowOff>
    </xdr:to>
    <xdr:pic>
      <xdr:nvPicPr>
        <xdr:cNvPr id="21" name="Picture 20" descr="page2image56211712">
          <a:extLst>
            <a:ext uri="{FF2B5EF4-FFF2-40B4-BE49-F238E27FC236}">
              <a16:creationId xmlns:a16="http://schemas.microsoft.com/office/drawing/2014/main" id="{3A02F9BB-3380-654D-8541-7FF9CB548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41600" y="2235200"/>
          <a:ext cx="749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419100</xdr:colOff>
      <xdr:row>11</xdr:row>
      <xdr:rowOff>0</xdr:rowOff>
    </xdr:from>
    <xdr:to>
      <xdr:col>20</xdr:col>
      <xdr:colOff>355601</xdr:colOff>
      <xdr:row>11</xdr:row>
      <xdr:rowOff>12700</xdr:rowOff>
    </xdr:to>
    <xdr:pic>
      <xdr:nvPicPr>
        <xdr:cNvPr id="22" name="Picture 21" descr="page2image56208640">
          <a:extLst>
            <a:ext uri="{FF2B5EF4-FFF2-40B4-BE49-F238E27FC236}">
              <a16:creationId xmlns:a16="http://schemas.microsoft.com/office/drawing/2014/main" id="{EDE53250-0F63-3E45-B970-B8CD2F57B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03600" y="2235200"/>
          <a:ext cx="762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368300</xdr:colOff>
      <xdr:row>11</xdr:row>
      <xdr:rowOff>0</xdr:rowOff>
    </xdr:from>
    <xdr:to>
      <xdr:col>21</xdr:col>
      <xdr:colOff>546099</xdr:colOff>
      <xdr:row>11</xdr:row>
      <xdr:rowOff>0</xdr:rowOff>
    </xdr:to>
    <xdr:pic>
      <xdr:nvPicPr>
        <xdr:cNvPr id="23" name="Picture 22" descr="page2image56209792">
          <a:extLst>
            <a:ext uri="{FF2B5EF4-FFF2-40B4-BE49-F238E27FC236}">
              <a16:creationId xmlns:a16="http://schemas.microsoft.com/office/drawing/2014/main" id="{09B419D2-976B-794D-AD39-648AF9130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78300" y="2235200"/>
          <a:ext cx="1003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558800</xdr:colOff>
      <xdr:row>11</xdr:row>
      <xdr:rowOff>0</xdr:rowOff>
    </xdr:from>
    <xdr:to>
      <xdr:col>22</xdr:col>
      <xdr:colOff>482600</xdr:colOff>
      <xdr:row>11</xdr:row>
      <xdr:rowOff>0</xdr:rowOff>
    </xdr:to>
    <xdr:pic>
      <xdr:nvPicPr>
        <xdr:cNvPr id="24" name="Picture 23" descr="page2image56200576">
          <a:extLst>
            <a:ext uri="{FF2B5EF4-FFF2-40B4-BE49-F238E27FC236}">
              <a16:creationId xmlns:a16="http://schemas.microsoft.com/office/drawing/2014/main" id="{FB0ADDCC-6E4E-5145-A257-9D9387A7A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94300" y="2235200"/>
          <a:ext cx="749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495300</xdr:colOff>
      <xdr:row>11</xdr:row>
      <xdr:rowOff>0</xdr:rowOff>
    </xdr:from>
    <xdr:to>
      <xdr:col>23</xdr:col>
      <xdr:colOff>508001</xdr:colOff>
      <xdr:row>11</xdr:row>
      <xdr:rowOff>12700</xdr:rowOff>
    </xdr:to>
    <xdr:pic>
      <xdr:nvPicPr>
        <xdr:cNvPr id="25" name="Picture 24" descr="page2image56212096">
          <a:extLst>
            <a:ext uri="{FF2B5EF4-FFF2-40B4-BE49-F238E27FC236}">
              <a16:creationId xmlns:a16="http://schemas.microsoft.com/office/drawing/2014/main" id="{60175F5F-AF28-0249-920D-BADDC2548A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56300" y="2235200"/>
          <a:ext cx="8382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520700</xdr:colOff>
      <xdr:row>11</xdr:row>
      <xdr:rowOff>0</xdr:rowOff>
    </xdr:from>
    <xdr:to>
      <xdr:col>24</xdr:col>
      <xdr:colOff>444499</xdr:colOff>
      <xdr:row>11</xdr:row>
      <xdr:rowOff>0</xdr:rowOff>
    </xdr:to>
    <xdr:pic>
      <xdr:nvPicPr>
        <xdr:cNvPr id="26" name="Picture 25" descr="page2image56199616">
          <a:extLst>
            <a:ext uri="{FF2B5EF4-FFF2-40B4-BE49-F238E27FC236}">
              <a16:creationId xmlns:a16="http://schemas.microsoft.com/office/drawing/2014/main" id="{C5C89D34-59A0-6447-9442-8CE8CF63EE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2235200"/>
          <a:ext cx="749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457200</xdr:colOff>
      <xdr:row>11</xdr:row>
      <xdr:rowOff>0</xdr:rowOff>
    </xdr:from>
    <xdr:to>
      <xdr:col>25</xdr:col>
      <xdr:colOff>381000</xdr:colOff>
      <xdr:row>11</xdr:row>
      <xdr:rowOff>0</xdr:rowOff>
    </xdr:to>
    <xdr:pic>
      <xdr:nvPicPr>
        <xdr:cNvPr id="27" name="Picture 26" descr="page2image56209216">
          <a:extLst>
            <a:ext uri="{FF2B5EF4-FFF2-40B4-BE49-F238E27FC236}">
              <a16:creationId xmlns:a16="http://schemas.microsoft.com/office/drawing/2014/main" id="{B0AC8A45-571C-2644-98E0-C7CAC4B309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69200" y="2235200"/>
          <a:ext cx="749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393700</xdr:colOff>
      <xdr:row>11</xdr:row>
      <xdr:rowOff>0</xdr:rowOff>
    </xdr:from>
    <xdr:to>
      <xdr:col>26</xdr:col>
      <xdr:colOff>317501</xdr:colOff>
      <xdr:row>11</xdr:row>
      <xdr:rowOff>0</xdr:rowOff>
    </xdr:to>
    <xdr:pic>
      <xdr:nvPicPr>
        <xdr:cNvPr id="28" name="Picture 27" descr="page2image56202112">
          <a:extLst>
            <a:ext uri="{FF2B5EF4-FFF2-40B4-BE49-F238E27FC236}">
              <a16:creationId xmlns:a16="http://schemas.microsoft.com/office/drawing/2014/main" id="{781C99FB-45E2-7F4B-87A7-610A97FC9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31200" y="2235200"/>
          <a:ext cx="749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330200</xdr:colOff>
      <xdr:row>11</xdr:row>
      <xdr:rowOff>0</xdr:rowOff>
    </xdr:from>
    <xdr:to>
      <xdr:col>27</xdr:col>
      <xdr:colOff>266699</xdr:colOff>
      <xdr:row>11</xdr:row>
      <xdr:rowOff>12700</xdr:rowOff>
    </xdr:to>
    <xdr:pic>
      <xdr:nvPicPr>
        <xdr:cNvPr id="29" name="Picture 28" descr="page2image56212480">
          <a:extLst>
            <a:ext uri="{FF2B5EF4-FFF2-40B4-BE49-F238E27FC236}">
              <a16:creationId xmlns:a16="http://schemas.microsoft.com/office/drawing/2014/main" id="{5345B7B3-93DF-7649-9244-36B84A3F93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93200" y="2235200"/>
          <a:ext cx="762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279400</xdr:colOff>
      <xdr:row>11</xdr:row>
      <xdr:rowOff>0</xdr:rowOff>
    </xdr:from>
    <xdr:to>
      <xdr:col>28</xdr:col>
      <xdr:colOff>457200</xdr:colOff>
      <xdr:row>11</xdr:row>
      <xdr:rowOff>0</xdr:rowOff>
    </xdr:to>
    <xdr:pic>
      <xdr:nvPicPr>
        <xdr:cNvPr id="30" name="Picture 29" descr="page2image56212288">
          <a:extLst>
            <a:ext uri="{FF2B5EF4-FFF2-40B4-BE49-F238E27FC236}">
              <a16:creationId xmlns:a16="http://schemas.microsoft.com/office/drawing/2014/main" id="{A0E17D4B-065B-4946-91BC-20BE9D30B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67900" y="2235200"/>
          <a:ext cx="1003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469900</xdr:colOff>
      <xdr:row>11</xdr:row>
      <xdr:rowOff>0</xdr:rowOff>
    </xdr:from>
    <xdr:to>
      <xdr:col>29</xdr:col>
      <xdr:colOff>393701</xdr:colOff>
      <xdr:row>11</xdr:row>
      <xdr:rowOff>0</xdr:rowOff>
    </xdr:to>
    <xdr:pic>
      <xdr:nvPicPr>
        <xdr:cNvPr id="31" name="Picture 30" descr="page2image56200960">
          <a:extLst>
            <a:ext uri="{FF2B5EF4-FFF2-40B4-BE49-F238E27FC236}">
              <a16:creationId xmlns:a16="http://schemas.microsoft.com/office/drawing/2014/main" id="{2C3160BC-EEB3-4B49-AD5F-F0787E5C6E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83900" y="2235200"/>
          <a:ext cx="749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406400</xdr:colOff>
      <xdr:row>11</xdr:row>
      <xdr:rowOff>0</xdr:rowOff>
    </xdr:from>
    <xdr:to>
      <xdr:col>30</xdr:col>
      <xdr:colOff>419099</xdr:colOff>
      <xdr:row>11</xdr:row>
      <xdr:rowOff>12700</xdr:rowOff>
    </xdr:to>
    <xdr:pic>
      <xdr:nvPicPr>
        <xdr:cNvPr id="32" name="Picture 31" descr="page2image56197696">
          <a:extLst>
            <a:ext uri="{FF2B5EF4-FFF2-40B4-BE49-F238E27FC236}">
              <a16:creationId xmlns:a16="http://schemas.microsoft.com/office/drawing/2014/main" id="{54469AE0-BC9D-014E-A98F-D8F4E2B98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45900" y="2235200"/>
          <a:ext cx="8382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431800</xdr:colOff>
      <xdr:row>11</xdr:row>
      <xdr:rowOff>0</xdr:rowOff>
    </xdr:from>
    <xdr:to>
      <xdr:col>31</xdr:col>
      <xdr:colOff>355600</xdr:colOff>
      <xdr:row>11</xdr:row>
      <xdr:rowOff>0</xdr:rowOff>
    </xdr:to>
    <xdr:pic>
      <xdr:nvPicPr>
        <xdr:cNvPr id="33" name="Picture 32" descr="page2image56168576">
          <a:extLst>
            <a:ext uri="{FF2B5EF4-FFF2-40B4-BE49-F238E27FC236}">
              <a16:creationId xmlns:a16="http://schemas.microsoft.com/office/drawing/2014/main" id="{E0D2FC16-7D78-CD47-AC17-F332C81DE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96800" y="2235200"/>
          <a:ext cx="749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368300</xdr:colOff>
      <xdr:row>11</xdr:row>
      <xdr:rowOff>0</xdr:rowOff>
    </xdr:from>
    <xdr:to>
      <xdr:col>32</xdr:col>
      <xdr:colOff>292101</xdr:colOff>
      <xdr:row>11</xdr:row>
      <xdr:rowOff>0</xdr:rowOff>
    </xdr:to>
    <xdr:pic>
      <xdr:nvPicPr>
        <xdr:cNvPr id="34" name="Picture 33" descr="page2image56164544">
          <a:extLst>
            <a:ext uri="{FF2B5EF4-FFF2-40B4-BE49-F238E27FC236}">
              <a16:creationId xmlns:a16="http://schemas.microsoft.com/office/drawing/2014/main" id="{B837CCE9-FF62-7141-A97B-9020770BB9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58800" y="2235200"/>
          <a:ext cx="749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304800</xdr:colOff>
      <xdr:row>11</xdr:row>
      <xdr:rowOff>0</xdr:rowOff>
    </xdr:from>
    <xdr:to>
      <xdr:col>33</xdr:col>
      <xdr:colOff>228599</xdr:colOff>
      <xdr:row>11</xdr:row>
      <xdr:rowOff>0</xdr:rowOff>
    </xdr:to>
    <xdr:pic>
      <xdr:nvPicPr>
        <xdr:cNvPr id="35" name="Picture 34" descr="page2image56168384">
          <a:extLst>
            <a:ext uri="{FF2B5EF4-FFF2-40B4-BE49-F238E27FC236}">
              <a16:creationId xmlns:a16="http://schemas.microsoft.com/office/drawing/2014/main" id="{D27CDF0D-2367-EC4D-92E8-B1BF37D80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20800" y="2235200"/>
          <a:ext cx="749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241300</xdr:colOff>
      <xdr:row>11</xdr:row>
      <xdr:rowOff>0</xdr:rowOff>
    </xdr:from>
    <xdr:to>
      <xdr:col>34</xdr:col>
      <xdr:colOff>177800</xdr:colOff>
      <xdr:row>11</xdr:row>
      <xdr:rowOff>12700</xdr:rowOff>
    </xdr:to>
    <xdr:pic>
      <xdr:nvPicPr>
        <xdr:cNvPr id="36" name="Picture 35" descr="page2image56170496">
          <a:extLst>
            <a:ext uri="{FF2B5EF4-FFF2-40B4-BE49-F238E27FC236}">
              <a16:creationId xmlns:a16="http://schemas.microsoft.com/office/drawing/2014/main" id="{0520E0FF-022C-B043-91F7-353BBFAFB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2800" y="2235200"/>
          <a:ext cx="762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190500</xdr:colOff>
      <xdr:row>11</xdr:row>
      <xdr:rowOff>0</xdr:rowOff>
    </xdr:from>
    <xdr:to>
      <xdr:col>35</xdr:col>
      <xdr:colOff>368301</xdr:colOff>
      <xdr:row>11</xdr:row>
      <xdr:rowOff>0</xdr:rowOff>
    </xdr:to>
    <xdr:pic>
      <xdr:nvPicPr>
        <xdr:cNvPr id="37" name="Picture 36" descr="page2image56166272">
          <a:extLst>
            <a:ext uri="{FF2B5EF4-FFF2-40B4-BE49-F238E27FC236}">
              <a16:creationId xmlns:a16="http://schemas.microsoft.com/office/drawing/2014/main" id="{B1723359-FEB5-344B-A2F6-DE2328BAB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57500" y="2235200"/>
          <a:ext cx="1003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381000</xdr:colOff>
      <xdr:row>11</xdr:row>
      <xdr:rowOff>0</xdr:rowOff>
    </xdr:from>
    <xdr:to>
      <xdr:col>36</xdr:col>
      <xdr:colOff>304799</xdr:colOff>
      <xdr:row>11</xdr:row>
      <xdr:rowOff>0</xdr:rowOff>
    </xdr:to>
    <xdr:pic>
      <xdr:nvPicPr>
        <xdr:cNvPr id="38" name="Picture 37" descr="page2image56167040">
          <a:extLst>
            <a:ext uri="{FF2B5EF4-FFF2-40B4-BE49-F238E27FC236}">
              <a16:creationId xmlns:a16="http://schemas.microsoft.com/office/drawing/2014/main" id="{A4B95C1E-6041-574C-AC40-5E85EE6407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73500" y="2235200"/>
          <a:ext cx="749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317500</xdr:colOff>
      <xdr:row>11</xdr:row>
      <xdr:rowOff>0</xdr:rowOff>
    </xdr:from>
    <xdr:to>
      <xdr:col>37</xdr:col>
      <xdr:colOff>330200</xdr:colOff>
      <xdr:row>11</xdr:row>
      <xdr:rowOff>12700</xdr:rowOff>
    </xdr:to>
    <xdr:pic>
      <xdr:nvPicPr>
        <xdr:cNvPr id="39" name="Picture 38" descr="page2image56176256">
          <a:extLst>
            <a:ext uri="{FF2B5EF4-FFF2-40B4-BE49-F238E27FC236}">
              <a16:creationId xmlns:a16="http://schemas.microsoft.com/office/drawing/2014/main" id="{2BC5C184-1B03-A047-BBEC-CA6DCF65A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35500" y="2235200"/>
          <a:ext cx="8382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342900</xdr:colOff>
      <xdr:row>11</xdr:row>
      <xdr:rowOff>0</xdr:rowOff>
    </xdr:from>
    <xdr:to>
      <xdr:col>38</xdr:col>
      <xdr:colOff>266701</xdr:colOff>
      <xdr:row>11</xdr:row>
      <xdr:rowOff>0</xdr:rowOff>
    </xdr:to>
    <xdr:pic>
      <xdr:nvPicPr>
        <xdr:cNvPr id="40" name="Picture 39" descr="page2image56167232">
          <a:extLst>
            <a:ext uri="{FF2B5EF4-FFF2-40B4-BE49-F238E27FC236}">
              <a16:creationId xmlns:a16="http://schemas.microsoft.com/office/drawing/2014/main" id="{F6E1F08B-EDE1-B74B-8CC3-22BBFAB67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86400" y="2235200"/>
          <a:ext cx="749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279400</xdr:colOff>
      <xdr:row>11</xdr:row>
      <xdr:rowOff>0</xdr:rowOff>
    </xdr:from>
    <xdr:to>
      <xdr:col>39</xdr:col>
      <xdr:colOff>203199</xdr:colOff>
      <xdr:row>11</xdr:row>
      <xdr:rowOff>0</xdr:rowOff>
    </xdr:to>
    <xdr:pic>
      <xdr:nvPicPr>
        <xdr:cNvPr id="41" name="Picture 40" descr="page2image56166080">
          <a:extLst>
            <a:ext uri="{FF2B5EF4-FFF2-40B4-BE49-F238E27FC236}">
              <a16:creationId xmlns:a16="http://schemas.microsoft.com/office/drawing/2014/main" id="{EF945405-9B61-0F48-833A-E803BFD47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48400" y="2235200"/>
          <a:ext cx="749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215900</xdr:colOff>
      <xdr:row>11</xdr:row>
      <xdr:rowOff>0</xdr:rowOff>
    </xdr:from>
    <xdr:to>
      <xdr:col>40</xdr:col>
      <xdr:colOff>139700</xdr:colOff>
      <xdr:row>11</xdr:row>
      <xdr:rowOff>0</xdr:rowOff>
    </xdr:to>
    <xdr:pic>
      <xdr:nvPicPr>
        <xdr:cNvPr id="42" name="Picture 41" descr="page2image56170304">
          <a:extLst>
            <a:ext uri="{FF2B5EF4-FFF2-40B4-BE49-F238E27FC236}">
              <a16:creationId xmlns:a16="http://schemas.microsoft.com/office/drawing/2014/main" id="{F7F113F5-9835-EE49-A9EA-E2839935A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10400" y="2235200"/>
          <a:ext cx="749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152400</xdr:colOff>
      <xdr:row>11</xdr:row>
      <xdr:rowOff>0</xdr:rowOff>
    </xdr:from>
    <xdr:to>
      <xdr:col>41</xdr:col>
      <xdr:colOff>88901</xdr:colOff>
      <xdr:row>11</xdr:row>
      <xdr:rowOff>12700</xdr:rowOff>
    </xdr:to>
    <xdr:pic>
      <xdr:nvPicPr>
        <xdr:cNvPr id="43" name="Picture 42" descr="page2image56138304">
          <a:extLst>
            <a:ext uri="{FF2B5EF4-FFF2-40B4-BE49-F238E27FC236}">
              <a16:creationId xmlns:a16="http://schemas.microsoft.com/office/drawing/2014/main" id="{B0B43D53-6C1C-124B-AA1E-7F511010A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72400" y="2235200"/>
          <a:ext cx="762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101600</xdr:colOff>
      <xdr:row>11</xdr:row>
      <xdr:rowOff>0</xdr:rowOff>
    </xdr:from>
    <xdr:to>
      <xdr:col>42</xdr:col>
      <xdr:colOff>279399</xdr:colOff>
      <xdr:row>11</xdr:row>
      <xdr:rowOff>0</xdr:rowOff>
    </xdr:to>
    <xdr:pic>
      <xdr:nvPicPr>
        <xdr:cNvPr id="44" name="Picture 43" descr="page2image56142528">
          <a:extLst>
            <a:ext uri="{FF2B5EF4-FFF2-40B4-BE49-F238E27FC236}">
              <a16:creationId xmlns:a16="http://schemas.microsoft.com/office/drawing/2014/main" id="{98C0EE9B-298B-2D46-A511-8AF1D79B19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47100" y="2235200"/>
          <a:ext cx="1003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292100</xdr:colOff>
      <xdr:row>11</xdr:row>
      <xdr:rowOff>0</xdr:rowOff>
    </xdr:from>
    <xdr:to>
      <xdr:col>43</xdr:col>
      <xdr:colOff>215900</xdr:colOff>
      <xdr:row>11</xdr:row>
      <xdr:rowOff>0</xdr:rowOff>
    </xdr:to>
    <xdr:pic>
      <xdr:nvPicPr>
        <xdr:cNvPr id="45" name="Picture 44" descr="page2image56144640">
          <a:extLst>
            <a:ext uri="{FF2B5EF4-FFF2-40B4-BE49-F238E27FC236}">
              <a16:creationId xmlns:a16="http://schemas.microsoft.com/office/drawing/2014/main" id="{ECA11021-AECA-894A-BBAD-529C939B06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63100" y="2235200"/>
          <a:ext cx="749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43</xdr:col>
      <xdr:colOff>228600</xdr:colOff>
      <xdr:row>11</xdr:row>
      <xdr:rowOff>0</xdr:rowOff>
    </xdr:from>
    <xdr:to>
      <xdr:col>44</xdr:col>
      <xdr:colOff>241301</xdr:colOff>
      <xdr:row>11</xdr:row>
      <xdr:rowOff>12700</xdr:rowOff>
    </xdr:to>
    <xdr:pic>
      <xdr:nvPicPr>
        <xdr:cNvPr id="46" name="Picture 45" descr="page2image56139456">
          <a:extLst>
            <a:ext uri="{FF2B5EF4-FFF2-40B4-BE49-F238E27FC236}">
              <a16:creationId xmlns:a16="http://schemas.microsoft.com/office/drawing/2014/main" id="{98D9A9D1-A458-EF4D-A0A3-0EB321C62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25100" y="2235200"/>
          <a:ext cx="8382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44</xdr:col>
      <xdr:colOff>254000</xdr:colOff>
      <xdr:row>11</xdr:row>
      <xdr:rowOff>0</xdr:rowOff>
    </xdr:from>
    <xdr:to>
      <xdr:col>45</xdr:col>
      <xdr:colOff>177799</xdr:colOff>
      <xdr:row>11</xdr:row>
      <xdr:rowOff>0</xdr:rowOff>
    </xdr:to>
    <xdr:pic>
      <xdr:nvPicPr>
        <xdr:cNvPr id="47" name="Picture 46" descr="page2image56144832">
          <a:extLst>
            <a:ext uri="{FF2B5EF4-FFF2-40B4-BE49-F238E27FC236}">
              <a16:creationId xmlns:a16="http://schemas.microsoft.com/office/drawing/2014/main" id="{8C63DB25-354D-8845-837B-1762DCF57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0" y="2235200"/>
          <a:ext cx="749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190500</xdr:colOff>
      <xdr:row>11</xdr:row>
      <xdr:rowOff>0</xdr:rowOff>
    </xdr:from>
    <xdr:to>
      <xdr:col>46</xdr:col>
      <xdr:colOff>114300</xdr:colOff>
      <xdr:row>11</xdr:row>
      <xdr:rowOff>0</xdr:rowOff>
    </xdr:to>
    <xdr:pic>
      <xdr:nvPicPr>
        <xdr:cNvPr id="48" name="Picture 47" descr="page2image56146944">
          <a:extLst>
            <a:ext uri="{FF2B5EF4-FFF2-40B4-BE49-F238E27FC236}">
              <a16:creationId xmlns:a16="http://schemas.microsoft.com/office/drawing/2014/main" id="{281A11FA-28C9-EC43-94CC-35F84CD0D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0" y="2235200"/>
          <a:ext cx="749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127000</xdr:colOff>
      <xdr:row>11</xdr:row>
      <xdr:rowOff>0</xdr:rowOff>
    </xdr:from>
    <xdr:to>
      <xdr:col>47</xdr:col>
      <xdr:colOff>50801</xdr:colOff>
      <xdr:row>11</xdr:row>
      <xdr:rowOff>0</xdr:rowOff>
    </xdr:to>
    <xdr:pic>
      <xdr:nvPicPr>
        <xdr:cNvPr id="49" name="Picture 48" descr="page2image56136576">
          <a:extLst>
            <a:ext uri="{FF2B5EF4-FFF2-40B4-BE49-F238E27FC236}">
              <a16:creationId xmlns:a16="http://schemas.microsoft.com/office/drawing/2014/main" id="{4447F314-0973-E043-998A-6D28D120A8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0" y="2235200"/>
          <a:ext cx="749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63500</xdr:colOff>
      <xdr:row>11</xdr:row>
      <xdr:rowOff>0</xdr:rowOff>
    </xdr:from>
    <xdr:to>
      <xdr:col>47</xdr:col>
      <xdr:colOff>829733</xdr:colOff>
      <xdr:row>11</xdr:row>
      <xdr:rowOff>12700</xdr:rowOff>
    </xdr:to>
    <xdr:pic>
      <xdr:nvPicPr>
        <xdr:cNvPr id="50" name="Picture 49" descr="page2image56143488">
          <a:extLst>
            <a:ext uri="{FF2B5EF4-FFF2-40B4-BE49-F238E27FC236}">
              <a16:creationId xmlns:a16="http://schemas.microsoft.com/office/drawing/2014/main" id="{A24B2F0B-D36F-0D45-9E47-FA015BCCE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2000" y="2235200"/>
          <a:ext cx="762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48</xdr:col>
      <xdr:colOff>12700</xdr:colOff>
      <xdr:row>11</xdr:row>
      <xdr:rowOff>0</xdr:rowOff>
    </xdr:from>
    <xdr:to>
      <xdr:col>49</xdr:col>
      <xdr:colOff>190500</xdr:colOff>
      <xdr:row>11</xdr:row>
      <xdr:rowOff>0</xdr:rowOff>
    </xdr:to>
    <xdr:pic>
      <xdr:nvPicPr>
        <xdr:cNvPr id="51" name="Picture 50" descr="page2image56147712">
          <a:extLst>
            <a:ext uri="{FF2B5EF4-FFF2-40B4-BE49-F238E27FC236}">
              <a16:creationId xmlns:a16="http://schemas.microsoft.com/office/drawing/2014/main" id="{D28D523C-18F9-3A4B-A542-99EE6FAA9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36700" y="2235200"/>
          <a:ext cx="1003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49</xdr:col>
      <xdr:colOff>203200</xdr:colOff>
      <xdr:row>11</xdr:row>
      <xdr:rowOff>0</xdr:rowOff>
    </xdr:from>
    <xdr:to>
      <xdr:col>50</xdr:col>
      <xdr:colOff>127001</xdr:colOff>
      <xdr:row>11</xdr:row>
      <xdr:rowOff>0</xdr:rowOff>
    </xdr:to>
    <xdr:pic>
      <xdr:nvPicPr>
        <xdr:cNvPr id="52" name="Picture 51" descr="page2image56134080">
          <a:extLst>
            <a:ext uri="{FF2B5EF4-FFF2-40B4-BE49-F238E27FC236}">
              <a16:creationId xmlns:a16="http://schemas.microsoft.com/office/drawing/2014/main" id="{F9FD1F5C-00CF-9A43-8CFB-5EB896B38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52700" y="2235200"/>
          <a:ext cx="749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50</xdr:col>
      <xdr:colOff>139700</xdr:colOff>
      <xdr:row>11</xdr:row>
      <xdr:rowOff>0</xdr:rowOff>
    </xdr:from>
    <xdr:to>
      <xdr:col>51</xdr:col>
      <xdr:colOff>152399</xdr:colOff>
      <xdr:row>11</xdr:row>
      <xdr:rowOff>12700</xdr:rowOff>
    </xdr:to>
    <xdr:pic>
      <xdr:nvPicPr>
        <xdr:cNvPr id="53" name="Picture 52" descr="page2image56145600">
          <a:extLst>
            <a:ext uri="{FF2B5EF4-FFF2-40B4-BE49-F238E27FC236}">
              <a16:creationId xmlns:a16="http://schemas.microsoft.com/office/drawing/2014/main" id="{2493A056-690E-E04D-9DF9-3984300ED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14700" y="2235200"/>
          <a:ext cx="8382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165100</xdr:colOff>
      <xdr:row>11</xdr:row>
      <xdr:rowOff>0</xdr:rowOff>
    </xdr:from>
    <xdr:to>
      <xdr:col>52</xdr:col>
      <xdr:colOff>88900</xdr:colOff>
      <xdr:row>11</xdr:row>
      <xdr:rowOff>0</xdr:rowOff>
    </xdr:to>
    <xdr:pic>
      <xdr:nvPicPr>
        <xdr:cNvPr id="54" name="Picture 53" descr="page2image56129216">
          <a:extLst>
            <a:ext uri="{FF2B5EF4-FFF2-40B4-BE49-F238E27FC236}">
              <a16:creationId xmlns:a16="http://schemas.microsoft.com/office/drawing/2014/main" id="{F38D7FCE-BA8A-C945-9CC9-05EEA6201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65600" y="2235200"/>
          <a:ext cx="749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101600</xdr:colOff>
      <xdr:row>11</xdr:row>
      <xdr:rowOff>0</xdr:rowOff>
    </xdr:from>
    <xdr:to>
      <xdr:col>53</xdr:col>
      <xdr:colOff>25401</xdr:colOff>
      <xdr:row>11</xdr:row>
      <xdr:rowOff>0</xdr:rowOff>
    </xdr:to>
    <xdr:pic>
      <xdr:nvPicPr>
        <xdr:cNvPr id="55" name="Picture 54" descr="page2image56120576">
          <a:extLst>
            <a:ext uri="{FF2B5EF4-FFF2-40B4-BE49-F238E27FC236}">
              <a16:creationId xmlns:a16="http://schemas.microsoft.com/office/drawing/2014/main" id="{2F28A341-8E78-A440-B2B1-7D3DC8612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27600" y="2235200"/>
          <a:ext cx="749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38100</xdr:colOff>
      <xdr:row>11</xdr:row>
      <xdr:rowOff>0</xdr:rowOff>
    </xdr:from>
    <xdr:to>
      <xdr:col>53</xdr:col>
      <xdr:colOff>787400</xdr:colOff>
      <xdr:row>11</xdr:row>
      <xdr:rowOff>0</xdr:rowOff>
    </xdr:to>
    <xdr:pic>
      <xdr:nvPicPr>
        <xdr:cNvPr id="56" name="Picture 55" descr="page2image56118080">
          <a:extLst>
            <a:ext uri="{FF2B5EF4-FFF2-40B4-BE49-F238E27FC236}">
              <a16:creationId xmlns:a16="http://schemas.microsoft.com/office/drawing/2014/main" id="{4290EA50-091E-4A48-99D3-E25FA7D6F6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89600" y="2235200"/>
          <a:ext cx="749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800100</xdr:colOff>
      <xdr:row>11</xdr:row>
      <xdr:rowOff>0</xdr:rowOff>
    </xdr:from>
    <xdr:to>
      <xdr:col>54</xdr:col>
      <xdr:colOff>736599</xdr:colOff>
      <xdr:row>11</xdr:row>
      <xdr:rowOff>12700</xdr:rowOff>
    </xdr:to>
    <xdr:pic>
      <xdr:nvPicPr>
        <xdr:cNvPr id="57" name="Picture 56" descr="page2image56127488">
          <a:extLst>
            <a:ext uri="{FF2B5EF4-FFF2-40B4-BE49-F238E27FC236}">
              <a16:creationId xmlns:a16="http://schemas.microsoft.com/office/drawing/2014/main" id="{665BC739-0CE5-864F-8F63-CD437406E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51600" y="2235200"/>
          <a:ext cx="762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749300</xdr:colOff>
      <xdr:row>11</xdr:row>
      <xdr:rowOff>0</xdr:rowOff>
    </xdr:from>
    <xdr:to>
      <xdr:col>56</xdr:col>
      <xdr:colOff>101601</xdr:colOff>
      <xdr:row>11</xdr:row>
      <xdr:rowOff>0</xdr:rowOff>
    </xdr:to>
    <xdr:pic>
      <xdr:nvPicPr>
        <xdr:cNvPr id="58" name="Picture 57" descr="page2image56113600">
          <a:extLst>
            <a:ext uri="{FF2B5EF4-FFF2-40B4-BE49-F238E27FC236}">
              <a16:creationId xmlns:a16="http://schemas.microsoft.com/office/drawing/2014/main" id="{DD22645D-64BA-3849-94E3-84E281132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26300" y="2235200"/>
          <a:ext cx="1003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56</xdr:col>
      <xdr:colOff>114300</xdr:colOff>
      <xdr:row>11</xdr:row>
      <xdr:rowOff>0</xdr:rowOff>
    </xdr:from>
    <xdr:to>
      <xdr:col>57</xdr:col>
      <xdr:colOff>38099</xdr:colOff>
      <xdr:row>11</xdr:row>
      <xdr:rowOff>0</xdr:rowOff>
    </xdr:to>
    <xdr:pic>
      <xdr:nvPicPr>
        <xdr:cNvPr id="59" name="Picture 58" descr="page2image56114752">
          <a:extLst>
            <a:ext uri="{FF2B5EF4-FFF2-40B4-BE49-F238E27FC236}">
              <a16:creationId xmlns:a16="http://schemas.microsoft.com/office/drawing/2014/main" id="{12C85868-906B-034F-B14D-C126355E0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42300" y="2235200"/>
          <a:ext cx="749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57</xdr:col>
      <xdr:colOff>50800</xdr:colOff>
      <xdr:row>11</xdr:row>
      <xdr:rowOff>0</xdr:rowOff>
    </xdr:from>
    <xdr:to>
      <xdr:col>58</xdr:col>
      <xdr:colOff>63500</xdr:colOff>
      <xdr:row>11</xdr:row>
      <xdr:rowOff>12700</xdr:rowOff>
    </xdr:to>
    <xdr:pic>
      <xdr:nvPicPr>
        <xdr:cNvPr id="60" name="Picture 59" descr="page2image56114368">
          <a:extLst>
            <a:ext uri="{FF2B5EF4-FFF2-40B4-BE49-F238E27FC236}">
              <a16:creationId xmlns:a16="http://schemas.microsoft.com/office/drawing/2014/main" id="{363205BE-742E-ED45-8721-C6EBDA33B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04300" y="2235200"/>
          <a:ext cx="8382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58</xdr:col>
      <xdr:colOff>76200</xdr:colOff>
      <xdr:row>11</xdr:row>
      <xdr:rowOff>0</xdr:rowOff>
    </xdr:from>
    <xdr:to>
      <xdr:col>59</xdr:col>
      <xdr:colOff>1</xdr:colOff>
      <xdr:row>11</xdr:row>
      <xdr:rowOff>0</xdr:rowOff>
    </xdr:to>
    <xdr:pic>
      <xdr:nvPicPr>
        <xdr:cNvPr id="61" name="Picture 60" descr="page2image56114944">
          <a:extLst>
            <a:ext uri="{FF2B5EF4-FFF2-40B4-BE49-F238E27FC236}">
              <a16:creationId xmlns:a16="http://schemas.microsoft.com/office/drawing/2014/main" id="{D60B5D56-D231-124C-8A54-99DB1FFF5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55200" y="2235200"/>
          <a:ext cx="749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59</xdr:col>
      <xdr:colOff>12700</xdr:colOff>
      <xdr:row>11</xdr:row>
      <xdr:rowOff>0</xdr:rowOff>
    </xdr:from>
    <xdr:to>
      <xdr:col>59</xdr:col>
      <xdr:colOff>762000</xdr:colOff>
      <xdr:row>11</xdr:row>
      <xdr:rowOff>0</xdr:rowOff>
    </xdr:to>
    <xdr:pic>
      <xdr:nvPicPr>
        <xdr:cNvPr id="62" name="Picture 61" descr="page2image56114560">
          <a:extLst>
            <a:ext uri="{FF2B5EF4-FFF2-40B4-BE49-F238E27FC236}">
              <a16:creationId xmlns:a16="http://schemas.microsoft.com/office/drawing/2014/main" id="{B0B418D2-27D2-CF40-9A9A-175A6DDF7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17200" y="2235200"/>
          <a:ext cx="749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59</xdr:col>
      <xdr:colOff>774700</xdr:colOff>
      <xdr:row>11</xdr:row>
      <xdr:rowOff>0</xdr:rowOff>
    </xdr:from>
    <xdr:to>
      <xdr:col>60</xdr:col>
      <xdr:colOff>698499</xdr:colOff>
      <xdr:row>11</xdr:row>
      <xdr:rowOff>0</xdr:rowOff>
    </xdr:to>
    <xdr:pic>
      <xdr:nvPicPr>
        <xdr:cNvPr id="63" name="Picture 62" descr="page2image56112640">
          <a:extLst>
            <a:ext uri="{FF2B5EF4-FFF2-40B4-BE49-F238E27FC236}">
              <a16:creationId xmlns:a16="http://schemas.microsoft.com/office/drawing/2014/main" id="{3FA5482B-EA85-3A45-80FB-87AE84F32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9200" y="2235200"/>
          <a:ext cx="749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60</xdr:col>
      <xdr:colOff>711200</xdr:colOff>
      <xdr:row>11</xdr:row>
      <xdr:rowOff>0</xdr:rowOff>
    </xdr:from>
    <xdr:to>
      <xdr:col>61</xdr:col>
      <xdr:colOff>647700</xdr:colOff>
      <xdr:row>11</xdr:row>
      <xdr:rowOff>12700</xdr:rowOff>
    </xdr:to>
    <xdr:pic>
      <xdr:nvPicPr>
        <xdr:cNvPr id="64" name="Picture 63" descr="page2image56113792">
          <a:extLst>
            <a:ext uri="{FF2B5EF4-FFF2-40B4-BE49-F238E27FC236}">
              <a16:creationId xmlns:a16="http://schemas.microsoft.com/office/drawing/2014/main" id="{715407BE-22B2-D242-BE63-87322AC5C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41200" y="2235200"/>
          <a:ext cx="762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61</xdr:col>
      <xdr:colOff>660400</xdr:colOff>
      <xdr:row>11</xdr:row>
      <xdr:rowOff>0</xdr:rowOff>
    </xdr:from>
    <xdr:to>
      <xdr:col>63</xdr:col>
      <xdr:colOff>12700</xdr:colOff>
      <xdr:row>11</xdr:row>
      <xdr:rowOff>0</xdr:rowOff>
    </xdr:to>
    <xdr:pic>
      <xdr:nvPicPr>
        <xdr:cNvPr id="65" name="Picture 64" descr="page2image56339712">
          <a:extLst>
            <a:ext uri="{FF2B5EF4-FFF2-40B4-BE49-F238E27FC236}">
              <a16:creationId xmlns:a16="http://schemas.microsoft.com/office/drawing/2014/main" id="{C984EC73-EE47-4B45-AA71-F51EAB164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15900" y="2235200"/>
          <a:ext cx="1003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25400</xdr:colOff>
      <xdr:row>11</xdr:row>
      <xdr:rowOff>0</xdr:rowOff>
    </xdr:from>
    <xdr:to>
      <xdr:col>63</xdr:col>
      <xdr:colOff>774700</xdr:colOff>
      <xdr:row>11</xdr:row>
      <xdr:rowOff>0</xdr:rowOff>
    </xdr:to>
    <xdr:pic>
      <xdr:nvPicPr>
        <xdr:cNvPr id="66" name="Picture 65" descr="page2image56338752">
          <a:extLst>
            <a:ext uri="{FF2B5EF4-FFF2-40B4-BE49-F238E27FC236}">
              <a16:creationId xmlns:a16="http://schemas.microsoft.com/office/drawing/2014/main" id="{12527F8D-FD8A-7547-9CDC-4255DB2B3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31900" y="2235200"/>
          <a:ext cx="749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787400</xdr:colOff>
      <xdr:row>11</xdr:row>
      <xdr:rowOff>0</xdr:rowOff>
    </xdr:from>
    <xdr:to>
      <xdr:col>64</xdr:col>
      <xdr:colOff>800100</xdr:colOff>
      <xdr:row>11</xdr:row>
      <xdr:rowOff>12700</xdr:rowOff>
    </xdr:to>
    <xdr:pic>
      <xdr:nvPicPr>
        <xdr:cNvPr id="67" name="Picture 66" descr="page2image56342208">
          <a:extLst>
            <a:ext uri="{FF2B5EF4-FFF2-40B4-BE49-F238E27FC236}">
              <a16:creationId xmlns:a16="http://schemas.microsoft.com/office/drawing/2014/main" id="{76EE6870-7BE0-6A4A-BC85-3A8538EF0A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93900" y="2235200"/>
          <a:ext cx="8382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64</xdr:col>
      <xdr:colOff>812800</xdr:colOff>
      <xdr:row>11</xdr:row>
      <xdr:rowOff>0</xdr:rowOff>
    </xdr:from>
    <xdr:to>
      <xdr:col>65</xdr:col>
      <xdr:colOff>736601</xdr:colOff>
      <xdr:row>11</xdr:row>
      <xdr:rowOff>0</xdr:rowOff>
    </xdr:to>
    <xdr:pic>
      <xdr:nvPicPr>
        <xdr:cNvPr id="68" name="Picture 67" descr="page2image56343360">
          <a:extLst>
            <a:ext uri="{FF2B5EF4-FFF2-40B4-BE49-F238E27FC236}">
              <a16:creationId xmlns:a16="http://schemas.microsoft.com/office/drawing/2014/main" id="{D95D4CF1-6ADF-C649-8BC2-D20769F85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44800" y="2235200"/>
          <a:ext cx="749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65</xdr:col>
      <xdr:colOff>749300</xdr:colOff>
      <xdr:row>11</xdr:row>
      <xdr:rowOff>0</xdr:rowOff>
    </xdr:from>
    <xdr:to>
      <xdr:col>66</xdr:col>
      <xdr:colOff>673099</xdr:colOff>
      <xdr:row>11</xdr:row>
      <xdr:rowOff>0</xdr:rowOff>
    </xdr:to>
    <xdr:pic>
      <xdr:nvPicPr>
        <xdr:cNvPr id="69" name="Picture 68" descr="page2image56344320">
          <a:extLst>
            <a:ext uri="{FF2B5EF4-FFF2-40B4-BE49-F238E27FC236}">
              <a16:creationId xmlns:a16="http://schemas.microsoft.com/office/drawing/2014/main" id="{16BCB0B7-1430-3541-8D87-8956D855F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06800" y="2235200"/>
          <a:ext cx="749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66</xdr:col>
      <xdr:colOff>685800</xdr:colOff>
      <xdr:row>11</xdr:row>
      <xdr:rowOff>0</xdr:rowOff>
    </xdr:from>
    <xdr:to>
      <xdr:col>67</xdr:col>
      <xdr:colOff>609600</xdr:colOff>
      <xdr:row>11</xdr:row>
      <xdr:rowOff>0</xdr:rowOff>
    </xdr:to>
    <xdr:pic>
      <xdr:nvPicPr>
        <xdr:cNvPr id="70" name="Picture 69" descr="page2image56332032">
          <a:extLst>
            <a:ext uri="{FF2B5EF4-FFF2-40B4-BE49-F238E27FC236}">
              <a16:creationId xmlns:a16="http://schemas.microsoft.com/office/drawing/2014/main" id="{8A494371-8D7C-4841-B1BA-F7D977B3B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0" y="2235200"/>
          <a:ext cx="749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67</xdr:col>
      <xdr:colOff>622300</xdr:colOff>
      <xdr:row>11</xdr:row>
      <xdr:rowOff>0</xdr:rowOff>
    </xdr:from>
    <xdr:to>
      <xdr:col>68</xdr:col>
      <xdr:colOff>558801</xdr:colOff>
      <xdr:row>11</xdr:row>
      <xdr:rowOff>12700</xdr:rowOff>
    </xdr:to>
    <xdr:pic>
      <xdr:nvPicPr>
        <xdr:cNvPr id="71" name="Picture 70" descr="page2image56342976">
          <a:extLst>
            <a:ext uri="{FF2B5EF4-FFF2-40B4-BE49-F238E27FC236}">
              <a16:creationId xmlns:a16="http://schemas.microsoft.com/office/drawing/2014/main" id="{D6DBD177-2C7E-354B-8B62-192FBA3EB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30800" y="2235200"/>
          <a:ext cx="762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1007534</xdr:colOff>
      <xdr:row>17</xdr:row>
      <xdr:rowOff>0</xdr:rowOff>
    </xdr:to>
    <xdr:pic>
      <xdr:nvPicPr>
        <xdr:cNvPr id="72" name="Picture 71" descr="page2image56341632">
          <a:extLst>
            <a:ext uri="{FF2B5EF4-FFF2-40B4-BE49-F238E27FC236}">
              <a16:creationId xmlns:a16="http://schemas.microsoft.com/office/drawing/2014/main" id="{51C8A01A-6587-184A-BB08-4F13F8263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54400"/>
          <a:ext cx="1003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127000</xdr:colOff>
      <xdr:row>17</xdr:row>
      <xdr:rowOff>0</xdr:rowOff>
    </xdr:from>
    <xdr:to>
      <xdr:col>3</xdr:col>
      <xdr:colOff>969433</xdr:colOff>
      <xdr:row>17</xdr:row>
      <xdr:rowOff>12700</xdr:rowOff>
    </xdr:to>
    <xdr:pic>
      <xdr:nvPicPr>
        <xdr:cNvPr id="74" name="Picture 73" descr="page2image56323520">
          <a:extLst>
            <a:ext uri="{FF2B5EF4-FFF2-40B4-BE49-F238E27FC236}">
              <a16:creationId xmlns:a16="http://schemas.microsoft.com/office/drawing/2014/main" id="{369B0587-7F3D-E34C-894B-D38927E2F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3500" y="3454400"/>
          <a:ext cx="8382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152400</xdr:colOff>
      <xdr:row>17</xdr:row>
      <xdr:rowOff>0</xdr:rowOff>
    </xdr:from>
    <xdr:to>
      <xdr:col>4</xdr:col>
      <xdr:colOff>905934</xdr:colOff>
      <xdr:row>17</xdr:row>
      <xdr:rowOff>0</xdr:rowOff>
    </xdr:to>
    <xdr:pic>
      <xdr:nvPicPr>
        <xdr:cNvPr id="75" name="Picture 74" descr="page2image56322944">
          <a:extLst>
            <a:ext uri="{FF2B5EF4-FFF2-40B4-BE49-F238E27FC236}">
              <a16:creationId xmlns:a16="http://schemas.microsoft.com/office/drawing/2014/main" id="{4A570D09-0F73-0B45-BB8E-5E6AE83B9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4400" y="3454400"/>
          <a:ext cx="749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88900</xdr:colOff>
      <xdr:row>17</xdr:row>
      <xdr:rowOff>0</xdr:rowOff>
    </xdr:from>
    <xdr:to>
      <xdr:col>5</xdr:col>
      <xdr:colOff>842433</xdr:colOff>
      <xdr:row>17</xdr:row>
      <xdr:rowOff>0</xdr:rowOff>
    </xdr:to>
    <xdr:pic>
      <xdr:nvPicPr>
        <xdr:cNvPr id="76" name="Picture 75" descr="page2image56319488">
          <a:extLst>
            <a:ext uri="{FF2B5EF4-FFF2-40B4-BE49-F238E27FC236}">
              <a16:creationId xmlns:a16="http://schemas.microsoft.com/office/drawing/2014/main" id="{576F2418-86E2-FA4B-8617-0F27CC23D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6400" y="3454400"/>
          <a:ext cx="749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787400</xdr:colOff>
      <xdr:row>17</xdr:row>
      <xdr:rowOff>0</xdr:rowOff>
    </xdr:from>
    <xdr:to>
      <xdr:col>7</xdr:col>
      <xdr:colOff>368300</xdr:colOff>
      <xdr:row>17</xdr:row>
      <xdr:rowOff>12700</xdr:rowOff>
    </xdr:to>
    <xdr:pic>
      <xdr:nvPicPr>
        <xdr:cNvPr id="78" name="Picture 77" descr="page2image56282880">
          <a:extLst>
            <a:ext uri="{FF2B5EF4-FFF2-40B4-BE49-F238E27FC236}">
              <a16:creationId xmlns:a16="http://schemas.microsoft.com/office/drawing/2014/main" id="{9C4E09A8-4D84-0744-ABE4-5E15C74AC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0400" y="3454400"/>
          <a:ext cx="762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736600</xdr:colOff>
      <xdr:row>17</xdr:row>
      <xdr:rowOff>0</xdr:rowOff>
    </xdr:from>
    <xdr:to>
      <xdr:col>8</xdr:col>
      <xdr:colOff>486834</xdr:colOff>
      <xdr:row>17</xdr:row>
      <xdr:rowOff>0</xdr:rowOff>
    </xdr:to>
    <xdr:pic>
      <xdr:nvPicPr>
        <xdr:cNvPr id="79" name="Picture 78" descr="page2image56291712">
          <a:extLst>
            <a:ext uri="{FF2B5EF4-FFF2-40B4-BE49-F238E27FC236}">
              <a16:creationId xmlns:a16="http://schemas.microsoft.com/office/drawing/2014/main" id="{F13D271A-BFCA-8441-92E2-C0824FDB9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3454400"/>
          <a:ext cx="1003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101600</xdr:colOff>
      <xdr:row>17</xdr:row>
      <xdr:rowOff>0</xdr:rowOff>
    </xdr:from>
    <xdr:to>
      <xdr:col>10</xdr:col>
      <xdr:colOff>25400</xdr:colOff>
      <xdr:row>17</xdr:row>
      <xdr:rowOff>0</xdr:rowOff>
    </xdr:to>
    <xdr:pic>
      <xdr:nvPicPr>
        <xdr:cNvPr id="80" name="Picture 79" descr="page2image56283264">
          <a:extLst>
            <a:ext uri="{FF2B5EF4-FFF2-40B4-BE49-F238E27FC236}">
              <a16:creationId xmlns:a16="http://schemas.microsoft.com/office/drawing/2014/main" id="{A51FD197-FFD3-2E46-9B54-01E552878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1100" y="3454400"/>
          <a:ext cx="749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38100</xdr:colOff>
      <xdr:row>17</xdr:row>
      <xdr:rowOff>0</xdr:rowOff>
    </xdr:from>
    <xdr:to>
      <xdr:col>11</xdr:col>
      <xdr:colOff>50801</xdr:colOff>
      <xdr:row>17</xdr:row>
      <xdr:rowOff>12700</xdr:rowOff>
    </xdr:to>
    <xdr:pic>
      <xdr:nvPicPr>
        <xdr:cNvPr id="81" name="Picture 80" descr="page2image56283072">
          <a:extLst>
            <a:ext uri="{FF2B5EF4-FFF2-40B4-BE49-F238E27FC236}">
              <a16:creationId xmlns:a16="http://schemas.microsoft.com/office/drawing/2014/main" id="{E8870F67-EA15-3042-BB80-9ECE24BE2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3100" y="3454400"/>
          <a:ext cx="8382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63500</xdr:colOff>
      <xdr:row>17</xdr:row>
      <xdr:rowOff>0</xdr:rowOff>
    </xdr:from>
    <xdr:to>
      <xdr:col>11</xdr:col>
      <xdr:colOff>812800</xdr:colOff>
      <xdr:row>17</xdr:row>
      <xdr:rowOff>0</xdr:rowOff>
    </xdr:to>
    <xdr:pic>
      <xdr:nvPicPr>
        <xdr:cNvPr id="82" name="Picture 81" descr="page2image56289216">
          <a:extLst>
            <a:ext uri="{FF2B5EF4-FFF2-40B4-BE49-F238E27FC236}">
              <a16:creationId xmlns:a16="http://schemas.microsoft.com/office/drawing/2014/main" id="{7EF1DD3A-8224-5D4A-BA57-28B94E236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3454400"/>
          <a:ext cx="749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749300</xdr:colOff>
      <xdr:row>17</xdr:row>
      <xdr:rowOff>0</xdr:rowOff>
    </xdr:to>
    <xdr:pic>
      <xdr:nvPicPr>
        <xdr:cNvPr id="83" name="Picture 82" descr="page2image56290368">
          <a:extLst>
            <a:ext uri="{FF2B5EF4-FFF2-40B4-BE49-F238E27FC236}">
              <a16:creationId xmlns:a16="http://schemas.microsoft.com/office/drawing/2014/main" id="{F07B1C7D-B202-2845-90DF-8DF04D3FA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3454400"/>
          <a:ext cx="749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762000</xdr:colOff>
      <xdr:row>17</xdr:row>
      <xdr:rowOff>0</xdr:rowOff>
    </xdr:from>
    <xdr:to>
      <xdr:col>13</xdr:col>
      <xdr:colOff>685800</xdr:colOff>
      <xdr:row>17</xdr:row>
      <xdr:rowOff>0</xdr:rowOff>
    </xdr:to>
    <xdr:pic>
      <xdr:nvPicPr>
        <xdr:cNvPr id="84" name="Picture 83" descr="page2image56289024">
          <a:extLst>
            <a:ext uri="{FF2B5EF4-FFF2-40B4-BE49-F238E27FC236}">
              <a16:creationId xmlns:a16="http://schemas.microsoft.com/office/drawing/2014/main" id="{57B73728-0489-8648-B9E1-60222A200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" y="3454400"/>
          <a:ext cx="749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698500</xdr:colOff>
      <xdr:row>17</xdr:row>
      <xdr:rowOff>0</xdr:rowOff>
    </xdr:from>
    <xdr:to>
      <xdr:col>14</xdr:col>
      <xdr:colOff>635001</xdr:colOff>
      <xdr:row>17</xdr:row>
      <xdr:rowOff>12700</xdr:rowOff>
    </xdr:to>
    <xdr:pic>
      <xdr:nvPicPr>
        <xdr:cNvPr id="85" name="Picture 84" descr="page2image56291136">
          <a:extLst>
            <a:ext uri="{FF2B5EF4-FFF2-40B4-BE49-F238E27FC236}">
              <a16:creationId xmlns:a16="http://schemas.microsoft.com/office/drawing/2014/main" id="{B3D9BA46-C74E-8D47-87F7-A978A1E35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0" y="3454400"/>
          <a:ext cx="762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10</xdr:row>
      <xdr:rowOff>0</xdr:rowOff>
    </xdr:from>
    <xdr:ext cx="1007534" cy="0"/>
    <xdr:pic>
      <xdr:nvPicPr>
        <xdr:cNvPr id="86" name="Picture 85" descr="page2image56518784">
          <a:extLst>
            <a:ext uri="{FF2B5EF4-FFF2-40B4-BE49-F238E27FC236}">
              <a16:creationId xmlns:a16="http://schemas.microsoft.com/office/drawing/2014/main" id="{39C55AD5-E97B-7F45-846F-B4E30B437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733" y="2032000"/>
          <a:ext cx="10075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11</xdr:row>
      <xdr:rowOff>0</xdr:rowOff>
    </xdr:from>
    <xdr:ext cx="749300" cy="0"/>
    <xdr:pic>
      <xdr:nvPicPr>
        <xdr:cNvPr id="87" name="Picture 86" descr="page2image56510912">
          <a:extLst>
            <a:ext uri="{FF2B5EF4-FFF2-40B4-BE49-F238E27FC236}">
              <a16:creationId xmlns:a16="http://schemas.microsoft.com/office/drawing/2014/main" id="{9937CD55-C350-6440-90F7-7E42FAF29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733" y="2235200"/>
          <a:ext cx="749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762000</xdr:colOff>
      <xdr:row>11</xdr:row>
      <xdr:rowOff>0</xdr:rowOff>
    </xdr:from>
    <xdr:ext cx="842434" cy="12700"/>
    <xdr:pic>
      <xdr:nvPicPr>
        <xdr:cNvPr id="88" name="Picture 87" descr="page2image56509184">
          <a:extLst>
            <a:ext uri="{FF2B5EF4-FFF2-40B4-BE49-F238E27FC236}">
              <a16:creationId xmlns:a16="http://schemas.microsoft.com/office/drawing/2014/main" id="{7383D63D-FEE4-8343-BF17-AC456449B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1733" y="2235200"/>
          <a:ext cx="842434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C4998-DA13-FE43-A8A7-D04AAE256D20}">
  <dimension ref="A2:N28"/>
  <sheetViews>
    <sheetView zoomScale="140" zoomScaleNormal="140" workbookViewId="0">
      <selection activeCell="H8" sqref="H8"/>
    </sheetView>
  </sheetViews>
  <sheetFormatPr baseColWidth="10" defaultRowHeight="16"/>
  <cols>
    <col min="2" max="2" width="14.83203125" customWidth="1"/>
    <col min="4" max="4" width="12.33203125" customWidth="1"/>
    <col min="5" max="5" width="10" customWidth="1"/>
    <col min="7" max="7" width="14.33203125" style="74" customWidth="1"/>
    <col min="8" max="8" width="25.83203125" style="74" customWidth="1"/>
    <col min="9" max="9" width="40.83203125" bestFit="1" customWidth="1"/>
    <col min="10" max="10" width="24" style="2" bestFit="1" customWidth="1"/>
    <col min="11" max="11" width="11.83203125" customWidth="1"/>
    <col min="12" max="12" width="23.83203125" bestFit="1" customWidth="1"/>
    <col min="13" max="13" width="42.6640625" bestFit="1" customWidth="1"/>
    <col min="14" max="14" width="21.33203125" bestFit="1" customWidth="1"/>
  </cols>
  <sheetData>
    <row r="2" spans="1:14">
      <c r="B2" s="6" t="s">
        <v>3</v>
      </c>
      <c r="C2" s="6" t="s">
        <v>2</v>
      </c>
      <c r="D2" s="6" t="s">
        <v>1</v>
      </c>
      <c r="E2" s="6" t="s">
        <v>0</v>
      </c>
      <c r="G2" s="132"/>
      <c r="H2" s="132"/>
      <c r="I2" s="17"/>
      <c r="K2" s="132"/>
    </row>
    <row r="3" spans="1:14">
      <c r="B3" s="7">
        <v>1</v>
      </c>
      <c r="C3" s="8">
        <v>0.17</v>
      </c>
      <c r="D3" s="8">
        <v>0.99</v>
      </c>
      <c r="E3" s="9">
        <v>2.1</v>
      </c>
      <c r="G3" s="129"/>
      <c r="H3" s="129"/>
      <c r="I3" s="4"/>
      <c r="J3" s="130"/>
      <c r="K3" s="4"/>
    </row>
    <row r="4" spans="1:14">
      <c r="B4" s="10">
        <v>2</v>
      </c>
      <c r="C4" s="11">
        <v>0.13</v>
      </c>
      <c r="D4" s="11">
        <v>0.97</v>
      </c>
      <c r="E4" s="12">
        <v>1.1000000000000001</v>
      </c>
      <c r="G4" s="129"/>
      <c r="H4" s="129"/>
      <c r="I4" s="4"/>
      <c r="K4" s="4"/>
    </row>
    <row r="5" spans="1:14">
      <c r="B5" s="10">
        <v>3</v>
      </c>
      <c r="C5" s="11">
        <v>0.02</v>
      </c>
      <c r="D5" s="11">
        <v>0.82</v>
      </c>
      <c r="E5" s="12">
        <v>3.4</v>
      </c>
      <c r="G5" s="129"/>
      <c r="H5" s="129"/>
    </row>
    <row r="6" spans="1:14">
      <c r="B6" s="10">
        <v>4</v>
      </c>
      <c r="C6" s="11">
        <v>0.01</v>
      </c>
      <c r="D6" s="11">
        <v>0.35</v>
      </c>
      <c r="E6" s="12">
        <v>1.5</v>
      </c>
      <c r="G6" s="129"/>
      <c r="H6" s="129"/>
      <c r="I6" s="5"/>
      <c r="K6" s="5"/>
    </row>
    <row r="7" spans="1:14">
      <c r="B7" s="10">
        <v>5</v>
      </c>
      <c r="C7" s="11">
        <v>0.05</v>
      </c>
      <c r="D7" s="11">
        <v>0.88</v>
      </c>
      <c r="E7" s="12">
        <v>6.2</v>
      </c>
      <c r="G7" s="129"/>
      <c r="H7" s="129"/>
    </row>
    <row r="8" spans="1:14">
      <c r="B8" s="10">
        <v>6</v>
      </c>
      <c r="C8" s="11">
        <v>0.11</v>
      </c>
      <c r="D8" s="11">
        <v>0.67</v>
      </c>
      <c r="E8" s="12">
        <v>3.3</v>
      </c>
      <c r="G8" s="129"/>
      <c r="H8" s="129"/>
    </row>
    <row r="9" spans="1:14">
      <c r="B9" s="10">
        <v>7</v>
      </c>
      <c r="C9" s="11">
        <v>0.17</v>
      </c>
      <c r="D9" s="11">
        <v>0.87</v>
      </c>
      <c r="E9" s="12">
        <v>2.2999999999999998</v>
      </c>
      <c r="G9" s="129"/>
      <c r="H9" s="129"/>
    </row>
    <row r="10" spans="1:14">
      <c r="B10" s="10">
        <v>8</v>
      </c>
      <c r="C10" s="19">
        <v>0.23</v>
      </c>
      <c r="D10" s="19">
        <v>0.43</v>
      </c>
      <c r="E10" s="20">
        <v>3.1</v>
      </c>
      <c r="G10" s="129"/>
      <c r="H10" s="129"/>
    </row>
    <row r="11" spans="1:14">
      <c r="B11" s="10">
        <v>9</v>
      </c>
      <c r="C11" s="19">
        <v>0.27</v>
      </c>
      <c r="D11" s="19">
        <v>0.82</v>
      </c>
      <c r="E11" s="20">
        <v>1.9</v>
      </c>
      <c r="G11" s="129"/>
      <c r="H11" s="129"/>
    </row>
    <row r="12" spans="1:14">
      <c r="B12" s="13">
        <v>10</v>
      </c>
      <c r="C12" s="14">
        <v>0.22</v>
      </c>
      <c r="D12" s="14">
        <v>0.73</v>
      </c>
      <c r="E12" s="15">
        <v>2.7</v>
      </c>
      <c r="G12" s="129"/>
      <c r="H12" s="129"/>
    </row>
    <row r="13" spans="1:14">
      <c r="E13" s="3"/>
    </row>
    <row r="14" spans="1:14">
      <c r="A14" t="s">
        <v>4</v>
      </c>
      <c r="C14" s="98" t="s">
        <v>110</v>
      </c>
      <c r="D14" s="98" t="s">
        <v>113</v>
      </c>
      <c r="E14" s="133" t="s">
        <v>111</v>
      </c>
      <c r="F14" s="133" t="s">
        <v>112</v>
      </c>
      <c r="G14"/>
      <c r="H14" s="136" t="s">
        <v>114</v>
      </c>
      <c r="I14" s="136" t="s">
        <v>115</v>
      </c>
      <c r="J14" s="6" t="s">
        <v>116</v>
      </c>
      <c r="K14" s="2"/>
      <c r="M14" s="2" t="s">
        <v>108</v>
      </c>
      <c r="N14" s="2" t="s">
        <v>109</v>
      </c>
    </row>
    <row r="15" spans="1:14">
      <c r="A15">
        <v>1000</v>
      </c>
      <c r="B15" s="7">
        <v>1</v>
      </c>
      <c r="C15" s="24">
        <f>D15/D3</f>
        <v>171.71717171717171</v>
      </c>
      <c r="D15" s="26">
        <f>C3*$A$15</f>
        <v>170</v>
      </c>
      <c r="E15" s="18">
        <f>D3/E3</f>
        <v>0.47142857142857142</v>
      </c>
      <c r="F15" s="134">
        <f>E15*$A$15</f>
        <v>471.42857142857144</v>
      </c>
      <c r="G15" s="21"/>
      <c r="H15" s="137">
        <f>F15/$A$15</f>
        <v>0.47142857142857142</v>
      </c>
      <c r="I15" s="138">
        <f t="shared" ref="I15:I22" si="0">D3</f>
        <v>0.99</v>
      </c>
      <c r="J15" s="139">
        <f>I15/H15</f>
        <v>2.1</v>
      </c>
      <c r="K15" s="23"/>
    </row>
    <row r="16" spans="1:14">
      <c r="B16" s="10">
        <v>2</v>
      </c>
      <c r="C16" s="24">
        <f>D16/D4</f>
        <v>134.02061855670104</v>
      </c>
      <c r="D16" s="26">
        <f>C4*$A$15</f>
        <v>130</v>
      </c>
      <c r="E16" s="18">
        <f>D4/E4</f>
        <v>0.88181818181818172</v>
      </c>
      <c r="F16" s="134">
        <f>E16*$A$15</f>
        <v>881.81818181818176</v>
      </c>
      <c r="G16" s="21"/>
      <c r="H16" s="140">
        <f>F16/$A$15</f>
        <v>0.88181818181818172</v>
      </c>
      <c r="I16" s="141">
        <f t="shared" si="0"/>
        <v>0.97</v>
      </c>
      <c r="J16" s="142">
        <f t="shared" ref="J16:J24" si="1">I16/H16</f>
        <v>1.1000000000000001</v>
      </c>
      <c r="K16" s="23"/>
    </row>
    <row r="17" spans="2:14">
      <c r="B17" s="10">
        <v>3</v>
      </c>
      <c r="C17" s="24">
        <f>D17/D5</f>
        <v>24.390243902439025</v>
      </c>
      <c r="D17" s="26">
        <f>C5*$A$15</f>
        <v>20</v>
      </c>
      <c r="E17" s="18">
        <f>D5/E5</f>
        <v>0.2411764705882353</v>
      </c>
      <c r="F17" s="134">
        <f>E17*$A$15</f>
        <v>241.1764705882353</v>
      </c>
      <c r="G17" s="21"/>
      <c r="H17" s="140">
        <f>F17/$A$15</f>
        <v>0.2411764705882353</v>
      </c>
      <c r="I17" s="141">
        <f t="shared" si="0"/>
        <v>0.82</v>
      </c>
      <c r="J17" s="142">
        <f t="shared" si="1"/>
        <v>3.4</v>
      </c>
      <c r="K17" s="23"/>
    </row>
    <row r="18" spans="2:14">
      <c r="B18" s="10">
        <v>4</v>
      </c>
      <c r="C18" s="24">
        <f>D18/D6</f>
        <v>28.571428571428573</v>
      </c>
      <c r="D18" s="26">
        <f>C6*$A$15</f>
        <v>10</v>
      </c>
      <c r="E18" s="18">
        <f>D6/E6</f>
        <v>0.23333333333333331</v>
      </c>
      <c r="F18" s="134">
        <f>E18*$A$15</f>
        <v>233.33333333333331</v>
      </c>
      <c r="G18" s="21"/>
      <c r="H18" s="140">
        <f>F18/$A$15</f>
        <v>0.23333333333333331</v>
      </c>
      <c r="I18" s="141">
        <f t="shared" si="0"/>
        <v>0.35</v>
      </c>
      <c r="J18" s="142">
        <f t="shared" si="1"/>
        <v>1.5</v>
      </c>
      <c r="K18" s="23"/>
    </row>
    <row r="19" spans="2:14">
      <c r="B19" s="10">
        <v>5</v>
      </c>
      <c r="C19" s="24">
        <f>D19/D7</f>
        <v>56.81818181818182</v>
      </c>
      <c r="D19" s="26">
        <f>C7*$A$15</f>
        <v>50</v>
      </c>
      <c r="E19" s="18">
        <f>D7/E7</f>
        <v>0.14193548387096774</v>
      </c>
      <c r="F19" s="134">
        <f>E19*$A$15</f>
        <v>141.93548387096774</v>
      </c>
      <c r="G19" s="21"/>
      <c r="H19" s="140">
        <f>F19/$A$15</f>
        <v>0.14193548387096774</v>
      </c>
      <c r="I19" s="141">
        <f t="shared" si="0"/>
        <v>0.88</v>
      </c>
      <c r="J19" s="142">
        <f t="shared" si="1"/>
        <v>6.2</v>
      </c>
      <c r="K19" s="23"/>
    </row>
    <row r="20" spans="2:14">
      <c r="B20" s="10">
        <v>6</v>
      </c>
      <c r="C20" s="24">
        <f>D20/D8</f>
        <v>164.17910447761193</v>
      </c>
      <c r="D20" s="26">
        <f>C8*$A$15</f>
        <v>110</v>
      </c>
      <c r="E20" s="18">
        <f>D8/E8</f>
        <v>0.20303030303030306</v>
      </c>
      <c r="F20" s="134">
        <f>E20*$A$15</f>
        <v>203.03030303030306</v>
      </c>
      <c r="G20" s="21"/>
      <c r="H20" s="140">
        <f>F20/$A$15</f>
        <v>0.20303030303030306</v>
      </c>
      <c r="I20" s="141">
        <f t="shared" si="0"/>
        <v>0.67</v>
      </c>
      <c r="J20" s="142">
        <f t="shared" si="1"/>
        <v>3.3</v>
      </c>
      <c r="K20" s="23"/>
    </row>
    <row r="21" spans="2:14">
      <c r="B21" s="10">
        <v>7</v>
      </c>
      <c r="C21" s="24">
        <f>D21/D9</f>
        <v>195.40229885057471</v>
      </c>
      <c r="D21" s="26">
        <f>C9*$A$15</f>
        <v>170</v>
      </c>
      <c r="E21" s="18">
        <f>D9/E9</f>
        <v>0.37826086956521743</v>
      </c>
      <c r="F21" s="134">
        <f>E21*$A$15</f>
        <v>378.26086956521743</v>
      </c>
      <c r="G21" s="21"/>
      <c r="H21" s="140">
        <f>F21/$A$15</f>
        <v>0.37826086956521743</v>
      </c>
      <c r="I21" s="141">
        <f t="shared" si="0"/>
        <v>0.87</v>
      </c>
      <c r="J21" s="142">
        <f t="shared" si="1"/>
        <v>2.2999999999999998</v>
      </c>
      <c r="K21" s="23"/>
    </row>
    <row r="22" spans="2:14">
      <c r="B22" s="10">
        <v>8</v>
      </c>
      <c r="C22" s="25">
        <f>D22/D10</f>
        <v>534.88372093023258</v>
      </c>
      <c r="D22" s="27">
        <f>C10*$A$15</f>
        <v>230</v>
      </c>
      <c r="E22" s="18">
        <f>D10/E10</f>
        <v>0.13870967741935483</v>
      </c>
      <c r="F22" s="135">
        <f>E22*$A$15</f>
        <v>138.70967741935482</v>
      </c>
      <c r="G22" s="22"/>
      <c r="H22" s="143">
        <f>F22/$A$15</f>
        <v>0.13870967741935483</v>
      </c>
      <c r="I22" s="144">
        <f t="shared" si="0"/>
        <v>0.43</v>
      </c>
      <c r="J22" s="20">
        <f t="shared" si="1"/>
        <v>3.1</v>
      </c>
      <c r="K22" s="23"/>
    </row>
    <row r="23" spans="2:14">
      <c r="B23" s="10">
        <v>9</v>
      </c>
      <c r="C23" s="25">
        <f>D23/D11</f>
        <v>329.26829268292687</v>
      </c>
      <c r="D23" s="27">
        <f>C11*$A$15</f>
        <v>270</v>
      </c>
      <c r="E23" s="18">
        <f>D11/E11</f>
        <v>0.43157894736842106</v>
      </c>
      <c r="F23" s="135">
        <f>E23*$A$15</f>
        <v>431.57894736842104</v>
      </c>
      <c r="G23" s="22"/>
      <c r="H23" s="143">
        <f>F23/$A$15</f>
        <v>0.43157894736842106</v>
      </c>
      <c r="I23" s="144">
        <f>D11</f>
        <v>0.82</v>
      </c>
      <c r="J23" s="20">
        <f t="shared" si="1"/>
        <v>1.9</v>
      </c>
      <c r="K23" s="128"/>
      <c r="M23" s="18">
        <f>J23/I23</f>
        <v>2.3170731707317072</v>
      </c>
      <c r="N23" s="131">
        <f>M23/H23</f>
        <v>5.3688280785246869</v>
      </c>
    </row>
    <row r="24" spans="2:14">
      <c r="B24" s="13">
        <v>10</v>
      </c>
      <c r="C24" s="24">
        <f>D24/D12</f>
        <v>301.36986301369865</v>
      </c>
      <c r="D24" s="26">
        <f>C12*$A$15</f>
        <v>220</v>
      </c>
      <c r="E24" s="18">
        <f>D12/E12</f>
        <v>0.27037037037037037</v>
      </c>
      <c r="F24" s="134">
        <f>E24*$A$15</f>
        <v>270.37037037037038</v>
      </c>
      <c r="G24" s="21"/>
      <c r="H24" s="145">
        <f>F24/$A$15</f>
        <v>0.27037037037037037</v>
      </c>
      <c r="I24" s="146">
        <f>D12</f>
        <v>0.73</v>
      </c>
      <c r="J24" s="147">
        <f t="shared" si="1"/>
        <v>2.6999999999999997</v>
      </c>
      <c r="K24" s="23"/>
      <c r="L24" s="16"/>
    </row>
    <row r="27" spans="2:14">
      <c r="C27" s="1"/>
    </row>
    <row r="28" spans="2:14">
      <c r="C28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D95A5-3022-E041-B086-71348A134557}">
  <dimension ref="A1:AA25"/>
  <sheetViews>
    <sheetView workbookViewId="0">
      <selection activeCell="B25" sqref="B25"/>
    </sheetView>
  </sheetViews>
  <sheetFormatPr baseColWidth="10" defaultRowHeight="16"/>
  <cols>
    <col min="1" max="1" width="20.6640625" bestFit="1" customWidth="1"/>
    <col min="2" max="2" width="14.5" customWidth="1"/>
  </cols>
  <sheetData>
    <row r="1" spans="2:27" ht="17" thickBot="1"/>
    <row r="2" spans="2:27" ht="29" thickBot="1">
      <c r="B2" s="113" t="s">
        <v>33</v>
      </c>
      <c r="C2" s="95" t="s">
        <v>34</v>
      </c>
      <c r="D2" s="95" t="s">
        <v>77</v>
      </c>
      <c r="E2" s="95" t="s">
        <v>35</v>
      </c>
      <c r="F2" s="95" t="s">
        <v>36</v>
      </c>
      <c r="G2" s="95" t="s">
        <v>37</v>
      </c>
      <c r="H2" s="95" t="s">
        <v>38</v>
      </c>
      <c r="I2" s="97" t="s">
        <v>39</v>
      </c>
      <c r="K2" s="94" t="s">
        <v>33</v>
      </c>
      <c r="L2" s="95" t="s">
        <v>34</v>
      </c>
      <c r="M2" s="96" t="s">
        <v>77</v>
      </c>
      <c r="N2" s="95" t="s">
        <v>35</v>
      </c>
      <c r="O2" s="95" t="s">
        <v>36</v>
      </c>
      <c r="P2" s="95" t="s">
        <v>37</v>
      </c>
      <c r="Q2" s="95" t="s">
        <v>38</v>
      </c>
      <c r="R2" s="97" t="s">
        <v>39</v>
      </c>
      <c r="T2" s="94" t="s">
        <v>33</v>
      </c>
      <c r="U2" s="95" t="s">
        <v>34</v>
      </c>
      <c r="V2" s="96" t="s">
        <v>77</v>
      </c>
      <c r="W2" s="95" t="s">
        <v>35</v>
      </c>
      <c r="X2" s="95" t="s">
        <v>36</v>
      </c>
      <c r="Y2" s="95" t="s">
        <v>37</v>
      </c>
      <c r="Z2" s="95" t="s">
        <v>38</v>
      </c>
      <c r="AA2" s="97" t="s">
        <v>39</v>
      </c>
    </row>
    <row r="3" spans="2:27" ht="17" thickBot="1">
      <c r="B3" s="91" t="s">
        <v>48</v>
      </c>
      <c r="C3" s="92" t="s">
        <v>49</v>
      </c>
      <c r="D3" s="92">
        <v>5</v>
      </c>
      <c r="E3" s="92">
        <v>36</v>
      </c>
      <c r="F3" s="92">
        <v>43465</v>
      </c>
      <c r="G3" s="92" t="s">
        <v>50</v>
      </c>
      <c r="H3" s="92">
        <v>1457</v>
      </c>
      <c r="I3" s="92" t="s">
        <v>45</v>
      </c>
      <c r="K3" s="91" t="s">
        <v>40</v>
      </c>
      <c r="L3" s="92" t="s">
        <v>41</v>
      </c>
      <c r="M3" s="92">
        <v>7</v>
      </c>
      <c r="N3" s="92">
        <v>18</v>
      </c>
      <c r="O3" s="92">
        <v>89765</v>
      </c>
      <c r="P3" s="92" t="s">
        <v>42</v>
      </c>
      <c r="Q3" s="92">
        <v>154</v>
      </c>
      <c r="R3" s="92" t="s">
        <v>43</v>
      </c>
      <c r="T3" s="91" t="s">
        <v>52</v>
      </c>
      <c r="U3" s="92" t="s">
        <v>53</v>
      </c>
      <c r="V3" s="92">
        <v>11</v>
      </c>
      <c r="W3" s="92">
        <v>27</v>
      </c>
      <c r="X3" s="92">
        <v>44356</v>
      </c>
      <c r="Y3" s="92" t="s">
        <v>50</v>
      </c>
      <c r="Z3" s="92">
        <v>2456</v>
      </c>
      <c r="AA3" s="92" t="s">
        <v>43</v>
      </c>
    </row>
    <row r="4" spans="2:27" ht="17" thickBot="1">
      <c r="B4" s="91" t="s">
        <v>51</v>
      </c>
      <c r="C4" s="92" t="s">
        <v>49</v>
      </c>
      <c r="D4" s="92">
        <v>5</v>
      </c>
      <c r="E4" s="92">
        <v>33</v>
      </c>
      <c r="F4" s="92">
        <v>17975</v>
      </c>
      <c r="G4" s="92" t="s">
        <v>50</v>
      </c>
      <c r="H4" s="92">
        <v>2312</v>
      </c>
      <c r="I4" s="92" t="s">
        <v>45</v>
      </c>
      <c r="K4" s="91" t="s">
        <v>44</v>
      </c>
      <c r="L4" s="92" t="s">
        <v>41</v>
      </c>
      <c r="M4" s="92">
        <v>3</v>
      </c>
      <c r="N4" s="92">
        <v>32</v>
      </c>
      <c r="O4" s="92">
        <v>50549</v>
      </c>
      <c r="P4" s="92" t="s">
        <v>42</v>
      </c>
      <c r="Q4" s="92">
        <v>678</v>
      </c>
      <c r="R4" s="92" t="s">
        <v>45</v>
      </c>
      <c r="T4" s="91" t="s">
        <v>54</v>
      </c>
      <c r="U4" s="92" t="s">
        <v>53</v>
      </c>
      <c r="V4" s="92">
        <v>12</v>
      </c>
      <c r="W4" s="92">
        <v>29</v>
      </c>
      <c r="X4" s="92">
        <v>54789</v>
      </c>
      <c r="Y4" s="92" t="s">
        <v>42</v>
      </c>
      <c r="Z4" s="92">
        <v>165</v>
      </c>
      <c r="AA4" s="92" t="s">
        <v>43</v>
      </c>
    </row>
    <row r="5" spans="2:27" ht="17" thickBot="1">
      <c r="B5" s="91" t="s">
        <v>58</v>
      </c>
      <c r="C5" s="92" t="s">
        <v>49</v>
      </c>
      <c r="D5" s="92">
        <v>3</v>
      </c>
      <c r="E5" s="92">
        <v>39</v>
      </c>
      <c r="F5" s="92">
        <v>44356</v>
      </c>
      <c r="G5" s="92" t="s">
        <v>42</v>
      </c>
      <c r="H5" s="92">
        <v>993</v>
      </c>
      <c r="I5" s="92" t="s">
        <v>56</v>
      </c>
      <c r="K5" s="91" t="s">
        <v>46</v>
      </c>
      <c r="L5" s="92" t="s">
        <v>41</v>
      </c>
      <c r="M5" s="92">
        <v>8</v>
      </c>
      <c r="N5" s="92">
        <v>22</v>
      </c>
      <c r="O5" s="92">
        <v>47894</v>
      </c>
      <c r="P5" s="92" t="s">
        <v>42</v>
      </c>
      <c r="Q5" s="92">
        <v>1567</v>
      </c>
      <c r="R5" s="92" t="s">
        <v>43</v>
      </c>
      <c r="T5" s="91" t="s">
        <v>59</v>
      </c>
      <c r="U5" s="92" t="s">
        <v>53</v>
      </c>
      <c r="V5" s="92">
        <v>5</v>
      </c>
      <c r="W5" s="92">
        <v>42</v>
      </c>
      <c r="X5" s="92">
        <v>54789</v>
      </c>
      <c r="Y5" s="92" t="s">
        <v>50</v>
      </c>
      <c r="Z5" s="92">
        <v>1923</v>
      </c>
      <c r="AA5" s="92" t="s">
        <v>45</v>
      </c>
    </row>
    <row r="6" spans="2:27" ht="17" thickBot="1">
      <c r="B6" s="91" t="s">
        <v>61</v>
      </c>
      <c r="C6" s="92" t="s">
        <v>49</v>
      </c>
      <c r="D6" s="92">
        <v>7</v>
      </c>
      <c r="E6" s="92">
        <v>39</v>
      </c>
      <c r="F6" s="92">
        <v>34678</v>
      </c>
      <c r="G6" s="92" t="s">
        <v>50</v>
      </c>
      <c r="H6" s="92">
        <v>1546</v>
      </c>
      <c r="I6" s="92" t="s">
        <v>45</v>
      </c>
      <c r="K6" s="91" t="s">
        <v>47</v>
      </c>
      <c r="L6" s="92" t="s">
        <v>41</v>
      </c>
      <c r="M6" s="92">
        <v>4</v>
      </c>
      <c r="N6" s="92">
        <v>18</v>
      </c>
      <c r="O6" s="92">
        <v>39776</v>
      </c>
      <c r="P6" s="92" t="s">
        <v>42</v>
      </c>
      <c r="Q6" s="92">
        <v>567</v>
      </c>
      <c r="R6" s="92" t="s">
        <v>45</v>
      </c>
      <c r="T6" s="91" t="s">
        <v>60</v>
      </c>
      <c r="U6" s="92" t="s">
        <v>53</v>
      </c>
      <c r="V6" s="92">
        <v>1</v>
      </c>
      <c r="W6" s="92">
        <v>29</v>
      </c>
      <c r="X6" s="92">
        <v>93456</v>
      </c>
      <c r="Y6" s="92" t="s">
        <v>50</v>
      </c>
      <c r="Z6" s="92">
        <v>2129</v>
      </c>
      <c r="AA6" s="92" t="s">
        <v>43</v>
      </c>
    </row>
    <row r="7" spans="2:27" ht="17" thickBot="1">
      <c r="B7" s="91" t="s">
        <v>64</v>
      </c>
      <c r="C7" s="92" t="s">
        <v>49</v>
      </c>
      <c r="D7" s="92">
        <v>12</v>
      </c>
      <c r="E7" s="92">
        <v>29</v>
      </c>
      <c r="F7" s="92">
        <v>34453</v>
      </c>
      <c r="G7" s="92" t="s">
        <v>42</v>
      </c>
      <c r="H7" s="92">
        <v>2466</v>
      </c>
      <c r="I7" s="92" t="s">
        <v>43</v>
      </c>
      <c r="K7" s="91" t="s">
        <v>55</v>
      </c>
      <c r="L7" s="92" t="s">
        <v>41</v>
      </c>
      <c r="M7" s="92">
        <v>2</v>
      </c>
      <c r="N7" s="92">
        <v>19</v>
      </c>
      <c r="O7" s="92">
        <v>93456</v>
      </c>
      <c r="P7" s="92" t="s">
        <v>42</v>
      </c>
      <c r="Q7" s="92">
        <v>1282</v>
      </c>
      <c r="R7" s="92" t="s">
        <v>56</v>
      </c>
      <c r="T7" s="91" t="s">
        <v>62</v>
      </c>
      <c r="U7" s="92" t="s">
        <v>53</v>
      </c>
      <c r="V7" s="92">
        <v>7</v>
      </c>
      <c r="W7" s="92">
        <v>33</v>
      </c>
      <c r="X7" s="92">
        <v>75355</v>
      </c>
      <c r="Y7" s="92" t="s">
        <v>50</v>
      </c>
      <c r="Z7" s="92">
        <v>3987</v>
      </c>
      <c r="AA7" s="92" t="s">
        <v>43</v>
      </c>
    </row>
    <row r="8" spans="2:27" ht="17" thickBot="1">
      <c r="B8" s="91" t="s">
        <v>65</v>
      </c>
      <c r="C8" s="92" t="s">
        <v>49</v>
      </c>
      <c r="D8" s="92">
        <v>12</v>
      </c>
      <c r="E8" s="92">
        <v>18</v>
      </c>
      <c r="F8" s="92">
        <v>65789</v>
      </c>
      <c r="G8" s="92" t="s">
        <v>42</v>
      </c>
      <c r="H8" s="92">
        <v>1055</v>
      </c>
      <c r="I8" s="92" t="s">
        <v>43</v>
      </c>
      <c r="K8" s="91" t="s">
        <v>57</v>
      </c>
      <c r="L8" s="92" t="s">
        <v>41</v>
      </c>
      <c r="M8" s="92">
        <v>2</v>
      </c>
      <c r="N8" s="92">
        <v>35</v>
      </c>
      <c r="O8" s="92">
        <v>34678</v>
      </c>
      <c r="P8" s="92" t="s">
        <v>50</v>
      </c>
      <c r="Q8" s="92">
        <v>738</v>
      </c>
      <c r="R8" s="92" t="s">
        <v>56</v>
      </c>
      <c r="T8" s="91" t="s">
        <v>63</v>
      </c>
      <c r="U8" s="92" t="s">
        <v>53</v>
      </c>
      <c r="V8" s="92">
        <v>14</v>
      </c>
      <c r="W8" s="92">
        <v>31</v>
      </c>
      <c r="X8" s="92">
        <v>45000</v>
      </c>
      <c r="Y8" s="92" t="s">
        <v>50</v>
      </c>
      <c r="Z8" s="92">
        <v>4277</v>
      </c>
      <c r="AA8" s="92" t="s">
        <v>43</v>
      </c>
    </row>
    <row r="9" spans="2:27" ht="17" thickBot="1">
      <c r="B9" s="91" t="s">
        <v>66</v>
      </c>
      <c r="C9" s="92" t="s">
        <v>49</v>
      </c>
      <c r="D9" s="92">
        <v>5</v>
      </c>
      <c r="E9" s="92">
        <v>26</v>
      </c>
      <c r="F9" s="92">
        <v>30000</v>
      </c>
      <c r="G9" s="92" t="s">
        <v>42</v>
      </c>
      <c r="H9" s="92">
        <v>745</v>
      </c>
      <c r="I9" s="92" t="s">
        <v>45</v>
      </c>
      <c r="K9" s="91" t="s">
        <v>71</v>
      </c>
      <c r="L9" s="92" t="s">
        <v>41</v>
      </c>
      <c r="M9" s="92">
        <v>3</v>
      </c>
      <c r="N9" s="92">
        <v>27</v>
      </c>
      <c r="O9" s="92">
        <v>54748</v>
      </c>
      <c r="P9" s="92" t="s">
        <v>50</v>
      </c>
      <c r="Q9" s="92">
        <v>2419</v>
      </c>
      <c r="R9" s="92" t="s">
        <v>45</v>
      </c>
      <c r="T9" s="91" t="s">
        <v>69</v>
      </c>
      <c r="U9" s="92" t="s">
        <v>53</v>
      </c>
      <c r="V9" s="92">
        <v>5</v>
      </c>
      <c r="W9" s="92">
        <v>31</v>
      </c>
      <c r="X9" s="92">
        <v>45854</v>
      </c>
      <c r="Y9" s="92" t="s">
        <v>50</v>
      </c>
      <c r="Z9" s="92">
        <v>1283</v>
      </c>
      <c r="AA9" s="92" t="s">
        <v>45</v>
      </c>
    </row>
    <row r="10" spans="2:27" ht="17" thickBot="1">
      <c r="B10" s="91" t="s">
        <v>67</v>
      </c>
      <c r="C10" s="92" t="s">
        <v>49</v>
      </c>
      <c r="D10" s="92">
        <v>4</v>
      </c>
      <c r="E10" s="92">
        <v>26</v>
      </c>
      <c r="F10" s="92">
        <v>32745</v>
      </c>
      <c r="G10" s="92" t="s">
        <v>42</v>
      </c>
      <c r="H10" s="92">
        <v>1028</v>
      </c>
      <c r="I10" s="92" t="s">
        <v>68</v>
      </c>
      <c r="K10" s="91" t="s">
        <v>72</v>
      </c>
      <c r="L10" s="92" t="s">
        <v>41</v>
      </c>
      <c r="M10" s="92">
        <v>2</v>
      </c>
      <c r="N10" s="92">
        <v>40</v>
      </c>
      <c r="O10" s="92">
        <v>55759</v>
      </c>
      <c r="P10" s="92" t="s">
        <v>50</v>
      </c>
      <c r="Q10" s="92">
        <v>1836</v>
      </c>
      <c r="R10" s="92" t="s">
        <v>45</v>
      </c>
      <c r="T10" s="91" t="s">
        <v>70</v>
      </c>
      <c r="U10" s="92" t="s">
        <v>53</v>
      </c>
      <c r="V10" s="92">
        <v>4</v>
      </c>
      <c r="W10" s="92">
        <v>33</v>
      </c>
      <c r="X10" s="92">
        <v>48983</v>
      </c>
      <c r="Y10" s="92" t="s">
        <v>50</v>
      </c>
      <c r="Z10" s="92">
        <v>2213</v>
      </c>
      <c r="AA10" s="92" t="s">
        <v>45</v>
      </c>
    </row>
    <row r="11" spans="2:27" ht="17" thickBot="1">
      <c r="B11" s="91" t="s">
        <v>73</v>
      </c>
      <c r="C11" s="92" t="s">
        <v>49</v>
      </c>
      <c r="D11" s="92">
        <v>1</v>
      </c>
      <c r="E11" s="92">
        <v>45</v>
      </c>
      <c r="F11" s="92">
        <v>43234</v>
      </c>
      <c r="G11" s="92" t="s">
        <v>42</v>
      </c>
      <c r="H11" s="92">
        <v>4277</v>
      </c>
      <c r="I11" s="92" t="s">
        <v>56</v>
      </c>
      <c r="T11" s="91" t="s">
        <v>75</v>
      </c>
      <c r="U11" s="92" t="s">
        <v>53</v>
      </c>
      <c r="V11" s="92">
        <v>6</v>
      </c>
      <c r="W11" s="92">
        <v>21</v>
      </c>
      <c r="X11" s="92">
        <v>67493</v>
      </c>
      <c r="Y11" s="92" t="s">
        <v>50</v>
      </c>
      <c r="Z11" s="92">
        <v>1055</v>
      </c>
      <c r="AA11" s="92" t="s">
        <v>56</v>
      </c>
    </row>
    <row r="12" spans="2:27" ht="17" thickBot="1">
      <c r="B12" s="91" t="s">
        <v>74</v>
      </c>
      <c r="C12" s="92" t="s">
        <v>49</v>
      </c>
      <c r="D12" s="92">
        <v>1</v>
      </c>
      <c r="E12" s="92">
        <v>18</v>
      </c>
      <c r="F12" s="92">
        <v>4398</v>
      </c>
      <c r="G12" s="92" t="s">
        <v>42</v>
      </c>
      <c r="H12" s="92">
        <v>2466</v>
      </c>
      <c r="I12" s="92" t="s">
        <v>56</v>
      </c>
      <c r="T12" s="91" t="s">
        <v>76</v>
      </c>
      <c r="U12" s="92" t="s">
        <v>53</v>
      </c>
      <c r="V12" s="92">
        <v>7</v>
      </c>
      <c r="W12" s="92">
        <v>30</v>
      </c>
      <c r="X12" s="92">
        <v>89498</v>
      </c>
      <c r="Y12" s="92" t="s">
        <v>50</v>
      </c>
      <c r="Z12" s="92">
        <v>745</v>
      </c>
      <c r="AA12" s="92" t="s">
        <v>56</v>
      </c>
    </row>
    <row r="13" spans="2:27" ht="17" thickBot="1"/>
    <row r="14" spans="2:27" ht="17" thickBot="1">
      <c r="H14" s="93">
        <f>AVERAGE(H3:H12)</f>
        <v>1834.5</v>
      </c>
      <c r="I14" s="85" t="s">
        <v>79</v>
      </c>
      <c r="Q14" s="93">
        <f>AVERAGE(Q3:Q10)</f>
        <v>1155.125</v>
      </c>
      <c r="R14" s="85" t="s">
        <v>79</v>
      </c>
      <c r="Z14" s="93">
        <f>AVERAGE(Z2:Z12)</f>
        <v>2023.3</v>
      </c>
      <c r="AA14" s="85" t="s">
        <v>79</v>
      </c>
    </row>
    <row r="15" spans="2:27" ht="17" thickBot="1">
      <c r="H15" s="93">
        <f>STDEV(H3:H12)</f>
        <v>1073.4332510428603</v>
      </c>
      <c r="I15" s="85" t="s">
        <v>95</v>
      </c>
      <c r="Q15" s="93">
        <f>STDEV(Q3:Q10)</f>
        <v>755.59748118388302</v>
      </c>
      <c r="R15" s="85" t="s">
        <v>95</v>
      </c>
      <c r="Z15" s="93">
        <f>STDEV(Z2:Z12)</f>
        <v>1322.9893801538999</v>
      </c>
      <c r="AA15" s="85" t="s">
        <v>95</v>
      </c>
    </row>
    <row r="17" spans="1:5" ht="17" thickBot="1"/>
    <row r="18" spans="1:5" ht="29" thickBot="1">
      <c r="B18" s="100" t="s">
        <v>34</v>
      </c>
      <c r="C18" s="101" t="s">
        <v>96</v>
      </c>
      <c r="D18" s="102" t="s">
        <v>97</v>
      </c>
      <c r="E18" s="101" t="s">
        <v>94</v>
      </c>
    </row>
    <row r="19" spans="1:5">
      <c r="B19" s="103" t="str">
        <f>C3</f>
        <v>Montréal</v>
      </c>
      <c r="C19" s="104">
        <f>H15</f>
        <v>1073.4332510428603</v>
      </c>
      <c r="D19" s="104">
        <f>H14</f>
        <v>1834.5</v>
      </c>
      <c r="E19" s="105">
        <f>COUNTA(B3:B12)</f>
        <v>10</v>
      </c>
    </row>
    <row r="20" spans="1:5">
      <c r="B20" s="111" t="str">
        <f>L3</f>
        <v>Québec</v>
      </c>
      <c r="C20" s="110">
        <f>Q15</f>
        <v>755.59748118388302</v>
      </c>
      <c r="D20" s="110">
        <f>Q14</f>
        <v>1155.125</v>
      </c>
      <c r="E20" s="112">
        <f>COUNTA(P3:P10)</f>
        <v>8</v>
      </c>
    </row>
    <row r="21" spans="1:5" ht="17" thickBot="1">
      <c r="B21" s="106" t="str">
        <f>U3</f>
        <v>Toronto</v>
      </c>
      <c r="C21" s="107">
        <f>Z15</f>
        <v>1322.9893801538999</v>
      </c>
      <c r="D21" s="107">
        <f>Z14</f>
        <v>2023.3</v>
      </c>
      <c r="E21" s="108">
        <f>COUNTA(U3:U12)</f>
        <v>10</v>
      </c>
    </row>
    <row r="23" spans="1:5">
      <c r="A23" s="109" t="s">
        <v>98</v>
      </c>
      <c r="B23" s="82">
        <f>(C19*E19/SUM(E19:E21))+(C20*E20/SUM(E19:E21))+(C21*E21/SUM(E19:E21))</f>
        <v>1071.7502200513809</v>
      </c>
    </row>
    <row r="24" spans="1:5">
      <c r="A24" s="109" t="s">
        <v>100</v>
      </c>
      <c r="B24" s="82">
        <f>'4-2'!H33</f>
        <v>1117.5213993666198</v>
      </c>
    </row>
    <row r="25" spans="1:5">
      <c r="A25" s="109" t="s">
        <v>101</v>
      </c>
      <c r="B25" s="44">
        <f>B24-B23</f>
        <v>45.771179315238896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D1CA4-45B2-0549-B836-3B17F45C2427}">
  <dimension ref="A1:R28"/>
  <sheetViews>
    <sheetView workbookViewId="0">
      <selection activeCell="B22" sqref="B22:E22"/>
    </sheetView>
  </sheetViews>
  <sheetFormatPr baseColWidth="10" defaultRowHeight="16"/>
  <cols>
    <col min="1" max="1" width="20.6640625" bestFit="1" customWidth="1"/>
  </cols>
  <sheetData>
    <row r="1" spans="2:18" ht="17" thickBot="1"/>
    <row r="2" spans="2:18" ht="29" thickBot="1">
      <c r="B2" s="94" t="s">
        <v>33</v>
      </c>
      <c r="C2" s="95" t="s">
        <v>34</v>
      </c>
      <c r="D2" s="96" t="s">
        <v>77</v>
      </c>
      <c r="E2" s="95" t="s">
        <v>35</v>
      </c>
      <c r="F2" s="95" t="s">
        <v>36</v>
      </c>
      <c r="G2" s="95" t="s">
        <v>37</v>
      </c>
      <c r="H2" s="95" t="s">
        <v>38</v>
      </c>
      <c r="I2" s="97" t="s">
        <v>39</v>
      </c>
      <c r="K2" s="94" t="s">
        <v>33</v>
      </c>
      <c r="L2" s="95" t="s">
        <v>34</v>
      </c>
      <c r="M2" s="96" t="s">
        <v>77</v>
      </c>
      <c r="N2" s="95" t="s">
        <v>35</v>
      </c>
      <c r="O2" s="95" t="s">
        <v>36</v>
      </c>
      <c r="P2" s="95" t="s">
        <v>37</v>
      </c>
      <c r="Q2" s="95" t="s">
        <v>38</v>
      </c>
      <c r="R2" s="97" t="s">
        <v>39</v>
      </c>
    </row>
    <row r="3" spans="2:18" ht="17" thickBot="1">
      <c r="B3" s="91" t="s">
        <v>40</v>
      </c>
      <c r="C3" s="92" t="s">
        <v>41</v>
      </c>
      <c r="D3" s="92">
        <v>7</v>
      </c>
      <c r="E3" s="92">
        <v>18</v>
      </c>
      <c r="F3" s="92">
        <v>89765</v>
      </c>
      <c r="G3" s="92" t="s">
        <v>42</v>
      </c>
      <c r="H3" s="92">
        <v>154</v>
      </c>
      <c r="I3" s="92" t="s">
        <v>43</v>
      </c>
      <c r="K3" s="91" t="s">
        <v>44</v>
      </c>
      <c r="L3" s="92" t="s">
        <v>41</v>
      </c>
      <c r="M3" s="92">
        <v>3</v>
      </c>
      <c r="N3" s="92">
        <v>32</v>
      </c>
      <c r="O3" s="92">
        <v>50549</v>
      </c>
      <c r="P3" s="92" t="s">
        <v>42</v>
      </c>
      <c r="Q3" s="92">
        <v>678</v>
      </c>
      <c r="R3" s="92" t="s">
        <v>45</v>
      </c>
    </row>
    <row r="4" spans="2:18" ht="17" thickBot="1">
      <c r="B4" s="91" t="s">
        <v>46</v>
      </c>
      <c r="C4" s="92" t="s">
        <v>41</v>
      </c>
      <c r="D4" s="92">
        <v>8</v>
      </c>
      <c r="E4" s="92">
        <v>22</v>
      </c>
      <c r="F4" s="92">
        <v>47894</v>
      </c>
      <c r="G4" s="92" t="s">
        <v>42</v>
      </c>
      <c r="H4" s="92">
        <v>1567</v>
      </c>
      <c r="I4" s="92" t="s">
        <v>43</v>
      </c>
      <c r="K4" s="91" t="s">
        <v>48</v>
      </c>
      <c r="L4" s="92" t="s">
        <v>49</v>
      </c>
      <c r="M4" s="92">
        <v>5</v>
      </c>
      <c r="N4" s="92">
        <v>36</v>
      </c>
      <c r="O4" s="92">
        <v>43465</v>
      </c>
      <c r="P4" s="92" t="s">
        <v>50</v>
      </c>
      <c r="Q4" s="92">
        <v>1457</v>
      </c>
      <c r="R4" s="92" t="s">
        <v>45</v>
      </c>
    </row>
    <row r="5" spans="2:18" ht="17" thickBot="1">
      <c r="B5" s="91" t="s">
        <v>47</v>
      </c>
      <c r="C5" s="92" t="s">
        <v>41</v>
      </c>
      <c r="D5" s="92">
        <v>4</v>
      </c>
      <c r="E5" s="92">
        <v>18</v>
      </c>
      <c r="F5" s="92">
        <v>39776</v>
      </c>
      <c r="G5" s="92" t="s">
        <v>42</v>
      </c>
      <c r="H5" s="92">
        <v>567</v>
      </c>
      <c r="I5" s="92" t="s">
        <v>45</v>
      </c>
      <c r="K5" s="91" t="s">
        <v>51</v>
      </c>
      <c r="L5" s="92" t="s">
        <v>49</v>
      </c>
      <c r="M5" s="92">
        <v>5</v>
      </c>
      <c r="N5" s="92">
        <v>33</v>
      </c>
      <c r="O5" s="92">
        <v>17975</v>
      </c>
      <c r="P5" s="92" t="s">
        <v>50</v>
      </c>
      <c r="Q5" s="92">
        <v>2312</v>
      </c>
      <c r="R5" s="92" t="s">
        <v>45</v>
      </c>
    </row>
    <row r="6" spans="2:18" ht="17" thickBot="1">
      <c r="B6" s="91" t="s">
        <v>52</v>
      </c>
      <c r="C6" s="92" t="s">
        <v>53</v>
      </c>
      <c r="D6" s="92">
        <v>11</v>
      </c>
      <c r="E6" s="92">
        <v>27</v>
      </c>
      <c r="F6" s="92">
        <v>44356</v>
      </c>
      <c r="G6" s="92" t="s">
        <v>50</v>
      </c>
      <c r="H6" s="92">
        <v>2456</v>
      </c>
      <c r="I6" s="92" t="s">
        <v>43</v>
      </c>
      <c r="K6" s="91" t="s">
        <v>57</v>
      </c>
      <c r="L6" s="92" t="s">
        <v>41</v>
      </c>
      <c r="M6" s="92">
        <v>2</v>
      </c>
      <c r="N6" s="92">
        <v>35</v>
      </c>
      <c r="O6" s="92">
        <v>34678</v>
      </c>
      <c r="P6" s="92" t="s">
        <v>50</v>
      </c>
      <c r="Q6" s="92">
        <v>738</v>
      </c>
      <c r="R6" s="92" t="s">
        <v>56</v>
      </c>
    </row>
    <row r="7" spans="2:18" ht="17" thickBot="1">
      <c r="B7" s="91" t="s">
        <v>54</v>
      </c>
      <c r="C7" s="92" t="s">
        <v>53</v>
      </c>
      <c r="D7" s="92">
        <v>12</v>
      </c>
      <c r="E7" s="92">
        <v>29</v>
      </c>
      <c r="F7" s="92">
        <v>54789</v>
      </c>
      <c r="G7" s="92" t="s">
        <v>42</v>
      </c>
      <c r="H7" s="92">
        <v>165</v>
      </c>
      <c r="I7" s="92" t="s">
        <v>43</v>
      </c>
      <c r="K7" s="91" t="s">
        <v>58</v>
      </c>
      <c r="L7" s="92" t="s">
        <v>49</v>
      </c>
      <c r="M7" s="92">
        <v>3</v>
      </c>
      <c r="N7" s="92">
        <v>39</v>
      </c>
      <c r="O7" s="92">
        <v>44356</v>
      </c>
      <c r="P7" s="92" t="s">
        <v>42</v>
      </c>
      <c r="Q7" s="92">
        <v>993</v>
      </c>
      <c r="R7" s="92" t="s">
        <v>56</v>
      </c>
    </row>
    <row r="8" spans="2:18" ht="17" thickBot="1">
      <c r="B8" s="91" t="s">
        <v>55</v>
      </c>
      <c r="C8" s="92" t="s">
        <v>41</v>
      </c>
      <c r="D8" s="92">
        <v>2</v>
      </c>
      <c r="E8" s="92">
        <v>19</v>
      </c>
      <c r="F8" s="92">
        <v>93456</v>
      </c>
      <c r="G8" s="92" t="s">
        <v>42</v>
      </c>
      <c r="H8" s="92">
        <v>1282</v>
      </c>
      <c r="I8" s="92" t="s">
        <v>56</v>
      </c>
      <c r="K8" s="91" t="s">
        <v>59</v>
      </c>
      <c r="L8" s="92" t="s">
        <v>53</v>
      </c>
      <c r="M8" s="92">
        <v>5</v>
      </c>
      <c r="N8" s="92">
        <v>42</v>
      </c>
      <c r="O8" s="92">
        <v>54789</v>
      </c>
      <c r="P8" s="92" t="s">
        <v>50</v>
      </c>
      <c r="Q8" s="92">
        <v>1923</v>
      </c>
      <c r="R8" s="92" t="s">
        <v>45</v>
      </c>
    </row>
    <row r="9" spans="2:18" ht="17" thickBot="1">
      <c r="B9" s="91" t="s">
        <v>60</v>
      </c>
      <c r="C9" s="92" t="s">
        <v>53</v>
      </c>
      <c r="D9" s="92">
        <v>1</v>
      </c>
      <c r="E9" s="92">
        <v>29</v>
      </c>
      <c r="F9" s="92">
        <v>93456</v>
      </c>
      <c r="G9" s="92" t="s">
        <v>50</v>
      </c>
      <c r="H9" s="92">
        <v>2129</v>
      </c>
      <c r="I9" s="92" t="s">
        <v>43</v>
      </c>
      <c r="K9" s="91" t="s">
        <v>61</v>
      </c>
      <c r="L9" s="92" t="s">
        <v>49</v>
      </c>
      <c r="M9" s="92">
        <v>7</v>
      </c>
      <c r="N9" s="92">
        <v>39</v>
      </c>
      <c r="O9" s="92">
        <v>34678</v>
      </c>
      <c r="P9" s="92" t="s">
        <v>50</v>
      </c>
      <c r="Q9" s="92">
        <v>1546</v>
      </c>
      <c r="R9" s="92" t="s">
        <v>45</v>
      </c>
    </row>
    <row r="10" spans="2:18" ht="17" thickBot="1">
      <c r="B10" s="91" t="s">
        <v>64</v>
      </c>
      <c r="C10" s="92" t="s">
        <v>49</v>
      </c>
      <c r="D10" s="92">
        <v>12</v>
      </c>
      <c r="E10" s="92">
        <v>29</v>
      </c>
      <c r="F10" s="92">
        <v>34453</v>
      </c>
      <c r="G10" s="92" t="s">
        <v>42</v>
      </c>
      <c r="H10" s="92">
        <v>2466</v>
      </c>
      <c r="I10" s="92" t="s">
        <v>43</v>
      </c>
      <c r="K10" s="91" t="s">
        <v>62</v>
      </c>
      <c r="L10" s="92" t="s">
        <v>53</v>
      </c>
      <c r="M10" s="92">
        <v>7</v>
      </c>
      <c r="N10" s="92">
        <v>33</v>
      </c>
      <c r="O10" s="92">
        <v>75355</v>
      </c>
      <c r="P10" s="92" t="s">
        <v>50</v>
      </c>
      <c r="Q10" s="92">
        <v>3987</v>
      </c>
      <c r="R10" s="92" t="s">
        <v>43</v>
      </c>
    </row>
    <row r="11" spans="2:18" ht="17" thickBot="1">
      <c r="B11" s="91" t="s">
        <v>65</v>
      </c>
      <c r="C11" s="92" t="s">
        <v>49</v>
      </c>
      <c r="D11" s="92">
        <v>12</v>
      </c>
      <c r="E11" s="92">
        <v>18</v>
      </c>
      <c r="F11" s="92">
        <v>65789</v>
      </c>
      <c r="G11" s="92" t="s">
        <v>42</v>
      </c>
      <c r="H11" s="92">
        <v>1055</v>
      </c>
      <c r="I11" s="92" t="s">
        <v>43</v>
      </c>
      <c r="K11" s="91" t="s">
        <v>63</v>
      </c>
      <c r="L11" s="92" t="s">
        <v>53</v>
      </c>
      <c r="M11" s="92">
        <v>14</v>
      </c>
      <c r="N11" s="92">
        <v>31</v>
      </c>
      <c r="O11" s="92">
        <v>45000</v>
      </c>
      <c r="P11" s="92" t="s">
        <v>50</v>
      </c>
      <c r="Q11" s="92">
        <v>4277</v>
      </c>
      <c r="R11" s="92" t="s">
        <v>43</v>
      </c>
    </row>
    <row r="12" spans="2:18" ht="17" thickBot="1">
      <c r="B12" s="91" t="s">
        <v>66</v>
      </c>
      <c r="C12" s="92" t="s">
        <v>49</v>
      </c>
      <c r="D12" s="92">
        <v>5</v>
      </c>
      <c r="E12" s="92">
        <v>26</v>
      </c>
      <c r="F12" s="92">
        <v>30000</v>
      </c>
      <c r="G12" s="92" t="s">
        <v>42</v>
      </c>
      <c r="H12" s="92">
        <v>745</v>
      </c>
      <c r="I12" s="92" t="s">
        <v>45</v>
      </c>
      <c r="K12" s="91" t="s">
        <v>69</v>
      </c>
      <c r="L12" s="92" t="s">
        <v>53</v>
      </c>
      <c r="M12" s="92">
        <v>5</v>
      </c>
      <c r="N12" s="92">
        <v>31</v>
      </c>
      <c r="O12" s="92">
        <v>45854</v>
      </c>
      <c r="P12" s="92" t="s">
        <v>50</v>
      </c>
      <c r="Q12" s="92">
        <v>1283</v>
      </c>
      <c r="R12" s="92" t="s">
        <v>45</v>
      </c>
    </row>
    <row r="13" spans="2:18" ht="17" thickBot="1">
      <c r="B13" s="91" t="s">
        <v>67</v>
      </c>
      <c r="C13" s="92" t="s">
        <v>49</v>
      </c>
      <c r="D13" s="92">
        <v>4</v>
      </c>
      <c r="E13" s="92">
        <v>26</v>
      </c>
      <c r="F13" s="92">
        <v>32745</v>
      </c>
      <c r="G13" s="92" t="s">
        <v>42</v>
      </c>
      <c r="H13" s="92">
        <v>1028</v>
      </c>
      <c r="I13" s="92" t="s">
        <v>68</v>
      </c>
      <c r="K13" s="91" t="s">
        <v>70</v>
      </c>
      <c r="L13" s="92" t="s">
        <v>53</v>
      </c>
      <c r="M13" s="92">
        <v>4</v>
      </c>
      <c r="N13" s="92">
        <v>33</v>
      </c>
      <c r="O13" s="92">
        <v>48983</v>
      </c>
      <c r="P13" s="92" t="s">
        <v>50</v>
      </c>
      <c r="Q13" s="92">
        <v>2213</v>
      </c>
      <c r="R13" s="92" t="s">
        <v>45</v>
      </c>
    </row>
    <row r="14" spans="2:18" ht="17" thickBot="1">
      <c r="B14" s="91" t="s">
        <v>71</v>
      </c>
      <c r="C14" s="92" t="s">
        <v>41</v>
      </c>
      <c r="D14" s="92">
        <v>3</v>
      </c>
      <c r="E14" s="92">
        <v>27</v>
      </c>
      <c r="F14" s="92">
        <v>54748</v>
      </c>
      <c r="G14" s="92" t="s">
        <v>50</v>
      </c>
      <c r="H14" s="92">
        <v>2419</v>
      </c>
      <c r="I14" s="92" t="s">
        <v>45</v>
      </c>
      <c r="K14" s="91" t="s">
        <v>72</v>
      </c>
      <c r="L14" s="92" t="s">
        <v>41</v>
      </c>
      <c r="M14" s="92">
        <v>2</v>
      </c>
      <c r="N14" s="92">
        <v>40</v>
      </c>
      <c r="O14" s="92">
        <v>55759</v>
      </c>
      <c r="P14" s="92" t="s">
        <v>50</v>
      </c>
      <c r="Q14" s="92">
        <v>1836</v>
      </c>
      <c r="R14" s="92" t="s">
        <v>45</v>
      </c>
    </row>
    <row r="15" spans="2:18" ht="17" thickBot="1">
      <c r="B15" s="91" t="s">
        <v>74</v>
      </c>
      <c r="C15" s="92" t="s">
        <v>49</v>
      </c>
      <c r="D15" s="92">
        <v>1</v>
      </c>
      <c r="E15" s="92">
        <v>18</v>
      </c>
      <c r="F15" s="92">
        <v>4398</v>
      </c>
      <c r="G15" s="92" t="s">
        <v>42</v>
      </c>
      <c r="H15" s="92">
        <v>2466</v>
      </c>
      <c r="I15" s="92" t="s">
        <v>56</v>
      </c>
      <c r="K15" s="91" t="s">
        <v>73</v>
      </c>
      <c r="L15" s="92" t="s">
        <v>49</v>
      </c>
      <c r="M15" s="92">
        <v>1</v>
      </c>
      <c r="N15" s="92">
        <v>45</v>
      </c>
      <c r="O15" s="92">
        <v>43234</v>
      </c>
      <c r="P15" s="92" t="s">
        <v>42</v>
      </c>
      <c r="Q15" s="92">
        <v>4277</v>
      </c>
      <c r="R15" s="92" t="s">
        <v>56</v>
      </c>
    </row>
    <row r="16" spans="2:18" ht="17" thickBot="1">
      <c r="B16" s="91" t="s">
        <v>75</v>
      </c>
      <c r="C16" s="92" t="s">
        <v>53</v>
      </c>
      <c r="D16" s="92">
        <v>6</v>
      </c>
      <c r="E16" s="92">
        <v>21</v>
      </c>
      <c r="F16" s="92">
        <v>67493</v>
      </c>
      <c r="G16" s="92" t="s">
        <v>50</v>
      </c>
      <c r="H16" s="92">
        <v>1055</v>
      </c>
      <c r="I16" s="92" t="s">
        <v>56</v>
      </c>
      <c r="K16" s="91" t="s">
        <v>76</v>
      </c>
      <c r="L16" s="92" t="s">
        <v>53</v>
      </c>
      <c r="M16" s="92">
        <v>7</v>
      </c>
      <c r="N16" s="92">
        <v>30</v>
      </c>
      <c r="O16" s="92">
        <v>89498</v>
      </c>
      <c r="P16" s="92" t="s">
        <v>50</v>
      </c>
      <c r="Q16" s="92">
        <v>745</v>
      </c>
      <c r="R16" s="92" t="s">
        <v>56</v>
      </c>
    </row>
    <row r="17" spans="1:18" ht="17" thickBot="1"/>
    <row r="18" spans="1:18" ht="17" thickBot="1">
      <c r="H18" s="93">
        <f>AVERAGE(H3:H16)</f>
        <v>1396.7142857142858</v>
      </c>
      <c r="I18" s="85" t="s">
        <v>79</v>
      </c>
      <c r="Q18" s="93">
        <f>AVERAGE(Q3:Q16)</f>
        <v>2018.9285714285713</v>
      </c>
      <c r="R18" s="85" t="s">
        <v>79</v>
      </c>
    </row>
    <row r="19" spans="1:18" ht="17" thickBot="1">
      <c r="H19" s="93">
        <f>STDEV(H3:H16)</f>
        <v>858.28096785389562</v>
      </c>
      <c r="I19" s="85" t="s">
        <v>95</v>
      </c>
      <c r="Q19" s="93">
        <f>STDEV(Q3:Q16)</f>
        <v>1284.0023043524561</v>
      </c>
      <c r="R19" s="85" t="s">
        <v>95</v>
      </c>
    </row>
    <row r="21" spans="1:18" ht="17" thickBot="1"/>
    <row r="22" spans="1:18" ht="29" thickBot="1">
      <c r="B22" s="100" t="s">
        <v>35</v>
      </c>
      <c r="C22" s="101" t="s">
        <v>96</v>
      </c>
      <c r="D22" s="102" t="s">
        <v>97</v>
      </c>
      <c r="E22" s="101" t="s">
        <v>94</v>
      </c>
    </row>
    <row r="23" spans="1:18">
      <c r="B23" s="103" t="s">
        <v>102</v>
      </c>
      <c r="C23" s="104">
        <f>H19</f>
        <v>858.28096785389562</v>
      </c>
      <c r="D23" s="104">
        <f>H18</f>
        <v>1396.7142857142858</v>
      </c>
      <c r="E23" s="105">
        <f>COUNTA(K3:K16)</f>
        <v>14</v>
      </c>
    </row>
    <row r="24" spans="1:18" ht="17" thickBot="1">
      <c r="B24" s="106" t="s">
        <v>103</v>
      </c>
      <c r="C24" s="107">
        <f>Q19</f>
        <v>1284.0023043524561</v>
      </c>
      <c r="D24" s="107">
        <f>Q18</f>
        <v>2018.9285714285713</v>
      </c>
      <c r="E24" s="108">
        <f>COUNTA(P3:P16)</f>
        <v>14</v>
      </c>
    </row>
    <row r="26" spans="1:18">
      <c r="A26" s="109" t="s">
        <v>98</v>
      </c>
      <c r="B26" s="82">
        <f>(C23*E23/SUM(E23:E24))+(C24*E24/SUM(E23:E24))</f>
        <v>1071.1416361031759</v>
      </c>
    </row>
    <row r="27" spans="1:18">
      <c r="A27" s="109" t="s">
        <v>100</v>
      </c>
      <c r="B27" s="82">
        <f>'4-2'!H33</f>
        <v>1117.5213993666198</v>
      </c>
    </row>
    <row r="28" spans="1:18">
      <c r="A28" s="109" t="s">
        <v>101</v>
      </c>
      <c r="B28" s="44">
        <f>B27-B26</f>
        <v>46.37976326344392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F3C5F-43A2-8843-BACB-9B4875852BF4}">
  <dimension ref="B3:E7"/>
  <sheetViews>
    <sheetView workbookViewId="0">
      <selection activeCell="E22" sqref="E22"/>
    </sheetView>
  </sheetViews>
  <sheetFormatPr baseColWidth="10" defaultRowHeight="16"/>
  <cols>
    <col min="2" max="2" width="17.1640625" customWidth="1"/>
    <col min="3" max="3" width="18.83203125" bestFit="1" customWidth="1"/>
    <col min="4" max="4" width="14.5" bestFit="1" customWidth="1"/>
    <col min="5" max="5" width="16.5" customWidth="1"/>
  </cols>
  <sheetData>
    <row r="3" spans="2:5" ht="17" thickBot="1"/>
    <row r="4" spans="2:5" ht="29" thickBot="1">
      <c r="B4" s="94" t="s">
        <v>106</v>
      </c>
      <c r="C4" s="95" t="s">
        <v>107</v>
      </c>
      <c r="D4" s="96" t="s">
        <v>104</v>
      </c>
      <c r="E4" s="97" t="s">
        <v>105</v>
      </c>
    </row>
    <row r="5" spans="2:5">
      <c r="B5" s="114" t="s">
        <v>37</v>
      </c>
      <c r="C5" s="104">
        <f>'4-2 Sexe'!B28</f>
        <v>1081.275925994137</v>
      </c>
      <c r="D5" s="125">
        <f>'4-2 Age'!B27</f>
        <v>1117.5213993666198</v>
      </c>
      <c r="E5" s="115">
        <f>$D$5-C5</f>
        <v>36.24547337248282</v>
      </c>
    </row>
    <row r="6" spans="2:5">
      <c r="B6" s="116" t="s">
        <v>34</v>
      </c>
      <c r="C6" s="110">
        <f>'4-2 Provenance'!B23</f>
        <v>1071.7502200513809</v>
      </c>
      <c r="D6" s="126"/>
      <c r="E6" s="117">
        <f t="shared" ref="E6:E7" si="0">$D$5-C6</f>
        <v>45.771179315238896</v>
      </c>
    </row>
    <row r="7" spans="2:5" ht="17" thickBot="1">
      <c r="B7" s="119" t="s">
        <v>35</v>
      </c>
      <c r="C7" s="107">
        <f>'4-2 Age'!B26</f>
        <v>1071.1416361031759</v>
      </c>
      <c r="D7" s="127"/>
      <c r="E7" s="118">
        <f t="shared" si="0"/>
        <v>46.37976326344392</v>
      </c>
    </row>
  </sheetData>
  <mergeCells count="1">
    <mergeCell ref="D5:D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776F6-5D10-584B-BD35-E1F0EBFA5956}">
  <dimension ref="A1:J26"/>
  <sheetViews>
    <sheetView topLeftCell="A8" zoomScale="150" zoomScaleNormal="150" workbookViewId="0">
      <selection activeCell="I26" sqref="I26"/>
    </sheetView>
  </sheetViews>
  <sheetFormatPr baseColWidth="10" defaultRowHeight="16"/>
  <cols>
    <col min="2" max="2" width="14.83203125" bestFit="1" customWidth="1"/>
    <col min="3" max="3" width="14.33203125" style="41" bestFit="1" customWidth="1"/>
    <col min="4" max="4" width="13.83203125" bestFit="1" customWidth="1"/>
    <col min="5" max="5" width="16.83203125" customWidth="1"/>
    <col min="6" max="6" width="13.83203125" bestFit="1" customWidth="1"/>
    <col min="7" max="7" width="15.5" bestFit="1" customWidth="1"/>
    <col min="8" max="8" width="16.5" bestFit="1" customWidth="1"/>
  </cols>
  <sheetData>
    <row r="1" spans="2:10">
      <c r="C1" s="31">
        <v>1</v>
      </c>
      <c r="D1" s="31">
        <v>2</v>
      </c>
      <c r="E1" s="31">
        <v>3</v>
      </c>
      <c r="F1" s="31">
        <v>4</v>
      </c>
      <c r="G1" s="31">
        <v>5</v>
      </c>
      <c r="H1" s="45">
        <v>6</v>
      </c>
    </row>
    <row r="2" spans="2:10">
      <c r="B2" s="46" t="s">
        <v>32</v>
      </c>
      <c r="C2" s="35" t="s">
        <v>5</v>
      </c>
      <c r="D2" s="38" t="s">
        <v>6</v>
      </c>
      <c r="E2" s="38" t="s">
        <v>7</v>
      </c>
      <c r="F2" s="38" t="s">
        <v>8</v>
      </c>
      <c r="G2" s="38" t="s">
        <v>9</v>
      </c>
      <c r="H2" s="32" t="s">
        <v>30</v>
      </c>
    </row>
    <row r="3" spans="2:10">
      <c r="B3" s="32" t="s">
        <v>10</v>
      </c>
      <c r="C3" s="36" t="s">
        <v>11</v>
      </c>
      <c r="D3" s="39" t="s">
        <v>12</v>
      </c>
      <c r="E3" s="39" t="s">
        <v>12</v>
      </c>
      <c r="F3" s="39" t="s">
        <v>12</v>
      </c>
      <c r="G3" s="39" t="s">
        <v>12</v>
      </c>
      <c r="H3" s="39" t="s">
        <v>12</v>
      </c>
      <c r="I3" s="30"/>
      <c r="J3" s="2"/>
    </row>
    <row r="4" spans="2:10">
      <c r="B4" s="33" t="s">
        <v>13</v>
      </c>
      <c r="C4" s="36" t="s">
        <v>12</v>
      </c>
      <c r="D4" s="39" t="s">
        <v>11</v>
      </c>
      <c r="E4" s="39" t="s">
        <v>11</v>
      </c>
      <c r="F4" s="39" t="s">
        <v>11</v>
      </c>
      <c r="G4" s="39" t="s">
        <v>12</v>
      </c>
      <c r="H4" s="39" t="s">
        <v>12</v>
      </c>
      <c r="I4" s="29"/>
      <c r="J4" s="42"/>
    </row>
    <row r="5" spans="2:10">
      <c r="B5" s="33" t="s">
        <v>14</v>
      </c>
      <c r="C5" s="36" t="s">
        <v>12</v>
      </c>
      <c r="D5" s="39" t="s">
        <v>12</v>
      </c>
      <c r="E5" s="39" t="s">
        <v>11</v>
      </c>
      <c r="F5" s="39" t="s">
        <v>11</v>
      </c>
      <c r="G5" s="39" t="s">
        <v>12</v>
      </c>
      <c r="H5" s="39" t="s">
        <v>11</v>
      </c>
      <c r="I5" s="29"/>
      <c r="J5" s="42"/>
    </row>
    <row r="6" spans="2:10">
      <c r="B6" s="33" t="s">
        <v>15</v>
      </c>
      <c r="C6" s="36" t="s">
        <v>12</v>
      </c>
      <c r="D6" s="39" t="s">
        <v>11</v>
      </c>
      <c r="E6" s="39" t="s">
        <v>11</v>
      </c>
      <c r="F6" s="39" t="s">
        <v>11</v>
      </c>
      <c r="G6" s="39" t="s">
        <v>11</v>
      </c>
      <c r="H6" s="39" t="s">
        <v>12</v>
      </c>
      <c r="I6" s="29"/>
      <c r="J6" s="42"/>
    </row>
    <row r="7" spans="2:10">
      <c r="B7" s="33" t="s">
        <v>16</v>
      </c>
      <c r="C7" s="36" t="s">
        <v>11</v>
      </c>
      <c r="D7" s="39" t="s">
        <v>11</v>
      </c>
      <c r="E7" s="39" t="s">
        <v>11</v>
      </c>
      <c r="F7" s="39" t="s">
        <v>11</v>
      </c>
      <c r="G7" s="39" t="s">
        <v>11</v>
      </c>
      <c r="H7" s="39" t="s">
        <v>12</v>
      </c>
      <c r="I7" s="29"/>
      <c r="J7" s="42"/>
    </row>
    <row r="8" spans="2:10">
      <c r="B8" s="33" t="s">
        <v>17</v>
      </c>
      <c r="C8" s="36" t="s">
        <v>11</v>
      </c>
      <c r="D8" s="39" t="s">
        <v>12</v>
      </c>
      <c r="E8" s="39" t="s">
        <v>11</v>
      </c>
      <c r="F8" s="39" t="s">
        <v>11</v>
      </c>
      <c r="G8" s="39" t="s">
        <v>12</v>
      </c>
      <c r="H8" s="39" t="s">
        <v>11</v>
      </c>
      <c r="I8" s="29"/>
      <c r="J8" s="42"/>
    </row>
    <row r="9" spans="2:10">
      <c r="B9" s="33" t="s">
        <v>18</v>
      </c>
      <c r="C9" s="36" t="s">
        <v>11</v>
      </c>
      <c r="D9" s="39" t="s">
        <v>12</v>
      </c>
      <c r="E9" s="39" t="s">
        <v>11</v>
      </c>
      <c r="F9" s="39" t="s">
        <v>12</v>
      </c>
      <c r="G9" s="39" t="s">
        <v>12</v>
      </c>
      <c r="H9" s="39" t="s">
        <v>12</v>
      </c>
      <c r="I9" s="29"/>
      <c r="J9" s="42"/>
    </row>
    <row r="10" spans="2:10">
      <c r="B10" s="33" t="s">
        <v>19</v>
      </c>
      <c r="C10" s="36" t="s">
        <v>11</v>
      </c>
      <c r="D10" s="39" t="s">
        <v>11</v>
      </c>
      <c r="E10" s="39" t="s">
        <v>11</v>
      </c>
      <c r="F10" s="39" t="s">
        <v>12</v>
      </c>
      <c r="G10" s="39" t="s">
        <v>12</v>
      </c>
      <c r="H10" s="39" t="s">
        <v>11</v>
      </c>
      <c r="I10" s="29"/>
      <c r="J10" s="42"/>
    </row>
    <row r="11" spans="2:10">
      <c r="B11" s="33" t="s">
        <v>20</v>
      </c>
      <c r="C11" s="36" t="s">
        <v>11</v>
      </c>
      <c r="D11" s="39" t="s">
        <v>12</v>
      </c>
      <c r="E11" s="39" t="s">
        <v>11</v>
      </c>
      <c r="F11" s="39" t="s">
        <v>11</v>
      </c>
      <c r="G11" s="39" t="s">
        <v>12</v>
      </c>
      <c r="H11" s="39" t="s">
        <v>12</v>
      </c>
      <c r="I11" s="29"/>
      <c r="J11" s="42"/>
    </row>
    <row r="12" spans="2:10">
      <c r="B12" s="33" t="s">
        <v>21</v>
      </c>
      <c r="C12" s="36" t="s">
        <v>11</v>
      </c>
      <c r="D12" s="39" t="s">
        <v>12</v>
      </c>
      <c r="E12" s="39" t="s">
        <v>12</v>
      </c>
      <c r="F12" s="39" t="s">
        <v>11</v>
      </c>
      <c r="G12" s="39" t="s">
        <v>11</v>
      </c>
      <c r="H12" s="39" t="s">
        <v>11</v>
      </c>
      <c r="I12" s="29"/>
      <c r="J12" s="42"/>
    </row>
    <row r="13" spans="2:10">
      <c r="B13" s="32" t="s">
        <v>23</v>
      </c>
      <c r="C13" s="36" t="s">
        <v>11</v>
      </c>
      <c r="D13" s="39" t="s">
        <v>11</v>
      </c>
      <c r="E13" s="39" t="s">
        <v>11</v>
      </c>
      <c r="F13" s="39" t="s">
        <v>11</v>
      </c>
      <c r="G13" s="39" t="s">
        <v>11</v>
      </c>
      <c r="H13" s="39" t="s">
        <v>11</v>
      </c>
      <c r="I13" s="30"/>
      <c r="J13" s="42"/>
    </row>
    <row r="14" spans="2:10">
      <c r="B14" s="34" t="s">
        <v>22</v>
      </c>
      <c r="C14" s="37" t="s">
        <v>12</v>
      </c>
      <c r="D14" s="40" t="s">
        <v>11</v>
      </c>
      <c r="E14" s="40" t="s">
        <v>11</v>
      </c>
      <c r="F14" s="40" t="s">
        <v>12</v>
      </c>
      <c r="G14" s="40" t="s">
        <v>12</v>
      </c>
      <c r="H14" s="40" t="s">
        <v>12</v>
      </c>
      <c r="I14" s="29"/>
      <c r="J14" s="42"/>
    </row>
    <row r="16" spans="2:10">
      <c r="B16" s="28" t="s">
        <v>24</v>
      </c>
      <c r="C16" s="2">
        <f>COUNTA(B3:B14)</f>
        <v>12</v>
      </c>
    </row>
    <row r="18" spans="1:9">
      <c r="A18" s="43" t="s">
        <v>26</v>
      </c>
      <c r="B18" t="s">
        <v>25</v>
      </c>
    </row>
    <row r="19" spans="1:9">
      <c r="C19" s="7" t="s">
        <v>119</v>
      </c>
      <c r="D19" s="148" t="s">
        <v>117</v>
      </c>
      <c r="E19" s="149" t="s">
        <v>120</v>
      </c>
      <c r="F19" s="150" t="s">
        <v>118</v>
      </c>
      <c r="G19" s="150" t="s">
        <v>121</v>
      </c>
      <c r="H19" s="150" t="s">
        <v>122</v>
      </c>
      <c r="I19" s="9" t="s">
        <v>0</v>
      </c>
    </row>
    <row r="20" spans="1:9">
      <c r="C20" s="13">
        <f>COUNTIF(D3:D14,"=oui")</f>
        <v>6</v>
      </c>
      <c r="D20" s="151">
        <f>C20/C16</f>
        <v>0.5</v>
      </c>
      <c r="E20" s="152">
        <f>COUNTIF(E3:E14,"=oui")</f>
        <v>10</v>
      </c>
      <c r="F20" s="151">
        <f>E20/C16</f>
        <v>0.83333333333333337</v>
      </c>
      <c r="G20" s="152">
        <f>COUNTIFS(D3:D14,"=oui",E3:E14,"=oui")</f>
        <v>6</v>
      </c>
      <c r="H20" s="151">
        <f>G20/C20</f>
        <v>1</v>
      </c>
      <c r="I20" s="154">
        <f>H20/F20</f>
        <v>1.2</v>
      </c>
    </row>
    <row r="21" spans="1:9">
      <c r="A21" s="43" t="s">
        <v>28</v>
      </c>
      <c r="B21" t="s">
        <v>27</v>
      </c>
    </row>
    <row r="22" spans="1:9">
      <c r="C22" s="7" t="s">
        <v>119</v>
      </c>
      <c r="D22" s="148" t="s">
        <v>117</v>
      </c>
      <c r="E22" s="149" t="s">
        <v>120</v>
      </c>
      <c r="F22" s="150" t="s">
        <v>118</v>
      </c>
      <c r="G22" s="150" t="s">
        <v>121</v>
      </c>
      <c r="H22" s="150" t="s">
        <v>122</v>
      </c>
      <c r="I22" s="9" t="s">
        <v>0</v>
      </c>
    </row>
    <row r="23" spans="1:9">
      <c r="C23" s="13">
        <f>COUNTIF(E3:E14,"=oui")</f>
        <v>10</v>
      </c>
      <c r="D23" s="151">
        <f>C23/C16</f>
        <v>0.83333333333333337</v>
      </c>
      <c r="E23" s="152">
        <f>COUNTIF(D3:D14,"=oui")</f>
        <v>6</v>
      </c>
      <c r="F23" s="151">
        <f>E23/C16</f>
        <v>0.5</v>
      </c>
      <c r="G23" s="152">
        <f>COUNTIFS(D3:D14,"=oui",E3:E14,"=oui")</f>
        <v>6</v>
      </c>
      <c r="H23" s="151">
        <f>G23/C23</f>
        <v>0.6</v>
      </c>
      <c r="I23" s="154">
        <f>H23/F23</f>
        <v>1.2</v>
      </c>
    </row>
    <row r="24" spans="1:9">
      <c r="A24" s="43" t="s">
        <v>29</v>
      </c>
      <c r="B24" t="s">
        <v>31</v>
      </c>
      <c r="D24" s="41"/>
    </row>
    <row r="25" spans="1:9">
      <c r="C25" s="7" t="s">
        <v>119</v>
      </c>
      <c r="D25" s="148" t="s">
        <v>117</v>
      </c>
      <c r="E25" s="149" t="s">
        <v>120</v>
      </c>
      <c r="F25" s="150" t="s">
        <v>118</v>
      </c>
      <c r="G25" s="150" t="s">
        <v>121</v>
      </c>
      <c r="H25" s="150" t="s">
        <v>122</v>
      </c>
      <c r="I25" s="9" t="s">
        <v>0</v>
      </c>
    </row>
    <row r="26" spans="1:9">
      <c r="C26" s="13">
        <f>COUNTIFS(C3:C14,"=oui",H3:H14,"=oui")</f>
        <v>4</v>
      </c>
      <c r="D26" s="151">
        <f>C26/C16</f>
        <v>0.33333333333333331</v>
      </c>
      <c r="E26" s="152">
        <f>COUNTIF(F3:F14,"=oui")</f>
        <v>8</v>
      </c>
      <c r="F26" s="151">
        <f>E26/C16</f>
        <v>0.66666666666666663</v>
      </c>
      <c r="G26" s="152">
        <f>COUNTIFS(C3:C14,"=oui",F3:F14,"=oui",H3:H14,"=oui")</f>
        <v>3</v>
      </c>
      <c r="H26" s="151">
        <f>G26/C26</f>
        <v>0.75</v>
      </c>
      <c r="I26" s="153">
        <f>H26/F26</f>
        <v>1.125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C15E1-8FC2-9A43-AC1C-3B91EBCCA7FC}">
  <dimension ref="B3:P37"/>
  <sheetViews>
    <sheetView tabSelected="1" topLeftCell="C3" zoomScale="120" zoomScaleNormal="120" workbookViewId="0">
      <pane ySplit="2" topLeftCell="A5" activePane="bottomLeft" state="frozen"/>
      <selection activeCell="A3" sqref="A3"/>
      <selection pane="bottomLeft" activeCell="O4" sqref="O4"/>
    </sheetView>
  </sheetViews>
  <sheetFormatPr baseColWidth="10" defaultRowHeight="16"/>
  <cols>
    <col min="3" max="3" width="18" customWidth="1"/>
    <col min="4" max="4" width="25" customWidth="1"/>
    <col min="10" max="10" width="22.6640625" customWidth="1"/>
    <col min="11" max="11" width="18.33203125" bestFit="1" customWidth="1"/>
    <col min="14" max="14" width="18.33203125" bestFit="1" customWidth="1"/>
    <col min="15" max="15" width="18" bestFit="1" customWidth="1"/>
  </cols>
  <sheetData>
    <row r="3" spans="2:16">
      <c r="J3" s="120" t="s">
        <v>81</v>
      </c>
      <c r="K3" s="121"/>
      <c r="L3" s="121"/>
      <c r="M3" s="122"/>
    </row>
    <row r="4" spans="2:16" ht="31" customHeight="1">
      <c r="B4" s="63" t="s">
        <v>33</v>
      </c>
      <c r="C4" s="63" t="s">
        <v>34</v>
      </c>
      <c r="D4" s="63" t="s">
        <v>77</v>
      </c>
      <c r="E4" s="63" t="s">
        <v>35</v>
      </c>
      <c r="F4" s="63" t="s">
        <v>36</v>
      </c>
      <c r="G4" s="63" t="s">
        <v>37</v>
      </c>
      <c r="H4" s="63" t="s">
        <v>38</v>
      </c>
      <c r="I4" s="63" t="s">
        <v>39</v>
      </c>
      <c r="J4" s="63" t="s">
        <v>77</v>
      </c>
      <c r="K4" s="63" t="s">
        <v>35</v>
      </c>
      <c r="L4" s="63" t="s">
        <v>36</v>
      </c>
      <c r="M4" s="63" t="s">
        <v>38</v>
      </c>
      <c r="N4" s="155" t="s">
        <v>123</v>
      </c>
      <c r="O4" s="155" t="s">
        <v>124</v>
      </c>
    </row>
    <row r="5" spans="2:16">
      <c r="B5" s="51" t="s">
        <v>40</v>
      </c>
      <c r="C5" s="52" t="s">
        <v>41</v>
      </c>
      <c r="D5" s="53">
        <v>7</v>
      </c>
      <c r="E5" s="52">
        <v>18</v>
      </c>
      <c r="F5" s="53">
        <v>30000</v>
      </c>
      <c r="G5" s="52" t="s">
        <v>42</v>
      </c>
      <c r="H5" s="54">
        <v>154</v>
      </c>
      <c r="I5" s="55" t="s">
        <v>43</v>
      </c>
      <c r="J5" s="70">
        <f>(D5-$D$34)/$D$35</f>
        <v>0.36739293141744461</v>
      </c>
      <c r="K5" s="70">
        <f>(E5-$E$34)/$E$35</f>
        <v>-1.4878616118676615</v>
      </c>
      <c r="L5" s="70">
        <f t="shared" ref="L5:L32" si="0">(F5-$F$34)/$F$35</f>
        <v>-0.97264426941645843</v>
      </c>
      <c r="M5" s="70">
        <f t="shared" ref="M5:M32" si="1">(H5-$H$34)/$H$35</f>
        <v>-1.3904176058302702</v>
      </c>
      <c r="N5" s="73">
        <f>SQRT((J5-$J$24)^2+(K5-$K$24)^2+(L5-$L$24)^2+(M5-$M$24)^2)</f>
        <v>1.7945450732298058</v>
      </c>
      <c r="O5" s="73">
        <f t="shared" ref="O5:O32" si="2">ABS(J5-$J$24)+ABS(K5-$K$24)+ABS(L5-$L$24)+ABS(M5-$M$24)</f>
        <v>3.5662046368886955</v>
      </c>
      <c r="P5" s="82">
        <f>SQRT((D5-$D$24)^2+(E5-$E$24)^2+(F5-$F$24)^2+(H5-$H$24)^2)</f>
        <v>20567.58007155922</v>
      </c>
    </row>
    <row r="6" spans="2:16">
      <c r="B6" s="56" t="s">
        <v>44</v>
      </c>
      <c r="C6" s="48" t="s">
        <v>41</v>
      </c>
      <c r="D6" s="49">
        <v>3</v>
      </c>
      <c r="E6" s="48">
        <v>32</v>
      </c>
      <c r="F6" s="49">
        <v>32745</v>
      </c>
      <c r="G6" s="48" t="s">
        <v>42</v>
      </c>
      <c r="H6" s="50">
        <v>678</v>
      </c>
      <c r="I6" s="57" t="s">
        <v>45</v>
      </c>
      <c r="J6" s="70">
        <f t="shared" ref="J5:J32" si="3">(D6-$D$34)/$D$35</f>
        <v>-0.71544939276028718</v>
      </c>
      <c r="K6" s="70">
        <f t="shared" ref="K5:K32" si="4">(E6-$E$34)/$E$35</f>
        <v>0.32344817649296992</v>
      </c>
      <c r="L6" s="70">
        <f t="shared" si="0"/>
        <v>-0.84748343734741838</v>
      </c>
      <c r="M6" s="70">
        <f t="shared" si="1"/>
        <v>-0.92152278171595015</v>
      </c>
      <c r="N6" s="73">
        <f t="shared" ref="N5:N32" si="5">SQRT((J6-$J$24)^2+(K6-$K$24)^2+(L6-$L$24)^2+(M6-$M$24)^2)</f>
        <v>1.197071815969216</v>
      </c>
      <c r="O6" s="73">
        <f t="shared" si="2"/>
        <v>2.1719692774220936</v>
      </c>
      <c r="P6" s="82">
        <f t="shared" ref="P6:P8" si="6">SQRT((D6-$D$24)^2+(E6-$E$24)^2+(F6-$F$24)^2+(H6-$H$24)^2)</f>
        <v>17807.440944728696</v>
      </c>
    </row>
    <row r="7" spans="2:16">
      <c r="B7" s="56" t="s">
        <v>46</v>
      </c>
      <c r="C7" s="48" t="s">
        <v>41</v>
      </c>
      <c r="D7" s="49">
        <v>8</v>
      </c>
      <c r="E7" s="48">
        <v>22</v>
      </c>
      <c r="F7" s="49">
        <v>45854</v>
      </c>
      <c r="G7" s="48" t="s">
        <v>42</v>
      </c>
      <c r="H7" s="50">
        <v>1567</v>
      </c>
      <c r="I7" s="57" t="s">
        <v>43</v>
      </c>
      <c r="J7" s="70">
        <f t="shared" si="3"/>
        <v>0.63810351246187758</v>
      </c>
      <c r="K7" s="70">
        <f t="shared" si="4"/>
        <v>-0.9703445294789097</v>
      </c>
      <c r="L7" s="70">
        <f t="shared" si="0"/>
        <v>-0.24976637082900455</v>
      </c>
      <c r="M7" s="70">
        <f t="shared" si="1"/>
        <v>-0.12601228813268575</v>
      </c>
      <c r="N7" s="73">
        <f t="shared" si="5"/>
        <v>1.3110410734263789</v>
      </c>
      <c r="O7" s="73">
        <f t="shared" si="2"/>
        <v>2.2967496910059739</v>
      </c>
      <c r="P7" s="82">
        <f t="shared" si="6"/>
        <v>4725.8415123658133</v>
      </c>
    </row>
    <row r="8" spans="2:16">
      <c r="B8" s="56" t="s">
        <v>47</v>
      </c>
      <c r="C8" s="48" t="s">
        <v>41</v>
      </c>
      <c r="D8" s="49">
        <v>4</v>
      </c>
      <c r="E8" s="48">
        <v>18</v>
      </c>
      <c r="F8" s="49">
        <v>48983</v>
      </c>
      <c r="G8" s="48" t="s">
        <v>42</v>
      </c>
      <c r="H8" s="50">
        <v>567</v>
      </c>
      <c r="I8" s="57" t="s">
        <v>45</v>
      </c>
      <c r="J8" s="70">
        <f t="shared" si="3"/>
        <v>-0.44473881171585422</v>
      </c>
      <c r="K8" s="70">
        <f t="shared" si="4"/>
        <v>-1.4878616118676615</v>
      </c>
      <c r="L8" s="70">
        <f t="shared" si="0"/>
        <v>-0.10709670104975999</v>
      </c>
      <c r="M8" s="70">
        <f t="shared" si="1"/>
        <v>-1.0208497387325333</v>
      </c>
      <c r="N8" s="73">
        <f t="shared" si="5"/>
        <v>1.1164976252280356</v>
      </c>
      <c r="O8" s="73">
        <f t="shared" si="2"/>
        <v>1.5189574582909611</v>
      </c>
      <c r="P8" s="82">
        <f t="shared" si="6"/>
        <v>1632.464700996625</v>
      </c>
    </row>
    <row r="9" spans="2:16">
      <c r="B9" s="56" t="s">
        <v>48</v>
      </c>
      <c r="C9" s="48" t="s">
        <v>49</v>
      </c>
      <c r="D9" s="49">
        <v>5</v>
      </c>
      <c r="E9" s="48">
        <v>36</v>
      </c>
      <c r="F9" s="49">
        <v>54748</v>
      </c>
      <c r="G9" s="48" t="s">
        <v>50</v>
      </c>
      <c r="H9" s="50">
        <v>1457</v>
      </c>
      <c r="I9" s="57" t="s">
        <v>45</v>
      </c>
      <c r="J9" s="70">
        <f t="shared" si="3"/>
        <v>-0.17402823067142129</v>
      </c>
      <c r="K9" s="70">
        <f t="shared" si="4"/>
        <v>0.8409652588817218</v>
      </c>
      <c r="L9" s="70">
        <f t="shared" si="0"/>
        <v>0.1557638442609926</v>
      </c>
      <c r="M9" s="70">
        <f t="shared" si="1"/>
        <v>-0.22444440769866897</v>
      </c>
      <c r="N9" s="73">
        <f t="shared" si="5"/>
        <v>1.3896789508565677</v>
      </c>
      <c r="O9" s="73">
        <f t="shared" si="2"/>
        <v>2.139845869847472</v>
      </c>
    </row>
    <row r="10" spans="2:16">
      <c r="B10" s="56" t="s">
        <v>51</v>
      </c>
      <c r="C10" s="48" t="s">
        <v>49</v>
      </c>
      <c r="D10" s="49">
        <v>5</v>
      </c>
      <c r="E10" s="48">
        <v>33</v>
      </c>
      <c r="F10" s="49">
        <v>55759</v>
      </c>
      <c r="G10" s="48" t="s">
        <v>50</v>
      </c>
      <c r="H10" s="50">
        <v>2312</v>
      </c>
      <c r="I10" s="57" t="s">
        <v>45</v>
      </c>
      <c r="J10" s="70">
        <f t="shared" si="3"/>
        <v>-0.17402823067142129</v>
      </c>
      <c r="K10" s="70">
        <f t="shared" si="4"/>
        <v>0.45282744709015788</v>
      </c>
      <c r="L10" s="70">
        <f t="shared" si="0"/>
        <v>0.2018613310448904</v>
      </c>
      <c r="M10" s="70">
        <f t="shared" si="1"/>
        <v>0.54064161256420062</v>
      </c>
      <c r="N10" s="73">
        <f t="shared" si="5"/>
        <v>1.5066725948193036</v>
      </c>
      <c r="O10" s="73">
        <f t="shared" si="2"/>
        <v>2.5628915651026754</v>
      </c>
    </row>
    <row r="11" spans="2:16">
      <c r="B11" s="56" t="s">
        <v>52</v>
      </c>
      <c r="C11" s="48" t="s">
        <v>53</v>
      </c>
      <c r="D11" s="49">
        <v>11</v>
      </c>
      <c r="E11" s="48">
        <v>27</v>
      </c>
      <c r="F11" s="49">
        <v>43234</v>
      </c>
      <c r="G11" s="48" t="s">
        <v>50</v>
      </c>
      <c r="H11" s="50">
        <v>2456</v>
      </c>
      <c r="I11" s="57" t="s">
        <v>43</v>
      </c>
      <c r="J11" s="70">
        <f t="shared" si="3"/>
        <v>1.4502352555951763</v>
      </c>
      <c r="K11" s="70">
        <f t="shared" si="4"/>
        <v>-0.32344817649296992</v>
      </c>
      <c r="L11" s="70">
        <f t="shared" si="0"/>
        <v>-0.3692277114559207</v>
      </c>
      <c r="M11" s="70">
        <f t="shared" si="1"/>
        <v>0.66949820545057859</v>
      </c>
      <c r="N11" s="73">
        <f t="shared" si="5"/>
        <v>2.3133860226240213</v>
      </c>
      <c r="O11" s="73">
        <f t="shared" si="2"/>
        <v>3.6357154565578891</v>
      </c>
    </row>
    <row r="12" spans="2:16">
      <c r="B12" s="56" t="s">
        <v>54</v>
      </c>
      <c r="C12" s="48" t="s">
        <v>53</v>
      </c>
      <c r="D12" s="49">
        <v>12</v>
      </c>
      <c r="E12" s="48">
        <v>29</v>
      </c>
      <c r="F12" s="49">
        <v>4398</v>
      </c>
      <c r="G12" s="48" t="s">
        <v>42</v>
      </c>
      <c r="H12" s="50">
        <v>165</v>
      </c>
      <c r="I12" s="57" t="s">
        <v>43</v>
      </c>
      <c r="J12" s="70">
        <f t="shared" si="3"/>
        <v>1.7209458366396093</v>
      </c>
      <c r="K12" s="70">
        <f t="shared" si="4"/>
        <v>-6.4689635298593978E-2</v>
      </c>
      <c r="L12" s="70">
        <f t="shared" si="0"/>
        <v>-2.1399913086264997</v>
      </c>
      <c r="M12" s="70">
        <f t="shared" si="1"/>
        <v>-1.3805743938736719</v>
      </c>
      <c r="N12" s="73">
        <f t="shared" si="5"/>
        <v>3.1409030944225544</v>
      </c>
      <c r="O12" s="73">
        <f t="shared" si="2"/>
        <v>5.4303650163783637</v>
      </c>
      <c r="P12" s="82">
        <f t="shared" ref="P12:P13" si="7">SQRT((D12-$D$24)^2+(E12-$E$24)^2+(F12-$F$24)^2+(H12-$H$24)^2)</f>
        <v>46159.068913919829</v>
      </c>
    </row>
    <row r="13" spans="2:16">
      <c r="B13" s="56" t="s">
        <v>55</v>
      </c>
      <c r="C13" s="48" t="s">
        <v>41</v>
      </c>
      <c r="D13" s="49">
        <v>2</v>
      </c>
      <c r="E13" s="48">
        <v>19</v>
      </c>
      <c r="F13" s="49">
        <v>67493</v>
      </c>
      <c r="G13" s="48" t="s">
        <v>42</v>
      </c>
      <c r="H13" s="50">
        <v>1282</v>
      </c>
      <c r="I13" s="57" t="s">
        <v>56</v>
      </c>
      <c r="J13" s="70">
        <f t="shared" si="3"/>
        <v>-0.98615997380472009</v>
      </c>
      <c r="K13" s="70">
        <f t="shared" si="4"/>
        <v>-1.3584823412704736</v>
      </c>
      <c r="L13" s="70">
        <f t="shared" si="0"/>
        <v>0.73688399169994168</v>
      </c>
      <c r="M13" s="70">
        <f t="shared" si="1"/>
        <v>-0.38104096155364225</v>
      </c>
      <c r="N13" s="73">
        <f t="shared" si="5"/>
        <v>1.3273596945597754</v>
      </c>
      <c r="O13" s="73">
        <f t="shared" si="2"/>
        <v>2.4469422326843167</v>
      </c>
      <c r="P13" s="82">
        <f t="shared" si="7"/>
        <v>16945.905257613122</v>
      </c>
    </row>
    <row r="14" spans="2:16">
      <c r="B14" s="56" t="s">
        <v>57</v>
      </c>
      <c r="C14" s="48" t="s">
        <v>41</v>
      </c>
      <c r="D14" s="49">
        <v>2</v>
      </c>
      <c r="E14" s="48">
        <v>35</v>
      </c>
      <c r="F14" s="49">
        <v>89498</v>
      </c>
      <c r="G14" s="48" t="s">
        <v>50</v>
      </c>
      <c r="H14" s="50">
        <v>738</v>
      </c>
      <c r="I14" s="57" t="s">
        <v>56</v>
      </c>
      <c r="J14" s="70">
        <f t="shared" si="3"/>
        <v>-0.98615997380472009</v>
      </c>
      <c r="K14" s="70">
        <f t="shared" si="4"/>
        <v>0.71158598828453379</v>
      </c>
      <c r="L14" s="70">
        <f t="shared" si="0"/>
        <v>1.7402224651714266</v>
      </c>
      <c r="M14" s="70">
        <f t="shared" si="1"/>
        <v>-0.86783253467995924</v>
      </c>
      <c r="N14" s="73">
        <f t="shared" si="5"/>
        <v>2.2068562877472826</v>
      </c>
      <c r="O14" s="73">
        <f t="shared" si="2"/>
        <v>3.7412533955717722</v>
      </c>
    </row>
    <row r="15" spans="2:16">
      <c r="B15" s="56" t="s">
        <v>58</v>
      </c>
      <c r="C15" s="48" t="s">
        <v>49</v>
      </c>
      <c r="D15" s="49">
        <v>3</v>
      </c>
      <c r="E15" s="48">
        <v>39</v>
      </c>
      <c r="F15" s="49">
        <v>44356</v>
      </c>
      <c r="G15" s="48" t="s">
        <v>42</v>
      </c>
      <c r="H15" s="50">
        <v>993</v>
      </c>
      <c r="I15" s="57" t="s">
        <v>56</v>
      </c>
      <c r="J15" s="70">
        <f t="shared" si="3"/>
        <v>-0.71544939276028718</v>
      </c>
      <c r="K15" s="70">
        <f t="shared" si="4"/>
        <v>1.2291030706732857</v>
      </c>
      <c r="L15" s="70">
        <f t="shared" si="0"/>
        <v>-0.31806907627141695</v>
      </c>
      <c r="M15" s="70">
        <f t="shared" si="1"/>
        <v>-0.63964898477699816</v>
      </c>
      <c r="N15" s="73">
        <f t="shared" si="5"/>
        <v>1.7271049088691177</v>
      </c>
      <c r="O15" s="73">
        <f t="shared" si="2"/>
        <v>2.266336013587456</v>
      </c>
      <c r="P15" s="82">
        <f>SQRT((D15-$D$24)^2+(E15-$E$24)^2+(F15-$F$24)^2+(H15-$H$24)^2)</f>
        <v>6193.1126261355848</v>
      </c>
    </row>
    <row r="16" spans="2:16">
      <c r="B16" s="56" t="s">
        <v>59</v>
      </c>
      <c r="C16" s="48" t="s">
        <v>53</v>
      </c>
      <c r="D16" s="49">
        <v>5</v>
      </c>
      <c r="E16" s="48">
        <v>42</v>
      </c>
      <c r="F16" s="49">
        <v>54789</v>
      </c>
      <c r="G16" s="48" t="s">
        <v>50</v>
      </c>
      <c r="H16" s="50">
        <v>1923</v>
      </c>
      <c r="I16" s="57" t="s">
        <v>45</v>
      </c>
      <c r="J16" s="70">
        <f t="shared" si="3"/>
        <v>-0.17402823067142129</v>
      </c>
      <c r="K16" s="70">
        <f t="shared" si="4"/>
        <v>1.6172408824648496</v>
      </c>
      <c r="L16" s="70">
        <f t="shared" si="0"/>
        <v>0.15763327745400924</v>
      </c>
      <c r="M16" s="70">
        <f t="shared" si="1"/>
        <v>0.19254984428085994</v>
      </c>
      <c r="N16" s="73">
        <f t="shared" si="5"/>
        <v>2.2443819511579459</v>
      </c>
      <c r="O16" s="73">
        <f t="shared" si="2"/>
        <v>3.3349851786031448</v>
      </c>
    </row>
    <row r="17" spans="2:16">
      <c r="B17" s="56" t="s">
        <v>60</v>
      </c>
      <c r="C17" s="48" t="s">
        <v>53</v>
      </c>
      <c r="D17" s="49">
        <v>1</v>
      </c>
      <c r="E17" s="48">
        <v>29</v>
      </c>
      <c r="F17" s="49">
        <v>93456</v>
      </c>
      <c r="G17" s="48" t="s">
        <v>50</v>
      </c>
      <c r="H17" s="50">
        <v>2129</v>
      </c>
      <c r="I17" s="57" t="s">
        <v>43</v>
      </c>
      <c r="J17" s="70">
        <f t="shared" si="3"/>
        <v>-1.256870554849153</v>
      </c>
      <c r="K17" s="70">
        <f t="shared" si="4"/>
        <v>-6.4689635298593978E-2</v>
      </c>
      <c r="L17" s="70">
        <f t="shared" si="0"/>
        <v>1.9206911621948366</v>
      </c>
      <c r="M17" s="70">
        <f t="shared" si="1"/>
        <v>0.37688635910442853</v>
      </c>
      <c r="N17" s="73">
        <f t="shared" si="5"/>
        <v>2.3681850432318408</v>
      </c>
      <c r="O17" s="73">
        <f t="shared" si="2"/>
        <v>4.1418702224929635</v>
      </c>
    </row>
    <row r="18" spans="2:16">
      <c r="B18" s="56" t="s">
        <v>61</v>
      </c>
      <c r="C18" s="48" t="s">
        <v>49</v>
      </c>
      <c r="D18" s="49">
        <v>7</v>
      </c>
      <c r="E18" s="48">
        <v>39</v>
      </c>
      <c r="F18" s="49">
        <v>34678</v>
      </c>
      <c r="G18" s="48" t="s">
        <v>50</v>
      </c>
      <c r="H18" s="50">
        <v>1546</v>
      </c>
      <c r="I18" s="57" t="s">
        <v>45</v>
      </c>
      <c r="J18" s="70">
        <f t="shared" si="3"/>
        <v>0.36739293141744461</v>
      </c>
      <c r="K18" s="70">
        <f t="shared" si="4"/>
        <v>1.2291030706732857</v>
      </c>
      <c r="L18" s="70">
        <f t="shared" si="0"/>
        <v>-0.75934650168641493</v>
      </c>
      <c r="M18" s="70">
        <f t="shared" si="1"/>
        <v>-0.14480387459528254</v>
      </c>
      <c r="N18" s="73">
        <f t="shared" si="5"/>
        <v>2.0559616019035989</v>
      </c>
      <c r="O18" s="73">
        <f t="shared" si="2"/>
        <v>3.6812410897310461</v>
      </c>
    </row>
    <row r="19" spans="2:16">
      <c r="B19" s="56" t="s">
        <v>62</v>
      </c>
      <c r="C19" s="48" t="s">
        <v>53</v>
      </c>
      <c r="D19" s="49">
        <v>7</v>
      </c>
      <c r="E19" s="48">
        <v>33</v>
      </c>
      <c r="F19" s="49">
        <v>75355</v>
      </c>
      <c r="G19" s="48" t="s">
        <v>50</v>
      </c>
      <c r="H19" s="50">
        <v>3987</v>
      </c>
      <c r="I19" s="57" t="s">
        <v>43</v>
      </c>
      <c r="J19" s="70">
        <f t="shared" si="3"/>
        <v>0.36739293141744461</v>
      </c>
      <c r="K19" s="70">
        <f t="shared" si="4"/>
        <v>0.45282744709015788</v>
      </c>
      <c r="L19" s="70">
        <f t="shared" si="0"/>
        <v>1.0953592054437642</v>
      </c>
      <c r="M19" s="70">
        <f t="shared" si="1"/>
        <v>2.0394943423189451</v>
      </c>
      <c r="N19" s="73">
        <f t="shared" si="5"/>
        <v>3.125703270742751</v>
      </c>
      <c r="O19" s="73">
        <f t="shared" si="2"/>
        <v>5.4966633313451592</v>
      </c>
    </row>
    <row r="20" spans="2:16">
      <c r="B20" s="56" t="s">
        <v>63</v>
      </c>
      <c r="C20" s="48" t="s">
        <v>53</v>
      </c>
      <c r="D20" s="49">
        <v>14</v>
      </c>
      <c r="E20" s="48">
        <v>31</v>
      </c>
      <c r="F20" s="49">
        <v>45000</v>
      </c>
      <c r="G20" s="48" t="s">
        <v>50</v>
      </c>
      <c r="H20" s="50">
        <v>4277</v>
      </c>
      <c r="I20" s="57" t="s">
        <v>43</v>
      </c>
      <c r="J20" s="70">
        <f t="shared" si="3"/>
        <v>2.2623669987284756</v>
      </c>
      <c r="K20" s="70">
        <f t="shared" si="4"/>
        <v>0.19406890589578193</v>
      </c>
      <c r="L20" s="70">
        <f t="shared" si="0"/>
        <v>-0.28870529636159475</v>
      </c>
      <c r="M20" s="70">
        <f t="shared" si="1"/>
        <v>2.2989972029929011</v>
      </c>
      <c r="N20" s="73">
        <f t="shared" si="5"/>
        <v>4.0327981989311024</v>
      </c>
      <c r="O20" s="73">
        <f t="shared" si="2"/>
        <v>6.5143408645279361</v>
      </c>
    </row>
    <row r="21" spans="2:16">
      <c r="B21" s="56" t="s">
        <v>64</v>
      </c>
      <c r="C21" s="48" t="s">
        <v>49</v>
      </c>
      <c r="D21" s="49">
        <v>12</v>
      </c>
      <c r="E21" s="48">
        <v>29</v>
      </c>
      <c r="F21" s="49">
        <v>34453</v>
      </c>
      <c r="G21" s="48" t="s">
        <v>42</v>
      </c>
      <c r="H21" s="50">
        <v>2466</v>
      </c>
      <c r="I21" s="57" t="s">
        <v>43</v>
      </c>
      <c r="J21" s="70">
        <f t="shared" si="3"/>
        <v>1.7209458366396093</v>
      </c>
      <c r="K21" s="70">
        <f t="shared" si="4"/>
        <v>-6.4689635298593978E-2</v>
      </c>
      <c r="L21" s="70">
        <f t="shared" si="0"/>
        <v>-0.76960558628223785</v>
      </c>
      <c r="M21" s="70">
        <f t="shared" si="1"/>
        <v>0.67844657995657709</v>
      </c>
      <c r="N21" s="73">
        <f t="shared" si="5"/>
        <v>2.6524066573456033</v>
      </c>
      <c r="O21" s="73">
        <f t="shared" si="2"/>
        <v>4.5745108281290134</v>
      </c>
      <c r="P21" s="82">
        <f t="shared" ref="P21:P24" si="8">SQRT((D21-$D$24)^2+(E21-$E$24)^2+(F21-$F$24)^2+(H21-$H$24)^2)</f>
        <v>16160.109312749095</v>
      </c>
    </row>
    <row r="22" spans="2:16">
      <c r="B22" s="56" t="s">
        <v>65</v>
      </c>
      <c r="C22" s="48" t="s">
        <v>49</v>
      </c>
      <c r="D22" s="49">
        <v>12</v>
      </c>
      <c r="E22" s="48">
        <v>18</v>
      </c>
      <c r="F22" s="49">
        <v>65789</v>
      </c>
      <c r="G22" s="48" t="s">
        <v>42</v>
      </c>
      <c r="H22" s="50">
        <v>1055</v>
      </c>
      <c r="I22" s="57" t="s">
        <v>43</v>
      </c>
      <c r="J22" s="70">
        <f t="shared" si="3"/>
        <v>1.7209458366396093</v>
      </c>
      <c r="K22" s="70">
        <f t="shared" si="4"/>
        <v>-1.4878616118676615</v>
      </c>
      <c r="L22" s="70">
        <f t="shared" si="0"/>
        <v>0.65918852436090924</v>
      </c>
      <c r="M22" s="70">
        <f t="shared" si="1"/>
        <v>-0.58416906283980763</v>
      </c>
      <c r="N22" s="73">
        <f t="shared" si="5"/>
        <v>2.4989858828618687</v>
      </c>
      <c r="O22" s="73">
        <f t="shared" si="2"/>
        <v>3.9197614209229048</v>
      </c>
      <c r="P22" s="82">
        <f t="shared" si="8"/>
        <v>15240.028116771964</v>
      </c>
    </row>
    <row r="23" spans="2:16">
      <c r="B23" s="56" t="s">
        <v>66</v>
      </c>
      <c r="C23" s="48" t="s">
        <v>49</v>
      </c>
      <c r="D23" s="49">
        <v>5</v>
      </c>
      <c r="E23" s="48">
        <v>26</v>
      </c>
      <c r="F23" s="49">
        <v>89765</v>
      </c>
      <c r="G23" s="48" t="s">
        <v>42</v>
      </c>
      <c r="H23" s="50">
        <v>745</v>
      </c>
      <c r="I23" s="57" t="s">
        <v>45</v>
      </c>
      <c r="J23" s="70">
        <f t="shared" si="3"/>
        <v>-0.17402823067142129</v>
      </c>
      <c r="K23" s="70">
        <f t="shared" si="4"/>
        <v>-0.45282744709015788</v>
      </c>
      <c r="L23" s="70">
        <f t="shared" si="0"/>
        <v>1.7523965788918032</v>
      </c>
      <c r="M23" s="70">
        <f t="shared" si="1"/>
        <v>-0.8615686725257603</v>
      </c>
      <c r="N23" s="73">
        <f t="shared" si="5"/>
        <v>1.8261106867051873</v>
      </c>
      <c r="O23" s="73">
        <f t="shared" si="2"/>
        <v>2.3120396307188251</v>
      </c>
      <c r="P23" s="82">
        <f t="shared" si="8"/>
        <v>39217.02112603659</v>
      </c>
    </row>
    <row r="24" spans="2:16">
      <c r="B24" s="64" t="s">
        <v>67</v>
      </c>
      <c r="C24" s="65" t="s">
        <v>49</v>
      </c>
      <c r="D24" s="66">
        <v>4</v>
      </c>
      <c r="E24" s="65">
        <v>26</v>
      </c>
      <c r="F24" s="66">
        <v>50549</v>
      </c>
      <c r="G24" s="65" t="s">
        <v>42</v>
      </c>
      <c r="H24" s="67">
        <v>1028</v>
      </c>
      <c r="I24" s="68" t="s">
        <v>68</v>
      </c>
      <c r="J24" s="71">
        <f t="shared" si="3"/>
        <v>-0.44473881171585422</v>
      </c>
      <c r="K24" s="71">
        <f t="shared" si="4"/>
        <v>-0.45282744709015788</v>
      </c>
      <c r="L24" s="71">
        <f t="shared" si="0"/>
        <v>-3.5693472262832225E-2</v>
      </c>
      <c r="M24" s="71">
        <f t="shared" si="1"/>
        <v>-0.60832967400600346</v>
      </c>
      <c r="N24" s="73">
        <f t="shared" si="5"/>
        <v>0</v>
      </c>
      <c r="O24" s="73">
        <f t="shared" si="2"/>
        <v>0</v>
      </c>
      <c r="P24" s="82">
        <f t="shared" si="8"/>
        <v>0</v>
      </c>
    </row>
    <row r="25" spans="2:16">
      <c r="B25" s="56" t="s">
        <v>69</v>
      </c>
      <c r="C25" s="48" t="s">
        <v>53</v>
      </c>
      <c r="D25" s="49">
        <v>5</v>
      </c>
      <c r="E25" s="48">
        <v>31</v>
      </c>
      <c r="F25" s="49">
        <v>47894</v>
      </c>
      <c r="G25" s="48" t="s">
        <v>50</v>
      </c>
      <c r="H25" s="50">
        <v>1283</v>
      </c>
      <c r="I25" s="57" t="s">
        <v>45</v>
      </c>
      <c r="J25" s="70">
        <f t="shared" si="3"/>
        <v>-0.17402823067142129</v>
      </c>
      <c r="K25" s="70">
        <f t="shared" si="4"/>
        <v>0.19406890589578193</v>
      </c>
      <c r="L25" s="70">
        <f t="shared" si="0"/>
        <v>-0.1567506704935431</v>
      </c>
      <c r="M25" s="70">
        <f t="shared" si="1"/>
        <v>-0.38014612410304244</v>
      </c>
      <c r="N25" s="73">
        <f t="shared" si="5"/>
        <v>0.74731632384533853</v>
      </c>
      <c r="O25" s="73">
        <f t="shared" si="2"/>
        <v>1.2668476821640446</v>
      </c>
    </row>
    <row r="26" spans="2:16">
      <c r="B26" s="56" t="s">
        <v>70</v>
      </c>
      <c r="C26" s="48" t="s">
        <v>53</v>
      </c>
      <c r="D26" s="49">
        <v>4</v>
      </c>
      <c r="E26" s="48">
        <v>33</v>
      </c>
      <c r="F26" s="49">
        <v>39776</v>
      </c>
      <c r="G26" s="48" t="s">
        <v>50</v>
      </c>
      <c r="H26" s="50">
        <v>2213</v>
      </c>
      <c r="I26" s="57" t="s">
        <v>45</v>
      </c>
      <c r="J26" s="70">
        <f t="shared" si="3"/>
        <v>-0.44473881171585422</v>
      </c>
      <c r="K26" s="70">
        <f t="shared" si="4"/>
        <v>0.45282744709015788</v>
      </c>
      <c r="L26" s="70">
        <f t="shared" si="0"/>
        <v>-0.5268984427108353</v>
      </c>
      <c r="M26" s="70">
        <f t="shared" si="1"/>
        <v>0.4520527049548157</v>
      </c>
      <c r="N26" s="73">
        <f t="shared" si="5"/>
        <v>1.4784802670161643</v>
      </c>
      <c r="O26" s="73">
        <f t="shared" si="2"/>
        <v>2.4572422435891381</v>
      </c>
    </row>
    <row r="27" spans="2:16">
      <c r="B27" s="56" t="s">
        <v>71</v>
      </c>
      <c r="C27" s="48" t="s">
        <v>41</v>
      </c>
      <c r="D27" s="49">
        <v>3</v>
      </c>
      <c r="E27" s="48">
        <v>27</v>
      </c>
      <c r="F27" s="49">
        <v>43465</v>
      </c>
      <c r="G27" s="48" t="s">
        <v>50</v>
      </c>
      <c r="H27" s="50">
        <v>2419</v>
      </c>
      <c r="I27" s="57" t="s">
        <v>45</v>
      </c>
      <c r="J27" s="70">
        <f t="shared" si="3"/>
        <v>-0.71544939276028718</v>
      </c>
      <c r="K27" s="70">
        <f t="shared" si="4"/>
        <v>-0.32344817649296992</v>
      </c>
      <c r="L27" s="70">
        <f t="shared" si="0"/>
        <v>-0.35869505127087581</v>
      </c>
      <c r="M27" s="70">
        <f t="shared" si="1"/>
        <v>0.63638921977838425</v>
      </c>
      <c r="N27" s="73">
        <f t="shared" si="5"/>
        <v>1.3204841380854198</v>
      </c>
      <c r="O27" s="73">
        <f t="shared" si="2"/>
        <v>1.9678103244340521</v>
      </c>
    </row>
    <row r="28" spans="2:16">
      <c r="B28" s="56" t="s">
        <v>72</v>
      </c>
      <c r="C28" s="48" t="s">
        <v>41</v>
      </c>
      <c r="D28" s="49">
        <v>2</v>
      </c>
      <c r="E28" s="48">
        <v>40</v>
      </c>
      <c r="F28" s="49">
        <v>17975</v>
      </c>
      <c r="G28" s="48" t="s">
        <v>50</v>
      </c>
      <c r="H28" s="50">
        <v>1836</v>
      </c>
      <c r="I28" s="57" t="s">
        <v>45</v>
      </c>
      <c r="J28" s="70">
        <f t="shared" si="3"/>
        <v>-0.98615997380472009</v>
      </c>
      <c r="K28" s="70">
        <f t="shared" si="4"/>
        <v>1.3584823412704736</v>
      </c>
      <c r="L28" s="70">
        <f t="shared" si="0"/>
        <v>-1.520935346148774</v>
      </c>
      <c r="M28" s="70">
        <f t="shared" si="1"/>
        <v>0.11469898607867321</v>
      </c>
      <c r="N28" s="73">
        <f t="shared" si="5"/>
        <v>2.5105166582631475</v>
      </c>
      <c r="O28" s="73">
        <f t="shared" si="2"/>
        <v>4.5610014844201157</v>
      </c>
    </row>
    <row r="29" spans="2:16">
      <c r="B29" s="56" t="s">
        <v>73</v>
      </c>
      <c r="C29" s="48" t="s">
        <v>49</v>
      </c>
      <c r="D29" s="49">
        <v>1</v>
      </c>
      <c r="E29" s="48">
        <v>45</v>
      </c>
      <c r="F29" s="49">
        <v>44356</v>
      </c>
      <c r="G29" s="48" t="s">
        <v>42</v>
      </c>
      <c r="H29" s="50">
        <v>4277</v>
      </c>
      <c r="I29" s="57" t="s">
        <v>56</v>
      </c>
      <c r="J29" s="70">
        <f t="shared" si="3"/>
        <v>-1.256870554849153</v>
      </c>
      <c r="K29" s="70">
        <f t="shared" si="4"/>
        <v>2.0053786942564136</v>
      </c>
      <c r="L29" s="70">
        <f t="shared" si="0"/>
        <v>-0.31806907627141695</v>
      </c>
      <c r="M29" s="70">
        <f t="shared" si="1"/>
        <v>2.2989972029929011</v>
      </c>
      <c r="N29" s="73">
        <f t="shared" si="5"/>
        <v>3.9031552560740068</v>
      </c>
      <c r="O29" s="73">
        <f t="shared" si="2"/>
        <v>6.4600403654873588</v>
      </c>
      <c r="P29" s="82">
        <f t="shared" ref="P29:P30" si="9">SQRT((D29-$D$24)^2+(E29-$E$24)^2+(F29-$F$24)^2+(H29-$H$24)^2)</f>
        <v>6993.5413060909277</v>
      </c>
    </row>
    <row r="30" spans="2:16">
      <c r="B30" s="56" t="s">
        <v>74</v>
      </c>
      <c r="C30" s="48" t="s">
        <v>49</v>
      </c>
      <c r="D30" s="49">
        <v>1</v>
      </c>
      <c r="E30" s="48">
        <v>18</v>
      </c>
      <c r="F30" s="49">
        <v>54789</v>
      </c>
      <c r="G30" s="48" t="s">
        <v>42</v>
      </c>
      <c r="H30" s="50">
        <v>2466</v>
      </c>
      <c r="I30" s="57" t="s">
        <v>56</v>
      </c>
      <c r="J30" s="70">
        <f t="shared" si="3"/>
        <v>-1.256870554849153</v>
      </c>
      <c r="K30" s="70">
        <f t="shared" si="4"/>
        <v>-1.4878616118676615</v>
      </c>
      <c r="L30" s="70">
        <f t="shared" si="0"/>
        <v>0.15763327745400924</v>
      </c>
      <c r="M30" s="70">
        <f t="shared" si="1"/>
        <v>0.67844657995657709</v>
      </c>
      <c r="N30" s="73">
        <f t="shared" si="5"/>
        <v>1.8504113192421421</v>
      </c>
      <c r="O30" s="73">
        <f t="shared" si="2"/>
        <v>3.3272689115902243</v>
      </c>
      <c r="P30" s="82">
        <f t="shared" si="9"/>
        <v>4477.2220181715356</v>
      </c>
    </row>
    <row r="31" spans="2:16">
      <c r="B31" s="56" t="s">
        <v>75</v>
      </c>
      <c r="C31" s="48" t="s">
        <v>53</v>
      </c>
      <c r="D31" s="49">
        <v>6</v>
      </c>
      <c r="E31" s="48">
        <v>21</v>
      </c>
      <c r="F31" s="49">
        <v>93456</v>
      </c>
      <c r="G31" s="48" t="s">
        <v>50</v>
      </c>
      <c r="H31" s="50">
        <v>1055</v>
      </c>
      <c r="I31" s="57" t="s">
        <v>56</v>
      </c>
      <c r="J31" s="70">
        <f t="shared" si="3"/>
        <v>9.6682350373011663E-2</v>
      </c>
      <c r="K31" s="70">
        <f t="shared" si="4"/>
        <v>-1.0997238000760976</v>
      </c>
      <c r="L31" s="70">
        <f t="shared" si="0"/>
        <v>1.9206911621948366</v>
      </c>
      <c r="M31" s="70">
        <f t="shared" si="1"/>
        <v>-0.58416906283980763</v>
      </c>
      <c r="N31" s="73">
        <f t="shared" si="5"/>
        <v>2.130642236354606</v>
      </c>
      <c r="O31" s="73">
        <f t="shared" si="2"/>
        <v>3.1688627606986701</v>
      </c>
    </row>
    <row r="32" spans="2:16">
      <c r="B32" s="58" t="s">
        <v>76</v>
      </c>
      <c r="C32" s="59" t="s">
        <v>53</v>
      </c>
      <c r="D32" s="60">
        <v>7</v>
      </c>
      <c r="E32" s="59">
        <v>30</v>
      </c>
      <c r="F32" s="60">
        <v>34678</v>
      </c>
      <c r="G32" s="59" t="s">
        <v>50</v>
      </c>
      <c r="H32" s="61">
        <v>745</v>
      </c>
      <c r="I32" s="62" t="s">
        <v>56</v>
      </c>
      <c r="J32" s="70">
        <f t="shared" si="3"/>
        <v>0.36739293141744461</v>
      </c>
      <c r="K32" s="70">
        <f t="shared" si="4"/>
        <v>6.4689635298593978E-2</v>
      </c>
      <c r="L32" s="70">
        <f t="shared" si="0"/>
        <v>-0.75934650168641493</v>
      </c>
      <c r="M32" s="70">
        <f t="shared" si="1"/>
        <v>-0.8615686725257603</v>
      </c>
      <c r="N32" s="73">
        <f t="shared" si="5"/>
        <v>1.2309287534760551</v>
      </c>
      <c r="O32" s="73">
        <f t="shared" si="2"/>
        <v>2.30654085346539</v>
      </c>
    </row>
    <row r="33" spans="2:14">
      <c r="N33" s="74"/>
    </row>
    <row r="34" spans="2:14">
      <c r="B34" s="69" t="s">
        <v>79</v>
      </c>
      <c r="D34" s="44">
        <f>AVERAGE(D5:D32)</f>
        <v>5.6428571428571432</v>
      </c>
      <c r="E34" s="44">
        <f>AVERAGE(E5:E32)</f>
        <v>29.5</v>
      </c>
      <c r="F34" s="44">
        <f>AVERAGE(F5:F32)</f>
        <v>51331.821428571428</v>
      </c>
      <c r="H34" s="44">
        <f>AVERAGE(H5:H32)</f>
        <v>1707.8214285714287</v>
      </c>
    </row>
    <row r="35" spans="2:14">
      <c r="B35" s="69" t="s">
        <v>80</v>
      </c>
      <c r="D35" s="44">
        <f>STDEV(D5:D32)</f>
        <v>3.6939819498073683</v>
      </c>
      <c r="E35" s="44">
        <f>STDEV(E5:E32)</f>
        <v>7.7292134619727468</v>
      </c>
      <c r="F35" s="44">
        <f>STDEV(F5:F32)</f>
        <v>21931.781329847894</v>
      </c>
      <c r="H35" s="44">
        <f>STDEV(H5:H32)</f>
        <v>1117.5213993666198</v>
      </c>
    </row>
    <row r="37" spans="2:14">
      <c r="D37" s="47"/>
    </row>
  </sheetData>
  <autoFilter ref="B4:O32" xr:uid="{94689101-CE0E-F44B-BBC9-20EC3B16BCE4}"/>
  <mergeCells count="1">
    <mergeCell ref="J3: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37E3E-E603-764D-9E29-0F9D00C2ABBB}">
  <dimension ref="B1:P20"/>
  <sheetViews>
    <sheetView workbookViewId="0">
      <selection activeCell="P1" sqref="P1:P1048576"/>
    </sheetView>
  </sheetViews>
  <sheetFormatPr baseColWidth="10" defaultRowHeight="16"/>
  <cols>
    <col min="14" max="14" width="18.33203125" bestFit="1" customWidth="1"/>
    <col min="15" max="15" width="18" bestFit="1" customWidth="1"/>
  </cols>
  <sheetData>
    <row r="1" spans="2:16">
      <c r="B1" s="75" t="s">
        <v>67</v>
      </c>
      <c r="C1" s="76" t="s">
        <v>49</v>
      </c>
      <c r="D1" s="77">
        <v>4</v>
      </c>
      <c r="E1" s="76">
        <v>26</v>
      </c>
      <c r="F1" s="77">
        <v>50549</v>
      </c>
      <c r="G1" s="76" t="s">
        <v>42</v>
      </c>
      <c r="H1" s="78">
        <v>1028</v>
      </c>
      <c r="I1" s="79" t="s">
        <v>68</v>
      </c>
      <c r="J1" s="71">
        <v>-0.44473881171585422</v>
      </c>
      <c r="K1" s="71">
        <v>-0.45282744709015788</v>
      </c>
      <c r="L1" s="71">
        <v>-3.5693472262832225E-2</v>
      </c>
      <c r="M1" s="71">
        <v>-0.60832967400600346</v>
      </c>
      <c r="N1" s="80">
        <v>0</v>
      </c>
      <c r="O1" s="80">
        <v>0</v>
      </c>
      <c r="P1" s="82"/>
    </row>
    <row r="2" spans="2:16">
      <c r="B2" s="72" t="s">
        <v>47</v>
      </c>
      <c r="C2" s="48" t="s">
        <v>41</v>
      </c>
      <c r="D2" s="49">
        <v>4</v>
      </c>
      <c r="E2" s="48">
        <v>18</v>
      </c>
      <c r="F2" s="49">
        <v>48983</v>
      </c>
      <c r="G2" s="48" t="s">
        <v>42</v>
      </c>
      <c r="H2" s="50">
        <v>567</v>
      </c>
      <c r="I2" s="57" t="s">
        <v>45</v>
      </c>
      <c r="J2" s="70">
        <v>-0.44473881171585422</v>
      </c>
      <c r="K2" s="70">
        <v>-1.4878616118676615</v>
      </c>
      <c r="L2" s="70">
        <v>-0.10709670104975999</v>
      </c>
      <c r="M2" s="70">
        <v>-1.0208497387325333</v>
      </c>
      <c r="N2" s="81">
        <v>1.1164976252280356</v>
      </c>
      <c r="O2" s="81">
        <v>1.5189574582909611</v>
      </c>
      <c r="P2" s="82"/>
    </row>
    <row r="3" spans="2:16">
      <c r="B3" s="72" t="s">
        <v>44</v>
      </c>
      <c r="C3" s="48" t="s">
        <v>41</v>
      </c>
      <c r="D3" s="49">
        <v>3</v>
      </c>
      <c r="E3" s="48">
        <v>32</v>
      </c>
      <c r="F3" s="49">
        <v>32745</v>
      </c>
      <c r="G3" s="48" t="s">
        <v>42</v>
      </c>
      <c r="H3" s="50">
        <v>678</v>
      </c>
      <c r="I3" s="57" t="s">
        <v>45</v>
      </c>
      <c r="J3" s="70">
        <v>-0.71544939276028718</v>
      </c>
      <c r="K3" s="70">
        <v>0.32344817649296992</v>
      </c>
      <c r="L3" s="70">
        <v>-0.84748343734741838</v>
      </c>
      <c r="M3" s="70">
        <v>-0.92152278171595015</v>
      </c>
      <c r="N3" s="81">
        <v>1.197071815969216</v>
      </c>
      <c r="O3" s="81">
        <v>2.1719692774220936</v>
      </c>
      <c r="P3" s="82"/>
    </row>
    <row r="4" spans="2:16">
      <c r="B4" s="72" t="s">
        <v>58</v>
      </c>
      <c r="C4" s="48" t="s">
        <v>49</v>
      </c>
      <c r="D4" s="49">
        <v>3</v>
      </c>
      <c r="E4" s="48">
        <v>39</v>
      </c>
      <c r="F4" s="49">
        <v>44356</v>
      </c>
      <c r="G4" s="48" t="s">
        <v>42</v>
      </c>
      <c r="H4" s="50">
        <v>993</v>
      </c>
      <c r="I4" s="57" t="s">
        <v>56</v>
      </c>
      <c r="J4" s="70">
        <v>-0.71544939276028718</v>
      </c>
      <c r="K4" s="70">
        <v>1.2291030706732857</v>
      </c>
      <c r="L4" s="70">
        <v>-0.31806907627141695</v>
      </c>
      <c r="M4" s="70">
        <v>-0.63964898477699816</v>
      </c>
      <c r="N4" s="81">
        <v>1.7271049088691177</v>
      </c>
      <c r="O4" s="81">
        <v>2.266336013587456</v>
      </c>
      <c r="P4" s="82"/>
    </row>
    <row r="5" spans="2:16">
      <c r="B5" s="72" t="s">
        <v>46</v>
      </c>
      <c r="C5" s="48" t="s">
        <v>41</v>
      </c>
      <c r="D5" s="49">
        <v>8</v>
      </c>
      <c r="E5" s="48">
        <v>22</v>
      </c>
      <c r="F5" s="49">
        <v>45854</v>
      </c>
      <c r="G5" s="48" t="s">
        <v>42</v>
      </c>
      <c r="H5" s="50">
        <v>1567</v>
      </c>
      <c r="I5" s="57" t="s">
        <v>43</v>
      </c>
      <c r="J5" s="70">
        <v>0.63810351246187758</v>
      </c>
      <c r="K5" s="70">
        <v>-0.9703445294789097</v>
      </c>
      <c r="L5" s="70">
        <v>-0.24976637082900455</v>
      </c>
      <c r="M5" s="70">
        <v>-0.12601228813268575</v>
      </c>
      <c r="N5" s="81">
        <v>1.3110410734263789</v>
      </c>
      <c r="O5" s="81">
        <v>2.2967496910059739</v>
      </c>
      <c r="P5" s="82"/>
    </row>
    <row r="6" spans="2:16">
      <c r="B6" s="56" t="s">
        <v>66</v>
      </c>
      <c r="C6" s="48" t="s">
        <v>49</v>
      </c>
      <c r="D6" s="49">
        <v>5</v>
      </c>
      <c r="E6" s="48">
        <v>26</v>
      </c>
      <c r="F6" s="49">
        <v>89765</v>
      </c>
      <c r="G6" s="48" t="s">
        <v>42</v>
      </c>
      <c r="H6" s="50">
        <v>745</v>
      </c>
      <c r="I6" s="57" t="s">
        <v>45</v>
      </c>
      <c r="J6" s="70">
        <v>-0.17402823067142129</v>
      </c>
      <c r="K6" s="70">
        <v>-0.45282744709015788</v>
      </c>
      <c r="L6" s="70">
        <v>1.7523965788918032</v>
      </c>
      <c r="M6" s="70">
        <v>-0.8615686725257603</v>
      </c>
      <c r="N6" s="73">
        <v>1.8261106867051873</v>
      </c>
      <c r="O6" s="81">
        <v>2.3120396307188251</v>
      </c>
      <c r="P6" s="82"/>
    </row>
    <row r="7" spans="2:16">
      <c r="B7" s="72" t="s">
        <v>55</v>
      </c>
      <c r="C7" s="48" t="s">
        <v>41</v>
      </c>
      <c r="D7" s="49">
        <v>2</v>
      </c>
      <c r="E7" s="48">
        <v>19</v>
      </c>
      <c r="F7" s="49">
        <v>67493</v>
      </c>
      <c r="G7" s="48" t="s">
        <v>42</v>
      </c>
      <c r="H7" s="50">
        <v>1282</v>
      </c>
      <c r="I7" s="57" t="s">
        <v>56</v>
      </c>
      <c r="J7" s="70">
        <v>-0.98615997380472009</v>
      </c>
      <c r="K7" s="70">
        <v>-1.3584823412704736</v>
      </c>
      <c r="L7" s="70">
        <v>0.73688399169994168</v>
      </c>
      <c r="M7" s="70">
        <v>-0.38104096155364225</v>
      </c>
      <c r="N7" s="81">
        <v>1.3273596945597754</v>
      </c>
      <c r="O7" s="81">
        <v>2.4469422326843167</v>
      </c>
      <c r="P7" s="82"/>
    </row>
    <row r="8" spans="2:16">
      <c r="B8" s="56" t="s">
        <v>74</v>
      </c>
      <c r="C8" s="48" t="s">
        <v>49</v>
      </c>
      <c r="D8" s="49">
        <v>1</v>
      </c>
      <c r="E8" s="48">
        <v>18</v>
      </c>
      <c r="F8" s="49">
        <v>54789</v>
      </c>
      <c r="G8" s="48" t="s">
        <v>42</v>
      </c>
      <c r="H8" s="50">
        <v>2466</v>
      </c>
      <c r="I8" s="57" t="s">
        <v>56</v>
      </c>
      <c r="J8" s="70">
        <v>-1.256870554849153</v>
      </c>
      <c r="K8" s="70">
        <v>-1.4878616118676615</v>
      </c>
      <c r="L8" s="70">
        <v>0.15763327745400924</v>
      </c>
      <c r="M8" s="70">
        <v>0.67844657995657709</v>
      </c>
      <c r="N8" s="73">
        <v>1.8504113192421421</v>
      </c>
      <c r="O8" s="73">
        <v>3.3272689115902243</v>
      </c>
      <c r="P8" s="82"/>
    </row>
    <row r="9" spans="2:16">
      <c r="B9" s="72" t="s">
        <v>40</v>
      </c>
      <c r="C9" s="48" t="s">
        <v>41</v>
      </c>
      <c r="D9" s="49">
        <v>7</v>
      </c>
      <c r="E9" s="48">
        <v>18</v>
      </c>
      <c r="F9" s="49">
        <v>30000</v>
      </c>
      <c r="G9" s="48" t="s">
        <v>42</v>
      </c>
      <c r="H9" s="50">
        <v>154</v>
      </c>
      <c r="I9" s="57" t="s">
        <v>43</v>
      </c>
      <c r="J9" s="70">
        <v>0.36739293141744461</v>
      </c>
      <c r="K9" s="70">
        <v>-1.4878616118676615</v>
      </c>
      <c r="L9" s="70">
        <v>-0.97264426941645843</v>
      </c>
      <c r="M9" s="70">
        <v>-1.3904176058302702</v>
      </c>
      <c r="N9" s="81">
        <v>1.7945450732298058</v>
      </c>
      <c r="O9" s="73">
        <v>3.5662046368886955</v>
      </c>
      <c r="P9" s="82"/>
    </row>
    <row r="10" spans="2:16">
      <c r="B10" s="56" t="s">
        <v>65</v>
      </c>
      <c r="C10" s="48" t="s">
        <v>49</v>
      </c>
      <c r="D10" s="49">
        <v>12</v>
      </c>
      <c r="E10" s="48">
        <v>18</v>
      </c>
      <c r="F10" s="49">
        <v>65789</v>
      </c>
      <c r="G10" s="48" t="s">
        <v>42</v>
      </c>
      <c r="H10" s="50">
        <v>1055</v>
      </c>
      <c r="I10" s="57" t="s">
        <v>43</v>
      </c>
      <c r="J10" s="70">
        <v>1.7209458366396093</v>
      </c>
      <c r="K10" s="70">
        <v>-1.4878616118676615</v>
      </c>
      <c r="L10" s="70">
        <v>0.65918852436090924</v>
      </c>
      <c r="M10" s="70">
        <v>-0.58416906283980763</v>
      </c>
      <c r="N10" s="73">
        <v>2.4989858828618687</v>
      </c>
      <c r="O10" s="73">
        <v>3.9197614209229048</v>
      </c>
      <c r="P10" s="82"/>
    </row>
    <row r="11" spans="2:16">
      <c r="B11" s="56" t="s">
        <v>64</v>
      </c>
      <c r="C11" s="48" t="s">
        <v>49</v>
      </c>
      <c r="D11" s="49">
        <v>12</v>
      </c>
      <c r="E11" s="48">
        <v>29</v>
      </c>
      <c r="F11" s="49">
        <v>34453</v>
      </c>
      <c r="G11" s="48" t="s">
        <v>42</v>
      </c>
      <c r="H11" s="50">
        <v>2466</v>
      </c>
      <c r="I11" s="57" t="s">
        <v>43</v>
      </c>
      <c r="J11" s="70">
        <v>1.7209458366396093</v>
      </c>
      <c r="K11" s="70">
        <v>-6.4689635298593978E-2</v>
      </c>
      <c r="L11" s="70">
        <v>-0.76960558628223785</v>
      </c>
      <c r="M11" s="70">
        <v>0.67844657995657709</v>
      </c>
      <c r="N11" s="73">
        <v>2.6524066573456033</v>
      </c>
      <c r="O11" s="73">
        <v>4.5745108281290134</v>
      </c>
      <c r="P11" s="82"/>
    </row>
    <row r="12" spans="2:16">
      <c r="B12" s="56" t="s">
        <v>54</v>
      </c>
      <c r="C12" s="48" t="s">
        <v>53</v>
      </c>
      <c r="D12" s="49">
        <v>12</v>
      </c>
      <c r="E12" s="48">
        <v>29</v>
      </c>
      <c r="F12" s="49">
        <v>4398</v>
      </c>
      <c r="G12" s="48" t="s">
        <v>42</v>
      </c>
      <c r="H12" s="50">
        <v>165</v>
      </c>
      <c r="I12" s="57" t="s">
        <v>43</v>
      </c>
      <c r="J12" s="70">
        <v>1.7209458366396093</v>
      </c>
      <c r="K12" s="70">
        <v>-6.4689635298593978E-2</v>
      </c>
      <c r="L12" s="70">
        <v>-2.1399913086264997</v>
      </c>
      <c r="M12" s="70">
        <v>-1.3805743938736719</v>
      </c>
      <c r="N12" s="73">
        <v>3.1409030944225544</v>
      </c>
      <c r="O12" s="73">
        <v>5.4303650163783637</v>
      </c>
      <c r="P12" s="82"/>
    </row>
    <row r="13" spans="2:16">
      <c r="B13" s="56" t="s">
        <v>73</v>
      </c>
      <c r="C13" s="48" t="s">
        <v>49</v>
      </c>
      <c r="D13" s="49">
        <v>1</v>
      </c>
      <c r="E13" s="48">
        <v>45</v>
      </c>
      <c r="F13" s="49">
        <v>44356</v>
      </c>
      <c r="G13" s="48" t="s">
        <v>42</v>
      </c>
      <c r="H13" s="50">
        <v>4277</v>
      </c>
      <c r="I13" s="57" t="s">
        <v>56</v>
      </c>
      <c r="J13" s="70">
        <v>-1.256870554849153</v>
      </c>
      <c r="K13" s="70">
        <v>2.0053786942564136</v>
      </c>
      <c r="L13" s="70">
        <v>-0.31806907627141695</v>
      </c>
      <c r="M13" s="70">
        <v>2.2989972029929011</v>
      </c>
      <c r="N13" s="73">
        <v>3.9031552560740068</v>
      </c>
      <c r="O13" s="73">
        <v>6.4600403654873588</v>
      </c>
      <c r="P13" s="82"/>
    </row>
    <row r="15" spans="2:16">
      <c r="B15" s="72"/>
    </row>
    <row r="16" spans="2:16">
      <c r="B16" s="72"/>
    </row>
    <row r="17" spans="2:2">
      <c r="B17" s="72"/>
    </row>
    <row r="18" spans="2:2">
      <c r="B18" s="72"/>
    </row>
    <row r="19" spans="2:2">
      <c r="B19" s="72"/>
    </row>
    <row r="20" spans="2:2">
      <c r="B20" s="72"/>
    </row>
  </sheetData>
  <sortState xmlns:xlrd2="http://schemas.microsoft.com/office/spreadsheetml/2017/richdata2" ref="B2:O15">
    <sortCondition ref="O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6308D-1ADD-C94C-BF6A-385CEFAF0024}">
  <sheetPr filterMode="1"/>
  <dimension ref="B3:P36"/>
  <sheetViews>
    <sheetView topLeftCell="A3" zoomScale="120" zoomScaleNormal="120" workbookViewId="0">
      <pane ySplit="2" topLeftCell="A5" activePane="bottomLeft" state="frozen"/>
      <selection activeCell="A3" sqref="A3"/>
      <selection pane="bottomLeft" activeCell="O23" sqref="O23"/>
    </sheetView>
  </sheetViews>
  <sheetFormatPr baseColWidth="10" defaultRowHeight="16"/>
  <cols>
    <col min="3" max="3" width="18" customWidth="1"/>
    <col min="4" max="4" width="16.83203125" bestFit="1" customWidth="1"/>
    <col min="10" max="10" width="18" bestFit="1" customWidth="1"/>
    <col min="11" max="11" width="18.33203125" bestFit="1" customWidth="1"/>
    <col min="14" max="14" width="18.33203125" bestFit="1" customWidth="1"/>
    <col min="15" max="15" width="18" bestFit="1" customWidth="1"/>
  </cols>
  <sheetData>
    <row r="3" spans="2:16">
      <c r="J3" s="120" t="s">
        <v>81</v>
      </c>
      <c r="K3" s="121"/>
      <c r="L3" s="121"/>
      <c r="M3" s="122"/>
    </row>
    <row r="4" spans="2:16">
      <c r="B4" s="63" t="s">
        <v>33</v>
      </c>
      <c r="C4" s="63" t="s">
        <v>34</v>
      </c>
      <c r="D4" s="63" t="s">
        <v>77</v>
      </c>
      <c r="E4" s="63" t="s">
        <v>35</v>
      </c>
      <c r="F4" s="63" t="s">
        <v>36</v>
      </c>
      <c r="G4" s="63" t="s">
        <v>37</v>
      </c>
      <c r="H4" s="63" t="s">
        <v>38</v>
      </c>
      <c r="I4" s="63" t="s">
        <v>39</v>
      </c>
      <c r="J4" s="63" t="s">
        <v>77</v>
      </c>
      <c r="K4" s="63" t="s">
        <v>35</v>
      </c>
      <c r="L4" s="63" t="s">
        <v>36</v>
      </c>
      <c r="M4" s="63" t="s">
        <v>38</v>
      </c>
      <c r="N4" s="63" t="s">
        <v>78</v>
      </c>
      <c r="O4" s="63" t="s">
        <v>82</v>
      </c>
    </row>
    <row r="5" spans="2:16">
      <c r="B5" s="51" t="s">
        <v>40</v>
      </c>
      <c r="C5" s="52" t="s">
        <v>41</v>
      </c>
      <c r="D5" s="53">
        <v>7</v>
      </c>
      <c r="E5" s="52">
        <v>18</v>
      </c>
      <c r="F5" s="53">
        <v>30000</v>
      </c>
      <c r="G5" s="52" t="s">
        <v>42</v>
      </c>
      <c r="H5" s="54">
        <v>154</v>
      </c>
      <c r="I5" s="55" t="s">
        <v>43</v>
      </c>
      <c r="J5" s="70">
        <f t="shared" ref="J5:J31" si="0">(D5-$D$33)/$D$34</f>
        <v>0.34567682383203824</v>
      </c>
      <c r="K5" s="70">
        <f t="shared" ref="K5:K31" si="1">(E5-$E$33)/$E$34</f>
        <v>-1.4823554616519361</v>
      </c>
      <c r="L5" s="70">
        <f t="shared" ref="L5:L31" si="2">(F5-$F$33)/$F$34</f>
        <v>-0.9557830531481315</v>
      </c>
      <c r="M5" s="70">
        <f t="shared" ref="M5:M31" si="3">(H5-$H$33)/$H$34</f>
        <v>-1.3964959947196327</v>
      </c>
      <c r="N5" s="81">
        <f t="shared" ref="N5:N15" si="4">SQRT((J5-$J$36)^2+(K5-$K$36)^2+(L5-$L$36)^2+(M5-$M$36)^2)</f>
        <v>1.7671173320534448</v>
      </c>
      <c r="O5" s="73">
        <f>ABS(J5-$J$36)+ABS(K5-$K$36)+ABS(L5-$JL$36)+ABS(M5-$M$36)</f>
        <v>3.5484687947461939</v>
      </c>
      <c r="P5" s="82"/>
    </row>
    <row r="6" spans="2:16">
      <c r="B6" s="72" t="s">
        <v>44</v>
      </c>
      <c r="C6" s="48" t="s">
        <v>41</v>
      </c>
      <c r="D6" s="49">
        <v>3</v>
      </c>
      <c r="E6" s="48">
        <v>32</v>
      </c>
      <c r="F6" s="49">
        <v>32745</v>
      </c>
      <c r="G6" s="48" t="s">
        <v>42</v>
      </c>
      <c r="H6" s="50">
        <v>678</v>
      </c>
      <c r="I6" s="90" t="s">
        <v>45</v>
      </c>
      <c r="J6" s="70">
        <f t="shared" si="0"/>
        <v>-0.72098308970682223</v>
      </c>
      <c r="K6" s="70">
        <f t="shared" si="1"/>
        <v>0.30213614505007613</v>
      </c>
      <c r="L6" s="70">
        <f t="shared" si="2"/>
        <v>-0.83295887702765858</v>
      </c>
      <c r="M6" s="70">
        <f t="shared" si="3"/>
        <v>-0.93306097177277558</v>
      </c>
      <c r="N6" s="81">
        <f t="shared" si="4"/>
        <v>1.1774749640600051</v>
      </c>
      <c r="O6" s="81">
        <f t="shared" ref="O6:O31" si="5">ABS(J6-$J$36)+ABS(K6-$K$36)+ABS(L6-$JL$36)+ABS(M6-$M$36)</f>
        <v>2.1739522665234325</v>
      </c>
      <c r="P6" s="82"/>
    </row>
    <row r="7" spans="2:16">
      <c r="B7" s="72" t="s">
        <v>46</v>
      </c>
      <c r="C7" s="48" t="s">
        <v>41</v>
      </c>
      <c r="D7" s="49">
        <v>8</v>
      </c>
      <c r="E7" s="48">
        <v>22</v>
      </c>
      <c r="F7" s="49">
        <v>45854</v>
      </c>
      <c r="G7" s="48" t="s">
        <v>42</v>
      </c>
      <c r="H7" s="50">
        <v>1567</v>
      </c>
      <c r="I7" s="90" t="s">
        <v>43</v>
      </c>
      <c r="J7" s="70">
        <f t="shared" si="0"/>
        <v>0.61234180221675327</v>
      </c>
      <c r="K7" s="70">
        <f t="shared" si="1"/>
        <v>-0.97250071687993267</v>
      </c>
      <c r="L7" s="70">
        <f t="shared" si="2"/>
        <v>-0.24640072592992504</v>
      </c>
      <c r="M7" s="70">
        <f t="shared" si="3"/>
        <v>-0.14681338513201966</v>
      </c>
      <c r="N7" s="81">
        <f t="shared" si="4"/>
        <v>1.29193320875769</v>
      </c>
      <c r="O7" s="81">
        <f t="shared" si="5"/>
        <v>2.2996166769284914</v>
      </c>
      <c r="P7" s="82"/>
    </row>
    <row r="8" spans="2:16">
      <c r="B8" s="72" t="s">
        <v>47</v>
      </c>
      <c r="C8" s="48" t="s">
        <v>41</v>
      </c>
      <c r="D8" s="49">
        <v>4</v>
      </c>
      <c r="E8" s="48">
        <v>18</v>
      </c>
      <c r="F8" s="49">
        <v>48983</v>
      </c>
      <c r="G8" s="48" t="s">
        <v>42</v>
      </c>
      <c r="H8" s="50">
        <v>567</v>
      </c>
      <c r="I8" s="90" t="s">
        <v>45</v>
      </c>
      <c r="J8" s="70">
        <f t="shared" si="0"/>
        <v>-0.45431811132210709</v>
      </c>
      <c r="K8" s="70">
        <f t="shared" si="1"/>
        <v>-1.4823554616519361</v>
      </c>
      <c r="L8" s="70">
        <f t="shared" si="2"/>
        <v>-0.10639458855981228</v>
      </c>
      <c r="M8" s="70">
        <f t="shared" si="3"/>
        <v>-1.0312313678550298</v>
      </c>
      <c r="N8" s="81">
        <f t="shared" si="4"/>
        <v>1.1004318122112102</v>
      </c>
      <c r="O8" s="81">
        <f t="shared" si="5"/>
        <v>1.5338207681391269</v>
      </c>
      <c r="P8" s="82"/>
    </row>
    <row r="9" spans="2:16" hidden="1">
      <c r="B9" s="56" t="s">
        <v>48</v>
      </c>
      <c r="C9" s="48" t="s">
        <v>49</v>
      </c>
      <c r="D9" s="49">
        <v>5</v>
      </c>
      <c r="E9" s="48">
        <v>36</v>
      </c>
      <c r="F9" s="49">
        <v>54748</v>
      </c>
      <c r="G9" s="48" t="s">
        <v>50</v>
      </c>
      <c r="H9" s="50">
        <v>1457</v>
      </c>
      <c r="I9" s="57" t="s">
        <v>45</v>
      </c>
      <c r="J9" s="70">
        <f t="shared" si="0"/>
        <v>-0.187653132937392</v>
      </c>
      <c r="K9" s="70">
        <f t="shared" si="1"/>
        <v>0.81199088982207968</v>
      </c>
      <c r="L9" s="70">
        <f t="shared" si="2"/>
        <v>0.15155855363855786</v>
      </c>
      <c r="M9" s="70">
        <f t="shared" si="3"/>
        <v>-0.24409936323155076</v>
      </c>
      <c r="N9" s="89">
        <f t="shared" si="4"/>
        <v>1.369330247517504</v>
      </c>
      <c r="O9" s="73">
        <f t="shared" si="5"/>
        <v>2.0722757085414529</v>
      </c>
    </row>
    <row r="10" spans="2:16" hidden="1">
      <c r="B10" s="56" t="s">
        <v>51</v>
      </c>
      <c r="C10" s="48" t="s">
        <v>49</v>
      </c>
      <c r="D10" s="49">
        <v>5</v>
      </c>
      <c r="E10" s="48">
        <v>33</v>
      </c>
      <c r="F10" s="49">
        <v>55759</v>
      </c>
      <c r="G10" s="48" t="s">
        <v>50</v>
      </c>
      <c r="H10" s="50">
        <v>2312</v>
      </c>
      <c r="I10" s="57" t="s">
        <v>45</v>
      </c>
      <c r="J10" s="70">
        <f t="shared" si="0"/>
        <v>-0.187653132937392</v>
      </c>
      <c r="K10" s="70">
        <f t="shared" si="1"/>
        <v>0.42959983124307705</v>
      </c>
      <c r="L10" s="70">
        <f t="shared" si="2"/>
        <v>0.19679543599112545</v>
      </c>
      <c r="M10" s="70">
        <f t="shared" si="3"/>
        <v>0.51207801199662284</v>
      </c>
      <c r="N10" s="89">
        <f t="shared" si="4"/>
        <v>1.4869863485300505</v>
      </c>
      <c r="O10" s="73">
        <f t="shared" si="5"/>
        <v>2.4912989075431913</v>
      </c>
    </row>
    <row r="11" spans="2:16" hidden="1">
      <c r="B11" s="56" t="s">
        <v>52</v>
      </c>
      <c r="C11" s="48" t="s">
        <v>53</v>
      </c>
      <c r="D11" s="49">
        <v>11</v>
      </c>
      <c r="E11" s="48">
        <v>27</v>
      </c>
      <c r="F11" s="49">
        <v>43234</v>
      </c>
      <c r="G11" s="48" t="s">
        <v>50</v>
      </c>
      <c r="H11" s="50">
        <v>2456</v>
      </c>
      <c r="I11" s="57" t="s">
        <v>43</v>
      </c>
      <c r="J11" s="70">
        <f t="shared" si="0"/>
        <v>1.4123367373708986</v>
      </c>
      <c r="K11" s="70">
        <f t="shared" si="1"/>
        <v>-0.33518228591492827</v>
      </c>
      <c r="L11" s="70">
        <f t="shared" si="2"/>
        <v>-0.36363181570611408</v>
      </c>
      <c r="M11" s="70">
        <f t="shared" si="3"/>
        <v>0.6394342015087362</v>
      </c>
      <c r="N11" s="89">
        <f t="shared" si="4"/>
        <v>2.2809685069640997</v>
      </c>
      <c r="O11" s="73">
        <f t="shared" si="5"/>
        <v>3.6206992299205787</v>
      </c>
    </row>
    <row r="12" spans="2:16">
      <c r="B12" s="56" t="s">
        <v>54</v>
      </c>
      <c r="C12" s="48" t="s">
        <v>53</v>
      </c>
      <c r="D12" s="49">
        <v>12</v>
      </c>
      <c r="E12" s="48">
        <v>29</v>
      </c>
      <c r="F12" s="49">
        <v>4398</v>
      </c>
      <c r="G12" s="48" t="s">
        <v>42</v>
      </c>
      <c r="H12" s="50">
        <v>165</v>
      </c>
      <c r="I12" s="57" t="s">
        <v>43</v>
      </c>
      <c r="J12" s="70">
        <f t="shared" si="0"/>
        <v>1.6790017157556139</v>
      </c>
      <c r="K12" s="70">
        <f t="shared" si="1"/>
        <v>-8.0254913528926497E-2</v>
      </c>
      <c r="L12" s="70">
        <f t="shared" si="2"/>
        <v>-2.1013366258389681</v>
      </c>
      <c r="M12" s="70">
        <f t="shared" si="3"/>
        <v>-1.3867673969096797</v>
      </c>
      <c r="N12" s="73">
        <f t="shared" si="4"/>
        <v>3.0893537512921894</v>
      </c>
      <c r="O12" s="73">
        <f t="shared" si="5"/>
        <v>5.3803002305856493</v>
      </c>
      <c r="P12" s="82"/>
    </row>
    <row r="13" spans="2:16">
      <c r="B13" s="72" t="s">
        <v>55</v>
      </c>
      <c r="C13" s="48" t="s">
        <v>41</v>
      </c>
      <c r="D13" s="49">
        <v>2</v>
      </c>
      <c r="E13" s="48">
        <v>19</v>
      </c>
      <c r="F13" s="49">
        <v>67493</v>
      </c>
      <c r="G13" s="48" t="s">
        <v>42</v>
      </c>
      <c r="H13" s="50">
        <v>1282</v>
      </c>
      <c r="I13" s="90" t="s">
        <v>56</v>
      </c>
      <c r="J13" s="70">
        <f t="shared" si="0"/>
        <v>-0.98764806809153738</v>
      </c>
      <c r="K13" s="70">
        <f t="shared" si="1"/>
        <v>-1.3548917754589354</v>
      </c>
      <c r="L13" s="70">
        <f t="shared" si="2"/>
        <v>0.72182963730173688</v>
      </c>
      <c r="M13" s="70">
        <f t="shared" si="3"/>
        <v>-0.39887251020807751</v>
      </c>
      <c r="N13" s="81">
        <f t="shared" si="4"/>
        <v>1.3060647259747793</v>
      </c>
      <c r="O13" s="81">
        <f t="shared" si="5"/>
        <v>2.3720475650338178</v>
      </c>
      <c r="P13" s="82"/>
    </row>
    <row r="14" spans="2:16" hidden="1">
      <c r="B14" s="56" t="s">
        <v>57</v>
      </c>
      <c r="C14" s="48" t="s">
        <v>41</v>
      </c>
      <c r="D14" s="49">
        <v>2</v>
      </c>
      <c r="E14" s="48">
        <v>35</v>
      </c>
      <c r="F14" s="49">
        <v>89498</v>
      </c>
      <c r="G14" s="48" t="s">
        <v>50</v>
      </c>
      <c r="H14" s="50">
        <v>738</v>
      </c>
      <c r="I14" s="57" t="s">
        <v>56</v>
      </c>
      <c r="J14" s="70">
        <f t="shared" si="0"/>
        <v>-0.98764806809153738</v>
      </c>
      <c r="K14" s="70">
        <f t="shared" si="1"/>
        <v>0.68452720362907882</v>
      </c>
      <c r="L14" s="70">
        <f t="shared" si="2"/>
        <v>1.706436557349462</v>
      </c>
      <c r="M14" s="70">
        <f t="shared" si="3"/>
        <v>-0.87999589280939494</v>
      </c>
      <c r="N14" s="89">
        <f t="shared" si="4"/>
        <v>2.1687428422744119</v>
      </c>
      <c r="O14" s="73">
        <f t="shared" si="5"/>
        <v>3.6434209048455735</v>
      </c>
    </row>
    <row r="15" spans="2:16">
      <c r="B15" s="72" t="s">
        <v>58</v>
      </c>
      <c r="C15" s="48" t="s">
        <v>49</v>
      </c>
      <c r="D15" s="49">
        <v>3</v>
      </c>
      <c r="E15" s="48">
        <v>39</v>
      </c>
      <c r="F15" s="49">
        <v>44356</v>
      </c>
      <c r="G15" s="48" t="s">
        <v>42</v>
      </c>
      <c r="H15" s="50">
        <v>993</v>
      </c>
      <c r="I15" s="90" t="s">
        <v>56</v>
      </c>
      <c r="J15" s="70">
        <f t="shared" si="0"/>
        <v>-0.72098308970682223</v>
      </c>
      <c r="K15" s="70">
        <f t="shared" si="1"/>
        <v>1.1943819484010822</v>
      </c>
      <c r="L15" s="70">
        <f t="shared" si="2"/>
        <v>-0.31342827267982243</v>
      </c>
      <c r="M15" s="70">
        <f t="shared" si="3"/>
        <v>-0.65446930721502738</v>
      </c>
      <c r="N15" s="81">
        <f t="shared" si="4"/>
        <v>1.7013513698837486</v>
      </c>
      <c r="O15" s="81">
        <f t="shared" si="5"/>
        <v>2.2680758009688544</v>
      </c>
      <c r="P15" s="82"/>
    </row>
    <row r="16" spans="2:16" hidden="1">
      <c r="B16" s="56" t="s">
        <v>59</v>
      </c>
      <c r="C16" s="48" t="s">
        <v>53</v>
      </c>
      <c r="D16" s="49">
        <v>5</v>
      </c>
      <c r="E16" s="48">
        <v>42</v>
      </c>
      <c r="F16" s="49">
        <v>54789</v>
      </c>
      <c r="G16" s="48" t="s">
        <v>50</v>
      </c>
      <c r="H16" s="50">
        <v>1923</v>
      </c>
      <c r="I16" s="57" t="s">
        <v>45</v>
      </c>
      <c r="J16" s="70">
        <f t="shared" si="0"/>
        <v>-0.187653132937392</v>
      </c>
      <c r="K16" s="70">
        <f t="shared" si="1"/>
        <v>1.5767730069800849</v>
      </c>
      <c r="L16" s="70">
        <f t="shared" si="2"/>
        <v>0.15339308595948295</v>
      </c>
      <c r="M16" s="70">
        <f t="shared" si="3"/>
        <v>0.16803941671737191</v>
      </c>
      <c r="N16" s="89">
        <f>SQRT((J16-$J$36)^2+(K16-$K$36)^2+(L16-$L$36)^2+(M16-$M$36)^2)</f>
        <v>2.2119879278819803</v>
      </c>
      <c r="O16" s="73">
        <f t="shared" si="5"/>
        <v>3.251031137969306</v>
      </c>
    </row>
    <row r="17" spans="2:16" hidden="1">
      <c r="B17" s="56" t="s">
        <v>60</v>
      </c>
      <c r="C17" s="48" t="s">
        <v>53</v>
      </c>
      <c r="D17" s="49">
        <v>1</v>
      </c>
      <c r="E17" s="48">
        <v>29</v>
      </c>
      <c r="F17" s="49">
        <v>93456</v>
      </c>
      <c r="G17" s="48" t="s">
        <v>50</v>
      </c>
      <c r="H17" s="50">
        <v>2129</v>
      </c>
      <c r="I17" s="57" t="s">
        <v>43</v>
      </c>
      <c r="J17" s="70">
        <f t="shared" si="0"/>
        <v>-1.2543130464762524</v>
      </c>
      <c r="K17" s="70">
        <f t="shared" si="1"/>
        <v>-8.0254913528926497E-2</v>
      </c>
      <c r="L17" s="70">
        <f t="shared" si="2"/>
        <v>1.8835360433548651</v>
      </c>
      <c r="M17" s="70">
        <f t="shared" si="3"/>
        <v>0.35022952115831196</v>
      </c>
      <c r="N17" s="89">
        <f t="shared" ref="N17:N31" si="6">SQRT((J17-$J$36)^2+(K17-$K$36)^2+(L17-$L$36)^2+(M17-$M$36)^2)</f>
        <v>2.3281444791625572</v>
      </c>
      <c r="O17" s="73">
        <f t="shared" si="5"/>
        <v>4.0396662360660471</v>
      </c>
    </row>
    <row r="18" spans="2:16" hidden="1">
      <c r="B18" s="56" t="s">
        <v>61</v>
      </c>
      <c r="C18" s="48" t="s">
        <v>49</v>
      </c>
      <c r="D18" s="49">
        <v>7</v>
      </c>
      <c r="E18" s="48">
        <v>39</v>
      </c>
      <c r="F18" s="49">
        <v>34678</v>
      </c>
      <c r="G18" s="48" t="s">
        <v>50</v>
      </c>
      <c r="H18" s="50">
        <v>1546</v>
      </c>
      <c r="I18" s="57" t="s">
        <v>45</v>
      </c>
      <c r="J18" s="70">
        <f t="shared" si="0"/>
        <v>0.34567682383203824</v>
      </c>
      <c r="K18" s="70">
        <f t="shared" si="1"/>
        <v>1.1943819484010822</v>
      </c>
      <c r="L18" s="70">
        <f t="shared" si="2"/>
        <v>-0.74646738979965355</v>
      </c>
      <c r="M18" s="70">
        <f t="shared" si="3"/>
        <v>-0.16538616276920287</v>
      </c>
      <c r="N18" s="89">
        <f t="shared" si="6"/>
        <v>2.0248254798503078</v>
      </c>
      <c r="O18" s="73">
        <f t="shared" si="5"/>
        <v>3.661618760513329</v>
      </c>
    </row>
    <row r="19" spans="2:16" hidden="1">
      <c r="B19" s="56" t="s">
        <v>62</v>
      </c>
      <c r="C19" s="48" t="s">
        <v>53</v>
      </c>
      <c r="D19" s="49">
        <v>7</v>
      </c>
      <c r="E19" s="48">
        <v>33</v>
      </c>
      <c r="F19" s="49">
        <v>75355</v>
      </c>
      <c r="G19" s="48" t="s">
        <v>50</v>
      </c>
      <c r="H19" s="50">
        <v>3987</v>
      </c>
      <c r="I19" s="57" t="s">
        <v>43</v>
      </c>
      <c r="J19" s="70">
        <f t="shared" si="0"/>
        <v>0.34567682383203824</v>
      </c>
      <c r="K19" s="70">
        <f t="shared" si="1"/>
        <v>0.42959983124307705</v>
      </c>
      <c r="L19" s="70">
        <f t="shared" si="2"/>
        <v>1.0736123960118125</v>
      </c>
      <c r="M19" s="70">
        <f t="shared" si="3"/>
        <v>1.9934781330576645</v>
      </c>
      <c r="N19" s="89">
        <f t="shared" si="6"/>
        <v>3.0849158075215031</v>
      </c>
      <c r="O19" s="73">
        <f t="shared" si="5"/>
        <v>5.38284594539435</v>
      </c>
    </row>
    <row r="20" spans="2:16" hidden="1">
      <c r="B20" s="56" t="s">
        <v>63</v>
      </c>
      <c r="C20" s="48" t="s">
        <v>53</v>
      </c>
      <c r="D20" s="49">
        <v>14</v>
      </c>
      <c r="E20" s="48">
        <v>31</v>
      </c>
      <c r="F20" s="49">
        <v>45000</v>
      </c>
      <c r="G20" s="48" t="s">
        <v>50</v>
      </c>
      <c r="H20" s="50">
        <v>4277</v>
      </c>
      <c r="I20" s="57" t="s">
        <v>43</v>
      </c>
      <c r="J20" s="70">
        <f t="shared" si="0"/>
        <v>2.2123316725250444</v>
      </c>
      <c r="K20" s="70">
        <f t="shared" si="1"/>
        <v>0.17467245885707527</v>
      </c>
      <c r="L20" s="70">
        <f t="shared" si="2"/>
        <v>-0.28461269183407217</v>
      </c>
      <c r="M20" s="70">
        <f t="shared" si="3"/>
        <v>2.2499593480473377</v>
      </c>
      <c r="N20" s="89">
        <f t="shared" si="6"/>
        <v>3.9794089892752527</v>
      </c>
      <c r="O20" s="73">
        <f t="shared" si="5"/>
        <v>6.4620549325132881</v>
      </c>
    </row>
    <row r="21" spans="2:16">
      <c r="B21" s="56" t="s">
        <v>64</v>
      </c>
      <c r="C21" s="48" t="s">
        <v>49</v>
      </c>
      <c r="D21" s="49">
        <v>12</v>
      </c>
      <c r="E21" s="48">
        <v>29</v>
      </c>
      <c r="F21" s="49">
        <v>34453</v>
      </c>
      <c r="G21" s="48" t="s">
        <v>42</v>
      </c>
      <c r="H21" s="50">
        <v>2466</v>
      </c>
      <c r="I21" s="57" t="s">
        <v>43</v>
      </c>
      <c r="J21" s="70">
        <f t="shared" si="0"/>
        <v>1.6790017157556139</v>
      </c>
      <c r="K21" s="70">
        <f t="shared" si="1"/>
        <v>-8.0254913528926497E-2</v>
      </c>
      <c r="L21" s="70">
        <f t="shared" si="2"/>
        <v>-0.75653494521936437</v>
      </c>
      <c r="M21" s="70">
        <f t="shared" si="3"/>
        <v>0.64827838133596638</v>
      </c>
      <c r="N21" s="73">
        <f t="shared" si="6"/>
        <v>2.6140843936179707</v>
      </c>
      <c r="O21" s="73">
        <f t="shared" si="5"/>
        <v>4.5440388900317767</v>
      </c>
      <c r="P21" s="82"/>
    </row>
    <row r="22" spans="2:16">
      <c r="B22" s="56" t="s">
        <v>65</v>
      </c>
      <c r="C22" s="48" t="s">
        <v>49</v>
      </c>
      <c r="D22" s="49">
        <v>12</v>
      </c>
      <c r="E22" s="48">
        <v>18</v>
      </c>
      <c r="F22" s="49">
        <v>65789</v>
      </c>
      <c r="G22" s="48" t="s">
        <v>42</v>
      </c>
      <c r="H22" s="50">
        <v>1055</v>
      </c>
      <c r="I22" s="57" t="s">
        <v>43</v>
      </c>
      <c r="J22" s="70">
        <f t="shared" si="0"/>
        <v>1.6790017157556139</v>
      </c>
      <c r="K22" s="70">
        <f t="shared" si="1"/>
        <v>-1.4823554616519361</v>
      </c>
      <c r="L22" s="70">
        <f t="shared" si="2"/>
        <v>0.64558468425645976</v>
      </c>
      <c r="M22" s="70">
        <f t="shared" si="3"/>
        <v>-0.59963539228620077</v>
      </c>
      <c r="N22" s="73">
        <f t="shared" si="6"/>
        <v>2.4609817453629068</v>
      </c>
      <c r="O22" s="73">
        <f t="shared" si="5"/>
        <v>3.8224932864117092</v>
      </c>
      <c r="P22" s="82"/>
    </row>
    <row r="23" spans="2:16">
      <c r="B23" s="72" t="s">
        <v>66</v>
      </c>
      <c r="C23" s="48" t="s">
        <v>49</v>
      </c>
      <c r="D23" s="49">
        <v>5</v>
      </c>
      <c r="E23" s="48">
        <v>26</v>
      </c>
      <c r="F23" s="49">
        <v>89765</v>
      </c>
      <c r="G23" s="48" t="s">
        <v>42</v>
      </c>
      <c r="H23" s="50">
        <v>745</v>
      </c>
      <c r="I23" s="90" t="s">
        <v>45</v>
      </c>
      <c r="J23" s="70">
        <f t="shared" si="0"/>
        <v>-0.187653132937392</v>
      </c>
      <c r="K23" s="70">
        <f t="shared" si="1"/>
        <v>-0.46264597210792913</v>
      </c>
      <c r="L23" s="70">
        <f t="shared" si="2"/>
        <v>1.7183833897808523</v>
      </c>
      <c r="M23" s="70">
        <f t="shared" si="3"/>
        <v>-0.87380496693033394</v>
      </c>
      <c r="N23" s="73">
        <f t="shared" si="6"/>
        <v>1.7924159330354967</v>
      </c>
      <c r="O23" s="81">
        <f t="shared" si="5"/>
        <v>2.2353386572761793</v>
      </c>
      <c r="P23" s="82"/>
    </row>
    <row r="24" spans="2:16" hidden="1">
      <c r="B24" s="56" t="s">
        <v>69</v>
      </c>
      <c r="C24" s="48" t="s">
        <v>53</v>
      </c>
      <c r="D24" s="49">
        <v>5</v>
      </c>
      <c r="E24" s="48">
        <v>31</v>
      </c>
      <c r="F24" s="49">
        <v>47894</v>
      </c>
      <c r="G24" s="48" t="s">
        <v>50</v>
      </c>
      <c r="H24" s="50">
        <v>1283</v>
      </c>
      <c r="I24" s="57" t="s">
        <v>45</v>
      </c>
      <c r="J24" s="70">
        <f t="shared" si="0"/>
        <v>-0.187653132937392</v>
      </c>
      <c r="K24" s="70">
        <f t="shared" si="1"/>
        <v>0.17467245885707527</v>
      </c>
      <c r="L24" s="70">
        <f t="shared" si="2"/>
        <v>-0.15512155679121298</v>
      </c>
      <c r="M24" s="70">
        <f t="shared" si="3"/>
        <v>-0.39798809222535453</v>
      </c>
      <c r="N24" s="89">
        <f t="shared" si="6"/>
        <v>0.73638305096037093</v>
      </c>
      <c r="O24" s="73">
        <f t="shared" si="5"/>
        <v>1.2846315517353</v>
      </c>
    </row>
    <row r="25" spans="2:16" hidden="1">
      <c r="B25" s="56" t="s">
        <v>70</v>
      </c>
      <c r="C25" s="48" t="s">
        <v>53</v>
      </c>
      <c r="D25" s="49">
        <v>4</v>
      </c>
      <c r="E25" s="48">
        <v>33</v>
      </c>
      <c r="F25" s="49">
        <v>39776</v>
      </c>
      <c r="G25" s="48" t="s">
        <v>50</v>
      </c>
      <c r="H25" s="50">
        <v>2213</v>
      </c>
      <c r="I25" s="57" t="s">
        <v>45</v>
      </c>
      <c r="J25" s="70">
        <f t="shared" si="0"/>
        <v>-0.45431811132210709</v>
      </c>
      <c r="K25" s="70">
        <f t="shared" si="1"/>
        <v>0.42959983124307705</v>
      </c>
      <c r="L25" s="70">
        <f t="shared" si="2"/>
        <v>-0.51835895633438189</v>
      </c>
      <c r="M25" s="70">
        <f t="shared" si="3"/>
        <v>0.42452063170704479</v>
      </c>
      <c r="N25" s="89">
        <f t="shared" si="6"/>
        <v>1.4583682300352687</v>
      </c>
      <c r="O25" s="73">
        <f t="shared" si="5"/>
        <v>2.4586400692121551</v>
      </c>
    </row>
    <row r="26" spans="2:16" hidden="1">
      <c r="B26" s="56" t="s">
        <v>71</v>
      </c>
      <c r="C26" s="48" t="s">
        <v>41</v>
      </c>
      <c r="D26" s="49">
        <v>3</v>
      </c>
      <c r="E26" s="48">
        <v>27</v>
      </c>
      <c r="F26" s="49">
        <v>43465</v>
      </c>
      <c r="G26" s="48" t="s">
        <v>50</v>
      </c>
      <c r="H26" s="50">
        <v>2419</v>
      </c>
      <c r="I26" s="57" t="s">
        <v>45</v>
      </c>
      <c r="J26" s="70">
        <f t="shared" si="0"/>
        <v>-0.72098308970682223</v>
      </c>
      <c r="K26" s="70">
        <f t="shared" si="1"/>
        <v>-0.33518228591492827</v>
      </c>
      <c r="L26" s="70">
        <f t="shared" si="2"/>
        <v>-0.35329579214187756</v>
      </c>
      <c r="M26" s="70">
        <f t="shared" si="3"/>
        <v>0.60671073614798487</v>
      </c>
      <c r="N26" s="89">
        <f t="shared" si="6"/>
        <v>1.3043322555252854</v>
      </c>
      <c r="O26" s="73">
        <f t="shared" si="5"/>
        <v>1.9776498706873005</v>
      </c>
    </row>
    <row r="27" spans="2:16" hidden="1">
      <c r="B27" s="56" t="s">
        <v>72</v>
      </c>
      <c r="C27" s="48" t="s">
        <v>41</v>
      </c>
      <c r="D27" s="49">
        <v>2</v>
      </c>
      <c r="E27" s="48">
        <v>40</v>
      </c>
      <c r="F27" s="49">
        <v>17975</v>
      </c>
      <c r="G27" s="48" t="s">
        <v>50</v>
      </c>
      <c r="H27" s="50">
        <v>1836</v>
      </c>
      <c r="I27" s="57" t="s">
        <v>45</v>
      </c>
      <c r="J27" s="70">
        <f t="shared" si="0"/>
        <v>-0.98764806809153738</v>
      </c>
      <c r="K27" s="70">
        <f t="shared" si="1"/>
        <v>1.3218456345940832</v>
      </c>
      <c r="L27" s="70">
        <f t="shared" si="2"/>
        <v>-1.4938379594682356</v>
      </c>
      <c r="M27" s="70">
        <f t="shared" si="3"/>
        <v>9.1095052220470027E-2</v>
      </c>
      <c r="N27" s="89">
        <f t="shared" si="6"/>
        <v>2.4705999213156358</v>
      </c>
      <c r="O27" s="73">
        <f t="shared" si="5"/>
        <v>4.52626925297987</v>
      </c>
    </row>
    <row r="28" spans="2:16">
      <c r="B28" s="56" t="s">
        <v>73</v>
      </c>
      <c r="C28" s="48" t="s">
        <v>49</v>
      </c>
      <c r="D28" s="49">
        <v>1</v>
      </c>
      <c r="E28" s="48">
        <v>45</v>
      </c>
      <c r="F28" s="49">
        <v>44356</v>
      </c>
      <c r="G28" s="48" t="s">
        <v>42</v>
      </c>
      <c r="H28" s="50">
        <v>4277</v>
      </c>
      <c r="I28" s="57" t="s">
        <v>56</v>
      </c>
      <c r="J28" s="70">
        <f t="shared" si="0"/>
        <v>-1.2543130464762524</v>
      </c>
      <c r="K28" s="70">
        <f t="shared" si="1"/>
        <v>1.9591640655590876</v>
      </c>
      <c r="L28" s="70">
        <f t="shared" si="2"/>
        <v>-0.31342827267982243</v>
      </c>
      <c r="M28" s="70">
        <f t="shared" si="3"/>
        <v>2.2499593480473377</v>
      </c>
      <c r="N28" s="73">
        <f t="shared" si="6"/>
        <v>3.8521156896997026</v>
      </c>
      <c r="O28" s="73">
        <f t="shared" si="5"/>
        <v>6.4087072713680442</v>
      </c>
      <c r="P28" s="82"/>
    </row>
    <row r="29" spans="2:16">
      <c r="B29" s="56" t="s">
        <v>74</v>
      </c>
      <c r="C29" s="48" t="s">
        <v>49</v>
      </c>
      <c r="D29" s="49">
        <v>1</v>
      </c>
      <c r="E29" s="48">
        <v>18</v>
      </c>
      <c r="F29" s="49">
        <v>54789</v>
      </c>
      <c r="G29" s="48" t="s">
        <v>42</v>
      </c>
      <c r="H29" s="50">
        <v>2466</v>
      </c>
      <c r="I29" s="57" t="s">
        <v>56</v>
      </c>
      <c r="J29" s="70">
        <f t="shared" si="0"/>
        <v>-1.2543130464762524</v>
      </c>
      <c r="K29" s="70">
        <f t="shared" si="1"/>
        <v>-1.4823554616519361</v>
      </c>
      <c r="L29" s="70">
        <f t="shared" si="2"/>
        <v>0.15339308595948295</v>
      </c>
      <c r="M29" s="70">
        <f t="shared" si="3"/>
        <v>0.64827838133596638</v>
      </c>
      <c r="N29" s="73">
        <f t="shared" si="6"/>
        <v>1.8257189406397767</v>
      </c>
      <c r="O29" s="73">
        <f t="shared" si="5"/>
        <v>3.2448905698133235</v>
      </c>
      <c r="P29" s="82"/>
    </row>
    <row r="30" spans="2:16" hidden="1">
      <c r="B30" s="56" t="s">
        <v>75</v>
      </c>
      <c r="C30" s="48" t="s">
        <v>53</v>
      </c>
      <c r="D30" s="49">
        <v>6</v>
      </c>
      <c r="E30" s="48">
        <v>21</v>
      </c>
      <c r="F30" s="49">
        <v>93456</v>
      </c>
      <c r="G30" s="48" t="s">
        <v>50</v>
      </c>
      <c r="H30" s="50">
        <v>1055</v>
      </c>
      <c r="I30" s="57" t="s">
        <v>56</v>
      </c>
      <c r="J30" s="70">
        <f t="shared" si="0"/>
        <v>7.9011845447323106E-2</v>
      </c>
      <c r="K30" s="70">
        <f t="shared" si="1"/>
        <v>-1.0999644030729336</v>
      </c>
      <c r="L30" s="70">
        <f t="shared" si="2"/>
        <v>1.8835360433548651</v>
      </c>
      <c r="M30" s="70">
        <f t="shared" si="3"/>
        <v>-0.59963539228620077</v>
      </c>
      <c r="N30" s="89">
        <f t="shared" si="6"/>
        <v>2.0921400475042855</v>
      </c>
      <c r="O30" s="73">
        <f t="shared" si="5"/>
        <v>3.0780637166228209</v>
      </c>
    </row>
    <row r="31" spans="2:16" hidden="1">
      <c r="B31" s="58" t="s">
        <v>76</v>
      </c>
      <c r="C31" s="59" t="s">
        <v>53</v>
      </c>
      <c r="D31" s="60">
        <v>7</v>
      </c>
      <c r="E31" s="59">
        <v>30</v>
      </c>
      <c r="F31" s="60">
        <v>34678</v>
      </c>
      <c r="G31" s="59" t="s">
        <v>50</v>
      </c>
      <c r="H31" s="61">
        <v>745</v>
      </c>
      <c r="I31" s="62" t="s">
        <v>56</v>
      </c>
      <c r="J31" s="70">
        <f t="shared" si="0"/>
        <v>0.34567682383203824</v>
      </c>
      <c r="K31" s="70">
        <f t="shared" si="1"/>
        <v>4.7208772664074382E-2</v>
      </c>
      <c r="L31" s="70">
        <f t="shared" si="2"/>
        <v>-0.74646738979965355</v>
      </c>
      <c r="M31" s="70">
        <f t="shared" si="3"/>
        <v>-0.87380496693033394</v>
      </c>
      <c r="N31" s="89">
        <f t="shared" si="6"/>
        <v>1.2111531892340521</v>
      </c>
      <c r="O31" s="73">
        <f t="shared" si="5"/>
        <v>2.3066073588364144</v>
      </c>
    </row>
    <row r="32" spans="2:16">
      <c r="N32" s="74"/>
    </row>
    <row r="33" spans="2:16">
      <c r="B33" s="69" t="s">
        <v>79</v>
      </c>
      <c r="D33" s="44">
        <f>AVERAGE(D5:D31)</f>
        <v>5.7037037037037033</v>
      </c>
      <c r="E33" s="44">
        <f>AVERAGE(E5:E31)</f>
        <v>29.62962962962963</v>
      </c>
      <c r="F33" s="44">
        <f>AVERAGE(F5:F31)</f>
        <v>51360.814814814818</v>
      </c>
      <c r="H33" s="44">
        <f>AVERAGE(H5:H31)</f>
        <v>1733</v>
      </c>
    </row>
    <row r="34" spans="2:16">
      <c r="B34" s="69" t="s">
        <v>80</v>
      </c>
      <c r="D34" s="44">
        <f>STDEV(D5:D31)</f>
        <v>3.7500237416152533</v>
      </c>
      <c r="E34" s="44">
        <f>STDEV(E5:E31)</f>
        <v>7.8453717279589448</v>
      </c>
      <c r="F34" s="44">
        <f>STDEV(F5:F31)</f>
        <v>22349.020255650237</v>
      </c>
      <c r="H34" s="44">
        <f>STDEV(H5:H31)</f>
        <v>1130.6870953947903</v>
      </c>
    </row>
    <row r="36" spans="2:16" s="74" customFormat="1">
      <c r="B36" s="83" t="s">
        <v>67</v>
      </c>
      <c r="C36" s="84" t="s">
        <v>49</v>
      </c>
      <c r="D36" s="85">
        <v>4</v>
      </c>
      <c r="E36" s="84">
        <v>26</v>
      </c>
      <c r="F36" s="85">
        <v>50549</v>
      </c>
      <c r="G36" s="84" t="s">
        <v>42</v>
      </c>
      <c r="H36" s="86">
        <v>1028</v>
      </c>
      <c r="I36" s="87" t="s">
        <v>68</v>
      </c>
      <c r="J36" s="73">
        <f>(D36-$D$33)/$D$34</f>
        <v>-0.45431811132210709</v>
      </c>
      <c r="K36" s="73">
        <f>(E36-$E$33)/$E$34</f>
        <v>-0.46264597210792913</v>
      </c>
      <c r="L36" s="73">
        <f>(F36-$F$33)/$F$34</f>
        <v>-3.6324402838624481E-2</v>
      </c>
      <c r="M36" s="73">
        <f>(H36-$H$33)/$H$34</f>
        <v>-0.62351467781972203</v>
      </c>
      <c r="N36" s="73"/>
      <c r="O36" s="73"/>
      <c r="P36" s="88"/>
    </row>
  </sheetData>
  <autoFilter ref="B4:O31" xr:uid="{94689101-CE0E-F44B-BBC9-20EC3B16BCE4}">
    <filterColumn colId="5">
      <filters>
        <filter val="F"/>
      </filters>
    </filterColumn>
  </autoFilter>
  <mergeCells count="1">
    <mergeCell ref="J3:M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1BCF4-B9A9-444B-8C0B-D4D32187015F}">
  <dimension ref="B1:O13"/>
  <sheetViews>
    <sheetView workbookViewId="0">
      <selection activeCell="M26" sqref="M26"/>
    </sheetView>
  </sheetViews>
  <sheetFormatPr baseColWidth="10" defaultRowHeight="16"/>
  <cols>
    <col min="14" max="14" width="18.33203125" bestFit="1" customWidth="1"/>
    <col min="15" max="15" width="18" bestFit="1" customWidth="1"/>
  </cols>
  <sheetData>
    <row r="1" spans="2:15">
      <c r="B1" s="63" t="s">
        <v>33</v>
      </c>
      <c r="C1" s="63" t="s">
        <v>34</v>
      </c>
      <c r="D1" s="63" t="s">
        <v>77</v>
      </c>
      <c r="E1" s="63" t="s">
        <v>35</v>
      </c>
      <c r="F1" s="63" t="s">
        <v>36</v>
      </c>
      <c r="G1" s="63" t="s">
        <v>37</v>
      </c>
      <c r="H1" s="63" t="s">
        <v>38</v>
      </c>
      <c r="I1" s="63" t="s">
        <v>39</v>
      </c>
      <c r="J1" s="63" t="s">
        <v>77</v>
      </c>
      <c r="K1" s="63" t="s">
        <v>35</v>
      </c>
      <c r="L1" s="63" t="s">
        <v>36</v>
      </c>
      <c r="M1" s="63" t="s">
        <v>38</v>
      </c>
      <c r="N1" s="63" t="s">
        <v>78</v>
      </c>
      <c r="O1" s="63" t="s">
        <v>82</v>
      </c>
    </row>
    <row r="2" spans="2:15">
      <c r="B2" s="22" t="s">
        <v>47</v>
      </c>
      <c r="C2" t="s">
        <v>41</v>
      </c>
      <c r="D2">
        <v>4</v>
      </c>
      <c r="E2">
        <v>18</v>
      </c>
      <c r="F2">
        <v>48983</v>
      </c>
      <c r="G2" t="s">
        <v>42</v>
      </c>
      <c r="H2">
        <v>567</v>
      </c>
      <c r="I2" t="s">
        <v>45</v>
      </c>
      <c r="J2">
        <v>-0.45431811132210709</v>
      </c>
      <c r="K2">
        <v>-1.4823554616519361</v>
      </c>
      <c r="L2">
        <v>-0.10639458855981228</v>
      </c>
      <c r="M2">
        <v>-1.0312313678550298</v>
      </c>
      <c r="N2" s="22">
        <v>1.1004318122112102</v>
      </c>
      <c r="O2" s="22">
        <v>1.5338207681391269</v>
      </c>
    </row>
    <row r="3" spans="2:15">
      <c r="B3" s="22" t="s">
        <v>44</v>
      </c>
      <c r="C3" t="s">
        <v>41</v>
      </c>
      <c r="D3">
        <v>3</v>
      </c>
      <c r="E3">
        <v>32</v>
      </c>
      <c r="F3">
        <v>32745</v>
      </c>
      <c r="G3" t="s">
        <v>42</v>
      </c>
      <c r="H3">
        <v>678</v>
      </c>
      <c r="I3" t="s">
        <v>45</v>
      </c>
      <c r="J3">
        <v>-0.72098308970682223</v>
      </c>
      <c r="K3">
        <v>0.30213614505007613</v>
      </c>
      <c r="L3">
        <v>-0.83295887702765858</v>
      </c>
      <c r="M3">
        <v>-0.93306097177277558</v>
      </c>
      <c r="N3" s="22">
        <v>1.1774749640600051</v>
      </c>
      <c r="O3" s="22">
        <v>2.1739522665234325</v>
      </c>
    </row>
    <row r="4" spans="2:15">
      <c r="B4" t="s">
        <v>66</v>
      </c>
      <c r="C4" t="s">
        <v>49</v>
      </c>
      <c r="D4">
        <v>5</v>
      </c>
      <c r="E4">
        <v>26</v>
      </c>
      <c r="F4">
        <v>89765</v>
      </c>
      <c r="G4" t="s">
        <v>42</v>
      </c>
      <c r="H4">
        <v>745</v>
      </c>
      <c r="I4" t="s">
        <v>45</v>
      </c>
      <c r="J4">
        <v>-0.187653132937392</v>
      </c>
      <c r="K4">
        <v>-0.46264597210792913</v>
      </c>
      <c r="L4">
        <v>1.7183833897808523</v>
      </c>
      <c r="M4">
        <v>-0.87380496693033394</v>
      </c>
      <c r="N4">
        <v>1.7924159330354967</v>
      </c>
      <c r="O4" s="22">
        <v>2.2353386572761793</v>
      </c>
    </row>
    <row r="5" spans="2:15">
      <c r="B5" s="22" t="s">
        <v>58</v>
      </c>
      <c r="C5" t="s">
        <v>49</v>
      </c>
      <c r="D5">
        <v>3</v>
      </c>
      <c r="E5">
        <v>39</v>
      </c>
      <c r="F5">
        <v>44356</v>
      </c>
      <c r="G5" t="s">
        <v>42</v>
      </c>
      <c r="H5">
        <v>993</v>
      </c>
      <c r="I5" t="s">
        <v>56</v>
      </c>
      <c r="J5">
        <v>-0.72098308970682223</v>
      </c>
      <c r="K5">
        <v>1.1943819484010822</v>
      </c>
      <c r="L5">
        <v>-0.31342827267982243</v>
      </c>
      <c r="M5">
        <v>-0.65446930721502738</v>
      </c>
      <c r="N5" s="22">
        <v>1.7013513698837486</v>
      </c>
      <c r="O5" s="22">
        <v>2.2680758009688544</v>
      </c>
    </row>
    <row r="6" spans="2:15">
      <c r="B6" s="22" t="s">
        <v>46</v>
      </c>
      <c r="C6" t="s">
        <v>41</v>
      </c>
      <c r="D6">
        <v>8</v>
      </c>
      <c r="E6">
        <v>22</v>
      </c>
      <c r="F6">
        <v>45854</v>
      </c>
      <c r="G6" t="s">
        <v>42</v>
      </c>
      <c r="H6">
        <v>1567</v>
      </c>
      <c r="I6" t="s">
        <v>43</v>
      </c>
      <c r="J6">
        <v>0.61234180221675327</v>
      </c>
      <c r="K6">
        <v>-0.97250071687993267</v>
      </c>
      <c r="L6">
        <v>-0.24640072592992504</v>
      </c>
      <c r="M6">
        <v>-0.14681338513201966</v>
      </c>
      <c r="N6" s="22">
        <v>1.29193320875769</v>
      </c>
      <c r="O6" s="22">
        <v>2.2996166769284914</v>
      </c>
    </row>
    <row r="7" spans="2:15">
      <c r="B7" s="22" t="s">
        <v>55</v>
      </c>
      <c r="C7" t="s">
        <v>41</v>
      </c>
      <c r="D7">
        <v>2</v>
      </c>
      <c r="E7">
        <v>19</v>
      </c>
      <c r="F7">
        <v>67493</v>
      </c>
      <c r="G7" t="s">
        <v>42</v>
      </c>
      <c r="H7">
        <v>1282</v>
      </c>
      <c r="I7" t="s">
        <v>56</v>
      </c>
      <c r="J7">
        <v>-0.98764806809153738</v>
      </c>
      <c r="K7">
        <v>-1.3548917754589354</v>
      </c>
      <c r="L7">
        <v>0.72182963730173688</v>
      </c>
      <c r="M7">
        <v>-0.39887251020807751</v>
      </c>
      <c r="N7" s="22">
        <v>1.3060647259747793</v>
      </c>
      <c r="O7" s="22">
        <v>2.3720475650338178</v>
      </c>
    </row>
    <row r="8" spans="2:15">
      <c r="B8" t="s">
        <v>74</v>
      </c>
      <c r="C8" t="s">
        <v>49</v>
      </c>
      <c r="D8">
        <v>1</v>
      </c>
      <c r="E8">
        <v>18</v>
      </c>
      <c r="F8">
        <v>54789</v>
      </c>
      <c r="G8" t="s">
        <v>42</v>
      </c>
      <c r="H8">
        <v>2466</v>
      </c>
      <c r="I8" t="s">
        <v>56</v>
      </c>
      <c r="J8">
        <v>-1.2543130464762524</v>
      </c>
      <c r="K8">
        <v>-1.4823554616519361</v>
      </c>
      <c r="L8">
        <v>0.15339308595948295</v>
      </c>
      <c r="M8">
        <v>0.64827838133596638</v>
      </c>
      <c r="N8">
        <v>1.8257189406397767</v>
      </c>
      <c r="O8">
        <v>3.2448905698133235</v>
      </c>
    </row>
    <row r="9" spans="2:15">
      <c r="B9" s="22" t="s">
        <v>40</v>
      </c>
      <c r="C9" t="s">
        <v>41</v>
      </c>
      <c r="D9">
        <v>7</v>
      </c>
      <c r="E9">
        <v>18</v>
      </c>
      <c r="F9">
        <v>30000</v>
      </c>
      <c r="G9" t="s">
        <v>42</v>
      </c>
      <c r="H9">
        <v>154</v>
      </c>
      <c r="I9" t="s">
        <v>43</v>
      </c>
      <c r="J9">
        <v>0.34567682383203824</v>
      </c>
      <c r="K9">
        <v>-1.4823554616519361</v>
      </c>
      <c r="L9">
        <v>-0.9557830531481315</v>
      </c>
      <c r="M9">
        <v>-1.3964959947196327</v>
      </c>
      <c r="N9" s="22">
        <v>1.7671173320534448</v>
      </c>
      <c r="O9">
        <v>3.5484687947461939</v>
      </c>
    </row>
    <row r="10" spans="2:15">
      <c r="B10" t="s">
        <v>65</v>
      </c>
      <c r="C10" t="s">
        <v>49</v>
      </c>
      <c r="D10">
        <v>12</v>
      </c>
      <c r="E10">
        <v>18</v>
      </c>
      <c r="F10">
        <v>65789</v>
      </c>
      <c r="G10" t="s">
        <v>42</v>
      </c>
      <c r="H10">
        <v>1055</v>
      </c>
      <c r="I10" t="s">
        <v>43</v>
      </c>
      <c r="J10">
        <v>1.6790017157556139</v>
      </c>
      <c r="K10">
        <v>-1.4823554616519361</v>
      </c>
      <c r="L10">
        <v>0.64558468425645976</v>
      </c>
      <c r="M10">
        <v>-0.59963539228620077</v>
      </c>
      <c r="N10">
        <v>2.4609817453629068</v>
      </c>
      <c r="O10">
        <v>3.8224932864117092</v>
      </c>
    </row>
    <row r="11" spans="2:15">
      <c r="B11" t="s">
        <v>64</v>
      </c>
      <c r="C11" t="s">
        <v>49</v>
      </c>
      <c r="D11">
        <v>12</v>
      </c>
      <c r="E11">
        <v>29</v>
      </c>
      <c r="F11">
        <v>34453</v>
      </c>
      <c r="G11" t="s">
        <v>42</v>
      </c>
      <c r="H11">
        <v>2466</v>
      </c>
      <c r="I11" t="s">
        <v>43</v>
      </c>
      <c r="J11">
        <v>1.6790017157556139</v>
      </c>
      <c r="K11">
        <v>-8.0254913528926497E-2</v>
      </c>
      <c r="L11">
        <v>-0.75653494521936437</v>
      </c>
      <c r="M11">
        <v>0.64827838133596638</v>
      </c>
      <c r="N11">
        <v>2.6140843936179707</v>
      </c>
      <c r="O11">
        <v>4.5440388900317767</v>
      </c>
    </row>
    <row r="12" spans="2:15">
      <c r="B12" t="s">
        <v>54</v>
      </c>
      <c r="C12" t="s">
        <v>53</v>
      </c>
      <c r="D12">
        <v>12</v>
      </c>
      <c r="E12">
        <v>29</v>
      </c>
      <c r="F12">
        <v>4398</v>
      </c>
      <c r="G12" t="s">
        <v>42</v>
      </c>
      <c r="H12">
        <v>165</v>
      </c>
      <c r="I12" t="s">
        <v>43</v>
      </c>
      <c r="J12">
        <v>1.6790017157556139</v>
      </c>
      <c r="K12">
        <v>-8.0254913528926497E-2</v>
      </c>
      <c r="L12">
        <v>-2.1013366258389681</v>
      </c>
      <c r="M12">
        <v>-1.3867673969096797</v>
      </c>
      <c r="N12">
        <v>3.0893537512921894</v>
      </c>
      <c r="O12">
        <v>5.3803002305856493</v>
      </c>
    </row>
    <row r="13" spans="2:15">
      <c r="B13" t="s">
        <v>73</v>
      </c>
      <c r="C13" t="s">
        <v>49</v>
      </c>
      <c r="D13">
        <v>1</v>
      </c>
      <c r="E13">
        <v>45</v>
      </c>
      <c r="F13">
        <v>44356</v>
      </c>
      <c r="G13" t="s">
        <v>42</v>
      </c>
      <c r="H13">
        <v>4277</v>
      </c>
      <c r="I13" t="s">
        <v>56</v>
      </c>
      <c r="J13">
        <v>-1.2543130464762524</v>
      </c>
      <c r="K13">
        <v>1.9591640655590876</v>
      </c>
      <c r="L13">
        <v>-0.31342827267982243</v>
      </c>
      <c r="M13">
        <v>2.2499593480473377</v>
      </c>
      <c r="N13">
        <v>3.8521156896997026</v>
      </c>
      <c r="O13">
        <v>6.4087072713680442</v>
      </c>
    </row>
  </sheetData>
  <sortState xmlns:xlrd2="http://schemas.microsoft.com/office/spreadsheetml/2017/richdata2" ref="B2:O13">
    <sortCondition ref="O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64262-52DD-994F-B32E-07C25DE70FA1}">
  <dimension ref="B3:P21"/>
  <sheetViews>
    <sheetView topLeftCell="A3" zoomScale="120" zoomScaleNormal="120" workbookViewId="0">
      <pane ySplit="2" topLeftCell="A5" activePane="bottomLeft" state="frozen"/>
      <selection activeCell="A3" sqref="A3"/>
      <selection pane="bottomLeft" activeCell="O21" sqref="O21"/>
    </sheetView>
  </sheetViews>
  <sheetFormatPr baseColWidth="10" defaultRowHeight="16"/>
  <cols>
    <col min="3" max="3" width="18" customWidth="1"/>
    <col min="4" max="4" width="16.83203125" bestFit="1" customWidth="1"/>
    <col min="10" max="10" width="18" bestFit="1" customWidth="1"/>
    <col min="11" max="11" width="18.33203125" bestFit="1" customWidth="1"/>
    <col min="14" max="14" width="18.33203125" bestFit="1" customWidth="1"/>
    <col min="15" max="15" width="18" bestFit="1" customWidth="1"/>
  </cols>
  <sheetData>
    <row r="3" spans="2:16">
      <c r="J3" s="120" t="s">
        <v>81</v>
      </c>
      <c r="K3" s="121"/>
      <c r="L3" s="121"/>
      <c r="M3" s="122"/>
    </row>
    <row r="4" spans="2:16">
      <c r="B4" s="63" t="s">
        <v>33</v>
      </c>
      <c r="C4" s="63" t="s">
        <v>34</v>
      </c>
      <c r="D4" s="63" t="s">
        <v>77</v>
      </c>
      <c r="E4" s="63" t="s">
        <v>35</v>
      </c>
      <c r="F4" s="63" t="s">
        <v>36</v>
      </c>
      <c r="G4" s="63" t="s">
        <v>37</v>
      </c>
      <c r="H4" s="63" t="s">
        <v>38</v>
      </c>
      <c r="I4" s="63" t="s">
        <v>39</v>
      </c>
      <c r="J4" s="63" t="s">
        <v>77</v>
      </c>
      <c r="K4" s="63" t="s">
        <v>35</v>
      </c>
      <c r="L4" s="63" t="s">
        <v>36</v>
      </c>
      <c r="M4" s="63" t="s">
        <v>38</v>
      </c>
      <c r="N4" s="63" t="s">
        <v>78</v>
      </c>
      <c r="O4" s="63" t="s">
        <v>82</v>
      </c>
    </row>
    <row r="5" spans="2:16">
      <c r="B5" s="51" t="s">
        <v>40</v>
      </c>
      <c r="C5" s="52" t="s">
        <v>41</v>
      </c>
      <c r="D5" s="53">
        <v>7</v>
      </c>
      <c r="E5" s="52">
        <v>18</v>
      </c>
      <c r="F5" s="53">
        <v>30000</v>
      </c>
      <c r="G5" s="52" t="s">
        <v>42</v>
      </c>
      <c r="H5" s="54">
        <v>154</v>
      </c>
      <c r="I5" s="55" t="s">
        <v>43</v>
      </c>
      <c r="J5" s="70">
        <f t="shared" ref="J5:J16" si="0">(D5-$D$18)/$D$19</f>
        <v>0.27247463045653308</v>
      </c>
      <c r="K5" s="70">
        <f t="shared" ref="K5:K16" si="1">(E5-$E$18)/$E$19</f>
        <v>-0.89121510214402799</v>
      </c>
      <c r="L5" s="70">
        <f t="shared" ref="L5:L16" si="2">(F5-$F$18)/$F$19</f>
        <v>-0.7820362413906693</v>
      </c>
      <c r="M5" s="70">
        <f t="shared" ref="M5:M16" si="3">(H5-$H$18)/$H$19</f>
        <v>-1.0198095302950843</v>
      </c>
      <c r="N5" s="81">
        <f t="shared" ref="N5:N16" si="4">SQRT((J5-$J$21)^2+(K5-$K$21)^2+(L5-$L$21)^2+(M5-$M$21)^2)</f>
        <v>1.6463842065548304</v>
      </c>
      <c r="O5" s="73">
        <f t="shared" ref="O5:O16" si="5">ABS(J5-$J$21)+ABS(K5-$K$21)+ABS(L5-$JL$21)+ABS(M5-$M$21)</f>
        <v>3.0989586685650101</v>
      </c>
      <c r="P5" s="82"/>
    </row>
    <row r="6" spans="2:16">
      <c r="B6" s="72" t="s">
        <v>44</v>
      </c>
      <c r="C6" s="48" t="s">
        <v>41</v>
      </c>
      <c r="D6" s="49">
        <v>3</v>
      </c>
      <c r="E6" s="48">
        <v>32</v>
      </c>
      <c r="F6" s="49">
        <v>32745</v>
      </c>
      <c r="G6" s="48" t="s">
        <v>42</v>
      </c>
      <c r="H6" s="50">
        <v>678</v>
      </c>
      <c r="I6" s="90" t="s">
        <v>45</v>
      </c>
      <c r="J6" s="70">
        <f t="shared" si="0"/>
        <v>-0.6617241025372943</v>
      </c>
      <c r="K6" s="70">
        <f t="shared" si="1"/>
        <v>0.652332703631196</v>
      </c>
      <c r="L6" s="70">
        <f t="shared" si="2"/>
        <v>-0.65512646268523056</v>
      </c>
      <c r="M6" s="70">
        <f t="shared" si="3"/>
        <v>-0.57959793377586344</v>
      </c>
      <c r="N6" s="81">
        <f t="shared" si="4"/>
        <v>1.1207854302953852</v>
      </c>
      <c r="O6" s="81">
        <f t="shared" si="5"/>
        <v>1.844231097446976</v>
      </c>
      <c r="P6" s="82"/>
    </row>
    <row r="7" spans="2:16">
      <c r="B7" s="72" t="s">
        <v>46</v>
      </c>
      <c r="C7" s="48" t="s">
        <v>41</v>
      </c>
      <c r="D7" s="49">
        <v>8</v>
      </c>
      <c r="E7" s="48">
        <v>22</v>
      </c>
      <c r="F7" s="49">
        <v>45854</v>
      </c>
      <c r="G7" s="48" t="s">
        <v>42</v>
      </c>
      <c r="H7" s="50">
        <v>1567</v>
      </c>
      <c r="I7" s="90" t="s">
        <v>43</v>
      </c>
      <c r="J7" s="70">
        <f t="shared" si="0"/>
        <v>0.5060243137049899</v>
      </c>
      <c r="K7" s="70">
        <f t="shared" si="1"/>
        <v>-0.4502014433511069</v>
      </c>
      <c r="L7" s="70">
        <f t="shared" si="2"/>
        <v>-4.9057140627090282E-2</v>
      </c>
      <c r="M7" s="70">
        <f t="shared" si="3"/>
        <v>0.16724960306686038</v>
      </c>
      <c r="N7" s="81">
        <f t="shared" si="4"/>
        <v>1.1486413257530041</v>
      </c>
      <c r="O7" s="81">
        <f t="shared" si="5"/>
        <v>1.8770826059326555</v>
      </c>
      <c r="P7" s="82"/>
    </row>
    <row r="8" spans="2:16">
      <c r="B8" s="72" t="s">
        <v>47</v>
      </c>
      <c r="C8" s="48" t="s">
        <v>41</v>
      </c>
      <c r="D8" s="49">
        <v>4</v>
      </c>
      <c r="E8" s="48">
        <v>18</v>
      </c>
      <c r="F8" s="49">
        <v>48983</v>
      </c>
      <c r="G8" s="48" t="s">
        <v>42</v>
      </c>
      <c r="H8" s="50">
        <v>567</v>
      </c>
      <c r="I8" s="90" t="s">
        <v>45</v>
      </c>
      <c r="J8" s="70">
        <f t="shared" si="0"/>
        <v>-0.42817441928883748</v>
      </c>
      <c r="K8" s="70">
        <f t="shared" si="1"/>
        <v>-0.89121510214402799</v>
      </c>
      <c r="L8" s="70">
        <f t="shared" si="2"/>
        <v>9.560613717593977E-2</v>
      </c>
      <c r="M8" s="70">
        <f t="shared" si="3"/>
        <v>-0.67284886357287399</v>
      </c>
      <c r="N8" s="81">
        <f t="shared" si="4"/>
        <v>0.96602487950846461</v>
      </c>
      <c r="O8" s="81">
        <f t="shared" si="5"/>
        <v>1.3649188478826997</v>
      </c>
      <c r="P8" s="82"/>
    </row>
    <row r="9" spans="2:16">
      <c r="B9" s="56" t="s">
        <v>54</v>
      </c>
      <c r="C9" s="48" t="s">
        <v>53</v>
      </c>
      <c r="D9" s="49">
        <v>12</v>
      </c>
      <c r="E9" s="48">
        <v>29</v>
      </c>
      <c r="F9" s="49">
        <v>4398</v>
      </c>
      <c r="G9" s="48" t="s">
        <v>42</v>
      </c>
      <c r="H9" s="50">
        <v>165</v>
      </c>
      <c r="I9" s="57" t="s">
        <v>43</v>
      </c>
      <c r="J9" s="70">
        <f t="shared" si="0"/>
        <v>1.4402230466988173</v>
      </c>
      <c r="K9" s="70">
        <f t="shared" si="1"/>
        <v>0.32157245953650515</v>
      </c>
      <c r="L9" s="70">
        <f t="shared" si="2"/>
        <v>-1.965695314037897</v>
      </c>
      <c r="M9" s="70">
        <f t="shared" si="3"/>
        <v>-1.0105684471620471</v>
      </c>
      <c r="N9" s="73">
        <f t="shared" si="4"/>
        <v>2.945951416352496</v>
      </c>
      <c r="O9" s="73">
        <f t="shared" si="5"/>
        <v>4.8898580008303334</v>
      </c>
      <c r="P9" s="82"/>
    </row>
    <row r="10" spans="2:16">
      <c r="B10" s="72" t="s">
        <v>55</v>
      </c>
      <c r="C10" s="48" t="s">
        <v>41</v>
      </c>
      <c r="D10" s="49">
        <v>2</v>
      </c>
      <c r="E10" s="48">
        <v>19</v>
      </c>
      <c r="F10" s="49">
        <v>67493</v>
      </c>
      <c r="G10" s="48" t="s">
        <v>42</v>
      </c>
      <c r="H10" s="50">
        <v>1282</v>
      </c>
      <c r="I10" s="90" t="s">
        <v>56</v>
      </c>
      <c r="J10" s="70">
        <f t="shared" si="0"/>
        <v>-0.89527378578575123</v>
      </c>
      <c r="K10" s="70">
        <f t="shared" si="1"/>
        <v>-0.78096168744579775</v>
      </c>
      <c r="L10" s="70">
        <f t="shared" si="2"/>
        <v>0.95138027336452602</v>
      </c>
      <c r="M10" s="70">
        <f t="shared" si="3"/>
        <v>-7.21784599254639E-2</v>
      </c>
      <c r="N10" s="81">
        <f t="shared" si="4"/>
        <v>1.2136817649555305</v>
      </c>
      <c r="O10" s="81">
        <f t="shared" si="5"/>
        <v>2.4036385532755444</v>
      </c>
      <c r="P10" s="82"/>
    </row>
    <row r="11" spans="2:16">
      <c r="B11" s="72" t="s">
        <v>58</v>
      </c>
      <c r="C11" s="48" t="s">
        <v>49</v>
      </c>
      <c r="D11" s="49">
        <v>3</v>
      </c>
      <c r="E11" s="48">
        <v>39</v>
      </c>
      <c r="F11" s="49">
        <v>44356</v>
      </c>
      <c r="G11" s="48" t="s">
        <v>42</v>
      </c>
      <c r="H11" s="50">
        <v>993</v>
      </c>
      <c r="I11" s="90" t="s">
        <v>56</v>
      </c>
      <c r="J11" s="70">
        <f t="shared" si="0"/>
        <v>-0.6617241025372943</v>
      </c>
      <c r="K11" s="70">
        <f t="shared" si="1"/>
        <v>1.4241066065188079</v>
      </c>
      <c r="L11" s="70">
        <f t="shared" si="2"/>
        <v>-0.11831428033592346</v>
      </c>
      <c r="M11" s="70">
        <f t="shared" si="3"/>
        <v>-0.31496691678434713</v>
      </c>
      <c r="N11" s="81">
        <f t="shared" si="4"/>
        <v>1.4804468164170148</v>
      </c>
      <c r="O11" s="81">
        <f t="shared" si="5"/>
        <v>1.8145618009937645</v>
      </c>
      <c r="P11" s="82"/>
    </row>
    <row r="12" spans="2:16">
      <c r="B12" s="56" t="s">
        <v>64</v>
      </c>
      <c r="C12" s="48" t="s">
        <v>49</v>
      </c>
      <c r="D12" s="49">
        <v>12</v>
      </c>
      <c r="E12" s="48">
        <v>29</v>
      </c>
      <c r="F12" s="49">
        <v>34453</v>
      </c>
      <c r="G12" s="48" t="s">
        <v>42</v>
      </c>
      <c r="H12" s="50">
        <v>2466</v>
      </c>
      <c r="I12" s="57" t="s">
        <v>43</v>
      </c>
      <c r="J12" s="70">
        <f t="shared" si="0"/>
        <v>1.4402230466988173</v>
      </c>
      <c r="K12" s="70">
        <f t="shared" si="1"/>
        <v>0.32157245953650515</v>
      </c>
      <c r="L12" s="70">
        <f t="shared" si="2"/>
        <v>-0.57616037815740206</v>
      </c>
      <c r="M12" s="70">
        <f t="shared" si="3"/>
        <v>0.92249812457598157</v>
      </c>
      <c r="N12" s="73">
        <f t="shared" si="4"/>
        <v>2.3692846011268092</v>
      </c>
      <c r="O12" s="73">
        <f t="shared" si="5"/>
        <v>3.9833796832676858</v>
      </c>
      <c r="P12" s="82"/>
    </row>
    <row r="13" spans="2:16">
      <c r="B13" s="56" t="s">
        <v>65</v>
      </c>
      <c r="C13" s="48" t="s">
        <v>49</v>
      </c>
      <c r="D13" s="49">
        <v>12</v>
      </c>
      <c r="E13" s="48">
        <v>18</v>
      </c>
      <c r="F13" s="49">
        <v>65789</v>
      </c>
      <c r="G13" s="48" t="s">
        <v>42</v>
      </c>
      <c r="H13" s="50">
        <v>1055</v>
      </c>
      <c r="I13" s="57" t="s">
        <v>43</v>
      </c>
      <c r="J13" s="70">
        <f t="shared" si="0"/>
        <v>1.4402230466988173</v>
      </c>
      <c r="K13" s="70">
        <f t="shared" si="1"/>
        <v>-0.89121510214402799</v>
      </c>
      <c r="L13" s="70">
        <f t="shared" si="2"/>
        <v>0.87259912111896409</v>
      </c>
      <c r="M13" s="70">
        <f t="shared" si="3"/>
        <v>-0.26288081185268358</v>
      </c>
      <c r="N13" s="73">
        <f t="shared" si="4"/>
        <v>2.1830816894724534</v>
      </c>
      <c r="O13" s="73">
        <f t="shared" si="5"/>
        <v>3.6457065632917343</v>
      </c>
      <c r="P13" s="82"/>
    </row>
    <row r="14" spans="2:16">
      <c r="B14" s="72" t="s">
        <v>66</v>
      </c>
      <c r="C14" s="48" t="s">
        <v>49</v>
      </c>
      <c r="D14" s="49">
        <v>5</v>
      </c>
      <c r="E14" s="48">
        <v>26</v>
      </c>
      <c r="F14" s="49">
        <v>89765</v>
      </c>
      <c r="G14" s="48" t="s">
        <v>42</v>
      </c>
      <c r="H14" s="50">
        <v>745</v>
      </c>
      <c r="I14" s="90" t="s">
        <v>45</v>
      </c>
      <c r="J14" s="70">
        <f t="shared" si="0"/>
        <v>-0.19462473604038064</v>
      </c>
      <c r="K14" s="70">
        <f t="shared" si="1"/>
        <v>-9.1877845581857277E-3</v>
      </c>
      <c r="L14" s="70">
        <f t="shared" si="2"/>
        <v>1.9810832210248281</v>
      </c>
      <c r="M14" s="70">
        <f t="shared" si="3"/>
        <v>-0.52331133651100126</v>
      </c>
      <c r="N14" s="73">
        <f t="shared" si="4"/>
        <v>1.8434517704187297</v>
      </c>
      <c r="O14" s="81">
        <f t="shared" si="5"/>
        <v>2.4523807703323302</v>
      </c>
      <c r="P14" s="82"/>
    </row>
    <row r="15" spans="2:16">
      <c r="B15" s="56" t="s">
        <v>73</v>
      </c>
      <c r="C15" s="48" t="s">
        <v>49</v>
      </c>
      <c r="D15" s="49">
        <v>1</v>
      </c>
      <c r="E15" s="48">
        <v>45</v>
      </c>
      <c r="F15" s="49">
        <v>44356</v>
      </c>
      <c r="G15" s="48" t="s">
        <v>42</v>
      </c>
      <c r="H15" s="50">
        <v>4277</v>
      </c>
      <c r="I15" s="57" t="s">
        <v>56</v>
      </c>
      <c r="J15" s="70">
        <f t="shared" si="0"/>
        <v>-1.128823469034208</v>
      </c>
      <c r="K15" s="70">
        <f t="shared" si="1"/>
        <v>2.0856270947081899</v>
      </c>
      <c r="L15" s="70">
        <f t="shared" si="2"/>
        <v>-0.11831428033592346</v>
      </c>
      <c r="M15" s="70">
        <f t="shared" si="3"/>
        <v>2.4439164476605399</v>
      </c>
      <c r="N15" s="73">
        <f t="shared" si="4"/>
        <v>3.5229531703145187</v>
      </c>
      <c r="O15" s="73">
        <f t="shared" si="5"/>
        <v>5.6432581274601663</v>
      </c>
      <c r="P15" s="82"/>
    </row>
    <row r="16" spans="2:16">
      <c r="B16" s="56" t="s">
        <v>74</v>
      </c>
      <c r="C16" s="48" t="s">
        <v>49</v>
      </c>
      <c r="D16" s="49">
        <v>1</v>
      </c>
      <c r="E16" s="48">
        <v>18</v>
      </c>
      <c r="F16" s="49">
        <v>54789</v>
      </c>
      <c r="G16" s="48" t="s">
        <v>42</v>
      </c>
      <c r="H16" s="50">
        <v>2466</v>
      </c>
      <c r="I16" s="57" t="s">
        <v>56</v>
      </c>
      <c r="J16" s="70">
        <f t="shared" si="0"/>
        <v>-1.128823469034208</v>
      </c>
      <c r="K16" s="70">
        <f t="shared" si="1"/>
        <v>-0.89121510214402799</v>
      </c>
      <c r="L16" s="70">
        <f t="shared" si="2"/>
        <v>0.36403534488587669</v>
      </c>
      <c r="M16" s="70">
        <f t="shared" si="3"/>
        <v>0.92249812457598157</v>
      </c>
      <c r="N16" s="73">
        <f t="shared" si="4"/>
        <v>1.6633463740249483</v>
      </c>
      <c r="O16" s="73">
        <f t="shared" si="5"/>
        <v>3.1547733072450272</v>
      </c>
      <c r="P16" s="82"/>
    </row>
    <row r="17" spans="2:16">
      <c r="N17" s="74"/>
    </row>
    <row r="18" spans="2:16">
      <c r="B18" s="69" t="s">
        <v>79</v>
      </c>
      <c r="D18" s="44">
        <f>AVERAGE(D5:D16)</f>
        <v>5.833333333333333</v>
      </c>
      <c r="E18" s="44">
        <f>AVERAGE(E5:E16)</f>
        <v>26.083333333333332</v>
      </c>
      <c r="F18" s="44">
        <f>AVERAGE(F5:F16)</f>
        <v>46915.083333333336</v>
      </c>
      <c r="H18" s="44">
        <f>AVERAGE(H5:H16)</f>
        <v>1367.9166666666667</v>
      </c>
    </row>
    <row r="19" spans="2:16">
      <c r="B19" s="69" t="s">
        <v>80</v>
      </c>
      <c r="D19" s="44">
        <f>STDEV(D5:D16)</f>
        <v>4.281744192888377</v>
      </c>
      <c r="E19" s="44">
        <f>STDEV(E5:E16)</f>
        <v>9.0700138652127507</v>
      </c>
      <c r="F19" s="44">
        <f>STDEV(F5:F16)</f>
        <v>21629.53893703673</v>
      </c>
      <c r="H19" s="44">
        <f>STDEV(H5:H16)</f>
        <v>1190.3366566062755</v>
      </c>
    </row>
    <row r="21" spans="2:16" s="74" customFormat="1">
      <c r="B21" s="83" t="s">
        <v>67</v>
      </c>
      <c r="C21" s="84" t="s">
        <v>49</v>
      </c>
      <c r="D21" s="85">
        <v>4</v>
      </c>
      <c r="E21" s="84">
        <v>26</v>
      </c>
      <c r="F21" s="85">
        <v>50549</v>
      </c>
      <c r="G21" s="84" t="s">
        <v>42</v>
      </c>
      <c r="H21" s="86">
        <v>1028</v>
      </c>
      <c r="I21" s="87" t="s">
        <v>68</v>
      </c>
      <c r="J21" s="73">
        <f>(D21-$D$18)/$D$19</f>
        <v>-0.42817441928883748</v>
      </c>
      <c r="K21" s="73">
        <f>(E21-$E$18)/$E$19</f>
        <v>-9.1877845581857277E-3</v>
      </c>
      <c r="L21" s="73">
        <f>(F21-$F$18)/$F$19</f>
        <v>0.16800712568330478</v>
      </c>
      <c r="M21" s="73">
        <f>(H21-$H$18)/$H$19</f>
        <v>-0.2855634704519564</v>
      </c>
      <c r="N21" s="73"/>
      <c r="O21" s="73"/>
      <c r="P21" s="88"/>
    </row>
  </sheetData>
  <autoFilter ref="B4:O16" xr:uid="{94689101-CE0E-F44B-BBC9-20EC3B16BCE4}"/>
  <mergeCells count="1">
    <mergeCell ref="J3:M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AC9D2-7EA4-6647-856A-B39A92AFD98C}">
  <dimension ref="B1:O33"/>
  <sheetViews>
    <sheetView topLeftCell="A4" zoomScale="120" zoomScaleNormal="120" workbookViewId="0">
      <selection activeCell="B10" sqref="B10:I10"/>
    </sheetView>
  </sheetViews>
  <sheetFormatPr baseColWidth="10" defaultRowHeight="16"/>
  <cols>
    <col min="11" max="12" width="14.1640625" bestFit="1" customWidth="1"/>
    <col min="13" max="13" width="14" bestFit="1" customWidth="1"/>
    <col min="14" max="14" width="15.1640625" bestFit="1" customWidth="1"/>
  </cols>
  <sheetData>
    <row r="1" spans="2:15" ht="17" thickBot="1"/>
    <row r="2" spans="2:15" ht="29" thickBot="1">
      <c r="B2" s="94" t="s">
        <v>33</v>
      </c>
      <c r="C2" s="95" t="s">
        <v>34</v>
      </c>
      <c r="D2" s="96" t="s">
        <v>77</v>
      </c>
      <c r="E2" s="95" t="s">
        <v>35</v>
      </c>
      <c r="F2" s="95" t="s">
        <v>36</v>
      </c>
      <c r="G2" s="95" t="s">
        <v>37</v>
      </c>
      <c r="H2" s="95" t="s">
        <v>38</v>
      </c>
      <c r="I2" s="97" t="s">
        <v>39</v>
      </c>
    </row>
    <row r="3" spans="2:15" ht="17" thickBot="1">
      <c r="B3" s="91" t="s">
        <v>40</v>
      </c>
      <c r="C3" s="92" t="s">
        <v>41</v>
      </c>
      <c r="D3" s="92">
        <v>7</v>
      </c>
      <c r="E3" s="92">
        <v>18</v>
      </c>
      <c r="F3" s="92">
        <v>89765</v>
      </c>
      <c r="G3" s="92" t="s">
        <v>42</v>
      </c>
      <c r="H3" s="92">
        <v>154</v>
      </c>
      <c r="I3" s="92" t="s">
        <v>43</v>
      </c>
      <c r="L3" s="123" t="s">
        <v>83</v>
      </c>
      <c r="M3" s="123"/>
    </row>
    <row r="4" spans="2:15" ht="17" thickBot="1">
      <c r="B4" s="91" t="s">
        <v>44</v>
      </c>
      <c r="C4" s="92" t="s">
        <v>41</v>
      </c>
      <c r="D4" s="92">
        <v>3</v>
      </c>
      <c r="E4" s="92">
        <v>32</v>
      </c>
      <c r="F4" s="92">
        <v>50549</v>
      </c>
      <c r="G4" s="92" t="s">
        <v>42</v>
      </c>
      <c r="H4" s="92">
        <v>678</v>
      </c>
      <c r="I4" s="92" t="s">
        <v>45</v>
      </c>
      <c r="L4" s="98" t="s">
        <v>84</v>
      </c>
      <c r="N4" s="98" t="s">
        <v>85</v>
      </c>
    </row>
    <row r="5" spans="2:15" ht="17" thickBot="1">
      <c r="B5" s="91" t="s">
        <v>46</v>
      </c>
      <c r="C5" s="92" t="s">
        <v>41</v>
      </c>
      <c r="D5" s="92">
        <v>8</v>
      </c>
      <c r="E5" s="92">
        <v>22</v>
      </c>
      <c r="F5" s="92">
        <v>47894</v>
      </c>
      <c r="G5" s="92" t="s">
        <v>42</v>
      </c>
      <c r="H5" s="92">
        <v>1567</v>
      </c>
      <c r="I5" s="92" t="s">
        <v>43</v>
      </c>
      <c r="K5" s="124" t="s">
        <v>37</v>
      </c>
      <c r="L5" s="124"/>
      <c r="N5" s="124" t="s">
        <v>37</v>
      </c>
      <c r="O5" s="124"/>
    </row>
    <row r="6" spans="2:15" ht="17" thickBot="1">
      <c r="B6" s="91" t="s">
        <v>47</v>
      </c>
      <c r="C6" s="92" t="s">
        <v>41</v>
      </c>
      <c r="D6" s="92">
        <v>4</v>
      </c>
      <c r="E6" s="92">
        <v>18</v>
      </c>
      <c r="F6" s="92">
        <v>39776</v>
      </c>
      <c r="G6" s="92" t="s">
        <v>42</v>
      </c>
      <c r="H6" s="92">
        <v>567</v>
      </c>
      <c r="I6" s="92" t="s">
        <v>45</v>
      </c>
      <c r="K6" s="6" t="s">
        <v>50</v>
      </c>
      <c r="L6" s="6" t="s">
        <v>42</v>
      </c>
      <c r="N6" s="6" t="s">
        <v>50</v>
      </c>
      <c r="O6" s="6" t="s">
        <v>42</v>
      </c>
    </row>
    <row r="7" spans="2:15" ht="17" thickBot="1">
      <c r="B7" s="91" t="s">
        <v>48</v>
      </c>
      <c r="C7" s="92" t="s">
        <v>49</v>
      </c>
      <c r="D7" s="92">
        <v>5</v>
      </c>
      <c r="E7" s="92">
        <v>36</v>
      </c>
      <c r="F7" s="92">
        <v>43465</v>
      </c>
      <c r="G7" s="92" t="s">
        <v>50</v>
      </c>
      <c r="H7" s="92">
        <v>1457</v>
      </c>
      <c r="I7" s="92" t="s">
        <v>45</v>
      </c>
    </row>
    <row r="8" spans="2:15" ht="17" thickBot="1">
      <c r="B8" s="91" t="s">
        <v>51</v>
      </c>
      <c r="C8" s="92" t="s">
        <v>49</v>
      </c>
      <c r="D8" s="92">
        <v>5</v>
      </c>
      <c r="E8" s="92">
        <v>33</v>
      </c>
      <c r="F8" s="92">
        <v>17975</v>
      </c>
      <c r="G8" s="92" t="s">
        <v>50</v>
      </c>
      <c r="H8" s="92">
        <v>2312</v>
      </c>
      <c r="I8" s="92" t="s">
        <v>45</v>
      </c>
      <c r="K8" s="124" t="s">
        <v>86</v>
      </c>
      <c r="L8" s="124"/>
      <c r="N8" s="124" t="s">
        <v>86</v>
      </c>
      <c r="O8" s="124"/>
    </row>
    <row r="9" spans="2:15" ht="17" thickBot="1">
      <c r="B9" s="91" t="s">
        <v>52</v>
      </c>
      <c r="C9" s="92" t="s">
        <v>53</v>
      </c>
      <c r="D9" s="92">
        <v>11</v>
      </c>
      <c r="E9" s="92">
        <v>27</v>
      </c>
      <c r="F9" s="92">
        <v>44356</v>
      </c>
      <c r="G9" s="92" t="s">
        <v>50</v>
      </c>
      <c r="H9" s="92">
        <v>2456</v>
      </c>
      <c r="I9" s="92" t="s">
        <v>43</v>
      </c>
      <c r="K9" s="6" t="s">
        <v>90</v>
      </c>
      <c r="L9" s="6" t="s">
        <v>91</v>
      </c>
      <c r="N9" s="6" t="s">
        <v>90</v>
      </c>
      <c r="O9" s="6" t="s">
        <v>91</v>
      </c>
    </row>
    <row r="10" spans="2:15" ht="17" thickBot="1">
      <c r="B10" s="91" t="s">
        <v>54</v>
      </c>
      <c r="C10" s="92" t="s">
        <v>53</v>
      </c>
      <c r="D10" s="92">
        <v>12</v>
      </c>
      <c r="E10" s="92">
        <v>29</v>
      </c>
      <c r="F10" s="92">
        <v>54789</v>
      </c>
      <c r="G10" s="92" t="s">
        <v>42</v>
      </c>
      <c r="H10" s="92">
        <v>165</v>
      </c>
      <c r="I10" s="92" t="s">
        <v>43</v>
      </c>
    </row>
    <row r="11" spans="2:15" ht="17" thickBot="1">
      <c r="B11" s="91" t="s">
        <v>55</v>
      </c>
      <c r="C11" s="92" t="s">
        <v>41</v>
      </c>
      <c r="D11" s="92">
        <v>2</v>
      </c>
      <c r="E11" s="92">
        <v>19</v>
      </c>
      <c r="F11" s="92">
        <v>93456</v>
      </c>
      <c r="G11" s="92" t="s">
        <v>42</v>
      </c>
      <c r="H11" s="92">
        <v>1282</v>
      </c>
      <c r="I11" s="92" t="s">
        <v>56</v>
      </c>
      <c r="K11" s="99" t="s">
        <v>87</v>
      </c>
      <c r="L11" s="99"/>
      <c r="N11" s="99" t="s">
        <v>87</v>
      </c>
      <c r="O11" s="99"/>
    </row>
    <row r="12" spans="2:15" ht="17" thickBot="1">
      <c r="B12" s="91" t="s">
        <v>57</v>
      </c>
      <c r="C12" s="92" t="s">
        <v>41</v>
      </c>
      <c r="D12" s="92">
        <v>2</v>
      </c>
      <c r="E12" s="92">
        <v>35</v>
      </c>
      <c r="F12" s="92">
        <v>34678</v>
      </c>
      <c r="G12" s="92" t="s">
        <v>50</v>
      </c>
      <c r="H12" s="92">
        <v>738</v>
      </c>
      <c r="I12" s="92" t="s">
        <v>56</v>
      </c>
      <c r="K12" s="6" t="s">
        <v>88</v>
      </c>
      <c r="L12" s="6" t="s">
        <v>89</v>
      </c>
      <c r="N12" s="6" t="s">
        <v>88</v>
      </c>
      <c r="O12" s="6" t="s">
        <v>89</v>
      </c>
    </row>
    <row r="13" spans="2:15" ht="17" thickBot="1">
      <c r="B13" s="91" t="s">
        <v>58</v>
      </c>
      <c r="C13" s="92" t="s">
        <v>49</v>
      </c>
      <c r="D13" s="92">
        <v>3</v>
      </c>
      <c r="E13" s="92">
        <v>39</v>
      </c>
      <c r="F13" s="92">
        <v>44356</v>
      </c>
      <c r="G13" s="92" t="s">
        <v>42</v>
      </c>
      <c r="H13" s="92">
        <v>993</v>
      </c>
      <c r="I13" s="92" t="s">
        <v>56</v>
      </c>
    </row>
    <row r="14" spans="2:15" ht="17" thickBot="1">
      <c r="B14" s="91" t="s">
        <v>59</v>
      </c>
      <c r="C14" s="92" t="s">
        <v>53</v>
      </c>
      <c r="D14" s="92">
        <v>5</v>
      </c>
      <c r="E14" s="92">
        <v>42</v>
      </c>
      <c r="F14" s="92">
        <v>54789</v>
      </c>
      <c r="G14" s="92" t="s">
        <v>50</v>
      </c>
      <c r="H14" s="92">
        <v>1923</v>
      </c>
      <c r="I14" s="92" t="s">
        <v>45</v>
      </c>
      <c r="K14" s="99" t="s">
        <v>77</v>
      </c>
      <c r="L14" s="99"/>
      <c r="N14" s="99" t="s">
        <v>77</v>
      </c>
      <c r="O14" s="99"/>
    </row>
    <row r="15" spans="2:15" ht="17" thickBot="1">
      <c r="B15" s="91" t="s">
        <v>60</v>
      </c>
      <c r="C15" s="92" t="s">
        <v>53</v>
      </c>
      <c r="D15" s="92">
        <v>1</v>
      </c>
      <c r="E15" s="92">
        <v>29</v>
      </c>
      <c r="F15" s="92">
        <v>93456</v>
      </c>
      <c r="G15" s="92" t="s">
        <v>50</v>
      </c>
      <c r="H15" s="92">
        <v>2129</v>
      </c>
      <c r="I15" s="92" t="s">
        <v>43</v>
      </c>
      <c r="K15" s="6" t="s">
        <v>92</v>
      </c>
      <c r="L15" s="6" t="s">
        <v>93</v>
      </c>
      <c r="N15" s="6" t="s">
        <v>92</v>
      </c>
      <c r="O15" s="6" t="s">
        <v>93</v>
      </c>
    </row>
    <row r="16" spans="2:15" ht="17" thickBot="1">
      <c r="B16" s="91" t="s">
        <v>61</v>
      </c>
      <c r="C16" s="92" t="s">
        <v>49</v>
      </c>
      <c r="D16" s="92">
        <v>7</v>
      </c>
      <c r="E16" s="92">
        <v>39</v>
      </c>
      <c r="F16" s="92">
        <v>34678</v>
      </c>
      <c r="G16" s="92" t="s">
        <v>50</v>
      </c>
      <c r="H16" s="92">
        <v>1546</v>
      </c>
      <c r="I16" s="92" t="s">
        <v>45</v>
      </c>
    </row>
    <row r="17" spans="2:9" ht="17" thickBot="1">
      <c r="B17" s="91" t="s">
        <v>62</v>
      </c>
      <c r="C17" s="92" t="s">
        <v>53</v>
      </c>
      <c r="D17" s="92">
        <v>7</v>
      </c>
      <c r="E17" s="92">
        <v>33</v>
      </c>
      <c r="F17" s="92">
        <v>75355</v>
      </c>
      <c r="G17" s="92" t="s">
        <v>50</v>
      </c>
      <c r="H17" s="92">
        <v>3987</v>
      </c>
      <c r="I17" s="92" t="s">
        <v>43</v>
      </c>
    </row>
    <row r="18" spans="2:9" ht="17" thickBot="1">
      <c r="B18" s="91" t="s">
        <v>63</v>
      </c>
      <c r="C18" s="92" t="s">
        <v>53</v>
      </c>
      <c r="D18" s="92">
        <v>14</v>
      </c>
      <c r="E18" s="92">
        <v>31</v>
      </c>
      <c r="F18" s="92">
        <v>45000</v>
      </c>
      <c r="G18" s="92" t="s">
        <v>50</v>
      </c>
      <c r="H18" s="92">
        <v>4277</v>
      </c>
      <c r="I18" s="92" t="s">
        <v>43</v>
      </c>
    </row>
    <row r="19" spans="2:9" ht="17" thickBot="1">
      <c r="B19" s="91" t="s">
        <v>64</v>
      </c>
      <c r="C19" s="92" t="s">
        <v>49</v>
      </c>
      <c r="D19" s="92">
        <v>12</v>
      </c>
      <c r="E19" s="92">
        <v>29</v>
      </c>
      <c r="F19" s="92">
        <v>34453</v>
      </c>
      <c r="G19" s="92" t="s">
        <v>42</v>
      </c>
      <c r="H19" s="92">
        <v>2466</v>
      </c>
      <c r="I19" s="92" t="s">
        <v>43</v>
      </c>
    </row>
    <row r="20" spans="2:9" ht="17" thickBot="1">
      <c r="B20" s="91" t="s">
        <v>65</v>
      </c>
      <c r="C20" s="92" t="s">
        <v>49</v>
      </c>
      <c r="D20" s="92">
        <v>12</v>
      </c>
      <c r="E20" s="92">
        <v>18</v>
      </c>
      <c r="F20" s="92">
        <v>65789</v>
      </c>
      <c r="G20" s="92" t="s">
        <v>42</v>
      </c>
      <c r="H20" s="92">
        <v>1055</v>
      </c>
      <c r="I20" s="92" t="s">
        <v>43</v>
      </c>
    </row>
    <row r="21" spans="2:9" ht="17" thickBot="1">
      <c r="B21" s="91" t="s">
        <v>66</v>
      </c>
      <c r="C21" s="92" t="s">
        <v>49</v>
      </c>
      <c r="D21" s="92">
        <v>5</v>
      </c>
      <c r="E21" s="92">
        <v>26</v>
      </c>
      <c r="F21" s="92">
        <v>30000</v>
      </c>
      <c r="G21" s="92" t="s">
        <v>42</v>
      </c>
      <c r="H21" s="92">
        <v>745</v>
      </c>
      <c r="I21" s="92" t="s">
        <v>45</v>
      </c>
    </row>
    <row r="22" spans="2:9" ht="17" thickBot="1">
      <c r="B22" s="91" t="s">
        <v>67</v>
      </c>
      <c r="C22" s="92" t="s">
        <v>49</v>
      </c>
      <c r="D22" s="92">
        <v>4</v>
      </c>
      <c r="E22" s="92">
        <v>26</v>
      </c>
      <c r="F22" s="92">
        <v>32745</v>
      </c>
      <c r="G22" s="92" t="s">
        <v>42</v>
      </c>
      <c r="H22" s="92">
        <v>1028</v>
      </c>
      <c r="I22" s="92" t="s">
        <v>68</v>
      </c>
    </row>
    <row r="23" spans="2:9" ht="17" thickBot="1">
      <c r="B23" s="91" t="s">
        <v>69</v>
      </c>
      <c r="C23" s="92" t="s">
        <v>53</v>
      </c>
      <c r="D23" s="92">
        <v>5</v>
      </c>
      <c r="E23" s="92">
        <v>31</v>
      </c>
      <c r="F23" s="92">
        <v>45854</v>
      </c>
      <c r="G23" s="92" t="s">
        <v>50</v>
      </c>
      <c r="H23" s="92">
        <v>1283</v>
      </c>
      <c r="I23" s="92" t="s">
        <v>45</v>
      </c>
    </row>
    <row r="24" spans="2:9" ht="17" thickBot="1">
      <c r="B24" s="91" t="s">
        <v>70</v>
      </c>
      <c r="C24" s="92" t="s">
        <v>53</v>
      </c>
      <c r="D24" s="92">
        <v>4</v>
      </c>
      <c r="E24" s="92">
        <v>33</v>
      </c>
      <c r="F24" s="92">
        <v>48983</v>
      </c>
      <c r="G24" s="92" t="s">
        <v>50</v>
      </c>
      <c r="H24" s="92">
        <v>2213</v>
      </c>
      <c r="I24" s="92" t="s">
        <v>45</v>
      </c>
    </row>
    <row r="25" spans="2:9" ht="17" thickBot="1">
      <c r="B25" s="91" t="s">
        <v>71</v>
      </c>
      <c r="C25" s="92" t="s">
        <v>41</v>
      </c>
      <c r="D25" s="92">
        <v>3</v>
      </c>
      <c r="E25" s="92">
        <v>27</v>
      </c>
      <c r="F25" s="92">
        <v>54748</v>
      </c>
      <c r="G25" s="92" t="s">
        <v>50</v>
      </c>
      <c r="H25" s="92">
        <v>2419</v>
      </c>
      <c r="I25" s="92" t="s">
        <v>45</v>
      </c>
    </row>
    <row r="26" spans="2:9" ht="17" thickBot="1">
      <c r="B26" s="91" t="s">
        <v>72</v>
      </c>
      <c r="C26" s="92" t="s">
        <v>41</v>
      </c>
      <c r="D26" s="92">
        <v>2</v>
      </c>
      <c r="E26" s="92">
        <v>40</v>
      </c>
      <c r="F26" s="92">
        <v>55759</v>
      </c>
      <c r="G26" s="92" t="s">
        <v>50</v>
      </c>
      <c r="H26" s="92">
        <v>1836</v>
      </c>
      <c r="I26" s="92" t="s">
        <v>45</v>
      </c>
    </row>
    <row r="27" spans="2:9" ht="17" thickBot="1">
      <c r="B27" s="91" t="s">
        <v>73</v>
      </c>
      <c r="C27" s="92" t="s">
        <v>49</v>
      </c>
      <c r="D27" s="92">
        <v>1</v>
      </c>
      <c r="E27" s="92">
        <v>45</v>
      </c>
      <c r="F27" s="92">
        <v>43234</v>
      </c>
      <c r="G27" s="92" t="s">
        <v>42</v>
      </c>
      <c r="H27" s="92">
        <v>4277</v>
      </c>
      <c r="I27" s="92" t="s">
        <v>56</v>
      </c>
    </row>
    <row r="28" spans="2:9" ht="17" thickBot="1">
      <c r="B28" s="91" t="s">
        <v>74</v>
      </c>
      <c r="C28" s="92" t="s">
        <v>49</v>
      </c>
      <c r="D28" s="92">
        <v>1</v>
      </c>
      <c r="E28" s="92">
        <v>18</v>
      </c>
      <c r="F28" s="92">
        <v>4398</v>
      </c>
      <c r="G28" s="92" t="s">
        <v>42</v>
      </c>
      <c r="H28" s="92">
        <v>2466</v>
      </c>
      <c r="I28" s="92" t="s">
        <v>56</v>
      </c>
    </row>
    <row r="29" spans="2:9" ht="17" thickBot="1">
      <c r="B29" s="91" t="s">
        <v>75</v>
      </c>
      <c r="C29" s="92" t="s">
        <v>53</v>
      </c>
      <c r="D29" s="92">
        <v>6</v>
      </c>
      <c r="E29" s="92">
        <v>21</v>
      </c>
      <c r="F29" s="92">
        <v>67493</v>
      </c>
      <c r="G29" s="92" t="s">
        <v>50</v>
      </c>
      <c r="H29" s="92">
        <v>1055</v>
      </c>
      <c r="I29" s="92" t="s">
        <v>56</v>
      </c>
    </row>
    <row r="30" spans="2:9" ht="17" thickBot="1">
      <c r="B30" s="91" t="s">
        <v>76</v>
      </c>
      <c r="C30" s="92" t="s">
        <v>53</v>
      </c>
      <c r="D30" s="92">
        <v>7</v>
      </c>
      <c r="E30" s="92">
        <v>30</v>
      </c>
      <c r="F30" s="92">
        <v>89498</v>
      </c>
      <c r="G30" s="92" t="s">
        <v>50</v>
      </c>
      <c r="H30" s="92">
        <v>745</v>
      </c>
      <c r="I30" s="92" t="s">
        <v>56</v>
      </c>
    </row>
    <row r="31" spans="2:9" ht="17" thickBot="1"/>
    <row r="32" spans="2:9" ht="17" thickBot="1">
      <c r="E32" s="44">
        <f>MEDIAN(E3:E30)</f>
        <v>29.5</v>
      </c>
      <c r="H32" s="93">
        <f>AVERAGE(H3:H30)</f>
        <v>1707.8214285714287</v>
      </c>
      <c r="I32" s="85" t="s">
        <v>79</v>
      </c>
    </row>
    <row r="33" spans="8:9" ht="29" thickBot="1">
      <c r="H33" s="93">
        <f>STDEV(H3:H30)</f>
        <v>1117.5213993666198</v>
      </c>
      <c r="I33" s="85" t="s">
        <v>99</v>
      </c>
    </row>
  </sheetData>
  <autoFilter ref="B2:I30" xr:uid="{30A45162-635D-A940-90A6-BF7EACC7480A}"/>
  <mergeCells count="5">
    <mergeCell ref="L3:M3"/>
    <mergeCell ref="K8:L8"/>
    <mergeCell ref="N8:O8"/>
    <mergeCell ref="K5:L5"/>
    <mergeCell ref="N5:O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D726F-082F-E14C-A1DC-FF4F300F2554}">
  <dimension ref="A1:R30"/>
  <sheetViews>
    <sheetView topLeftCell="A5" workbookViewId="0">
      <selection activeCell="B30" sqref="B30"/>
    </sheetView>
  </sheetViews>
  <sheetFormatPr baseColWidth="10" defaultRowHeight="16"/>
  <cols>
    <col min="1" max="1" width="20.6640625" bestFit="1" customWidth="1"/>
  </cols>
  <sheetData>
    <row r="1" spans="2:18" ht="17" thickBot="1"/>
    <row r="2" spans="2:18" ht="29" thickBot="1">
      <c r="B2" s="94" t="s">
        <v>33</v>
      </c>
      <c r="C2" s="95" t="s">
        <v>34</v>
      </c>
      <c r="D2" s="96" t="s">
        <v>77</v>
      </c>
      <c r="E2" s="95" t="s">
        <v>35</v>
      </c>
      <c r="F2" s="95" t="s">
        <v>36</v>
      </c>
      <c r="G2" s="95" t="s">
        <v>37</v>
      </c>
      <c r="H2" s="95" t="s">
        <v>38</v>
      </c>
      <c r="I2" s="97" t="s">
        <v>39</v>
      </c>
      <c r="K2" s="94" t="s">
        <v>33</v>
      </c>
      <c r="L2" s="95" t="s">
        <v>34</v>
      </c>
      <c r="M2" s="96" t="s">
        <v>77</v>
      </c>
      <c r="N2" s="95" t="s">
        <v>35</v>
      </c>
      <c r="O2" s="95" t="s">
        <v>36</v>
      </c>
      <c r="P2" s="95" t="s">
        <v>37</v>
      </c>
      <c r="Q2" s="95" t="s">
        <v>38</v>
      </c>
      <c r="R2" s="97" t="s">
        <v>39</v>
      </c>
    </row>
    <row r="3" spans="2:18" ht="17" thickBot="1">
      <c r="B3" s="91" t="s">
        <v>40</v>
      </c>
      <c r="C3" s="92" t="s">
        <v>41</v>
      </c>
      <c r="D3" s="92">
        <v>7</v>
      </c>
      <c r="E3" s="92">
        <v>18</v>
      </c>
      <c r="F3" s="92">
        <v>89765</v>
      </c>
      <c r="G3" s="92" t="s">
        <v>42</v>
      </c>
      <c r="H3" s="92">
        <v>154</v>
      </c>
      <c r="I3" s="92" t="s">
        <v>43</v>
      </c>
      <c r="K3" s="91" t="s">
        <v>48</v>
      </c>
      <c r="L3" s="92" t="s">
        <v>49</v>
      </c>
      <c r="M3" s="92">
        <v>5</v>
      </c>
      <c r="N3" s="92">
        <v>36</v>
      </c>
      <c r="O3" s="92">
        <v>43465</v>
      </c>
      <c r="P3" s="92" t="s">
        <v>50</v>
      </c>
      <c r="Q3" s="92">
        <v>1457</v>
      </c>
      <c r="R3" s="92" t="s">
        <v>45</v>
      </c>
    </row>
    <row r="4" spans="2:18" ht="17" thickBot="1">
      <c r="B4" s="91" t="s">
        <v>44</v>
      </c>
      <c r="C4" s="92" t="s">
        <v>41</v>
      </c>
      <c r="D4" s="92">
        <v>3</v>
      </c>
      <c r="E4" s="92">
        <v>32</v>
      </c>
      <c r="F4" s="92">
        <v>50549</v>
      </c>
      <c r="G4" s="92" t="s">
        <v>42</v>
      </c>
      <c r="H4" s="92">
        <v>678</v>
      </c>
      <c r="I4" s="92" t="s">
        <v>45</v>
      </c>
      <c r="K4" s="91" t="s">
        <v>51</v>
      </c>
      <c r="L4" s="92" t="s">
        <v>49</v>
      </c>
      <c r="M4" s="92">
        <v>5</v>
      </c>
      <c r="N4" s="92">
        <v>33</v>
      </c>
      <c r="O4" s="92">
        <v>17975</v>
      </c>
      <c r="P4" s="92" t="s">
        <v>50</v>
      </c>
      <c r="Q4" s="92">
        <v>2312</v>
      </c>
      <c r="R4" s="92" t="s">
        <v>45</v>
      </c>
    </row>
    <row r="5" spans="2:18" ht="17" thickBot="1">
      <c r="B5" s="91" t="s">
        <v>46</v>
      </c>
      <c r="C5" s="92" t="s">
        <v>41</v>
      </c>
      <c r="D5" s="92">
        <v>8</v>
      </c>
      <c r="E5" s="92">
        <v>22</v>
      </c>
      <c r="F5" s="92">
        <v>47894</v>
      </c>
      <c r="G5" s="92" t="s">
        <v>42</v>
      </c>
      <c r="H5" s="92">
        <v>1567</v>
      </c>
      <c r="I5" s="92" t="s">
        <v>43</v>
      </c>
      <c r="K5" s="91" t="s">
        <v>52</v>
      </c>
      <c r="L5" s="92" t="s">
        <v>53</v>
      </c>
      <c r="M5" s="92">
        <v>11</v>
      </c>
      <c r="N5" s="92">
        <v>27</v>
      </c>
      <c r="O5" s="92">
        <v>44356</v>
      </c>
      <c r="P5" s="92" t="s">
        <v>50</v>
      </c>
      <c r="Q5" s="92">
        <v>2456</v>
      </c>
      <c r="R5" s="92" t="s">
        <v>43</v>
      </c>
    </row>
    <row r="6" spans="2:18" ht="17" thickBot="1">
      <c r="B6" s="91" t="s">
        <v>47</v>
      </c>
      <c r="C6" s="92" t="s">
        <v>41</v>
      </c>
      <c r="D6" s="92">
        <v>4</v>
      </c>
      <c r="E6" s="92">
        <v>18</v>
      </c>
      <c r="F6" s="92">
        <v>39776</v>
      </c>
      <c r="G6" s="92" t="s">
        <v>42</v>
      </c>
      <c r="H6" s="92">
        <v>567</v>
      </c>
      <c r="I6" s="92" t="s">
        <v>45</v>
      </c>
      <c r="K6" s="91" t="s">
        <v>57</v>
      </c>
      <c r="L6" s="92" t="s">
        <v>41</v>
      </c>
      <c r="M6" s="92">
        <v>2</v>
      </c>
      <c r="N6" s="92">
        <v>35</v>
      </c>
      <c r="O6" s="92">
        <v>34678</v>
      </c>
      <c r="P6" s="92" t="s">
        <v>50</v>
      </c>
      <c r="Q6" s="92">
        <v>738</v>
      </c>
      <c r="R6" s="92" t="s">
        <v>56</v>
      </c>
    </row>
    <row r="7" spans="2:18" ht="17" thickBot="1">
      <c r="B7" s="91" t="s">
        <v>54</v>
      </c>
      <c r="C7" s="92" t="s">
        <v>53</v>
      </c>
      <c r="D7" s="92">
        <v>12</v>
      </c>
      <c r="E7" s="92">
        <v>29</v>
      </c>
      <c r="F7" s="92">
        <v>54789</v>
      </c>
      <c r="G7" s="92" t="s">
        <v>42</v>
      </c>
      <c r="H7" s="92">
        <v>165</v>
      </c>
      <c r="I7" s="92" t="s">
        <v>43</v>
      </c>
      <c r="K7" s="91" t="s">
        <v>59</v>
      </c>
      <c r="L7" s="92" t="s">
        <v>53</v>
      </c>
      <c r="M7" s="92">
        <v>5</v>
      </c>
      <c r="N7" s="92">
        <v>42</v>
      </c>
      <c r="O7" s="92">
        <v>54789</v>
      </c>
      <c r="P7" s="92" t="s">
        <v>50</v>
      </c>
      <c r="Q7" s="92">
        <v>1923</v>
      </c>
      <c r="R7" s="92" t="s">
        <v>45</v>
      </c>
    </row>
    <row r="8" spans="2:18" ht="17" thickBot="1">
      <c r="B8" s="91" t="s">
        <v>55</v>
      </c>
      <c r="C8" s="92" t="s">
        <v>41</v>
      </c>
      <c r="D8" s="92">
        <v>2</v>
      </c>
      <c r="E8" s="92">
        <v>19</v>
      </c>
      <c r="F8" s="92">
        <v>93456</v>
      </c>
      <c r="G8" s="92" t="s">
        <v>42</v>
      </c>
      <c r="H8" s="92">
        <v>1282</v>
      </c>
      <c r="I8" s="92" t="s">
        <v>56</v>
      </c>
      <c r="K8" s="91" t="s">
        <v>60</v>
      </c>
      <c r="L8" s="92" t="s">
        <v>53</v>
      </c>
      <c r="M8" s="92">
        <v>1</v>
      </c>
      <c r="N8" s="92">
        <v>29</v>
      </c>
      <c r="O8" s="92">
        <v>93456</v>
      </c>
      <c r="P8" s="92" t="s">
        <v>50</v>
      </c>
      <c r="Q8" s="92">
        <v>2129</v>
      </c>
      <c r="R8" s="92" t="s">
        <v>43</v>
      </c>
    </row>
    <row r="9" spans="2:18" ht="17" thickBot="1">
      <c r="B9" s="91" t="s">
        <v>58</v>
      </c>
      <c r="C9" s="92" t="s">
        <v>49</v>
      </c>
      <c r="D9" s="92">
        <v>3</v>
      </c>
      <c r="E9" s="92">
        <v>39</v>
      </c>
      <c r="F9" s="92">
        <v>44356</v>
      </c>
      <c r="G9" s="92" t="s">
        <v>42</v>
      </c>
      <c r="H9" s="92">
        <v>993</v>
      </c>
      <c r="I9" s="92" t="s">
        <v>56</v>
      </c>
      <c r="K9" s="91" t="s">
        <v>61</v>
      </c>
      <c r="L9" s="92" t="s">
        <v>49</v>
      </c>
      <c r="M9" s="92">
        <v>7</v>
      </c>
      <c r="N9" s="92">
        <v>39</v>
      </c>
      <c r="O9" s="92">
        <v>34678</v>
      </c>
      <c r="P9" s="92" t="s">
        <v>50</v>
      </c>
      <c r="Q9" s="92">
        <v>1546</v>
      </c>
      <c r="R9" s="92" t="s">
        <v>45</v>
      </c>
    </row>
    <row r="10" spans="2:18" ht="17" thickBot="1">
      <c r="B10" s="91" t="s">
        <v>64</v>
      </c>
      <c r="C10" s="92" t="s">
        <v>49</v>
      </c>
      <c r="D10" s="92">
        <v>12</v>
      </c>
      <c r="E10" s="92">
        <v>29</v>
      </c>
      <c r="F10" s="92">
        <v>34453</v>
      </c>
      <c r="G10" s="92" t="s">
        <v>42</v>
      </c>
      <c r="H10" s="92">
        <v>2466</v>
      </c>
      <c r="I10" s="92" t="s">
        <v>43</v>
      </c>
      <c r="K10" s="91" t="s">
        <v>62</v>
      </c>
      <c r="L10" s="92" t="s">
        <v>53</v>
      </c>
      <c r="M10" s="92">
        <v>7</v>
      </c>
      <c r="N10" s="92">
        <v>33</v>
      </c>
      <c r="O10" s="92">
        <v>75355</v>
      </c>
      <c r="P10" s="92" t="s">
        <v>50</v>
      </c>
      <c r="Q10" s="92">
        <v>3987</v>
      </c>
      <c r="R10" s="92" t="s">
        <v>43</v>
      </c>
    </row>
    <row r="11" spans="2:18" ht="17" thickBot="1">
      <c r="B11" s="91" t="s">
        <v>65</v>
      </c>
      <c r="C11" s="92" t="s">
        <v>49</v>
      </c>
      <c r="D11" s="92">
        <v>12</v>
      </c>
      <c r="E11" s="92">
        <v>18</v>
      </c>
      <c r="F11" s="92">
        <v>65789</v>
      </c>
      <c r="G11" s="92" t="s">
        <v>42</v>
      </c>
      <c r="H11" s="92">
        <v>1055</v>
      </c>
      <c r="I11" s="92" t="s">
        <v>43</v>
      </c>
      <c r="K11" s="91" t="s">
        <v>63</v>
      </c>
      <c r="L11" s="92" t="s">
        <v>53</v>
      </c>
      <c r="M11" s="92">
        <v>14</v>
      </c>
      <c r="N11" s="92">
        <v>31</v>
      </c>
      <c r="O11" s="92">
        <v>45000</v>
      </c>
      <c r="P11" s="92" t="s">
        <v>50</v>
      </c>
      <c r="Q11" s="92">
        <v>4277</v>
      </c>
      <c r="R11" s="92" t="s">
        <v>43</v>
      </c>
    </row>
    <row r="12" spans="2:18" ht="17" thickBot="1">
      <c r="B12" s="91" t="s">
        <v>66</v>
      </c>
      <c r="C12" s="92" t="s">
        <v>49</v>
      </c>
      <c r="D12" s="92">
        <v>5</v>
      </c>
      <c r="E12" s="92">
        <v>26</v>
      </c>
      <c r="F12" s="92">
        <v>30000</v>
      </c>
      <c r="G12" s="92" t="s">
        <v>42</v>
      </c>
      <c r="H12" s="92">
        <v>745</v>
      </c>
      <c r="I12" s="92" t="s">
        <v>45</v>
      </c>
      <c r="K12" s="91" t="s">
        <v>69</v>
      </c>
      <c r="L12" s="92" t="s">
        <v>53</v>
      </c>
      <c r="M12" s="92">
        <v>5</v>
      </c>
      <c r="N12" s="92">
        <v>31</v>
      </c>
      <c r="O12" s="92">
        <v>45854</v>
      </c>
      <c r="P12" s="92" t="s">
        <v>50</v>
      </c>
      <c r="Q12" s="92">
        <v>1283</v>
      </c>
      <c r="R12" s="92" t="s">
        <v>45</v>
      </c>
    </row>
    <row r="13" spans="2:18" ht="17" thickBot="1">
      <c r="B13" s="91" t="s">
        <v>67</v>
      </c>
      <c r="C13" s="92" t="s">
        <v>49</v>
      </c>
      <c r="D13" s="92">
        <v>4</v>
      </c>
      <c r="E13" s="92">
        <v>26</v>
      </c>
      <c r="F13" s="92">
        <v>32745</v>
      </c>
      <c r="G13" s="92" t="s">
        <v>42</v>
      </c>
      <c r="H13" s="92">
        <v>1028</v>
      </c>
      <c r="I13" s="92" t="s">
        <v>68</v>
      </c>
      <c r="K13" s="91" t="s">
        <v>70</v>
      </c>
      <c r="L13" s="92" t="s">
        <v>53</v>
      </c>
      <c r="M13" s="92">
        <v>4</v>
      </c>
      <c r="N13" s="92">
        <v>33</v>
      </c>
      <c r="O13" s="92">
        <v>48983</v>
      </c>
      <c r="P13" s="92" t="s">
        <v>50</v>
      </c>
      <c r="Q13" s="92">
        <v>2213</v>
      </c>
      <c r="R13" s="92" t="s">
        <v>45</v>
      </c>
    </row>
    <row r="14" spans="2:18" ht="17" thickBot="1">
      <c r="B14" s="91" t="s">
        <v>73</v>
      </c>
      <c r="C14" s="92" t="s">
        <v>49</v>
      </c>
      <c r="D14" s="92">
        <v>1</v>
      </c>
      <c r="E14" s="92">
        <v>45</v>
      </c>
      <c r="F14" s="92">
        <v>43234</v>
      </c>
      <c r="G14" s="92" t="s">
        <v>42</v>
      </c>
      <c r="H14" s="92">
        <v>4277</v>
      </c>
      <c r="I14" s="92" t="s">
        <v>56</v>
      </c>
      <c r="K14" s="91" t="s">
        <v>71</v>
      </c>
      <c r="L14" s="92" t="s">
        <v>41</v>
      </c>
      <c r="M14" s="92">
        <v>3</v>
      </c>
      <c r="N14" s="92">
        <v>27</v>
      </c>
      <c r="O14" s="92">
        <v>54748</v>
      </c>
      <c r="P14" s="92" t="s">
        <v>50</v>
      </c>
      <c r="Q14" s="92">
        <v>2419</v>
      </c>
      <c r="R14" s="92" t="s">
        <v>45</v>
      </c>
    </row>
    <row r="15" spans="2:18" ht="17" thickBot="1">
      <c r="B15" s="91" t="s">
        <v>74</v>
      </c>
      <c r="C15" s="92" t="s">
        <v>49</v>
      </c>
      <c r="D15" s="92">
        <v>1</v>
      </c>
      <c r="E15" s="92">
        <v>18</v>
      </c>
      <c r="F15" s="92">
        <v>4398</v>
      </c>
      <c r="G15" s="92" t="s">
        <v>42</v>
      </c>
      <c r="H15" s="92">
        <v>2466</v>
      </c>
      <c r="I15" s="92" t="s">
        <v>56</v>
      </c>
      <c r="K15" s="91" t="s">
        <v>72</v>
      </c>
      <c r="L15" s="92" t="s">
        <v>41</v>
      </c>
      <c r="M15" s="92">
        <v>2</v>
      </c>
      <c r="N15" s="92">
        <v>40</v>
      </c>
      <c r="O15" s="92">
        <v>55759</v>
      </c>
      <c r="P15" s="92" t="s">
        <v>50</v>
      </c>
      <c r="Q15" s="92">
        <v>1836</v>
      </c>
      <c r="R15" s="92" t="s">
        <v>45</v>
      </c>
    </row>
    <row r="16" spans="2:18" ht="17" thickBot="1">
      <c r="K16" s="91" t="s">
        <v>75</v>
      </c>
      <c r="L16" s="92" t="s">
        <v>53</v>
      </c>
      <c r="M16" s="92">
        <v>6</v>
      </c>
      <c r="N16" s="92">
        <v>21</v>
      </c>
      <c r="O16" s="92">
        <v>67493</v>
      </c>
      <c r="P16" s="92" t="s">
        <v>50</v>
      </c>
      <c r="Q16" s="92">
        <v>1055</v>
      </c>
      <c r="R16" s="92" t="s">
        <v>56</v>
      </c>
    </row>
    <row r="17" spans="1:18" ht="17" thickBot="1">
      <c r="K17" s="91" t="s">
        <v>76</v>
      </c>
      <c r="L17" s="92" t="s">
        <v>53</v>
      </c>
      <c r="M17" s="92">
        <v>7</v>
      </c>
      <c r="N17" s="92">
        <v>30</v>
      </c>
      <c r="O17" s="92">
        <v>89498</v>
      </c>
      <c r="P17" s="92" t="s">
        <v>50</v>
      </c>
      <c r="Q17" s="92">
        <v>745</v>
      </c>
      <c r="R17" s="92" t="s">
        <v>56</v>
      </c>
    </row>
    <row r="19" spans="1:18" ht="17" thickBot="1"/>
    <row r="20" spans="1:18" ht="17" thickBot="1">
      <c r="H20" s="93">
        <f>AVERAGE(H3:H15)</f>
        <v>1341.7692307692307</v>
      </c>
      <c r="I20" s="85" t="s">
        <v>79</v>
      </c>
      <c r="Q20" s="93">
        <f>AVERAGE(Q3:Q17)</f>
        <v>2025.0666666666666</v>
      </c>
      <c r="R20" s="85" t="s">
        <v>79</v>
      </c>
    </row>
    <row r="21" spans="1:18" ht="17" thickBot="1">
      <c r="H21" s="93">
        <f>STDEV(H3:H15)</f>
        <v>1143.553318524192</v>
      </c>
      <c r="I21" s="85" t="s">
        <v>95</v>
      </c>
      <c r="Q21" s="93">
        <f>STDEV(Q3:Q17)</f>
        <v>1027.3021858014226</v>
      </c>
      <c r="R21" s="85" t="s">
        <v>95</v>
      </c>
    </row>
    <row r="23" spans="1:18" ht="17" thickBot="1"/>
    <row r="24" spans="1:18" ht="29" thickBot="1">
      <c r="B24" s="100" t="str">
        <f>G2</f>
        <v>Sexe</v>
      </c>
      <c r="C24" s="101" t="s">
        <v>96</v>
      </c>
      <c r="D24" s="102" t="s">
        <v>97</v>
      </c>
      <c r="E24" s="101" t="s">
        <v>94</v>
      </c>
    </row>
    <row r="25" spans="1:18">
      <c r="B25" s="103" t="s">
        <v>42</v>
      </c>
      <c r="C25" s="104">
        <f>H21</f>
        <v>1143.553318524192</v>
      </c>
      <c r="D25" s="104">
        <f>H20</f>
        <v>1341.7692307692307</v>
      </c>
      <c r="E25" s="105">
        <f>COUNTA(B3:B15)</f>
        <v>13</v>
      </c>
    </row>
    <row r="26" spans="1:18" ht="17" thickBot="1">
      <c r="B26" s="106" t="s">
        <v>50</v>
      </c>
      <c r="C26" s="107">
        <f>Q21</f>
        <v>1027.3021858014226</v>
      </c>
      <c r="D26" s="107">
        <f>Q20</f>
        <v>2025.0666666666666</v>
      </c>
      <c r="E26" s="108">
        <f>COUNTA(P3:P17)</f>
        <v>15</v>
      </c>
    </row>
    <row r="28" spans="1:18">
      <c r="A28" s="109" t="s">
        <v>98</v>
      </c>
      <c r="B28" s="82">
        <f>(C25*E25/SUM(E25:E26))+(C26*E26/SUM(E25:E26))</f>
        <v>1081.275925994137</v>
      </c>
    </row>
    <row r="29" spans="1:18">
      <c r="A29" s="109" t="s">
        <v>100</v>
      </c>
      <c r="B29" s="82">
        <f>'4-2'!H33</f>
        <v>1117.5213993666198</v>
      </c>
    </row>
    <row r="30" spans="1:18">
      <c r="A30" s="109" t="s">
        <v>101</v>
      </c>
      <c r="B30" s="82">
        <f>B29-B28</f>
        <v>36.24547337248282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1-c</vt:lpstr>
      <vt:lpstr>1-d</vt:lpstr>
      <vt:lpstr>3</vt:lpstr>
      <vt:lpstr>3-as value</vt:lpstr>
      <vt:lpstr>3-Alice excluded</vt:lpstr>
      <vt:lpstr>3-Alice excluded-as val</vt:lpstr>
      <vt:lpstr>3-Alice men excluded</vt:lpstr>
      <vt:lpstr>4-2</vt:lpstr>
      <vt:lpstr>4-2 Sexe</vt:lpstr>
      <vt:lpstr>4-2 Provenance</vt:lpstr>
      <vt:lpstr>4-2 Age</vt:lpstr>
      <vt:lpstr>4.2 resume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Niloofar Sokhandan</dc:creator>
  <cp:lastModifiedBy>Niloofar Sokhandan</cp:lastModifiedBy>
  <dcterms:created xsi:type="dcterms:W3CDTF">2020-06-02T13:27:09Z</dcterms:created>
  <dcterms:modified xsi:type="dcterms:W3CDTF">2020-06-15T19:52:49Z</dcterms:modified>
</cp:coreProperties>
</file>