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iloo\Documents\GitHub\Machine-Learning\Design a decision tree\"/>
    </mc:Choice>
  </mc:AlternateContent>
  <xr:revisionPtr revIDLastSave="0" documentId="13_ncr:1_{708D5440-6C9C-4CBB-B970-E1265E21B628}" xr6:coauthVersionLast="47" xr6:coauthVersionMax="47" xr10:uidLastSave="{00000000-0000-0000-0000-000000000000}"/>
  <bookViews>
    <workbookView xWindow="-54120" yWindow="420" windowWidth="25440" windowHeight="15390" xr2:uid="{00000000-000D-0000-FFFF-FFFF00000000}"/>
  </bookViews>
  <sheets>
    <sheet name="Decision tree 1" sheetId="3" r:id="rId1"/>
    <sheet name="Decision tree 2" sheetId="4" r:id="rId2"/>
  </sheets>
  <externalReferences>
    <externalReference r:id="rId3"/>
  </externalReferences>
  <definedNames>
    <definedName name="_xlnm._FilterDatabase" localSheetId="0" hidden="1">'Decision tree 1'!$B$33:$F$64</definedName>
    <definedName name="_xlnm._FilterDatabase" localSheetId="1" hidden="1">'Decision tree 2'!$A$1:$I$29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biYVU/owzm3/wn82nmxFFxMzSaw=="/>
    </ext>
  </extLst>
</workbook>
</file>

<file path=xl/calcChain.xml><?xml version="1.0" encoding="utf-8"?>
<calcChain xmlns="http://schemas.openxmlformats.org/spreadsheetml/2006/main">
  <c r="G108" i="4" l="1"/>
  <c r="F108" i="4"/>
  <c r="H108" i="4" s="1"/>
  <c r="E108" i="4"/>
  <c r="F107" i="4"/>
  <c r="E107" i="4"/>
  <c r="G107" i="4" s="1"/>
  <c r="H107" i="4" s="1"/>
  <c r="B107" i="4"/>
  <c r="I108" i="4" s="1"/>
  <c r="I104" i="4"/>
  <c r="F104" i="4"/>
  <c r="E104" i="4"/>
  <c r="G104" i="4" s="1"/>
  <c r="H104" i="4" s="1"/>
  <c r="I103" i="4"/>
  <c r="F103" i="4"/>
  <c r="E103" i="4"/>
  <c r="G103" i="4" s="1"/>
  <c r="H103" i="4" s="1"/>
  <c r="I102" i="4"/>
  <c r="F102" i="4"/>
  <c r="E102" i="4"/>
  <c r="G102" i="4" s="1"/>
  <c r="F99" i="4"/>
  <c r="A99" i="4" s="1"/>
  <c r="C99" i="4" s="1"/>
  <c r="B99" i="4"/>
  <c r="G92" i="4"/>
  <c r="F92" i="4"/>
  <c r="H92" i="4" s="1"/>
  <c r="E92" i="4"/>
  <c r="I91" i="4"/>
  <c r="F91" i="4"/>
  <c r="E91" i="4"/>
  <c r="G91" i="4" s="1"/>
  <c r="H91" i="4" s="1"/>
  <c r="B91" i="4"/>
  <c r="I92" i="4" s="1"/>
  <c r="I88" i="4"/>
  <c r="H88" i="4"/>
  <c r="G88" i="4"/>
  <c r="F88" i="4"/>
  <c r="E88" i="4"/>
  <c r="I87" i="4"/>
  <c r="F87" i="4"/>
  <c r="E87" i="4"/>
  <c r="G87" i="4" s="1"/>
  <c r="H87" i="4" s="1"/>
  <c r="I86" i="4"/>
  <c r="F86" i="4"/>
  <c r="E86" i="4"/>
  <c r="G86" i="4" s="1"/>
  <c r="F83" i="4"/>
  <c r="A83" i="4" s="1"/>
  <c r="C83" i="4" s="1"/>
  <c r="B83" i="4"/>
  <c r="G76" i="4"/>
  <c r="F76" i="4"/>
  <c r="H76" i="4" s="1"/>
  <c r="E76" i="4"/>
  <c r="F75" i="4"/>
  <c r="E75" i="4"/>
  <c r="G75" i="4" s="1"/>
  <c r="H75" i="4" s="1"/>
  <c r="I72" i="4"/>
  <c r="H72" i="4"/>
  <c r="G72" i="4"/>
  <c r="F72" i="4"/>
  <c r="E72" i="4"/>
  <c r="I71" i="4"/>
  <c r="G71" i="4"/>
  <c r="F71" i="4"/>
  <c r="H71" i="4" s="1"/>
  <c r="E71" i="4"/>
  <c r="B71" i="4"/>
  <c r="B75" i="4" s="1"/>
  <c r="E63" i="4"/>
  <c r="E62" i="4"/>
  <c r="D62" i="4"/>
  <c r="J35" i="4"/>
  <c r="J34" i="4"/>
  <c r="B68" i="4" s="1"/>
  <c r="J33" i="4"/>
  <c r="J36" i="4" s="1"/>
  <c r="A68" i="4" s="1"/>
  <c r="C68" i="4" s="1"/>
  <c r="M31" i="4"/>
  <c r="K31" i="4"/>
  <c r="A106" i="3"/>
  <c r="B106" i="3"/>
  <c r="C106" i="3"/>
  <c r="D106" i="3"/>
  <c r="E106" i="3"/>
  <c r="F106" i="3"/>
  <c r="G106" i="3"/>
  <c r="H106" i="3"/>
  <c r="I106" i="3"/>
  <c r="J106" i="3"/>
  <c r="C102" i="3"/>
  <c r="D102" i="3"/>
  <c r="E102" i="3"/>
  <c r="F102" i="3"/>
  <c r="G102" i="3"/>
  <c r="H102" i="3"/>
  <c r="I102" i="3"/>
  <c r="J102" i="3"/>
  <c r="B102" i="3"/>
  <c r="G100" i="3"/>
  <c r="B99" i="3"/>
  <c r="C99" i="3"/>
  <c r="A99" i="3"/>
  <c r="A96" i="3"/>
  <c r="A91" i="3"/>
  <c r="B91" i="3"/>
  <c r="C91" i="3"/>
  <c r="D91" i="3"/>
  <c r="E91" i="3"/>
  <c r="F91" i="3"/>
  <c r="G91" i="3"/>
  <c r="H91" i="3"/>
  <c r="I91" i="3"/>
  <c r="J91" i="3"/>
  <c r="B84" i="3"/>
  <c r="G84" i="3"/>
  <c r="A84" i="3"/>
  <c r="A86" i="3"/>
  <c r="C86" i="3"/>
  <c r="D86" i="3"/>
  <c r="E86" i="3"/>
  <c r="F86" i="3"/>
  <c r="G86" i="3"/>
  <c r="H86" i="3"/>
  <c r="I86" i="3"/>
  <c r="J86" i="3"/>
  <c r="B86" i="3"/>
  <c r="C83" i="3"/>
  <c r="B83" i="3"/>
  <c r="J76" i="3"/>
  <c r="C68" i="3"/>
  <c r="J71" i="3"/>
  <c r="H71" i="3"/>
  <c r="H75" i="3"/>
  <c r="I75" i="3"/>
  <c r="J75" i="3"/>
  <c r="G75" i="3"/>
  <c r="I71" i="3"/>
  <c r="F71" i="3"/>
  <c r="F75" i="3"/>
  <c r="A75" i="3"/>
  <c r="B75" i="3"/>
  <c r="C75" i="3"/>
  <c r="D75" i="3"/>
  <c r="E75" i="3"/>
  <c r="B71" i="3"/>
  <c r="B76" i="3" s="1"/>
  <c r="A70" i="3"/>
  <c r="B68" i="3"/>
  <c r="H36" i="3"/>
  <c r="H33" i="3"/>
  <c r="H35" i="3"/>
  <c r="H34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33" i="3"/>
  <c r="D33" i="3"/>
  <c r="C33" i="3"/>
  <c r="B33" i="3"/>
  <c r="F108" i="3"/>
  <c r="E108" i="3"/>
  <c r="G108" i="3" s="1"/>
  <c r="F107" i="3"/>
  <c r="E107" i="3"/>
  <c r="G107" i="3" s="1"/>
  <c r="H107" i="3" s="1"/>
  <c r="B107" i="3"/>
  <c r="I107" i="3" s="1"/>
  <c r="I104" i="3"/>
  <c r="H104" i="3"/>
  <c r="G104" i="3"/>
  <c r="F104" i="3"/>
  <c r="E104" i="3"/>
  <c r="I103" i="3"/>
  <c r="G103" i="3"/>
  <c r="F103" i="3"/>
  <c r="H103" i="3" s="1"/>
  <c r="E103" i="3"/>
  <c r="F100" i="3"/>
  <c r="A100" i="3" s="1"/>
  <c r="C100" i="3" s="1"/>
  <c r="B100" i="3"/>
  <c r="I93" i="3"/>
  <c r="H93" i="3"/>
  <c r="G93" i="3"/>
  <c r="F93" i="3"/>
  <c r="E93" i="3"/>
  <c r="F92" i="3"/>
  <c r="E92" i="3"/>
  <c r="G92" i="3" s="1"/>
  <c r="B92" i="3"/>
  <c r="I92" i="3" s="1"/>
  <c r="I89" i="3"/>
  <c r="F89" i="3"/>
  <c r="H89" i="3" s="1"/>
  <c r="E89" i="3"/>
  <c r="G89" i="3" s="1"/>
  <c r="I88" i="3"/>
  <c r="H88" i="3"/>
  <c r="G88" i="3"/>
  <c r="F88" i="3"/>
  <c r="E88" i="3"/>
  <c r="I87" i="3"/>
  <c r="G87" i="3"/>
  <c r="F87" i="3"/>
  <c r="H87" i="3" s="1"/>
  <c r="E87" i="3"/>
  <c r="F84" i="3"/>
  <c r="G77" i="3"/>
  <c r="H77" i="3" s="1"/>
  <c r="F77" i="3"/>
  <c r="E77" i="3"/>
  <c r="F76" i="3"/>
  <c r="H76" i="3" s="1"/>
  <c r="E76" i="3"/>
  <c r="G76" i="3" s="1"/>
  <c r="C73" i="3"/>
  <c r="C72" i="3"/>
  <c r="F72" i="3" s="1"/>
  <c r="C71" i="3"/>
  <c r="E62" i="3"/>
  <c r="C62" i="3"/>
  <c r="K30" i="3"/>
  <c r="J91" i="4" l="1"/>
  <c r="I76" i="4"/>
  <c r="J75" i="4" s="1"/>
  <c r="I75" i="4"/>
  <c r="J102" i="4"/>
  <c r="H102" i="4"/>
  <c r="J71" i="4"/>
  <c r="H86" i="4"/>
  <c r="J86" i="4" s="1"/>
  <c r="I107" i="4"/>
  <c r="J107" i="4" s="1"/>
  <c r="C84" i="3"/>
  <c r="J87" i="3" s="1"/>
  <c r="A68" i="3"/>
  <c r="I72" i="3"/>
  <c r="I73" i="3"/>
  <c r="J103" i="3"/>
  <c r="H92" i="3"/>
  <c r="I77" i="3"/>
  <c r="I76" i="3"/>
  <c r="H108" i="3"/>
  <c r="F73" i="3"/>
  <c r="E72" i="3"/>
  <c r="G72" i="3" s="1"/>
  <c r="H72" i="3" s="1"/>
  <c r="E71" i="3"/>
  <c r="G71" i="3" s="1"/>
  <c r="I108" i="3"/>
  <c r="J107" i="3" s="1"/>
  <c r="E73" i="3"/>
  <c r="G73" i="3" s="1"/>
  <c r="J92" i="3" l="1"/>
  <c r="H73" i="3"/>
</calcChain>
</file>

<file path=xl/sharedStrings.xml><?xml version="1.0" encoding="utf-8"?>
<sst xmlns="http://schemas.openxmlformats.org/spreadsheetml/2006/main" count="708" uniqueCount="129">
  <si>
    <t>Age</t>
  </si>
  <si>
    <t>OBB-1</t>
  </si>
  <si>
    <t>Francoise</t>
  </si>
  <si>
    <t>Québec</t>
  </si>
  <si>
    <t>F</t>
  </si>
  <si>
    <t>Jeremy</t>
  </si>
  <si>
    <t>Toronto</t>
  </si>
  <si>
    <t>H</t>
  </si>
  <si>
    <t>Bruno</t>
  </si>
  <si>
    <t>Raphaelle</t>
  </si>
  <si>
    <t>Montréal</t>
  </si>
  <si>
    <t>Louisa</t>
  </si>
  <si>
    <t>Alice</t>
  </si>
  <si>
    <t>Julia</t>
  </si>
  <si>
    <t>X</t>
  </si>
  <si>
    <t>Lucas</t>
  </si>
  <si>
    <t>Jonathan</t>
  </si>
  <si>
    <t>Abou</t>
  </si>
  <si>
    <t>Michael</t>
  </si>
  <si>
    <t>Karine</t>
  </si>
  <si>
    <t>Sandra</t>
  </si>
  <si>
    <t>Steve</t>
  </si>
  <si>
    <t>Fabien</t>
  </si>
  <si>
    <t>Bazia</t>
  </si>
  <si>
    <t>Chantale</t>
  </si>
  <si>
    <t>Thiago</t>
  </si>
  <si>
    <t>Pascal</t>
  </si>
  <si>
    <t>Mohamed</t>
  </si>
  <si>
    <t>Ted</t>
  </si>
  <si>
    <t>Thomas</t>
  </si>
  <si>
    <t>Clara</t>
  </si>
  <si>
    <t>Annie-claire</t>
  </si>
  <si>
    <t>Francois</t>
  </si>
  <si>
    <t>Kevin</t>
  </si>
  <si>
    <t>Axel</t>
  </si>
  <si>
    <t>Victor</t>
  </si>
  <si>
    <t>4 sur 9</t>
  </si>
  <si>
    <t>TMC</t>
  </si>
  <si>
    <t>Revenue</t>
  </si>
  <si>
    <t>Gini</t>
  </si>
  <si>
    <t>pk</t>
  </si>
  <si>
    <t>&lt;= 6</t>
  </si>
  <si>
    <t>&gt; 6</t>
  </si>
  <si>
    <t>&gt; 47812</t>
  </si>
  <si>
    <t>&lt;= 47812</t>
  </si>
  <si>
    <t>Nomre de produit</t>
  </si>
  <si>
    <t>Province</t>
  </si>
  <si>
    <t>Number of products</t>
  </si>
  <si>
    <t>Name</t>
  </si>
  <si>
    <t>Sex</t>
  </si>
  <si>
    <t>Expenses</t>
  </si>
  <si>
    <t>Loyaulty</t>
  </si>
  <si>
    <t>Tree 1 prevision</t>
  </si>
  <si>
    <t>sampling - 1</t>
  </si>
  <si>
    <t xml:space="preserve">I randomly select "Province" et "Number of product"as variables </t>
  </si>
  <si>
    <t>Tree 1</t>
  </si>
  <si>
    <t>high</t>
  </si>
  <si>
    <t># high</t>
  </si>
  <si>
    <t>average</t>
  </si>
  <si>
    <t># average</t>
  </si>
  <si>
    <t>low</t>
  </si>
  <si>
    <t># low</t>
  </si>
  <si>
    <t>Natural error rate</t>
  </si>
  <si>
    <t xml:space="preserve">Choosing the 1st variable </t>
  </si>
  <si>
    <t>1st depth</t>
  </si>
  <si>
    <t>all the table</t>
  </si>
  <si>
    <t>natural error rate</t>
  </si>
  <si>
    <t>parent's Gini</t>
  </si>
  <si>
    <t># individuals</t>
  </si>
  <si>
    <t># cases</t>
  </si>
  <si>
    <t># well classified</t>
  </si>
  <si>
    <t># mis classified</t>
  </si>
  <si>
    <t>mis-classification rate</t>
  </si>
  <si>
    <t>Infromation gain</t>
  </si>
  <si>
    <t>Good classification rate</t>
  </si>
  <si>
    <t>MCR</t>
  </si>
  <si>
    <t>Choosing the 2nd variable when "number of product" &gt; 6</t>
  </si>
  <si>
    <t>2nd depth</t>
  </si>
  <si>
    <t>when "number of product" &gt; 6</t>
  </si>
  <si>
    <t>Choosing the 2nd variable when "number of product" &lt;= 6</t>
  </si>
  <si>
    <t>"number of product" wins over "province"</t>
  </si>
  <si>
    <t>when "number of product" &lt;= 6</t>
  </si>
  <si>
    <t>when number of product &lt;= 6</t>
  </si>
  <si>
    <t>here again, I randomly select 2 variables : revenue and sex , and I calculate the information gain to see which was is better to be uses in my tree.</t>
  </si>
  <si>
    <t>here again, I randomly select 2 variables : province and sex , and I calculate the information gain to see which was is better to be uses in my tree.</t>
  </si>
  <si>
    <t>Nom</t>
  </si>
  <si>
    <t>Provenance</t>
  </si>
  <si>
    <t>Nombre de produit</t>
  </si>
  <si>
    <t>Revenu</t>
  </si>
  <si>
    <t>Sexe</t>
  </si>
  <si>
    <t>Depense</t>
  </si>
  <si>
    <t>Fidélité</t>
  </si>
  <si>
    <t>Tirage - 2</t>
  </si>
  <si>
    <t>Predicton de l'arbre 2</t>
  </si>
  <si>
    <t>OBB-2</t>
  </si>
  <si>
    <t>eleve</t>
  </si>
  <si>
    <t>moyen</t>
  </si>
  <si>
    <t>faible</t>
  </si>
  <si>
    <t>6 sur 8</t>
  </si>
  <si>
    <t>OBB moyen</t>
  </si>
  <si>
    <t>Aleatoirement on prend "Provenance" et "Nombre de produit" comme variables explicatives</t>
  </si>
  <si>
    <t>Arbre 2</t>
  </si>
  <si>
    <t># eleve</t>
  </si>
  <si>
    <t># moyen</t>
  </si>
  <si>
    <t># faible</t>
  </si>
  <si>
    <t>Taux naturel d'erreur</t>
  </si>
  <si>
    <t>Decision sur le choix de 1ere variable explicative</t>
  </si>
  <si>
    <t>1ere profondeur</t>
  </si>
  <si>
    <t>Toute la table</t>
  </si>
  <si>
    <t>Taux de bonne classification</t>
  </si>
  <si>
    <t>Gini de parent</t>
  </si>
  <si>
    <t># des lignes</t>
  </si>
  <si>
    <t># de cas</t>
  </si>
  <si>
    <t># mal-classifié</t>
  </si>
  <si>
    <t># bien-classifié</t>
  </si>
  <si>
    <t>Taux de mauvaise classification</t>
  </si>
  <si>
    <t>Gain infromationnel</t>
  </si>
  <si>
    <t>&lt;= 44939</t>
  </si>
  <si>
    <t>&gt; 44939</t>
  </si>
  <si>
    <t># mal-classifie</t>
  </si>
  <si>
    <t>Decision sur le choix de 2eme variable explicative quand  Sexe = F</t>
  </si>
  <si>
    <t>2eme profondeur</t>
  </si>
  <si>
    <t>Quand Sexe = F</t>
  </si>
  <si>
    <t>&lt; = 25</t>
  </si>
  <si>
    <t>&gt; 25</t>
  </si>
  <si>
    <t xml:space="preserve">Decision sur le choix de 2eme variable explicative quand  Sexe = H </t>
  </si>
  <si>
    <t>Quand Sexe = H</t>
  </si>
  <si>
    <t>&lt;= 46309</t>
  </si>
  <si>
    <t>&gt; 46309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</si>
</sst>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9" x14ac:knownFonts="1">
    <font>
      <sz val="12"/>
      <color theme="1"/>
      <name val="Arial"/>
    </font>
    <font>
      <sz val="12"/>
      <color theme="1"/>
      <name val="Calibri"/>
    </font>
    <font>
      <sz val="12"/>
      <color rgb="FF000000"/>
      <name val="Arial"/>
    </font>
    <font>
      <sz val="11"/>
      <color theme="1"/>
      <name val="Calibri"/>
    </font>
    <font>
      <sz val="12"/>
      <color rgb="FFFF0000"/>
      <name val="Arial"/>
    </font>
    <font>
      <sz val="14"/>
      <color theme="1"/>
      <name val="Calibri"/>
    </font>
    <font>
      <sz val="12"/>
      <color rgb="FF00B050"/>
      <name val="Arial"/>
    </font>
    <font>
      <sz val="12"/>
      <color rgb="FF0070C0"/>
      <name val="Arial"/>
    </font>
    <font>
      <b/>
      <sz val="16"/>
      <color rgb="FFFF0000"/>
      <name val="Calibri"/>
    </font>
    <font>
      <b/>
      <sz val="16"/>
      <color theme="1"/>
      <name val="Calibri"/>
    </font>
    <font>
      <sz val="12"/>
      <name val="Arial"/>
    </font>
    <font>
      <b/>
      <sz val="14"/>
      <color theme="1"/>
      <name val="Calibri"/>
    </font>
    <font>
      <sz val="14"/>
      <color rgb="FF000000"/>
      <name val="Calibri"/>
    </font>
    <font>
      <sz val="14"/>
      <color rgb="FFFF0000"/>
      <name val="Calibri"/>
    </font>
    <font>
      <sz val="14"/>
      <color rgb="FFFFFFFF"/>
      <name val="Calibri"/>
    </font>
    <font>
      <sz val="10"/>
      <color theme="1"/>
      <name val="Times New Roman"/>
    </font>
    <font>
      <sz val="12"/>
      <color theme="1"/>
      <name val="Arial"/>
    </font>
    <font>
      <sz val="12"/>
      <color rgb="FF00B0F0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83FF"/>
        <bgColor rgb="FFD883FF"/>
      </patternFill>
    </fill>
    <fill>
      <patternFill patternType="solid">
        <fgColor rgb="FFF5FAFC"/>
        <bgColor rgb="FFF5FAFC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C55A11"/>
        <bgColor rgb="FFC55A11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6" fillId="0" borderId="1"/>
  </cellStyleXfs>
  <cellXfs count="128">
    <xf numFmtId="0" fontId="0" fillId="0" borderId="0" xfId="0" applyFont="1" applyAlignment="1"/>
    <xf numFmtId="0" fontId="2" fillId="3" borderId="2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1" fillId="0" borderId="2" xfId="0" applyFont="1" applyBorder="1"/>
    <xf numFmtId="0" fontId="2" fillId="3" borderId="2" xfId="0" applyFont="1" applyFill="1" applyBorder="1" applyAlignment="1">
      <alignment horizontal="center" wrapText="1" readingOrder="1"/>
    </xf>
    <xf numFmtId="0" fontId="4" fillId="3" borderId="2" xfId="0" applyFont="1" applyFill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 wrapText="1" readingOrder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8" fillId="0" borderId="0" xfId="0" applyFont="1"/>
    <xf numFmtId="0" fontId="9" fillId="6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9" fontId="1" fillId="7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4" borderId="1" xfId="0" applyFont="1" applyFill="1" applyBorder="1"/>
    <xf numFmtId="0" fontId="3" fillId="7" borderId="2" xfId="0" applyFont="1" applyFill="1" applyBorder="1" applyAlignment="1">
      <alignment horizontal="center"/>
    </xf>
    <xf numFmtId="9" fontId="3" fillId="7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wrapText="1" readingOrder="1"/>
    </xf>
    <xf numFmtId="1" fontId="5" fillId="0" borderId="7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12" fillId="3" borderId="2" xfId="0" applyFont="1" applyFill="1" applyBorder="1" applyAlignment="1">
      <alignment horizontal="center" vertical="center" wrapText="1" readingOrder="1"/>
    </xf>
    <xf numFmtId="1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8" borderId="1" xfId="0" applyFont="1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3" fillId="0" borderId="0" xfId="0" applyFont="1" applyAlignment="1">
      <alignment horizontal="left"/>
    </xf>
    <xf numFmtId="164" fontId="13" fillId="0" borderId="6" xfId="0" applyNumberFormat="1" applyFont="1" applyBorder="1" applyAlignment="1">
      <alignment horizontal="center" vertical="center"/>
    </xf>
    <xf numFmtId="0" fontId="10" fillId="0" borderId="14" xfId="0" applyFont="1" applyBorder="1"/>
    <xf numFmtId="164" fontId="5" fillId="0" borderId="6" xfId="0" applyNumberFormat="1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  <xf numFmtId="0" fontId="5" fillId="0" borderId="6" xfId="0" applyFont="1" applyBorder="1" applyAlignment="1">
      <alignment horizontal="center" vertical="center"/>
    </xf>
    <xf numFmtId="0" fontId="10" fillId="0" borderId="10" xfId="0" applyFont="1" applyBorder="1"/>
    <xf numFmtId="0" fontId="2" fillId="3" borderId="2" xfId="1" applyFont="1" applyFill="1" applyBorder="1" applyAlignment="1">
      <alignment horizontal="center" vertical="center" wrapText="1" readingOrder="1"/>
    </xf>
    <xf numFmtId="0" fontId="3" fillId="0" borderId="1" xfId="1" applyFont="1"/>
    <xf numFmtId="0" fontId="0" fillId="0" borderId="1" xfId="1" applyFont="1"/>
    <xf numFmtId="0" fontId="1" fillId="0" borderId="2" xfId="1" applyFont="1" applyBorder="1"/>
    <xf numFmtId="0" fontId="2" fillId="3" borderId="2" xfId="1" applyFont="1" applyFill="1" applyBorder="1" applyAlignment="1">
      <alignment horizontal="center" wrapText="1" readingOrder="1"/>
    </xf>
    <xf numFmtId="0" fontId="4" fillId="3" borderId="2" xfId="1" applyFont="1" applyFill="1" applyBorder="1" applyAlignment="1">
      <alignment horizontal="center" wrapText="1" readingOrder="1"/>
    </xf>
    <xf numFmtId="0" fontId="3" fillId="0" borderId="1" xfId="1" applyFont="1" applyAlignment="1">
      <alignment horizontal="center"/>
    </xf>
    <xf numFmtId="0" fontId="3" fillId="4" borderId="1" xfId="1" applyFont="1" applyFill="1"/>
    <xf numFmtId="0" fontId="3" fillId="4" borderId="1" xfId="1" applyFont="1" applyFill="1" applyAlignment="1">
      <alignment horizontal="left"/>
    </xf>
    <xf numFmtId="0" fontId="3" fillId="0" borderId="1" xfId="1" applyFont="1" applyAlignment="1">
      <alignment horizontal="left"/>
    </xf>
    <xf numFmtId="0" fontId="6" fillId="3" borderId="2" xfId="1" applyFont="1" applyFill="1" applyBorder="1" applyAlignment="1">
      <alignment horizontal="center" wrapText="1" readingOrder="1"/>
    </xf>
    <xf numFmtId="0" fontId="17" fillId="3" borderId="2" xfId="1" applyFont="1" applyFill="1" applyBorder="1" applyAlignment="1">
      <alignment horizontal="center" wrapText="1" readingOrder="1"/>
    </xf>
    <xf numFmtId="0" fontId="18" fillId="0" borderId="1" xfId="1" applyFont="1" applyAlignment="1">
      <alignment horizontal="center"/>
    </xf>
    <xf numFmtId="0" fontId="3" fillId="5" borderId="1" xfId="1" applyFont="1" applyFill="1"/>
    <xf numFmtId="0" fontId="3" fillId="0" borderId="15" xfId="1" applyFont="1" applyBorder="1" applyAlignment="1">
      <alignment horizontal="center"/>
    </xf>
    <xf numFmtId="9" fontId="3" fillId="5" borderId="1" xfId="1" applyNumberFormat="1" applyFont="1" applyFill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8" fillId="0" borderId="1" xfId="1" applyFont="1"/>
    <xf numFmtId="0" fontId="9" fillId="6" borderId="1" xfId="1" applyFont="1" applyFill="1"/>
    <xf numFmtId="0" fontId="3" fillId="7" borderId="1" xfId="1" applyFont="1" applyFill="1" applyAlignment="1">
      <alignment horizontal="center" vertical="center"/>
    </xf>
    <xf numFmtId="0" fontId="1" fillId="7" borderId="1" xfId="1" applyFont="1" applyFill="1" applyAlignment="1">
      <alignment horizontal="left" vertical="center"/>
    </xf>
    <xf numFmtId="0" fontId="3" fillId="7" borderId="1" xfId="1" applyFont="1" applyFill="1" applyAlignment="1">
      <alignment horizontal="center"/>
    </xf>
    <xf numFmtId="0" fontId="1" fillId="7" borderId="1" xfId="1" applyFont="1" applyFill="1" applyAlignment="1">
      <alignment horizontal="left"/>
    </xf>
    <xf numFmtId="9" fontId="1" fillId="7" borderId="1" xfId="1" applyNumberFormat="1" applyFont="1" applyFill="1" applyAlignment="1">
      <alignment horizontal="center"/>
    </xf>
    <xf numFmtId="0" fontId="7" fillId="3" borderId="2" xfId="1" applyFont="1" applyFill="1" applyBorder="1" applyAlignment="1">
      <alignment horizontal="center" wrapText="1" readingOrder="1"/>
    </xf>
    <xf numFmtId="165" fontId="3" fillId="2" borderId="1" xfId="1" applyNumberFormat="1" applyFont="1" applyFill="1" applyAlignment="1">
      <alignment horizontal="center"/>
    </xf>
    <xf numFmtId="2" fontId="3" fillId="2" borderId="1" xfId="1" applyNumberFormat="1" applyFont="1" applyFill="1" applyAlignment="1">
      <alignment horizontal="center"/>
    </xf>
    <xf numFmtId="0" fontId="9" fillId="4" borderId="1" xfId="1" applyFont="1" applyFill="1"/>
    <xf numFmtId="0" fontId="3" fillId="7" borderId="12" xfId="1" applyFont="1" applyFill="1" applyBorder="1" applyAlignment="1">
      <alignment horizontal="center"/>
    </xf>
    <xf numFmtId="0" fontId="10" fillId="0" borderId="12" xfId="1" applyFont="1" applyBorder="1"/>
    <xf numFmtId="0" fontId="3" fillId="7" borderId="2" xfId="1" applyFont="1" applyFill="1" applyBorder="1" applyAlignment="1">
      <alignment horizontal="center"/>
    </xf>
    <xf numFmtId="9" fontId="3" fillId="7" borderId="2" xfId="1" applyNumberFormat="1" applyFont="1" applyFill="1" applyBorder="1" applyAlignment="1">
      <alignment horizontal="center"/>
    </xf>
    <xf numFmtId="164" fontId="3" fillId="7" borderId="2" xfId="1" applyNumberFormat="1" applyFont="1" applyFill="1" applyBorder="1" applyAlignment="1">
      <alignment horizontal="center"/>
    </xf>
    <xf numFmtId="0" fontId="11" fillId="5" borderId="1" xfId="1" applyFont="1" applyFill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2" fillId="3" borderId="2" xfId="1" applyFont="1" applyFill="1" applyBorder="1" applyAlignment="1">
      <alignment horizontal="center" wrapText="1" readingOrder="1"/>
    </xf>
    <xf numFmtId="0" fontId="5" fillId="0" borderId="6" xfId="1" applyFont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1" fontId="5" fillId="0" borderId="8" xfId="1" applyNumberFormat="1" applyFont="1" applyBorder="1" applyAlignment="1">
      <alignment horizontal="center"/>
    </xf>
    <xf numFmtId="2" fontId="5" fillId="0" borderId="8" xfId="1" applyNumberFormat="1" applyFont="1" applyBorder="1" applyAlignment="1">
      <alignment horizontal="center"/>
    </xf>
    <xf numFmtId="2" fontId="5" fillId="0" borderId="9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 vertical="center"/>
    </xf>
    <xf numFmtId="0" fontId="10" fillId="0" borderId="14" xfId="1" applyFont="1" applyBorder="1"/>
    <xf numFmtId="1" fontId="5" fillId="0" borderId="11" xfId="1" applyNumberFormat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1" fontId="5" fillId="0" borderId="12" xfId="1" applyNumberFormat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2" fontId="5" fillId="0" borderId="13" xfId="1" applyNumberFormat="1" applyFont="1" applyBorder="1" applyAlignment="1">
      <alignment horizontal="center"/>
    </xf>
    <xf numFmtId="0" fontId="12" fillId="3" borderId="2" xfId="1" applyFont="1" applyFill="1" applyBorder="1" applyAlignment="1">
      <alignment horizontal="center" vertical="center" wrapText="1" readingOrder="1"/>
    </xf>
    <xf numFmtId="1" fontId="5" fillId="0" borderId="12" xfId="1" applyNumberFormat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2" fontId="5" fillId="0" borderId="12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0" fontId="3" fillId="0" borderId="1" xfId="1" applyFont="1" applyAlignment="1">
      <alignment horizontal="center" vertical="center"/>
    </xf>
    <xf numFmtId="1" fontId="3" fillId="0" borderId="1" xfId="1" applyNumberFormat="1" applyFont="1" applyAlignment="1">
      <alignment horizontal="center"/>
    </xf>
    <xf numFmtId="2" fontId="3" fillId="0" borderId="1" xfId="1" applyNumberFormat="1" applyFont="1" applyAlignment="1">
      <alignment horizontal="center"/>
    </xf>
    <xf numFmtId="165" fontId="3" fillId="0" borderId="1" xfId="1" applyNumberFormat="1" applyFont="1" applyAlignment="1">
      <alignment horizontal="center"/>
    </xf>
    <xf numFmtId="164" fontId="3" fillId="0" borderId="1" xfId="1" applyNumberFormat="1" applyFont="1" applyAlignment="1">
      <alignment horizontal="center" vertical="center"/>
    </xf>
    <xf numFmtId="0" fontId="3" fillId="8" borderId="1" xfId="1" applyFont="1" applyFill="1"/>
    <xf numFmtId="0" fontId="10" fillId="0" borderId="10" xfId="1" applyFont="1" applyBorder="1"/>
    <xf numFmtId="0" fontId="14" fillId="0" borderId="1" xfId="1" applyFont="1" applyAlignment="1">
      <alignment horizontal="center" vertical="center"/>
    </xf>
    <xf numFmtId="0" fontId="14" fillId="0" borderId="1" xfId="1" applyFont="1"/>
  </cellXfs>
  <cellStyles count="2">
    <cellStyle name="Normal" xfId="0" builtinId="0"/>
    <cellStyle name="Normal 2" xfId="1" xr:uid="{F07F40D9-D17B-403A-8619-2D50C7C91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109</xdr:row>
      <xdr:rowOff>95250</xdr:rowOff>
    </xdr:from>
    <xdr:ext cx="2124075" cy="885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288725" y="3341850"/>
          <a:ext cx="2114550" cy="8763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Loyaulty : high, average, low</a:t>
          </a:r>
          <a:endParaRPr sz="1400"/>
        </a:p>
      </xdr:txBody>
    </xdr:sp>
    <xdr:clientData fLocksWithSheet="0"/>
  </xdr:oneCellAnchor>
  <xdr:oneCellAnchor>
    <xdr:from>
      <xdr:col>1</xdr:col>
      <xdr:colOff>1571625</xdr:colOff>
      <xdr:row>116</xdr:row>
      <xdr:rowOff>9525</xdr:rowOff>
    </xdr:from>
    <xdr:ext cx="2819400" cy="790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941063" y="3389475"/>
          <a:ext cx="2809875" cy="7810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CA" sz="1400">
              <a:solidFill>
                <a:schemeClr val="bg2"/>
              </a:solidFill>
            </a:rPr>
            <a:t>number of product</a:t>
          </a:r>
          <a:endParaRPr sz="1400">
            <a:solidFill>
              <a:schemeClr val="bg2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bg2"/>
              </a:solidFill>
              <a:latin typeface="Calibri"/>
              <a:ea typeface="Calibri"/>
              <a:cs typeface="Calibri"/>
              <a:sym typeface="Calibri"/>
            </a:rPr>
            <a:t>&gt; 6</a:t>
          </a:r>
          <a:endParaRPr sz="1400">
            <a:solidFill>
              <a:schemeClr val="bg2"/>
            </a:solidFill>
          </a:endParaRPr>
        </a:p>
      </xdr:txBody>
    </xdr:sp>
    <xdr:clientData fLocksWithSheet="0"/>
  </xdr:oneCellAnchor>
  <xdr:oneCellAnchor>
    <xdr:from>
      <xdr:col>6</xdr:col>
      <xdr:colOff>276225</xdr:colOff>
      <xdr:row>124</xdr:row>
      <xdr:rowOff>0</xdr:rowOff>
    </xdr:from>
    <xdr:ext cx="2276475" cy="8858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217288" y="3341850"/>
          <a:ext cx="2257425" cy="8763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Revenue &gt; 47,812</a:t>
          </a:r>
          <a:endParaRPr sz="1400"/>
        </a:p>
      </xdr:txBody>
    </xdr:sp>
    <xdr:clientData fLocksWithSheet="0"/>
  </xdr:oneCellAnchor>
  <xdr:oneCellAnchor>
    <xdr:from>
      <xdr:col>5</xdr:col>
      <xdr:colOff>85725</xdr:colOff>
      <xdr:row>123</xdr:row>
      <xdr:rowOff>142875</xdr:rowOff>
    </xdr:from>
    <xdr:ext cx="1981200" cy="9048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60163" y="3337088"/>
          <a:ext cx="1971675" cy="8858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Revenue &lt; = 47,812</a:t>
          </a:r>
          <a:endParaRPr sz="1400"/>
        </a:p>
      </xdr:txBody>
    </xdr:sp>
    <xdr:clientData fLocksWithSheet="0"/>
  </xdr:oneCellAnchor>
  <xdr:oneCellAnchor>
    <xdr:from>
      <xdr:col>5</xdr:col>
      <xdr:colOff>1524000</xdr:colOff>
      <xdr:row>116</xdr:row>
      <xdr:rowOff>38100</xdr:rowOff>
    </xdr:from>
    <xdr:ext cx="2647950" cy="790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031550" y="3389475"/>
          <a:ext cx="2628900" cy="7810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+mn-lt"/>
              <a:ea typeface="+mn-ea"/>
              <a:cs typeface="+mn-cs"/>
              <a:sym typeface="Calibri"/>
            </a:rPr>
            <a:t>number of product  </a:t>
          </a: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+mn-lt"/>
              <a:ea typeface="+mn-ea"/>
              <a:cs typeface="+mn-cs"/>
              <a:sym typeface="Calibri"/>
            </a:rPr>
            <a:t>&lt;= 6</a:t>
          </a:r>
          <a:endParaRPr sz="1400"/>
        </a:p>
      </xdr:txBody>
    </xdr:sp>
    <xdr:clientData fLocksWithSheet="0"/>
  </xdr:oneCellAnchor>
  <xdr:oneCellAnchor>
    <xdr:from>
      <xdr:col>1</xdr:col>
      <xdr:colOff>561975</xdr:colOff>
      <xdr:row>122</xdr:row>
      <xdr:rowOff>152400</xdr:rowOff>
    </xdr:from>
    <xdr:ext cx="2219325" cy="9048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245863" y="3337088"/>
          <a:ext cx="2200275" cy="8858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F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123</xdr:row>
      <xdr:rowOff>0</xdr:rowOff>
    </xdr:from>
    <xdr:ext cx="2114550" cy="8858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298250" y="3341850"/>
          <a:ext cx="2095500" cy="8763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H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113</xdr:row>
      <xdr:rowOff>171450</xdr:rowOff>
    </xdr:from>
    <xdr:ext cx="2743200" cy="4667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229475" y="23183850"/>
          <a:ext cx="2743200" cy="466725"/>
          <a:chOff x="3979163" y="3551400"/>
          <a:chExt cx="2733600" cy="45720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>
            <a:stCxn id="3" idx="4"/>
            <a:endCxn id="7" idx="0"/>
          </xdr:cNvCxnSpPr>
        </xdr:nvCxnSpPr>
        <xdr:spPr>
          <a:xfrm>
            <a:off x="3979163" y="3551400"/>
            <a:ext cx="2733600" cy="457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857250</xdr:colOff>
      <xdr:row>113</xdr:row>
      <xdr:rowOff>171450</xdr:rowOff>
    </xdr:from>
    <xdr:ext cx="2686050" cy="4572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4038600" y="23183850"/>
          <a:ext cx="2686050" cy="457200"/>
          <a:chOff x="4007663" y="3556163"/>
          <a:chExt cx="2676600" cy="447600"/>
        </a:xfrm>
      </xdr:grpSpPr>
      <xdr:cxnSp macro="">
        <xdr:nvCxnSpPr>
          <xdr:cNvPr id="12" name="Shap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>
            <a:stCxn id="3" idx="4"/>
            <a:endCxn id="4" idx="0"/>
          </xdr:cNvCxnSpPr>
        </xdr:nvCxnSpPr>
        <xdr:spPr>
          <a:xfrm flipH="1">
            <a:off x="4007663" y="3556163"/>
            <a:ext cx="2676600" cy="447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38100</xdr:colOff>
      <xdr:row>120</xdr:row>
      <xdr:rowOff>9525</xdr:rowOff>
    </xdr:from>
    <xdr:ext cx="1228725" cy="800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9867900" y="24418925"/>
          <a:ext cx="1228725" cy="800100"/>
          <a:chOff x="4736400" y="3379950"/>
          <a:chExt cx="1219200" cy="800100"/>
        </a:xfrm>
      </xdr:grpSpPr>
      <xdr:cxnSp macro="">
        <xdr:nvCxnSpPr>
          <xdr:cNvPr id="14" name="Shape 1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>
            <a:stCxn id="7" idx="4"/>
            <a:endCxn id="5" idx="0"/>
          </xdr:cNvCxnSpPr>
        </xdr:nvCxnSpPr>
        <xdr:spPr>
          <a:xfrm>
            <a:off x="4736400" y="3379950"/>
            <a:ext cx="1219200" cy="800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1076325</xdr:colOff>
      <xdr:row>120</xdr:row>
      <xdr:rowOff>9525</xdr:rowOff>
    </xdr:from>
    <xdr:ext cx="1676400" cy="74295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8302625" y="24418925"/>
          <a:ext cx="1676400" cy="742950"/>
          <a:chOff x="4512638" y="3413288"/>
          <a:chExt cx="1666800" cy="733500"/>
        </a:xfrm>
      </xdr:grpSpPr>
      <xdr:cxnSp macro="">
        <xdr:nvCxnSpPr>
          <xdr:cNvPr id="16" name="Shape 1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7" idx="4"/>
            <a:endCxn id="6" idx="0"/>
          </xdr:cNvCxnSpPr>
        </xdr:nvCxnSpPr>
        <xdr:spPr>
          <a:xfrm flipH="1">
            <a:off x="4512638" y="3413288"/>
            <a:ext cx="1666800" cy="733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1162050</xdr:colOff>
      <xdr:row>119</xdr:row>
      <xdr:rowOff>190500</xdr:rowOff>
    </xdr:from>
    <xdr:ext cx="1123950" cy="600075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4343400" y="24403050"/>
          <a:ext cx="1123950" cy="600075"/>
          <a:chOff x="4788788" y="3479963"/>
          <a:chExt cx="1114500" cy="600000"/>
        </a:xfrm>
      </xdr:grpSpPr>
      <xdr:cxnSp macro="">
        <xdr:nvCxnSpPr>
          <xdr:cNvPr id="18" name="Shape 14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4" idx="4"/>
            <a:endCxn id="9" idx="0"/>
          </xdr:cNvCxnSpPr>
        </xdr:nvCxnSpPr>
        <xdr:spPr>
          <a:xfrm>
            <a:off x="4788788" y="3479963"/>
            <a:ext cx="1114500" cy="6000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1552575</xdr:colOff>
      <xdr:row>120</xdr:row>
      <xdr:rowOff>0</xdr:rowOff>
    </xdr:from>
    <xdr:ext cx="1438275" cy="5715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2816225" y="24412575"/>
          <a:ext cx="1438275" cy="571500"/>
          <a:chOff x="4631775" y="3499013"/>
          <a:chExt cx="1428600" cy="561900"/>
        </a:xfrm>
      </xdr:grpSpPr>
      <xdr:cxnSp macro="">
        <xdr:nvCxnSpPr>
          <xdr:cNvPr id="20" name="Shape 15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4" idx="4"/>
            <a:endCxn id="8" idx="0"/>
          </xdr:cNvCxnSpPr>
        </xdr:nvCxnSpPr>
        <xdr:spPr>
          <a:xfrm flipH="1">
            <a:off x="4631775" y="3499013"/>
            <a:ext cx="1428600" cy="561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819150</xdr:colOff>
      <xdr:row>109</xdr:row>
      <xdr:rowOff>57150</xdr:rowOff>
    </xdr:from>
    <xdr:ext cx="2124075" cy="885825"/>
    <xdr:sp macro="" textlink="">
      <xdr:nvSpPr>
        <xdr:cNvPr id="2" name="Shape 16">
          <a:extLst>
            <a:ext uri="{FF2B5EF4-FFF2-40B4-BE49-F238E27FC236}">
              <a16:creationId xmlns:a16="http://schemas.microsoft.com/office/drawing/2014/main" id="{1926146F-1E47-4F10-A28F-683D80A6D9A6}"/>
            </a:ext>
          </a:extLst>
        </xdr:cNvPr>
        <xdr:cNvSpPr/>
      </xdr:nvSpPr>
      <xdr:spPr>
        <a:xfrm>
          <a:off x="6810375" y="22269450"/>
          <a:ext cx="2124075" cy="8858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Fidelite : eleve, moyen, faible</a:t>
          </a:r>
          <a:endParaRPr sz="1400"/>
        </a:p>
      </xdr:txBody>
    </xdr:sp>
    <xdr:clientData fLocksWithSheet="0"/>
  </xdr:oneCellAnchor>
  <xdr:oneCellAnchor>
    <xdr:from>
      <xdr:col>2</xdr:col>
      <xdr:colOff>657225</xdr:colOff>
      <xdr:row>117</xdr:row>
      <xdr:rowOff>0</xdr:rowOff>
    </xdr:from>
    <xdr:ext cx="2581275" cy="781050"/>
    <xdr:sp macro="" textlink="">
      <xdr:nvSpPr>
        <xdr:cNvPr id="3" name="Shape 17">
          <a:extLst>
            <a:ext uri="{FF2B5EF4-FFF2-40B4-BE49-F238E27FC236}">
              <a16:creationId xmlns:a16="http://schemas.microsoft.com/office/drawing/2014/main" id="{284BCA10-AFC1-4612-8AB2-EAD662291F65}"/>
            </a:ext>
          </a:extLst>
        </xdr:cNvPr>
        <xdr:cNvSpPr/>
      </xdr:nvSpPr>
      <xdr:spPr>
        <a:xfrm>
          <a:off x="4492625" y="23812500"/>
          <a:ext cx="2581275" cy="7810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F</a:t>
          </a:r>
          <a:endParaRPr sz="1400"/>
        </a:p>
      </xdr:txBody>
    </xdr:sp>
    <xdr:clientData fLocksWithSheet="0"/>
  </xdr:oneCellAnchor>
  <xdr:oneCellAnchor>
    <xdr:from>
      <xdr:col>7</xdr:col>
      <xdr:colOff>304800</xdr:colOff>
      <xdr:row>132</xdr:row>
      <xdr:rowOff>0</xdr:rowOff>
    </xdr:from>
    <xdr:ext cx="2114550" cy="885825"/>
    <xdr:sp macro="" textlink="">
      <xdr:nvSpPr>
        <xdr:cNvPr id="4" name="Shape 18">
          <a:extLst>
            <a:ext uri="{FF2B5EF4-FFF2-40B4-BE49-F238E27FC236}">
              <a16:creationId xmlns:a16="http://schemas.microsoft.com/office/drawing/2014/main" id="{680D5F7E-D486-4035-9C59-E2530179984A}"/>
            </a:ext>
          </a:extLst>
        </xdr:cNvPr>
        <xdr:cNvSpPr/>
      </xdr:nvSpPr>
      <xdr:spPr>
        <a:xfrm>
          <a:off x="12363450" y="26812875"/>
          <a:ext cx="2114550" cy="8858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Montreal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352425</xdr:colOff>
      <xdr:row>131</xdr:row>
      <xdr:rowOff>142875</xdr:rowOff>
    </xdr:from>
    <xdr:ext cx="1981200" cy="904875"/>
    <xdr:sp macro="" textlink="">
      <xdr:nvSpPr>
        <xdr:cNvPr id="5" name="Shape 19">
          <a:extLst>
            <a:ext uri="{FF2B5EF4-FFF2-40B4-BE49-F238E27FC236}">
              <a16:creationId xmlns:a16="http://schemas.microsoft.com/office/drawing/2014/main" id="{5F77B3E4-E0B1-4C10-93E8-824162E75FF7}"/>
            </a:ext>
          </a:extLst>
        </xdr:cNvPr>
        <xdr:cNvSpPr/>
      </xdr:nvSpPr>
      <xdr:spPr>
        <a:xfrm>
          <a:off x="7588250" y="26752550"/>
          <a:ext cx="1981200" cy="9048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Quebec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118</xdr:row>
      <xdr:rowOff>190500</xdr:rowOff>
    </xdr:from>
    <xdr:ext cx="2505075" cy="847725"/>
    <xdr:sp macro="" textlink="">
      <xdr:nvSpPr>
        <xdr:cNvPr id="6" name="Shape 20">
          <a:extLst>
            <a:ext uri="{FF2B5EF4-FFF2-40B4-BE49-F238E27FC236}">
              <a16:creationId xmlns:a16="http://schemas.microsoft.com/office/drawing/2014/main" id="{B6D4B3F0-AB3B-4639-A4E2-AD1B812A3898}"/>
            </a:ext>
          </a:extLst>
        </xdr:cNvPr>
        <xdr:cNvSpPr/>
      </xdr:nvSpPr>
      <xdr:spPr>
        <a:xfrm>
          <a:off x="9810750" y="24203025"/>
          <a:ext cx="2505075" cy="8477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H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124</xdr:row>
      <xdr:rowOff>180975</xdr:rowOff>
    </xdr:from>
    <xdr:ext cx="2228850" cy="904875"/>
    <xdr:sp macro="" textlink="">
      <xdr:nvSpPr>
        <xdr:cNvPr id="7" name="Shape 21">
          <a:extLst>
            <a:ext uri="{FF2B5EF4-FFF2-40B4-BE49-F238E27FC236}">
              <a16:creationId xmlns:a16="http://schemas.microsoft.com/office/drawing/2014/main" id="{098E17BE-155F-40CB-B586-2E3481B14DB0}"/>
            </a:ext>
          </a:extLst>
        </xdr:cNvPr>
        <xdr:cNvSpPr/>
      </xdr:nvSpPr>
      <xdr:spPr>
        <a:xfrm>
          <a:off x="3971925" y="25390475"/>
          <a:ext cx="2228850" cy="9048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Toronto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152400</xdr:colOff>
      <xdr:row>124</xdr:row>
      <xdr:rowOff>142875</xdr:rowOff>
    </xdr:from>
    <xdr:ext cx="2124075" cy="904875"/>
    <xdr:sp macro="" textlink="">
      <xdr:nvSpPr>
        <xdr:cNvPr id="8" name="Shape 22">
          <a:extLst>
            <a:ext uri="{FF2B5EF4-FFF2-40B4-BE49-F238E27FC236}">
              <a16:creationId xmlns:a16="http://schemas.microsoft.com/office/drawing/2014/main" id="{A6C931CB-CD9B-4276-B228-F35613D2181E}"/>
            </a:ext>
          </a:extLst>
        </xdr:cNvPr>
        <xdr:cNvSpPr/>
      </xdr:nvSpPr>
      <xdr:spPr>
        <a:xfrm>
          <a:off x="6143625" y="25352375"/>
          <a:ext cx="2124075" cy="9048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Montreal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654050</xdr:colOff>
      <xdr:row>113</xdr:row>
      <xdr:rowOff>139700</xdr:rowOff>
    </xdr:from>
    <xdr:ext cx="3190875" cy="1057275"/>
    <xdr:grpSp>
      <xdr:nvGrpSpPr>
        <xdr:cNvPr id="9" name="Shape 2">
          <a:extLst>
            <a:ext uri="{FF2B5EF4-FFF2-40B4-BE49-F238E27FC236}">
              <a16:creationId xmlns:a16="http://schemas.microsoft.com/office/drawing/2014/main" id="{6EF23B20-6DBA-4062-814C-4D79C48C3E3C}"/>
            </a:ext>
          </a:extLst>
        </xdr:cNvPr>
        <xdr:cNvGrpSpPr/>
      </xdr:nvGrpSpPr>
      <xdr:grpSpPr>
        <a:xfrm>
          <a:off x="7896225" y="23155275"/>
          <a:ext cx="3190875" cy="1057275"/>
          <a:chOff x="3755325" y="3256125"/>
          <a:chExt cx="3181200" cy="1047600"/>
        </a:xfrm>
      </xdr:grpSpPr>
      <xdr:cxnSp macro="">
        <xdr:nvCxnSpPr>
          <xdr:cNvPr id="10" name="Shape 23">
            <a:extLst>
              <a:ext uri="{FF2B5EF4-FFF2-40B4-BE49-F238E27FC236}">
                <a16:creationId xmlns:a16="http://schemas.microsoft.com/office/drawing/2014/main" id="{A7C93288-8F43-4BC4-8233-9DF922D97C4A}"/>
              </a:ext>
            </a:extLst>
          </xdr:cNvPr>
          <xdr:cNvCxnSpPr>
            <a:stCxn id="11" idx="4"/>
            <a:endCxn id="13" idx="0"/>
          </xdr:cNvCxnSpPr>
        </xdr:nvCxnSpPr>
        <xdr:spPr>
          <a:xfrm>
            <a:off x="3755325" y="3256125"/>
            <a:ext cx="3181200" cy="1047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939800</xdr:colOff>
      <xdr:row>113</xdr:row>
      <xdr:rowOff>139700</xdr:rowOff>
    </xdr:from>
    <xdr:ext cx="2266950" cy="676275"/>
    <xdr:grpSp>
      <xdr:nvGrpSpPr>
        <xdr:cNvPr id="11" name="Shape 2">
          <a:extLst>
            <a:ext uri="{FF2B5EF4-FFF2-40B4-BE49-F238E27FC236}">
              <a16:creationId xmlns:a16="http://schemas.microsoft.com/office/drawing/2014/main" id="{D73159A6-3FE9-41A4-B4D7-E77F00D9634E}"/>
            </a:ext>
          </a:extLst>
        </xdr:cNvPr>
        <xdr:cNvGrpSpPr/>
      </xdr:nvGrpSpPr>
      <xdr:grpSpPr>
        <a:xfrm>
          <a:off x="5743575" y="23155275"/>
          <a:ext cx="2266950" cy="676275"/>
          <a:chOff x="4217213" y="3446625"/>
          <a:chExt cx="2257500" cy="666600"/>
        </a:xfrm>
      </xdr:grpSpPr>
      <xdr:cxnSp macro="">
        <xdr:nvCxnSpPr>
          <xdr:cNvPr id="12" name="Shape 24">
            <a:extLst>
              <a:ext uri="{FF2B5EF4-FFF2-40B4-BE49-F238E27FC236}">
                <a16:creationId xmlns:a16="http://schemas.microsoft.com/office/drawing/2014/main" id="{313079A8-6828-487F-9C63-6D0AE6F4EEEE}"/>
              </a:ext>
            </a:extLst>
          </xdr:cNvPr>
          <xdr:cNvCxnSpPr>
            <a:stCxn id="11" idx="4"/>
            <a:endCxn id="3" idx="0"/>
          </xdr:cNvCxnSpPr>
        </xdr:nvCxnSpPr>
        <xdr:spPr>
          <a:xfrm flipH="1">
            <a:off x="4217213" y="3446625"/>
            <a:ext cx="2257500" cy="666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1206500</xdr:colOff>
      <xdr:row>123</xdr:row>
      <xdr:rowOff>19050</xdr:rowOff>
    </xdr:from>
    <xdr:ext cx="2600325" cy="1800225"/>
    <xdr:grpSp>
      <xdr:nvGrpSpPr>
        <xdr:cNvPr id="13" name="Shape 2">
          <a:extLst>
            <a:ext uri="{FF2B5EF4-FFF2-40B4-BE49-F238E27FC236}">
              <a16:creationId xmlns:a16="http://schemas.microsoft.com/office/drawing/2014/main" id="{AE0742F1-6AA6-4050-BD62-A02C53D3FE33}"/>
            </a:ext>
          </a:extLst>
        </xdr:cNvPr>
        <xdr:cNvGrpSpPr/>
      </xdr:nvGrpSpPr>
      <xdr:grpSpPr>
        <a:xfrm>
          <a:off x="10982325" y="25031700"/>
          <a:ext cx="2600325" cy="1800225"/>
          <a:chOff x="4050600" y="2884650"/>
          <a:chExt cx="2590800" cy="1790700"/>
        </a:xfrm>
      </xdr:grpSpPr>
      <xdr:cxnSp macro="">
        <xdr:nvCxnSpPr>
          <xdr:cNvPr id="14" name="Shape 25">
            <a:extLst>
              <a:ext uri="{FF2B5EF4-FFF2-40B4-BE49-F238E27FC236}">
                <a16:creationId xmlns:a16="http://schemas.microsoft.com/office/drawing/2014/main" id="{167D8D29-68C3-446C-B2E1-7ADF94D17AFB}"/>
              </a:ext>
            </a:extLst>
          </xdr:cNvPr>
          <xdr:cNvCxnSpPr>
            <a:stCxn id="13" idx="4"/>
            <a:endCxn id="4" idx="0"/>
          </xdr:cNvCxnSpPr>
        </xdr:nvCxnSpPr>
        <xdr:spPr>
          <a:xfrm>
            <a:off x="4050600" y="2884650"/>
            <a:ext cx="2590800" cy="1790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1333500</xdr:colOff>
      <xdr:row>123</xdr:row>
      <xdr:rowOff>19050</xdr:rowOff>
    </xdr:from>
    <xdr:ext cx="2514600" cy="1733550"/>
    <xdr:grpSp>
      <xdr:nvGrpSpPr>
        <xdr:cNvPr id="15" name="Shape 2">
          <a:extLst>
            <a:ext uri="{FF2B5EF4-FFF2-40B4-BE49-F238E27FC236}">
              <a16:creationId xmlns:a16="http://schemas.microsoft.com/office/drawing/2014/main" id="{69D8F47C-8C6F-476A-AE02-008503278C6A}"/>
            </a:ext>
          </a:extLst>
        </xdr:cNvPr>
        <xdr:cNvGrpSpPr/>
      </xdr:nvGrpSpPr>
      <xdr:grpSpPr>
        <a:xfrm>
          <a:off x="8572500" y="25031700"/>
          <a:ext cx="2514600" cy="1733550"/>
          <a:chOff x="4093538" y="2917988"/>
          <a:chExt cx="2505000" cy="1724100"/>
        </a:xfrm>
      </xdr:grpSpPr>
      <xdr:cxnSp macro="">
        <xdr:nvCxnSpPr>
          <xdr:cNvPr id="16" name="Shape 26">
            <a:extLst>
              <a:ext uri="{FF2B5EF4-FFF2-40B4-BE49-F238E27FC236}">
                <a16:creationId xmlns:a16="http://schemas.microsoft.com/office/drawing/2014/main" id="{72492A07-3AAB-4AB5-A14E-2AADC25DAA13}"/>
              </a:ext>
            </a:extLst>
          </xdr:cNvPr>
          <xdr:cNvCxnSpPr>
            <a:stCxn id="13" idx="4"/>
            <a:endCxn id="5" idx="0"/>
          </xdr:cNvCxnSpPr>
        </xdr:nvCxnSpPr>
        <xdr:spPr>
          <a:xfrm flipH="1">
            <a:off x="4093538" y="2917988"/>
            <a:ext cx="2505000" cy="1724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939800</xdr:colOff>
      <xdr:row>120</xdr:row>
      <xdr:rowOff>177800</xdr:rowOff>
    </xdr:from>
    <xdr:ext cx="1438275" cy="781050"/>
    <xdr:grpSp>
      <xdr:nvGrpSpPr>
        <xdr:cNvPr id="17" name="Shape 2">
          <a:extLst>
            <a:ext uri="{FF2B5EF4-FFF2-40B4-BE49-F238E27FC236}">
              <a16:creationId xmlns:a16="http://schemas.microsoft.com/office/drawing/2014/main" id="{BD6F3503-9884-4015-98AE-6A54BC856F9C}"/>
            </a:ext>
          </a:extLst>
        </xdr:cNvPr>
        <xdr:cNvGrpSpPr/>
      </xdr:nvGrpSpPr>
      <xdr:grpSpPr>
        <a:xfrm>
          <a:off x="5743575" y="24593550"/>
          <a:ext cx="1438275" cy="781050"/>
          <a:chOff x="4631625" y="3394238"/>
          <a:chExt cx="1428600" cy="771600"/>
        </a:xfrm>
      </xdr:grpSpPr>
      <xdr:cxnSp macro="">
        <xdr:nvCxnSpPr>
          <xdr:cNvPr id="18" name="Shape 27">
            <a:extLst>
              <a:ext uri="{FF2B5EF4-FFF2-40B4-BE49-F238E27FC236}">
                <a16:creationId xmlns:a16="http://schemas.microsoft.com/office/drawing/2014/main" id="{9213AD24-196B-4526-85D9-A237DDD3D767}"/>
              </a:ext>
            </a:extLst>
          </xdr:cNvPr>
          <xdr:cNvCxnSpPr>
            <a:stCxn id="3" idx="4"/>
            <a:endCxn id="15" idx="0"/>
          </xdr:cNvCxnSpPr>
        </xdr:nvCxnSpPr>
        <xdr:spPr>
          <a:xfrm>
            <a:off x="4631625" y="3394238"/>
            <a:ext cx="1428600" cy="771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228600</xdr:colOff>
      <xdr:row>120</xdr:row>
      <xdr:rowOff>177800</xdr:rowOff>
    </xdr:from>
    <xdr:ext cx="714375" cy="809625"/>
    <xdr:grpSp>
      <xdr:nvGrpSpPr>
        <xdr:cNvPr id="19" name="Shape 2">
          <a:extLst>
            <a:ext uri="{FF2B5EF4-FFF2-40B4-BE49-F238E27FC236}">
              <a16:creationId xmlns:a16="http://schemas.microsoft.com/office/drawing/2014/main" id="{315394D8-6CA9-47D9-B36D-8C31C0D1E437}"/>
            </a:ext>
          </a:extLst>
        </xdr:cNvPr>
        <xdr:cNvGrpSpPr/>
      </xdr:nvGrpSpPr>
      <xdr:grpSpPr>
        <a:xfrm>
          <a:off x="5029200" y="24593550"/>
          <a:ext cx="714375" cy="809625"/>
          <a:chOff x="4993425" y="3379950"/>
          <a:chExt cx="705000" cy="800100"/>
        </a:xfrm>
      </xdr:grpSpPr>
      <xdr:cxnSp macro="">
        <xdr:nvCxnSpPr>
          <xdr:cNvPr id="20" name="Shape 28">
            <a:extLst>
              <a:ext uri="{FF2B5EF4-FFF2-40B4-BE49-F238E27FC236}">
                <a16:creationId xmlns:a16="http://schemas.microsoft.com/office/drawing/2014/main" id="{867E2871-880B-41DF-A6F5-E37A560B059C}"/>
              </a:ext>
            </a:extLst>
          </xdr:cNvPr>
          <xdr:cNvCxnSpPr>
            <a:stCxn id="3" idx="4"/>
            <a:endCxn id="7" idx="0"/>
          </xdr:cNvCxnSpPr>
        </xdr:nvCxnSpPr>
        <xdr:spPr>
          <a:xfrm flipH="1">
            <a:off x="4993425" y="3379950"/>
            <a:ext cx="705000" cy="800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161925</xdr:colOff>
      <xdr:row>132</xdr:row>
      <xdr:rowOff>0</xdr:rowOff>
    </xdr:from>
    <xdr:ext cx="1981200" cy="885825"/>
    <xdr:sp macro="" textlink="">
      <xdr:nvSpPr>
        <xdr:cNvPr id="21" name="Shape 29">
          <a:extLst>
            <a:ext uri="{FF2B5EF4-FFF2-40B4-BE49-F238E27FC236}">
              <a16:creationId xmlns:a16="http://schemas.microsoft.com/office/drawing/2014/main" id="{8B87DE7F-17C9-488E-9B8D-5F2535F54C96}"/>
            </a:ext>
          </a:extLst>
        </xdr:cNvPr>
        <xdr:cNvSpPr/>
      </xdr:nvSpPr>
      <xdr:spPr>
        <a:xfrm>
          <a:off x="9931400" y="26812875"/>
          <a:ext cx="1981200" cy="8858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Toronto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1149350</xdr:colOff>
      <xdr:row>123</xdr:row>
      <xdr:rowOff>19050</xdr:rowOff>
    </xdr:from>
    <xdr:ext cx="57150" cy="1800225"/>
    <xdr:grpSp>
      <xdr:nvGrpSpPr>
        <xdr:cNvPr id="22" name="Shape 2">
          <a:extLst>
            <a:ext uri="{FF2B5EF4-FFF2-40B4-BE49-F238E27FC236}">
              <a16:creationId xmlns:a16="http://schemas.microsoft.com/office/drawing/2014/main" id="{58CF0D8A-A1A4-4CF9-A23F-E967531FF665}"/>
            </a:ext>
          </a:extLst>
        </xdr:cNvPr>
        <xdr:cNvGrpSpPr/>
      </xdr:nvGrpSpPr>
      <xdr:grpSpPr>
        <a:xfrm>
          <a:off x="10925175" y="25031700"/>
          <a:ext cx="57150" cy="1800225"/>
          <a:chOff x="5322113" y="2884650"/>
          <a:chExt cx="47700" cy="1790700"/>
        </a:xfrm>
      </xdr:grpSpPr>
      <xdr:cxnSp macro="">
        <xdr:nvCxnSpPr>
          <xdr:cNvPr id="23" name="Shape 30">
            <a:extLst>
              <a:ext uri="{FF2B5EF4-FFF2-40B4-BE49-F238E27FC236}">
                <a16:creationId xmlns:a16="http://schemas.microsoft.com/office/drawing/2014/main" id="{2FE199A1-5DCD-473B-9C0E-45DB5B194BF9}"/>
              </a:ext>
            </a:extLst>
          </xdr:cNvPr>
          <xdr:cNvCxnSpPr>
            <a:stCxn id="13" idx="4"/>
            <a:endCxn id="21" idx="0"/>
          </xdr:cNvCxnSpPr>
        </xdr:nvCxnSpPr>
        <xdr:spPr>
          <a:xfrm flipH="1">
            <a:off x="5322113" y="2884650"/>
            <a:ext cx="47700" cy="1790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1514475</xdr:colOff>
      <xdr:row>124</xdr:row>
      <xdr:rowOff>171450</xdr:rowOff>
    </xdr:from>
    <xdr:ext cx="2190750" cy="904875"/>
    <xdr:sp macro="" textlink="">
      <xdr:nvSpPr>
        <xdr:cNvPr id="24" name="Shape 31">
          <a:extLst>
            <a:ext uri="{FF2B5EF4-FFF2-40B4-BE49-F238E27FC236}">
              <a16:creationId xmlns:a16="http://schemas.microsoft.com/office/drawing/2014/main" id="{E3993989-4653-42F0-834C-961F60B4F872}"/>
            </a:ext>
          </a:extLst>
        </xdr:cNvPr>
        <xdr:cNvSpPr/>
      </xdr:nvSpPr>
      <xdr:spPr>
        <a:xfrm>
          <a:off x="1511300" y="25384125"/>
          <a:ext cx="2190750" cy="9048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Quebec</a:t>
          </a:r>
          <a:endParaRPr sz="1400"/>
        </a:p>
      </xdr:txBody>
    </xdr:sp>
    <xdr:clientData fLocksWithSheet="0"/>
  </xdr:oneCellAnchor>
  <xdr:oneCellAnchor>
    <xdr:from>
      <xdr:col>1</xdr:col>
      <xdr:colOff>838200</xdr:colOff>
      <xdr:row>120</xdr:row>
      <xdr:rowOff>177800</xdr:rowOff>
    </xdr:from>
    <xdr:ext cx="3219450" cy="800100"/>
    <xdr:grpSp>
      <xdr:nvGrpSpPr>
        <xdr:cNvPr id="25" name="Shape 2">
          <a:extLst>
            <a:ext uri="{FF2B5EF4-FFF2-40B4-BE49-F238E27FC236}">
              <a16:creationId xmlns:a16="http://schemas.microsoft.com/office/drawing/2014/main" id="{18D4390E-4DD3-46CA-A4E7-75E4779CB358}"/>
            </a:ext>
          </a:extLst>
        </xdr:cNvPr>
        <xdr:cNvGrpSpPr/>
      </xdr:nvGrpSpPr>
      <xdr:grpSpPr>
        <a:xfrm>
          <a:off x="2638425" y="24593550"/>
          <a:ext cx="3219450" cy="800100"/>
          <a:chOff x="3740963" y="3379950"/>
          <a:chExt cx="3210000" cy="800100"/>
        </a:xfrm>
      </xdr:grpSpPr>
      <xdr:cxnSp macro="">
        <xdr:nvCxnSpPr>
          <xdr:cNvPr id="26" name="Shape 32">
            <a:extLst>
              <a:ext uri="{FF2B5EF4-FFF2-40B4-BE49-F238E27FC236}">
                <a16:creationId xmlns:a16="http://schemas.microsoft.com/office/drawing/2014/main" id="{420060E0-CF77-4B1D-AB23-8A313EC94968}"/>
              </a:ext>
            </a:extLst>
          </xdr:cNvPr>
          <xdr:cNvCxnSpPr>
            <a:stCxn id="3" idx="4"/>
          </xdr:cNvCxnSpPr>
        </xdr:nvCxnSpPr>
        <xdr:spPr>
          <a:xfrm flipH="1">
            <a:off x="3740963" y="3379950"/>
            <a:ext cx="3210000" cy="800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oo/Documents/GitHub/Machine-Learning/Solution-Devoir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e 1b"/>
      <sheetName val="Partie 1c"/>
      <sheetName val="Partie 2- arbre 1"/>
      <sheetName val="Partie 2- arbre 2"/>
      <sheetName val="Partie 3-1"/>
      <sheetName val="Partie 3-3"/>
    </sheetNames>
    <sheetDataSet>
      <sheetData sheetId="0"/>
      <sheetData sheetId="1"/>
      <sheetData sheetId="2">
        <row r="30">
          <cell r="K30">
            <v>0.44444444444444442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20" workbookViewId="0">
      <selection activeCell="C137" sqref="A131:C137"/>
    </sheetView>
  </sheetViews>
  <sheetFormatPr defaultColWidth="11.23046875" defaultRowHeight="15" customHeight="1" x14ac:dyDescent="0.35"/>
  <cols>
    <col min="1" max="1" width="15.3046875" customWidth="1"/>
    <col min="2" max="2" width="23.23046875" customWidth="1"/>
    <col min="3" max="3" width="19.53515625" customWidth="1"/>
    <col min="4" max="4" width="14.4609375" customWidth="1"/>
    <col min="5" max="5" width="15.07421875" customWidth="1"/>
    <col min="6" max="6" width="31.4609375" customWidth="1"/>
    <col min="7" max="7" width="29" customWidth="1"/>
    <col min="8" max="8" width="14.4609375" customWidth="1"/>
    <col min="9" max="9" width="21.4609375" customWidth="1"/>
    <col min="10" max="10" width="22.69140625" customWidth="1"/>
    <col min="11" max="11" width="27.07421875" customWidth="1"/>
    <col min="12" max="12" width="6" customWidth="1"/>
    <col min="13" max="13" width="33.07421875" customWidth="1"/>
    <col min="14" max="14" width="11.69140625" customWidth="1"/>
    <col min="15" max="15" width="13.4609375" customWidth="1"/>
    <col min="16" max="26" width="10.53515625" customWidth="1"/>
  </cols>
  <sheetData>
    <row r="1" spans="1:26" ht="39" customHeight="1" x14ac:dyDescent="0.35">
      <c r="A1" s="1" t="s">
        <v>48</v>
      </c>
      <c r="B1" s="1" t="s">
        <v>46</v>
      </c>
      <c r="C1" s="1" t="s">
        <v>47</v>
      </c>
      <c r="D1" s="1" t="s">
        <v>0</v>
      </c>
      <c r="E1" s="1" t="s">
        <v>38</v>
      </c>
      <c r="F1" s="1" t="s">
        <v>49</v>
      </c>
      <c r="G1" s="1" t="s">
        <v>50</v>
      </c>
      <c r="H1" s="1" t="s">
        <v>51</v>
      </c>
      <c r="I1" s="1" t="s">
        <v>53</v>
      </c>
      <c r="J1" s="1" t="s">
        <v>52</v>
      </c>
      <c r="K1" s="2"/>
      <c r="L1" s="2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45">
      <c r="A2" s="3" t="s">
        <v>2</v>
      </c>
      <c r="B2" s="4" t="s">
        <v>3</v>
      </c>
      <c r="C2" s="4">
        <v>8</v>
      </c>
      <c r="D2" s="4">
        <v>22</v>
      </c>
      <c r="E2" s="4">
        <v>45854</v>
      </c>
      <c r="F2" s="4" t="s">
        <v>4</v>
      </c>
      <c r="G2" s="4">
        <v>1567</v>
      </c>
      <c r="H2" s="5" t="s">
        <v>56</v>
      </c>
      <c r="I2" s="4">
        <v>2</v>
      </c>
      <c r="J2" s="6" t="str">
        <f t="shared" ref="J2:J29" si="0">IF(C2&gt;6, "high","average")</f>
        <v>high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5">
      <c r="A3" s="3" t="s">
        <v>5</v>
      </c>
      <c r="B3" s="4" t="s">
        <v>6</v>
      </c>
      <c r="C3" s="4">
        <v>11</v>
      </c>
      <c r="D3" s="4">
        <v>27</v>
      </c>
      <c r="E3" s="4">
        <v>43234</v>
      </c>
      <c r="F3" s="4" t="s">
        <v>7</v>
      </c>
      <c r="G3" s="4">
        <v>2456</v>
      </c>
      <c r="H3" s="5" t="s">
        <v>56</v>
      </c>
      <c r="I3" s="4">
        <v>1</v>
      </c>
      <c r="J3" s="6" t="str">
        <f t="shared" si="0"/>
        <v>high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45">
      <c r="A4" s="3" t="s">
        <v>8</v>
      </c>
      <c r="B4" s="4" t="s">
        <v>6</v>
      </c>
      <c r="C4" s="4">
        <v>5</v>
      </c>
      <c r="D4" s="4">
        <v>42</v>
      </c>
      <c r="E4" s="4">
        <v>54789</v>
      </c>
      <c r="F4" s="4" t="s">
        <v>7</v>
      </c>
      <c r="G4" s="4">
        <v>1923</v>
      </c>
      <c r="H4" s="7" t="s">
        <v>58</v>
      </c>
      <c r="I4" s="4">
        <v>1</v>
      </c>
      <c r="J4" s="6" t="str">
        <f t="shared" si="0"/>
        <v>average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 x14ac:dyDescent="0.45">
      <c r="A5" s="3" t="s">
        <v>9</v>
      </c>
      <c r="B5" s="4" t="s">
        <v>10</v>
      </c>
      <c r="C5" s="4">
        <v>12</v>
      </c>
      <c r="D5" s="4">
        <v>29</v>
      </c>
      <c r="E5" s="4">
        <v>34453</v>
      </c>
      <c r="F5" s="4" t="s">
        <v>4</v>
      </c>
      <c r="G5" s="4">
        <v>2466</v>
      </c>
      <c r="H5" s="5" t="s">
        <v>56</v>
      </c>
      <c r="I5" s="4">
        <v>2</v>
      </c>
      <c r="J5" s="6" t="str">
        <f t="shared" si="0"/>
        <v>high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45">
      <c r="A6" s="3" t="s">
        <v>11</v>
      </c>
      <c r="B6" s="4" t="s">
        <v>3</v>
      </c>
      <c r="C6" s="4">
        <v>7</v>
      </c>
      <c r="D6" s="4">
        <v>18</v>
      </c>
      <c r="E6" s="4">
        <v>30000</v>
      </c>
      <c r="F6" s="4" t="s">
        <v>4</v>
      </c>
      <c r="G6" s="4">
        <v>154</v>
      </c>
      <c r="H6" s="5" t="s">
        <v>56</v>
      </c>
      <c r="I6" s="4">
        <v>1</v>
      </c>
      <c r="J6" s="6" t="str">
        <f t="shared" si="0"/>
        <v>high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 x14ac:dyDescent="0.45">
      <c r="A7" s="3" t="s">
        <v>12</v>
      </c>
      <c r="B7" s="4" t="s">
        <v>10</v>
      </c>
      <c r="C7" s="4">
        <v>4</v>
      </c>
      <c r="D7" s="4">
        <v>26</v>
      </c>
      <c r="E7" s="4">
        <v>50549</v>
      </c>
      <c r="F7" s="4" t="s">
        <v>4</v>
      </c>
      <c r="G7" s="4">
        <v>1028</v>
      </c>
      <c r="H7" s="7" t="s">
        <v>58</v>
      </c>
      <c r="I7" s="4">
        <v>0</v>
      </c>
      <c r="J7" s="6" t="str">
        <f t="shared" si="0"/>
        <v>average</v>
      </c>
      <c r="K7" s="2"/>
      <c r="L7" s="8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 x14ac:dyDescent="0.45">
      <c r="A8" s="3" t="s">
        <v>13</v>
      </c>
      <c r="B8" s="4" t="s">
        <v>10</v>
      </c>
      <c r="C8" s="4">
        <v>1</v>
      </c>
      <c r="D8" s="4">
        <v>45</v>
      </c>
      <c r="E8" s="4">
        <v>44356</v>
      </c>
      <c r="F8" s="4" t="s">
        <v>4</v>
      </c>
      <c r="G8" s="4">
        <v>4277</v>
      </c>
      <c r="H8" s="9" t="s">
        <v>60</v>
      </c>
      <c r="I8" s="4">
        <v>0</v>
      </c>
      <c r="J8" s="6" t="str">
        <f t="shared" si="0"/>
        <v>average</v>
      </c>
      <c r="K8" s="10" t="s">
        <v>14</v>
      </c>
      <c r="L8" s="11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 x14ac:dyDescent="0.45">
      <c r="A9" s="3" t="s">
        <v>15</v>
      </c>
      <c r="B9" s="4" t="s">
        <v>6</v>
      </c>
      <c r="C9" s="4">
        <v>6</v>
      </c>
      <c r="D9" s="4">
        <v>21</v>
      </c>
      <c r="E9" s="4">
        <v>93456</v>
      </c>
      <c r="F9" s="4" t="s">
        <v>7</v>
      </c>
      <c r="G9" s="4">
        <v>1055</v>
      </c>
      <c r="H9" s="9" t="s">
        <v>60</v>
      </c>
      <c r="I9" s="4">
        <v>0</v>
      </c>
      <c r="J9" s="6" t="str">
        <f t="shared" si="0"/>
        <v>average</v>
      </c>
      <c r="K9" s="10" t="s">
        <v>14</v>
      </c>
      <c r="L9" s="11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x14ac:dyDescent="0.45">
      <c r="A10" s="3" t="s">
        <v>16</v>
      </c>
      <c r="B10" s="4" t="s">
        <v>10</v>
      </c>
      <c r="C10" s="4">
        <v>5</v>
      </c>
      <c r="D10" s="4">
        <v>33</v>
      </c>
      <c r="E10" s="4">
        <v>55759</v>
      </c>
      <c r="F10" s="4" t="s">
        <v>7</v>
      </c>
      <c r="G10" s="4">
        <v>2312</v>
      </c>
      <c r="H10" s="7" t="s">
        <v>58</v>
      </c>
      <c r="I10" s="4">
        <v>1</v>
      </c>
      <c r="J10" s="6" t="str">
        <f t="shared" si="0"/>
        <v>average</v>
      </c>
      <c r="K10" s="2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 x14ac:dyDescent="0.45">
      <c r="A11" s="3" t="s">
        <v>17</v>
      </c>
      <c r="B11" s="4" t="s">
        <v>10</v>
      </c>
      <c r="C11" s="4">
        <v>7</v>
      </c>
      <c r="D11" s="4">
        <v>39</v>
      </c>
      <c r="E11" s="4">
        <v>34678</v>
      </c>
      <c r="F11" s="4" t="s">
        <v>7</v>
      </c>
      <c r="G11" s="4">
        <v>1546</v>
      </c>
      <c r="H11" s="7" t="s">
        <v>58</v>
      </c>
      <c r="I11" s="4">
        <v>1</v>
      </c>
      <c r="J11" s="6" t="str">
        <f t="shared" si="0"/>
        <v>high</v>
      </c>
      <c r="K11" s="2" t="s">
        <v>14</v>
      </c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 x14ac:dyDescent="0.45">
      <c r="A12" s="3" t="s">
        <v>18</v>
      </c>
      <c r="B12" s="4" t="s">
        <v>6</v>
      </c>
      <c r="C12" s="4">
        <v>14</v>
      </c>
      <c r="D12" s="4">
        <v>31</v>
      </c>
      <c r="E12" s="4">
        <v>45000</v>
      </c>
      <c r="F12" s="4" t="s">
        <v>7</v>
      </c>
      <c r="G12" s="4">
        <v>4277</v>
      </c>
      <c r="H12" s="5" t="s">
        <v>56</v>
      </c>
      <c r="I12" s="4">
        <v>2</v>
      </c>
      <c r="J12" s="6" t="str">
        <f t="shared" si="0"/>
        <v>high</v>
      </c>
      <c r="K12" s="2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 x14ac:dyDescent="0.45">
      <c r="A13" s="3" t="s">
        <v>19</v>
      </c>
      <c r="B13" s="4" t="s">
        <v>10</v>
      </c>
      <c r="C13" s="4">
        <v>12</v>
      </c>
      <c r="D13" s="4">
        <v>18</v>
      </c>
      <c r="E13" s="4">
        <v>65789</v>
      </c>
      <c r="F13" s="4" t="s">
        <v>4</v>
      </c>
      <c r="G13" s="4">
        <v>1055</v>
      </c>
      <c r="H13" s="5" t="s">
        <v>56</v>
      </c>
      <c r="I13" s="4">
        <v>1</v>
      </c>
      <c r="J13" s="6" t="str">
        <f t="shared" si="0"/>
        <v>high</v>
      </c>
      <c r="K13" s="2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 x14ac:dyDescent="0.45">
      <c r="A14" s="3" t="s">
        <v>20</v>
      </c>
      <c r="B14" s="4" t="s">
        <v>10</v>
      </c>
      <c r="C14" s="4">
        <v>5</v>
      </c>
      <c r="D14" s="4">
        <v>26</v>
      </c>
      <c r="E14" s="4">
        <v>89765</v>
      </c>
      <c r="F14" s="4" t="s">
        <v>4</v>
      </c>
      <c r="G14" s="4">
        <v>745</v>
      </c>
      <c r="H14" s="7" t="s">
        <v>58</v>
      </c>
      <c r="I14" s="4">
        <v>2</v>
      </c>
      <c r="J14" s="6" t="str">
        <f t="shared" si="0"/>
        <v>average</v>
      </c>
      <c r="K14" s="2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 x14ac:dyDescent="0.45">
      <c r="A15" s="3" t="s">
        <v>21</v>
      </c>
      <c r="B15" s="4" t="s">
        <v>6</v>
      </c>
      <c r="C15" s="4">
        <v>5</v>
      </c>
      <c r="D15" s="4">
        <v>31</v>
      </c>
      <c r="E15" s="4">
        <v>47894</v>
      </c>
      <c r="F15" s="4" t="s">
        <v>7</v>
      </c>
      <c r="G15" s="4">
        <v>1283</v>
      </c>
      <c r="H15" s="7" t="s">
        <v>58</v>
      </c>
      <c r="I15" s="4">
        <v>1</v>
      </c>
      <c r="J15" s="6" t="str">
        <f t="shared" si="0"/>
        <v>average</v>
      </c>
      <c r="K15" s="2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 x14ac:dyDescent="0.45">
      <c r="A16" s="3" t="s">
        <v>22</v>
      </c>
      <c r="B16" s="4" t="s">
        <v>6</v>
      </c>
      <c r="C16" s="4">
        <v>4</v>
      </c>
      <c r="D16" s="4">
        <v>33</v>
      </c>
      <c r="E16" s="4">
        <v>39776</v>
      </c>
      <c r="F16" s="4" t="s">
        <v>7</v>
      </c>
      <c r="G16" s="4">
        <v>2213</v>
      </c>
      <c r="H16" s="7" t="s">
        <v>58</v>
      </c>
      <c r="I16" s="4">
        <v>1</v>
      </c>
      <c r="J16" s="6" t="str">
        <f t="shared" si="0"/>
        <v>average</v>
      </c>
      <c r="K16" s="2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 x14ac:dyDescent="0.45">
      <c r="A17" s="3" t="s">
        <v>23</v>
      </c>
      <c r="B17" s="4" t="s">
        <v>10</v>
      </c>
      <c r="C17" s="4">
        <v>1</v>
      </c>
      <c r="D17" s="4">
        <v>18</v>
      </c>
      <c r="E17" s="4">
        <v>54789</v>
      </c>
      <c r="F17" s="4" t="s">
        <v>4</v>
      </c>
      <c r="G17" s="4">
        <v>2466</v>
      </c>
      <c r="H17" s="9" t="s">
        <v>60</v>
      </c>
      <c r="I17" s="4">
        <v>1</v>
      </c>
      <c r="J17" s="6" t="str">
        <f t="shared" si="0"/>
        <v>average</v>
      </c>
      <c r="K17" s="2" t="s">
        <v>14</v>
      </c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 x14ac:dyDescent="0.45">
      <c r="A18" s="3" t="s">
        <v>24</v>
      </c>
      <c r="B18" s="4" t="s">
        <v>3</v>
      </c>
      <c r="C18" s="4">
        <v>4</v>
      </c>
      <c r="D18" s="4">
        <v>18</v>
      </c>
      <c r="E18" s="4">
        <v>48983</v>
      </c>
      <c r="F18" s="4" t="s">
        <v>4</v>
      </c>
      <c r="G18" s="4">
        <v>567</v>
      </c>
      <c r="H18" s="7" t="s">
        <v>58</v>
      </c>
      <c r="I18" s="4">
        <v>1</v>
      </c>
      <c r="J18" s="6" t="str">
        <f t="shared" si="0"/>
        <v>average</v>
      </c>
      <c r="K18" s="2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 x14ac:dyDescent="0.45">
      <c r="A19" s="3" t="s">
        <v>25</v>
      </c>
      <c r="B19" s="4" t="s">
        <v>3</v>
      </c>
      <c r="C19" s="4">
        <v>2</v>
      </c>
      <c r="D19" s="4">
        <v>35</v>
      </c>
      <c r="E19" s="4">
        <v>89498</v>
      </c>
      <c r="F19" s="4" t="s">
        <v>7</v>
      </c>
      <c r="G19" s="4">
        <v>738</v>
      </c>
      <c r="H19" s="9" t="s">
        <v>60</v>
      </c>
      <c r="I19" s="4">
        <v>1</v>
      </c>
      <c r="J19" s="6" t="str">
        <f t="shared" si="0"/>
        <v>average</v>
      </c>
      <c r="K19" s="2" t="s">
        <v>14</v>
      </c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 x14ac:dyDescent="0.45">
      <c r="A20" s="3" t="s">
        <v>26</v>
      </c>
      <c r="B20" s="4" t="s">
        <v>6</v>
      </c>
      <c r="C20" s="4">
        <v>1</v>
      </c>
      <c r="D20" s="4">
        <v>29</v>
      </c>
      <c r="E20" s="4">
        <v>93456</v>
      </c>
      <c r="F20" s="4" t="s">
        <v>7</v>
      </c>
      <c r="G20" s="4">
        <v>2129</v>
      </c>
      <c r="H20" s="5" t="s">
        <v>56</v>
      </c>
      <c r="I20" s="4">
        <v>2</v>
      </c>
      <c r="J20" s="6" t="str">
        <f t="shared" si="0"/>
        <v>average</v>
      </c>
      <c r="K20" s="2" t="s">
        <v>14</v>
      </c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5">
      <c r="A21" s="3" t="s">
        <v>27</v>
      </c>
      <c r="B21" s="4" t="s">
        <v>6</v>
      </c>
      <c r="C21" s="4">
        <v>7</v>
      </c>
      <c r="D21" s="4">
        <v>33</v>
      </c>
      <c r="E21" s="4">
        <v>75355</v>
      </c>
      <c r="F21" s="4" t="s">
        <v>7</v>
      </c>
      <c r="G21" s="4">
        <v>3987</v>
      </c>
      <c r="H21" s="5" t="s">
        <v>56</v>
      </c>
      <c r="I21" s="4">
        <v>1</v>
      </c>
      <c r="J21" s="6" t="str">
        <f t="shared" si="0"/>
        <v>high</v>
      </c>
      <c r="K21" s="2"/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5">
      <c r="A22" s="3" t="s">
        <v>28</v>
      </c>
      <c r="B22" s="4" t="s">
        <v>3</v>
      </c>
      <c r="C22" s="4">
        <v>3</v>
      </c>
      <c r="D22" s="4">
        <v>27</v>
      </c>
      <c r="E22" s="4">
        <v>43465</v>
      </c>
      <c r="F22" s="4" t="s">
        <v>7</v>
      </c>
      <c r="G22" s="4">
        <v>2419</v>
      </c>
      <c r="H22" s="7" t="s">
        <v>58</v>
      </c>
      <c r="I22" s="4">
        <v>1</v>
      </c>
      <c r="J22" s="6" t="str">
        <f t="shared" si="0"/>
        <v>average</v>
      </c>
      <c r="K22" s="2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5">
      <c r="A23" s="3" t="s">
        <v>29</v>
      </c>
      <c r="B23" s="4" t="s">
        <v>6</v>
      </c>
      <c r="C23" s="4">
        <v>7</v>
      </c>
      <c r="D23" s="4">
        <v>30</v>
      </c>
      <c r="E23" s="4">
        <v>34678</v>
      </c>
      <c r="F23" s="4" t="s">
        <v>7</v>
      </c>
      <c r="G23" s="4">
        <v>745</v>
      </c>
      <c r="H23" s="9" t="s">
        <v>60</v>
      </c>
      <c r="I23" s="4">
        <v>1</v>
      </c>
      <c r="J23" s="6" t="str">
        <f t="shared" si="0"/>
        <v>high</v>
      </c>
      <c r="K23" s="2" t="s">
        <v>14</v>
      </c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5">
      <c r="A24" s="3" t="s">
        <v>30</v>
      </c>
      <c r="B24" s="4" t="s">
        <v>10</v>
      </c>
      <c r="C24" s="4">
        <v>3</v>
      </c>
      <c r="D24" s="4">
        <v>39</v>
      </c>
      <c r="E24" s="4">
        <v>44356</v>
      </c>
      <c r="F24" s="4" t="s">
        <v>4</v>
      </c>
      <c r="G24" s="4">
        <v>993</v>
      </c>
      <c r="H24" s="9" t="s">
        <v>60</v>
      </c>
      <c r="I24" s="4">
        <v>0</v>
      </c>
      <c r="J24" s="6" t="str">
        <f t="shared" si="0"/>
        <v>average</v>
      </c>
      <c r="K24" s="10" t="s">
        <v>14</v>
      </c>
      <c r="L24" s="11">
        <v>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45">
      <c r="A25" s="3" t="s">
        <v>31</v>
      </c>
      <c r="B25" s="4" t="s">
        <v>3</v>
      </c>
      <c r="C25" s="4">
        <v>3</v>
      </c>
      <c r="D25" s="4">
        <v>32</v>
      </c>
      <c r="E25" s="4">
        <v>32745</v>
      </c>
      <c r="F25" s="4" t="s">
        <v>4</v>
      </c>
      <c r="G25" s="4">
        <v>678</v>
      </c>
      <c r="H25" s="7" t="s">
        <v>58</v>
      </c>
      <c r="I25" s="4">
        <v>2</v>
      </c>
      <c r="J25" s="6" t="str">
        <f t="shared" si="0"/>
        <v>average</v>
      </c>
      <c r="K25" s="2"/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45">
      <c r="A26" s="3" t="s">
        <v>32</v>
      </c>
      <c r="B26" s="4" t="s">
        <v>10</v>
      </c>
      <c r="C26" s="4">
        <v>5</v>
      </c>
      <c r="D26" s="4">
        <v>36</v>
      </c>
      <c r="E26" s="4">
        <v>54748</v>
      </c>
      <c r="F26" s="4" t="s">
        <v>7</v>
      </c>
      <c r="G26" s="4">
        <v>1457</v>
      </c>
      <c r="H26" s="7" t="s">
        <v>58</v>
      </c>
      <c r="I26" s="4">
        <v>1</v>
      </c>
      <c r="J26" s="6" t="str">
        <f t="shared" si="0"/>
        <v>average</v>
      </c>
      <c r="K26" s="2"/>
      <c r="L26" s="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45">
      <c r="A27" s="3" t="s">
        <v>33</v>
      </c>
      <c r="B27" s="4" t="s">
        <v>3</v>
      </c>
      <c r="C27" s="4">
        <v>2</v>
      </c>
      <c r="D27" s="4">
        <v>19</v>
      </c>
      <c r="E27" s="4">
        <v>67493</v>
      </c>
      <c r="F27" s="4" t="s">
        <v>4</v>
      </c>
      <c r="G27" s="4">
        <v>1282</v>
      </c>
      <c r="H27" s="9" t="s">
        <v>60</v>
      </c>
      <c r="I27" s="4">
        <v>0</v>
      </c>
      <c r="J27" s="6" t="str">
        <f t="shared" si="0"/>
        <v>average</v>
      </c>
      <c r="K27" s="10" t="s">
        <v>14</v>
      </c>
      <c r="L27" s="11">
        <v>1</v>
      </c>
      <c r="M27" s="2"/>
      <c r="N27" s="2"/>
      <c r="O27" s="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45">
      <c r="A28" s="3" t="s">
        <v>34</v>
      </c>
      <c r="B28" s="4" t="s">
        <v>6</v>
      </c>
      <c r="C28" s="4">
        <v>12</v>
      </c>
      <c r="D28" s="4">
        <v>29</v>
      </c>
      <c r="E28" s="4">
        <v>4398</v>
      </c>
      <c r="F28" s="4" t="s">
        <v>4</v>
      </c>
      <c r="G28" s="4">
        <v>165</v>
      </c>
      <c r="H28" s="5" t="s">
        <v>56</v>
      </c>
      <c r="I28" s="4">
        <v>0</v>
      </c>
      <c r="J28" s="6" t="str">
        <f t="shared" si="0"/>
        <v>high</v>
      </c>
      <c r="K28" s="2"/>
      <c r="L28" s="8">
        <v>1</v>
      </c>
      <c r="M28" s="2"/>
      <c r="N28" s="2"/>
      <c r="O28" s="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45">
      <c r="A29" s="3" t="s">
        <v>35</v>
      </c>
      <c r="B29" s="4" t="s">
        <v>3</v>
      </c>
      <c r="C29" s="4">
        <v>2</v>
      </c>
      <c r="D29" s="4">
        <v>40</v>
      </c>
      <c r="E29" s="4">
        <v>17975</v>
      </c>
      <c r="F29" s="4" t="s">
        <v>7</v>
      </c>
      <c r="G29" s="4">
        <v>1836</v>
      </c>
      <c r="H29" s="7" t="s">
        <v>58</v>
      </c>
      <c r="I29" s="4">
        <v>1</v>
      </c>
      <c r="J29" s="6" t="str">
        <f t="shared" si="0"/>
        <v>average</v>
      </c>
      <c r="K29" s="2"/>
      <c r="L29" s="2"/>
      <c r="M29" s="2"/>
      <c r="N29" s="2"/>
      <c r="O29" s="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12">
        <f>4/COUNTIF(K2:K29, "x")</f>
        <v>0.44444444444444442</v>
      </c>
      <c r="L30" s="13" t="s">
        <v>36</v>
      </c>
      <c r="M30" s="13" t="s">
        <v>37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5">
      <c r="A32" s="14" t="s">
        <v>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5">
      <c r="A33" s="15" t="s">
        <v>55</v>
      </c>
      <c r="B33" s="1" t="str">
        <f>B1</f>
        <v>Province</v>
      </c>
      <c r="C33" s="1" t="str">
        <f>C1</f>
        <v>Number of products</v>
      </c>
      <c r="D33" s="1" t="str">
        <f>F1</f>
        <v>Sex</v>
      </c>
      <c r="E33" s="1" t="s">
        <v>38</v>
      </c>
      <c r="F33" s="1" t="str">
        <f>H1</f>
        <v>Loyaulty</v>
      </c>
      <c r="G33" s="2"/>
      <c r="H33" s="16">
        <f>COUNTIF(F34:F61, "high")</f>
        <v>12</v>
      </c>
      <c r="I33" s="17" t="s">
        <v>57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3" t="s">
        <v>2</v>
      </c>
      <c r="B34" s="4" t="s">
        <v>3</v>
      </c>
      <c r="C34" s="4">
        <v>8</v>
      </c>
      <c r="D34" s="4" t="s">
        <v>4</v>
      </c>
      <c r="E34" s="4">
        <v>45854</v>
      </c>
      <c r="F34" s="5" t="s">
        <v>56</v>
      </c>
      <c r="G34" s="2"/>
      <c r="H34" s="18">
        <f>COUNTIF(F34:F61, "average")</f>
        <v>13</v>
      </c>
      <c r="I34" s="19" t="s">
        <v>59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3" t="s">
        <v>2</v>
      </c>
      <c r="B35" s="4" t="s">
        <v>3</v>
      </c>
      <c r="C35" s="4">
        <v>8</v>
      </c>
      <c r="D35" s="4" t="s">
        <v>4</v>
      </c>
      <c r="E35" s="4">
        <v>45854</v>
      </c>
      <c r="F35" s="5" t="s">
        <v>56</v>
      </c>
      <c r="G35" s="2"/>
      <c r="H35" s="18">
        <f>COUNTIF(F34:F61, "low")</f>
        <v>3</v>
      </c>
      <c r="I35" s="19" t="s">
        <v>61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3" t="s">
        <v>5</v>
      </c>
      <c r="B36" s="4" t="s">
        <v>6</v>
      </c>
      <c r="C36" s="4">
        <v>11</v>
      </c>
      <c r="D36" s="4" t="s">
        <v>7</v>
      </c>
      <c r="E36" s="4">
        <v>43234</v>
      </c>
      <c r="F36" s="5" t="s">
        <v>56</v>
      </c>
      <c r="G36" s="2"/>
      <c r="H36" s="20">
        <f>(H33+H35)/SUM(H33:H35)</f>
        <v>0.5357142857142857</v>
      </c>
      <c r="I36" s="19" t="s">
        <v>62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3" t="s">
        <v>8</v>
      </c>
      <c r="B37" s="4" t="s">
        <v>6</v>
      </c>
      <c r="C37" s="4">
        <v>5</v>
      </c>
      <c r="D37" s="4" t="s">
        <v>7</v>
      </c>
      <c r="E37" s="4">
        <v>54789</v>
      </c>
      <c r="F37" s="7" t="s">
        <v>58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3" t="s">
        <v>9</v>
      </c>
      <c r="B38" s="4" t="s">
        <v>10</v>
      </c>
      <c r="C38" s="4">
        <v>12</v>
      </c>
      <c r="D38" s="4" t="s">
        <v>4</v>
      </c>
      <c r="E38" s="4">
        <v>34453</v>
      </c>
      <c r="F38" s="5" t="s">
        <v>56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3" t="s">
        <v>9</v>
      </c>
      <c r="B39" s="4" t="s">
        <v>10</v>
      </c>
      <c r="C39" s="4">
        <v>12</v>
      </c>
      <c r="D39" s="4" t="s">
        <v>4</v>
      </c>
      <c r="E39" s="4">
        <v>34453</v>
      </c>
      <c r="F39" s="5" t="s">
        <v>56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3" t="s">
        <v>11</v>
      </c>
      <c r="B40" s="4" t="s">
        <v>3</v>
      </c>
      <c r="C40" s="4">
        <v>7</v>
      </c>
      <c r="D40" s="4" t="s">
        <v>4</v>
      </c>
      <c r="E40" s="4">
        <v>30000</v>
      </c>
      <c r="F40" s="5" t="s">
        <v>56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3" t="s">
        <v>16</v>
      </c>
      <c r="B41" s="4" t="s">
        <v>10</v>
      </c>
      <c r="C41" s="4">
        <v>5</v>
      </c>
      <c r="D41" s="4" t="s">
        <v>7</v>
      </c>
      <c r="E41" s="4">
        <v>55759</v>
      </c>
      <c r="F41" s="7" t="s">
        <v>58</v>
      </c>
      <c r="G41" s="2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3" t="s">
        <v>17</v>
      </c>
      <c r="B42" s="4" t="s">
        <v>10</v>
      </c>
      <c r="C42" s="4">
        <v>7</v>
      </c>
      <c r="D42" s="4" t="s">
        <v>7</v>
      </c>
      <c r="E42" s="4">
        <v>34678</v>
      </c>
      <c r="F42" s="7" t="s">
        <v>58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3" t="s">
        <v>18</v>
      </c>
      <c r="B43" s="4" t="s">
        <v>6</v>
      </c>
      <c r="C43" s="4">
        <v>14</v>
      </c>
      <c r="D43" s="4" t="s">
        <v>7</v>
      </c>
      <c r="E43" s="4">
        <v>45000</v>
      </c>
      <c r="F43" s="5" t="s">
        <v>56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3" t="s">
        <v>18</v>
      </c>
      <c r="B44" s="4" t="s">
        <v>6</v>
      </c>
      <c r="C44" s="4">
        <v>14</v>
      </c>
      <c r="D44" s="4" t="s">
        <v>7</v>
      </c>
      <c r="E44" s="4">
        <v>45000</v>
      </c>
      <c r="F44" s="5" t="s">
        <v>56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3" t="s">
        <v>19</v>
      </c>
      <c r="B45" s="4" t="s">
        <v>10</v>
      </c>
      <c r="C45" s="4">
        <v>12</v>
      </c>
      <c r="D45" s="4" t="s">
        <v>4</v>
      </c>
      <c r="E45" s="4">
        <v>65789</v>
      </c>
      <c r="F45" s="5" t="s">
        <v>56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3" t="s">
        <v>20</v>
      </c>
      <c r="B46" s="4" t="s">
        <v>10</v>
      </c>
      <c r="C46" s="4">
        <v>5</v>
      </c>
      <c r="D46" s="4" t="s">
        <v>4</v>
      </c>
      <c r="E46" s="4">
        <v>89765</v>
      </c>
      <c r="F46" s="7" t="s">
        <v>58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3" t="s">
        <v>20</v>
      </c>
      <c r="B47" s="4" t="s">
        <v>10</v>
      </c>
      <c r="C47" s="4">
        <v>5</v>
      </c>
      <c r="D47" s="4" t="s">
        <v>4</v>
      </c>
      <c r="E47" s="4">
        <v>89765</v>
      </c>
      <c r="F47" s="7" t="s">
        <v>58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3" t="s">
        <v>21</v>
      </c>
      <c r="B48" s="4" t="s">
        <v>6</v>
      </c>
      <c r="C48" s="4">
        <v>5</v>
      </c>
      <c r="D48" s="4" t="s">
        <v>7</v>
      </c>
      <c r="E48" s="4">
        <v>47894</v>
      </c>
      <c r="F48" s="7" t="s">
        <v>58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3" t="s">
        <v>22</v>
      </c>
      <c r="B49" s="4" t="s">
        <v>6</v>
      </c>
      <c r="C49" s="4">
        <v>4</v>
      </c>
      <c r="D49" s="4" t="s">
        <v>7</v>
      </c>
      <c r="E49" s="4">
        <v>39776</v>
      </c>
      <c r="F49" s="7" t="s">
        <v>58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3" t="s">
        <v>23</v>
      </c>
      <c r="B50" s="4" t="s">
        <v>10</v>
      </c>
      <c r="C50" s="4">
        <v>1</v>
      </c>
      <c r="D50" s="4" t="s">
        <v>4</v>
      </c>
      <c r="E50" s="4">
        <v>54789</v>
      </c>
      <c r="F50" s="9" t="s">
        <v>60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3" t="s">
        <v>24</v>
      </c>
      <c r="B51" s="4" t="s">
        <v>3</v>
      </c>
      <c r="C51" s="4">
        <v>4</v>
      </c>
      <c r="D51" s="4" t="s">
        <v>4</v>
      </c>
      <c r="E51" s="4">
        <v>48983</v>
      </c>
      <c r="F51" s="7" t="s">
        <v>58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3" t="s">
        <v>25</v>
      </c>
      <c r="B52" s="4" t="s">
        <v>3</v>
      </c>
      <c r="C52" s="4">
        <v>2</v>
      </c>
      <c r="D52" s="4" t="s">
        <v>7</v>
      </c>
      <c r="E52" s="4">
        <v>89498</v>
      </c>
      <c r="F52" s="9" t="s">
        <v>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3" t="s">
        <v>26</v>
      </c>
      <c r="B53" s="4" t="s">
        <v>6</v>
      </c>
      <c r="C53" s="4">
        <v>1</v>
      </c>
      <c r="D53" s="4" t="s">
        <v>7</v>
      </c>
      <c r="E53" s="4">
        <v>93456</v>
      </c>
      <c r="F53" s="5" t="s">
        <v>56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3" t="s">
        <v>26</v>
      </c>
      <c r="B54" s="4" t="s">
        <v>6</v>
      </c>
      <c r="C54" s="4">
        <v>1</v>
      </c>
      <c r="D54" s="4" t="s">
        <v>7</v>
      </c>
      <c r="E54" s="4">
        <v>93456</v>
      </c>
      <c r="F54" s="5" t="s">
        <v>56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3" t="s">
        <v>27</v>
      </c>
      <c r="B55" s="4" t="s">
        <v>6</v>
      </c>
      <c r="C55" s="4">
        <v>7</v>
      </c>
      <c r="D55" s="4" t="s">
        <v>7</v>
      </c>
      <c r="E55" s="4">
        <v>3987</v>
      </c>
      <c r="F55" s="5" t="s">
        <v>56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3" t="s">
        <v>28</v>
      </c>
      <c r="B56" s="4" t="s">
        <v>3</v>
      </c>
      <c r="C56" s="4">
        <v>3</v>
      </c>
      <c r="D56" s="4" t="s">
        <v>7</v>
      </c>
      <c r="E56" s="4">
        <v>2419</v>
      </c>
      <c r="F56" s="7" t="s">
        <v>58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3" t="s">
        <v>29</v>
      </c>
      <c r="B57" s="4" t="s">
        <v>6</v>
      </c>
      <c r="C57" s="4">
        <v>7</v>
      </c>
      <c r="D57" s="4" t="s">
        <v>7</v>
      </c>
      <c r="E57" s="4">
        <v>745</v>
      </c>
      <c r="F57" s="9" t="s">
        <v>60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3" t="s">
        <v>31</v>
      </c>
      <c r="B58" s="4" t="s">
        <v>3</v>
      </c>
      <c r="C58" s="4">
        <v>3</v>
      </c>
      <c r="D58" s="4" t="s">
        <v>4</v>
      </c>
      <c r="E58" s="4">
        <v>678</v>
      </c>
      <c r="F58" s="7" t="s">
        <v>58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3" t="s">
        <v>31</v>
      </c>
      <c r="B59" s="4" t="s">
        <v>3</v>
      </c>
      <c r="C59" s="4">
        <v>3</v>
      </c>
      <c r="D59" s="4" t="s">
        <v>4</v>
      </c>
      <c r="E59" s="4">
        <v>678</v>
      </c>
      <c r="F59" s="7" t="s">
        <v>58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3" t="s">
        <v>32</v>
      </c>
      <c r="B60" s="4" t="s">
        <v>10</v>
      </c>
      <c r="C60" s="4">
        <v>5</v>
      </c>
      <c r="D60" s="4" t="s">
        <v>7</v>
      </c>
      <c r="E60" s="4">
        <v>1457</v>
      </c>
      <c r="F60" s="7" t="s">
        <v>58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3" t="s">
        <v>35</v>
      </c>
      <c r="B61" s="4" t="s">
        <v>3</v>
      </c>
      <c r="C61" s="4">
        <v>2</v>
      </c>
      <c r="D61" s="4" t="s">
        <v>7</v>
      </c>
      <c r="E61" s="4">
        <v>1836</v>
      </c>
      <c r="F61" s="7" t="s">
        <v>58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2">
        <f>AVERAGE(C34:C61)</f>
        <v>6.1785714285714288</v>
      </c>
      <c r="D62" s="2"/>
      <c r="E62" s="23">
        <f>AVERAGE(E37,E41,E46:E54,E56,E58:E61)</f>
        <v>47812.375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5">
      <c r="A63" s="14" t="s">
        <v>63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5">
      <c r="A64" s="24" t="s">
        <v>64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59" t="s">
        <v>65</v>
      </c>
      <c r="B66" s="60"/>
      <c r="C66" s="6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5" t="s">
        <v>66</v>
      </c>
      <c r="B67" s="25" t="s">
        <v>74</v>
      </c>
      <c r="C67" s="25" t="s">
        <v>67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6">
        <f>H36</f>
        <v>0.5357142857142857</v>
      </c>
      <c r="B68" s="26">
        <f>H34/SUM(H33:H35)</f>
        <v>0.4642857142857143</v>
      </c>
      <c r="C68" s="27">
        <f>1-(A68^2+B68^2)</f>
        <v>0.49744897959183676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8" t="str">
        <f>B1</f>
        <v>Province</v>
      </c>
      <c r="B70" s="29" t="s">
        <v>68</v>
      </c>
      <c r="C70" s="29" t="s">
        <v>69</v>
      </c>
      <c r="D70" s="29" t="s">
        <v>71</v>
      </c>
      <c r="E70" s="29" t="s">
        <v>70</v>
      </c>
      <c r="F70" s="29" t="s">
        <v>72</v>
      </c>
      <c r="G70" s="29" t="s">
        <v>74</v>
      </c>
      <c r="H70" s="29" t="s">
        <v>39</v>
      </c>
      <c r="I70" s="29" t="s">
        <v>40</v>
      </c>
      <c r="J70" s="29" t="s">
        <v>73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45">
      <c r="A71" s="30" t="s">
        <v>10</v>
      </c>
      <c r="B71" s="62">
        <f>COUNTA(F34:F61)</f>
        <v>28</v>
      </c>
      <c r="C71" s="31">
        <f>COUNTIF(B34:B61,A71)</f>
        <v>9</v>
      </c>
      <c r="D71" s="32">
        <v>4</v>
      </c>
      <c r="E71" s="33">
        <f t="shared" ref="E71:E73" si="1">C71-D71</f>
        <v>5</v>
      </c>
      <c r="F71" s="34">
        <f>D71/C71</f>
        <v>0.44444444444444442</v>
      </c>
      <c r="G71" s="34">
        <f t="shared" ref="G71:G73" si="2">E71/C71</f>
        <v>0.55555555555555558</v>
      </c>
      <c r="H71" s="34">
        <f>1-((F71^2)+(G71^2))</f>
        <v>0.49382716049382713</v>
      </c>
      <c r="I71" s="35">
        <f>C71/B71</f>
        <v>0.32142857142857145</v>
      </c>
      <c r="J71" s="58">
        <f>$C$68-((I71*H71)+(I72*H72)+(H73*I73))</f>
        <v>8.5600907029478868E-3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45">
      <c r="A72" s="30" t="s">
        <v>3</v>
      </c>
      <c r="B72" s="63"/>
      <c r="C72" s="36">
        <f>COUNTIF(B34:B61,A72)</f>
        <v>9</v>
      </c>
      <c r="D72" s="37">
        <v>4</v>
      </c>
      <c r="E72" s="38">
        <f t="shared" si="1"/>
        <v>5</v>
      </c>
      <c r="F72" s="39">
        <f t="shared" ref="F72:F73" si="3">D72/C72</f>
        <v>0.44444444444444442</v>
      </c>
      <c r="G72" s="39">
        <f t="shared" si="2"/>
        <v>0.55555555555555558</v>
      </c>
      <c r="H72" s="39">
        <f t="shared" ref="H72:H73" si="4">1-((F72^2)+(G72^2))</f>
        <v>0.49382716049382713</v>
      </c>
      <c r="I72" s="40">
        <f>C72/B71</f>
        <v>0.32142857142857145</v>
      </c>
      <c r="J72" s="6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45">
      <c r="A73" s="30" t="s">
        <v>6</v>
      </c>
      <c r="B73" s="57"/>
      <c r="C73" s="36">
        <f>COUNTIF(B34:B61,A73)</f>
        <v>10</v>
      </c>
      <c r="D73" s="37">
        <v>4</v>
      </c>
      <c r="E73" s="38">
        <f t="shared" si="1"/>
        <v>6</v>
      </c>
      <c r="F73" s="39">
        <f t="shared" si="3"/>
        <v>0.4</v>
      </c>
      <c r="G73" s="39">
        <f t="shared" si="2"/>
        <v>0.6</v>
      </c>
      <c r="H73" s="39">
        <f t="shared" si="4"/>
        <v>0.48</v>
      </c>
      <c r="I73" s="40">
        <f>C73/B71</f>
        <v>0.35714285714285715</v>
      </c>
      <c r="J73" s="5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8" t="str">
        <f>C33</f>
        <v>Number of products</v>
      </c>
      <c r="B75" s="29" t="str">
        <f t="shared" ref="B75:D75" si="5">B70</f>
        <v># individuals</v>
      </c>
      <c r="C75" s="29" t="str">
        <f t="shared" si="5"/>
        <v># cases</v>
      </c>
      <c r="D75" s="29" t="str">
        <f t="shared" si="5"/>
        <v># mis classified</v>
      </c>
      <c r="E75" s="29" t="str">
        <f>E70</f>
        <v># well classified</v>
      </c>
      <c r="F75" s="29" t="str">
        <f t="shared" ref="F75" si="6">F70</f>
        <v>mis-classification rate</v>
      </c>
      <c r="G75" s="29" t="str">
        <f>G70</f>
        <v>Good classification rate</v>
      </c>
      <c r="H75" s="29" t="str">
        <f t="shared" ref="H75:J75" si="7">H70</f>
        <v>Gini</v>
      </c>
      <c r="I75" s="29" t="str">
        <f t="shared" si="7"/>
        <v>pk</v>
      </c>
      <c r="J75" s="29" t="str">
        <f t="shared" si="7"/>
        <v>Infromation gain</v>
      </c>
      <c r="K75" s="55" t="s">
        <v>80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35">
      <c r="A76" s="41" t="s">
        <v>41</v>
      </c>
      <c r="B76" s="62">
        <f>B71</f>
        <v>28</v>
      </c>
      <c r="C76" s="42">
        <v>16</v>
      </c>
      <c r="D76" s="43">
        <v>4</v>
      </c>
      <c r="E76" s="42">
        <f t="shared" ref="E76:E77" si="8">C76-D76</f>
        <v>12</v>
      </c>
      <c r="F76" s="44">
        <f t="shared" ref="F76:F77" si="9">D76/C76</f>
        <v>0.25</v>
      </c>
      <c r="G76" s="44">
        <f t="shared" ref="G76:G77" si="10">E76/C76</f>
        <v>0.75</v>
      </c>
      <c r="H76" s="45">
        <f t="shared" ref="H76:H77" si="11">1-((F76^2)+(G76^2))</f>
        <v>0.375</v>
      </c>
      <c r="I76" s="44">
        <f>C76/B76</f>
        <v>0.5714285714285714</v>
      </c>
      <c r="J76" s="56">
        <f>C68-((I76*H76)+(I77*H77))</f>
        <v>0.1641156462585035</v>
      </c>
      <c r="K76" s="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35">
      <c r="A77" s="41" t="s">
        <v>42</v>
      </c>
      <c r="B77" s="57"/>
      <c r="C77" s="42">
        <v>12</v>
      </c>
      <c r="D77" s="43">
        <v>2</v>
      </c>
      <c r="E77" s="42">
        <f t="shared" si="8"/>
        <v>10</v>
      </c>
      <c r="F77" s="44">
        <f t="shared" si="9"/>
        <v>0.16666666666666666</v>
      </c>
      <c r="G77" s="44">
        <f t="shared" si="10"/>
        <v>0.83333333333333337</v>
      </c>
      <c r="H77" s="45">
        <f t="shared" si="11"/>
        <v>0.27777777777777768</v>
      </c>
      <c r="I77" s="44">
        <f>C77/B76</f>
        <v>0.42857142857142855</v>
      </c>
      <c r="J77" s="57"/>
      <c r="K77" s="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35">
      <c r="A78" s="8"/>
      <c r="B78" s="46"/>
      <c r="C78" s="47"/>
      <c r="D78" s="8"/>
      <c r="E78" s="47"/>
      <c r="F78" s="48"/>
      <c r="G78" s="48"/>
      <c r="H78" s="49"/>
      <c r="I78" s="8"/>
      <c r="J78" s="50"/>
      <c r="K78" s="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5">
      <c r="A79" s="14" t="s">
        <v>76</v>
      </c>
      <c r="B79" s="2"/>
      <c r="C79" s="2"/>
      <c r="D79" s="8"/>
      <c r="E79" s="47"/>
      <c r="F79" s="48"/>
      <c r="G79" s="48"/>
      <c r="H79" s="49"/>
      <c r="I79" s="8"/>
      <c r="J79" s="5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5">
      <c r="A80" s="24" t="s">
        <v>77</v>
      </c>
      <c r="B80" s="10" t="s">
        <v>78</v>
      </c>
      <c r="C80" s="2" t="s">
        <v>84</v>
      </c>
      <c r="D80" s="8"/>
      <c r="E80" s="47"/>
      <c r="F80" s="48"/>
      <c r="G80" s="48"/>
      <c r="H80" s="49"/>
      <c r="I80" s="8"/>
      <c r="J80" s="5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8"/>
      <c r="B81" s="8"/>
      <c r="C81" s="8"/>
      <c r="D81" s="8"/>
      <c r="E81" s="8"/>
      <c r="F81" s="16">
        <v>10</v>
      </c>
      <c r="G81" s="17" t="s">
        <v>57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customHeight="1" x14ac:dyDescent="0.35">
      <c r="A82" s="59" t="s">
        <v>78</v>
      </c>
      <c r="B82" s="60"/>
      <c r="C82" s="61"/>
      <c r="D82" s="8"/>
      <c r="E82" s="47"/>
      <c r="F82" s="18">
        <v>1</v>
      </c>
      <c r="G82" s="19" t="s">
        <v>59</v>
      </c>
      <c r="H82" s="49"/>
      <c r="I82" s="8"/>
      <c r="J82" s="5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35">
      <c r="A83" s="25" t="s">
        <v>75</v>
      </c>
      <c r="B83" s="25" t="str">
        <f>B67</f>
        <v>Good classification rate</v>
      </c>
      <c r="C83" s="25" t="str">
        <f>C67</f>
        <v>parent's Gini</v>
      </c>
      <c r="D83" s="8"/>
      <c r="E83" s="47"/>
      <c r="F83" s="18">
        <v>1</v>
      </c>
      <c r="G83" s="19" t="s">
        <v>61</v>
      </c>
      <c r="H83" s="49"/>
      <c r="I83" s="8"/>
      <c r="J83" s="5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35">
      <c r="A84" s="26">
        <f>F84</f>
        <v>0.16666666666666666</v>
      </c>
      <c r="B84" s="26">
        <f>F81/SUM(F81:F83)</f>
        <v>0.83333333333333337</v>
      </c>
      <c r="C84" s="27">
        <f>1-(A84^2+B84^2)</f>
        <v>0.27777777777777768</v>
      </c>
      <c r="D84" s="8"/>
      <c r="E84" s="47"/>
      <c r="F84" s="20">
        <f>(F83+F82)/SUM(F81:F83)</f>
        <v>0.16666666666666666</v>
      </c>
      <c r="G84" s="19" t="str">
        <f>I36</f>
        <v>Natural error rate</v>
      </c>
      <c r="H84" s="49"/>
      <c r="I84" s="8"/>
      <c r="J84" s="5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35">
      <c r="A85" s="8"/>
      <c r="B85" s="46"/>
      <c r="C85" s="47"/>
      <c r="D85" s="8"/>
      <c r="E85" s="47"/>
      <c r="F85" s="48"/>
      <c r="G85" s="48"/>
      <c r="H85" s="49"/>
      <c r="I85" s="8"/>
      <c r="J85" s="5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8" t="str">
        <f>A70</f>
        <v>Province</v>
      </c>
      <c r="B86" s="29" t="str">
        <f>B70</f>
        <v># individuals</v>
      </c>
      <c r="C86" s="29" t="str">
        <f t="shared" ref="C86:J86" si="12">C70</f>
        <v># cases</v>
      </c>
      <c r="D86" s="29" t="str">
        <f t="shared" si="12"/>
        <v># mis classified</v>
      </c>
      <c r="E86" s="29" t="str">
        <f t="shared" si="12"/>
        <v># well classified</v>
      </c>
      <c r="F86" s="29" t="str">
        <f t="shared" si="12"/>
        <v>mis-classification rate</v>
      </c>
      <c r="G86" s="29" t="str">
        <f t="shared" si="12"/>
        <v>Good classification rate</v>
      </c>
      <c r="H86" s="29" t="str">
        <f t="shared" si="12"/>
        <v>Gini</v>
      </c>
      <c r="I86" s="29" t="str">
        <f t="shared" si="12"/>
        <v>pk</v>
      </c>
      <c r="J86" s="29" t="str">
        <f t="shared" si="12"/>
        <v>Infromation gain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45">
      <c r="A87" s="30" t="s">
        <v>10</v>
      </c>
      <c r="B87" s="62">
        <v>12</v>
      </c>
      <c r="C87" s="38">
        <v>4</v>
      </c>
      <c r="D87" s="37">
        <v>1</v>
      </c>
      <c r="E87" s="38">
        <f t="shared" ref="E87:E89" si="13">C87-D87</f>
        <v>3</v>
      </c>
      <c r="F87" s="39">
        <f t="shared" ref="F87:F89" si="14">D87/C87</f>
        <v>0.25</v>
      </c>
      <c r="G87" s="39">
        <f t="shared" ref="G87:G89" si="15">E87/C87</f>
        <v>0.75</v>
      </c>
      <c r="H87" s="39">
        <f t="shared" ref="H87:H89" si="16">1-((F87^2)+(G87^2))</f>
        <v>0.375</v>
      </c>
      <c r="I87" s="39">
        <f>C87/B87</f>
        <v>0.33333333333333331</v>
      </c>
      <c r="J87" s="58">
        <f>C84-((I87*H87)+(I88*H88)+(H89*I89))</f>
        <v>1.9444444444444375E-2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45">
      <c r="A88" s="30" t="s">
        <v>3</v>
      </c>
      <c r="B88" s="63"/>
      <c r="C88" s="38">
        <v>3</v>
      </c>
      <c r="D88" s="37">
        <v>0</v>
      </c>
      <c r="E88" s="38">
        <f t="shared" si="13"/>
        <v>3</v>
      </c>
      <c r="F88" s="39">
        <f t="shared" si="14"/>
        <v>0</v>
      </c>
      <c r="G88" s="39">
        <f t="shared" si="15"/>
        <v>1</v>
      </c>
      <c r="H88" s="39">
        <f t="shared" si="16"/>
        <v>0</v>
      </c>
      <c r="I88" s="39">
        <f>C88/B87</f>
        <v>0.25</v>
      </c>
      <c r="J88" s="6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45">
      <c r="A89" s="30" t="s">
        <v>6</v>
      </c>
      <c r="B89" s="57"/>
      <c r="C89" s="38">
        <v>5</v>
      </c>
      <c r="D89" s="37">
        <v>1</v>
      </c>
      <c r="E89" s="38">
        <f t="shared" si="13"/>
        <v>4</v>
      </c>
      <c r="F89" s="39">
        <f t="shared" si="14"/>
        <v>0.2</v>
      </c>
      <c r="G89" s="39">
        <f t="shared" si="15"/>
        <v>0.8</v>
      </c>
      <c r="H89" s="39">
        <f t="shared" si="16"/>
        <v>0.31999999999999984</v>
      </c>
      <c r="I89" s="39">
        <f>C89/B87</f>
        <v>0.41666666666666669</v>
      </c>
      <c r="J89" s="5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8" t="str">
        <f>F1</f>
        <v>Sex</v>
      </c>
      <c r="B91" s="29" t="str">
        <f t="shared" ref="B91:I91" si="17">B86</f>
        <v># individuals</v>
      </c>
      <c r="C91" s="29" t="str">
        <f t="shared" si="17"/>
        <v># cases</v>
      </c>
      <c r="D91" s="29" t="str">
        <f t="shared" si="17"/>
        <v># mis classified</v>
      </c>
      <c r="E91" s="29" t="str">
        <f t="shared" si="17"/>
        <v># well classified</v>
      </c>
      <c r="F91" s="29" t="str">
        <f t="shared" si="17"/>
        <v>mis-classification rate</v>
      </c>
      <c r="G91" s="29" t="str">
        <f t="shared" si="17"/>
        <v>Good classification rate</v>
      </c>
      <c r="H91" s="29" t="str">
        <f t="shared" si="17"/>
        <v>Gini</v>
      </c>
      <c r="I91" s="29" t="str">
        <f t="shared" si="17"/>
        <v>pk</v>
      </c>
      <c r="J91" s="29" t="str">
        <f>J86</f>
        <v>Infromation gain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41" t="s">
        <v>4</v>
      </c>
      <c r="B92" s="62">
        <f>B87</f>
        <v>12</v>
      </c>
      <c r="C92" s="42">
        <v>6</v>
      </c>
      <c r="D92" s="43">
        <v>0</v>
      </c>
      <c r="E92" s="42">
        <f t="shared" ref="E92:E93" si="18">C92-D92</f>
        <v>6</v>
      </c>
      <c r="F92" s="44">
        <f t="shared" ref="F92:F93" si="19">D92/C92</f>
        <v>0</v>
      </c>
      <c r="G92" s="44">
        <f t="shared" ref="G92:G93" si="20">E92/C92</f>
        <v>1</v>
      </c>
      <c r="H92" s="45">
        <f t="shared" ref="H92:H93" si="21">1-((F92^2)+(G92^2))</f>
        <v>0</v>
      </c>
      <c r="I92" s="44">
        <f>C92/B92</f>
        <v>0.5</v>
      </c>
      <c r="J92" s="56">
        <f>C84-((I92*H92)+(I93*H93))</f>
        <v>5.5555555555555469E-2</v>
      </c>
      <c r="K92" s="51" t="s">
        <v>56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41" t="s">
        <v>7</v>
      </c>
      <c r="B93" s="57"/>
      <c r="C93" s="42">
        <v>6</v>
      </c>
      <c r="D93" s="43">
        <v>2</v>
      </c>
      <c r="E93" s="42">
        <f t="shared" si="18"/>
        <v>4</v>
      </c>
      <c r="F93" s="44">
        <f t="shared" si="19"/>
        <v>0.33333333333333331</v>
      </c>
      <c r="G93" s="44">
        <f t="shared" si="20"/>
        <v>0.66666666666666663</v>
      </c>
      <c r="H93" s="45">
        <f t="shared" si="21"/>
        <v>0.44444444444444442</v>
      </c>
      <c r="I93" s="44">
        <f>C93/B92</f>
        <v>0.5</v>
      </c>
      <c r="J93" s="57"/>
      <c r="K93" s="51" t="s">
        <v>56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5">
      <c r="A95" s="14" t="s">
        <v>79</v>
      </c>
      <c r="B95" s="2"/>
      <c r="C95" s="2"/>
      <c r="D95" s="8"/>
      <c r="E95" s="47"/>
      <c r="F95" s="48"/>
      <c r="G95" s="48"/>
      <c r="H95" s="49"/>
      <c r="I95" s="8"/>
      <c r="J95" s="5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5">
      <c r="A96" s="24" t="str">
        <f>A80</f>
        <v>2nd depth</v>
      </c>
      <c r="B96" s="10" t="s">
        <v>81</v>
      </c>
      <c r="C96" s="2" t="s">
        <v>83</v>
      </c>
      <c r="D96" s="8"/>
      <c r="E96" s="47"/>
      <c r="F96" s="48"/>
      <c r="G96" s="48"/>
      <c r="H96" s="49"/>
      <c r="I96" s="8"/>
      <c r="J96" s="5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8"/>
      <c r="B97" s="8"/>
      <c r="C97" s="8"/>
      <c r="D97" s="8"/>
      <c r="E97" s="8"/>
      <c r="F97" s="16">
        <v>2</v>
      </c>
      <c r="G97" s="17" t="s">
        <v>57</v>
      </c>
      <c r="H97" s="8"/>
      <c r="I97" s="8"/>
      <c r="J97" s="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59" t="s">
        <v>82</v>
      </c>
      <c r="B98" s="60"/>
      <c r="C98" s="61"/>
      <c r="D98" s="8"/>
      <c r="E98" s="47"/>
      <c r="F98" s="18">
        <v>12</v>
      </c>
      <c r="G98" s="19" t="s">
        <v>59</v>
      </c>
      <c r="H98" s="49"/>
      <c r="I98" s="8"/>
      <c r="J98" s="5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5" t="str">
        <f>A83</f>
        <v>MCR</v>
      </c>
      <c r="B99" s="25" t="str">
        <f t="shared" ref="B99:C99" si="22">B83</f>
        <v>Good classification rate</v>
      </c>
      <c r="C99" s="25" t="str">
        <f t="shared" si="22"/>
        <v>parent's Gini</v>
      </c>
      <c r="D99" s="8"/>
      <c r="E99" s="47"/>
      <c r="F99" s="18">
        <v>2</v>
      </c>
      <c r="G99" s="19" t="s">
        <v>61</v>
      </c>
      <c r="H99" s="49"/>
      <c r="I99" s="8"/>
      <c r="J99" s="5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6">
        <f>F100</f>
        <v>0.25</v>
      </c>
      <c r="B100" s="26">
        <f>F98/SUM(F97:F99)</f>
        <v>0.75</v>
      </c>
      <c r="C100" s="27">
        <f>1-(A100^2+B100^2)</f>
        <v>0.375</v>
      </c>
      <c r="D100" s="8"/>
      <c r="E100" s="47"/>
      <c r="F100" s="20">
        <f>(F97+F99)/SUM(F97:F99)</f>
        <v>0.25</v>
      </c>
      <c r="G100" s="19" t="str">
        <f>G84</f>
        <v>Natural error rate</v>
      </c>
      <c r="H100" s="49"/>
      <c r="I100" s="8"/>
      <c r="J100" s="5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8"/>
      <c r="B101" s="46"/>
      <c r="C101" s="47"/>
      <c r="D101" s="8"/>
      <c r="E101" s="47"/>
      <c r="F101" s="48"/>
      <c r="G101" s="48"/>
      <c r="H101" s="49"/>
      <c r="I101" s="8"/>
      <c r="J101" s="5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8" t="s">
        <v>38</v>
      </c>
      <c r="B102" s="29" t="str">
        <f>B86</f>
        <v># individuals</v>
      </c>
      <c r="C102" s="29" t="str">
        <f t="shared" ref="C102:J102" si="23">C86</f>
        <v># cases</v>
      </c>
      <c r="D102" s="29" t="str">
        <f t="shared" si="23"/>
        <v># mis classified</v>
      </c>
      <c r="E102" s="29" t="str">
        <f t="shared" si="23"/>
        <v># well classified</v>
      </c>
      <c r="F102" s="29" t="str">
        <f t="shared" si="23"/>
        <v>mis-classification rate</v>
      </c>
      <c r="G102" s="29" t="str">
        <f t="shared" si="23"/>
        <v>Good classification rate</v>
      </c>
      <c r="H102" s="29" t="str">
        <f t="shared" si="23"/>
        <v>Gini</v>
      </c>
      <c r="I102" s="29" t="str">
        <f t="shared" si="23"/>
        <v>pk</v>
      </c>
      <c r="J102" s="29" t="str">
        <f t="shared" si="23"/>
        <v>Infromation gain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41" t="s">
        <v>43</v>
      </c>
      <c r="B103" s="62">
        <v>16</v>
      </c>
      <c r="C103" s="42">
        <v>10</v>
      </c>
      <c r="D103" s="43">
        <v>4</v>
      </c>
      <c r="E103" s="42">
        <f t="shared" ref="E103:E104" si="24">C103-D103</f>
        <v>6</v>
      </c>
      <c r="F103" s="44">
        <f t="shared" ref="F103:F104" si="25">D103/C103</f>
        <v>0.4</v>
      </c>
      <c r="G103" s="44">
        <f t="shared" ref="G103:G104" si="26">E103/C103</f>
        <v>0.6</v>
      </c>
      <c r="H103" s="45">
        <f t="shared" ref="H103:H104" si="27">1-((F103^2)+(G103^2))</f>
        <v>0.48</v>
      </c>
      <c r="I103" s="44">
        <f>C103/B103</f>
        <v>0.625</v>
      </c>
      <c r="J103" s="56">
        <f>C100-((I103*H103)+(I104*H104))</f>
        <v>7.5000000000000011E-2</v>
      </c>
      <c r="K103" s="51" t="s">
        <v>58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41" t="s">
        <v>44</v>
      </c>
      <c r="B104" s="57"/>
      <c r="C104" s="42">
        <v>6</v>
      </c>
      <c r="D104" s="43">
        <v>0</v>
      </c>
      <c r="E104" s="42">
        <f t="shared" si="24"/>
        <v>6</v>
      </c>
      <c r="F104" s="44">
        <f t="shared" si="25"/>
        <v>0</v>
      </c>
      <c r="G104" s="44">
        <f t="shared" si="26"/>
        <v>1</v>
      </c>
      <c r="H104" s="45">
        <f t="shared" si="27"/>
        <v>0</v>
      </c>
      <c r="I104" s="44">
        <f>C104/B103</f>
        <v>0.375</v>
      </c>
      <c r="J104" s="57"/>
      <c r="K104" s="51" t="s">
        <v>58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8" t="str">
        <f>A91</f>
        <v>Sex</v>
      </c>
      <c r="B106" s="29" t="str">
        <f t="shared" ref="B106:I106" si="28">B102</f>
        <v># individuals</v>
      </c>
      <c r="C106" s="29" t="str">
        <f t="shared" si="28"/>
        <v># cases</v>
      </c>
      <c r="D106" s="29" t="str">
        <f t="shared" si="28"/>
        <v># mis classified</v>
      </c>
      <c r="E106" s="29" t="str">
        <f t="shared" si="28"/>
        <v># well classified</v>
      </c>
      <c r="F106" s="29" t="str">
        <f t="shared" si="28"/>
        <v>mis-classification rate</v>
      </c>
      <c r="G106" s="29" t="str">
        <f t="shared" si="28"/>
        <v>Good classification rate</v>
      </c>
      <c r="H106" s="29" t="str">
        <f t="shared" si="28"/>
        <v>Gini</v>
      </c>
      <c r="I106" s="29" t="str">
        <f t="shared" si="28"/>
        <v>pk</v>
      </c>
      <c r="J106" s="29" t="str">
        <f>J102</f>
        <v>Infromation gain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41" t="s">
        <v>4</v>
      </c>
      <c r="B107" s="62">
        <f>B103</f>
        <v>16</v>
      </c>
      <c r="C107" s="42">
        <v>6</v>
      </c>
      <c r="D107" s="43">
        <v>1</v>
      </c>
      <c r="E107" s="42">
        <f t="shared" ref="E107:E108" si="29">C107-D107</f>
        <v>5</v>
      </c>
      <c r="F107" s="44">
        <f t="shared" ref="F107:F108" si="30">D107/C107</f>
        <v>0.16666666666666666</v>
      </c>
      <c r="G107" s="44">
        <f t="shared" ref="G107:G108" si="31">E107/C107</f>
        <v>0.83333333333333337</v>
      </c>
      <c r="H107" s="45">
        <f t="shared" ref="H107:H108" si="32">1-((F107^2)+(G107^2))</f>
        <v>0.27777777777777768</v>
      </c>
      <c r="I107" s="44">
        <f>C107/B107</f>
        <v>0.375</v>
      </c>
      <c r="J107" s="58">
        <f>C100-((I107*H107)+(I108*H108))</f>
        <v>8.3333333333333592E-3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41" t="s">
        <v>7</v>
      </c>
      <c r="B108" s="57"/>
      <c r="C108" s="42">
        <v>10</v>
      </c>
      <c r="D108" s="43">
        <v>3</v>
      </c>
      <c r="E108" s="42">
        <f t="shared" si="29"/>
        <v>7</v>
      </c>
      <c r="F108" s="44">
        <f t="shared" si="30"/>
        <v>0.3</v>
      </c>
      <c r="G108" s="44">
        <f t="shared" si="31"/>
        <v>0.7</v>
      </c>
      <c r="H108" s="45">
        <f t="shared" si="32"/>
        <v>0.42000000000000004</v>
      </c>
      <c r="I108" s="44">
        <f>C108/B107</f>
        <v>0.625</v>
      </c>
      <c r="J108" s="5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52" t="s">
        <v>45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45">
      <c r="A119" s="2"/>
      <c r="B119" s="2"/>
      <c r="C119" s="2"/>
      <c r="D119" s="2"/>
      <c r="E119" s="2"/>
      <c r="F119" s="2"/>
      <c r="G119" s="53" t="s">
        <v>42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5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33:F64" xr:uid="{00000000-0009-0000-0000-000002000000}"/>
  <mergeCells count="15">
    <mergeCell ref="J92:J93"/>
    <mergeCell ref="J103:J104"/>
    <mergeCell ref="J107:J108"/>
    <mergeCell ref="A66:C66"/>
    <mergeCell ref="B71:B73"/>
    <mergeCell ref="J71:J73"/>
    <mergeCell ref="B76:B77"/>
    <mergeCell ref="J76:J77"/>
    <mergeCell ref="A82:C82"/>
    <mergeCell ref="J87:J89"/>
    <mergeCell ref="B87:B89"/>
    <mergeCell ref="B92:B93"/>
    <mergeCell ref="A98:C98"/>
    <mergeCell ref="B103:B104"/>
    <mergeCell ref="B107:B10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E7FB-3497-427B-8EB2-2801FD924434}">
  <dimension ref="A1:Z1000"/>
  <sheetViews>
    <sheetView topLeftCell="A112" workbookViewId="0">
      <selection activeCell="B27" sqref="B27"/>
    </sheetView>
  </sheetViews>
  <sheetFormatPr defaultColWidth="11.23046875" defaultRowHeight="15" customHeight="1" x14ac:dyDescent="0.35"/>
  <cols>
    <col min="1" max="1" width="21.765625" style="66" customWidth="1"/>
    <col min="2" max="2" width="24.69140625" style="66" customWidth="1"/>
    <col min="3" max="3" width="11.69140625" style="66" customWidth="1"/>
    <col min="4" max="4" width="14.4609375" style="66" customWidth="1"/>
    <col min="5" max="5" width="15.07421875" style="66" customWidth="1"/>
    <col min="6" max="6" width="30.69140625" style="66" customWidth="1"/>
    <col min="7" max="7" width="27.69140625" style="66" customWidth="1"/>
    <col min="8" max="8" width="14.4609375" style="66" customWidth="1"/>
    <col min="9" max="9" width="21.4609375" style="66" customWidth="1"/>
    <col min="10" max="10" width="22.69140625" style="66" customWidth="1"/>
    <col min="11" max="11" width="27.07421875" style="66" customWidth="1"/>
    <col min="12" max="12" width="42.3046875" style="66" customWidth="1"/>
    <col min="13" max="13" width="33.07421875" style="66" customWidth="1"/>
    <col min="14" max="26" width="10.53515625" style="66" customWidth="1"/>
    <col min="27" max="16384" width="11.23046875" style="66"/>
  </cols>
  <sheetData>
    <row r="1" spans="1:26" ht="39" customHeight="1" x14ac:dyDescent="0.35">
      <c r="A1" s="64" t="s">
        <v>85</v>
      </c>
      <c r="B1" s="64" t="s">
        <v>86</v>
      </c>
      <c r="C1" s="64" t="s">
        <v>87</v>
      </c>
      <c r="D1" s="64" t="s">
        <v>0</v>
      </c>
      <c r="E1" s="64" t="s">
        <v>88</v>
      </c>
      <c r="F1" s="64" t="s">
        <v>89</v>
      </c>
      <c r="G1" s="64" t="s">
        <v>90</v>
      </c>
      <c r="H1" s="64" t="s">
        <v>91</v>
      </c>
      <c r="I1" s="64" t="s">
        <v>92</v>
      </c>
      <c r="J1" s="64" t="s">
        <v>93</v>
      </c>
      <c r="K1" s="65"/>
      <c r="L1" s="64" t="s">
        <v>94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6.5" customHeight="1" x14ac:dyDescent="0.35">
      <c r="A2" s="67" t="s">
        <v>2</v>
      </c>
      <c r="B2" s="68" t="s">
        <v>3</v>
      </c>
      <c r="C2" s="68">
        <v>8</v>
      </c>
      <c r="D2" s="68">
        <v>22</v>
      </c>
      <c r="E2" s="68">
        <v>45854</v>
      </c>
      <c r="F2" s="68" t="s">
        <v>4</v>
      </c>
      <c r="G2" s="68">
        <v>1567</v>
      </c>
      <c r="H2" s="69" t="s">
        <v>95</v>
      </c>
      <c r="I2" s="68">
        <v>0</v>
      </c>
      <c r="J2" s="70" t="s">
        <v>96</v>
      </c>
      <c r="K2" s="71" t="s">
        <v>14</v>
      </c>
      <c r="L2" s="72">
        <v>1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6.5" customHeight="1" x14ac:dyDescent="0.35">
      <c r="A3" s="67" t="s">
        <v>5</v>
      </c>
      <c r="B3" s="68" t="s">
        <v>6</v>
      </c>
      <c r="C3" s="68">
        <v>11</v>
      </c>
      <c r="D3" s="68">
        <v>27</v>
      </c>
      <c r="E3" s="68">
        <v>43234</v>
      </c>
      <c r="F3" s="68" t="s">
        <v>7</v>
      </c>
      <c r="G3" s="68">
        <v>2456</v>
      </c>
      <c r="H3" s="69" t="s">
        <v>95</v>
      </c>
      <c r="I3" s="68">
        <v>0</v>
      </c>
      <c r="J3" s="70" t="s">
        <v>95</v>
      </c>
      <c r="K3" s="65"/>
      <c r="L3" s="73">
        <v>1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6.5" customHeight="1" x14ac:dyDescent="0.35">
      <c r="A4" s="67" t="s">
        <v>8</v>
      </c>
      <c r="B4" s="68" t="s">
        <v>6</v>
      </c>
      <c r="C4" s="68">
        <v>5</v>
      </c>
      <c r="D4" s="68">
        <v>42</v>
      </c>
      <c r="E4" s="68">
        <v>54789</v>
      </c>
      <c r="F4" s="68" t="s">
        <v>7</v>
      </c>
      <c r="G4" s="68">
        <v>1923</v>
      </c>
      <c r="H4" s="74" t="s">
        <v>96</v>
      </c>
      <c r="I4" s="68">
        <v>0</v>
      </c>
      <c r="J4" s="70" t="s">
        <v>95</v>
      </c>
      <c r="K4" s="71" t="s">
        <v>14</v>
      </c>
      <c r="L4" s="72">
        <v>1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6.5" customHeight="1" x14ac:dyDescent="0.35">
      <c r="A5" s="67" t="s">
        <v>9</v>
      </c>
      <c r="B5" s="68" t="s">
        <v>10</v>
      </c>
      <c r="C5" s="68">
        <v>12</v>
      </c>
      <c r="D5" s="68">
        <v>29</v>
      </c>
      <c r="E5" s="68">
        <v>34453</v>
      </c>
      <c r="F5" s="68" t="s">
        <v>4</v>
      </c>
      <c r="G5" s="68">
        <v>2466</v>
      </c>
      <c r="H5" s="69" t="s">
        <v>95</v>
      </c>
      <c r="I5" s="68">
        <v>0</v>
      </c>
      <c r="J5" s="70" t="s">
        <v>97</v>
      </c>
      <c r="K5" s="71" t="s">
        <v>14</v>
      </c>
      <c r="L5" s="72">
        <v>1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6.5" customHeight="1" x14ac:dyDescent="0.35">
      <c r="A6" s="67" t="s">
        <v>11</v>
      </c>
      <c r="B6" s="68" t="s">
        <v>3</v>
      </c>
      <c r="C6" s="68">
        <v>7</v>
      </c>
      <c r="D6" s="68">
        <v>18</v>
      </c>
      <c r="E6" s="68">
        <v>30000</v>
      </c>
      <c r="F6" s="68" t="s">
        <v>4</v>
      </c>
      <c r="G6" s="68">
        <v>154</v>
      </c>
      <c r="H6" s="69" t="s">
        <v>95</v>
      </c>
      <c r="I6" s="68">
        <v>0</v>
      </c>
      <c r="J6" s="70" t="s">
        <v>96</v>
      </c>
      <c r="K6" s="71" t="s">
        <v>14</v>
      </c>
      <c r="L6" s="72">
        <v>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6.5" customHeight="1" x14ac:dyDescent="0.35">
      <c r="A7" s="67" t="s">
        <v>12</v>
      </c>
      <c r="B7" s="68" t="s">
        <v>10</v>
      </c>
      <c r="C7" s="68">
        <v>4</v>
      </c>
      <c r="D7" s="68">
        <v>26</v>
      </c>
      <c r="E7" s="68">
        <v>50549</v>
      </c>
      <c r="F7" s="68" t="s">
        <v>4</v>
      </c>
      <c r="G7" s="68">
        <v>1028</v>
      </c>
      <c r="H7" s="74" t="s">
        <v>96</v>
      </c>
      <c r="I7" s="68">
        <v>0</v>
      </c>
      <c r="J7" s="70" t="s">
        <v>97</v>
      </c>
      <c r="K7" s="71" t="s">
        <v>14</v>
      </c>
      <c r="L7" s="72">
        <v>1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16.5" customHeight="1" x14ac:dyDescent="0.35">
      <c r="A8" s="67" t="s">
        <v>13</v>
      </c>
      <c r="B8" s="68" t="s">
        <v>10</v>
      </c>
      <c r="C8" s="68">
        <v>1</v>
      </c>
      <c r="D8" s="68">
        <v>45</v>
      </c>
      <c r="E8" s="68">
        <v>44356</v>
      </c>
      <c r="F8" s="68" t="s">
        <v>4</v>
      </c>
      <c r="G8" s="68">
        <v>4277</v>
      </c>
      <c r="H8" s="75" t="s">
        <v>97</v>
      </c>
      <c r="I8" s="68">
        <v>0</v>
      </c>
      <c r="J8" s="70" t="s">
        <v>97</v>
      </c>
      <c r="K8" s="65"/>
      <c r="L8" s="73">
        <v>1</v>
      </c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16.5" customHeight="1" x14ac:dyDescent="0.35">
      <c r="A9" s="67" t="s">
        <v>15</v>
      </c>
      <c r="B9" s="68" t="s">
        <v>6</v>
      </c>
      <c r="C9" s="68">
        <v>6</v>
      </c>
      <c r="D9" s="68">
        <v>21</v>
      </c>
      <c r="E9" s="68">
        <v>93456</v>
      </c>
      <c r="F9" s="68" t="s">
        <v>7</v>
      </c>
      <c r="G9" s="68">
        <v>1055</v>
      </c>
      <c r="H9" s="75" t="s">
        <v>97</v>
      </c>
      <c r="I9" s="68">
        <v>0</v>
      </c>
      <c r="J9" s="70" t="s">
        <v>95</v>
      </c>
      <c r="K9" s="71" t="s">
        <v>14</v>
      </c>
      <c r="L9" s="72">
        <v>1</v>
      </c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16.5" customHeight="1" x14ac:dyDescent="0.35">
      <c r="A10" s="67" t="s">
        <v>16</v>
      </c>
      <c r="B10" s="68" t="s">
        <v>10</v>
      </c>
      <c r="C10" s="68">
        <v>5</v>
      </c>
      <c r="D10" s="68">
        <v>33</v>
      </c>
      <c r="E10" s="68">
        <v>55759</v>
      </c>
      <c r="F10" s="68" t="s">
        <v>7</v>
      </c>
      <c r="G10" s="68">
        <v>2312</v>
      </c>
      <c r="H10" s="74" t="s">
        <v>96</v>
      </c>
      <c r="I10" s="68">
        <v>1</v>
      </c>
      <c r="J10" s="70" t="s">
        <v>96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16.5" customHeight="1" x14ac:dyDescent="0.35">
      <c r="A11" s="67" t="s">
        <v>17</v>
      </c>
      <c r="B11" s="68" t="s">
        <v>10</v>
      </c>
      <c r="C11" s="68">
        <v>7</v>
      </c>
      <c r="D11" s="68">
        <v>39</v>
      </c>
      <c r="E11" s="68">
        <v>34678</v>
      </c>
      <c r="F11" s="68" t="s">
        <v>7</v>
      </c>
      <c r="G11" s="68">
        <v>1546</v>
      </c>
      <c r="H11" s="74" t="s">
        <v>96</v>
      </c>
      <c r="I11" s="68">
        <v>1</v>
      </c>
      <c r="J11" s="70" t="s">
        <v>96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16.5" customHeight="1" x14ac:dyDescent="0.35">
      <c r="A12" s="67" t="s">
        <v>18</v>
      </c>
      <c r="B12" s="68" t="s">
        <v>6</v>
      </c>
      <c r="C12" s="68">
        <v>14</v>
      </c>
      <c r="D12" s="68">
        <v>31</v>
      </c>
      <c r="E12" s="68">
        <v>45000</v>
      </c>
      <c r="F12" s="68" t="s">
        <v>7</v>
      </c>
      <c r="G12" s="68">
        <v>4277</v>
      </c>
      <c r="H12" s="69" t="s">
        <v>95</v>
      </c>
      <c r="I12" s="68">
        <v>1</v>
      </c>
      <c r="J12" s="70" t="s">
        <v>95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16.5" customHeight="1" x14ac:dyDescent="0.35">
      <c r="A13" s="67" t="s">
        <v>19</v>
      </c>
      <c r="B13" s="68" t="s">
        <v>10</v>
      </c>
      <c r="C13" s="68">
        <v>12</v>
      </c>
      <c r="D13" s="68">
        <v>18</v>
      </c>
      <c r="E13" s="68">
        <v>65789</v>
      </c>
      <c r="F13" s="68" t="s">
        <v>4</v>
      </c>
      <c r="G13" s="68">
        <v>1055</v>
      </c>
      <c r="H13" s="69" t="s">
        <v>95</v>
      </c>
      <c r="I13" s="68">
        <v>1</v>
      </c>
      <c r="J13" s="70" t="s">
        <v>97</v>
      </c>
      <c r="K13" s="65" t="s">
        <v>14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16.5" customHeight="1" x14ac:dyDescent="0.35">
      <c r="A14" s="67" t="s">
        <v>20</v>
      </c>
      <c r="B14" s="68" t="s">
        <v>10</v>
      </c>
      <c r="C14" s="68">
        <v>5</v>
      </c>
      <c r="D14" s="68">
        <v>26</v>
      </c>
      <c r="E14" s="68">
        <v>89765</v>
      </c>
      <c r="F14" s="68" t="s">
        <v>4</v>
      </c>
      <c r="G14" s="68">
        <v>745</v>
      </c>
      <c r="H14" s="74" t="s">
        <v>96</v>
      </c>
      <c r="I14" s="68">
        <v>1</v>
      </c>
      <c r="J14" s="70" t="s">
        <v>97</v>
      </c>
      <c r="K14" s="65" t="s">
        <v>14</v>
      </c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16.5" customHeight="1" x14ac:dyDescent="0.35">
      <c r="A15" s="67" t="s">
        <v>21</v>
      </c>
      <c r="B15" s="68" t="s">
        <v>6</v>
      </c>
      <c r="C15" s="68">
        <v>5</v>
      </c>
      <c r="D15" s="68">
        <v>31</v>
      </c>
      <c r="E15" s="68">
        <v>47894</v>
      </c>
      <c r="F15" s="68" t="s">
        <v>7</v>
      </c>
      <c r="G15" s="68">
        <v>1283</v>
      </c>
      <c r="H15" s="74" t="s">
        <v>96</v>
      </c>
      <c r="I15" s="68">
        <v>1</v>
      </c>
      <c r="J15" s="70" t="s">
        <v>95</v>
      </c>
      <c r="K15" s="65" t="s">
        <v>14</v>
      </c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16.5" customHeight="1" x14ac:dyDescent="0.35">
      <c r="A16" s="67" t="s">
        <v>22</v>
      </c>
      <c r="B16" s="68" t="s">
        <v>6</v>
      </c>
      <c r="C16" s="68">
        <v>4</v>
      </c>
      <c r="D16" s="68">
        <v>33</v>
      </c>
      <c r="E16" s="68">
        <v>39776</v>
      </c>
      <c r="F16" s="68" t="s">
        <v>7</v>
      </c>
      <c r="G16" s="68">
        <v>2213</v>
      </c>
      <c r="H16" s="74" t="s">
        <v>96</v>
      </c>
      <c r="I16" s="68">
        <v>1</v>
      </c>
      <c r="J16" s="76" t="s">
        <v>95</v>
      </c>
      <c r="K16" s="65" t="s">
        <v>14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16.5" customHeight="1" x14ac:dyDescent="0.35">
      <c r="A17" s="67" t="s">
        <v>23</v>
      </c>
      <c r="B17" s="68" t="s">
        <v>10</v>
      </c>
      <c r="C17" s="68">
        <v>1</v>
      </c>
      <c r="D17" s="68">
        <v>18</v>
      </c>
      <c r="E17" s="68">
        <v>54789</v>
      </c>
      <c r="F17" s="68" t="s">
        <v>4</v>
      </c>
      <c r="G17" s="68">
        <v>2466</v>
      </c>
      <c r="H17" s="75" t="s">
        <v>97</v>
      </c>
      <c r="I17" s="68">
        <v>1</v>
      </c>
      <c r="J17" s="70" t="s">
        <v>97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16.5" customHeight="1" x14ac:dyDescent="0.35">
      <c r="A18" s="67" t="s">
        <v>24</v>
      </c>
      <c r="B18" s="68" t="s">
        <v>3</v>
      </c>
      <c r="C18" s="68">
        <v>4</v>
      </c>
      <c r="D18" s="68">
        <v>18</v>
      </c>
      <c r="E18" s="68">
        <v>48983</v>
      </c>
      <c r="F18" s="68" t="s">
        <v>4</v>
      </c>
      <c r="G18" s="68">
        <v>567</v>
      </c>
      <c r="H18" s="74" t="s">
        <v>96</v>
      </c>
      <c r="I18" s="68">
        <v>1</v>
      </c>
      <c r="J18" s="70" t="s">
        <v>96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ht="16.5" customHeight="1" x14ac:dyDescent="0.35">
      <c r="A19" s="67" t="s">
        <v>25</v>
      </c>
      <c r="B19" s="68" t="s">
        <v>3</v>
      </c>
      <c r="C19" s="68">
        <v>2</v>
      </c>
      <c r="D19" s="68">
        <v>35</v>
      </c>
      <c r="E19" s="68">
        <v>89498</v>
      </c>
      <c r="F19" s="68" t="s">
        <v>7</v>
      </c>
      <c r="G19" s="68">
        <v>738</v>
      </c>
      <c r="H19" s="75" t="s">
        <v>97</v>
      </c>
      <c r="I19" s="68">
        <v>1</v>
      </c>
      <c r="J19" s="70" t="s">
        <v>96</v>
      </c>
      <c r="K19" s="65" t="s">
        <v>14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ht="16.5" customHeight="1" x14ac:dyDescent="0.35">
      <c r="A20" s="67" t="s">
        <v>26</v>
      </c>
      <c r="B20" s="68" t="s">
        <v>6</v>
      </c>
      <c r="C20" s="68">
        <v>1</v>
      </c>
      <c r="D20" s="68">
        <v>29</v>
      </c>
      <c r="E20" s="68">
        <v>93456</v>
      </c>
      <c r="F20" s="68" t="s">
        <v>7</v>
      </c>
      <c r="G20" s="68">
        <v>2129</v>
      </c>
      <c r="H20" s="69" t="s">
        <v>95</v>
      </c>
      <c r="I20" s="68">
        <v>1</v>
      </c>
      <c r="J20" s="76" t="s">
        <v>95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5.75" customHeight="1" x14ac:dyDescent="0.35">
      <c r="A21" s="67" t="s">
        <v>27</v>
      </c>
      <c r="B21" s="68" t="s">
        <v>6</v>
      </c>
      <c r="C21" s="68">
        <v>7</v>
      </c>
      <c r="D21" s="68">
        <v>33</v>
      </c>
      <c r="E21" s="68">
        <v>75355</v>
      </c>
      <c r="F21" s="68" t="s">
        <v>7</v>
      </c>
      <c r="G21" s="68">
        <v>3987</v>
      </c>
      <c r="H21" s="69" t="s">
        <v>95</v>
      </c>
      <c r="I21" s="68">
        <v>1</v>
      </c>
      <c r="J21" s="76" t="s">
        <v>95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5.75" customHeight="1" x14ac:dyDescent="0.35">
      <c r="A22" s="67" t="s">
        <v>28</v>
      </c>
      <c r="B22" s="68" t="s">
        <v>3</v>
      </c>
      <c r="C22" s="68">
        <v>3</v>
      </c>
      <c r="D22" s="68">
        <v>27</v>
      </c>
      <c r="E22" s="68">
        <v>43465</v>
      </c>
      <c r="F22" s="68" t="s">
        <v>7</v>
      </c>
      <c r="G22" s="68">
        <v>2419</v>
      </c>
      <c r="H22" s="74" t="s">
        <v>96</v>
      </c>
      <c r="I22" s="68">
        <v>1</v>
      </c>
      <c r="J22" s="70" t="s">
        <v>96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5.75" customHeight="1" x14ac:dyDescent="0.35">
      <c r="A23" s="67" t="s">
        <v>29</v>
      </c>
      <c r="B23" s="68" t="s">
        <v>6</v>
      </c>
      <c r="C23" s="68">
        <v>7</v>
      </c>
      <c r="D23" s="68">
        <v>30</v>
      </c>
      <c r="E23" s="68">
        <v>34678</v>
      </c>
      <c r="F23" s="68" t="s">
        <v>7</v>
      </c>
      <c r="G23" s="68">
        <v>745</v>
      </c>
      <c r="H23" s="75" t="s">
        <v>97</v>
      </c>
      <c r="I23" s="68">
        <v>1</v>
      </c>
      <c r="J23" s="76" t="s">
        <v>95</v>
      </c>
      <c r="K23" s="65" t="s">
        <v>14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5.75" customHeight="1" x14ac:dyDescent="0.35">
      <c r="A24" s="67" t="s">
        <v>30</v>
      </c>
      <c r="B24" s="68" t="s">
        <v>10</v>
      </c>
      <c r="C24" s="68">
        <v>3</v>
      </c>
      <c r="D24" s="68">
        <v>39</v>
      </c>
      <c r="E24" s="68">
        <v>44356</v>
      </c>
      <c r="F24" s="68" t="s">
        <v>4</v>
      </c>
      <c r="G24" s="68">
        <v>993</v>
      </c>
      <c r="H24" s="75" t="s">
        <v>97</v>
      </c>
      <c r="I24" s="68">
        <v>1</v>
      </c>
      <c r="J24" s="70" t="s">
        <v>97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5.75" customHeight="1" x14ac:dyDescent="0.35">
      <c r="A25" s="67" t="s">
        <v>31</v>
      </c>
      <c r="B25" s="68" t="s">
        <v>3</v>
      </c>
      <c r="C25" s="68">
        <v>3</v>
      </c>
      <c r="D25" s="68">
        <v>32</v>
      </c>
      <c r="E25" s="68">
        <v>32745</v>
      </c>
      <c r="F25" s="68" t="s">
        <v>4</v>
      </c>
      <c r="G25" s="68">
        <v>678</v>
      </c>
      <c r="H25" s="74" t="s">
        <v>96</v>
      </c>
      <c r="I25" s="68">
        <v>2</v>
      </c>
      <c r="J25" s="70" t="s">
        <v>96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5.75" customHeight="1" x14ac:dyDescent="0.35">
      <c r="A26" s="67" t="s">
        <v>32</v>
      </c>
      <c r="B26" s="68" t="s">
        <v>10</v>
      </c>
      <c r="C26" s="68">
        <v>5</v>
      </c>
      <c r="D26" s="68">
        <v>36</v>
      </c>
      <c r="E26" s="68">
        <v>54748</v>
      </c>
      <c r="F26" s="68" t="s">
        <v>7</v>
      </c>
      <c r="G26" s="68">
        <v>1457</v>
      </c>
      <c r="H26" s="74" t="s">
        <v>96</v>
      </c>
      <c r="I26" s="68">
        <v>2</v>
      </c>
      <c r="J26" s="70" t="s">
        <v>96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5.75" customHeight="1" x14ac:dyDescent="0.35">
      <c r="A27" s="67" t="s">
        <v>33</v>
      </c>
      <c r="B27" s="68" t="s">
        <v>3</v>
      </c>
      <c r="C27" s="68">
        <v>2</v>
      </c>
      <c r="D27" s="68">
        <v>19</v>
      </c>
      <c r="E27" s="68">
        <v>67493</v>
      </c>
      <c r="F27" s="68" t="s">
        <v>4</v>
      </c>
      <c r="G27" s="68">
        <v>1282</v>
      </c>
      <c r="H27" s="75" t="s">
        <v>97</v>
      </c>
      <c r="I27" s="68">
        <v>2</v>
      </c>
      <c r="J27" s="70" t="s">
        <v>96</v>
      </c>
      <c r="K27" s="65" t="s">
        <v>14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5.75" customHeight="1" x14ac:dyDescent="0.35">
      <c r="A28" s="67" t="s">
        <v>34</v>
      </c>
      <c r="B28" s="68" t="s">
        <v>6</v>
      </c>
      <c r="C28" s="68">
        <v>12</v>
      </c>
      <c r="D28" s="68">
        <v>29</v>
      </c>
      <c r="E28" s="68">
        <v>4398</v>
      </c>
      <c r="F28" s="68" t="s">
        <v>4</v>
      </c>
      <c r="G28" s="68">
        <v>165</v>
      </c>
      <c r="H28" s="69" t="s">
        <v>95</v>
      </c>
      <c r="I28" s="68">
        <v>3</v>
      </c>
      <c r="J28" s="70" t="s">
        <v>95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5.75" customHeight="1" thickBot="1" x14ac:dyDescent="0.4">
      <c r="A29" s="67" t="s">
        <v>35</v>
      </c>
      <c r="B29" s="68" t="s">
        <v>3</v>
      </c>
      <c r="C29" s="68">
        <v>2</v>
      </c>
      <c r="D29" s="68">
        <v>40</v>
      </c>
      <c r="E29" s="68">
        <v>17975</v>
      </c>
      <c r="F29" s="68" t="s">
        <v>7</v>
      </c>
      <c r="G29" s="68">
        <v>1836</v>
      </c>
      <c r="H29" s="74" t="s">
        <v>96</v>
      </c>
      <c r="I29" s="68">
        <v>4</v>
      </c>
      <c r="J29" s="70" t="s">
        <v>96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5.75" customHeight="1" x14ac:dyDescent="0.3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77" t="s">
        <v>98</v>
      </c>
      <c r="L30" s="77" t="s">
        <v>37</v>
      </c>
      <c r="M30" s="78" t="s">
        <v>99</v>
      </c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5.75" customHeight="1" thickBot="1" x14ac:dyDescent="0.4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79">
        <f>6/8</f>
        <v>0.75</v>
      </c>
      <c r="L31" s="65"/>
      <c r="M31" s="80">
        <f>AVERAGE(K31,'[1]Partie 2- arbre 1'!K30)</f>
        <v>0.59722222222222221</v>
      </c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5.75" customHeight="1" x14ac:dyDescent="0.5">
      <c r="A32" s="81" t="s">
        <v>100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5.75" customHeight="1" x14ac:dyDescent="0.5">
      <c r="A33" s="82" t="s">
        <v>101</v>
      </c>
      <c r="B33" s="64" t="s">
        <v>86</v>
      </c>
      <c r="C33" s="64" t="s">
        <v>87</v>
      </c>
      <c r="D33" s="64" t="s">
        <v>0</v>
      </c>
      <c r="E33" s="64" t="s">
        <v>88</v>
      </c>
      <c r="F33" s="64" t="s">
        <v>89</v>
      </c>
      <c r="G33" s="64" t="s">
        <v>90</v>
      </c>
      <c r="H33" s="64" t="s">
        <v>91</v>
      </c>
      <c r="I33" s="65"/>
      <c r="J33" s="83">
        <f>COUNTIF(H34:H61, "eleve")</f>
        <v>7</v>
      </c>
      <c r="K33" s="84" t="s">
        <v>102</v>
      </c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5.75" customHeight="1" x14ac:dyDescent="0.35">
      <c r="A34" s="67" t="s">
        <v>16</v>
      </c>
      <c r="B34" s="68" t="s">
        <v>10</v>
      </c>
      <c r="C34" s="68">
        <v>5</v>
      </c>
      <c r="D34" s="68">
        <v>33</v>
      </c>
      <c r="E34" s="68">
        <v>55759</v>
      </c>
      <c r="F34" s="68" t="s">
        <v>7</v>
      </c>
      <c r="G34" s="68">
        <v>2312</v>
      </c>
      <c r="H34" s="74" t="s">
        <v>96</v>
      </c>
      <c r="I34" s="65"/>
      <c r="J34" s="85">
        <f>COUNTIF(H34:H61, "moyen")</f>
        <v>15</v>
      </c>
      <c r="K34" s="86" t="s">
        <v>103</v>
      </c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5.75" customHeight="1" x14ac:dyDescent="0.35">
      <c r="A35" s="67" t="s">
        <v>17</v>
      </c>
      <c r="B35" s="68" t="s">
        <v>10</v>
      </c>
      <c r="C35" s="68">
        <v>7</v>
      </c>
      <c r="D35" s="68">
        <v>39</v>
      </c>
      <c r="E35" s="68">
        <v>34678</v>
      </c>
      <c r="F35" s="68" t="s">
        <v>7</v>
      </c>
      <c r="G35" s="68">
        <v>1546</v>
      </c>
      <c r="H35" s="74" t="s">
        <v>96</v>
      </c>
      <c r="I35" s="65"/>
      <c r="J35" s="85">
        <f>COUNTIF(H34:H61, "faible")</f>
        <v>6</v>
      </c>
      <c r="K35" s="86" t="s">
        <v>104</v>
      </c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5.75" customHeight="1" x14ac:dyDescent="0.35">
      <c r="A36" s="67" t="s">
        <v>18</v>
      </c>
      <c r="B36" s="68" t="s">
        <v>6</v>
      </c>
      <c r="C36" s="68">
        <v>14</v>
      </c>
      <c r="D36" s="68">
        <v>31</v>
      </c>
      <c r="E36" s="68">
        <v>45000</v>
      </c>
      <c r="F36" s="68" t="s">
        <v>7</v>
      </c>
      <c r="G36" s="68">
        <v>4277</v>
      </c>
      <c r="H36" s="69" t="s">
        <v>95</v>
      </c>
      <c r="I36" s="65"/>
      <c r="J36" s="87">
        <f>(J33+J35)/SUM(J33:J35)</f>
        <v>0.4642857142857143</v>
      </c>
      <c r="K36" s="86" t="s">
        <v>105</v>
      </c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5.75" customHeight="1" x14ac:dyDescent="0.35">
      <c r="A37" s="67" t="s">
        <v>19</v>
      </c>
      <c r="B37" s="68" t="s">
        <v>10</v>
      </c>
      <c r="C37" s="68">
        <v>12</v>
      </c>
      <c r="D37" s="68">
        <v>18</v>
      </c>
      <c r="E37" s="68">
        <v>65789</v>
      </c>
      <c r="F37" s="68" t="s">
        <v>4</v>
      </c>
      <c r="G37" s="68">
        <v>1055</v>
      </c>
      <c r="H37" s="69" t="s">
        <v>95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5.75" customHeight="1" x14ac:dyDescent="0.35">
      <c r="A38" s="67" t="s">
        <v>20</v>
      </c>
      <c r="B38" s="68" t="s">
        <v>10</v>
      </c>
      <c r="C38" s="68">
        <v>5</v>
      </c>
      <c r="D38" s="68">
        <v>26</v>
      </c>
      <c r="E38" s="68">
        <v>89765</v>
      </c>
      <c r="F38" s="68" t="s">
        <v>4</v>
      </c>
      <c r="G38" s="68">
        <v>745</v>
      </c>
      <c r="H38" s="74" t="s">
        <v>96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5.75" customHeight="1" x14ac:dyDescent="0.35">
      <c r="A39" s="67" t="s">
        <v>21</v>
      </c>
      <c r="B39" s="68" t="s">
        <v>6</v>
      </c>
      <c r="C39" s="68">
        <v>5</v>
      </c>
      <c r="D39" s="68">
        <v>31</v>
      </c>
      <c r="E39" s="68">
        <v>47894</v>
      </c>
      <c r="F39" s="68" t="s">
        <v>7</v>
      </c>
      <c r="G39" s="68">
        <v>1283</v>
      </c>
      <c r="H39" s="74" t="s">
        <v>96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5.75" customHeight="1" x14ac:dyDescent="0.35">
      <c r="A40" s="67" t="s">
        <v>22</v>
      </c>
      <c r="B40" s="68" t="s">
        <v>6</v>
      </c>
      <c r="C40" s="68">
        <v>4</v>
      </c>
      <c r="D40" s="68">
        <v>33</v>
      </c>
      <c r="E40" s="68">
        <v>39776</v>
      </c>
      <c r="F40" s="68" t="s">
        <v>7</v>
      </c>
      <c r="G40" s="68">
        <v>2213</v>
      </c>
      <c r="H40" s="74" t="s">
        <v>96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5.75" customHeight="1" x14ac:dyDescent="0.35">
      <c r="A41" s="67" t="s">
        <v>23</v>
      </c>
      <c r="B41" s="68" t="s">
        <v>10</v>
      </c>
      <c r="C41" s="68">
        <v>1</v>
      </c>
      <c r="D41" s="68">
        <v>18</v>
      </c>
      <c r="E41" s="68">
        <v>54789</v>
      </c>
      <c r="F41" s="68" t="s">
        <v>4</v>
      </c>
      <c r="G41" s="68">
        <v>2466</v>
      </c>
      <c r="H41" s="88" t="s">
        <v>97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5.75" customHeight="1" x14ac:dyDescent="0.35">
      <c r="A42" s="67" t="s">
        <v>24</v>
      </c>
      <c r="B42" s="68" t="s">
        <v>3</v>
      </c>
      <c r="C42" s="68">
        <v>4</v>
      </c>
      <c r="D42" s="68">
        <v>18</v>
      </c>
      <c r="E42" s="68">
        <v>48983</v>
      </c>
      <c r="F42" s="68" t="s">
        <v>4</v>
      </c>
      <c r="G42" s="68">
        <v>567</v>
      </c>
      <c r="H42" s="74" t="s">
        <v>96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5.75" customHeight="1" x14ac:dyDescent="0.35">
      <c r="A43" s="67" t="s">
        <v>25</v>
      </c>
      <c r="B43" s="68" t="s">
        <v>3</v>
      </c>
      <c r="C43" s="68">
        <v>2</v>
      </c>
      <c r="D43" s="68">
        <v>35</v>
      </c>
      <c r="E43" s="68">
        <v>89498</v>
      </c>
      <c r="F43" s="68" t="s">
        <v>7</v>
      </c>
      <c r="G43" s="68">
        <v>738</v>
      </c>
      <c r="H43" s="88" t="s">
        <v>97</v>
      </c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5.75" customHeight="1" x14ac:dyDescent="0.35">
      <c r="A44" s="67" t="s">
        <v>26</v>
      </c>
      <c r="B44" s="68" t="s">
        <v>6</v>
      </c>
      <c r="C44" s="68">
        <v>1</v>
      </c>
      <c r="D44" s="68">
        <v>29</v>
      </c>
      <c r="E44" s="68">
        <v>93456</v>
      </c>
      <c r="F44" s="68" t="s">
        <v>7</v>
      </c>
      <c r="G44" s="68">
        <v>2129</v>
      </c>
      <c r="H44" s="69" t="s">
        <v>95</v>
      </c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5.75" customHeight="1" x14ac:dyDescent="0.35">
      <c r="A45" s="67" t="s">
        <v>27</v>
      </c>
      <c r="B45" s="68" t="s">
        <v>6</v>
      </c>
      <c r="C45" s="68">
        <v>7</v>
      </c>
      <c r="D45" s="68">
        <v>33</v>
      </c>
      <c r="E45" s="68">
        <v>75355</v>
      </c>
      <c r="F45" s="68" t="s">
        <v>7</v>
      </c>
      <c r="G45" s="68">
        <v>3987</v>
      </c>
      <c r="H45" s="69" t="s">
        <v>95</v>
      </c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5.75" customHeight="1" x14ac:dyDescent="0.35">
      <c r="A46" s="67" t="s">
        <v>28</v>
      </c>
      <c r="B46" s="68" t="s">
        <v>3</v>
      </c>
      <c r="C46" s="68">
        <v>3</v>
      </c>
      <c r="D46" s="68">
        <v>27</v>
      </c>
      <c r="E46" s="68">
        <v>43465</v>
      </c>
      <c r="F46" s="68" t="s">
        <v>7</v>
      </c>
      <c r="G46" s="68">
        <v>2419</v>
      </c>
      <c r="H46" s="74" t="s">
        <v>96</v>
      </c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5.75" customHeight="1" x14ac:dyDescent="0.35">
      <c r="A47" s="67" t="s">
        <v>29</v>
      </c>
      <c r="B47" s="68" t="s">
        <v>6</v>
      </c>
      <c r="C47" s="68">
        <v>7</v>
      </c>
      <c r="D47" s="68">
        <v>30</v>
      </c>
      <c r="E47" s="68">
        <v>34678</v>
      </c>
      <c r="F47" s="68" t="s">
        <v>7</v>
      </c>
      <c r="G47" s="68">
        <v>745</v>
      </c>
      <c r="H47" s="88" t="s">
        <v>97</v>
      </c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5.75" customHeight="1" x14ac:dyDescent="0.35">
      <c r="A48" s="67" t="s">
        <v>30</v>
      </c>
      <c r="B48" s="68" t="s">
        <v>10</v>
      </c>
      <c r="C48" s="68">
        <v>3</v>
      </c>
      <c r="D48" s="68">
        <v>39</v>
      </c>
      <c r="E48" s="68">
        <v>44356</v>
      </c>
      <c r="F48" s="68" t="s">
        <v>4</v>
      </c>
      <c r="G48" s="68">
        <v>993</v>
      </c>
      <c r="H48" s="88" t="s">
        <v>97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5.75" customHeight="1" x14ac:dyDescent="0.35">
      <c r="A49" s="67" t="s">
        <v>31</v>
      </c>
      <c r="B49" s="68" t="s">
        <v>3</v>
      </c>
      <c r="C49" s="68">
        <v>3</v>
      </c>
      <c r="D49" s="68">
        <v>32</v>
      </c>
      <c r="E49" s="68">
        <v>32745</v>
      </c>
      <c r="F49" s="68" t="s">
        <v>4</v>
      </c>
      <c r="G49" s="68">
        <v>678</v>
      </c>
      <c r="H49" s="74" t="s">
        <v>96</v>
      </c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5.75" customHeight="1" x14ac:dyDescent="0.35">
      <c r="A50" s="67" t="s">
        <v>31</v>
      </c>
      <c r="B50" s="68" t="s">
        <v>3</v>
      </c>
      <c r="C50" s="68">
        <v>3</v>
      </c>
      <c r="D50" s="68">
        <v>32</v>
      </c>
      <c r="E50" s="68">
        <v>32745</v>
      </c>
      <c r="F50" s="68" t="s">
        <v>4</v>
      </c>
      <c r="G50" s="68">
        <v>678</v>
      </c>
      <c r="H50" s="74" t="s">
        <v>96</v>
      </c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5.75" customHeight="1" x14ac:dyDescent="0.35">
      <c r="A51" s="67" t="s">
        <v>32</v>
      </c>
      <c r="B51" s="68" t="s">
        <v>10</v>
      </c>
      <c r="C51" s="68">
        <v>5</v>
      </c>
      <c r="D51" s="68">
        <v>36</v>
      </c>
      <c r="E51" s="68">
        <v>54748</v>
      </c>
      <c r="F51" s="68" t="s">
        <v>7</v>
      </c>
      <c r="G51" s="68">
        <v>1457</v>
      </c>
      <c r="H51" s="74" t="s">
        <v>96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5.75" customHeight="1" x14ac:dyDescent="0.35">
      <c r="A52" s="67" t="s">
        <v>32</v>
      </c>
      <c r="B52" s="68" t="s">
        <v>10</v>
      </c>
      <c r="C52" s="68">
        <v>5</v>
      </c>
      <c r="D52" s="68">
        <v>36</v>
      </c>
      <c r="E52" s="68">
        <v>54748</v>
      </c>
      <c r="F52" s="68" t="s">
        <v>7</v>
      </c>
      <c r="G52" s="68">
        <v>1457</v>
      </c>
      <c r="H52" s="74" t="s">
        <v>96</v>
      </c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5.75" customHeight="1" x14ac:dyDescent="0.35">
      <c r="A53" s="67" t="s">
        <v>33</v>
      </c>
      <c r="B53" s="68" t="s">
        <v>3</v>
      </c>
      <c r="C53" s="68">
        <v>2</v>
      </c>
      <c r="D53" s="68">
        <v>19</v>
      </c>
      <c r="E53" s="68">
        <v>67493</v>
      </c>
      <c r="F53" s="68" t="s">
        <v>4</v>
      </c>
      <c r="G53" s="68">
        <v>1282</v>
      </c>
      <c r="H53" s="88" t="s">
        <v>97</v>
      </c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5.75" customHeight="1" x14ac:dyDescent="0.35">
      <c r="A54" s="67" t="s">
        <v>33</v>
      </c>
      <c r="B54" s="68" t="s">
        <v>3</v>
      </c>
      <c r="C54" s="68">
        <v>2</v>
      </c>
      <c r="D54" s="68">
        <v>19</v>
      </c>
      <c r="E54" s="68">
        <v>67493</v>
      </c>
      <c r="F54" s="68" t="s">
        <v>4</v>
      </c>
      <c r="G54" s="68">
        <v>1282</v>
      </c>
      <c r="H54" s="88" t="s">
        <v>97</v>
      </c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5.75" customHeight="1" x14ac:dyDescent="0.35">
      <c r="A55" s="67" t="s">
        <v>34</v>
      </c>
      <c r="B55" s="68" t="s">
        <v>6</v>
      </c>
      <c r="C55" s="68">
        <v>12</v>
      </c>
      <c r="D55" s="68">
        <v>29</v>
      </c>
      <c r="E55" s="68">
        <v>4398</v>
      </c>
      <c r="F55" s="68" t="s">
        <v>4</v>
      </c>
      <c r="G55" s="68">
        <v>165</v>
      </c>
      <c r="H55" s="69" t="s">
        <v>95</v>
      </c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5.75" customHeight="1" x14ac:dyDescent="0.35">
      <c r="A56" s="67" t="s">
        <v>34</v>
      </c>
      <c r="B56" s="68" t="s">
        <v>6</v>
      </c>
      <c r="C56" s="68">
        <v>12</v>
      </c>
      <c r="D56" s="68">
        <v>29</v>
      </c>
      <c r="E56" s="68">
        <v>4398</v>
      </c>
      <c r="F56" s="68" t="s">
        <v>4</v>
      </c>
      <c r="G56" s="68">
        <v>165</v>
      </c>
      <c r="H56" s="69" t="s">
        <v>95</v>
      </c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5.75" customHeight="1" x14ac:dyDescent="0.35">
      <c r="A57" s="67" t="s">
        <v>34</v>
      </c>
      <c r="B57" s="68" t="s">
        <v>6</v>
      </c>
      <c r="C57" s="68">
        <v>12</v>
      </c>
      <c r="D57" s="68">
        <v>29</v>
      </c>
      <c r="E57" s="68">
        <v>4398</v>
      </c>
      <c r="F57" s="68" t="s">
        <v>4</v>
      </c>
      <c r="G57" s="68">
        <v>165</v>
      </c>
      <c r="H57" s="69" t="s">
        <v>95</v>
      </c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5.75" customHeight="1" x14ac:dyDescent="0.35">
      <c r="A58" s="67" t="s">
        <v>35</v>
      </c>
      <c r="B58" s="68" t="s">
        <v>3</v>
      </c>
      <c r="C58" s="68">
        <v>2</v>
      </c>
      <c r="D58" s="68">
        <v>40</v>
      </c>
      <c r="E58" s="68">
        <v>17975</v>
      </c>
      <c r="F58" s="68" t="s">
        <v>7</v>
      </c>
      <c r="G58" s="68">
        <v>1836</v>
      </c>
      <c r="H58" s="74" t="s">
        <v>96</v>
      </c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5.75" customHeight="1" x14ac:dyDescent="0.35">
      <c r="A59" s="67" t="s">
        <v>35</v>
      </c>
      <c r="B59" s="68" t="s">
        <v>3</v>
      </c>
      <c r="C59" s="68">
        <v>2</v>
      </c>
      <c r="D59" s="68">
        <v>40</v>
      </c>
      <c r="E59" s="68">
        <v>17975</v>
      </c>
      <c r="F59" s="68" t="s">
        <v>7</v>
      </c>
      <c r="G59" s="68">
        <v>1836</v>
      </c>
      <c r="H59" s="74" t="s">
        <v>96</v>
      </c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5.75" customHeight="1" x14ac:dyDescent="0.35">
      <c r="A60" s="67" t="s">
        <v>35</v>
      </c>
      <c r="B60" s="68" t="s">
        <v>3</v>
      </c>
      <c r="C60" s="68">
        <v>2</v>
      </c>
      <c r="D60" s="68">
        <v>40</v>
      </c>
      <c r="E60" s="68">
        <v>17975</v>
      </c>
      <c r="F60" s="68" t="s">
        <v>7</v>
      </c>
      <c r="G60" s="68">
        <v>1836</v>
      </c>
      <c r="H60" s="74" t="s">
        <v>96</v>
      </c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5.75" customHeight="1" x14ac:dyDescent="0.35">
      <c r="A61" s="67" t="s">
        <v>35</v>
      </c>
      <c r="B61" s="68" t="s">
        <v>3</v>
      </c>
      <c r="C61" s="68">
        <v>2</v>
      </c>
      <c r="D61" s="68">
        <v>40</v>
      </c>
      <c r="E61" s="68">
        <v>17975</v>
      </c>
      <c r="F61" s="68" t="s">
        <v>7</v>
      </c>
      <c r="G61" s="68">
        <v>1836</v>
      </c>
      <c r="H61" s="74" t="s">
        <v>96</v>
      </c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5.75" customHeight="1" x14ac:dyDescent="0.35">
      <c r="A62" s="65"/>
      <c r="B62" s="65"/>
      <c r="C62" s="65"/>
      <c r="D62" s="89">
        <f>AVERAGE(D37,D38,D41,D42,D48:D50,D53:D57)</f>
        <v>25.666666666666668</v>
      </c>
      <c r="E62" s="90">
        <f>AVERAGE(E34:E61)</f>
        <v>44939.535714285717</v>
      </c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5.75" customHeight="1" x14ac:dyDescent="0.5">
      <c r="A63" s="81" t="s">
        <v>106</v>
      </c>
      <c r="B63" s="65"/>
      <c r="C63" s="65"/>
      <c r="D63" s="65"/>
      <c r="E63" s="90">
        <f>AVERAGE(E34,E35,E36,E39,E40,E43:E47,E51:E52,E58:E61)</f>
        <v>46309.6875</v>
      </c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5.75" customHeight="1" x14ac:dyDescent="0.5">
      <c r="A64" s="91" t="s">
        <v>107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5.75" customHeight="1" x14ac:dyDescent="0.3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5.75" customHeight="1" x14ac:dyDescent="0.35">
      <c r="A66" s="92" t="s">
        <v>108</v>
      </c>
      <c r="B66" s="93"/>
      <c r="C66" s="93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5.75" customHeight="1" x14ac:dyDescent="0.35">
      <c r="A67" s="94" t="s">
        <v>105</v>
      </c>
      <c r="B67" s="94" t="s">
        <v>109</v>
      </c>
      <c r="C67" s="94" t="s">
        <v>110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15.75" customHeight="1" x14ac:dyDescent="0.35">
      <c r="A68" s="95">
        <f>J36</f>
        <v>0.4642857142857143</v>
      </c>
      <c r="B68" s="95">
        <f>J34/SUM(J33:J35)</f>
        <v>0.5357142857142857</v>
      </c>
      <c r="C68" s="96">
        <f>1-(A68^2+B68^2)</f>
        <v>0.49744897959183676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5.75" customHeight="1" x14ac:dyDescent="0.3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5.75" customHeight="1" x14ac:dyDescent="0.35">
      <c r="A70" s="97" t="s">
        <v>38</v>
      </c>
      <c r="B70" s="98" t="s">
        <v>111</v>
      </c>
      <c r="C70" s="98" t="s">
        <v>112</v>
      </c>
      <c r="D70" s="98" t="s">
        <v>113</v>
      </c>
      <c r="E70" s="98" t="s">
        <v>114</v>
      </c>
      <c r="F70" s="98" t="s">
        <v>115</v>
      </c>
      <c r="G70" s="98" t="s">
        <v>109</v>
      </c>
      <c r="H70" s="98" t="s">
        <v>39</v>
      </c>
      <c r="I70" s="98" t="s">
        <v>40</v>
      </c>
      <c r="J70" s="98" t="s">
        <v>116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5.75" customHeight="1" x14ac:dyDescent="0.45">
      <c r="A71" s="99" t="s">
        <v>117</v>
      </c>
      <c r="B71" s="100">
        <f>COUNTA(F34:F61)</f>
        <v>28</v>
      </c>
      <c r="C71" s="101">
        <v>14</v>
      </c>
      <c r="D71" s="102">
        <v>5</v>
      </c>
      <c r="E71" s="103">
        <f t="shared" ref="E71:E72" si="0">C71-D71</f>
        <v>9</v>
      </c>
      <c r="F71" s="104">
        <f t="shared" ref="F71:F72" si="1">D71/C71</f>
        <v>0.35714285714285715</v>
      </c>
      <c r="G71" s="104">
        <f t="shared" ref="G71:G72" si="2">E71/C71</f>
        <v>0.6428571428571429</v>
      </c>
      <c r="H71" s="104">
        <f t="shared" ref="H71:H72" si="3">1-((F71^2)+(G71^2))</f>
        <v>0.45918367346938771</v>
      </c>
      <c r="I71" s="105">
        <f>C71/B71</f>
        <v>0.5</v>
      </c>
      <c r="J71" s="106">
        <f>$C$68-((I71*H71)+(I72*H72))</f>
        <v>2.2959183673469385E-2</v>
      </c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5.75" customHeight="1" x14ac:dyDescent="0.45">
      <c r="A72" s="99" t="s">
        <v>118</v>
      </c>
      <c r="B72" s="107"/>
      <c r="C72" s="108">
        <v>14</v>
      </c>
      <c r="D72" s="109">
        <v>8</v>
      </c>
      <c r="E72" s="110">
        <f t="shared" si="0"/>
        <v>6</v>
      </c>
      <c r="F72" s="111">
        <f t="shared" si="1"/>
        <v>0.5714285714285714</v>
      </c>
      <c r="G72" s="111">
        <f t="shared" si="2"/>
        <v>0.42857142857142855</v>
      </c>
      <c r="H72" s="111">
        <f t="shared" si="3"/>
        <v>0.48979591836734704</v>
      </c>
      <c r="I72" s="112">
        <f>C72/B71</f>
        <v>0.5</v>
      </c>
      <c r="J72" s="107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5.75" customHeight="1" x14ac:dyDescent="0.3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5.75" customHeight="1" x14ac:dyDescent="0.35">
      <c r="A74" s="97" t="s">
        <v>89</v>
      </c>
      <c r="B74" s="98" t="s">
        <v>111</v>
      </c>
      <c r="C74" s="98" t="s">
        <v>112</v>
      </c>
      <c r="D74" s="98" t="s">
        <v>119</v>
      </c>
      <c r="E74" s="98" t="s">
        <v>114</v>
      </c>
      <c r="F74" s="98" t="s">
        <v>115</v>
      </c>
      <c r="G74" s="98" t="s">
        <v>109</v>
      </c>
      <c r="H74" s="98" t="s">
        <v>39</v>
      </c>
      <c r="I74" s="98" t="s">
        <v>40</v>
      </c>
      <c r="J74" s="98" t="s">
        <v>116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5" customHeight="1" x14ac:dyDescent="0.35">
      <c r="A75" s="113" t="s">
        <v>4</v>
      </c>
      <c r="B75" s="100">
        <f>B71</f>
        <v>28</v>
      </c>
      <c r="C75" s="114">
        <v>12</v>
      </c>
      <c r="D75" s="115">
        <v>8</v>
      </c>
      <c r="E75" s="114">
        <f t="shared" ref="E75:E76" si="4">C75-D75</f>
        <v>4</v>
      </c>
      <c r="F75" s="116">
        <f t="shared" ref="F75:F76" si="5">D75/C75</f>
        <v>0.66666666666666663</v>
      </c>
      <c r="G75" s="116">
        <f t="shared" ref="G75:G76" si="6">E75/C75</f>
        <v>0.33333333333333331</v>
      </c>
      <c r="H75" s="117">
        <f t="shared" ref="H75:H76" si="7">1-((F75^2)+(G75^2))</f>
        <v>0.44444444444444442</v>
      </c>
      <c r="I75" s="116">
        <f>C75/B75</f>
        <v>0.42857142857142855</v>
      </c>
      <c r="J75" s="118">
        <f>C68-((I75*H75)+(I76*H76))</f>
        <v>6.1437074829931992E-2</v>
      </c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5" customHeight="1" x14ac:dyDescent="0.35">
      <c r="A76" s="113" t="s">
        <v>7</v>
      </c>
      <c r="B76" s="107"/>
      <c r="C76" s="114">
        <v>16</v>
      </c>
      <c r="D76" s="115">
        <v>5</v>
      </c>
      <c r="E76" s="114">
        <f t="shared" si="4"/>
        <v>11</v>
      </c>
      <c r="F76" s="116">
        <f t="shared" si="5"/>
        <v>0.3125</v>
      </c>
      <c r="G76" s="116">
        <f t="shared" si="6"/>
        <v>0.6875</v>
      </c>
      <c r="H76" s="117">
        <f t="shared" si="7"/>
        <v>0.4296875</v>
      </c>
      <c r="I76" s="116">
        <f>C76/B75</f>
        <v>0.5714285714285714</v>
      </c>
      <c r="J76" s="107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5" customHeight="1" x14ac:dyDescent="0.35">
      <c r="A77" s="70"/>
      <c r="B77" s="119"/>
      <c r="C77" s="120"/>
      <c r="D77" s="70"/>
      <c r="E77" s="120"/>
      <c r="F77" s="121"/>
      <c r="G77" s="121"/>
      <c r="H77" s="122"/>
      <c r="I77" s="70"/>
      <c r="J77" s="123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5.75" customHeight="1" x14ac:dyDescent="0.5">
      <c r="A78" s="81" t="s">
        <v>120</v>
      </c>
      <c r="B78" s="65"/>
      <c r="C78" s="65"/>
      <c r="D78" s="70"/>
      <c r="E78" s="120"/>
      <c r="F78" s="121"/>
      <c r="G78" s="121"/>
      <c r="H78" s="122"/>
      <c r="I78" s="70"/>
      <c r="J78" s="123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5.75" customHeight="1" x14ac:dyDescent="0.5">
      <c r="A79" s="91" t="s">
        <v>121</v>
      </c>
      <c r="B79" s="71" t="s">
        <v>122</v>
      </c>
      <c r="C79" s="65"/>
      <c r="D79" s="70"/>
      <c r="E79" s="120"/>
      <c r="F79" s="121"/>
      <c r="G79" s="121"/>
      <c r="H79" s="122"/>
      <c r="I79" s="70"/>
      <c r="J79" s="123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5.75" customHeight="1" x14ac:dyDescent="0.35">
      <c r="A80" s="70"/>
      <c r="B80" s="70"/>
      <c r="C80" s="70"/>
      <c r="D80" s="70"/>
      <c r="E80" s="70"/>
      <c r="F80" s="83">
        <v>4</v>
      </c>
      <c r="G80" s="84" t="s">
        <v>102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" customHeight="1" x14ac:dyDescent="0.35">
      <c r="A81" s="92" t="s">
        <v>122</v>
      </c>
      <c r="B81" s="93"/>
      <c r="C81" s="93"/>
      <c r="D81" s="70"/>
      <c r="E81" s="120"/>
      <c r="F81" s="85">
        <v>4</v>
      </c>
      <c r="G81" s="86" t="s">
        <v>103</v>
      </c>
      <c r="H81" s="122"/>
      <c r="I81" s="70"/>
      <c r="J81" s="123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5" customHeight="1" x14ac:dyDescent="0.35">
      <c r="A82" s="94" t="s">
        <v>37</v>
      </c>
      <c r="B82" s="94" t="s">
        <v>109</v>
      </c>
      <c r="C82" s="94" t="s">
        <v>110</v>
      </c>
      <c r="D82" s="70"/>
      <c r="E82" s="120"/>
      <c r="F82" s="85">
        <v>4</v>
      </c>
      <c r="G82" s="86" t="s">
        <v>104</v>
      </c>
      <c r="H82" s="122"/>
      <c r="I82" s="70"/>
      <c r="J82" s="123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5" customHeight="1" x14ac:dyDescent="0.35">
      <c r="A83" s="95">
        <f>F83</f>
        <v>0.66666666666666663</v>
      </c>
      <c r="B83" s="95">
        <f>F80/SUM(F80:F82)</f>
        <v>0.33333333333333331</v>
      </c>
      <c r="C83" s="96">
        <f>1-(A83^2+B83^2)</f>
        <v>0.44444444444444442</v>
      </c>
      <c r="D83" s="70"/>
      <c r="E83" s="120"/>
      <c r="F83" s="87">
        <f>(F82+F81)/SUM(F80:F82)</f>
        <v>0.66666666666666663</v>
      </c>
      <c r="G83" s="86" t="s">
        <v>105</v>
      </c>
      <c r="H83" s="122"/>
      <c r="I83" s="70"/>
      <c r="J83" s="123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5" customHeight="1" x14ac:dyDescent="0.35">
      <c r="A84" s="70"/>
      <c r="B84" s="119"/>
      <c r="C84" s="120"/>
      <c r="D84" s="70"/>
      <c r="E84" s="120"/>
      <c r="F84" s="121"/>
      <c r="G84" s="121"/>
      <c r="H84" s="122"/>
      <c r="I84" s="70"/>
      <c r="J84" s="123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5.75" customHeight="1" x14ac:dyDescent="0.35">
      <c r="A85" s="97" t="s">
        <v>86</v>
      </c>
      <c r="B85" s="98" t="s">
        <v>111</v>
      </c>
      <c r="C85" s="98" t="s">
        <v>112</v>
      </c>
      <c r="D85" s="98" t="s">
        <v>113</v>
      </c>
      <c r="E85" s="98" t="s">
        <v>114</v>
      </c>
      <c r="F85" s="98" t="s">
        <v>115</v>
      </c>
      <c r="G85" s="98" t="s">
        <v>109</v>
      </c>
      <c r="H85" s="98" t="s">
        <v>39</v>
      </c>
      <c r="I85" s="98" t="s">
        <v>40</v>
      </c>
      <c r="J85" s="98" t="s">
        <v>116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5.75" customHeight="1" x14ac:dyDescent="0.45">
      <c r="A86" s="99" t="s">
        <v>10</v>
      </c>
      <c r="B86" s="100">
        <v>12</v>
      </c>
      <c r="C86" s="110">
        <v>4</v>
      </c>
      <c r="D86" s="109">
        <v>2</v>
      </c>
      <c r="E86" s="110">
        <f t="shared" ref="E86:E88" si="8">C86-D86</f>
        <v>2</v>
      </c>
      <c r="F86" s="111">
        <f t="shared" ref="F86:F88" si="9">D86/C86</f>
        <v>0.5</v>
      </c>
      <c r="G86" s="111">
        <f t="shared" ref="G86:G88" si="10">E86/C86</f>
        <v>0.5</v>
      </c>
      <c r="H86" s="111">
        <f t="shared" ref="H86:H88" si="11">1-((F86^2)+(G86^2))</f>
        <v>0.5</v>
      </c>
      <c r="I86" s="111">
        <f>C86/B86</f>
        <v>0.33333333333333331</v>
      </c>
      <c r="J86" s="118">
        <f>C83-((I86*H86)+(I87*H87)+(H88*I88))</f>
        <v>7.7777777777777724E-2</v>
      </c>
      <c r="K86" s="124" t="s">
        <v>97</v>
      </c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5.75" customHeight="1" x14ac:dyDescent="0.45">
      <c r="A87" s="99" t="s">
        <v>3</v>
      </c>
      <c r="B87" s="125"/>
      <c r="C87" s="110">
        <v>5</v>
      </c>
      <c r="D87" s="109">
        <v>2</v>
      </c>
      <c r="E87" s="110">
        <f t="shared" si="8"/>
        <v>3</v>
      </c>
      <c r="F87" s="111">
        <f t="shared" si="9"/>
        <v>0.4</v>
      </c>
      <c r="G87" s="111">
        <f t="shared" si="10"/>
        <v>0.6</v>
      </c>
      <c r="H87" s="111">
        <f t="shared" si="11"/>
        <v>0.48</v>
      </c>
      <c r="I87" s="111">
        <f>C87/B86</f>
        <v>0.41666666666666669</v>
      </c>
      <c r="J87" s="125"/>
      <c r="K87" s="124" t="s">
        <v>96</v>
      </c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5.75" customHeight="1" x14ac:dyDescent="0.45">
      <c r="A88" s="99" t="s">
        <v>6</v>
      </c>
      <c r="B88" s="107"/>
      <c r="C88" s="110">
        <v>3</v>
      </c>
      <c r="D88" s="109">
        <v>0</v>
      </c>
      <c r="E88" s="110">
        <f t="shared" si="8"/>
        <v>3</v>
      </c>
      <c r="F88" s="111">
        <f t="shared" si="9"/>
        <v>0</v>
      </c>
      <c r="G88" s="111">
        <f t="shared" si="10"/>
        <v>1</v>
      </c>
      <c r="H88" s="111">
        <f t="shared" si="11"/>
        <v>0</v>
      </c>
      <c r="I88" s="111">
        <f>C88/B86</f>
        <v>0.25</v>
      </c>
      <c r="J88" s="107"/>
      <c r="K88" s="124" t="s">
        <v>95</v>
      </c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5.75" customHeight="1" x14ac:dyDescent="0.3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5.75" customHeight="1" x14ac:dyDescent="0.35">
      <c r="A90" s="97" t="s">
        <v>0</v>
      </c>
      <c r="B90" s="98" t="s">
        <v>111</v>
      </c>
      <c r="C90" s="98" t="s">
        <v>112</v>
      </c>
      <c r="D90" s="98" t="s">
        <v>119</v>
      </c>
      <c r="E90" s="98" t="s">
        <v>114</v>
      </c>
      <c r="F90" s="98" t="s">
        <v>115</v>
      </c>
      <c r="G90" s="98" t="s">
        <v>109</v>
      </c>
      <c r="H90" s="98" t="s">
        <v>39</v>
      </c>
      <c r="I90" s="98" t="s">
        <v>40</v>
      </c>
      <c r="J90" s="98" t="s">
        <v>116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5.75" customHeight="1" x14ac:dyDescent="0.35">
      <c r="A91" s="113" t="s">
        <v>123</v>
      </c>
      <c r="B91" s="100">
        <f>B86</f>
        <v>12</v>
      </c>
      <c r="C91" s="114">
        <v>5</v>
      </c>
      <c r="D91" s="115">
        <v>2</v>
      </c>
      <c r="E91" s="114">
        <f t="shared" ref="E91:E92" si="12">C91-D91</f>
        <v>3</v>
      </c>
      <c r="F91" s="116">
        <f t="shared" ref="F91:F92" si="13">D91/C91</f>
        <v>0.4</v>
      </c>
      <c r="G91" s="116">
        <f t="shared" ref="G91:G92" si="14">E91/C91</f>
        <v>0.6</v>
      </c>
      <c r="H91" s="116">
        <f t="shared" ref="H91:H92" si="15">1-((F91^2)+(G91^2))</f>
        <v>0.48</v>
      </c>
      <c r="I91" s="116">
        <f>C91/B91</f>
        <v>0.41666666666666669</v>
      </c>
      <c r="J91" s="106">
        <f>C83-((I91*H91)+(I92*H92))</f>
        <v>6.3492063492063266E-3</v>
      </c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5.75" customHeight="1" x14ac:dyDescent="0.35">
      <c r="A92" s="113" t="s">
        <v>124</v>
      </c>
      <c r="B92" s="107"/>
      <c r="C92" s="114">
        <v>7</v>
      </c>
      <c r="D92" s="115">
        <v>5</v>
      </c>
      <c r="E92" s="114">
        <f t="shared" si="12"/>
        <v>2</v>
      </c>
      <c r="F92" s="116">
        <f t="shared" si="13"/>
        <v>0.7142857142857143</v>
      </c>
      <c r="G92" s="116">
        <f t="shared" si="14"/>
        <v>0.2857142857142857</v>
      </c>
      <c r="H92" s="116">
        <f t="shared" si="15"/>
        <v>0.40816326530612246</v>
      </c>
      <c r="I92" s="116">
        <f>C92/B91</f>
        <v>0.58333333333333337</v>
      </c>
      <c r="J92" s="107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5.75" customHeight="1" x14ac:dyDescent="0.3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5.75" customHeight="1" x14ac:dyDescent="0.5">
      <c r="A94" s="81" t="s">
        <v>125</v>
      </c>
      <c r="B94" s="65"/>
      <c r="C94" s="65"/>
      <c r="D94" s="70"/>
      <c r="E94" s="120"/>
      <c r="F94" s="121"/>
      <c r="G94" s="121"/>
      <c r="H94" s="122"/>
      <c r="I94" s="121"/>
      <c r="J94" s="123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5.75" customHeight="1" x14ac:dyDescent="0.5">
      <c r="A95" s="91" t="s">
        <v>121</v>
      </c>
      <c r="B95" s="71" t="s">
        <v>126</v>
      </c>
      <c r="C95" s="65"/>
      <c r="D95" s="70"/>
      <c r="E95" s="120"/>
      <c r="F95" s="121"/>
      <c r="G95" s="121"/>
      <c r="H95" s="122"/>
      <c r="I95" s="121"/>
      <c r="J95" s="123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15.75" customHeight="1" x14ac:dyDescent="0.35">
      <c r="A96" s="70"/>
      <c r="B96" s="70"/>
      <c r="C96" s="70"/>
      <c r="D96" s="70"/>
      <c r="E96" s="70"/>
      <c r="F96" s="83">
        <v>3</v>
      </c>
      <c r="G96" s="84" t="s">
        <v>102</v>
      </c>
      <c r="H96" s="70"/>
      <c r="I96" s="70"/>
      <c r="J96" s="70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5.75" customHeight="1" x14ac:dyDescent="0.35">
      <c r="A97" s="92" t="s">
        <v>126</v>
      </c>
      <c r="B97" s="93"/>
      <c r="C97" s="93"/>
      <c r="D97" s="70"/>
      <c r="E97" s="120"/>
      <c r="F97" s="85">
        <v>11</v>
      </c>
      <c r="G97" s="86" t="s">
        <v>103</v>
      </c>
      <c r="H97" s="122"/>
      <c r="I97" s="70"/>
      <c r="J97" s="123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5.75" customHeight="1" x14ac:dyDescent="0.35">
      <c r="A98" s="94" t="s">
        <v>37</v>
      </c>
      <c r="B98" s="94" t="s">
        <v>109</v>
      </c>
      <c r="C98" s="94" t="s">
        <v>110</v>
      </c>
      <c r="D98" s="70"/>
      <c r="E98" s="120"/>
      <c r="F98" s="85">
        <v>2</v>
      </c>
      <c r="G98" s="86" t="s">
        <v>104</v>
      </c>
      <c r="H98" s="122"/>
      <c r="I98" s="70"/>
      <c r="J98" s="123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5.75" customHeight="1" x14ac:dyDescent="0.35">
      <c r="A99" s="95">
        <f>F99</f>
        <v>0.3125</v>
      </c>
      <c r="B99" s="95">
        <f>F97/SUM(F96:F98)</f>
        <v>0.6875</v>
      </c>
      <c r="C99" s="96">
        <f>1-(A99^2+B99^2)</f>
        <v>0.4296875</v>
      </c>
      <c r="D99" s="70"/>
      <c r="E99" s="120"/>
      <c r="F99" s="87">
        <f>(F96+F98)/SUM(F96:F98)</f>
        <v>0.3125</v>
      </c>
      <c r="G99" s="86" t="s">
        <v>105</v>
      </c>
      <c r="H99" s="122"/>
      <c r="I99" s="70"/>
      <c r="J99" s="123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5.75" customHeight="1" x14ac:dyDescent="0.35">
      <c r="A100" s="70"/>
      <c r="B100" s="119"/>
      <c r="C100" s="120"/>
      <c r="D100" s="70"/>
      <c r="E100" s="120"/>
      <c r="F100" s="121"/>
      <c r="G100" s="121"/>
      <c r="H100" s="122"/>
      <c r="I100" s="70"/>
      <c r="J100" s="123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5.75" customHeight="1" x14ac:dyDescent="0.35">
      <c r="A101" s="97" t="s">
        <v>86</v>
      </c>
      <c r="B101" s="98" t="s">
        <v>111</v>
      </c>
      <c r="C101" s="98" t="s">
        <v>112</v>
      </c>
      <c r="D101" s="98" t="s">
        <v>113</v>
      </c>
      <c r="E101" s="98" t="s">
        <v>114</v>
      </c>
      <c r="F101" s="98" t="s">
        <v>115</v>
      </c>
      <c r="G101" s="98" t="s">
        <v>109</v>
      </c>
      <c r="H101" s="98" t="s">
        <v>39</v>
      </c>
      <c r="I101" s="98" t="s">
        <v>40</v>
      </c>
      <c r="J101" s="98" t="s">
        <v>116</v>
      </c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5.75" customHeight="1" x14ac:dyDescent="0.45">
      <c r="A102" s="99" t="s">
        <v>10</v>
      </c>
      <c r="B102" s="100">
        <v>16</v>
      </c>
      <c r="C102" s="110">
        <v>4</v>
      </c>
      <c r="D102" s="109">
        <v>0</v>
      </c>
      <c r="E102" s="110">
        <f t="shared" ref="E102:E104" si="16">C102-D102</f>
        <v>4</v>
      </c>
      <c r="F102" s="111">
        <f t="shared" ref="F102:F104" si="17">D102/C102</f>
        <v>0</v>
      </c>
      <c r="G102" s="111">
        <f t="shared" ref="G102:G104" si="18">E102/C102</f>
        <v>1</v>
      </c>
      <c r="H102" s="111">
        <f t="shared" ref="H102:H104" si="19">1-((F102^2)+(G102^2))</f>
        <v>0</v>
      </c>
      <c r="I102" s="111">
        <f>C102/B102</f>
        <v>0.25</v>
      </c>
      <c r="J102" s="118">
        <f>C99-((I102*H102)+(I103*H103)+(H104*I104))</f>
        <v>0.13802083333333337</v>
      </c>
      <c r="K102" s="124" t="s">
        <v>96</v>
      </c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5.75" customHeight="1" x14ac:dyDescent="0.45">
      <c r="A103" s="99" t="s">
        <v>3</v>
      </c>
      <c r="B103" s="125"/>
      <c r="C103" s="110">
        <v>6</v>
      </c>
      <c r="D103" s="109">
        <v>1</v>
      </c>
      <c r="E103" s="110">
        <f t="shared" si="16"/>
        <v>5</v>
      </c>
      <c r="F103" s="111">
        <f t="shared" si="17"/>
        <v>0.16666666666666666</v>
      </c>
      <c r="G103" s="111">
        <f t="shared" si="18"/>
        <v>0.83333333333333337</v>
      </c>
      <c r="H103" s="111">
        <f t="shared" si="19"/>
        <v>0.27777777777777768</v>
      </c>
      <c r="I103" s="111">
        <f>C103/B102</f>
        <v>0.375</v>
      </c>
      <c r="J103" s="125"/>
      <c r="K103" s="124" t="s">
        <v>96</v>
      </c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5.75" customHeight="1" x14ac:dyDescent="0.45">
      <c r="A104" s="99" t="s">
        <v>6</v>
      </c>
      <c r="B104" s="107"/>
      <c r="C104" s="110">
        <v>6</v>
      </c>
      <c r="D104" s="109">
        <v>3</v>
      </c>
      <c r="E104" s="110">
        <f t="shared" si="16"/>
        <v>3</v>
      </c>
      <c r="F104" s="111">
        <f t="shared" si="17"/>
        <v>0.5</v>
      </c>
      <c r="G104" s="111">
        <f t="shared" si="18"/>
        <v>0.5</v>
      </c>
      <c r="H104" s="111">
        <f t="shared" si="19"/>
        <v>0.5</v>
      </c>
      <c r="I104" s="111">
        <f>C104/B102</f>
        <v>0.375</v>
      </c>
      <c r="J104" s="107"/>
      <c r="K104" s="124" t="s">
        <v>95</v>
      </c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5.75" customHeight="1" x14ac:dyDescent="0.3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5.75" customHeight="1" x14ac:dyDescent="0.35">
      <c r="A106" s="97" t="s">
        <v>38</v>
      </c>
      <c r="B106" s="98" t="s">
        <v>111</v>
      </c>
      <c r="C106" s="98" t="s">
        <v>112</v>
      </c>
      <c r="D106" s="98" t="s">
        <v>119</v>
      </c>
      <c r="E106" s="98" t="s">
        <v>114</v>
      </c>
      <c r="F106" s="98" t="s">
        <v>115</v>
      </c>
      <c r="G106" s="98" t="s">
        <v>109</v>
      </c>
      <c r="H106" s="98" t="s">
        <v>39</v>
      </c>
      <c r="I106" s="98" t="s">
        <v>40</v>
      </c>
      <c r="J106" s="98" t="s">
        <v>116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5.75" customHeight="1" x14ac:dyDescent="0.45">
      <c r="A107" s="99" t="s">
        <v>127</v>
      </c>
      <c r="B107" s="100">
        <f>B102</f>
        <v>16</v>
      </c>
      <c r="C107" s="114">
        <v>9</v>
      </c>
      <c r="D107" s="115">
        <v>2</v>
      </c>
      <c r="E107" s="114">
        <f t="shared" ref="E107:E108" si="20">C107-D107</f>
        <v>7</v>
      </c>
      <c r="F107" s="116">
        <f t="shared" ref="F107:F108" si="21">D107/C107</f>
        <v>0.22222222222222221</v>
      </c>
      <c r="G107" s="116">
        <f t="shared" ref="G107:G108" si="22">E107/C107</f>
        <v>0.77777777777777779</v>
      </c>
      <c r="H107" s="117">
        <f t="shared" ref="H107:H108" si="23">1-((F107^2)+(G107^2))</f>
        <v>0.34567901234567899</v>
      </c>
      <c r="I107" s="116">
        <f>C107/B107</f>
        <v>0.5625</v>
      </c>
      <c r="J107" s="106">
        <f>C99-((I107*H107)+(I108*H108))</f>
        <v>2.0957341269841279E-2</v>
      </c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5.75" customHeight="1" x14ac:dyDescent="0.45">
      <c r="A108" s="99" t="s">
        <v>128</v>
      </c>
      <c r="B108" s="107"/>
      <c r="C108" s="114">
        <v>7</v>
      </c>
      <c r="D108" s="115">
        <v>3</v>
      </c>
      <c r="E108" s="114">
        <f t="shared" si="20"/>
        <v>4</v>
      </c>
      <c r="F108" s="116">
        <f t="shared" si="21"/>
        <v>0.42857142857142855</v>
      </c>
      <c r="G108" s="116">
        <f t="shared" si="22"/>
        <v>0.5714285714285714</v>
      </c>
      <c r="H108" s="117">
        <f t="shared" si="23"/>
        <v>0.48979591836734704</v>
      </c>
      <c r="I108" s="116">
        <f>C108/B107</f>
        <v>0.4375</v>
      </c>
      <c r="J108" s="107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5.75" customHeight="1" x14ac:dyDescent="0.3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5.75" customHeight="1" x14ac:dyDescent="0.3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5.75" customHeight="1" x14ac:dyDescent="0.3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5.75" customHeight="1" x14ac:dyDescent="0.3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5.75" customHeight="1" x14ac:dyDescent="0.3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5.75" customHeight="1" x14ac:dyDescent="0.3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5.75" customHeight="1" x14ac:dyDescent="0.3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5.75" customHeight="1" x14ac:dyDescent="0.3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5.75" customHeight="1" x14ac:dyDescent="0.3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5.75" customHeight="1" x14ac:dyDescent="0.35">
      <c r="A118" s="65"/>
      <c r="B118" s="65"/>
      <c r="C118" s="65"/>
      <c r="D118" s="65"/>
      <c r="E118" s="65"/>
      <c r="F118" s="65"/>
      <c r="G118" s="126" t="s">
        <v>45</v>
      </c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5.75" customHeight="1" x14ac:dyDescent="0.45">
      <c r="A119" s="65"/>
      <c r="B119" s="65"/>
      <c r="C119" s="65"/>
      <c r="D119" s="65"/>
      <c r="E119" s="65"/>
      <c r="F119" s="65"/>
      <c r="G119" s="127" t="s">
        <v>42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5.75" customHeight="1" x14ac:dyDescent="0.3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5.75" customHeight="1" x14ac:dyDescent="0.3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5.75" customHeight="1" x14ac:dyDescent="0.3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5.75" customHeight="1" x14ac:dyDescent="0.3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5.75" customHeight="1" x14ac:dyDescent="0.3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5.75" customHeight="1" x14ac:dyDescent="0.3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5.75" customHeight="1" x14ac:dyDescent="0.3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5.75" customHeight="1" x14ac:dyDescent="0.3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5.75" customHeight="1" x14ac:dyDescent="0.3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5.75" customHeight="1" x14ac:dyDescent="0.3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5.75" customHeight="1" x14ac:dyDescent="0.3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5.75" customHeight="1" x14ac:dyDescent="0.3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5.75" customHeight="1" x14ac:dyDescent="0.3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5.75" customHeight="1" x14ac:dyDescent="0.3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5.75" customHeight="1" x14ac:dyDescent="0.3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5.75" customHeight="1" x14ac:dyDescent="0.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5.75" customHeight="1" x14ac:dyDescent="0.3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5.75" customHeight="1" x14ac:dyDescent="0.3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5.75" customHeight="1" x14ac:dyDescent="0.3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5.75" customHeight="1" x14ac:dyDescent="0.3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5.75" customHeight="1" x14ac:dyDescent="0.3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5.75" customHeight="1" x14ac:dyDescent="0.3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5.75" customHeight="1" x14ac:dyDescent="0.3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5.75" customHeight="1" x14ac:dyDescent="0.3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5.75" customHeight="1" x14ac:dyDescent="0.3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 ht="15.75" customHeight="1" x14ac:dyDescent="0.3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 ht="15.75" customHeight="1" x14ac:dyDescent="0.3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 ht="15.75" customHeight="1" x14ac:dyDescent="0.3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 ht="15.75" customHeight="1" x14ac:dyDescent="0.3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 ht="15.75" customHeight="1" x14ac:dyDescent="0.3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 ht="15.75" customHeight="1" x14ac:dyDescent="0.3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 ht="15.75" customHeight="1" x14ac:dyDescent="0.3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 ht="15.75" customHeight="1" x14ac:dyDescent="0.3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 ht="15.75" customHeight="1" x14ac:dyDescent="0.3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 ht="15.75" customHeight="1" x14ac:dyDescent="0.3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 ht="15.75" customHeight="1" x14ac:dyDescent="0.3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 ht="15.75" customHeight="1" x14ac:dyDescent="0.3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 ht="15.75" customHeight="1" x14ac:dyDescent="0.3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 ht="15.75" customHeight="1" x14ac:dyDescent="0.3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 ht="15.75" customHeight="1" x14ac:dyDescent="0.3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 ht="15.75" customHeight="1" x14ac:dyDescent="0.3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5.75" customHeight="1" x14ac:dyDescent="0.3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5.75" customHeight="1" x14ac:dyDescent="0.3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5.75" customHeight="1" x14ac:dyDescent="0.3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5.75" customHeight="1" x14ac:dyDescent="0.3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5.75" customHeight="1" x14ac:dyDescent="0.3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5.75" customHeight="1" x14ac:dyDescent="0.3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5.75" customHeight="1" x14ac:dyDescent="0.3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5.75" customHeight="1" x14ac:dyDescent="0.3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5.75" customHeight="1" x14ac:dyDescent="0.3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5.75" customHeight="1" x14ac:dyDescent="0.3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5.75" customHeight="1" x14ac:dyDescent="0.3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5.75" customHeight="1" x14ac:dyDescent="0.3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5.75" customHeight="1" x14ac:dyDescent="0.3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5.75" customHeight="1" x14ac:dyDescent="0.3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5.75" customHeight="1" x14ac:dyDescent="0.3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5.75" customHeight="1" x14ac:dyDescent="0.3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5.75" customHeight="1" x14ac:dyDescent="0.3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5.75" customHeight="1" x14ac:dyDescent="0.3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5.75" customHeight="1" x14ac:dyDescent="0.3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5.75" customHeight="1" x14ac:dyDescent="0.3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5.75" customHeight="1" x14ac:dyDescent="0.3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5.75" customHeight="1" x14ac:dyDescent="0.3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5.75" customHeight="1" x14ac:dyDescent="0.3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5.75" customHeight="1" x14ac:dyDescent="0.3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5.75" customHeight="1" x14ac:dyDescent="0.3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5.75" customHeight="1" x14ac:dyDescent="0.3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5.75" customHeight="1" x14ac:dyDescent="0.3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5.75" customHeight="1" x14ac:dyDescent="0.3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5.75" customHeight="1" x14ac:dyDescent="0.3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5.75" customHeight="1" x14ac:dyDescent="0.3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5.75" customHeight="1" x14ac:dyDescent="0.3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5.75" customHeight="1" x14ac:dyDescent="0.3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5.75" customHeight="1" x14ac:dyDescent="0.3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5.75" customHeight="1" x14ac:dyDescent="0.3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5.75" customHeight="1" x14ac:dyDescent="0.3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5.75" customHeight="1" x14ac:dyDescent="0.3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5.75" customHeight="1" x14ac:dyDescent="0.3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5.75" customHeight="1" x14ac:dyDescent="0.3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5.75" customHeight="1" x14ac:dyDescent="0.3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5.75" customHeight="1" x14ac:dyDescent="0.3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5.75" customHeight="1" x14ac:dyDescent="0.3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5.75" customHeight="1" x14ac:dyDescent="0.3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5.75" customHeight="1" x14ac:dyDescent="0.3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5.75" customHeight="1" x14ac:dyDescent="0.3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5.75" customHeight="1" x14ac:dyDescent="0.3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5.75" customHeight="1" x14ac:dyDescent="0.3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5.75" customHeight="1" x14ac:dyDescent="0.3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5.75" customHeight="1" x14ac:dyDescent="0.3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5.75" customHeight="1" x14ac:dyDescent="0.3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5.75" customHeight="1" x14ac:dyDescent="0.3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5.75" customHeight="1" x14ac:dyDescent="0.3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5.75" customHeight="1" x14ac:dyDescent="0.3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5.75" customHeight="1" x14ac:dyDescent="0.3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5.75" customHeight="1" x14ac:dyDescent="0.3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5.75" customHeight="1" x14ac:dyDescent="0.3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5.75" customHeight="1" x14ac:dyDescent="0.3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5.75" customHeight="1" x14ac:dyDescent="0.3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5.75" customHeight="1" x14ac:dyDescent="0.3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5.75" customHeight="1" x14ac:dyDescent="0.3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5.75" customHeight="1" x14ac:dyDescent="0.3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5.75" customHeight="1" x14ac:dyDescent="0.3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5.75" customHeight="1" x14ac:dyDescent="0.3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5.75" customHeight="1" x14ac:dyDescent="0.3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5.75" customHeight="1" x14ac:dyDescent="0.3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5.75" customHeight="1" x14ac:dyDescent="0.3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5.75" customHeight="1" x14ac:dyDescent="0.3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5.75" customHeight="1" x14ac:dyDescent="0.3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5.75" customHeight="1" x14ac:dyDescent="0.3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5.75" customHeight="1" x14ac:dyDescent="0.3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5.75" customHeight="1" x14ac:dyDescent="0.3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5.75" customHeight="1" x14ac:dyDescent="0.3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5.75" customHeight="1" x14ac:dyDescent="0.3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5.75" customHeight="1" x14ac:dyDescent="0.3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5.75" customHeight="1" x14ac:dyDescent="0.3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5.75" customHeight="1" x14ac:dyDescent="0.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5.75" customHeight="1" x14ac:dyDescent="0.3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5.75" customHeight="1" x14ac:dyDescent="0.3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5.75" customHeight="1" x14ac:dyDescent="0.3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5.75" customHeight="1" x14ac:dyDescent="0.3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5.75" customHeight="1" x14ac:dyDescent="0.3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5.75" customHeight="1" x14ac:dyDescent="0.3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5.75" customHeight="1" x14ac:dyDescent="0.3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5.75" customHeight="1" x14ac:dyDescent="0.3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5.75" customHeight="1" x14ac:dyDescent="0.3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5.75" customHeight="1" x14ac:dyDescent="0.3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5.75" customHeight="1" x14ac:dyDescent="0.3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5.75" customHeight="1" x14ac:dyDescent="0.3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5.75" customHeight="1" x14ac:dyDescent="0.3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5.75" customHeight="1" x14ac:dyDescent="0.3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5.75" customHeight="1" x14ac:dyDescent="0.3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5.75" customHeight="1" x14ac:dyDescent="0.3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5.75" customHeight="1" x14ac:dyDescent="0.3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5.75" customHeight="1" x14ac:dyDescent="0.3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5.75" customHeight="1" x14ac:dyDescent="0.3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5.75" customHeight="1" x14ac:dyDescent="0.3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5.75" customHeight="1" x14ac:dyDescent="0.3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5.75" customHeight="1" x14ac:dyDescent="0.3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5.75" customHeight="1" x14ac:dyDescent="0.3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5.75" customHeight="1" x14ac:dyDescent="0.3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5.75" customHeight="1" x14ac:dyDescent="0.3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5.75" customHeight="1" x14ac:dyDescent="0.3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5.75" customHeight="1" x14ac:dyDescent="0.3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5.75" customHeight="1" x14ac:dyDescent="0.3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5.75" customHeight="1" x14ac:dyDescent="0.3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5.75" customHeight="1" x14ac:dyDescent="0.3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5.75" customHeight="1" x14ac:dyDescent="0.3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5.75" customHeight="1" x14ac:dyDescent="0.3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5.75" customHeight="1" x14ac:dyDescent="0.3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5.75" customHeight="1" x14ac:dyDescent="0.3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5.75" customHeight="1" x14ac:dyDescent="0.3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5.75" customHeight="1" x14ac:dyDescent="0.3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5.75" customHeight="1" x14ac:dyDescent="0.3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5.75" customHeight="1" x14ac:dyDescent="0.3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5.75" customHeight="1" x14ac:dyDescent="0.3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5.75" customHeight="1" x14ac:dyDescent="0.3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5.75" customHeight="1" x14ac:dyDescent="0.3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5.75" customHeight="1" x14ac:dyDescent="0.3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5.75" customHeight="1" x14ac:dyDescent="0.3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5.75" customHeight="1" x14ac:dyDescent="0.3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5.75" customHeight="1" x14ac:dyDescent="0.3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5.75" customHeight="1" x14ac:dyDescent="0.3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5.75" customHeight="1" x14ac:dyDescent="0.3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5.75" customHeight="1" x14ac:dyDescent="0.3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5.75" customHeight="1" x14ac:dyDescent="0.3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5.75" customHeight="1" x14ac:dyDescent="0.3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5.75" customHeight="1" x14ac:dyDescent="0.3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5.75" customHeight="1" x14ac:dyDescent="0.3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5.75" customHeight="1" x14ac:dyDescent="0.3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5.75" customHeight="1" x14ac:dyDescent="0.3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5.75" customHeight="1" x14ac:dyDescent="0.3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5.75" customHeight="1" x14ac:dyDescent="0.3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5.75" customHeight="1" x14ac:dyDescent="0.3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5.75" customHeight="1" x14ac:dyDescent="0.3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5.75" customHeight="1" x14ac:dyDescent="0.3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5.75" customHeight="1" x14ac:dyDescent="0.3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5.75" customHeight="1" x14ac:dyDescent="0.3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5.75" customHeight="1" x14ac:dyDescent="0.3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5.75" customHeight="1" x14ac:dyDescent="0.3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5.75" customHeight="1" x14ac:dyDescent="0.3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5.75" customHeight="1" x14ac:dyDescent="0.3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5.75" customHeight="1" x14ac:dyDescent="0.3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5.75" customHeight="1" x14ac:dyDescent="0.3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5.75" customHeight="1" x14ac:dyDescent="0.3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5.75" customHeight="1" x14ac:dyDescent="0.3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5.75" customHeight="1" x14ac:dyDescent="0.3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5.75" customHeight="1" x14ac:dyDescent="0.3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5.75" customHeight="1" x14ac:dyDescent="0.3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5.75" customHeight="1" x14ac:dyDescent="0.3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5.75" customHeight="1" x14ac:dyDescent="0.3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5.75" customHeight="1" x14ac:dyDescent="0.3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5.75" customHeight="1" x14ac:dyDescent="0.3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5.75" customHeight="1" x14ac:dyDescent="0.3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5.75" customHeight="1" x14ac:dyDescent="0.3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5.75" customHeight="1" x14ac:dyDescent="0.3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5.75" customHeight="1" x14ac:dyDescent="0.3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5.75" customHeight="1" x14ac:dyDescent="0.3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5.75" customHeight="1" x14ac:dyDescent="0.3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5.75" customHeight="1" x14ac:dyDescent="0.3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5.75" customHeight="1" x14ac:dyDescent="0.3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5.75" customHeight="1" x14ac:dyDescent="0.3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5.75" customHeight="1" x14ac:dyDescent="0.3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5.75" customHeight="1" x14ac:dyDescent="0.3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5.75" customHeight="1" x14ac:dyDescent="0.3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5.75" customHeight="1" x14ac:dyDescent="0.3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5.75" customHeight="1" x14ac:dyDescent="0.3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5.75" customHeight="1" x14ac:dyDescent="0.3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5.75" customHeight="1" x14ac:dyDescent="0.3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5.75" customHeight="1" x14ac:dyDescent="0.3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5.75" customHeight="1" x14ac:dyDescent="0.3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5.75" customHeight="1" x14ac:dyDescent="0.3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5.75" customHeight="1" x14ac:dyDescent="0.3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5.75" customHeight="1" x14ac:dyDescent="0.3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5.75" customHeight="1" x14ac:dyDescent="0.3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5.75" customHeight="1" x14ac:dyDescent="0.3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5.75" customHeight="1" x14ac:dyDescent="0.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5.75" customHeight="1" x14ac:dyDescent="0.3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5.75" customHeight="1" x14ac:dyDescent="0.3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5.75" customHeight="1" x14ac:dyDescent="0.3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5.75" customHeight="1" x14ac:dyDescent="0.3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5.75" customHeight="1" x14ac:dyDescent="0.3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5.75" customHeight="1" x14ac:dyDescent="0.3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5.75" customHeight="1" x14ac:dyDescent="0.3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5.75" customHeight="1" x14ac:dyDescent="0.3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5.75" customHeight="1" x14ac:dyDescent="0.3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5.75" customHeight="1" x14ac:dyDescent="0.3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5.75" customHeight="1" x14ac:dyDescent="0.3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5.75" customHeight="1" x14ac:dyDescent="0.3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5.75" customHeight="1" x14ac:dyDescent="0.3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5.75" customHeight="1" x14ac:dyDescent="0.3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5.75" customHeight="1" x14ac:dyDescent="0.3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5.75" customHeight="1" x14ac:dyDescent="0.3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5.75" customHeight="1" x14ac:dyDescent="0.3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5.75" customHeight="1" x14ac:dyDescent="0.3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5.75" customHeight="1" x14ac:dyDescent="0.3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5.75" customHeight="1" x14ac:dyDescent="0.3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5.75" customHeight="1" x14ac:dyDescent="0.3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5.75" customHeight="1" x14ac:dyDescent="0.3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5.75" customHeight="1" x14ac:dyDescent="0.3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5.75" customHeight="1" x14ac:dyDescent="0.3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5.75" customHeight="1" x14ac:dyDescent="0.3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5.75" customHeight="1" x14ac:dyDescent="0.3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5.75" customHeight="1" x14ac:dyDescent="0.3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5.75" customHeight="1" x14ac:dyDescent="0.3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5.75" customHeight="1" x14ac:dyDescent="0.3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5.75" customHeight="1" x14ac:dyDescent="0.3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5.75" customHeight="1" x14ac:dyDescent="0.3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5.75" customHeight="1" x14ac:dyDescent="0.3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5.75" customHeight="1" x14ac:dyDescent="0.3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5.75" customHeight="1" x14ac:dyDescent="0.3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5.75" customHeight="1" x14ac:dyDescent="0.3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5.75" customHeight="1" x14ac:dyDescent="0.3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5.75" customHeight="1" x14ac:dyDescent="0.3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5.75" customHeight="1" x14ac:dyDescent="0.3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5.75" customHeight="1" x14ac:dyDescent="0.3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5.75" customHeight="1" x14ac:dyDescent="0.3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5.75" customHeight="1" x14ac:dyDescent="0.3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5.75" customHeight="1" x14ac:dyDescent="0.3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5.75" customHeight="1" x14ac:dyDescent="0.3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5.75" customHeight="1" x14ac:dyDescent="0.3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5.75" customHeight="1" x14ac:dyDescent="0.3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5.75" customHeight="1" x14ac:dyDescent="0.3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5.75" customHeight="1" x14ac:dyDescent="0.3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5.75" customHeight="1" x14ac:dyDescent="0.3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5.75" customHeight="1" x14ac:dyDescent="0.3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5.75" customHeight="1" x14ac:dyDescent="0.3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5.75" customHeight="1" x14ac:dyDescent="0.3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5.75" customHeight="1" x14ac:dyDescent="0.3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5.75" customHeight="1" x14ac:dyDescent="0.3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5.75" customHeight="1" x14ac:dyDescent="0.3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5.75" customHeight="1" x14ac:dyDescent="0.3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5.75" customHeight="1" x14ac:dyDescent="0.3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5.75" customHeight="1" x14ac:dyDescent="0.3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5.75" customHeight="1" x14ac:dyDescent="0.3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5.75" customHeight="1" x14ac:dyDescent="0.3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5.75" customHeight="1" x14ac:dyDescent="0.3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5.75" customHeight="1" x14ac:dyDescent="0.3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5.75" customHeight="1" x14ac:dyDescent="0.3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5.75" customHeight="1" x14ac:dyDescent="0.3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5.75" customHeight="1" x14ac:dyDescent="0.3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5.75" customHeight="1" x14ac:dyDescent="0.3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5.75" customHeight="1" x14ac:dyDescent="0.3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5.75" customHeight="1" x14ac:dyDescent="0.3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5.75" customHeight="1" x14ac:dyDescent="0.3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5.75" customHeight="1" x14ac:dyDescent="0.3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5.75" customHeight="1" x14ac:dyDescent="0.3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5.75" customHeight="1" x14ac:dyDescent="0.3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5.75" customHeight="1" x14ac:dyDescent="0.3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5.75" customHeight="1" x14ac:dyDescent="0.3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5.75" customHeight="1" x14ac:dyDescent="0.3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5.75" customHeight="1" x14ac:dyDescent="0.3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5.75" customHeight="1" x14ac:dyDescent="0.3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5.75" customHeight="1" x14ac:dyDescent="0.3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5.75" customHeight="1" x14ac:dyDescent="0.3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5.75" customHeight="1" x14ac:dyDescent="0.3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5.75" customHeight="1" x14ac:dyDescent="0.3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5.75" customHeight="1" x14ac:dyDescent="0.3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5.75" customHeight="1" x14ac:dyDescent="0.3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5.75" customHeight="1" x14ac:dyDescent="0.3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5.75" customHeight="1" x14ac:dyDescent="0.3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5.75" customHeight="1" x14ac:dyDescent="0.3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5.75" customHeight="1" x14ac:dyDescent="0.3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5.75" customHeight="1" x14ac:dyDescent="0.3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5.75" customHeight="1" x14ac:dyDescent="0.3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5.75" customHeight="1" x14ac:dyDescent="0.3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5.75" customHeight="1" x14ac:dyDescent="0.3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5.75" customHeight="1" x14ac:dyDescent="0.3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5.75" customHeight="1" x14ac:dyDescent="0.3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5.75" customHeight="1" x14ac:dyDescent="0.3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5.75" customHeight="1" x14ac:dyDescent="0.3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5.75" customHeight="1" x14ac:dyDescent="0.3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5.75" customHeight="1" x14ac:dyDescent="0.3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5.75" customHeight="1" x14ac:dyDescent="0.3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5.75" customHeight="1" x14ac:dyDescent="0.3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5.75" customHeight="1" x14ac:dyDescent="0.3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5.75" customHeight="1" x14ac:dyDescent="0.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5.75" customHeight="1" x14ac:dyDescent="0.3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5.75" customHeight="1" x14ac:dyDescent="0.3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5.75" customHeight="1" x14ac:dyDescent="0.3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5.75" customHeight="1" x14ac:dyDescent="0.3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5.75" customHeight="1" x14ac:dyDescent="0.3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5.75" customHeight="1" x14ac:dyDescent="0.3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5.75" customHeight="1" x14ac:dyDescent="0.3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5.75" customHeight="1" x14ac:dyDescent="0.3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5.75" customHeight="1" x14ac:dyDescent="0.3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5.75" customHeight="1" x14ac:dyDescent="0.3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5.75" customHeight="1" x14ac:dyDescent="0.3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5.75" customHeight="1" x14ac:dyDescent="0.3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5.75" customHeight="1" x14ac:dyDescent="0.3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5.75" customHeight="1" x14ac:dyDescent="0.3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5.75" customHeight="1" x14ac:dyDescent="0.3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5.75" customHeight="1" x14ac:dyDescent="0.3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5.75" customHeight="1" x14ac:dyDescent="0.3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5.75" customHeight="1" x14ac:dyDescent="0.3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5.75" customHeight="1" x14ac:dyDescent="0.3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5.75" customHeight="1" x14ac:dyDescent="0.3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5.75" customHeight="1" x14ac:dyDescent="0.3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5.75" customHeight="1" x14ac:dyDescent="0.3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5.75" customHeight="1" x14ac:dyDescent="0.3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5.75" customHeight="1" x14ac:dyDescent="0.3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5.75" customHeight="1" x14ac:dyDescent="0.3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5.75" customHeight="1" x14ac:dyDescent="0.3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5.75" customHeight="1" x14ac:dyDescent="0.3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5.75" customHeight="1" x14ac:dyDescent="0.3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5.75" customHeight="1" x14ac:dyDescent="0.3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5.75" customHeight="1" x14ac:dyDescent="0.3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5.75" customHeight="1" x14ac:dyDescent="0.3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5.75" customHeight="1" x14ac:dyDescent="0.3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5.75" customHeight="1" x14ac:dyDescent="0.3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5.75" customHeight="1" x14ac:dyDescent="0.3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5.75" customHeight="1" x14ac:dyDescent="0.3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5.75" customHeight="1" x14ac:dyDescent="0.3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5.75" customHeight="1" x14ac:dyDescent="0.3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5.75" customHeight="1" x14ac:dyDescent="0.3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5.75" customHeight="1" x14ac:dyDescent="0.3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5.75" customHeight="1" x14ac:dyDescent="0.3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5.75" customHeight="1" x14ac:dyDescent="0.3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5.75" customHeight="1" x14ac:dyDescent="0.3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5.75" customHeight="1" x14ac:dyDescent="0.3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5.75" customHeight="1" x14ac:dyDescent="0.3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5.75" customHeight="1" x14ac:dyDescent="0.3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5.75" customHeight="1" x14ac:dyDescent="0.3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5.75" customHeight="1" x14ac:dyDescent="0.3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5.75" customHeight="1" x14ac:dyDescent="0.3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5.75" customHeight="1" x14ac:dyDescent="0.3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5.75" customHeight="1" x14ac:dyDescent="0.3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5.75" customHeight="1" x14ac:dyDescent="0.3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5.75" customHeight="1" x14ac:dyDescent="0.3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5.75" customHeight="1" x14ac:dyDescent="0.3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5.75" customHeight="1" x14ac:dyDescent="0.3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5.75" customHeight="1" x14ac:dyDescent="0.3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5.75" customHeight="1" x14ac:dyDescent="0.3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5.75" customHeight="1" x14ac:dyDescent="0.3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5.75" customHeight="1" x14ac:dyDescent="0.3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5.75" customHeight="1" x14ac:dyDescent="0.3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5.75" customHeight="1" x14ac:dyDescent="0.3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5.75" customHeight="1" x14ac:dyDescent="0.3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5.75" customHeight="1" x14ac:dyDescent="0.3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5.75" customHeight="1" x14ac:dyDescent="0.3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5.75" customHeight="1" x14ac:dyDescent="0.3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5.75" customHeight="1" x14ac:dyDescent="0.3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5.75" customHeight="1" x14ac:dyDescent="0.3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5.75" customHeight="1" x14ac:dyDescent="0.3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5.75" customHeight="1" x14ac:dyDescent="0.3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5.75" customHeight="1" x14ac:dyDescent="0.3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5.75" customHeight="1" x14ac:dyDescent="0.3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5.75" customHeight="1" x14ac:dyDescent="0.3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5.75" customHeight="1" x14ac:dyDescent="0.3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5.75" customHeight="1" x14ac:dyDescent="0.3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5.75" customHeight="1" x14ac:dyDescent="0.3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5.75" customHeight="1" x14ac:dyDescent="0.3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5.75" customHeight="1" x14ac:dyDescent="0.3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5.75" customHeight="1" x14ac:dyDescent="0.3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5.75" customHeight="1" x14ac:dyDescent="0.3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5.75" customHeight="1" x14ac:dyDescent="0.3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5.75" customHeight="1" x14ac:dyDescent="0.3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5.75" customHeight="1" x14ac:dyDescent="0.3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5.75" customHeight="1" x14ac:dyDescent="0.3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5.75" customHeight="1" x14ac:dyDescent="0.3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5.75" customHeight="1" x14ac:dyDescent="0.3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5.75" customHeight="1" x14ac:dyDescent="0.3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5.75" customHeight="1" x14ac:dyDescent="0.3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5.75" customHeight="1" x14ac:dyDescent="0.3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5.75" customHeight="1" x14ac:dyDescent="0.3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5.75" customHeight="1" x14ac:dyDescent="0.3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5.75" customHeight="1" x14ac:dyDescent="0.3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5.75" customHeight="1" x14ac:dyDescent="0.3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5.75" customHeight="1" x14ac:dyDescent="0.3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5.75" customHeight="1" x14ac:dyDescent="0.3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5.75" customHeight="1" x14ac:dyDescent="0.3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5.75" customHeight="1" x14ac:dyDescent="0.3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5.75" customHeight="1" x14ac:dyDescent="0.3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5.75" customHeight="1" x14ac:dyDescent="0.3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5.75" customHeight="1" x14ac:dyDescent="0.3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5.75" customHeight="1" x14ac:dyDescent="0.3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5.75" customHeight="1" x14ac:dyDescent="0.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5.75" customHeight="1" x14ac:dyDescent="0.3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5.75" customHeight="1" x14ac:dyDescent="0.3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5.75" customHeight="1" x14ac:dyDescent="0.3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5.75" customHeight="1" x14ac:dyDescent="0.3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5.75" customHeight="1" x14ac:dyDescent="0.3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5.75" customHeight="1" x14ac:dyDescent="0.3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5.75" customHeight="1" x14ac:dyDescent="0.3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5.75" customHeight="1" x14ac:dyDescent="0.3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5.75" customHeight="1" x14ac:dyDescent="0.3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5.75" customHeight="1" x14ac:dyDescent="0.3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5.75" customHeight="1" x14ac:dyDescent="0.3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5.75" customHeight="1" x14ac:dyDescent="0.3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5.75" customHeight="1" x14ac:dyDescent="0.3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5.75" customHeight="1" x14ac:dyDescent="0.3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5.75" customHeight="1" x14ac:dyDescent="0.3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5.75" customHeight="1" x14ac:dyDescent="0.3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5.75" customHeight="1" x14ac:dyDescent="0.3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5.75" customHeight="1" x14ac:dyDescent="0.3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5.75" customHeight="1" x14ac:dyDescent="0.3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5.75" customHeight="1" x14ac:dyDescent="0.3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5.75" customHeight="1" x14ac:dyDescent="0.3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5.75" customHeight="1" x14ac:dyDescent="0.3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5.75" customHeight="1" x14ac:dyDescent="0.3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5.75" customHeight="1" x14ac:dyDescent="0.3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5.75" customHeight="1" x14ac:dyDescent="0.3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5.75" customHeight="1" x14ac:dyDescent="0.3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5.75" customHeight="1" x14ac:dyDescent="0.3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5.75" customHeight="1" x14ac:dyDescent="0.3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5.75" customHeight="1" x14ac:dyDescent="0.3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5.75" customHeight="1" x14ac:dyDescent="0.3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5.75" customHeight="1" x14ac:dyDescent="0.3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5.75" customHeight="1" x14ac:dyDescent="0.3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5.75" customHeight="1" x14ac:dyDescent="0.3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5.75" customHeight="1" x14ac:dyDescent="0.3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5.75" customHeight="1" x14ac:dyDescent="0.3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5.75" customHeight="1" x14ac:dyDescent="0.3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5.75" customHeight="1" x14ac:dyDescent="0.3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5.75" customHeight="1" x14ac:dyDescent="0.3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5.75" customHeight="1" x14ac:dyDescent="0.3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5.75" customHeight="1" x14ac:dyDescent="0.3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5.75" customHeight="1" x14ac:dyDescent="0.3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5.75" customHeight="1" x14ac:dyDescent="0.3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5.75" customHeight="1" x14ac:dyDescent="0.3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5.75" customHeight="1" x14ac:dyDescent="0.3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5.75" customHeight="1" x14ac:dyDescent="0.3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5.75" customHeight="1" x14ac:dyDescent="0.3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5.75" customHeight="1" x14ac:dyDescent="0.3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5.75" customHeight="1" x14ac:dyDescent="0.3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5.75" customHeight="1" x14ac:dyDescent="0.3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5.75" customHeight="1" x14ac:dyDescent="0.3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5.75" customHeight="1" x14ac:dyDescent="0.3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5.75" customHeight="1" x14ac:dyDescent="0.3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5.75" customHeight="1" x14ac:dyDescent="0.3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5.75" customHeight="1" x14ac:dyDescent="0.3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5.75" customHeight="1" x14ac:dyDescent="0.3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5.75" customHeight="1" x14ac:dyDescent="0.3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5.75" customHeight="1" x14ac:dyDescent="0.3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5.75" customHeight="1" x14ac:dyDescent="0.3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5.75" customHeight="1" x14ac:dyDescent="0.3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5.75" customHeight="1" x14ac:dyDescent="0.3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5.75" customHeight="1" x14ac:dyDescent="0.3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5.75" customHeight="1" x14ac:dyDescent="0.3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5.75" customHeight="1" x14ac:dyDescent="0.3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5.75" customHeight="1" x14ac:dyDescent="0.3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5.75" customHeight="1" x14ac:dyDescent="0.3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5.75" customHeight="1" x14ac:dyDescent="0.3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5.75" customHeight="1" x14ac:dyDescent="0.3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5.75" customHeight="1" x14ac:dyDescent="0.3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5.75" customHeight="1" x14ac:dyDescent="0.3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5.75" customHeight="1" x14ac:dyDescent="0.3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5.75" customHeight="1" x14ac:dyDescent="0.3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5.75" customHeight="1" x14ac:dyDescent="0.3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5.75" customHeight="1" x14ac:dyDescent="0.3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5.75" customHeight="1" x14ac:dyDescent="0.3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5.75" customHeight="1" x14ac:dyDescent="0.3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5.75" customHeight="1" x14ac:dyDescent="0.3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5.75" customHeight="1" x14ac:dyDescent="0.3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5.75" customHeight="1" x14ac:dyDescent="0.3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5.75" customHeight="1" x14ac:dyDescent="0.3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5.75" customHeight="1" x14ac:dyDescent="0.3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5.75" customHeight="1" x14ac:dyDescent="0.3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5.75" customHeight="1" x14ac:dyDescent="0.3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5.75" customHeight="1" x14ac:dyDescent="0.3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5.75" customHeight="1" x14ac:dyDescent="0.3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5.75" customHeight="1" x14ac:dyDescent="0.3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5.75" customHeight="1" x14ac:dyDescent="0.3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5.75" customHeight="1" x14ac:dyDescent="0.3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5.75" customHeight="1" x14ac:dyDescent="0.3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5.75" customHeight="1" x14ac:dyDescent="0.3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5.75" customHeight="1" x14ac:dyDescent="0.3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5.75" customHeight="1" x14ac:dyDescent="0.3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5.75" customHeight="1" x14ac:dyDescent="0.3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5.75" customHeight="1" x14ac:dyDescent="0.3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5.75" customHeight="1" x14ac:dyDescent="0.3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5.75" customHeight="1" x14ac:dyDescent="0.3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5.75" customHeight="1" x14ac:dyDescent="0.3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5.75" customHeight="1" x14ac:dyDescent="0.3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5.75" customHeight="1" x14ac:dyDescent="0.3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5.75" customHeight="1" x14ac:dyDescent="0.3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5.75" customHeight="1" x14ac:dyDescent="0.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5.75" customHeight="1" x14ac:dyDescent="0.3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5.75" customHeight="1" x14ac:dyDescent="0.3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5.75" customHeight="1" x14ac:dyDescent="0.3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5.75" customHeight="1" x14ac:dyDescent="0.3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5.75" customHeight="1" x14ac:dyDescent="0.3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5.75" customHeight="1" x14ac:dyDescent="0.3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5.75" customHeight="1" x14ac:dyDescent="0.3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5.75" customHeight="1" x14ac:dyDescent="0.3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5.75" customHeight="1" x14ac:dyDescent="0.3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5.75" customHeight="1" x14ac:dyDescent="0.3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5.75" customHeight="1" x14ac:dyDescent="0.3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5.75" customHeight="1" x14ac:dyDescent="0.3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5.75" customHeight="1" x14ac:dyDescent="0.3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5.75" customHeight="1" x14ac:dyDescent="0.3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5.75" customHeight="1" x14ac:dyDescent="0.3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5.75" customHeight="1" x14ac:dyDescent="0.3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5.75" customHeight="1" x14ac:dyDescent="0.3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5.75" customHeight="1" x14ac:dyDescent="0.3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5.75" customHeight="1" x14ac:dyDescent="0.3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5.75" customHeight="1" x14ac:dyDescent="0.3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5.75" customHeight="1" x14ac:dyDescent="0.3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5.75" customHeight="1" x14ac:dyDescent="0.3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5.75" customHeight="1" x14ac:dyDescent="0.3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5.75" customHeight="1" x14ac:dyDescent="0.3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5.75" customHeight="1" x14ac:dyDescent="0.3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5.75" customHeight="1" x14ac:dyDescent="0.3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5.75" customHeight="1" x14ac:dyDescent="0.3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5.75" customHeight="1" x14ac:dyDescent="0.3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5.75" customHeight="1" x14ac:dyDescent="0.3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5.75" customHeight="1" x14ac:dyDescent="0.3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5.75" customHeight="1" x14ac:dyDescent="0.3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5.75" customHeight="1" x14ac:dyDescent="0.3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5.75" customHeight="1" x14ac:dyDescent="0.3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5.75" customHeight="1" x14ac:dyDescent="0.3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5.75" customHeight="1" x14ac:dyDescent="0.3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5.75" customHeight="1" x14ac:dyDescent="0.3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5.75" customHeight="1" x14ac:dyDescent="0.3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5.75" customHeight="1" x14ac:dyDescent="0.3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5.75" customHeight="1" x14ac:dyDescent="0.3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5.75" customHeight="1" x14ac:dyDescent="0.3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5.75" customHeight="1" x14ac:dyDescent="0.3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5.75" customHeight="1" x14ac:dyDescent="0.3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5.75" customHeight="1" x14ac:dyDescent="0.3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5.75" customHeight="1" x14ac:dyDescent="0.3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5.75" customHeight="1" x14ac:dyDescent="0.3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5.75" customHeight="1" x14ac:dyDescent="0.3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5.75" customHeight="1" x14ac:dyDescent="0.3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5.75" customHeight="1" x14ac:dyDescent="0.3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5.75" customHeight="1" x14ac:dyDescent="0.3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5.75" customHeight="1" x14ac:dyDescent="0.3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5.75" customHeight="1" x14ac:dyDescent="0.3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5.75" customHeight="1" x14ac:dyDescent="0.3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5.75" customHeight="1" x14ac:dyDescent="0.3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5.75" customHeight="1" x14ac:dyDescent="0.3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5.75" customHeight="1" x14ac:dyDescent="0.3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5.75" customHeight="1" x14ac:dyDescent="0.3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5.75" customHeight="1" x14ac:dyDescent="0.3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5.75" customHeight="1" x14ac:dyDescent="0.3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5.75" customHeight="1" x14ac:dyDescent="0.3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5.75" customHeight="1" x14ac:dyDescent="0.3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5.75" customHeight="1" x14ac:dyDescent="0.3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5.75" customHeight="1" x14ac:dyDescent="0.3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5.75" customHeight="1" x14ac:dyDescent="0.3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5.75" customHeight="1" x14ac:dyDescent="0.3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5.75" customHeight="1" x14ac:dyDescent="0.3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5.75" customHeight="1" x14ac:dyDescent="0.3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5.75" customHeight="1" x14ac:dyDescent="0.3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5.75" customHeight="1" x14ac:dyDescent="0.3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5.75" customHeight="1" x14ac:dyDescent="0.3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5.75" customHeight="1" x14ac:dyDescent="0.3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5.75" customHeight="1" x14ac:dyDescent="0.3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5.75" customHeight="1" x14ac:dyDescent="0.3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5.75" customHeight="1" x14ac:dyDescent="0.3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5.75" customHeight="1" x14ac:dyDescent="0.3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5.75" customHeight="1" x14ac:dyDescent="0.3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5.75" customHeight="1" x14ac:dyDescent="0.3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5.75" customHeight="1" x14ac:dyDescent="0.3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5.75" customHeight="1" x14ac:dyDescent="0.3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5.75" customHeight="1" x14ac:dyDescent="0.3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5.75" customHeight="1" x14ac:dyDescent="0.3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5.75" customHeight="1" x14ac:dyDescent="0.3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5.75" customHeight="1" x14ac:dyDescent="0.3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5.75" customHeight="1" x14ac:dyDescent="0.3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5.75" customHeight="1" x14ac:dyDescent="0.3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5.75" customHeight="1" x14ac:dyDescent="0.3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5.75" customHeight="1" x14ac:dyDescent="0.3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5.75" customHeight="1" x14ac:dyDescent="0.3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5.75" customHeight="1" x14ac:dyDescent="0.3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5.75" customHeight="1" x14ac:dyDescent="0.3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5.75" customHeight="1" x14ac:dyDescent="0.3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5.75" customHeight="1" x14ac:dyDescent="0.3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5.75" customHeight="1" x14ac:dyDescent="0.3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5.75" customHeight="1" x14ac:dyDescent="0.3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5.75" customHeight="1" x14ac:dyDescent="0.3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5.75" customHeight="1" x14ac:dyDescent="0.3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5.75" customHeight="1" x14ac:dyDescent="0.3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5.75" customHeight="1" x14ac:dyDescent="0.3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5.75" customHeight="1" x14ac:dyDescent="0.3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5.75" customHeight="1" x14ac:dyDescent="0.3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5.75" customHeight="1" x14ac:dyDescent="0.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5.75" customHeight="1" x14ac:dyDescent="0.3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5.75" customHeight="1" x14ac:dyDescent="0.3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5.75" customHeight="1" x14ac:dyDescent="0.3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5.75" customHeight="1" x14ac:dyDescent="0.3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5.75" customHeight="1" x14ac:dyDescent="0.3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5.75" customHeight="1" x14ac:dyDescent="0.3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5.75" customHeight="1" x14ac:dyDescent="0.3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5.75" customHeight="1" x14ac:dyDescent="0.3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5.75" customHeight="1" x14ac:dyDescent="0.3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5.75" customHeight="1" x14ac:dyDescent="0.3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5.75" customHeight="1" x14ac:dyDescent="0.3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5.75" customHeight="1" x14ac:dyDescent="0.3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5.75" customHeight="1" x14ac:dyDescent="0.3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5.75" customHeight="1" x14ac:dyDescent="0.3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5.75" customHeight="1" x14ac:dyDescent="0.3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5.75" customHeight="1" x14ac:dyDescent="0.3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5.75" customHeight="1" x14ac:dyDescent="0.3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5.75" customHeight="1" x14ac:dyDescent="0.3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5.75" customHeight="1" x14ac:dyDescent="0.3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5.75" customHeight="1" x14ac:dyDescent="0.3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5.75" customHeight="1" x14ac:dyDescent="0.3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5.75" customHeight="1" x14ac:dyDescent="0.3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5.75" customHeight="1" x14ac:dyDescent="0.3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5.75" customHeight="1" x14ac:dyDescent="0.3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5.75" customHeight="1" x14ac:dyDescent="0.3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5.75" customHeight="1" x14ac:dyDescent="0.3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5.75" customHeight="1" x14ac:dyDescent="0.3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5.75" customHeight="1" x14ac:dyDescent="0.3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5.75" customHeight="1" x14ac:dyDescent="0.3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5.75" customHeight="1" x14ac:dyDescent="0.3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5.75" customHeight="1" x14ac:dyDescent="0.3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5.75" customHeight="1" x14ac:dyDescent="0.3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5.75" customHeight="1" x14ac:dyDescent="0.3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5.75" customHeight="1" x14ac:dyDescent="0.3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5.75" customHeight="1" x14ac:dyDescent="0.3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5.75" customHeight="1" x14ac:dyDescent="0.3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5.75" customHeight="1" x14ac:dyDescent="0.3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5.75" customHeight="1" x14ac:dyDescent="0.3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5.75" customHeight="1" x14ac:dyDescent="0.3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5.75" customHeight="1" x14ac:dyDescent="0.3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5.75" customHeight="1" x14ac:dyDescent="0.3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5.75" customHeight="1" x14ac:dyDescent="0.3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5.75" customHeight="1" x14ac:dyDescent="0.3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5.75" customHeight="1" x14ac:dyDescent="0.3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5.75" customHeight="1" x14ac:dyDescent="0.3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5.75" customHeight="1" x14ac:dyDescent="0.3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5.75" customHeight="1" x14ac:dyDescent="0.3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5.75" customHeight="1" x14ac:dyDescent="0.3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5.75" customHeight="1" x14ac:dyDescent="0.3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5.75" customHeight="1" x14ac:dyDescent="0.3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5.75" customHeight="1" x14ac:dyDescent="0.3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5.75" customHeight="1" x14ac:dyDescent="0.3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5.75" customHeight="1" x14ac:dyDescent="0.3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5.75" customHeight="1" x14ac:dyDescent="0.3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5.75" customHeight="1" x14ac:dyDescent="0.3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5.75" customHeight="1" x14ac:dyDescent="0.3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5.75" customHeight="1" x14ac:dyDescent="0.3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5.75" customHeight="1" x14ac:dyDescent="0.3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5.75" customHeight="1" x14ac:dyDescent="0.3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5.75" customHeight="1" x14ac:dyDescent="0.3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5.75" customHeight="1" x14ac:dyDescent="0.3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5.75" customHeight="1" x14ac:dyDescent="0.3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5.75" customHeight="1" x14ac:dyDescent="0.3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5.75" customHeight="1" x14ac:dyDescent="0.3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5.75" customHeight="1" x14ac:dyDescent="0.3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5.75" customHeight="1" x14ac:dyDescent="0.3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5.75" customHeight="1" x14ac:dyDescent="0.3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5.75" customHeight="1" x14ac:dyDescent="0.3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5.75" customHeight="1" x14ac:dyDescent="0.3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5.75" customHeight="1" x14ac:dyDescent="0.3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5.75" customHeight="1" x14ac:dyDescent="0.3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5.75" customHeight="1" x14ac:dyDescent="0.3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5.75" customHeight="1" x14ac:dyDescent="0.3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5.75" customHeight="1" x14ac:dyDescent="0.3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5.75" customHeight="1" x14ac:dyDescent="0.3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5.75" customHeight="1" x14ac:dyDescent="0.3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5.75" customHeight="1" x14ac:dyDescent="0.3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5.75" customHeight="1" x14ac:dyDescent="0.3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5.75" customHeight="1" x14ac:dyDescent="0.3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5.75" customHeight="1" x14ac:dyDescent="0.3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5.75" customHeight="1" x14ac:dyDescent="0.3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5.75" customHeight="1" x14ac:dyDescent="0.3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5.75" customHeight="1" x14ac:dyDescent="0.3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5.75" customHeight="1" x14ac:dyDescent="0.3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5.75" customHeight="1" x14ac:dyDescent="0.3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5.75" customHeight="1" x14ac:dyDescent="0.3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5.75" customHeight="1" x14ac:dyDescent="0.3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5.75" customHeight="1" x14ac:dyDescent="0.3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5.75" customHeight="1" x14ac:dyDescent="0.3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5.75" customHeight="1" x14ac:dyDescent="0.3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5.75" customHeight="1" x14ac:dyDescent="0.3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5.75" customHeight="1" x14ac:dyDescent="0.3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5.75" customHeight="1" x14ac:dyDescent="0.3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5.75" customHeight="1" x14ac:dyDescent="0.3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5.75" customHeight="1" x14ac:dyDescent="0.3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5.75" customHeight="1" x14ac:dyDescent="0.3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5.75" customHeight="1" x14ac:dyDescent="0.3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5.75" customHeight="1" x14ac:dyDescent="0.3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5.75" customHeight="1" x14ac:dyDescent="0.3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5.75" customHeight="1" x14ac:dyDescent="0.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5.75" customHeight="1" x14ac:dyDescent="0.3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5.75" customHeight="1" x14ac:dyDescent="0.3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5.75" customHeight="1" x14ac:dyDescent="0.3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5.75" customHeight="1" x14ac:dyDescent="0.3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5.75" customHeight="1" x14ac:dyDescent="0.3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5.75" customHeight="1" x14ac:dyDescent="0.3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5.75" customHeight="1" x14ac:dyDescent="0.3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5.75" customHeight="1" x14ac:dyDescent="0.3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5.75" customHeight="1" x14ac:dyDescent="0.3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5.75" customHeight="1" x14ac:dyDescent="0.3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5.75" customHeight="1" x14ac:dyDescent="0.3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5.75" customHeight="1" x14ac:dyDescent="0.3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5.75" customHeight="1" x14ac:dyDescent="0.3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5.75" customHeight="1" x14ac:dyDescent="0.3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5.75" customHeight="1" x14ac:dyDescent="0.3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5.75" customHeight="1" x14ac:dyDescent="0.3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5.75" customHeight="1" x14ac:dyDescent="0.3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5.75" customHeight="1" x14ac:dyDescent="0.3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5.75" customHeight="1" x14ac:dyDescent="0.3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5.75" customHeight="1" x14ac:dyDescent="0.3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5.75" customHeight="1" x14ac:dyDescent="0.3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5.75" customHeight="1" x14ac:dyDescent="0.3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5.75" customHeight="1" x14ac:dyDescent="0.3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5.75" customHeight="1" x14ac:dyDescent="0.3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5.75" customHeight="1" x14ac:dyDescent="0.3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5.75" customHeight="1" x14ac:dyDescent="0.3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5.75" customHeight="1" x14ac:dyDescent="0.3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5.75" customHeight="1" x14ac:dyDescent="0.3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5.75" customHeight="1" x14ac:dyDescent="0.3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5.75" customHeight="1" x14ac:dyDescent="0.3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5.75" customHeight="1" x14ac:dyDescent="0.3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5.75" customHeight="1" x14ac:dyDescent="0.3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5.75" customHeight="1" x14ac:dyDescent="0.3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5.75" customHeight="1" x14ac:dyDescent="0.3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5.75" customHeight="1" x14ac:dyDescent="0.3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5.75" customHeight="1" x14ac:dyDescent="0.3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5.75" customHeight="1" x14ac:dyDescent="0.3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5.75" customHeight="1" x14ac:dyDescent="0.3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5.75" customHeight="1" x14ac:dyDescent="0.3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5.75" customHeight="1" x14ac:dyDescent="0.3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5.75" customHeight="1" x14ac:dyDescent="0.3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5.75" customHeight="1" x14ac:dyDescent="0.3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5.75" customHeight="1" x14ac:dyDescent="0.3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5.75" customHeight="1" x14ac:dyDescent="0.3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5.75" customHeight="1" x14ac:dyDescent="0.3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5.75" customHeight="1" x14ac:dyDescent="0.3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5.75" customHeight="1" x14ac:dyDescent="0.3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5.75" customHeight="1" x14ac:dyDescent="0.3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5.75" customHeight="1" x14ac:dyDescent="0.3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5.75" customHeight="1" x14ac:dyDescent="0.3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5.75" customHeight="1" x14ac:dyDescent="0.3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5.75" customHeight="1" x14ac:dyDescent="0.3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5.75" customHeight="1" x14ac:dyDescent="0.3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5.75" customHeight="1" x14ac:dyDescent="0.3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5.75" customHeight="1" x14ac:dyDescent="0.3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5.75" customHeight="1" x14ac:dyDescent="0.3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5.75" customHeight="1" x14ac:dyDescent="0.3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5.75" customHeight="1" x14ac:dyDescent="0.3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5.75" customHeight="1" x14ac:dyDescent="0.3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5.75" customHeight="1" x14ac:dyDescent="0.3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5.75" customHeight="1" x14ac:dyDescent="0.3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5.75" customHeight="1" x14ac:dyDescent="0.3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5.75" customHeight="1" x14ac:dyDescent="0.3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5.75" customHeight="1" x14ac:dyDescent="0.3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5.75" customHeight="1" x14ac:dyDescent="0.3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5.75" customHeight="1" x14ac:dyDescent="0.3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5.75" customHeight="1" x14ac:dyDescent="0.3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5.75" customHeight="1" x14ac:dyDescent="0.3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5.75" customHeight="1" x14ac:dyDescent="0.3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5.75" customHeight="1" x14ac:dyDescent="0.3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5.75" customHeight="1" x14ac:dyDescent="0.3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5.75" customHeight="1" x14ac:dyDescent="0.3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5.75" customHeight="1" x14ac:dyDescent="0.3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5.75" customHeight="1" x14ac:dyDescent="0.3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5.75" customHeight="1" x14ac:dyDescent="0.3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5.75" customHeight="1" x14ac:dyDescent="0.3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5.75" customHeight="1" x14ac:dyDescent="0.3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5.75" customHeight="1" x14ac:dyDescent="0.3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5.75" customHeight="1" x14ac:dyDescent="0.3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5.75" customHeight="1" x14ac:dyDescent="0.3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5.75" customHeight="1" x14ac:dyDescent="0.3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5.75" customHeight="1" x14ac:dyDescent="0.3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5.75" customHeight="1" x14ac:dyDescent="0.3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5.75" customHeight="1" x14ac:dyDescent="0.3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5.75" customHeight="1" x14ac:dyDescent="0.3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5.75" customHeight="1" x14ac:dyDescent="0.3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5.75" customHeight="1" x14ac:dyDescent="0.3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5.75" customHeight="1" x14ac:dyDescent="0.3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5.75" customHeight="1" x14ac:dyDescent="0.3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5.75" customHeight="1" x14ac:dyDescent="0.3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5.75" customHeight="1" x14ac:dyDescent="0.3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5.75" customHeight="1" x14ac:dyDescent="0.3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5.75" customHeight="1" x14ac:dyDescent="0.3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5.75" customHeight="1" x14ac:dyDescent="0.3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5.75" customHeight="1" x14ac:dyDescent="0.3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5.75" customHeight="1" x14ac:dyDescent="0.3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5.75" customHeight="1" x14ac:dyDescent="0.3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5.75" customHeight="1" x14ac:dyDescent="0.3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5.75" customHeight="1" x14ac:dyDescent="0.3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5.75" customHeight="1" x14ac:dyDescent="0.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5.75" customHeight="1" x14ac:dyDescent="0.3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5.75" customHeight="1" x14ac:dyDescent="0.3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5.75" customHeight="1" x14ac:dyDescent="0.3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5.75" customHeight="1" x14ac:dyDescent="0.3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5.75" customHeight="1" x14ac:dyDescent="0.3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5.75" customHeight="1" x14ac:dyDescent="0.3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5.75" customHeight="1" x14ac:dyDescent="0.3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5.75" customHeight="1" x14ac:dyDescent="0.3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5.75" customHeight="1" x14ac:dyDescent="0.3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5.75" customHeight="1" x14ac:dyDescent="0.3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5.75" customHeight="1" x14ac:dyDescent="0.3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5.75" customHeight="1" x14ac:dyDescent="0.3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5.75" customHeight="1" x14ac:dyDescent="0.3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5.75" customHeight="1" x14ac:dyDescent="0.3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5.75" customHeight="1" x14ac:dyDescent="0.3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5.75" customHeight="1" x14ac:dyDescent="0.3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5.75" customHeight="1" x14ac:dyDescent="0.3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5.75" customHeight="1" x14ac:dyDescent="0.3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5.75" customHeight="1" x14ac:dyDescent="0.3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5.75" customHeight="1" x14ac:dyDescent="0.3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5.75" customHeight="1" x14ac:dyDescent="0.3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5.75" customHeight="1" x14ac:dyDescent="0.3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5.75" customHeight="1" x14ac:dyDescent="0.3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5.75" customHeight="1" x14ac:dyDescent="0.3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5.75" customHeight="1" x14ac:dyDescent="0.3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5.75" customHeight="1" x14ac:dyDescent="0.3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5.75" customHeight="1" x14ac:dyDescent="0.3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5.75" customHeight="1" x14ac:dyDescent="0.3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5.75" customHeight="1" x14ac:dyDescent="0.3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5.75" customHeight="1" x14ac:dyDescent="0.3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5.75" customHeight="1" x14ac:dyDescent="0.3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5.75" customHeight="1" x14ac:dyDescent="0.3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5.75" customHeight="1" x14ac:dyDescent="0.3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5.75" customHeight="1" x14ac:dyDescent="0.3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5.75" customHeight="1" x14ac:dyDescent="0.3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5.75" customHeight="1" x14ac:dyDescent="0.3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5.75" customHeight="1" x14ac:dyDescent="0.3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5.75" customHeight="1" x14ac:dyDescent="0.3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5.75" customHeight="1" x14ac:dyDescent="0.3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5.75" customHeight="1" x14ac:dyDescent="0.3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5.75" customHeight="1" x14ac:dyDescent="0.3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5.75" customHeight="1" x14ac:dyDescent="0.3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5.75" customHeight="1" x14ac:dyDescent="0.3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5.75" customHeight="1" x14ac:dyDescent="0.3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5.75" customHeight="1" x14ac:dyDescent="0.3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5.75" customHeight="1" x14ac:dyDescent="0.3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5.75" customHeight="1" x14ac:dyDescent="0.3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5.75" customHeight="1" x14ac:dyDescent="0.3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5.75" customHeight="1" x14ac:dyDescent="0.3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5.75" customHeight="1" x14ac:dyDescent="0.3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5.75" customHeight="1" x14ac:dyDescent="0.3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5.75" customHeight="1" x14ac:dyDescent="0.3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5.75" customHeight="1" x14ac:dyDescent="0.3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5.75" customHeight="1" x14ac:dyDescent="0.3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5.75" customHeight="1" x14ac:dyDescent="0.3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5.75" customHeight="1" x14ac:dyDescent="0.3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5.75" customHeight="1" x14ac:dyDescent="0.3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5.75" customHeight="1" x14ac:dyDescent="0.3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5.75" customHeight="1" x14ac:dyDescent="0.3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5.75" customHeight="1" x14ac:dyDescent="0.3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5.75" customHeight="1" x14ac:dyDescent="0.3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5.75" customHeight="1" x14ac:dyDescent="0.3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5.75" customHeight="1" x14ac:dyDescent="0.3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5.75" customHeight="1" x14ac:dyDescent="0.3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5.75" customHeight="1" x14ac:dyDescent="0.3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autoFilter ref="A1:I29" xr:uid="{00000000-0009-0000-0000-000003000000}"/>
  <mergeCells count="15">
    <mergeCell ref="B107:B108"/>
    <mergeCell ref="J107:J108"/>
    <mergeCell ref="B86:B88"/>
    <mergeCell ref="J86:J88"/>
    <mergeCell ref="B91:B92"/>
    <mergeCell ref="J91:J92"/>
    <mergeCell ref="A97:C97"/>
    <mergeCell ref="B102:B104"/>
    <mergeCell ref="J102:J104"/>
    <mergeCell ref="A66:C66"/>
    <mergeCell ref="B71:B72"/>
    <mergeCell ref="J71:J72"/>
    <mergeCell ref="B75:B76"/>
    <mergeCell ref="J75:J76"/>
    <mergeCell ref="A81:C8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tree 1</vt:lpstr>
      <vt:lpstr>Decision tree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Niloofar Sokhandan</dc:creator>
  <cp:lastModifiedBy>niloofar sokhandan</cp:lastModifiedBy>
  <dcterms:created xsi:type="dcterms:W3CDTF">2020-06-23T18:13:33Z</dcterms:created>
  <dcterms:modified xsi:type="dcterms:W3CDTF">2021-11-24T00:23:05Z</dcterms:modified>
</cp:coreProperties>
</file>