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ie 1b" sheetId="1" r:id="rId4"/>
    <sheet state="visible" name="Partie 1c" sheetId="2" r:id="rId5"/>
    <sheet state="visible" name="Partie 2- arbre 1" sheetId="3" r:id="rId6"/>
    <sheet state="visible" name="Partie 2- arbre 2" sheetId="4" r:id="rId7"/>
    <sheet state="visible" name="Partie 3-1" sheetId="5" r:id="rId8"/>
    <sheet state="visible" name="Partie 3-3" sheetId="6" r:id="rId9"/>
  </sheets>
  <definedNames>
    <definedName hidden="1" localSheetId="2" name="_xlnm._FilterDatabase">'Partie 2- arbre 1'!$B$33:$F$64</definedName>
    <definedName hidden="1" localSheetId="3" name="_xlnm._FilterDatabase">'Partie 2- arbre 2'!$A$1:$I$29</definedName>
  </definedNames>
  <calcPr/>
  <extLst>
    <ext uri="GoogleSheetsCustomDataVersion1">
      <go:sheetsCustomData xmlns:go="http://customooxmlschemas.google.com/" r:id="rId10" roundtripDataSignature="AMtx7mgbiYVU/owzm3/wn82nmxFFxMzSaw=="/>
    </ext>
  </extLst>
</workbook>
</file>

<file path=xl/sharedStrings.xml><?xml version="1.0" encoding="utf-8"?>
<sst xmlns="http://schemas.openxmlformats.org/spreadsheetml/2006/main" count="860" uniqueCount="154">
  <si>
    <t>regle 1</t>
  </si>
  <si>
    <t>regle 2</t>
  </si>
  <si>
    <t>regle 3</t>
  </si>
  <si>
    <t>regle 4</t>
  </si>
  <si>
    <t>regle 5</t>
  </si>
  <si>
    <t>regle 6</t>
  </si>
  <si>
    <t>somme</t>
  </si>
  <si>
    <t>% qui achete</t>
  </si>
  <si>
    <t># de l'individue dans feuille</t>
  </si>
  <si>
    <t>voyage</t>
  </si>
  <si>
    <t>non voyage</t>
  </si>
  <si>
    <t>minorite</t>
  </si>
  <si>
    <t>TMC=</t>
  </si>
  <si>
    <t>TNE=</t>
  </si>
  <si>
    <t>Apprentissage (75 000 observations)</t>
  </si>
  <si>
    <t>Taux de mauvaise classification</t>
  </si>
  <si>
    <r>
      <rPr>
        <rFont val="Calibri"/>
        <color theme="1"/>
        <sz val="12.0"/>
      </rPr>
      <t>Lift cumulé 4</t>
    </r>
    <r>
      <rPr>
        <rFont val="Calibri"/>
        <color theme="1"/>
        <sz val="8.0"/>
      </rPr>
      <t xml:space="preserve">ème </t>
    </r>
    <r>
      <rPr>
        <rFont val="Calibri"/>
        <color theme="1"/>
        <sz val="12.0"/>
      </rPr>
      <t>décile</t>
    </r>
  </si>
  <si>
    <t>ROC</t>
  </si>
  <si>
    <t>Sensitivité</t>
  </si>
  <si>
    <t>Réseaux de neurones</t>
  </si>
  <si>
    <t>3,2</t>
  </si>
  <si>
    <t>Arbre de classification</t>
  </si>
  <si>
    <t>2,1</t>
  </si>
  <si>
    <t>Forêts aléatoires</t>
  </si>
  <si>
    <t>2,7</t>
  </si>
  <si>
    <t>Apprentissage (40 000 observations)</t>
  </si>
  <si>
    <r>
      <rPr>
        <rFont val="Calibri"/>
        <color theme="1"/>
        <sz val="12.0"/>
      </rPr>
      <t>Lift cumulé 4</t>
    </r>
    <r>
      <rPr>
        <rFont val="Calibri"/>
        <color theme="1"/>
        <sz val="8.0"/>
      </rPr>
      <t xml:space="preserve">ème </t>
    </r>
    <r>
      <rPr>
        <rFont val="Calibri"/>
        <color theme="1"/>
        <sz val="12.0"/>
      </rPr>
      <t>décile</t>
    </r>
  </si>
  <si>
    <t>2,0</t>
  </si>
  <si>
    <t>Nom</t>
  </si>
  <si>
    <t>Provenance</t>
  </si>
  <si>
    <t>Nombre de produit</t>
  </si>
  <si>
    <t>Age</t>
  </si>
  <si>
    <t>Revenu</t>
  </si>
  <si>
    <t>Sexe</t>
  </si>
  <si>
    <t>Depense</t>
  </si>
  <si>
    <t>Fidélité</t>
  </si>
  <si>
    <t>Tirage - 1</t>
  </si>
  <si>
    <t>Predicton de l'arbre 1</t>
  </si>
  <si>
    <t>OBB-1</t>
  </si>
  <si>
    <t>Francoise</t>
  </si>
  <si>
    <t>Québec</t>
  </si>
  <si>
    <t>F</t>
  </si>
  <si>
    <t>eleve</t>
  </si>
  <si>
    <t>Jeremy</t>
  </si>
  <si>
    <t>Toronto</t>
  </si>
  <si>
    <t>H</t>
  </si>
  <si>
    <t>Bruno</t>
  </si>
  <si>
    <t>moyen</t>
  </si>
  <si>
    <t>Raphaelle</t>
  </si>
  <si>
    <t>Montréal</t>
  </si>
  <si>
    <t>Louisa</t>
  </si>
  <si>
    <t>Alice</t>
  </si>
  <si>
    <t>Julia</t>
  </si>
  <si>
    <t>faible</t>
  </si>
  <si>
    <t>X</t>
  </si>
  <si>
    <t>Lucas</t>
  </si>
  <si>
    <t>Jonathan</t>
  </si>
  <si>
    <t>Abou</t>
  </si>
  <si>
    <t>Michael</t>
  </si>
  <si>
    <t>Karine</t>
  </si>
  <si>
    <t>Sandra</t>
  </si>
  <si>
    <t>Steve</t>
  </si>
  <si>
    <t>Fabien</t>
  </si>
  <si>
    <t>Bazia</t>
  </si>
  <si>
    <t>Chantale</t>
  </si>
  <si>
    <t>Thiago</t>
  </si>
  <si>
    <t>Pascal</t>
  </si>
  <si>
    <t>Mohamed</t>
  </si>
  <si>
    <t>Ted</t>
  </si>
  <si>
    <t>Thomas</t>
  </si>
  <si>
    <t>Clara</t>
  </si>
  <si>
    <t>Annie-claire</t>
  </si>
  <si>
    <t>Francois</t>
  </si>
  <si>
    <t>Kevin</t>
  </si>
  <si>
    <t>Axel</t>
  </si>
  <si>
    <t>Victor</t>
  </si>
  <si>
    <t>4 sur 9</t>
  </si>
  <si>
    <t>TMC</t>
  </si>
  <si>
    <t>Aleatoirement on prend "Provenance" et "Nombre de produit" comme variables explicatives</t>
  </si>
  <si>
    <t xml:space="preserve">Arbre 1 </t>
  </si>
  <si>
    <t>Revenue</t>
  </si>
  <si>
    <t># eleve</t>
  </si>
  <si>
    <t># moyen</t>
  </si>
  <si>
    <t># faible</t>
  </si>
  <si>
    <t>Taux naturel d'erreur</t>
  </si>
  <si>
    <t>Decision sur le choix de 1ere variable explicative</t>
  </si>
  <si>
    <t>1ere profondeur</t>
  </si>
  <si>
    <t>Toute la table</t>
  </si>
  <si>
    <t>Taux de bonne classification</t>
  </si>
  <si>
    <t>Gini de parent</t>
  </si>
  <si>
    <t># des lignes</t>
  </si>
  <si>
    <t># de cas</t>
  </si>
  <si>
    <t># mal-classifié</t>
  </si>
  <si>
    <t># bien-classifié</t>
  </si>
  <si>
    <t>Gini</t>
  </si>
  <si>
    <t>pk</t>
  </si>
  <si>
    <t>Gain infromationnel</t>
  </si>
  <si>
    <t># mal-classifie</t>
  </si>
  <si>
    <t>&lt;= 6</t>
  </si>
  <si>
    <t>&gt; 6</t>
  </si>
  <si>
    <t>Decision sur le choix de 2eme variable explicative Quand "nombre de produit" &gt; 6</t>
  </si>
  <si>
    <t>2eme profondeur</t>
  </si>
  <si>
    <t>Quand nombre de produit &gt; 6</t>
  </si>
  <si>
    <t>Decision sur le choix de 2eme variable explicative Quand "nombre de produit" &lt;= 6</t>
  </si>
  <si>
    <t>Quand nombre de produit &lt;= 6</t>
  </si>
  <si>
    <t>&gt; 47812</t>
  </si>
  <si>
    <t>&lt;= 47812</t>
  </si>
  <si>
    <t>Nomre de produit</t>
  </si>
  <si>
    <t>Marc-Andre</t>
  </si>
  <si>
    <t>arbre 1</t>
  </si>
  <si>
    <t>arbre 2</t>
  </si>
  <si>
    <t>Sexe= H</t>
  </si>
  <si>
    <t>Moyen</t>
  </si>
  <si>
    <t>Provenance = Montreal</t>
  </si>
  <si>
    <t>Nombre de produit = 6</t>
  </si>
  <si>
    <t>Revenue = 64000</t>
  </si>
  <si>
    <t>Tirage - 2</t>
  </si>
  <si>
    <t>Predicton de l'arbre 2</t>
  </si>
  <si>
    <t>OBB-2</t>
  </si>
  <si>
    <t>6 sur 8</t>
  </si>
  <si>
    <t>OBB moyen</t>
  </si>
  <si>
    <t>Arbre 2</t>
  </si>
  <si>
    <t>&lt;= 44939</t>
  </si>
  <si>
    <t>&gt; 44939</t>
  </si>
  <si>
    <t>Decision sur le choix de 2eme variable explicative quand  Sexe = F</t>
  </si>
  <si>
    <t>Quand Sexe = F</t>
  </si>
  <si>
    <t>&lt; = 25</t>
  </si>
  <si>
    <t>&gt; 25</t>
  </si>
  <si>
    <t xml:space="preserve">Decision sur le choix de 2eme variable explicative quand  Sexe = H </t>
  </si>
  <si>
    <t>Quand Sexe = H</t>
  </si>
  <si>
    <t>&lt;= 46309</t>
  </si>
  <si>
    <t>&gt; 46309</t>
  </si>
  <si>
    <t>Formule de combinaison:</t>
  </si>
  <si>
    <t>couche cachee</t>
  </si>
  <si>
    <t>couche sortie</t>
  </si>
  <si>
    <t>Taille</t>
  </si>
  <si>
    <t>Nombre d’enfants</t>
  </si>
  <si>
    <t>Nombre d’année d’expérience</t>
  </si>
  <si>
    <t>Nombre de carte de crédit</t>
  </si>
  <si>
    <t>1er neurone</t>
  </si>
  <si>
    <t xml:space="preserve">Claire </t>
  </si>
  <si>
    <t xml:space="preserve">2ème neurone </t>
  </si>
  <si>
    <t>Marc</t>
  </si>
  <si>
    <t>Sébastien</t>
  </si>
  <si>
    <t>Moyenne=</t>
  </si>
  <si>
    <t>ecart-type=</t>
  </si>
  <si>
    <t>Neurone 1:</t>
  </si>
  <si>
    <t>Claire</t>
  </si>
  <si>
    <t>Neurone 2:</t>
  </si>
  <si>
    <t>Neurone de couche de sortie:</t>
  </si>
  <si>
    <t>Clair</t>
  </si>
  <si>
    <t>Fonction de combinaison</t>
  </si>
  <si>
    <t>Fonction d'activation (logistique)</t>
  </si>
  <si>
    <t>Resultat de reseaux neurones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</si>
</sst>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%"/>
    <numFmt numFmtId="165" formatCode="0.000"/>
    <numFmt numFmtId="166" formatCode="0.0"/>
  </numFmts>
  <fonts count="24">
    <font>
      <sz val="12.0"/>
      <color theme="1"/>
      <name val="Arial"/>
    </font>
    <font>
      <sz val="12.0"/>
      <color theme="1"/>
      <name val="Calibri"/>
    </font>
    <font>
      <color theme="1"/>
      <name val="Calibri"/>
    </font>
    <font>
      <b/>
      <i/>
      <u/>
      <sz val="12.0"/>
      <color theme="1"/>
      <name val="Calibri"/>
    </font>
    <font>
      <sz val="12.0"/>
      <color rgb="FF000000"/>
      <name val="Arial"/>
    </font>
    <font>
      <sz val="11.0"/>
      <color theme="1"/>
      <name val="Calibri"/>
    </font>
    <font>
      <sz val="12.0"/>
      <color rgb="FFFF0000"/>
      <name val="Arial"/>
    </font>
    <font>
      <sz val="14.0"/>
      <color theme="1"/>
      <name val="Calibri"/>
    </font>
    <font>
      <sz val="12.0"/>
      <color rgb="FF00B050"/>
      <name val="Arial"/>
    </font>
    <font>
      <sz val="12.0"/>
      <color rgb="FF0070C0"/>
      <name val="Arial"/>
    </font>
    <font>
      <b/>
      <sz val="16.0"/>
      <color rgb="FFFF0000"/>
      <name val="Calibri"/>
    </font>
    <font>
      <b/>
      <sz val="16.0"/>
      <color theme="1"/>
      <name val="Calibri"/>
    </font>
    <font/>
    <font>
      <b/>
      <sz val="14.0"/>
      <color theme="1"/>
      <name val="Calibri"/>
    </font>
    <font>
      <sz val="14.0"/>
      <color rgb="FF000000"/>
      <name val="Calibri"/>
    </font>
    <font>
      <sz val="14.0"/>
      <color rgb="FFFF0000"/>
      <name val="Calibri"/>
    </font>
    <font>
      <sz val="14.0"/>
      <color rgb="FFFFFFFF"/>
      <name val="Calibri"/>
    </font>
    <font>
      <sz val="10.0"/>
      <color theme="1"/>
      <name val="Times New Roman"/>
    </font>
    <font>
      <sz val="12.0"/>
      <color rgb="FF00B0F0"/>
      <name val="Arial"/>
    </font>
    <font>
      <sz val="11.0"/>
      <color rgb="FF000000"/>
      <name val="Calibri"/>
    </font>
    <font>
      <sz val="12.0"/>
      <color theme="1"/>
      <name val="Times New Roman"/>
    </font>
    <font>
      <sz val="16.0"/>
      <color theme="1"/>
      <name val="Calibri"/>
    </font>
    <font>
      <sz val="14.0"/>
      <color theme="1"/>
      <name val="Times New Roman"/>
    </font>
    <font>
      <sz val="10.0"/>
      <color rgb="FF000000"/>
      <name val="Times New Roman"/>
    </font>
  </fonts>
  <fills count="10">
    <fill>
      <patternFill patternType="none"/>
    </fill>
    <fill>
      <patternFill patternType="lightGray"/>
    </fill>
    <fill>
      <patternFill patternType="solid">
        <fgColor rgb="FFD883FF"/>
        <bgColor rgb="FFD883FF"/>
      </patternFill>
    </fill>
    <fill>
      <patternFill patternType="solid">
        <fgColor rgb="FFF5FAFC"/>
        <bgColor rgb="FFF5FAFC"/>
      </patternFill>
    </fill>
    <fill>
      <patternFill patternType="solid">
        <fgColor rgb="FFF7CAAC"/>
        <bgColor rgb="FFF7CAAC"/>
      </patternFill>
    </fill>
    <fill>
      <patternFill patternType="solid">
        <fgColor rgb="FF92D050"/>
        <bgColor rgb="FF92D050"/>
      </patternFill>
    </fill>
    <fill>
      <patternFill patternType="solid">
        <fgColor rgb="FF00B050"/>
        <bgColor rgb="FF00B050"/>
      </patternFill>
    </fill>
    <fill>
      <patternFill patternType="solid">
        <fgColor rgb="FFFFD965"/>
        <bgColor rgb="FFFFD965"/>
      </patternFill>
    </fill>
    <fill>
      <patternFill patternType="solid">
        <fgColor rgb="FFC55A11"/>
        <bgColor rgb="FFC55A11"/>
      </patternFill>
    </fill>
    <fill>
      <patternFill patternType="solid">
        <fgColor theme="5"/>
        <bgColor theme="5"/>
      </patternFill>
    </fill>
  </fills>
  <borders count="34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0" fillId="0" fontId="1" numFmtId="9" xfId="0" applyFont="1" applyNumberFormat="1"/>
    <xf borderId="0" fillId="0" fontId="1" numFmtId="164" xfId="0" applyFont="1" applyNumberFormat="1"/>
    <xf borderId="0" fillId="0" fontId="2" numFmtId="0" xfId="0" applyFont="1"/>
    <xf borderId="0" fillId="0" fontId="1" numFmtId="9" xfId="0" applyAlignment="1" applyFont="1" applyNumberFormat="1">
      <alignment horizontal="left"/>
    </xf>
    <xf borderId="0" fillId="0" fontId="1" numFmtId="0" xfId="0" applyAlignment="1" applyFont="1">
      <alignment horizontal="left"/>
    </xf>
    <xf borderId="1" fillId="2" fontId="1" numFmtId="0" xfId="0" applyAlignment="1" applyBorder="1" applyFill="1" applyFont="1">
      <alignment horizontal="left"/>
    </xf>
    <xf borderId="0" fillId="0" fontId="1" numFmtId="164" xfId="0" applyAlignment="1" applyFont="1" applyNumberFormat="1">
      <alignment horizontal="left"/>
    </xf>
    <xf borderId="0" fillId="0" fontId="1" numFmtId="0" xfId="0" applyAlignment="1" applyFont="1">
      <alignment horizontal="right"/>
    </xf>
    <xf borderId="2" fillId="0" fontId="3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left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shrinkToFit="0" vertical="center" wrapText="1"/>
    </xf>
    <xf borderId="6" fillId="0" fontId="1" numFmtId="9" xfId="0" applyAlignment="1" applyBorder="1" applyFont="1" applyNumberForma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7" fillId="0" fontId="1" numFmtId="9" xfId="0" applyAlignment="1" applyBorder="1" applyFont="1" applyNumberFormat="1">
      <alignment horizontal="center" shrinkToFit="0" vertical="center" wrapText="1"/>
    </xf>
    <xf borderId="8" fillId="0" fontId="1" numFmtId="0" xfId="0" applyAlignment="1" applyBorder="1" applyFont="1">
      <alignment horizontal="left" shrinkToFit="0" vertical="center" wrapText="1"/>
    </xf>
    <xf borderId="0" fillId="0" fontId="1" numFmtId="9" xfId="0" applyAlignment="1" applyFont="1" applyNumberForma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9" fillId="0" fontId="1" numFmtId="9" xfId="0" applyAlignment="1" applyBorder="1" applyFont="1" applyNumberFormat="1">
      <alignment horizontal="center" shrinkToFit="0" vertical="center" wrapText="1"/>
    </xf>
    <xf borderId="10" fillId="0" fontId="1" numFmtId="0" xfId="0" applyAlignment="1" applyBorder="1" applyFont="1">
      <alignment horizontal="left" shrinkToFit="0" vertical="center" wrapText="1"/>
    </xf>
    <xf borderId="11" fillId="0" fontId="1" numFmtId="9" xfId="0" applyAlignment="1" applyBorder="1" applyFont="1" applyNumberFormat="1">
      <alignment horizontal="center" shrinkToFit="0" vertical="center" wrapText="1"/>
    </xf>
    <xf borderId="11" fillId="0" fontId="1" numFmtId="0" xfId="0" applyAlignment="1" applyBorder="1" applyFont="1">
      <alignment horizontal="center" shrinkToFit="0" vertical="center" wrapText="1"/>
    </xf>
    <xf borderId="12" fillId="0" fontId="1" numFmtId="9" xfId="0" applyAlignment="1" applyBorder="1" applyFont="1" applyNumberFormat="1">
      <alignment horizontal="center" shrinkToFit="0" vertical="center" wrapText="1"/>
    </xf>
    <xf borderId="13" fillId="3" fontId="4" numFmtId="0" xfId="0" applyAlignment="1" applyBorder="1" applyFill="1" applyFont="1">
      <alignment horizontal="center" readingOrder="1" shrinkToFit="0" vertical="center" wrapText="1"/>
    </xf>
    <xf borderId="0" fillId="0" fontId="5" numFmtId="0" xfId="0" applyFont="1"/>
    <xf borderId="13" fillId="0" fontId="1" numFmtId="0" xfId="0" applyBorder="1" applyFont="1"/>
    <xf borderId="13" fillId="3" fontId="4" numFmtId="0" xfId="0" applyAlignment="1" applyBorder="1" applyFont="1">
      <alignment horizontal="center" readingOrder="1" shrinkToFit="0" wrapText="1"/>
    </xf>
    <xf borderId="13" fillId="3" fontId="6" numFmtId="0" xfId="0" applyAlignment="1" applyBorder="1" applyFont="1">
      <alignment horizontal="center" readingOrder="1" shrinkToFit="0" wrapText="1"/>
    </xf>
    <xf borderId="0" fillId="0" fontId="7" numFmtId="0" xfId="0" applyAlignment="1" applyFont="1">
      <alignment horizontal="center"/>
    </xf>
    <xf borderId="13" fillId="3" fontId="8" numFmtId="0" xfId="0" applyAlignment="1" applyBorder="1" applyFont="1">
      <alignment horizontal="center" readingOrder="1" shrinkToFit="0" wrapText="1"/>
    </xf>
    <xf borderId="0" fillId="0" fontId="5" numFmtId="0" xfId="0" applyAlignment="1" applyFont="1">
      <alignment horizontal="center"/>
    </xf>
    <xf borderId="13" fillId="3" fontId="9" numFmtId="0" xfId="0" applyAlignment="1" applyBorder="1" applyFont="1">
      <alignment horizontal="center" readingOrder="1" shrinkToFit="0" wrapText="1"/>
    </xf>
    <xf borderId="1" fillId="4" fontId="5" numFmtId="0" xfId="0" applyBorder="1" applyFill="1" applyFont="1"/>
    <xf borderId="1" fillId="4" fontId="5" numFmtId="0" xfId="0" applyAlignment="1" applyBorder="1" applyFont="1">
      <alignment horizontal="center"/>
    </xf>
    <xf borderId="1" fillId="5" fontId="5" numFmtId="9" xfId="0" applyAlignment="1" applyBorder="1" applyFill="1" applyFont="1" applyNumberFormat="1">
      <alignment horizontal="center"/>
    </xf>
    <xf borderId="1" fillId="5" fontId="5" numFmtId="0" xfId="0" applyBorder="1" applyFont="1"/>
    <xf borderId="0" fillId="0" fontId="10" numFmtId="0" xfId="0" applyFont="1"/>
    <xf borderId="1" fillId="6" fontId="11" numFmtId="0" xfId="0" applyBorder="1" applyFill="1" applyFont="1"/>
    <xf borderId="1" fillId="7" fontId="5" numFmtId="0" xfId="0" applyAlignment="1" applyBorder="1" applyFill="1" applyFont="1">
      <alignment horizontal="center" vertical="center"/>
    </xf>
    <xf borderId="1" fillId="7" fontId="1" numFmtId="0" xfId="0" applyAlignment="1" applyBorder="1" applyFont="1">
      <alignment horizontal="left" vertical="center"/>
    </xf>
    <xf borderId="1" fillId="7" fontId="5" numFmtId="0" xfId="0" applyAlignment="1" applyBorder="1" applyFont="1">
      <alignment horizontal="center"/>
    </xf>
    <xf borderId="1" fillId="7" fontId="1" numFmtId="0" xfId="0" applyAlignment="1" applyBorder="1" applyFont="1">
      <alignment horizontal="left"/>
    </xf>
    <xf borderId="1" fillId="7" fontId="1" numFmtId="9" xfId="0" applyAlignment="1" applyBorder="1" applyFont="1" applyNumberFormat="1">
      <alignment horizontal="center"/>
    </xf>
    <xf borderId="0" fillId="0" fontId="5" numFmtId="0" xfId="0" applyAlignment="1" applyFont="1">
      <alignment horizontal="right"/>
    </xf>
    <xf borderId="1" fillId="2" fontId="5" numFmtId="1" xfId="0" applyAlignment="1" applyBorder="1" applyFont="1" applyNumberFormat="1">
      <alignment horizontal="center"/>
    </xf>
    <xf borderId="1" fillId="2" fontId="5" numFmtId="0" xfId="0" applyAlignment="1" applyBorder="1" applyFont="1">
      <alignment horizontal="center"/>
    </xf>
    <xf borderId="1" fillId="4" fontId="11" numFmtId="0" xfId="0" applyBorder="1" applyFont="1"/>
    <xf borderId="14" fillId="7" fontId="5" numFmtId="0" xfId="0" applyAlignment="1" applyBorder="1" applyFont="1">
      <alignment horizontal="center"/>
    </xf>
    <xf borderId="15" fillId="0" fontId="12" numFmtId="0" xfId="0" applyBorder="1" applyFont="1"/>
    <xf borderId="16" fillId="0" fontId="12" numFmtId="0" xfId="0" applyBorder="1" applyFont="1"/>
    <xf borderId="13" fillId="7" fontId="5" numFmtId="0" xfId="0" applyAlignment="1" applyBorder="1" applyFont="1">
      <alignment horizontal="center"/>
    </xf>
    <xf borderId="13" fillId="7" fontId="5" numFmtId="9" xfId="0" applyAlignment="1" applyBorder="1" applyFont="1" applyNumberFormat="1">
      <alignment horizontal="center"/>
    </xf>
    <xf borderId="13" fillId="7" fontId="5" numFmtId="165" xfId="0" applyAlignment="1" applyBorder="1" applyFont="1" applyNumberFormat="1">
      <alignment horizontal="center"/>
    </xf>
    <xf borderId="1" fillId="5" fontId="13" numFmtId="0" xfId="0" applyAlignment="1" applyBorder="1" applyFont="1">
      <alignment horizontal="center" vertical="center"/>
    </xf>
    <xf borderId="13" fillId="0" fontId="7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readingOrder="1" shrinkToFit="0" wrapText="1"/>
    </xf>
    <xf borderId="17" fillId="0" fontId="7" numFmtId="0" xfId="0" applyAlignment="1" applyBorder="1" applyFont="1">
      <alignment horizontal="center" vertical="center"/>
    </xf>
    <xf borderId="18" fillId="0" fontId="7" numFmtId="1" xfId="0" applyAlignment="1" applyBorder="1" applyFont="1" applyNumberFormat="1">
      <alignment horizontal="center"/>
    </xf>
    <xf borderId="19" fillId="0" fontId="7" numFmtId="0" xfId="0" applyAlignment="1" applyBorder="1" applyFont="1">
      <alignment horizontal="center"/>
    </xf>
    <xf borderId="19" fillId="0" fontId="7" numFmtId="1" xfId="0" applyAlignment="1" applyBorder="1" applyFont="1" applyNumberFormat="1">
      <alignment horizontal="center"/>
    </xf>
    <xf borderId="19" fillId="0" fontId="7" numFmtId="2" xfId="0" applyAlignment="1" applyBorder="1" applyFont="1" applyNumberFormat="1">
      <alignment horizontal="center"/>
    </xf>
    <xf borderId="20" fillId="0" fontId="7" numFmtId="2" xfId="0" applyAlignment="1" applyBorder="1" applyFont="1" applyNumberFormat="1">
      <alignment horizontal="center"/>
    </xf>
    <xf borderId="17" fillId="0" fontId="7" numFmtId="165" xfId="0" applyAlignment="1" applyBorder="1" applyFont="1" applyNumberFormat="1">
      <alignment horizontal="center" vertical="center"/>
    </xf>
    <xf borderId="21" fillId="0" fontId="12" numFmtId="0" xfId="0" applyBorder="1" applyFont="1"/>
    <xf borderId="22" fillId="0" fontId="7" numFmtId="1" xfId="0" applyAlignment="1" applyBorder="1" applyFont="1" applyNumberFormat="1">
      <alignment horizontal="center"/>
    </xf>
    <xf borderId="23" fillId="0" fontId="7" numFmtId="0" xfId="0" applyAlignment="1" applyBorder="1" applyFont="1">
      <alignment horizontal="center"/>
    </xf>
    <xf borderId="23" fillId="0" fontId="7" numFmtId="1" xfId="0" applyAlignment="1" applyBorder="1" applyFont="1" applyNumberFormat="1">
      <alignment horizontal="center"/>
    </xf>
    <xf borderId="23" fillId="0" fontId="7" numFmtId="2" xfId="0" applyAlignment="1" applyBorder="1" applyFont="1" applyNumberFormat="1">
      <alignment horizontal="center"/>
    </xf>
    <xf borderId="24" fillId="0" fontId="7" numFmtId="2" xfId="0" applyAlignment="1" applyBorder="1" applyFont="1" applyNumberFormat="1">
      <alignment horizontal="center"/>
    </xf>
    <xf borderId="25" fillId="0" fontId="12" numFmtId="0" xfId="0" applyBorder="1" applyFont="1"/>
    <xf borderId="13" fillId="3" fontId="14" numFmtId="0" xfId="0" applyAlignment="1" applyBorder="1" applyFont="1">
      <alignment horizontal="center" readingOrder="1" shrinkToFit="0" vertical="center" wrapText="1"/>
    </xf>
    <xf borderId="23" fillId="0" fontId="7" numFmtId="1" xfId="0" applyAlignment="1" applyBorder="1" applyFont="1" applyNumberFormat="1">
      <alignment horizontal="center" vertical="center"/>
    </xf>
    <xf borderId="23" fillId="0" fontId="7" numFmtId="0" xfId="0" applyAlignment="1" applyBorder="1" applyFont="1">
      <alignment horizontal="center" vertical="center"/>
    </xf>
    <xf borderId="23" fillId="0" fontId="7" numFmtId="2" xfId="0" applyAlignment="1" applyBorder="1" applyFont="1" applyNumberFormat="1">
      <alignment horizontal="center" vertical="center"/>
    </xf>
    <xf borderId="23" fillId="0" fontId="7" numFmtId="166" xfId="0" applyAlignment="1" applyBorder="1" applyFont="1" applyNumberFormat="1">
      <alignment horizontal="center" vertical="center"/>
    </xf>
    <xf borderId="17" fillId="0" fontId="15" numFmtId="165" xfId="0" applyAlignment="1" applyBorder="1" applyFont="1" applyNumberForma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5" numFmtId="1" xfId="0" applyAlignment="1" applyFont="1" applyNumberFormat="1">
      <alignment horizontal="center"/>
    </xf>
    <xf borderId="0" fillId="0" fontId="5" numFmtId="2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0" fontId="5" numFmtId="165" xfId="0" applyAlignment="1" applyFont="1" applyNumberFormat="1">
      <alignment horizontal="center" vertical="center"/>
    </xf>
    <xf borderId="1" fillId="8" fontId="5" numFmtId="0" xfId="0" applyBorder="1" applyFill="1" applyFont="1"/>
    <xf borderId="0" fillId="0" fontId="16" numFmtId="0" xfId="0" applyAlignment="1" applyFont="1">
      <alignment horizontal="center" vertical="center"/>
    </xf>
    <xf borderId="0" fillId="0" fontId="16" numFmtId="0" xfId="0" applyFont="1"/>
    <xf borderId="0" fillId="0" fontId="17" numFmtId="0" xfId="0" applyFont="1"/>
    <xf borderId="1" fillId="4" fontId="5" numFmtId="0" xfId="0" applyAlignment="1" applyBorder="1" applyFont="1">
      <alignment horizontal="left"/>
    </xf>
    <xf borderId="0" fillId="0" fontId="5" numFmtId="0" xfId="0" applyAlignment="1" applyFont="1">
      <alignment horizontal="left"/>
    </xf>
    <xf borderId="13" fillId="3" fontId="18" numFmtId="0" xfId="0" applyAlignment="1" applyBorder="1" applyFont="1">
      <alignment horizontal="center" readingOrder="1" shrinkToFit="0" wrapText="1"/>
    </xf>
    <xf borderId="0" fillId="0" fontId="19" numFmtId="0" xfId="0" applyAlignment="1" applyFont="1">
      <alignment horizontal="center"/>
    </xf>
    <xf borderId="26" fillId="0" fontId="5" numFmtId="0" xfId="0" applyAlignment="1" applyBorder="1" applyFont="1">
      <alignment horizontal="center"/>
    </xf>
    <xf borderId="27" fillId="0" fontId="5" numFmtId="164" xfId="0" applyAlignment="1" applyBorder="1" applyFont="1" applyNumberFormat="1">
      <alignment horizontal="center"/>
    </xf>
    <xf borderId="1" fillId="2" fontId="5" numFmtId="166" xfId="0" applyAlignment="1" applyBorder="1" applyFont="1" applyNumberFormat="1">
      <alignment horizontal="center"/>
    </xf>
    <xf borderId="1" fillId="2" fontId="5" numFmtId="2" xfId="0" applyAlignment="1" applyBorder="1" applyFont="1" applyNumberFormat="1">
      <alignment horizontal="center"/>
    </xf>
    <xf borderId="0" fillId="0" fontId="13" numFmtId="0" xfId="0" applyFont="1"/>
    <xf borderId="1" fillId="4" fontId="7" numFmtId="0" xfId="0" applyBorder="1" applyFont="1"/>
    <xf borderId="1" fillId="4" fontId="1" numFmtId="0" xfId="0" applyBorder="1" applyFont="1"/>
    <xf borderId="28" fillId="0" fontId="20" numFmtId="0" xfId="0" applyAlignment="1" applyBorder="1" applyFont="1">
      <alignment shrinkToFit="0" vertical="center" wrapText="1"/>
    </xf>
    <xf borderId="4" fillId="0" fontId="20" numFmtId="0" xfId="0" applyAlignment="1" applyBorder="1" applyFont="1">
      <alignment horizontal="center" shrinkToFit="0" vertical="center" wrapText="1"/>
    </xf>
    <xf borderId="27" fillId="0" fontId="20" numFmtId="0" xfId="0" applyAlignment="1" applyBorder="1" applyFont="1">
      <alignment shrinkToFit="0" vertical="center" wrapText="1"/>
    </xf>
    <xf borderId="12" fillId="0" fontId="20" numFmtId="0" xfId="0" applyAlignment="1" applyBorder="1" applyFont="1">
      <alignment horizontal="center" shrinkToFit="0" vertical="center" wrapText="1"/>
    </xf>
    <xf borderId="0" fillId="0" fontId="20" numFmtId="0" xfId="0" applyAlignment="1" applyFont="1">
      <alignment horizontal="right" vertical="center"/>
    </xf>
    <xf borderId="0" fillId="0" fontId="1" numFmtId="2" xfId="0" applyAlignment="1" applyFont="1" applyNumberFormat="1">
      <alignment horizontal="center"/>
    </xf>
    <xf borderId="0" fillId="0" fontId="20" numFmtId="0" xfId="0" applyAlignment="1" applyFont="1">
      <alignment horizontal="right" shrinkToFit="0" vertical="center" wrapText="1"/>
    </xf>
    <xf borderId="12" fillId="0" fontId="20" numFmtId="2" xfId="0" applyAlignment="1" applyBorder="1" applyFont="1" applyNumberFormat="1">
      <alignment horizontal="center" shrinkToFit="0" vertical="center" wrapText="1"/>
    </xf>
    <xf borderId="1" fillId="9" fontId="21" numFmtId="0" xfId="0" applyBorder="1" applyFill="1" applyFont="1"/>
    <xf borderId="13" fillId="0" fontId="22" numFmtId="0" xfId="0" applyAlignment="1" applyBorder="1" applyFont="1">
      <alignment horizontal="center" shrinkToFit="0" vertical="center" wrapText="1"/>
    </xf>
    <xf borderId="1" fillId="5" fontId="21" numFmtId="0" xfId="0" applyBorder="1" applyFont="1"/>
    <xf borderId="1" fillId="2" fontId="21" numFmtId="0" xfId="0" applyBorder="1" applyFont="1"/>
    <xf borderId="17" fillId="0" fontId="22" numFmtId="0" xfId="0" applyAlignment="1" applyBorder="1" applyFont="1">
      <alignment horizontal="center" shrinkToFit="0" vertical="center" wrapText="1"/>
    </xf>
    <xf borderId="0" fillId="0" fontId="21" numFmtId="0" xfId="0" applyFont="1"/>
    <xf borderId="29" fillId="0" fontId="7" numFmtId="2" xfId="0" applyAlignment="1" applyBorder="1" applyFont="1" applyNumberFormat="1">
      <alignment horizontal="center" vertical="center"/>
    </xf>
    <xf borderId="30" fillId="0" fontId="7" numFmtId="2" xfId="0" applyAlignment="1" applyBorder="1" applyFont="1" applyNumberFormat="1">
      <alignment horizontal="center" vertical="center"/>
    </xf>
    <xf borderId="31" fillId="0" fontId="7" numFmtId="165" xfId="0" applyAlignment="1" applyBorder="1" applyFont="1" applyNumberFormat="1">
      <alignment horizontal="center" vertical="center"/>
    </xf>
    <xf borderId="29" fillId="0" fontId="7" numFmtId="166" xfId="0" applyAlignment="1" applyBorder="1" applyFont="1" applyNumberFormat="1">
      <alignment horizontal="center" vertical="center"/>
    </xf>
    <xf borderId="31" fillId="0" fontId="7" numFmtId="2" xfId="0" applyAlignment="1" applyBorder="1" applyFont="1" applyNumberFormat="1">
      <alignment horizontal="center" vertical="center"/>
    </xf>
    <xf borderId="29" fillId="0" fontId="7" numFmtId="165" xfId="0" applyAlignment="1" applyBorder="1" applyFont="1" applyNumberFormat="1">
      <alignment horizontal="center" vertical="center"/>
    </xf>
    <xf borderId="30" fillId="0" fontId="7" numFmtId="165" xfId="0" applyAlignment="1" applyBorder="1" applyFont="1" applyNumberFormat="1">
      <alignment horizontal="center" vertical="center"/>
    </xf>
    <xf borderId="22" fillId="0" fontId="7" numFmtId="2" xfId="0" applyAlignment="1" applyBorder="1" applyFont="1" applyNumberFormat="1">
      <alignment horizontal="center" vertical="center"/>
    </xf>
    <xf borderId="24" fillId="0" fontId="7" numFmtId="2" xfId="0" applyAlignment="1" applyBorder="1" applyFont="1" applyNumberFormat="1">
      <alignment horizontal="center" vertical="center"/>
    </xf>
    <xf borderId="32" fillId="0" fontId="7" numFmtId="165" xfId="0" applyAlignment="1" applyBorder="1" applyFont="1" applyNumberFormat="1">
      <alignment horizontal="center" vertical="center"/>
    </xf>
    <xf borderId="0" fillId="0" fontId="7" numFmtId="165" xfId="0" applyAlignment="1" applyFont="1" applyNumberFormat="1">
      <alignment horizontal="center" vertical="center"/>
    </xf>
    <xf borderId="33" fillId="0" fontId="7" numFmtId="165" xfId="0" applyAlignment="1" applyBorder="1" applyFont="1" applyNumberFormat="1">
      <alignment horizontal="center" vertical="center"/>
    </xf>
    <xf borderId="0" fillId="0" fontId="2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800100</xdr:colOff>
      <xdr:row>1</xdr:row>
      <xdr:rowOff>9525</xdr:rowOff>
    </xdr:from>
    <xdr:ext cx="8905875" cy="49244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161925</xdr:colOff>
      <xdr:row>109</xdr:row>
      <xdr:rowOff>95250</xdr:rowOff>
    </xdr:from>
    <xdr:ext cx="2124075" cy="885825"/>
    <xdr:sp>
      <xdr:nvSpPr>
        <xdr:cNvPr id="3" name="Shape 3"/>
        <xdr:cNvSpPr/>
      </xdr:nvSpPr>
      <xdr:spPr>
        <a:xfrm>
          <a:off x="4288725" y="3341850"/>
          <a:ext cx="2114550" cy="87630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Fidelite : eleve, moyen,</a:t>
          </a:r>
          <a:r>
            <a:rPr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faible</a:t>
          </a:r>
          <a:endParaRPr sz="1400"/>
        </a:p>
      </xdr:txBody>
    </xdr:sp>
    <xdr:clientData fLocksWithSheet="0"/>
  </xdr:oneCellAnchor>
  <xdr:oneCellAnchor>
    <xdr:from>
      <xdr:col>1</xdr:col>
      <xdr:colOff>1571625</xdr:colOff>
      <xdr:row>116</xdr:row>
      <xdr:rowOff>9525</xdr:rowOff>
    </xdr:from>
    <xdr:ext cx="2819400" cy="790575"/>
    <xdr:sp>
      <xdr:nvSpPr>
        <xdr:cNvPr id="4" name="Shape 4"/>
        <xdr:cNvSpPr/>
      </xdr:nvSpPr>
      <xdr:spPr>
        <a:xfrm>
          <a:off x="3941063" y="3389475"/>
          <a:ext cx="2809875" cy="78105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marR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Nomre</a:t>
          </a:r>
          <a:r>
            <a:rPr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de produit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&gt; 6</a:t>
          </a:r>
          <a:endParaRPr sz="1400"/>
        </a:p>
      </xdr:txBody>
    </xdr:sp>
    <xdr:clientData fLocksWithSheet="0"/>
  </xdr:oneCellAnchor>
  <xdr:oneCellAnchor>
    <xdr:from>
      <xdr:col>6</xdr:col>
      <xdr:colOff>276225</xdr:colOff>
      <xdr:row>124</xdr:row>
      <xdr:rowOff>0</xdr:rowOff>
    </xdr:from>
    <xdr:ext cx="2276475" cy="885825"/>
    <xdr:sp>
      <xdr:nvSpPr>
        <xdr:cNvPr id="5" name="Shape 5"/>
        <xdr:cNvSpPr/>
      </xdr:nvSpPr>
      <xdr:spPr>
        <a:xfrm>
          <a:off x="4217288" y="3341850"/>
          <a:ext cx="2257425" cy="87630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Revenue &gt; 47,812</a:t>
          </a:r>
          <a:endParaRPr sz="1400"/>
        </a:p>
      </xdr:txBody>
    </xdr:sp>
    <xdr:clientData fLocksWithSheet="0"/>
  </xdr:oneCellAnchor>
  <xdr:oneCellAnchor>
    <xdr:from>
      <xdr:col>5</xdr:col>
      <xdr:colOff>85725</xdr:colOff>
      <xdr:row>123</xdr:row>
      <xdr:rowOff>142875</xdr:rowOff>
    </xdr:from>
    <xdr:ext cx="1981200" cy="904875"/>
    <xdr:sp>
      <xdr:nvSpPr>
        <xdr:cNvPr id="6" name="Shape 6"/>
        <xdr:cNvSpPr/>
      </xdr:nvSpPr>
      <xdr:spPr>
        <a:xfrm>
          <a:off x="4360163" y="3337088"/>
          <a:ext cx="1971675" cy="885825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Revenue &lt; = 47,812</a:t>
          </a:r>
          <a:endParaRPr sz="1400"/>
        </a:p>
      </xdr:txBody>
    </xdr:sp>
    <xdr:clientData fLocksWithSheet="0"/>
  </xdr:oneCellAnchor>
  <xdr:oneCellAnchor>
    <xdr:from>
      <xdr:col>5</xdr:col>
      <xdr:colOff>1524000</xdr:colOff>
      <xdr:row>116</xdr:row>
      <xdr:rowOff>38100</xdr:rowOff>
    </xdr:from>
    <xdr:ext cx="2647950" cy="790575"/>
    <xdr:sp>
      <xdr:nvSpPr>
        <xdr:cNvPr id="7" name="Shape 7"/>
        <xdr:cNvSpPr/>
      </xdr:nvSpPr>
      <xdr:spPr>
        <a:xfrm>
          <a:off x="4031550" y="3389475"/>
          <a:ext cx="2628900" cy="78105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marR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Nomre</a:t>
          </a:r>
          <a:r>
            <a:rPr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de produit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&lt;= 6</a:t>
          </a:r>
          <a:endParaRPr sz="1400"/>
        </a:p>
      </xdr:txBody>
    </xdr:sp>
    <xdr:clientData fLocksWithSheet="0"/>
  </xdr:oneCellAnchor>
  <xdr:oneCellAnchor>
    <xdr:from>
      <xdr:col>1</xdr:col>
      <xdr:colOff>561975</xdr:colOff>
      <xdr:row>122</xdr:row>
      <xdr:rowOff>152400</xdr:rowOff>
    </xdr:from>
    <xdr:ext cx="2219325" cy="904875"/>
    <xdr:sp>
      <xdr:nvSpPr>
        <xdr:cNvPr id="8" name="Shape 8"/>
        <xdr:cNvSpPr/>
      </xdr:nvSpPr>
      <xdr:spPr>
        <a:xfrm>
          <a:off x="4245863" y="3337088"/>
          <a:ext cx="2200275" cy="885825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Sexe = F</a:t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123</xdr:row>
      <xdr:rowOff>0</xdr:rowOff>
    </xdr:from>
    <xdr:ext cx="2114550" cy="885825"/>
    <xdr:sp>
      <xdr:nvSpPr>
        <xdr:cNvPr id="9" name="Shape 9"/>
        <xdr:cNvSpPr/>
      </xdr:nvSpPr>
      <xdr:spPr>
        <a:xfrm>
          <a:off x="4298250" y="3341850"/>
          <a:ext cx="2095500" cy="87630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Sexe = H</a:t>
          </a:r>
          <a:endParaRPr sz="1400"/>
        </a:p>
      </xdr:txBody>
    </xdr:sp>
    <xdr:clientData fLocksWithSheet="0"/>
  </xdr:oneCellAnchor>
  <xdr:oneCellAnchor>
    <xdr:from>
      <xdr:col>5</xdr:col>
      <xdr:colOff>0</xdr:colOff>
      <xdr:row>113</xdr:row>
      <xdr:rowOff>171450</xdr:rowOff>
    </xdr:from>
    <xdr:ext cx="2743200" cy="466725"/>
    <xdr:grpSp>
      <xdr:nvGrpSpPr>
        <xdr:cNvPr id="2" name="Shape 2"/>
        <xdr:cNvGrpSpPr/>
      </xdr:nvGrpSpPr>
      <xdr:grpSpPr>
        <a:xfrm>
          <a:off x="3979163" y="3551400"/>
          <a:ext cx="2733600" cy="457200"/>
          <a:chOff x="3979163" y="3551400"/>
          <a:chExt cx="2733600" cy="457200"/>
        </a:xfrm>
      </xdr:grpSpPr>
      <xdr:cxnSp>
        <xdr:nvCxnSpPr>
          <xdr:cNvPr id="10" name="Shape 10"/>
          <xdr:cNvCxnSpPr>
            <a:stCxn id="3" idx="4"/>
            <a:endCxn id="7" idx="0"/>
          </xdr:cNvCxnSpPr>
        </xdr:nvCxnSpPr>
        <xdr:spPr>
          <a:xfrm>
            <a:off x="3979163" y="3551400"/>
            <a:ext cx="2733600" cy="4572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</xdr:col>
      <xdr:colOff>857250</xdr:colOff>
      <xdr:row>113</xdr:row>
      <xdr:rowOff>171450</xdr:rowOff>
    </xdr:from>
    <xdr:ext cx="2686050" cy="457200"/>
    <xdr:grpSp>
      <xdr:nvGrpSpPr>
        <xdr:cNvPr id="2" name="Shape 2"/>
        <xdr:cNvGrpSpPr/>
      </xdr:nvGrpSpPr>
      <xdr:grpSpPr>
        <a:xfrm>
          <a:off x="4007663" y="3556163"/>
          <a:ext cx="2676600" cy="447600"/>
          <a:chOff x="4007663" y="3556163"/>
          <a:chExt cx="2676600" cy="447600"/>
        </a:xfrm>
      </xdr:grpSpPr>
      <xdr:cxnSp>
        <xdr:nvCxnSpPr>
          <xdr:cNvPr id="11" name="Shape 11"/>
          <xdr:cNvCxnSpPr>
            <a:stCxn id="3" idx="4"/>
            <a:endCxn id="4" idx="0"/>
          </xdr:cNvCxnSpPr>
        </xdr:nvCxnSpPr>
        <xdr:spPr>
          <a:xfrm flipH="1">
            <a:off x="4007663" y="3556163"/>
            <a:ext cx="2676600" cy="4476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6</xdr:col>
      <xdr:colOff>38100</xdr:colOff>
      <xdr:row>120</xdr:row>
      <xdr:rowOff>9525</xdr:rowOff>
    </xdr:from>
    <xdr:ext cx="1228725" cy="800100"/>
    <xdr:grpSp>
      <xdr:nvGrpSpPr>
        <xdr:cNvPr id="2" name="Shape 2"/>
        <xdr:cNvGrpSpPr/>
      </xdr:nvGrpSpPr>
      <xdr:grpSpPr>
        <a:xfrm>
          <a:off x="4736400" y="3379950"/>
          <a:ext cx="1219200" cy="800100"/>
          <a:chOff x="4736400" y="3379950"/>
          <a:chExt cx="1219200" cy="800100"/>
        </a:xfrm>
      </xdr:grpSpPr>
      <xdr:cxnSp>
        <xdr:nvCxnSpPr>
          <xdr:cNvPr id="12" name="Shape 12"/>
          <xdr:cNvCxnSpPr>
            <a:stCxn id="7" idx="4"/>
            <a:endCxn id="5" idx="0"/>
          </xdr:cNvCxnSpPr>
        </xdr:nvCxnSpPr>
        <xdr:spPr>
          <a:xfrm>
            <a:off x="4736400" y="3379950"/>
            <a:ext cx="1219200" cy="8001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5</xdr:col>
      <xdr:colOff>1076325</xdr:colOff>
      <xdr:row>120</xdr:row>
      <xdr:rowOff>9525</xdr:rowOff>
    </xdr:from>
    <xdr:ext cx="1676400" cy="742950"/>
    <xdr:grpSp>
      <xdr:nvGrpSpPr>
        <xdr:cNvPr id="2" name="Shape 2"/>
        <xdr:cNvGrpSpPr/>
      </xdr:nvGrpSpPr>
      <xdr:grpSpPr>
        <a:xfrm>
          <a:off x="4512638" y="3413288"/>
          <a:ext cx="1666800" cy="733500"/>
          <a:chOff x="4512638" y="3413288"/>
          <a:chExt cx="1666800" cy="733500"/>
        </a:xfrm>
      </xdr:grpSpPr>
      <xdr:cxnSp>
        <xdr:nvCxnSpPr>
          <xdr:cNvPr id="13" name="Shape 13"/>
          <xdr:cNvCxnSpPr>
            <a:stCxn id="7" idx="4"/>
            <a:endCxn id="6" idx="0"/>
          </xdr:cNvCxnSpPr>
        </xdr:nvCxnSpPr>
        <xdr:spPr>
          <a:xfrm flipH="1">
            <a:off x="4512638" y="3413288"/>
            <a:ext cx="1666800" cy="7335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</xdr:col>
      <xdr:colOff>857250</xdr:colOff>
      <xdr:row>120</xdr:row>
      <xdr:rowOff>0</xdr:rowOff>
    </xdr:from>
    <xdr:ext cx="1123950" cy="600075"/>
    <xdr:grpSp>
      <xdr:nvGrpSpPr>
        <xdr:cNvPr id="2" name="Shape 2"/>
        <xdr:cNvGrpSpPr/>
      </xdr:nvGrpSpPr>
      <xdr:grpSpPr>
        <a:xfrm>
          <a:off x="4788788" y="3479963"/>
          <a:ext cx="1114500" cy="600000"/>
          <a:chOff x="4788788" y="3479963"/>
          <a:chExt cx="1114500" cy="600000"/>
        </a:xfrm>
      </xdr:grpSpPr>
      <xdr:cxnSp>
        <xdr:nvCxnSpPr>
          <xdr:cNvPr id="14" name="Shape 14"/>
          <xdr:cNvCxnSpPr>
            <a:stCxn id="4" idx="4"/>
            <a:endCxn id="9" idx="0"/>
          </xdr:cNvCxnSpPr>
        </xdr:nvCxnSpPr>
        <xdr:spPr>
          <a:xfrm>
            <a:off x="4788788" y="3479963"/>
            <a:ext cx="1114500" cy="6000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</xdr:col>
      <xdr:colOff>1552575</xdr:colOff>
      <xdr:row>120</xdr:row>
      <xdr:rowOff>0</xdr:rowOff>
    </xdr:from>
    <xdr:ext cx="1438275" cy="571500"/>
    <xdr:grpSp>
      <xdr:nvGrpSpPr>
        <xdr:cNvPr id="2" name="Shape 2"/>
        <xdr:cNvGrpSpPr/>
      </xdr:nvGrpSpPr>
      <xdr:grpSpPr>
        <a:xfrm>
          <a:off x="4631775" y="3499013"/>
          <a:ext cx="1428600" cy="561900"/>
          <a:chOff x="4631775" y="3499013"/>
          <a:chExt cx="1428600" cy="561900"/>
        </a:xfrm>
      </xdr:grpSpPr>
      <xdr:cxnSp>
        <xdr:nvCxnSpPr>
          <xdr:cNvPr id="15" name="Shape 15"/>
          <xdr:cNvCxnSpPr>
            <a:stCxn id="4" idx="4"/>
            <a:endCxn id="8" idx="0"/>
          </xdr:cNvCxnSpPr>
        </xdr:nvCxnSpPr>
        <xdr:spPr>
          <a:xfrm flipH="1">
            <a:off x="4631775" y="3499013"/>
            <a:ext cx="1428600" cy="5619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819150</xdr:colOff>
      <xdr:row>109</xdr:row>
      <xdr:rowOff>57150</xdr:rowOff>
    </xdr:from>
    <xdr:ext cx="2124075" cy="885825"/>
    <xdr:sp>
      <xdr:nvSpPr>
        <xdr:cNvPr id="16" name="Shape 16"/>
        <xdr:cNvSpPr/>
      </xdr:nvSpPr>
      <xdr:spPr>
        <a:xfrm>
          <a:off x="4288725" y="3341850"/>
          <a:ext cx="2114550" cy="87630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Fidelite : eleve, moyen,</a:t>
          </a:r>
          <a:r>
            <a:rPr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faible</a:t>
          </a:r>
          <a:endParaRPr sz="1400"/>
        </a:p>
      </xdr:txBody>
    </xdr:sp>
    <xdr:clientData fLocksWithSheet="0"/>
  </xdr:oneCellAnchor>
  <xdr:oneCellAnchor>
    <xdr:from>
      <xdr:col>2</xdr:col>
      <xdr:colOff>657225</xdr:colOff>
      <xdr:row>117</xdr:row>
      <xdr:rowOff>0</xdr:rowOff>
    </xdr:from>
    <xdr:ext cx="2581275" cy="781050"/>
    <xdr:sp>
      <xdr:nvSpPr>
        <xdr:cNvPr id="17" name="Shape 17"/>
        <xdr:cNvSpPr/>
      </xdr:nvSpPr>
      <xdr:spPr>
        <a:xfrm>
          <a:off x="4060125" y="3394238"/>
          <a:ext cx="2571750" cy="771525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Sexe = F</a:t>
          </a:r>
          <a:endParaRPr sz="1400"/>
        </a:p>
      </xdr:txBody>
    </xdr:sp>
    <xdr:clientData fLocksWithSheet="0"/>
  </xdr:oneCellAnchor>
  <xdr:oneCellAnchor>
    <xdr:from>
      <xdr:col>7</xdr:col>
      <xdr:colOff>304800</xdr:colOff>
      <xdr:row>132</xdr:row>
      <xdr:rowOff>0</xdr:rowOff>
    </xdr:from>
    <xdr:ext cx="2114550" cy="885825"/>
    <xdr:sp>
      <xdr:nvSpPr>
        <xdr:cNvPr id="18" name="Shape 18"/>
        <xdr:cNvSpPr/>
      </xdr:nvSpPr>
      <xdr:spPr>
        <a:xfrm>
          <a:off x="4298250" y="3341850"/>
          <a:ext cx="2095500" cy="87630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Provenance = Montreal</a:t>
          </a:r>
          <a:endParaRPr sz="14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5</xdr:col>
      <xdr:colOff>352425</xdr:colOff>
      <xdr:row>131</xdr:row>
      <xdr:rowOff>142875</xdr:rowOff>
    </xdr:from>
    <xdr:ext cx="1981200" cy="904875"/>
    <xdr:sp>
      <xdr:nvSpPr>
        <xdr:cNvPr id="19" name="Shape 19"/>
        <xdr:cNvSpPr/>
      </xdr:nvSpPr>
      <xdr:spPr>
        <a:xfrm>
          <a:off x="4360163" y="3337088"/>
          <a:ext cx="1971675" cy="885825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Provenance = Quebec</a:t>
          </a:r>
          <a:endParaRPr sz="1400"/>
        </a:p>
      </xdr:txBody>
    </xdr:sp>
    <xdr:clientData fLocksWithSheet="0"/>
  </xdr:oneCellAnchor>
  <xdr:oneCellAnchor>
    <xdr:from>
      <xdr:col>6</xdr:col>
      <xdr:colOff>38100</xdr:colOff>
      <xdr:row>118</xdr:row>
      <xdr:rowOff>190500</xdr:rowOff>
    </xdr:from>
    <xdr:ext cx="2505075" cy="847725"/>
    <xdr:sp>
      <xdr:nvSpPr>
        <xdr:cNvPr id="20" name="Shape 20"/>
        <xdr:cNvSpPr/>
      </xdr:nvSpPr>
      <xdr:spPr>
        <a:xfrm>
          <a:off x="4098225" y="3365663"/>
          <a:ext cx="2495550" cy="828675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marR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Sexe = H</a:t>
          </a:r>
          <a:endParaRPr sz="1400"/>
        </a:p>
      </xdr:txBody>
    </xdr:sp>
    <xdr:clientData fLocksWithSheet="0"/>
  </xdr:oneCellAnchor>
  <xdr:oneCellAnchor>
    <xdr:from>
      <xdr:col>2</xdr:col>
      <xdr:colOff>133350</xdr:colOff>
      <xdr:row>124</xdr:row>
      <xdr:rowOff>180975</xdr:rowOff>
    </xdr:from>
    <xdr:ext cx="2228850" cy="904875"/>
    <xdr:sp>
      <xdr:nvSpPr>
        <xdr:cNvPr id="21" name="Shape 21"/>
        <xdr:cNvSpPr/>
      </xdr:nvSpPr>
      <xdr:spPr>
        <a:xfrm>
          <a:off x="4236338" y="3337088"/>
          <a:ext cx="2219325" cy="885825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marR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Provenance = Toronto</a:t>
          </a:r>
          <a:endParaRPr sz="14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4</xdr:col>
      <xdr:colOff>152400</xdr:colOff>
      <xdr:row>124</xdr:row>
      <xdr:rowOff>142875</xdr:rowOff>
    </xdr:from>
    <xdr:ext cx="2124075" cy="904875"/>
    <xdr:sp>
      <xdr:nvSpPr>
        <xdr:cNvPr id="22" name="Shape 22"/>
        <xdr:cNvSpPr/>
      </xdr:nvSpPr>
      <xdr:spPr>
        <a:xfrm>
          <a:off x="4288725" y="3337088"/>
          <a:ext cx="2114550" cy="885825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marR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Provenance = Montreal</a:t>
          </a:r>
          <a:endParaRPr sz="14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5</xdr:col>
      <xdr:colOff>657225</xdr:colOff>
      <xdr:row>113</xdr:row>
      <xdr:rowOff>142875</xdr:rowOff>
    </xdr:from>
    <xdr:ext cx="3190875" cy="1057275"/>
    <xdr:grpSp>
      <xdr:nvGrpSpPr>
        <xdr:cNvPr id="2" name="Shape 2"/>
        <xdr:cNvGrpSpPr/>
      </xdr:nvGrpSpPr>
      <xdr:grpSpPr>
        <a:xfrm>
          <a:off x="3755325" y="3256125"/>
          <a:ext cx="3181200" cy="1047600"/>
          <a:chOff x="3755325" y="3256125"/>
          <a:chExt cx="3181200" cy="1047600"/>
        </a:xfrm>
      </xdr:grpSpPr>
      <xdr:cxnSp>
        <xdr:nvCxnSpPr>
          <xdr:cNvPr id="23" name="Shape 23"/>
          <xdr:cNvCxnSpPr>
            <a:stCxn id="3" idx="4"/>
            <a:endCxn id="4" idx="0"/>
          </xdr:cNvCxnSpPr>
        </xdr:nvCxnSpPr>
        <xdr:spPr>
          <a:xfrm>
            <a:off x="3755325" y="3256125"/>
            <a:ext cx="3181200" cy="10476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942975</xdr:colOff>
      <xdr:row>113</xdr:row>
      <xdr:rowOff>142875</xdr:rowOff>
    </xdr:from>
    <xdr:ext cx="2266950" cy="676275"/>
    <xdr:grpSp>
      <xdr:nvGrpSpPr>
        <xdr:cNvPr id="2" name="Shape 2"/>
        <xdr:cNvGrpSpPr/>
      </xdr:nvGrpSpPr>
      <xdr:grpSpPr>
        <a:xfrm>
          <a:off x="4217213" y="3446625"/>
          <a:ext cx="2257500" cy="666600"/>
          <a:chOff x="4217213" y="3446625"/>
          <a:chExt cx="2257500" cy="666600"/>
        </a:xfrm>
      </xdr:grpSpPr>
      <xdr:cxnSp>
        <xdr:nvCxnSpPr>
          <xdr:cNvPr id="24" name="Shape 24"/>
          <xdr:cNvCxnSpPr>
            <a:stCxn id="3" idx="4"/>
            <a:endCxn id="17" idx="0"/>
          </xdr:cNvCxnSpPr>
        </xdr:nvCxnSpPr>
        <xdr:spPr>
          <a:xfrm flipH="1">
            <a:off x="4217213" y="3446625"/>
            <a:ext cx="2257500" cy="6666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6</xdr:col>
      <xdr:colOff>1209675</xdr:colOff>
      <xdr:row>123</xdr:row>
      <xdr:rowOff>19050</xdr:rowOff>
    </xdr:from>
    <xdr:ext cx="2600325" cy="1800225"/>
    <xdr:grpSp>
      <xdr:nvGrpSpPr>
        <xdr:cNvPr id="2" name="Shape 2"/>
        <xdr:cNvGrpSpPr/>
      </xdr:nvGrpSpPr>
      <xdr:grpSpPr>
        <a:xfrm>
          <a:off x="4050600" y="2884650"/>
          <a:ext cx="2590800" cy="1790700"/>
          <a:chOff x="4050600" y="2884650"/>
          <a:chExt cx="2590800" cy="1790700"/>
        </a:xfrm>
      </xdr:grpSpPr>
      <xdr:cxnSp>
        <xdr:nvCxnSpPr>
          <xdr:cNvPr id="25" name="Shape 25"/>
          <xdr:cNvCxnSpPr>
            <a:stCxn id="4" idx="4"/>
            <a:endCxn id="18" idx="0"/>
          </xdr:cNvCxnSpPr>
        </xdr:nvCxnSpPr>
        <xdr:spPr>
          <a:xfrm>
            <a:off x="4050600" y="2884650"/>
            <a:ext cx="2590800" cy="17907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5</xdr:col>
      <xdr:colOff>1333500</xdr:colOff>
      <xdr:row>123</xdr:row>
      <xdr:rowOff>19050</xdr:rowOff>
    </xdr:from>
    <xdr:ext cx="2514600" cy="1733550"/>
    <xdr:grpSp>
      <xdr:nvGrpSpPr>
        <xdr:cNvPr id="2" name="Shape 2"/>
        <xdr:cNvGrpSpPr/>
      </xdr:nvGrpSpPr>
      <xdr:grpSpPr>
        <a:xfrm>
          <a:off x="4093538" y="2917988"/>
          <a:ext cx="2505000" cy="1724100"/>
          <a:chOff x="4093538" y="2917988"/>
          <a:chExt cx="2505000" cy="1724100"/>
        </a:xfrm>
      </xdr:grpSpPr>
      <xdr:cxnSp>
        <xdr:nvCxnSpPr>
          <xdr:cNvPr id="26" name="Shape 26"/>
          <xdr:cNvCxnSpPr>
            <a:stCxn id="4" idx="4"/>
            <a:endCxn id="19" idx="0"/>
          </xdr:cNvCxnSpPr>
        </xdr:nvCxnSpPr>
        <xdr:spPr>
          <a:xfrm flipH="1">
            <a:off x="4093538" y="2917988"/>
            <a:ext cx="2505000" cy="17241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942975</xdr:colOff>
      <xdr:row>120</xdr:row>
      <xdr:rowOff>180975</xdr:rowOff>
    </xdr:from>
    <xdr:ext cx="1438275" cy="781050"/>
    <xdr:grpSp>
      <xdr:nvGrpSpPr>
        <xdr:cNvPr id="2" name="Shape 2"/>
        <xdr:cNvGrpSpPr/>
      </xdr:nvGrpSpPr>
      <xdr:grpSpPr>
        <a:xfrm>
          <a:off x="4631625" y="3394238"/>
          <a:ext cx="1428600" cy="771600"/>
          <a:chOff x="4631625" y="3394238"/>
          <a:chExt cx="1428600" cy="771600"/>
        </a:xfrm>
      </xdr:grpSpPr>
      <xdr:cxnSp>
        <xdr:nvCxnSpPr>
          <xdr:cNvPr id="27" name="Shape 27"/>
          <xdr:cNvCxnSpPr>
            <a:stCxn id="17" idx="4"/>
            <a:endCxn id="5" idx="0"/>
          </xdr:cNvCxnSpPr>
        </xdr:nvCxnSpPr>
        <xdr:spPr>
          <a:xfrm>
            <a:off x="4631625" y="3394238"/>
            <a:ext cx="1428600" cy="7716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228600</xdr:colOff>
      <xdr:row>120</xdr:row>
      <xdr:rowOff>180975</xdr:rowOff>
    </xdr:from>
    <xdr:ext cx="714375" cy="809625"/>
    <xdr:grpSp>
      <xdr:nvGrpSpPr>
        <xdr:cNvPr id="2" name="Shape 2"/>
        <xdr:cNvGrpSpPr/>
      </xdr:nvGrpSpPr>
      <xdr:grpSpPr>
        <a:xfrm>
          <a:off x="4993425" y="3379950"/>
          <a:ext cx="705000" cy="800100"/>
          <a:chOff x="4993425" y="3379950"/>
          <a:chExt cx="705000" cy="800100"/>
        </a:xfrm>
      </xdr:grpSpPr>
      <xdr:cxnSp>
        <xdr:nvCxnSpPr>
          <xdr:cNvPr id="28" name="Shape 28"/>
          <xdr:cNvCxnSpPr>
            <a:stCxn id="17" idx="4"/>
            <a:endCxn id="21" idx="0"/>
          </xdr:cNvCxnSpPr>
        </xdr:nvCxnSpPr>
        <xdr:spPr>
          <a:xfrm flipH="1">
            <a:off x="4993425" y="3379950"/>
            <a:ext cx="705000" cy="8001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6</xdr:col>
      <xdr:colOff>161925</xdr:colOff>
      <xdr:row>132</xdr:row>
      <xdr:rowOff>0</xdr:rowOff>
    </xdr:from>
    <xdr:ext cx="1981200" cy="885825"/>
    <xdr:sp>
      <xdr:nvSpPr>
        <xdr:cNvPr id="29" name="Shape 29"/>
        <xdr:cNvSpPr/>
      </xdr:nvSpPr>
      <xdr:spPr>
        <a:xfrm>
          <a:off x="4360163" y="3341850"/>
          <a:ext cx="1971675" cy="87630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Provenance = Toronto</a:t>
          </a:r>
          <a:endParaRPr sz="14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6</xdr:col>
      <xdr:colOff>1152525</xdr:colOff>
      <xdr:row>123</xdr:row>
      <xdr:rowOff>19050</xdr:rowOff>
    </xdr:from>
    <xdr:ext cx="57150" cy="1800225"/>
    <xdr:grpSp>
      <xdr:nvGrpSpPr>
        <xdr:cNvPr id="2" name="Shape 2"/>
        <xdr:cNvGrpSpPr/>
      </xdr:nvGrpSpPr>
      <xdr:grpSpPr>
        <a:xfrm>
          <a:off x="5322113" y="2884650"/>
          <a:ext cx="47700" cy="1790700"/>
          <a:chOff x="5322113" y="2884650"/>
          <a:chExt cx="47700" cy="1790700"/>
        </a:xfrm>
      </xdr:grpSpPr>
      <xdr:cxnSp>
        <xdr:nvCxnSpPr>
          <xdr:cNvPr id="30" name="Shape 30"/>
          <xdr:cNvCxnSpPr>
            <a:stCxn id="4" idx="4"/>
            <a:endCxn id="29" idx="0"/>
          </xdr:cNvCxnSpPr>
        </xdr:nvCxnSpPr>
        <xdr:spPr>
          <a:xfrm flipH="1">
            <a:off x="5322113" y="2884650"/>
            <a:ext cx="47700" cy="17907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0</xdr:col>
      <xdr:colOff>1514475</xdr:colOff>
      <xdr:row>124</xdr:row>
      <xdr:rowOff>171450</xdr:rowOff>
    </xdr:from>
    <xdr:ext cx="2190750" cy="904875"/>
    <xdr:sp>
      <xdr:nvSpPr>
        <xdr:cNvPr id="31" name="Shape 31"/>
        <xdr:cNvSpPr/>
      </xdr:nvSpPr>
      <xdr:spPr>
        <a:xfrm>
          <a:off x="4260150" y="3337088"/>
          <a:ext cx="2171700" cy="885825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Provenance = Quebec</a:t>
          </a:r>
          <a:endParaRPr sz="1400"/>
        </a:p>
      </xdr:txBody>
    </xdr:sp>
    <xdr:clientData fLocksWithSheet="0"/>
  </xdr:oneCellAnchor>
  <xdr:oneCellAnchor>
    <xdr:from>
      <xdr:col>1</xdr:col>
      <xdr:colOff>838200</xdr:colOff>
      <xdr:row>120</xdr:row>
      <xdr:rowOff>180975</xdr:rowOff>
    </xdr:from>
    <xdr:ext cx="3219450" cy="800100"/>
    <xdr:grpSp>
      <xdr:nvGrpSpPr>
        <xdr:cNvPr id="2" name="Shape 2"/>
        <xdr:cNvGrpSpPr/>
      </xdr:nvGrpSpPr>
      <xdr:grpSpPr>
        <a:xfrm>
          <a:off x="3740963" y="3379950"/>
          <a:ext cx="3210000" cy="800100"/>
          <a:chOff x="3740963" y="3379950"/>
          <a:chExt cx="3210000" cy="800100"/>
        </a:xfrm>
      </xdr:grpSpPr>
      <xdr:cxnSp>
        <xdr:nvCxnSpPr>
          <xdr:cNvPr id="32" name="Shape 32"/>
          <xdr:cNvCxnSpPr>
            <a:stCxn id="17" idx="4"/>
            <a:endCxn id="11" idx="0"/>
          </xdr:cNvCxnSpPr>
        </xdr:nvCxnSpPr>
        <xdr:spPr>
          <a:xfrm flipH="1">
            <a:off x="3740963" y="3379950"/>
            <a:ext cx="3210000" cy="8001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1743075</xdr:colOff>
      <xdr:row>21</xdr:row>
      <xdr:rowOff>180975</xdr:rowOff>
    </xdr:from>
    <xdr:ext cx="1819275" cy="1085850"/>
    <xdr:sp>
      <xdr:nvSpPr>
        <xdr:cNvPr id="33" name="Shape 33"/>
        <xdr:cNvSpPr/>
      </xdr:nvSpPr>
      <xdr:spPr>
        <a:xfrm>
          <a:off x="4441125" y="3241838"/>
          <a:ext cx="1809750" cy="1076325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Nombre d’année d’expérience</a:t>
          </a:r>
          <a:endParaRPr sz="1400"/>
        </a:p>
      </xdr:txBody>
    </xdr:sp>
    <xdr:clientData fLocksWithSheet="0"/>
  </xdr:oneCellAnchor>
  <xdr:oneCellAnchor>
    <xdr:from>
      <xdr:col>0</xdr:col>
      <xdr:colOff>1762125</xdr:colOff>
      <xdr:row>29</xdr:row>
      <xdr:rowOff>104775</xdr:rowOff>
    </xdr:from>
    <xdr:ext cx="1819275" cy="1085850"/>
    <xdr:sp>
      <xdr:nvSpPr>
        <xdr:cNvPr id="34" name="Shape 34"/>
        <xdr:cNvSpPr/>
      </xdr:nvSpPr>
      <xdr:spPr>
        <a:xfrm>
          <a:off x="4441125" y="3246600"/>
          <a:ext cx="1809750" cy="106680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Nombre de carte de crédit</a:t>
          </a:r>
          <a:endParaRPr sz="1400"/>
        </a:p>
      </xdr:txBody>
    </xdr:sp>
    <xdr:clientData fLocksWithSheet="0"/>
  </xdr:oneCellAnchor>
  <xdr:oneCellAnchor>
    <xdr:from>
      <xdr:col>0</xdr:col>
      <xdr:colOff>1800225</xdr:colOff>
      <xdr:row>13</xdr:row>
      <xdr:rowOff>171450</xdr:rowOff>
    </xdr:from>
    <xdr:ext cx="1819275" cy="1085850"/>
    <xdr:sp>
      <xdr:nvSpPr>
        <xdr:cNvPr id="35" name="Shape 35"/>
        <xdr:cNvSpPr/>
      </xdr:nvSpPr>
      <xdr:spPr>
        <a:xfrm>
          <a:off x="4441125" y="3241838"/>
          <a:ext cx="1809750" cy="1076325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Nombre d'enfant</a:t>
          </a:r>
          <a:endParaRPr sz="1400"/>
        </a:p>
      </xdr:txBody>
    </xdr:sp>
    <xdr:clientData fLocksWithSheet="0"/>
  </xdr:oneCellAnchor>
  <xdr:oneCellAnchor>
    <xdr:from>
      <xdr:col>0</xdr:col>
      <xdr:colOff>1924050</xdr:colOff>
      <xdr:row>5</xdr:row>
      <xdr:rowOff>161925</xdr:rowOff>
    </xdr:from>
    <xdr:ext cx="1819275" cy="1085850"/>
    <xdr:sp>
      <xdr:nvSpPr>
        <xdr:cNvPr id="36" name="Shape 36"/>
        <xdr:cNvSpPr/>
      </xdr:nvSpPr>
      <xdr:spPr>
        <a:xfrm>
          <a:off x="4441125" y="3241838"/>
          <a:ext cx="1809750" cy="1076325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Taille</a:t>
          </a:r>
          <a:endParaRPr b="1"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6</xdr:col>
      <xdr:colOff>152400</xdr:colOff>
      <xdr:row>11</xdr:row>
      <xdr:rowOff>0</xdr:rowOff>
    </xdr:from>
    <xdr:ext cx="2219325" cy="771525"/>
    <xdr:sp>
      <xdr:nvSpPr>
        <xdr:cNvPr id="37" name="Shape 37"/>
        <xdr:cNvSpPr/>
      </xdr:nvSpPr>
      <xdr:spPr>
        <a:xfrm>
          <a:off x="4245863" y="3399000"/>
          <a:ext cx="2200275" cy="762000"/>
        </a:xfrm>
        <a:prstGeom prst="ellipse">
          <a:avLst/>
        </a:prstGeom>
        <a:solidFill>
          <a:schemeClr val="accent2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38100</xdr:colOff>
      <xdr:row>22</xdr:row>
      <xdr:rowOff>9525</xdr:rowOff>
    </xdr:from>
    <xdr:ext cx="2257425" cy="771525"/>
    <xdr:sp>
      <xdr:nvSpPr>
        <xdr:cNvPr id="38" name="Shape 38"/>
        <xdr:cNvSpPr/>
      </xdr:nvSpPr>
      <xdr:spPr>
        <a:xfrm>
          <a:off x="4226813" y="3399000"/>
          <a:ext cx="2238375" cy="762000"/>
        </a:xfrm>
        <a:prstGeom prst="ellipse">
          <a:avLst/>
        </a:prstGeom>
        <a:solidFill>
          <a:srgbClr val="92D050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371475</xdr:colOff>
      <xdr:row>8</xdr:row>
      <xdr:rowOff>95250</xdr:rowOff>
    </xdr:from>
    <xdr:ext cx="3429000" cy="914400"/>
    <xdr:grpSp>
      <xdr:nvGrpSpPr>
        <xdr:cNvPr id="2" name="Shape 2"/>
        <xdr:cNvGrpSpPr/>
      </xdr:nvGrpSpPr>
      <xdr:grpSpPr>
        <a:xfrm>
          <a:off x="3645788" y="3337088"/>
          <a:ext cx="3400500" cy="885900"/>
          <a:chOff x="3645788" y="3337088"/>
          <a:chExt cx="3400500" cy="885900"/>
        </a:xfrm>
      </xdr:grpSpPr>
      <xdr:cxnSp>
        <xdr:nvCxnSpPr>
          <xdr:cNvPr id="39" name="Shape 39"/>
          <xdr:cNvCxnSpPr>
            <a:stCxn id="19" idx="6"/>
            <a:endCxn id="4" idx="2"/>
          </xdr:cNvCxnSpPr>
        </xdr:nvCxnSpPr>
        <xdr:spPr>
          <a:xfrm>
            <a:off x="3645788" y="3337088"/>
            <a:ext cx="3400500" cy="885900"/>
          </a:xfrm>
          <a:prstGeom prst="straightConnector1">
            <a:avLst/>
          </a:prstGeom>
          <a:noFill/>
          <a:ln cap="flat" cmpd="sng" w="28575">
            <a:solidFill>
              <a:schemeClr val="accent2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</xdr:col>
      <xdr:colOff>247650</xdr:colOff>
      <xdr:row>12</xdr:row>
      <xdr:rowOff>180975</xdr:rowOff>
    </xdr:from>
    <xdr:ext cx="3552825" cy="752475"/>
    <xdr:grpSp>
      <xdr:nvGrpSpPr>
        <xdr:cNvPr id="2" name="Shape 2"/>
        <xdr:cNvGrpSpPr/>
      </xdr:nvGrpSpPr>
      <xdr:grpSpPr>
        <a:xfrm>
          <a:off x="3583875" y="3418050"/>
          <a:ext cx="3524100" cy="723900"/>
          <a:chOff x="3583875" y="3418050"/>
          <a:chExt cx="3524100" cy="723900"/>
        </a:xfrm>
      </xdr:grpSpPr>
      <xdr:cxnSp>
        <xdr:nvCxnSpPr>
          <xdr:cNvPr id="40" name="Shape 40"/>
          <xdr:cNvCxnSpPr>
            <a:stCxn id="18" idx="6"/>
            <a:endCxn id="4" idx="2"/>
          </xdr:cNvCxnSpPr>
        </xdr:nvCxnSpPr>
        <xdr:spPr>
          <a:xfrm flipH="1" rot="10800000">
            <a:off x="3583875" y="3418050"/>
            <a:ext cx="3524100" cy="723900"/>
          </a:xfrm>
          <a:prstGeom prst="straightConnector1">
            <a:avLst/>
          </a:prstGeom>
          <a:noFill/>
          <a:ln cap="flat" cmpd="sng" w="28575">
            <a:solidFill>
              <a:schemeClr val="accent2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</xdr:col>
      <xdr:colOff>200025</xdr:colOff>
      <xdr:row>12</xdr:row>
      <xdr:rowOff>180975</xdr:rowOff>
    </xdr:from>
    <xdr:ext cx="3600450" cy="2362200"/>
    <xdr:grpSp>
      <xdr:nvGrpSpPr>
        <xdr:cNvPr id="2" name="Shape 2"/>
        <xdr:cNvGrpSpPr/>
      </xdr:nvGrpSpPr>
      <xdr:grpSpPr>
        <a:xfrm>
          <a:off x="3560063" y="2613113"/>
          <a:ext cx="3571800" cy="2333700"/>
          <a:chOff x="3560063" y="2613113"/>
          <a:chExt cx="3571800" cy="2333700"/>
        </a:xfrm>
      </xdr:grpSpPr>
      <xdr:cxnSp>
        <xdr:nvCxnSpPr>
          <xdr:cNvPr id="41" name="Shape 41"/>
          <xdr:cNvCxnSpPr>
            <a:stCxn id="3" idx="6"/>
            <a:endCxn id="4" idx="2"/>
          </xdr:cNvCxnSpPr>
        </xdr:nvCxnSpPr>
        <xdr:spPr>
          <a:xfrm flipH="1" rot="10800000">
            <a:off x="3560063" y="2613113"/>
            <a:ext cx="3571800" cy="2333700"/>
          </a:xfrm>
          <a:prstGeom prst="straightConnector1">
            <a:avLst/>
          </a:prstGeom>
          <a:noFill/>
          <a:ln cap="flat" cmpd="sng" w="28575">
            <a:solidFill>
              <a:schemeClr val="accent2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</xdr:col>
      <xdr:colOff>209550</xdr:colOff>
      <xdr:row>12</xdr:row>
      <xdr:rowOff>180975</xdr:rowOff>
    </xdr:from>
    <xdr:ext cx="3590925" cy="3886200"/>
    <xdr:grpSp>
      <xdr:nvGrpSpPr>
        <xdr:cNvPr id="2" name="Shape 2"/>
        <xdr:cNvGrpSpPr/>
      </xdr:nvGrpSpPr>
      <xdr:grpSpPr>
        <a:xfrm>
          <a:off x="3564825" y="1851113"/>
          <a:ext cx="3562500" cy="3857700"/>
          <a:chOff x="3564825" y="1851113"/>
          <a:chExt cx="3562500" cy="3857700"/>
        </a:xfrm>
      </xdr:grpSpPr>
      <xdr:cxnSp>
        <xdr:nvCxnSpPr>
          <xdr:cNvPr id="42" name="Shape 42"/>
          <xdr:cNvCxnSpPr>
            <a:stCxn id="17" idx="6"/>
            <a:endCxn id="4" idx="2"/>
          </xdr:cNvCxnSpPr>
        </xdr:nvCxnSpPr>
        <xdr:spPr>
          <a:xfrm flipH="1" rot="10800000">
            <a:off x="3564825" y="1851113"/>
            <a:ext cx="3562500" cy="3857700"/>
          </a:xfrm>
          <a:prstGeom prst="straightConnector1">
            <a:avLst/>
          </a:prstGeom>
          <a:noFill/>
          <a:ln cap="flat" cmpd="sng" w="28575">
            <a:solidFill>
              <a:schemeClr val="accent2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</xdr:col>
      <xdr:colOff>371475</xdr:colOff>
      <xdr:row>8</xdr:row>
      <xdr:rowOff>95250</xdr:rowOff>
    </xdr:from>
    <xdr:ext cx="3305175" cy="3124200"/>
    <xdr:grpSp>
      <xdr:nvGrpSpPr>
        <xdr:cNvPr id="2" name="Shape 2"/>
        <xdr:cNvGrpSpPr/>
      </xdr:nvGrpSpPr>
      <xdr:grpSpPr>
        <a:xfrm>
          <a:off x="3707700" y="2232188"/>
          <a:ext cx="3276600" cy="3095700"/>
          <a:chOff x="3707700" y="2232188"/>
          <a:chExt cx="3276600" cy="3095700"/>
        </a:xfrm>
      </xdr:grpSpPr>
      <xdr:cxnSp>
        <xdr:nvCxnSpPr>
          <xdr:cNvPr id="43" name="Shape 43"/>
          <xdr:cNvCxnSpPr>
            <a:stCxn id="19" idx="6"/>
            <a:endCxn id="21" idx="2"/>
          </xdr:cNvCxnSpPr>
        </xdr:nvCxnSpPr>
        <xdr:spPr>
          <a:xfrm>
            <a:off x="3707700" y="2232188"/>
            <a:ext cx="3276600" cy="3095700"/>
          </a:xfrm>
          <a:prstGeom prst="straightConnector1">
            <a:avLst/>
          </a:prstGeom>
          <a:noFill/>
          <a:ln cap="flat" cmpd="sng" w="28575">
            <a:solidFill>
              <a:schemeClr val="accent6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</xdr:col>
      <xdr:colOff>247650</xdr:colOff>
      <xdr:row>16</xdr:row>
      <xdr:rowOff>95250</xdr:rowOff>
    </xdr:from>
    <xdr:ext cx="3438525" cy="1524000"/>
    <xdr:grpSp>
      <xdr:nvGrpSpPr>
        <xdr:cNvPr id="2" name="Shape 2"/>
        <xdr:cNvGrpSpPr/>
      </xdr:nvGrpSpPr>
      <xdr:grpSpPr>
        <a:xfrm>
          <a:off x="3641025" y="3032288"/>
          <a:ext cx="3409800" cy="1495500"/>
          <a:chOff x="3641025" y="3032288"/>
          <a:chExt cx="3409800" cy="1495500"/>
        </a:xfrm>
      </xdr:grpSpPr>
      <xdr:cxnSp>
        <xdr:nvCxnSpPr>
          <xdr:cNvPr id="44" name="Shape 44"/>
          <xdr:cNvCxnSpPr>
            <a:stCxn id="18" idx="6"/>
            <a:endCxn id="21" idx="2"/>
          </xdr:cNvCxnSpPr>
        </xdr:nvCxnSpPr>
        <xdr:spPr>
          <a:xfrm>
            <a:off x="3641025" y="3032288"/>
            <a:ext cx="3409800" cy="1495500"/>
          </a:xfrm>
          <a:prstGeom prst="straightConnector1">
            <a:avLst/>
          </a:prstGeom>
          <a:noFill/>
          <a:ln cap="flat" cmpd="sng" w="28575">
            <a:solidFill>
              <a:schemeClr val="accent6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</xdr:col>
      <xdr:colOff>200025</xdr:colOff>
      <xdr:row>24</xdr:row>
      <xdr:rowOff>0</xdr:rowOff>
    </xdr:from>
    <xdr:ext cx="3486150" cy="142875"/>
    <xdr:grpSp>
      <xdr:nvGrpSpPr>
        <xdr:cNvPr id="2" name="Shape 2"/>
        <xdr:cNvGrpSpPr/>
      </xdr:nvGrpSpPr>
      <xdr:grpSpPr>
        <a:xfrm>
          <a:off x="3617213" y="3722850"/>
          <a:ext cx="3457500" cy="114300"/>
          <a:chOff x="3617213" y="3722850"/>
          <a:chExt cx="3457500" cy="114300"/>
        </a:xfrm>
      </xdr:grpSpPr>
      <xdr:cxnSp>
        <xdr:nvCxnSpPr>
          <xdr:cNvPr id="45" name="Shape 45"/>
          <xdr:cNvCxnSpPr>
            <a:stCxn id="3" idx="6"/>
            <a:endCxn id="21" idx="2"/>
          </xdr:cNvCxnSpPr>
        </xdr:nvCxnSpPr>
        <xdr:spPr>
          <a:xfrm flipH="1" rot="10800000">
            <a:off x="3617213" y="3722850"/>
            <a:ext cx="3457500" cy="114300"/>
          </a:xfrm>
          <a:prstGeom prst="straightConnector1">
            <a:avLst/>
          </a:prstGeom>
          <a:noFill/>
          <a:ln cap="flat" cmpd="sng" w="28575">
            <a:solidFill>
              <a:schemeClr val="accent6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</xdr:col>
      <xdr:colOff>209550</xdr:colOff>
      <xdr:row>24</xdr:row>
      <xdr:rowOff>0</xdr:rowOff>
    </xdr:from>
    <xdr:ext cx="3467100" cy="1666875"/>
    <xdr:grpSp>
      <xdr:nvGrpSpPr>
        <xdr:cNvPr id="2" name="Shape 2"/>
        <xdr:cNvGrpSpPr/>
      </xdr:nvGrpSpPr>
      <xdr:grpSpPr>
        <a:xfrm>
          <a:off x="3626738" y="2960850"/>
          <a:ext cx="3438600" cy="1638300"/>
          <a:chOff x="3626738" y="2960850"/>
          <a:chExt cx="3438600" cy="1638300"/>
        </a:xfrm>
      </xdr:grpSpPr>
      <xdr:cxnSp>
        <xdr:nvCxnSpPr>
          <xdr:cNvPr id="46" name="Shape 46"/>
          <xdr:cNvCxnSpPr>
            <a:stCxn id="17" idx="6"/>
            <a:endCxn id="21" idx="2"/>
          </xdr:cNvCxnSpPr>
        </xdr:nvCxnSpPr>
        <xdr:spPr>
          <a:xfrm flipH="1" rot="10800000">
            <a:off x="3626738" y="2960850"/>
            <a:ext cx="3438600" cy="1638300"/>
          </a:xfrm>
          <a:prstGeom prst="straightConnector1">
            <a:avLst/>
          </a:prstGeom>
          <a:noFill/>
          <a:ln cap="flat" cmpd="sng" w="28575">
            <a:solidFill>
              <a:schemeClr val="accent6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10</xdr:col>
      <xdr:colOff>447675</xdr:colOff>
      <xdr:row>17</xdr:row>
      <xdr:rowOff>0</xdr:rowOff>
    </xdr:from>
    <xdr:ext cx="2343150" cy="771525"/>
    <xdr:sp>
      <xdr:nvSpPr>
        <xdr:cNvPr id="47" name="Shape 47"/>
        <xdr:cNvSpPr/>
      </xdr:nvSpPr>
      <xdr:spPr>
        <a:xfrm>
          <a:off x="4179188" y="3399000"/>
          <a:ext cx="2333625" cy="762000"/>
        </a:xfrm>
        <a:prstGeom prst="ellipse">
          <a:avLst/>
        </a:prstGeom>
        <a:solidFill>
          <a:srgbClr val="D883FF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542925</xdr:colOff>
      <xdr:row>12</xdr:row>
      <xdr:rowOff>171450</xdr:rowOff>
    </xdr:from>
    <xdr:ext cx="1752600" cy="1238250"/>
    <xdr:grpSp>
      <xdr:nvGrpSpPr>
        <xdr:cNvPr id="2" name="Shape 2"/>
        <xdr:cNvGrpSpPr/>
      </xdr:nvGrpSpPr>
      <xdr:grpSpPr>
        <a:xfrm>
          <a:off x="4488750" y="3179925"/>
          <a:ext cx="1714500" cy="1200300"/>
          <a:chOff x="4488750" y="3179925"/>
          <a:chExt cx="1714500" cy="1200300"/>
        </a:xfrm>
      </xdr:grpSpPr>
      <xdr:cxnSp>
        <xdr:nvCxnSpPr>
          <xdr:cNvPr id="48" name="Shape 48"/>
          <xdr:cNvCxnSpPr>
            <a:stCxn id="4" idx="6"/>
            <a:endCxn id="47" idx="2"/>
          </xdr:cNvCxnSpPr>
        </xdr:nvCxnSpPr>
        <xdr:spPr>
          <a:xfrm>
            <a:off x="4488750" y="3179925"/>
            <a:ext cx="1714500" cy="1200300"/>
          </a:xfrm>
          <a:prstGeom prst="straightConnector1">
            <a:avLst/>
          </a:prstGeom>
          <a:noFill/>
          <a:ln cap="flat" cmpd="sng" w="38100">
            <a:solidFill>
              <a:srgbClr val="D883FF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8</xdr:col>
      <xdr:colOff>466725</xdr:colOff>
      <xdr:row>18</xdr:row>
      <xdr:rowOff>171450</xdr:rowOff>
    </xdr:from>
    <xdr:ext cx="1819275" cy="1047750"/>
    <xdr:grpSp>
      <xdr:nvGrpSpPr>
        <xdr:cNvPr id="2" name="Shape 2"/>
        <xdr:cNvGrpSpPr/>
      </xdr:nvGrpSpPr>
      <xdr:grpSpPr>
        <a:xfrm>
          <a:off x="4450650" y="3275325"/>
          <a:ext cx="1790700" cy="1009500"/>
          <a:chOff x="4450650" y="3275325"/>
          <a:chExt cx="1790700" cy="1009500"/>
        </a:xfrm>
      </xdr:grpSpPr>
      <xdr:cxnSp>
        <xdr:nvCxnSpPr>
          <xdr:cNvPr id="49" name="Shape 49"/>
          <xdr:cNvCxnSpPr>
            <a:stCxn id="21" idx="6"/>
            <a:endCxn id="47" idx="2"/>
          </xdr:cNvCxnSpPr>
        </xdr:nvCxnSpPr>
        <xdr:spPr>
          <a:xfrm flipH="1" rot="10800000">
            <a:off x="4450650" y="3275325"/>
            <a:ext cx="1790700" cy="1009500"/>
          </a:xfrm>
          <a:prstGeom prst="straightConnector1">
            <a:avLst/>
          </a:prstGeom>
          <a:noFill/>
          <a:ln cap="flat" cmpd="sng" w="38100">
            <a:solidFill>
              <a:srgbClr val="D883FF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685800</xdr:colOff>
      <xdr:row>9</xdr:row>
      <xdr:rowOff>85725</xdr:rowOff>
    </xdr:from>
    <xdr:ext cx="876300" cy="428625"/>
    <xdr:sp>
      <xdr:nvSpPr>
        <xdr:cNvPr id="50" name="Shape 50"/>
        <xdr:cNvSpPr/>
      </xdr:nvSpPr>
      <xdr:spPr>
        <a:xfrm>
          <a:off x="4936425" y="3589500"/>
          <a:ext cx="819150" cy="381000"/>
        </a:xfrm>
        <a:prstGeom prst="rect">
          <a:avLst/>
        </a:prstGeom>
        <a:solidFill>
          <a:srgbClr val="F7CAAC"/>
        </a:solidFill>
        <a:ln cap="flat" cmpd="sng" w="57150">
          <a:solidFill>
            <a:srgbClr val="C55A1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PO1</a:t>
          </a:r>
          <a:endParaRPr sz="1400"/>
        </a:p>
      </xdr:txBody>
    </xdr:sp>
    <xdr:clientData fLocksWithSheet="0"/>
  </xdr:oneCellAnchor>
  <xdr:oneCellAnchor>
    <xdr:from>
      <xdr:col>2</xdr:col>
      <xdr:colOff>723900</xdr:colOff>
      <xdr:row>14</xdr:row>
      <xdr:rowOff>104775</xdr:rowOff>
    </xdr:from>
    <xdr:ext cx="876300" cy="428625"/>
    <xdr:sp>
      <xdr:nvSpPr>
        <xdr:cNvPr id="51" name="Shape 51"/>
        <xdr:cNvSpPr/>
      </xdr:nvSpPr>
      <xdr:spPr>
        <a:xfrm>
          <a:off x="4936425" y="3589500"/>
          <a:ext cx="819150" cy="381000"/>
        </a:xfrm>
        <a:prstGeom prst="rect">
          <a:avLst/>
        </a:prstGeom>
        <a:solidFill>
          <a:srgbClr val="F7CAAC"/>
        </a:solidFill>
        <a:ln cap="flat" cmpd="sng" w="57150">
          <a:solidFill>
            <a:srgbClr val="C55A1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PO2</a:t>
          </a:r>
          <a:endParaRPr b="1"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2</xdr:col>
      <xdr:colOff>685800</xdr:colOff>
      <xdr:row>20</xdr:row>
      <xdr:rowOff>152400</xdr:rowOff>
    </xdr:from>
    <xdr:ext cx="876300" cy="428625"/>
    <xdr:sp>
      <xdr:nvSpPr>
        <xdr:cNvPr id="52" name="Shape 52"/>
        <xdr:cNvSpPr/>
      </xdr:nvSpPr>
      <xdr:spPr>
        <a:xfrm>
          <a:off x="4936425" y="3589500"/>
          <a:ext cx="819150" cy="381000"/>
        </a:xfrm>
        <a:prstGeom prst="rect">
          <a:avLst/>
        </a:prstGeom>
        <a:solidFill>
          <a:srgbClr val="F7CAAC"/>
        </a:solidFill>
        <a:ln cap="flat" cmpd="sng" w="57150">
          <a:solidFill>
            <a:srgbClr val="C55A1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PO3</a:t>
          </a:r>
          <a:endParaRPr sz="1400"/>
        </a:p>
      </xdr:txBody>
    </xdr:sp>
    <xdr:clientData fLocksWithSheet="0"/>
  </xdr:oneCellAnchor>
  <xdr:oneCellAnchor>
    <xdr:from>
      <xdr:col>2</xdr:col>
      <xdr:colOff>733425</xdr:colOff>
      <xdr:row>26</xdr:row>
      <xdr:rowOff>76200</xdr:rowOff>
    </xdr:from>
    <xdr:ext cx="876300" cy="428625"/>
    <xdr:sp>
      <xdr:nvSpPr>
        <xdr:cNvPr id="53" name="Shape 53"/>
        <xdr:cNvSpPr/>
      </xdr:nvSpPr>
      <xdr:spPr>
        <a:xfrm>
          <a:off x="4936425" y="3589500"/>
          <a:ext cx="819150" cy="381000"/>
        </a:xfrm>
        <a:prstGeom prst="rect">
          <a:avLst/>
        </a:prstGeom>
        <a:solidFill>
          <a:srgbClr val="F7CAAC"/>
        </a:solidFill>
        <a:ln cap="flat" cmpd="sng" w="57150">
          <a:solidFill>
            <a:srgbClr val="C55A1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PO4</a:t>
          </a:r>
          <a:endParaRPr sz="1400"/>
        </a:p>
      </xdr:txBody>
    </xdr:sp>
    <xdr:clientData fLocksWithSheet="0"/>
  </xdr:oneCellAnchor>
  <xdr:oneCellAnchor>
    <xdr:from>
      <xdr:col>2</xdr:col>
      <xdr:colOff>590550</xdr:colOff>
      <xdr:row>10</xdr:row>
      <xdr:rowOff>152400</xdr:rowOff>
    </xdr:from>
    <xdr:ext cx="876300" cy="428625"/>
    <xdr:sp>
      <xdr:nvSpPr>
        <xdr:cNvPr id="54" name="Shape 54"/>
        <xdr:cNvSpPr/>
      </xdr:nvSpPr>
      <xdr:spPr>
        <a:xfrm>
          <a:off x="4936425" y="3589500"/>
          <a:ext cx="819150" cy="381000"/>
        </a:xfrm>
        <a:prstGeom prst="rect">
          <a:avLst/>
        </a:prstGeom>
        <a:solidFill>
          <a:srgbClr val="C4E0B2"/>
        </a:solidFill>
        <a:ln cap="flat" cmpd="sng" w="57150">
          <a:solidFill>
            <a:srgbClr val="00B05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PV1</a:t>
          </a:r>
          <a:endParaRPr b="1" sz="20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2</xdr:col>
      <xdr:colOff>542925</xdr:colOff>
      <xdr:row>17</xdr:row>
      <xdr:rowOff>76200</xdr:rowOff>
    </xdr:from>
    <xdr:ext cx="876300" cy="428625"/>
    <xdr:sp>
      <xdr:nvSpPr>
        <xdr:cNvPr id="55" name="Shape 55"/>
        <xdr:cNvSpPr/>
      </xdr:nvSpPr>
      <xdr:spPr>
        <a:xfrm>
          <a:off x="4936425" y="3589500"/>
          <a:ext cx="819150" cy="381000"/>
        </a:xfrm>
        <a:prstGeom prst="rect">
          <a:avLst/>
        </a:prstGeom>
        <a:solidFill>
          <a:srgbClr val="C4E0B2"/>
        </a:solidFill>
        <a:ln cap="flat" cmpd="sng" w="57150">
          <a:solidFill>
            <a:srgbClr val="00B05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PV2</a:t>
          </a:r>
          <a:endParaRPr sz="1400"/>
        </a:p>
      </xdr:txBody>
    </xdr:sp>
    <xdr:clientData fLocksWithSheet="0"/>
  </xdr:oneCellAnchor>
  <xdr:oneCellAnchor>
    <xdr:from>
      <xdr:col>2</xdr:col>
      <xdr:colOff>619125</xdr:colOff>
      <xdr:row>23</xdr:row>
      <xdr:rowOff>95250</xdr:rowOff>
    </xdr:from>
    <xdr:ext cx="876300" cy="428625"/>
    <xdr:sp>
      <xdr:nvSpPr>
        <xdr:cNvPr id="56" name="Shape 56"/>
        <xdr:cNvSpPr/>
      </xdr:nvSpPr>
      <xdr:spPr>
        <a:xfrm>
          <a:off x="4936425" y="3589500"/>
          <a:ext cx="819150" cy="381000"/>
        </a:xfrm>
        <a:prstGeom prst="rect">
          <a:avLst/>
        </a:prstGeom>
        <a:solidFill>
          <a:srgbClr val="C4E0B2"/>
        </a:solidFill>
        <a:ln cap="flat" cmpd="sng" w="57150">
          <a:solidFill>
            <a:srgbClr val="00B05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PV3</a:t>
          </a:r>
          <a:endParaRPr sz="1400"/>
        </a:p>
      </xdr:txBody>
    </xdr:sp>
    <xdr:clientData fLocksWithSheet="0"/>
  </xdr:oneCellAnchor>
  <xdr:oneCellAnchor>
    <xdr:from>
      <xdr:col>3</xdr:col>
      <xdr:colOff>295275</xdr:colOff>
      <xdr:row>28</xdr:row>
      <xdr:rowOff>142875</xdr:rowOff>
    </xdr:from>
    <xdr:ext cx="876300" cy="428625"/>
    <xdr:sp>
      <xdr:nvSpPr>
        <xdr:cNvPr id="57" name="Shape 57"/>
        <xdr:cNvSpPr/>
      </xdr:nvSpPr>
      <xdr:spPr>
        <a:xfrm>
          <a:off x="4936425" y="3589500"/>
          <a:ext cx="819150" cy="381000"/>
        </a:xfrm>
        <a:prstGeom prst="rect">
          <a:avLst/>
        </a:prstGeom>
        <a:solidFill>
          <a:srgbClr val="C4E0B2"/>
        </a:solidFill>
        <a:ln cap="flat" cmpd="sng" w="57150">
          <a:solidFill>
            <a:srgbClr val="00B05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PV4</a:t>
          </a:r>
          <a:endParaRPr sz="1400"/>
        </a:p>
      </xdr:txBody>
    </xdr:sp>
    <xdr:clientData fLocksWithSheet="0"/>
  </xdr:oneCellAnchor>
  <xdr:oneCellAnchor>
    <xdr:from>
      <xdr:col>8</xdr:col>
      <xdr:colOff>781050</xdr:colOff>
      <xdr:row>14</xdr:row>
      <xdr:rowOff>-9525</xdr:rowOff>
    </xdr:from>
    <xdr:ext cx="876300" cy="428625"/>
    <xdr:sp>
      <xdr:nvSpPr>
        <xdr:cNvPr id="58" name="Shape 58"/>
        <xdr:cNvSpPr/>
      </xdr:nvSpPr>
      <xdr:spPr>
        <a:xfrm>
          <a:off x="4936425" y="3594263"/>
          <a:ext cx="819150" cy="371475"/>
        </a:xfrm>
        <a:prstGeom prst="rect">
          <a:avLst/>
        </a:prstGeom>
        <a:gradFill>
          <a:gsLst>
            <a:gs pos="0">
              <a:srgbClr val="EBA3FF"/>
            </a:gs>
            <a:gs pos="50000">
              <a:srgbClr val="F2C5FF"/>
            </a:gs>
            <a:gs pos="100000">
              <a:srgbClr val="F7E2FF"/>
            </a:gs>
          </a:gsLst>
          <a:lin ang="5400000" scaled="0"/>
        </a:gradFill>
        <a:ln cap="flat" cmpd="sng" w="57150">
          <a:solidFill>
            <a:srgbClr val="7030A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PR1</a:t>
          </a:r>
          <a:endParaRPr sz="1400"/>
        </a:p>
      </xdr:txBody>
    </xdr:sp>
    <xdr:clientData fLocksWithSheet="0"/>
  </xdr:oneCellAnchor>
  <xdr:oneCellAnchor>
    <xdr:from>
      <xdr:col>9</xdr:col>
      <xdr:colOff>38100</xdr:colOff>
      <xdr:row>20</xdr:row>
      <xdr:rowOff>66675</xdr:rowOff>
    </xdr:from>
    <xdr:ext cx="781050" cy="428625"/>
    <xdr:sp>
      <xdr:nvSpPr>
        <xdr:cNvPr id="59" name="Shape 59"/>
        <xdr:cNvSpPr/>
      </xdr:nvSpPr>
      <xdr:spPr>
        <a:xfrm>
          <a:off x="4984050" y="3589500"/>
          <a:ext cx="723900" cy="381000"/>
        </a:xfrm>
        <a:prstGeom prst="rect">
          <a:avLst/>
        </a:prstGeom>
        <a:gradFill>
          <a:gsLst>
            <a:gs pos="0">
              <a:srgbClr val="EBA3FF"/>
            </a:gs>
            <a:gs pos="50000">
              <a:srgbClr val="F2C5FF"/>
            </a:gs>
            <a:gs pos="100000">
              <a:srgbClr val="F7E2FF"/>
            </a:gs>
          </a:gsLst>
          <a:lin ang="5400000" scaled="0"/>
        </a:gradFill>
        <a:ln cap="flat" cmpd="sng" w="57150">
          <a:solidFill>
            <a:srgbClr val="7030A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PR2</a:t>
          </a:r>
          <a:endParaRPr sz="1400"/>
        </a:p>
      </xdr:txBody>
    </xdr:sp>
    <xdr:clientData fLocksWithSheet="0"/>
  </xdr:oneCellAnchor>
  <xdr:oneCellAnchor>
    <xdr:from>
      <xdr:col>14</xdr:col>
      <xdr:colOff>114300</xdr:colOff>
      <xdr:row>17</xdr:row>
      <xdr:rowOff>66675</xdr:rowOff>
    </xdr:from>
    <xdr:ext cx="1476375" cy="685800"/>
    <xdr:sp>
      <xdr:nvSpPr>
        <xdr:cNvPr id="60" name="Shape 60"/>
        <xdr:cNvSpPr/>
      </xdr:nvSpPr>
      <xdr:spPr>
        <a:xfrm>
          <a:off x="4612575" y="3441863"/>
          <a:ext cx="1466850" cy="676275"/>
        </a:xfrm>
        <a:prstGeom prst="roundRect">
          <a:avLst>
            <a:gd fmla="val 16667" name="adj"/>
          </a:avLst>
        </a:prstGeom>
        <a:solidFill>
          <a:srgbClr val="00B0F0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Resultat</a:t>
          </a:r>
          <a:r>
            <a:rPr b="1"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de prediction</a:t>
          </a:r>
          <a:endParaRPr b="1" sz="16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13</xdr:col>
      <xdr:colOff>76200</xdr:colOff>
      <xdr:row>18</xdr:row>
      <xdr:rowOff>180975</xdr:rowOff>
    </xdr:from>
    <xdr:ext cx="952500" cy="38100"/>
    <xdr:grpSp>
      <xdr:nvGrpSpPr>
        <xdr:cNvPr id="2" name="Shape 2"/>
        <xdr:cNvGrpSpPr/>
      </xdr:nvGrpSpPr>
      <xdr:grpSpPr>
        <a:xfrm>
          <a:off x="4869750" y="3770475"/>
          <a:ext cx="952500" cy="18900"/>
          <a:chOff x="4869750" y="3770475"/>
          <a:chExt cx="952500" cy="18900"/>
        </a:xfrm>
      </xdr:grpSpPr>
      <xdr:cxnSp>
        <xdr:nvCxnSpPr>
          <xdr:cNvPr id="61" name="Shape 61"/>
          <xdr:cNvCxnSpPr>
            <a:stCxn id="47" idx="6"/>
            <a:endCxn id="60" idx="1"/>
          </xdr:cNvCxnSpPr>
        </xdr:nvCxnSpPr>
        <xdr:spPr>
          <a:xfrm>
            <a:off x="4869750" y="3770475"/>
            <a:ext cx="952500" cy="18900"/>
          </a:xfrm>
          <a:prstGeom prst="straightConnector1">
            <a:avLst/>
          </a:prstGeom>
          <a:noFill/>
          <a:ln cap="flat" cmpd="sng" w="38100">
            <a:solidFill>
              <a:srgbClr val="00B0F0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1743075</xdr:colOff>
      <xdr:row>21</xdr:row>
      <xdr:rowOff>180975</xdr:rowOff>
    </xdr:from>
    <xdr:ext cx="2505075" cy="1085850"/>
    <xdr:sp>
      <xdr:nvSpPr>
        <xdr:cNvPr id="62" name="Shape 62"/>
        <xdr:cNvSpPr/>
      </xdr:nvSpPr>
      <xdr:spPr>
        <a:xfrm>
          <a:off x="4098225" y="3241838"/>
          <a:ext cx="2495550" cy="1076325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Nombre d’année d’expérience</a:t>
          </a:r>
          <a:endParaRPr sz="1400"/>
        </a:p>
      </xdr:txBody>
    </xdr:sp>
    <xdr:clientData fLocksWithSheet="0"/>
  </xdr:oneCellAnchor>
  <xdr:oneCellAnchor>
    <xdr:from>
      <xdr:col>0</xdr:col>
      <xdr:colOff>1762125</xdr:colOff>
      <xdr:row>29</xdr:row>
      <xdr:rowOff>104775</xdr:rowOff>
    </xdr:from>
    <xdr:ext cx="2505075" cy="1085850"/>
    <xdr:sp>
      <xdr:nvSpPr>
        <xdr:cNvPr id="63" name="Shape 63"/>
        <xdr:cNvSpPr/>
      </xdr:nvSpPr>
      <xdr:spPr>
        <a:xfrm>
          <a:off x="4098225" y="3246600"/>
          <a:ext cx="2495550" cy="106680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Nombre de carte de crédit</a:t>
          </a:r>
          <a:endParaRPr sz="1400"/>
        </a:p>
      </xdr:txBody>
    </xdr:sp>
    <xdr:clientData fLocksWithSheet="0"/>
  </xdr:oneCellAnchor>
  <xdr:oneCellAnchor>
    <xdr:from>
      <xdr:col>0</xdr:col>
      <xdr:colOff>1800225</xdr:colOff>
      <xdr:row>13</xdr:row>
      <xdr:rowOff>171450</xdr:rowOff>
    </xdr:from>
    <xdr:ext cx="2505075" cy="1085850"/>
    <xdr:sp>
      <xdr:nvSpPr>
        <xdr:cNvPr id="64" name="Shape 64"/>
        <xdr:cNvSpPr/>
      </xdr:nvSpPr>
      <xdr:spPr>
        <a:xfrm>
          <a:off x="4098225" y="3241838"/>
          <a:ext cx="2495550" cy="1076325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Nombre d'enfant</a:t>
          </a:r>
          <a:endParaRPr sz="1400"/>
        </a:p>
      </xdr:txBody>
    </xdr:sp>
    <xdr:clientData fLocksWithSheet="0"/>
  </xdr:oneCellAnchor>
  <xdr:oneCellAnchor>
    <xdr:from>
      <xdr:col>0</xdr:col>
      <xdr:colOff>1924050</xdr:colOff>
      <xdr:row>5</xdr:row>
      <xdr:rowOff>161925</xdr:rowOff>
    </xdr:from>
    <xdr:ext cx="2505075" cy="1085850"/>
    <xdr:sp>
      <xdr:nvSpPr>
        <xdr:cNvPr id="65" name="Shape 65"/>
        <xdr:cNvSpPr/>
      </xdr:nvSpPr>
      <xdr:spPr>
        <a:xfrm>
          <a:off x="4098225" y="3241838"/>
          <a:ext cx="2495550" cy="1076325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Taille</a:t>
          </a:r>
          <a:endParaRPr b="1"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6</xdr:col>
      <xdr:colOff>152400</xdr:colOff>
      <xdr:row>11</xdr:row>
      <xdr:rowOff>0</xdr:rowOff>
    </xdr:from>
    <xdr:ext cx="2219325" cy="771525"/>
    <xdr:sp>
      <xdr:nvSpPr>
        <xdr:cNvPr id="37" name="Shape 37"/>
        <xdr:cNvSpPr/>
      </xdr:nvSpPr>
      <xdr:spPr>
        <a:xfrm>
          <a:off x="4245863" y="3399000"/>
          <a:ext cx="2200275" cy="762000"/>
        </a:xfrm>
        <a:prstGeom prst="ellipse">
          <a:avLst/>
        </a:prstGeom>
        <a:solidFill>
          <a:schemeClr val="accent2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38100</xdr:colOff>
      <xdr:row>22</xdr:row>
      <xdr:rowOff>9525</xdr:rowOff>
    </xdr:from>
    <xdr:ext cx="2257425" cy="771525"/>
    <xdr:sp>
      <xdr:nvSpPr>
        <xdr:cNvPr id="66" name="Shape 66"/>
        <xdr:cNvSpPr/>
      </xdr:nvSpPr>
      <xdr:spPr>
        <a:xfrm>
          <a:off x="4226813" y="3399000"/>
          <a:ext cx="2238375" cy="762000"/>
        </a:xfrm>
        <a:prstGeom prst="ellipse">
          <a:avLst/>
        </a:prstGeom>
        <a:solidFill>
          <a:srgbClr val="92D050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371475</xdr:colOff>
      <xdr:row>8</xdr:row>
      <xdr:rowOff>95250</xdr:rowOff>
    </xdr:from>
    <xdr:ext cx="5743575" cy="914400"/>
    <xdr:grpSp>
      <xdr:nvGrpSpPr>
        <xdr:cNvPr id="2" name="Shape 2"/>
        <xdr:cNvGrpSpPr/>
      </xdr:nvGrpSpPr>
      <xdr:grpSpPr>
        <a:xfrm>
          <a:off x="2488500" y="3337088"/>
          <a:ext cx="5715000" cy="885900"/>
          <a:chOff x="2488500" y="3337088"/>
          <a:chExt cx="5715000" cy="885900"/>
        </a:xfrm>
      </xdr:grpSpPr>
      <xdr:cxnSp>
        <xdr:nvCxnSpPr>
          <xdr:cNvPr id="67" name="Shape 67"/>
          <xdr:cNvCxnSpPr>
            <a:stCxn id="19" idx="6"/>
            <a:endCxn id="4" idx="2"/>
          </xdr:cNvCxnSpPr>
        </xdr:nvCxnSpPr>
        <xdr:spPr>
          <a:xfrm>
            <a:off x="2488500" y="3337088"/>
            <a:ext cx="5715000" cy="885900"/>
          </a:xfrm>
          <a:prstGeom prst="straightConnector1">
            <a:avLst/>
          </a:prstGeom>
          <a:noFill/>
          <a:ln cap="flat" cmpd="sng" w="28575">
            <a:solidFill>
              <a:schemeClr val="accent2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</xdr:col>
      <xdr:colOff>247650</xdr:colOff>
      <xdr:row>12</xdr:row>
      <xdr:rowOff>180975</xdr:rowOff>
    </xdr:from>
    <xdr:ext cx="5867400" cy="752475"/>
    <xdr:grpSp>
      <xdr:nvGrpSpPr>
        <xdr:cNvPr id="2" name="Shape 2"/>
        <xdr:cNvGrpSpPr/>
      </xdr:nvGrpSpPr>
      <xdr:grpSpPr>
        <a:xfrm>
          <a:off x="2426588" y="3418050"/>
          <a:ext cx="5838900" cy="723900"/>
          <a:chOff x="2426588" y="3418050"/>
          <a:chExt cx="5838900" cy="723900"/>
        </a:xfrm>
      </xdr:grpSpPr>
      <xdr:cxnSp>
        <xdr:nvCxnSpPr>
          <xdr:cNvPr id="68" name="Shape 68"/>
          <xdr:cNvCxnSpPr>
            <a:stCxn id="18" idx="6"/>
            <a:endCxn id="4" idx="2"/>
          </xdr:cNvCxnSpPr>
        </xdr:nvCxnSpPr>
        <xdr:spPr>
          <a:xfrm flipH="1" rot="10800000">
            <a:off x="2426588" y="3418050"/>
            <a:ext cx="5838900" cy="723900"/>
          </a:xfrm>
          <a:prstGeom prst="straightConnector1">
            <a:avLst/>
          </a:prstGeom>
          <a:noFill/>
          <a:ln cap="flat" cmpd="sng" w="28575">
            <a:solidFill>
              <a:schemeClr val="accent2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</xdr:col>
      <xdr:colOff>200025</xdr:colOff>
      <xdr:row>12</xdr:row>
      <xdr:rowOff>180975</xdr:rowOff>
    </xdr:from>
    <xdr:ext cx="5915025" cy="2362200"/>
    <xdr:grpSp>
      <xdr:nvGrpSpPr>
        <xdr:cNvPr id="2" name="Shape 2"/>
        <xdr:cNvGrpSpPr/>
      </xdr:nvGrpSpPr>
      <xdr:grpSpPr>
        <a:xfrm>
          <a:off x="2402775" y="2613113"/>
          <a:ext cx="5886300" cy="2333700"/>
          <a:chOff x="2402775" y="2613113"/>
          <a:chExt cx="5886300" cy="2333700"/>
        </a:xfrm>
      </xdr:grpSpPr>
      <xdr:cxnSp>
        <xdr:nvCxnSpPr>
          <xdr:cNvPr id="69" name="Shape 69"/>
          <xdr:cNvCxnSpPr>
            <a:stCxn id="3" idx="6"/>
            <a:endCxn id="4" idx="2"/>
          </xdr:cNvCxnSpPr>
        </xdr:nvCxnSpPr>
        <xdr:spPr>
          <a:xfrm flipH="1" rot="10800000">
            <a:off x="2402775" y="2613113"/>
            <a:ext cx="5886300" cy="2333700"/>
          </a:xfrm>
          <a:prstGeom prst="straightConnector1">
            <a:avLst/>
          </a:prstGeom>
          <a:noFill/>
          <a:ln cap="flat" cmpd="sng" w="28575">
            <a:solidFill>
              <a:schemeClr val="accent2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</xdr:col>
      <xdr:colOff>209550</xdr:colOff>
      <xdr:row>12</xdr:row>
      <xdr:rowOff>180975</xdr:rowOff>
    </xdr:from>
    <xdr:ext cx="5905500" cy="3886200"/>
    <xdr:grpSp>
      <xdr:nvGrpSpPr>
        <xdr:cNvPr id="2" name="Shape 2"/>
        <xdr:cNvGrpSpPr/>
      </xdr:nvGrpSpPr>
      <xdr:grpSpPr>
        <a:xfrm>
          <a:off x="2407538" y="1851113"/>
          <a:ext cx="5877000" cy="3857700"/>
          <a:chOff x="2407538" y="1851113"/>
          <a:chExt cx="5877000" cy="3857700"/>
        </a:xfrm>
      </xdr:grpSpPr>
      <xdr:cxnSp>
        <xdr:nvCxnSpPr>
          <xdr:cNvPr id="70" name="Shape 70"/>
          <xdr:cNvCxnSpPr>
            <a:stCxn id="17" idx="6"/>
            <a:endCxn id="4" idx="2"/>
          </xdr:cNvCxnSpPr>
        </xdr:nvCxnSpPr>
        <xdr:spPr>
          <a:xfrm flipH="1" rot="10800000">
            <a:off x="2407538" y="1851113"/>
            <a:ext cx="5877000" cy="3857700"/>
          </a:xfrm>
          <a:prstGeom prst="straightConnector1">
            <a:avLst/>
          </a:prstGeom>
          <a:noFill/>
          <a:ln cap="flat" cmpd="sng" w="28575">
            <a:solidFill>
              <a:schemeClr val="accent2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</xdr:col>
      <xdr:colOff>371475</xdr:colOff>
      <xdr:row>8</xdr:row>
      <xdr:rowOff>95250</xdr:rowOff>
    </xdr:from>
    <xdr:ext cx="5619750" cy="3124200"/>
    <xdr:grpSp>
      <xdr:nvGrpSpPr>
        <xdr:cNvPr id="2" name="Shape 2"/>
        <xdr:cNvGrpSpPr/>
      </xdr:nvGrpSpPr>
      <xdr:grpSpPr>
        <a:xfrm>
          <a:off x="2550413" y="2232188"/>
          <a:ext cx="5591100" cy="3095700"/>
          <a:chOff x="2550413" y="2232188"/>
          <a:chExt cx="5591100" cy="3095700"/>
        </a:xfrm>
      </xdr:grpSpPr>
      <xdr:cxnSp>
        <xdr:nvCxnSpPr>
          <xdr:cNvPr id="71" name="Shape 71"/>
          <xdr:cNvCxnSpPr>
            <a:stCxn id="19" idx="6"/>
            <a:endCxn id="21" idx="2"/>
          </xdr:cNvCxnSpPr>
        </xdr:nvCxnSpPr>
        <xdr:spPr>
          <a:xfrm>
            <a:off x="2550413" y="2232188"/>
            <a:ext cx="5591100" cy="3095700"/>
          </a:xfrm>
          <a:prstGeom prst="straightConnector1">
            <a:avLst/>
          </a:prstGeom>
          <a:noFill/>
          <a:ln cap="flat" cmpd="sng" w="28575">
            <a:solidFill>
              <a:schemeClr val="accent6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</xdr:col>
      <xdr:colOff>247650</xdr:colOff>
      <xdr:row>16</xdr:row>
      <xdr:rowOff>95250</xdr:rowOff>
    </xdr:from>
    <xdr:ext cx="5753100" cy="1524000"/>
    <xdr:grpSp>
      <xdr:nvGrpSpPr>
        <xdr:cNvPr id="2" name="Shape 2"/>
        <xdr:cNvGrpSpPr/>
      </xdr:nvGrpSpPr>
      <xdr:grpSpPr>
        <a:xfrm>
          <a:off x="2483738" y="3032288"/>
          <a:ext cx="5724600" cy="1495500"/>
          <a:chOff x="2483738" y="3032288"/>
          <a:chExt cx="5724600" cy="1495500"/>
        </a:xfrm>
      </xdr:grpSpPr>
      <xdr:cxnSp>
        <xdr:nvCxnSpPr>
          <xdr:cNvPr id="72" name="Shape 72"/>
          <xdr:cNvCxnSpPr>
            <a:stCxn id="18" idx="6"/>
            <a:endCxn id="21" idx="2"/>
          </xdr:cNvCxnSpPr>
        </xdr:nvCxnSpPr>
        <xdr:spPr>
          <a:xfrm>
            <a:off x="2483738" y="3032288"/>
            <a:ext cx="5724600" cy="1495500"/>
          </a:xfrm>
          <a:prstGeom prst="straightConnector1">
            <a:avLst/>
          </a:prstGeom>
          <a:noFill/>
          <a:ln cap="flat" cmpd="sng" w="28575">
            <a:solidFill>
              <a:schemeClr val="accent6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</xdr:col>
      <xdr:colOff>200025</xdr:colOff>
      <xdr:row>24</xdr:row>
      <xdr:rowOff>0</xdr:rowOff>
    </xdr:from>
    <xdr:ext cx="5800725" cy="142875"/>
    <xdr:grpSp>
      <xdr:nvGrpSpPr>
        <xdr:cNvPr id="2" name="Shape 2"/>
        <xdr:cNvGrpSpPr/>
      </xdr:nvGrpSpPr>
      <xdr:grpSpPr>
        <a:xfrm>
          <a:off x="2459925" y="3722850"/>
          <a:ext cx="5772000" cy="114300"/>
          <a:chOff x="2459925" y="3722850"/>
          <a:chExt cx="5772000" cy="114300"/>
        </a:xfrm>
      </xdr:grpSpPr>
      <xdr:cxnSp>
        <xdr:nvCxnSpPr>
          <xdr:cNvPr id="73" name="Shape 73"/>
          <xdr:cNvCxnSpPr>
            <a:stCxn id="3" idx="6"/>
            <a:endCxn id="21" idx="2"/>
          </xdr:cNvCxnSpPr>
        </xdr:nvCxnSpPr>
        <xdr:spPr>
          <a:xfrm flipH="1" rot="10800000">
            <a:off x="2459925" y="3722850"/>
            <a:ext cx="5772000" cy="114300"/>
          </a:xfrm>
          <a:prstGeom prst="straightConnector1">
            <a:avLst/>
          </a:prstGeom>
          <a:noFill/>
          <a:ln cap="flat" cmpd="sng" w="28575">
            <a:solidFill>
              <a:schemeClr val="accent6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</xdr:col>
      <xdr:colOff>209550</xdr:colOff>
      <xdr:row>24</xdr:row>
      <xdr:rowOff>0</xdr:rowOff>
    </xdr:from>
    <xdr:ext cx="5781675" cy="1666875"/>
    <xdr:grpSp>
      <xdr:nvGrpSpPr>
        <xdr:cNvPr id="2" name="Shape 2"/>
        <xdr:cNvGrpSpPr/>
      </xdr:nvGrpSpPr>
      <xdr:grpSpPr>
        <a:xfrm>
          <a:off x="2469450" y="2960850"/>
          <a:ext cx="5753100" cy="1638300"/>
          <a:chOff x="2469450" y="2960850"/>
          <a:chExt cx="5753100" cy="1638300"/>
        </a:xfrm>
      </xdr:grpSpPr>
      <xdr:cxnSp>
        <xdr:nvCxnSpPr>
          <xdr:cNvPr id="74" name="Shape 74"/>
          <xdr:cNvCxnSpPr>
            <a:stCxn id="17" idx="6"/>
            <a:endCxn id="21" idx="2"/>
          </xdr:cNvCxnSpPr>
        </xdr:nvCxnSpPr>
        <xdr:spPr>
          <a:xfrm flipH="1" rot="10800000">
            <a:off x="2469450" y="2960850"/>
            <a:ext cx="5753100" cy="1638300"/>
          </a:xfrm>
          <a:prstGeom prst="straightConnector1">
            <a:avLst/>
          </a:prstGeom>
          <a:noFill/>
          <a:ln cap="flat" cmpd="sng" w="28575">
            <a:solidFill>
              <a:schemeClr val="accent6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10</xdr:col>
      <xdr:colOff>447675</xdr:colOff>
      <xdr:row>17</xdr:row>
      <xdr:rowOff>0</xdr:rowOff>
    </xdr:from>
    <xdr:ext cx="2209800" cy="771525"/>
    <xdr:sp>
      <xdr:nvSpPr>
        <xdr:cNvPr id="75" name="Shape 75"/>
        <xdr:cNvSpPr/>
      </xdr:nvSpPr>
      <xdr:spPr>
        <a:xfrm>
          <a:off x="4245863" y="3399000"/>
          <a:ext cx="2200275" cy="762000"/>
        </a:xfrm>
        <a:prstGeom prst="ellipse">
          <a:avLst/>
        </a:prstGeom>
        <a:solidFill>
          <a:srgbClr val="D883FF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542925</xdr:colOff>
      <xdr:row>12</xdr:row>
      <xdr:rowOff>171450</xdr:rowOff>
    </xdr:from>
    <xdr:ext cx="1752600" cy="1238250"/>
    <xdr:grpSp>
      <xdr:nvGrpSpPr>
        <xdr:cNvPr id="2" name="Shape 2"/>
        <xdr:cNvGrpSpPr/>
      </xdr:nvGrpSpPr>
      <xdr:grpSpPr>
        <a:xfrm>
          <a:off x="4488750" y="3179925"/>
          <a:ext cx="1714500" cy="1200300"/>
          <a:chOff x="4488750" y="3179925"/>
          <a:chExt cx="1714500" cy="1200300"/>
        </a:xfrm>
      </xdr:grpSpPr>
      <xdr:cxnSp>
        <xdr:nvCxnSpPr>
          <xdr:cNvPr id="48" name="Shape 48"/>
          <xdr:cNvCxnSpPr>
            <a:stCxn id="4" idx="6"/>
            <a:endCxn id="47" idx="2"/>
          </xdr:cNvCxnSpPr>
        </xdr:nvCxnSpPr>
        <xdr:spPr>
          <a:xfrm>
            <a:off x="4488750" y="3179925"/>
            <a:ext cx="1714500" cy="1200300"/>
          </a:xfrm>
          <a:prstGeom prst="straightConnector1">
            <a:avLst/>
          </a:prstGeom>
          <a:noFill/>
          <a:ln cap="flat" cmpd="sng" w="38100">
            <a:solidFill>
              <a:srgbClr val="D883FF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8</xdr:col>
      <xdr:colOff>466725</xdr:colOff>
      <xdr:row>18</xdr:row>
      <xdr:rowOff>171450</xdr:rowOff>
    </xdr:from>
    <xdr:ext cx="1819275" cy="1057275"/>
    <xdr:grpSp>
      <xdr:nvGrpSpPr>
        <xdr:cNvPr id="2" name="Shape 2"/>
        <xdr:cNvGrpSpPr/>
      </xdr:nvGrpSpPr>
      <xdr:grpSpPr>
        <a:xfrm>
          <a:off x="4450650" y="3270488"/>
          <a:ext cx="1790700" cy="1019100"/>
          <a:chOff x="4450650" y="3270488"/>
          <a:chExt cx="1790700" cy="1019100"/>
        </a:xfrm>
      </xdr:grpSpPr>
      <xdr:cxnSp>
        <xdr:nvCxnSpPr>
          <xdr:cNvPr id="76" name="Shape 76"/>
          <xdr:cNvCxnSpPr>
            <a:stCxn id="21" idx="6"/>
            <a:endCxn id="47" idx="2"/>
          </xdr:cNvCxnSpPr>
        </xdr:nvCxnSpPr>
        <xdr:spPr>
          <a:xfrm flipH="1" rot="10800000">
            <a:off x="4450650" y="3270488"/>
            <a:ext cx="1790700" cy="1019100"/>
          </a:xfrm>
          <a:prstGeom prst="straightConnector1">
            <a:avLst/>
          </a:prstGeom>
          <a:noFill/>
          <a:ln cap="flat" cmpd="sng" w="38100">
            <a:solidFill>
              <a:srgbClr val="D883FF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66675</xdr:colOff>
      <xdr:row>8</xdr:row>
      <xdr:rowOff>0</xdr:rowOff>
    </xdr:from>
    <xdr:ext cx="876300" cy="428625"/>
    <xdr:sp>
      <xdr:nvSpPr>
        <xdr:cNvPr id="77" name="Shape 77"/>
        <xdr:cNvSpPr/>
      </xdr:nvSpPr>
      <xdr:spPr>
        <a:xfrm>
          <a:off x="4936425" y="3589500"/>
          <a:ext cx="819150" cy="381000"/>
        </a:xfrm>
        <a:prstGeom prst="rect">
          <a:avLst/>
        </a:prstGeom>
        <a:solidFill>
          <a:srgbClr val="F7CAAC"/>
        </a:solidFill>
        <a:ln cap="flat" cmpd="sng" w="57150">
          <a:solidFill>
            <a:srgbClr val="C55A1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-0.2</a:t>
          </a:r>
          <a:endParaRPr b="1" sz="3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2</xdr:col>
      <xdr:colOff>723900</xdr:colOff>
      <xdr:row>14</xdr:row>
      <xdr:rowOff>104775</xdr:rowOff>
    </xdr:from>
    <xdr:ext cx="876300" cy="428625"/>
    <xdr:sp>
      <xdr:nvSpPr>
        <xdr:cNvPr id="78" name="Shape 78"/>
        <xdr:cNvSpPr/>
      </xdr:nvSpPr>
      <xdr:spPr>
        <a:xfrm>
          <a:off x="4936425" y="3589500"/>
          <a:ext cx="819150" cy="381000"/>
        </a:xfrm>
        <a:prstGeom prst="rect">
          <a:avLst/>
        </a:prstGeom>
        <a:solidFill>
          <a:srgbClr val="F7CAAC"/>
        </a:solidFill>
        <a:ln cap="flat" cmpd="sng" w="57150">
          <a:solidFill>
            <a:srgbClr val="C55A1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0.55</a:t>
          </a:r>
          <a:endParaRPr b="1"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3</xdr:col>
      <xdr:colOff>257175</xdr:colOff>
      <xdr:row>21</xdr:row>
      <xdr:rowOff>0</xdr:rowOff>
    </xdr:from>
    <xdr:ext cx="876300" cy="428625"/>
    <xdr:sp>
      <xdr:nvSpPr>
        <xdr:cNvPr id="79" name="Shape 79"/>
        <xdr:cNvSpPr/>
      </xdr:nvSpPr>
      <xdr:spPr>
        <a:xfrm>
          <a:off x="4936425" y="3589500"/>
          <a:ext cx="819150" cy="381000"/>
        </a:xfrm>
        <a:prstGeom prst="rect">
          <a:avLst/>
        </a:prstGeom>
        <a:solidFill>
          <a:srgbClr val="F7CAAC"/>
        </a:solidFill>
        <a:ln cap="flat" cmpd="sng" w="57150">
          <a:solidFill>
            <a:srgbClr val="C55A1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0.2</a:t>
          </a:r>
          <a:endParaRPr sz="1400"/>
        </a:p>
      </xdr:txBody>
    </xdr:sp>
    <xdr:clientData fLocksWithSheet="0"/>
  </xdr:oneCellAnchor>
  <xdr:oneCellAnchor>
    <xdr:from>
      <xdr:col>3</xdr:col>
      <xdr:colOff>304800</xdr:colOff>
      <xdr:row>26</xdr:row>
      <xdr:rowOff>0</xdr:rowOff>
    </xdr:from>
    <xdr:ext cx="876300" cy="428625"/>
    <xdr:sp>
      <xdr:nvSpPr>
        <xdr:cNvPr id="80" name="Shape 80"/>
        <xdr:cNvSpPr/>
      </xdr:nvSpPr>
      <xdr:spPr>
        <a:xfrm>
          <a:off x="4936425" y="3589500"/>
          <a:ext cx="819150" cy="381000"/>
        </a:xfrm>
        <a:prstGeom prst="rect">
          <a:avLst/>
        </a:prstGeom>
        <a:solidFill>
          <a:srgbClr val="F7CAAC"/>
        </a:solidFill>
        <a:ln cap="flat" cmpd="sng" w="57150">
          <a:solidFill>
            <a:srgbClr val="C55A1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-0.02</a:t>
          </a:r>
          <a:endParaRPr sz="1400"/>
        </a:p>
      </xdr:txBody>
    </xdr:sp>
    <xdr:clientData fLocksWithSheet="0"/>
  </xdr:oneCellAnchor>
  <xdr:oneCellAnchor>
    <xdr:from>
      <xdr:col>3</xdr:col>
      <xdr:colOff>180975</xdr:colOff>
      <xdr:row>10</xdr:row>
      <xdr:rowOff>133350</xdr:rowOff>
    </xdr:from>
    <xdr:ext cx="876300" cy="428625"/>
    <xdr:sp>
      <xdr:nvSpPr>
        <xdr:cNvPr id="81" name="Shape 81"/>
        <xdr:cNvSpPr/>
      </xdr:nvSpPr>
      <xdr:spPr>
        <a:xfrm>
          <a:off x="4936425" y="3589500"/>
          <a:ext cx="819150" cy="381000"/>
        </a:xfrm>
        <a:prstGeom prst="rect">
          <a:avLst/>
        </a:prstGeom>
        <a:solidFill>
          <a:srgbClr val="C4E0B2"/>
        </a:solidFill>
        <a:ln cap="flat" cmpd="sng" w="57150">
          <a:solidFill>
            <a:srgbClr val="00B05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0.15</a:t>
          </a:r>
          <a:endParaRPr b="1" sz="20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2</xdr:col>
      <xdr:colOff>752475</xdr:colOff>
      <xdr:row>17</xdr:row>
      <xdr:rowOff>66675</xdr:rowOff>
    </xdr:from>
    <xdr:ext cx="876300" cy="428625"/>
    <xdr:sp>
      <xdr:nvSpPr>
        <xdr:cNvPr id="82" name="Shape 82"/>
        <xdr:cNvSpPr/>
      </xdr:nvSpPr>
      <xdr:spPr>
        <a:xfrm>
          <a:off x="4936425" y="3589500"/>
          <a:ext cx="819150" cy="381000"/>
        </a:xfrm>
        <a:prstGeom prst="rect">
          <a:avLst/>
        </a:prstGeom>
        <a:solidFill>
          <a:srgbClr val="C4E0B2"/>
        </a:solidFill>
        <a:ln cap="flat" cmpd="sng" w="57150">
          <a:solidFill>
            <a:srgbClr val="00B05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0.57</a:t>
          </a:r>
          <a:endParaRPr sz="1400"/>
        </a:p>
      </xdr:txBody>
    </xdr:sp>
    <xdr:clientData fLocksWithSheet="0"/>
  </xdr:oneCellAnchor>
  <xdr:oneCellAnchor>
    <xdr:from>
      <xdr:col>2</xdr:col>
      <xdr:colOff>619125</xdr:colOff>
      <xdr:row>23</xdr:row>
      <xdr:rowOff>95250</xdr:rowOff>
    </xdr:from>
    <xdr:ext cx="876300" cy="428625"/>
    <xdr:sp>
      <xdr:nvSpPr>
        <xdr:cNvPr id="83" name="Shape 83"/>
        <xdr:cNvSpPr/>
      </xdr:nvSpPr>
      <xdr:spPr>
        <a:xfrm>
          <a:off x="4936425" y="3589500"/>
          <a:ext cx="819150" cy="381000"/>
        </a:xfrm>
        <a:prstGeom prst="rect">
          <a:avLst/>
        </a:prstGeom>
        <a:solidFill>
          <a:srgbClr val="C4E0B2"/>
        </a:solidFill>
        <a:ln cap="flat" cmpd="sng" w="57150">
          <a:solidFill>
            <a:srgbClr val="00B05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-0.1</a:t>
          </a:r>
          <a:endParaRPr sz="1400"/>
        </a:p>
      </xdr:txBody>
    </xdr:sp>
    <xdr:clientData fLocksWithSheet="0"/>
  </xdr:oneCellAnchor>
  <xdr:oneCellAnchor>
    <xdr:from>
      <xdr:col>3</xdr:col>
      <xdr:colOff>276225</xdr:colOff>
      <xdr:row>29</xdr:row>
      <xdr:rowOff>142875</xdr:rowOff>
    </xdr:from>
    <xdr:ext cx="876300" cy="428625"/>
    <xdr:sp>
      <xdr:nvSpPr>
        <xdr:cNvPr id="84" name="Shape 84"/>
        <xdr:cNvSpPr/>
      </xdr:nvSpPr>
      <xdr:spPr>
        <a:xfrm>
          <a:off x="4936425" y="3589500"/>
          <a:ext cx="819150" cy="381000"/>
        </a:xfrm>
        <a:prstGeom prst="rect">
          <a:avLst/>
        </a:prstGeom>
        <a:solidFill>
          <a:srgbClr val="C4E0B2"/>
        </a:solidFill>
        <a:ln cap="flat" cmpd="sng" w="57150">
          <a:solidFill>
            <a:srgbClr val="00B05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0.4</a:t>
          </a:r>
          <a:endParaRPr sz="1400"/>
        </a:p>
      </xdr:txBody>
    </xdr:sp>
    <xdr:clientData fLocksWithSheet="0"/>
  </xdr:oneCellAnchor>
  <xdr:oneCellAnchor>
    <xdr:from>
      <xdr:col>8</xdr:col>
      <xdr:colOff>762000</xdr:colOff>
      <xdr:row>21</xdr:row>
      <xdr:rowOff>0</xdr:rowOff>
    </xdr:from>
    <xdr:ext cx="876300" cy="428625"/>
    <xdr:sp>
      <xdr:nvSpPr>
        <xdr:cNvPr id="85" name="Shape 85"/>
        <xdr:cNvSpPr/>
      </xdr:nvSpPr>
      <xdr:spPr>
        <a:xfrm>
          <a:off x="4936425" y="3589500"/>
          <a:ext cx="819150" cy="381000"/>
        </a:xfrm>
        <a:prstGeom prst="rect">
          <a:avLst/>
        </a:prstGeom>
        <a:gradFill>
          <a:gsLst>
            <a:gs pos="0">
              <a:srgbClr val="EBA3FF"/>
            </a:gs>
            <a:gs pos="50000">
              <a:srgbClr val="F2C5FF"/>
            </a:gs>
            <a:gs pos="100000">
              <a:srgbClr val="F7E2FF"/>
            </a:gs>
          </a:gsLst>
          <a:lin ang="5400000" scaled="0"/>
        </a:gradFill>
        <a:ln cap="flat" cmpd="sng" w="57150">
          <a:solidFill>
            <a:srgbClr val="7030A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0.27</a:t>
          </a:r>
          <a:endParaRPr sz="1400"/>
        </a:p>
      </xdr:txBody>
    </xdr:sp>
    <xdr:clientData fLocksWithSheet="0"/>
  </xdr:oneCellAnchor>
  <xdr:oneCellAnchor>
    <xdr:from>
      <xdr:col>12</xdr:col>
      <xdr:colOff>9525</xdr:colOff>
      <xdr:row>17</xdr:row>
      <xdr:rowOff>57150</xdr:rowOff>
    </xdr:from>
    <xdr:ext cx="1609725" cy="685800"/>
    <xdr:sp>
      <xdr:nvSpPr>
        <xdr:cNvPr id="86" name="Shape 86"/>
        <xdr:cNvSpPr/>
      </xdr:nvSpPr>
      <xdr:spPr>
        <a:xfrm>
          <a:off x="4550663" y="3441863"/>
          <a:ext cx="1590675" cy="676275"/>
        </a:xfrm>
        <a:prstGeom prst="roundRect">
          <a:avLst>
            <a:gd fmla="val 16667" name="adj"/>
          </a:avLst>
        </a:prstGeom>
        <a:solidFill>
          <a:srgbClr val="00B0F0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Resultat</a:t>
          </a:r>
          <a:r>
            <a:rPr b="1"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de prediction</a:t>
          </a:r>
          <a:endParaRPr b="1" sz="16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10</xdr:col>
      <xdr:colOff>2667000</xdr:colOff>
      <xdr:row>18</xdr:row>
      <xdr:rowOff>180975</xdr:rowOff>
    </xdr:from>
    <xdr:ext cx="1466850" cy="38100"/>
    <xdr:grpSp>
      <xdr:nvGrpSpPr>
        <xdr:cNvPr id="2" name="Shape 2"/>
        <xdr:cNvGrpSpPr/>
      </xdr:nvGrpSpPr>
      <xdr:grpSpPr>
        <a:xfrm>
          <a:off x="4612575" y="3775238"/>
          <a:ext cx="1467000" cy="9600"/>
          <a:chOff x="4612575" y="3775238"/>
          <a:chExt cx="1467000" cy="9600"/>
        </a:xfrm>
      </xdr:grpSpPr>
      <xdr:cxnSp>
        <xdr:nvCxnSpPr>
          <xdr:cNvPr id="87" name="Shape 87"/>
          <xdr:cNvCxnSpPr>
            <a:stCxn id="47" idx="6"/>
            <a:endCxn id="59" idx="1"/>
          </xdr:cNvCxnSpPr>
        </xdr:nvCxnSpPr>
        <xdr:spPr>
          <a:xfrm>
            <a:off x="4612575" y="3775238"/>
            <a:ext cx="1467000" cy="9600"/>
          </a:xfrm>
          <a:prstGeom prst="straightConnector1">
            <a:avLst/>
          </a:prstGeom>
          <a:noFill/>
          <a:ln cap="flat" cmpd="sng" w="38100">
            <a:solidFill>
              <a:srgbClr val="00B0F0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9</xdr:col>
      <xdr:colOff>0</xdr:colOff>
      <xdr:row>14</xdr:row>
      <xdr:rowOff>152400</xdr:rowOff>
    </xdr:from>
    <xdr:ext cx="790575" cy="428625"/>
    <xdr:sp>
      <xdr:nvSpPr>
        <xdr:cNvPr id="88" name="Shape 88"/>
        <xdr:cNvSpPr/>
      </xdr:nvSpPr>
      <xdr:spPr>
        <a:xfrm>
          <a:off x="4979288" y="3589500"/>
          <a:ext cx="733425" cy="381000"/>
        </a:xfrm>
        <a:prstGeom prst="rect">
          <a:avLst/>
        </a:prstGeom>
        <a:gradFill>
          <a:gsLst>
            <a:gs pos="0">
              <a:srgbClr val="EBA3FF"/>
            </a:gs>
            <a:gs pos="50000">
              <a:srgbClr val="F2C5FF"/>
            </a:gs>
            <a:gs pos="100000">
              <a:srgbClr val="F7E2FF"/>
            </a:gs>
          </a:gsLst>
          <a:lin ang="5400000" scaled="0"/>
        </a:gradFill>
        <a:ln cap="flat" cmpd="sng" w="57150">
          <a:solidFill>
            <a:srgbClr val="7030A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-0.21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1" width="10.56"/>
    <col customWidth="1" min="12" max="12" width="23.78"/>
    <col customWidth="1" min="13" max="16" width="6.78"/>
    <col customWidth="1" min="17" max="17" width="8.33"/>
    <col customWidth="1" min="18" max="18" width="6.78"/>
    <col customWidth="1" min="19" max="26" width="10.56"/>
  </cols>
  <sheetData>
    <row r="1" ht="15.75" customHeight="1"/>
    <row r="2" ht="15.75" customHeight="1"/>
    <row r="3" ht="15.75" customHeight="1">
      <c r="L3" s="1"/>
    </row>
    <row r="4" ht="15.75" customHeight="1">
      <c r="L4" s="2"/>
    </row>
    <row r="5" ht="15.75" customHeight="1">
      <c r="L5" s="2"/>
      <c r="M5" s="3" t="s">
        <v>0</v>
      </c>
      <c r="N5" s="3" t="s">
        <v>1</v>
      </c>
      <c r="O5" s="3" t="s">
        <v>2</v>
      </c>
      <c r="P5" s="3" t="s">
        <v>3</v>
      </c>
      <c r="Q5" s="3" t="s">
        <v>4</v>
      </c>
      <c r="R5" s="3" t="s">
        <v>5</v>
      </c>
      <c r="S5" s="3" t="s">
        <v>6</v>
      </c>
    </row>
    <row r="6" ht="15.75" customHeight="1">
      <c r="L6" s="2" t="s">
        <v>7</v>
      </c>
      <c r="M6" s="4">
        <v>0.27</v>
      </c>
      <c r="N6" s="4">
        <v>0.89</v>
      </c>
      <c r="O6" s="4">
        <v>0.13</v>
      </c>
      <c r="P6" s="4">
        <v>0.95</v>
      </c>
      <c r="Q6" s="4">
        <v>0.18</v>
      </c>
      <c r="R6" s="4">
        <v>0.15</v>
      </c>
    </row>
    <row r="7" ht="15.75" customHeight="1">
      <c r="L7" s="3" t="s">
        <v>8</v>
      </c>
      <c r="M7" s="5">
        <v>300.0</v>
      </c>
      <c r="N7" s="5">
        <v>100.0</v>
      </c>
      <c r="O7" s="5">
        <v>200.0</v>
      </c>
      <c r="P7" s="5">
        <v>560.0</v>
      </c>
      <c r="Q7" s="5">
        <v>100.0</v>
      </c>
      <c r="R7" s="5">
        <v>300.0</v>
      </c>
      <c r="S7" s="5">
        <f>SUM(M7:R7)</f>
        <v>1560</v>
      </c>
      <c r="T7" s="3">
        <f>22%*S7</f>
        <v>343.2</v>
      </c>
    </row>
    <row r="8" ht="15.75" customHeight="1">
      <c r="L8" s="3" t="s">
        <v>9</v>
      </c>
      <c r="M8" s="5">
        <f t="shared" ref="M8:R8" si="1">M7*M6</f>
        <v>81</v>
      </c>
      <c r="N8" s="5">
        <f t="shared" si="1"/>
        <v>89</v>
      </c>
      <c r="O8" s="5">
        <f t="shared" si="1"/>
        <v>26</v>
      </c>
      <c r="P8" s="5">
        <f t="shared" si="1"/>
        <v>532</v>
      </c>
      <c r="Q8" s="5">
        <f t="shared" si="1"/>
        <v>18</v>
      </c>
      <c r="R8" s="5">
        <f t="shared" si="1"/>
        <v>45</v>
      </c>
      <c r="S8" s="5"/>
    </row>
    <row r="9" ht="15.75" customHeight="1">
      <c r="L9" s="3" t="s">
        <v>10</v>
      </c>
      <c r="M9" s="5">
        <f t="shared" ref="M9:R9" si="2">M7-M8</f>
        <v>219</v>
      </c>
      <c r="N9" s="5">
        <f t="shared" si="2"/>
        <v>11</v>
      </c>
      <c r="O9" s="5">
        <f t="shared" si="2"/>
        <v>174</v>
      </c>
      <c r="P9" s="5">
        <f t="shared" si="2"/>
        <v>28</v>
      </c>
      <c r="Q9" s="5">
        <f t="shared" si="2"/>
        <v>82</v>
      </c>
      <c r="R9" s="5">
        <f t="shared" si="2"/>
        <v>255</v>
      </c>
      <c r="S9" s="5"/>
    </row>
    <row r="10" ht="15.75" customHeight="1">
      <c r="L10" s="3" t="s">
        <v>11</v>
      </c>
      <c r="M10" s="6">
        <f t="shared" ref="M10:R10" si="3">MIN(M8:M9)</f>
        <v>81</v>
      </c>
      <c r="N10" s="6">
        <f t="shared" si="3"/>
        <v>11</v>
      </c>
      <c r="O10" s="6">
        <f t="shared" si="3"/>
        <v>26</v>
      </c>
      <c r="P10" s="6">
        <f t="shared" si="3"/>
        <v>28</v>
      </c>
      <c r="Q10" s="6">
        <f t="shared" si="3"/>
        <v>18</v>
      </c>
      <c r="R10" s="6">
        <f t="shared" si="3"/>
        <v>45</v>
      </c>
      <c r="S10" s="6">
        <f>SUM(M10:R10)</f>
        <v>209</v>
      </c>
    </row>
    <row r="11" ht="15.75" customHeight="1">
      <c r="S11" s="5"/>
    </row>
    <row r="12" ht="15.75" customHeight="1">
      <c r="S12" s="7"/>
    </row>
    <row r="13" ht="15.75" customHeight="1">
      <c r="R13" s="3" t="s">
        <v>12</v>
      </c>
      <c r="S13" s="7">
        <f>S10/SUM(M8:R9)</f>
        <v>0.133974359</v>
      </c>
    </row>
    <row r="14" ht="15.75" customHeight="1">
      <c r="R14" s="3" t="s">
        <v>13</v>
      </c>
      <c r="S14" s="4">
        <v>0.22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>
      <c r="A28" s="8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39.11"/>
    <col customWidth="1" min="3" max="3" width="33.33"/>
    <col customWidth="1" min="4" max="4" width="23.0"/>
    <col customWidth="1" min="5" max="26" width="10.56"/>
  </cols>
  <sheetData>
    <row r="1" ht="15.75" customHeight="1"/>
    <row r="2" ht="15.75" customHeight="1">
      <c r="B2" s="9" t="s">
        <v>14</v>
      </c>
      <c r="C2" s="10" t="s">
        <v>15</v>
      </c>
      <c r="D2" s="11" t="s">
        <v>16</v>
      </c>
      <c r="E2" s="11" t="s">
        <v>17</v>
      </c>
      <c r="F2" s="12" t="s">
        <v>18</v>
      </c>
    </row>
    <row r="3" ht="15.75" customHeight="1">
      <c r="B3" s="13" t="s">
        <v>19</v>
      </c>
      <c r="C3" s="14">
        <v>0.15</v>
      </c>
      <c r="D3" s="15" t="s">
        <v>20</v>
      </c>
      <c r="E3" s="15">
        <v>0.81</v>
      </c>
      <c r="F3" s="16">
        <v>0.51</v>
      </c>
    </row>
    <row r="4" ht="15.75" customHeight="1">
      <c r="B4" s="17" t="s">
        <v>21</v>
      </c>
      <c r="C4" s="18">
        <v>0.18</v>
      </c>
      <c r="D4" s="19" t="s">
        <v>22</v>
      </c>
      <c r="E4" s="19">
        <v>0.86</v>
      </c>
      <c r="F4" s="20">
        <v>0.63</v>
      </c>
    </row>
    <row r="5" ht="15.75" customHeight="1">
      <c r="B5" s="21" t="s">
        <v>23</v>
      </c>
      <c r="C5" s="22">
        <v>0.21</v>
      </c>
      <c r="D5" s="23" t="s">
        <v>24</v>
      </c>
      <c r="E5" s="23">
        <v>0.8</v>
      </c>
      <c r="F5" s="24">
        <v>0.76</v>
      </c>
    </row>
    <row r="6" ht="15.75" customHeight="1"/>
    <row r="7" ht="15.75" customHeight="1">
      <c r="B7" s="9" t="s">
        <v>25</v>
      </c>
      <c r="C7" s="10" t="s">
        <v>15</v>
      </c>
      <c r="D7" s="11" t="s">
        <v>26</v>
      </c>
      <c r="E7" s="11" t="s">
        <v>17</v>
      </c>
      <c r="F7" s="12" t="s">
        <v>18</v>
      </c>
    </row>
    <row r="8" ht="15.75" customHeight="1">
      <c r="B8" s="13" t="s">
        <v>19</v>
      </c>
      <c r="C8" s="14">
        <v>0.18</v>
      </c>
      <c r="D8" s="15">
        <v>2.7</v>
      </c>
      <c r="E8" s="15">
        <v>0.77</v>
      </c>
      <c r="F8" s="16">
        <v>0.45</v>
      </c>
    </row>
    <row r="9" ht="15.75" customHeight="1">
      <c r="B9" s="17" t="s">
        <v>21</v>
      </c>
      <c r="C9" s="18">
        <v>0.18</v>
      </c>
      <c r="D9" s="19" t="s">
        <v>27</v>
      </c>
      <c r="E9" s="19">
        <v>0.85</v>
      </c>
      <c r="F9" s="20">
        <v>0.63</v>
      </c>
    </row>
    <row r="10" ht="15.75" customHeight="1">
      <c r="B10" s="21" t="s">
        <v>23</v>
      </c>
      <c r="C10" s="22">
        <v>0.21</v>
      </c>
      <c r="D10" s="23" t="s">
        <v>24</v>
      </c>
      <c r="E10" s="23">
        <v>0.8</v>
      </c>
      <c r="F10" s="24">
        <v>0.75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1.78"/>
    <col customWidth="1" min="2" max="2" width="24.67"/>
    <col customWidth="1" min="3" max="3" width="11.67"/>
    <col customWidth="1" min="4" max="4" width="14.44"/>
    <col customWidth="1" min="5" max="5" width="15.11"/>
    <col customWidth="1" min="6" max="6" width="31.44"/>
    <col customWidth="1" min="7" max="7" width="29.0"/>
    <col customWidth="1" min="8" max="8" width="14.44"/>
    <col customWidth="1" min="9" max="9" width="21.44"/>
    <col customWidth="1" min="10" max="10" width="22.67"/>
    <col customWidth="1" min="11" max="11" width="27.11"/>
    <col customWidth="1" min="12" max="12" width="6.0"/>
    <col customWidth="1" min="13" max="13" width="33.11"/>
    <col customWidth="1" min="14" max="14" width="11.67"/>
    <col customWidth="1" min="15" max="15" width="13.44"/>
    <col customWidth="1" min="16" max="26" width="10.56"/>
  </cols>
  <sheetData>
    <row r="1" ht="39.0" customHeight="1">
      <c r="A1" s="25" t="s">
        <v>28</v>
      </c>
      <c r="B1" s="25" t="s">
        <v>29</v>
      </c>
      <c r="C1" s="25" t="s">
        <v>30</v>
      </c>
      <c r="D1" s="25" t="s">
        <v>31</v>
      </c>
      <c r="E1" s="25" t="s">
        <v>32</v>
      </c>
      <c r="F1" s="25" t="s">
        <v>33</v>
      </c>
      <c r="G1" s="25" t="s">
        <v>34</v>
      </c>
      <c r="H1" s="25" t="s">
        <v>35</v>
      </c>
      <c r="I1" s="25" t="s">
        <v>36</v>
      </c>
      <c r="J1" s="25" t="s">
        <v>37</v>
      </c>
      <c r="K1" s="26"/>
      <c r="L1" s="26" t="s">
        <v>38</v>
      </c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6.5" customHeight="1">
      <c r="A2" s="27" t="s">
        <v>39</v>
      </c>
      <c r="B2" s="28" t="s">
        <v>40</v>
      </c>
      <c r="C2" s="28">
        <v>8.0</v>
      </c>
      <c r="D2" s="28">
        <v>22.0</v>
      </c>
      <c r="E2" s="28">
        <v>45854.0</v>
      </c>
      <c r="F2" s="28" t="s">
        <v>41</v>
      </c>
      <c r="G2" s="28">
        <v>1567.0</v>
      </c>
      <c r="H2" s="29" t="s">
        <v>42</v>
      </c>
      <c r="I2" s="28">
        <v>2.0</v>
      </c>
      <c r="J2" s="30" t="str">
        <f t="shared" ref="J2:J29" si="1">IF(C2&gt;6, "eleve","moyen")</f>
        <v>eleve</v>
      </c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6.5" customHeight="1">
      <c r="A3" s="27" t="s">
        <v>43</v>
      </c>
      <c r="B3" s="28" t="s">
        <v>44</v>
      </c>
      <c r="C3" s="28">
        <v>11.0</v>
      </c>
      <c r="D3" s="28">
        <v>27.0</v>
      </c>
      <c r="E3" s="28">
        <v>43234.0</v>
      </c>
      <c r="F3" s="28" t="s">
        <v>45</v>
      </c>
      <c r="G3" s="28">
        <v>2456.0</v>
      </c>
      <c r="H3" s="29" t="s">
        <v>42</v>
      </c>
      <c r="I3" s="28">
        <v>1.0</v>
      </c>
      <c r="J3" s="30" t="str">
        <f t="shared" si="1"/>
        <v>eleve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6.5" customHeight="1">
      <c r="A4" s="27" t="s">
        <v>46</v>
      </c>
      <c r="B4" s="28" t="s">
        <v>44</v>
      </c>
      <c r="C4" s="28">
        <v>5.0</v>
      </c>
      <c r="D4" s="28">
        <v>42.0</v>
      </c>
      <c r="E4" s="28">
        <v>54789.0</v>
      </c>
      <c r="F4" s="28" t="s">
        <v>45</v>
      </c>
      <c r="G4" s="28">
        <v>1923.0</v>
      </c>
      <c r="H4" s="31" t="s">
        <v>47</v>
      </c>
      <c r="I4" s="28">
        <v>1.0</v>
      </c>
      <c r="J4" s="30" t="str">
        <f t="shared" si="1"/>
        <v>moyen</v>
      </c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6.5" customHeight="1">
      <c r="A5" s="27" t="s">
        <v>48</v>
      </c>
      <c r="B5" s="28" t="s">
        <v>49</v>
      </c>
      <c r="C5" s="28">
        <v>12.0</v>
      </c>
      <c r="D5" s="28">
        <v>29.0</v>
      </c>
      <c r="E5" s="28">
        <v>34453.0</v>
      </c>
      <c r="F5" s="28" t="s">
        <v>41</v>
      </c>
      <c r="G5" s="28">
        <v>2466.0</v>
      </c>
      <c r="H5" s="29" t="s">
        <v>42</v>
      </c>
      <c r="I5" s="28">
        <v>2.0</v>
      </c>
      <c r="J5" s="30" t="str">
        <f t="shared" si="1"/>
        <v>eleve</v>
      </c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6.5" customHeight="1">
      <c r="A6" s="27" t="s">
        <v>50</v>
      </c>
      <c r="B6" s="28" t="s">
        <v>40</v>
      </c>
      <c r="C6" s="28">
        <v>7.0</v>
      </c>
      <c r="D6" s="28">
        <v>18.0</v>
      </c>
      <c r="E6" s="28">
        <v>30000.0</v>
      </c>
      <c r="F6" s="28" t="s">
        <v>41</v>
      </c>
      <c r="G6" s="28">
        <v>154.0</v>
      </c>
      <c r="H6" s="29" t="s">
        <v>42</v>
      </c>
      <c r="I6" s="28">
        <v>1.0</v>
      </c>
      <c r="J6" s="30" t="str">
        <f t="shared" si="1"/>
        <v>eleve</v>
      </c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6.5" customHeight="1">
      <c r="A7" s="27" t="s">
        <v>51</v>
      </c>
      <c r="B7" s="28" t="s">
        <v>49</v>
      </c>
      <c r="C7" s="28">
        <v>4.0</v>
      </c>
      <c r="D7" s="28">
        <v>26.0</v>
      </c>
      <c r="E7" s="28">
        <v>50549.0</v>
      </c>
      <c r="F7" s="28" t="s">
        <v>41</v>
      </c>
      <c r="G7" s="28">
        <v>1028.0</v>
      </c>
      <c r="H7" s="31" t="s">
        <v>47</v>
      </c>
      <c r="I7" s="28">
        <v>0.0</v>
      </c>
      <c r="J7" s="30" t="str">
        <f t="shared" si="1"/>
        <v>moyen</v>
      </c>
      <c r="K7" s="26"/>
      <c r="L7" s="32">
        <v>1.0</v>
      </c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6.5" customHeight="1">
      <c r="A8" s="27" t="s">
        <v>52</v>
      </c>
      <c r="B8" s="28" t="s">
        <v>49</v>
      </c>
      <c r="C8" s="28">
        <v>1.0</v>
      </c>
      <c r="D8" s="28">
        <v>45.0</v>
      </c>
      <c r="E8" s="28">
        <v>44356.0</v>
      </c>
      <c r="F8" s="28" t="s">
        <v>41</v>
      </c>
      <c r="G8" s="28">
        <v>4277.0</v>
      </c>
      <c r="H8" s="33" t="s">
        <v>53</v>
      </c>
      <c r="I8" s="28">
        <v>0.0</v>
      </c>
      <c r="J8" s="30" t="str">
        <f t="shared" si="1"/>
        <v>moyen</v>
      </c>
      <c r="K8" s="34" t="s">
        <v>54</v>
      </c>
      <c r="L8" s="35">
        <v>1.0</v>
      </c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6.5" customHeight="1">
      <c r="A9" s="27" t="s">
        <v>55</v>
      </c>
      <c r="B9" s="28" t="s">
        <v>44</v>
      </c>
      <c r="C9" s="28">
        <v>6.0</v>
      </c>
      <c r="D9" s="28">
        <v>21.0</v>
      </c>
      <c r="E9" s="28">
        <v>93456.0</v>
      </c>
      <c r="F9" s="28" t="s">
        <v>45</v>
      </c>
      <c r="G9" s="28">
        <v>1055.0</v>
      </c>
      <c r="H9" s="33" t="s">
        <v>53</v>
      </c>
      <c r="I9" s="28">
        <v>0.0</v>
      </c>
      <c r="J9" s="30" t="str">
        <f t="shared" si="1"/>
        <v>moyen</v>
      </c>
      <c r="K9" s="34" t="s">
        <v>54</v>
      </c>
      <c r="L9" s="35">
        <v>1.0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6.5" customHeight="1">
      <c r="A10" s="27" t="s">
        <v>56</v>
      </c>
      <c r="B10" s="28" t="s">
        <v>49</v>
      </c>
      <c r="C10" s="28">
        <v>5.0</v>
      </c>
      <c r="D10" s="28">
        <v>33.0</v>
      </c>
      <c r="E10" s="28">
        <v>55759.0</v>
      </c>
      <c r="F10" s="28" t="s">
        <v>45</v>
      </c>
      <c r="G10" s="28">
        <v>2312.0</v>
      </c>
      <c r="H10" s="31" t="s">
        <v>47</v>
      </c>
      <c r="I10" s="28">
        <v>1.0</v>
      </c>
      <c r="J10" s="30" t="str">
        <f t="shared" si="1"/>
        <v>moyen</v>
      </c>
      <c r="K10" s="26"/>
      <c r="L10" s="32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6.5" customHeight="1">
      <c r="A11" s="27" t="s">
        <v>57</v>
      </c>
      <c r="B11" s="28" t="s">
        <v>49</v>
      </c>
      <c r="C11" s="28">
        <v>7.0</v>
      </c>
      <c r="D11" s="28">
        <v>39.0</v>
      </c>
      <c r="E11" s="28">
        <v>34678.0</v>
      </c>
      <c r="F11" s="28" t="s">
        <v>45</v>
      </c>
      <c r="G11" s="28">
        <v>1546.0</v>
      </c>
      <c r="H11" s="31" t="s">
        <v>47</v>
      </c>
      <c r="I11" s="28">
        <v>1.0</v>
      </c>
      <c r="J11" s="30" t="str">
        <f t="shared" si="1"/>
        <v>eleve</v>
      </c>
      <c r="K11" s="26" t="s">
        <v>54</v>
      </c>
      <c r="L11" s="32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16.5" customHeight="1">
      <c r="A12" s="27" t="s">
        <v>58</v>
      </c>
      <c r="B12" s="28" t="s">
        <v>44</v>
      </c>
      <c r="C12" s="28">
        <v>14.0</v>
      </c>
      <c r="D12" s="28">
        <v>31.0</v>
      </c>
      <c r="E12" s="28">
        <v>45000.0</v>
      </c>
      <c r="F12" s="28" t="s">
        <v>45</v>
      </c>
      <c r="G12" s="28">
        <v>4277.0</v>
      </c>
      <c r="H12" s="29" t="s">
        <v>42</v>
      </c>
      <c r="I12" s="28">
        <v>2.0</v>
      </c>
      <c r="J12" s="30" t="str">
        <f t="shared" si="1"/>
        <v>eleve</v>
      </c>
      <c r="K12" s="26"/>
      <c r="L12" s="32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16.5" customHeight="1">
      <c r="A13" s="27" t="s">
        <v>59</v>
      </c>
      <c r="B13" s="28" t="s">
        <v>49</v>
      </c>
      <c r="C13" s="28">
        <v>12.0</v>
      </c>
      <c r="D13" s="28">
        <v>18.0</v>
      </c>
      <c r="E13" s="28">
        <v>65789.0</v>
      </c>
      <c r="F13" s="28" t="s">
        <v>41</v>
      </c>
      <c r="G13" s="28">
        <v>1055.0</v>
      </c>
      <c r="H13" s="29" t="s">
        <v>42</v>
      </c>
      <c r="I13" s="28">
        <v>1.0</v>
      </c>
      <c r="J13" s="30" t="str">
        <f t="shared" si="1"/>
        <v>eleve</v>
      </c>
      <c r="K13" s="26"/>
      <c r="L13" s="32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16.5" customHeight="1">
      <c r="A14" s="27" t="s">
        <v>60</v>
      </c>
      <c r="B14" s="28" t="s">
        <v>49</v>
      </c>
      <c r="C14" s="28">
        <v>5.0</v>
      </c>
      <c r="D14" s="28">
        <v>26.0</v>
      </c>
      <c r="E14" s="28">
        <v>89765.0</v>
      </c>
      <c r="F14" s="28" t="s">
        <v>41</v>
      </c>
      <c r="G14" s="28">
        <v>745.0</v>
      </c>
      <c r="H14" s="31" t="s">
        <v>47</v>
      </c>
      <c r="I14" s="28">
        <v>2.0</v>
      </c>
      <c r="J14" s="30" t="str">
        <f t="shared" si="1"/>
        <v>moyen</v>
      </c>
      <c r="K14" s="26"/>
      <c r="L14" s="32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16.5" customHeight="1">
      <c r="A15" s="27" t="s">
        <v>61</v>
      </c>
      <c r="B15" s="28" t="s">
        <v>44</v>
      </c>
      <c r="C15" s="28">
        <v>5.0</v>
      </c>
      <c r="D15" s="28">
        <v>31.0</v>
      </c>
      <c r="E15" s="28">
        <v>47894.0</v>
      </c>
      <c r="F15" s="28" t="s">
        <v>45</v>
      </c>
      <c r="G15" s="28">
        <v>1283.0</v>
      </c>
      <c r="H15" s="31" t="s">
        <v>47</v>
      </c>
      <c r="I15" s="28">
        <v>1.0</v>
      </c>
      <c r="J15" s="30" t="str">
        <f t="shared" si="1"/>
        <v>moyen</v>
      </c>
      <c r="K15" s="26"/>
      <c r="L15" s="32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16.5" customHeight="1">
      <c r="A16" s="27" t="s">
        <v>62</v>
      </c>
      <c r="B16" s="28" t="s">
        <v>44</v>
      </c>
      <c r="C16" s="28">
        <v>4.0</v>
      </c>
      <c r="D16" s="28">
        <v>33.0</v>
      </c>
      <c r="E16" s="28">
        <v>39776.0</v>
      </c>
      <c r="F16" s="28" t="s">
        <v>45</v>
      </c>
      <c r="G16" s="28">
        <v>2213.0</v>
      </c>
      <c r="H16" s="31" t="s">
        <v>47</v>
      </c>
      <c r="I16" s="28">
        <v>1.0</v>
      </c>
      <c r="J16" s="30" t="str">
        <f t="shared" si="1"/>
        <v>moyen</v>
      </c>
      <c r="K16" s="26"/>
      <c r="L16" s="32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16.5" customHeight="1">
      <c r="A17" s="27" t="s">
        <v>63</v>
      </c>
      <c r="B17" s="28" t="s">
        <v>49</v>
      </c>
      <c r="C17" s="28">
        <v>1.0</v>
      </c>
      <c r="D17" s="28">
        <v>18.0</v>
      </c>
      <c r="E17" s="28">
        <v>54789.0</v>
      </c>
      <c r="F17" s="28" t="s">
        <v>41</v>
      </c>
      <c r="G17" s="28">
        <v>2466.0</v>
      </c>
      <c r="H17" s="33" t="s">
        <v>53</v>
      </c>
      <c r="I17" s="28">
        <v>1.0</v>
      </c>
      <c r="J17" s="30" t="str">
        <f t="shared" si="1"/>
        <v>moyen</v>
      </c>
      <c r="K17" s="26" t="s">
        <v>54</v>
      </c>
      <c r="L17" s="32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16.5" customHeight="1">
      <c r="A18" s="27" t="s">
        <v>64</v>
      </c>
      <c r="B18" s="28" t="s">
        <v>40</v>
      </c>
      <c r="C18" s="28">
        <v>4.0</v>
      </c>
      <c r="D18" s="28">
        <v>18.0</v>
      </c>
      <c r="E18" s="28">
        <v>48983.0</v>
      </c>
      <c r="F18" s="28" t="s">
        <v>41</v>
      </c>
      <c r="G18" s="28">
        <v>567.0</v>
      </c>
      <c r="H18" s="31" t="s">
        <v>47</v>
      </c>
      <c r="I18" s="28">
        <v>1.0</v>
      </c>
      <c r="J18" s="30" t="str">
        <f t="shared" si="1"/>
        <v>moyen</v>
      </c>
      <c r="K18" s="26"/>
      <c r="L18" s="32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16.5" customHeight="1">
      <c r="A19" s="27" t="s">
        <v>65</v>
      </c>
      <c r="B19" s="28" t="s">
        <v>40</v>
      </c>
      <c r="C19" s="28">
        <v>2.0</v>
      </c>
      <c r="D19" s="28">
        <v>35.0</v>
      </c>
      <c r="E19" s="28">
        <v>89498.0</v>
      </c>
      <c r="F19" s="28" t="s">
        <v>45</v>
      </c>
      <c r="G19" s="28">
        <v>738.0</v>
      </c>
      <c r="H19" s="33" t="s">
        <v>53</v>
      </c>
      <c r="I19" s="28">
        <v>1.0</v>
      </c>
      <c r="J19" s="30" t="str">
        <f t="shared" si="1"/>
        <v>moyen</v>
      </c>
      <c r="K19" s="26" t="s">
        <v>54</v>
      </c>
      <c r="L19" s="32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ht="16.5" customHeight="1">
      <c r="A20" s="27" t="s">
        <v>66</v>
      </c>
      <c r="B20" s="28" t="s">
        <v>44</v>
      </c>
      <c r="C20" s="28">
        <v>1.0</v>
      </c>
      <c r="D20" s="28">
        <v>29.0</v>
      </c>
      <c r="E20" s="28">
        <v>93456.0</v>
      </c>
      <c r="F20" s="28" t="s">
        <v>45</v>
      </c>
      <c r="G20" s="28">
        <v>2129.0</v>
      </c>
      <c r="H20" s="29" t="s">
        <v>42</v>
      </c>
      <c r="I20" s="28">
        <v>2.0</v>
      </c>
      <c r="J20" s="30" t="str">
        <f t="shared" si="1"/>
        <v>moyen</v>
      </c>
      <c r="K20" s="26" t="s">
        <v>54</v>
      </c>
      <c r="L20" s="32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5.75" customHeight="1">
      <c r="A21" s="27" t="s">
        <v>67</v>
      </c>
      <c r="B21" s="28" t="s">
        <v>44</v>
      </c>
      <c r="C21" s="28">
        <v>7.0</v>
      </c>
      <c r="D21" s="28">
        <v>33.0</v>
      </c>
      <c r="E21" s="28">
        <v>75355.0</v>
      </c>
      <c r="F21" s="28" t="s">
        <v>45</v>
      </c>
      <c r="G21" s="28">
        <v>3987.0</v>
      </c>
      <c r="H21" s="29" t="s">
        <v>42</v>
      </c>
      <c r="I21" s="28">
        <v>1.0</v>
      </c>
      <c r="J21" s="30" t="str">
        <f t="shared" si="1"/>
        <v>eleve</v>
      </c>
      <c r="K21" s="26"/>
      <c r="L21" s="32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5.75" customHeight="1">
      <c r="A22" s="27" t="s">
        <v>68</v>
      </c>
      <c r="B22" s="28" t="s">
        <v>40</v>
      </c>
      <c r="C22" s="28">
        <v>3.0</v>
      </c>
      <c r="D22" s="28">
        <v>27.0</v>
      </c>
      <c r="E22" s="28">
        <v>43465.0</v>
      </c>
      <c r="F22" s="28" t="s">
        <v>45</v>
      </c>
      <c r="G22" s="28">
        <v>2419.0</v>
      </c>
      <c r="H22" s="31" t="s">
        <v>47</v>
      </c>
      <c r="I22" s="28">
        <v>1.0</v>
      </c>
      <c r="J22" s="30" t="str">
        <f t="shared" si="1"/>
        <v>moyen</v>
      </c>
      <c r="K22" s="26"/>
      <c r="L22" s="32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27" t="s">
        <v>69</v>
      </c>
      <c r="B23" s="28" t="s">
        <v>44</v>
      </c>
      <c r="C23" s="28">
        <v>7.0</v>
      </c>
      <c r="D23" s="28">
        <v>30.0</v>
      </c>
      <c r="E23" s="28">
        <v>34678.0</v>
      </c>
      <c r="F23" s="28" t="s">
        <v>45</v>
      </c>
      <c r="G23" s="28">
        <v>745.0</v>
      </c>
      <c r="H23" s="33" t="s">
        <v>53</v>
      </c>
      <c r="I23" s="28">
        <v>1.0</v>
      </c>
      <c r="J23" s="30" t="str">
        <f t="shared" si="1"/>
        <v>eleve</v>
      </c>
      <c r="K23" s="26" t="s">
        <v>54</v>
      </c>
      <c r="L23" s="32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27" t="s">
        <v>70</v>
      </c>
      <c r="B24" s="28" t="s">
        <v>49</v>
      </c>
      <c r="C24" s="28">
        <v>3.0</v>
      </c>
      <c r="D24" s="28">
        <v>39.0</v>
      </c>
      <c r="E24" s="28">
        <v>44356.0</v>
      </c>
      <c r="F24" s="28" t="s">
        <v>41</v>
      </c>
      <c r="G24" s="28">
        <v>993.0</v>
      </c>
      <c r="H24" s="33" t="s">
        <v>53</v>
      </c>
      <c r="I24" s="28">
        <v>0.0</v>
      </c>
      <c r="J24" s="30" t="str">
        <f t="shared" si="1"/>
        <v>moyen</v>
      </c>
      <c r="K24" s="34" t="s">
        <v>54</v>
      </c>
      <c r="L24" s="35">
        <v>1.0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27" t="s">
        <v>71</v>
      </c>
      <c r="B25" s="28" t="s">
        <v>40</v>
      </c>
      <c r="C25" s="28">
        <v>3.0</v>
      </c>
      <c r="D25" s="28">
        <v>32.0</v>
      </c>
      <c r="E25" s="28">
        <v>32745.0</v>
      </c>
      <c r="F25" s="28" t="s">
        <v>41</v>
      </c>
      <c r="G25" s="28">
        <v>678.0</v>
      </c>
      <c r="H25" s="31" t="s">
        <v>47</v>
      </c>
      <c r="I25" s="28">
        <v>2.0</v>
      </c>
      <c r="J25" s="30" t="str">
        <f t="shared" si="1"/>
        <v>moyen</v>
      </c>
      <c r="K25" s="26"/>
      <c r="L25" s="32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75" customHeight="1">
      <c r="A26" s="27" t="s">
        <v>72</v>
      </c>
      <c r="B26" s="28" t="s">
        <v>49</v>
      </c>
      <c r="C26" s="28">
        <v>5.0</v>
      </c>
      <c r="D26" s="28">
        <v>36.0</v>
      </c>
      <c r="E26" s="28">
        <v>54748.0</v>
      </c>
      <c r="F26" s="28" t="s">
        <v>45</v>
      </c>
      <c r="G26" s="28">
        <v>1457.0</v>
      </c>
      <c r="H26" s="31" t="s">
        <v>47</v>
      </c>
      <c r="I26" s="28">
        <v>1.0</v>
      </c>
      <c r="J26" s="30" t="str">
        <f t="shared" si="1"/>
        <v>moyen</v>
      </c>
      <c r="K26" s="26"/>
      <c r="L26" s="32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27" t="s">
        <v>73</v>
      </c>
      <c r="B27" s="28" t="s">
        <v>40</v>
      </c>
      <c r="C27" s="28">
        <v>2.0</v>
      </c>
      <c r="D27" s="28">
        <v>19.0</v>
      </c>
      <c r="E27" s="28">
        <v>67493.0</v>
      </c>
      <c r="F27" s="28" t="s">
        <v>41</v>
      </c>
      <c r="G27" s="28">
        <v>1282.0</v>
      </c>
      <c r="H27" s="33" t="s">
        <v>53</v>
      </c>
      <c r="I27" s="28">
        <v>0.0</v>
      </c>
      <c r="J27" s="30" t="str">
        <f t="shared" si="1"/>
        <v>moyen</v>
      </c>
      <c r="K27" s="34" t="s">
        <v>54</v>
      </c>
      <c r="L27" s="35">
        <v>1.0</v>
      </c>
      <c r="M27" s="26"/>
      <c r="N27" s="26"/>
      <c r="O27" s="32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75" customHeight="1">
      <c r="A28" s="27" t="s">
        <v>74</v>
      </c>
      <c r="B28" s="28" t="s">
        <v>44</v>
      </c>
      <c r="C28" s="28">
        <v>12.0</v>
      </c>
      <c r="D28" s="28">
        <v>29.0</v>
      </c>
      <c r="E28" s="28">
        <v>4398.0</v>
      </c>
      <c r="F28" s="28" t="s">
        <v>41</v>
      </c>
      <c r="G28" s="28">
        <v>165.0</v>
      </c>
      <c r="H28" s="29" t="s">
        <v>42</v>
      </c>
      <c r="I28" s="28">
        <v>0.0</v>
      </c>
      <c r="J28" s="30" t="str">
        <f t="shared" si="1"/>
        <v>eleve</v>
      </c>
      <c r="K28" s="26"/>
      <c r="L28" s="32">
        <v>1.0</v>
      </c>
      <c r="M28" s="26"/>
      <c r="N28" s="26"/>
      <c r="O28" s="32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27" t="s">
        <v>75</v>
      </c>
      <c r="B29" s="28" t="s">
        <v>40</v>
      </c>
      <c r="C29" s="28">
        <v>2.0</v>
      </c>
      <c r="D29" s="28">
        <v>40.0</v>
      </c>
      <c r="E29" s="28">
        <v>17975.0</v>
      </c>
      <c r="F29" s="28" t="s">
        <v>45</v>
      </c>
      <c r="G29" s="28">
        <v>1836.0</v>
      </c>
      <c r="H29" s="31" t="s">
        <v>47</v>
      </c>
      <c r="I29" s="28">
        <v>1.0</v>
      </c>
      <c r="J29" s="30" t="str">
        <f t="shared" si="1"/>
        <v>moyen</v>
      </c>
      <c r="K29" s="26"/>
      <c r="L29" s="26"/>
      <c r="M29" s="26"/>
      <c r="N29" s="26"/>
      <c r="O29" s="32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36">
        <f>4/COUNTIF(K2:K29, "x")</f>
        <v>0.4444444444</v>
      </c>
      <c r="L30" s="37" t="s">
        <v>76</v>
      </c>
      <c r="M30" s="37" t="s">
        <v>77</v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38" t="s">
        <v>78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>
      <c r="A33" s="39" t="s">
        <v>79</v>
      </c>
      <c r="B33" s="25" t="s">
        <v>29</v>
      </c>
      <c r="C33" s="25" t="s">
        <v>30</v>
      </c>
      <c r="D33" s="25" t="s">
        <v>33</v>
      </c>
      <c r="E33" s="25" t="s">
        <v>80</v>
      </c>
      <c r="F33" s="25" t="s">
        <v>35</v>
      </c>
      <c r="G33" s="26"/>
      <c r="H33" s="40">
        <f>COUNTIF(F34:F61, "eleve")</f>
        <v>12</v>
      </c>
      <c r="I33" s="41" t="s">
        <v>81</v>
      </c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customHeight="1">
      <c r="A34" s="27" t="s">
        <v>39</v>
      </c>
      <c r="B34" s="28" t="s">
        <v>40</v>
      </c>
      <c r="C34" s="28">
        <v>8.0</v>
      </c>
      <c r="D34" s="28" t="s">
        <v>41</v>
      </c>
      <c r="E34" s="28">
        <v>45854.0</v>
      </c>
      <c r="F34" s="29" t="s">
        <v>42</v>
      </c>
      <c r="G34" s="26"/>
      <c r="H34" s="42">
        <f>COUNTIF(F34:F61, "moyen")</f>
        <v>13</v>
      </c>
      <c r="I34" s="43" t="s">
        <v>82</v>
      </c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27" t="s">
        <v>39</v>
      </c>
      <c r="B35" s="28" t="s">
        <v>40</v>
      </c>
      <c r="C35" s="28">
        <v>8.0</v>
      </c>
      <c r="D35" s="28" t="s">
        <v>41</v>
      </c>
      <c r="E35" s="28">
        <v>45854.0</v>
      </c>
      <c r="F35" s="29" t="s">
        <v>42</v>
      </c>
      <c r="G35" s="26"/>
      <c r="H35" s="42">
        <f>COUNTIF(F34:F61, "faible")</f>
        <v>3</v>
      </c>
      <c r="I35" s="43" t="s">
        <v>83</v>
      </c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27" t="s">
        <v>43</v>
      </c>
      <c r="B36" s="28" t="s">
        <v>44</v>
      </c>
      <c r="C36" s="28">
        <v>11.0</v>
      </c>
      <c r="D36" s="28" t="s">
        <v>45</v>
      </c>
      <c r="E36" s="28">
        <v>43234.0</v>
      </c>
      <c r="F36" s="29" t="s">
        <v>42</v>
      </c>
      <c r="G36" s="26"/>
      <c r="H36" s="44">
        <f>(H33+H35)/SUM(H33:H35)</f>
        <v>0.5357142857</v>
      </c>
      <c r="I36" s="43" t="s">
        <v>84</v>
      </c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27" t="s">
        <v>46</v>
      </c>
      <c r="B37" s="28" t="s">
        <v>44</v>
      </c>
      <c r="C37" s="28">
        <v>5.0</v>
      </c>
      <c r="D37" s="28" t="s">
        <v>45</v>
      </c>
      <c r="E37" s="28">
        <v>54789.0</v>
      </c>
      <c r="F37" s="31" t="s">
        <v>47</v>
      </c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27" t="s">
        <v>48</v>
      </c>
      <c r="B38" s="28" t="s">
        <v>49</v>
      </c>
      <c r="C38" s="28">
        <v>12.0</v>
      </c>
      <c r="D38" s="28" t="s">
        <v>41</v>
      </c>
      <c r="E38" s="28">
        <v>34453.0</v>
      </c>
      <c r="F38" s="29" t="s">
        <v>42</v>
      </c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27" t="s">
        <v>48</v>
      </c>
      <c r="B39" s="28" t="s">
        <v>49</v>
      </c>
      <c r="C39" s="28">
        <v>12.0</v>
      </c>
      <c r="D39" s="28" t="s">
        <v>41</v>
      </c>
      <c r="E39" s="28">
        <v>34453.0</v>
      </c>
      <c r="F39" s="29" t="s">
        <v>42</v>
      </c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27" t="s">
        <v>50</v>
      </c>
      <c r="B40" s="28" t="s">
        <v>40</v>
      </c>
      <c r="C40" s="28">
        <v>7.0</v>
      </c>
      <c r="D40" s="28" t="s">
        <v>41</v>
      </c>
      <c r="E40" s="28">
        <v>30000.0</v>
      </c>
      <c r="F40" s="29" t="s">
        <v>42</v>
      </c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27" t="s">
        <v>56</v>
      </c>
      <c r="B41" s="28" t="s">
        <v>49</v>
      </c>
      <c r="C41" s="28">
        <v>5.0</v>
      </c>
      <c r="D41" s="28" t="s">
        <v>45</v>
      </c>
      <c r="E41" s="28">
        <v>55759.0</v>
      </c>
      <c r="F41" s="31" t="s">
        <v>47</v>
      </c>
      <c r="G41" s="45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27" t="s">
        <v>57</v>
      </c>
      <c r="B42" s="28" t="s">
        <v>49</v>
      </c>
      <c r="C42" s="28">
        <v>7.0</v>
      </c>
      <c r="D42" s="28" t="s">
        <v>45</v>
      </c>
      <c r="E42" s="28">
        <v>34678.0</v>
      </c>
      <c r="F42" s="31" t="s">
        <v>47</v>
      </c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27" t="s">
        <v>58</v>
      </c>
      <c r="B43" s="28" t="s">
        <v>44</v>
      </c>
      <c r="C43" s="28">
        <v>14.0</v>
      </c>
      <c r="D43" s="28" t="s">
        <v>45</v>
      </c>
      <c r="E43" s="28">
        <v>45000.0</v>
      </c>
      <c r="F43" s="29" t="s">
        <v>42</v>
      </c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27" t="s">
        <v>58</v>
      </c>
      <c r="B44" s="28" t="s">
        <v>44</v>
      </c>
      <c r="C44" s="28">
        <v>14.0</v>
      </c>
      <c r="D44" s="28" t="s">
        <v>45</v>
      </c>
      <c r="E44" s="28">
        <v>45000.0</v>
      </c>
      <c r="F44" s="29" t="s">
        <v>42</v>
      </c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27" t="s">
        <v>59</v>
      </c>
      <c r="B45" s="28" t="s">
        <v>49</v>
      </c>
      <c r="C45" s="28">
        <v>12.0</v>
      </c>
      <c r="D45" s="28" t="s">
        <v>41</v>
      </c>
      <c r="E45" s="28">
        <v>65789.0</v>
      </c>
      <c r="F45" s="29" t="s">
        <v>42</v>
      </c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27" t="s">
        <v>60</v>
      </c>
      <c r="B46" s="28" t="s">
        <v>49</v>
      </c>
      <c r="C46" s="28">
        <v>5.0</v>
      </c>
      <c r="D46" s="28" t="s">
        <v>41</v>
      </c>
      <c r="E46" s="28">
        <v>89765.0</v>
      </c>
      <c r="F46" s="31" t="s">
        <v>47</v>
      </c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27" t="s">
        <v>60</v>
      </c>
      <c r="B47" s="28" t="s">
        <v>49</v>
      </c>
      <c r="C47" s="28">
        <v>5.0</v>
      </c>
      <c r="D47" s="28" t="s">
        <v>41</v>
      </c>
      <c r="E47" s="28">
        <v>89765.0</v>
      </c>
      <c r="F47" s="31" t="s">
        <v>47</v>
      </c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7" t="s">
        <v>61</v>
      </c>
      <c r="B48" s="28" t="s">
        <v>44</v>
      </c>
      <c r="C48" s="28">
        <v>5.0</v>
      </c>
      <c r="D48" s="28" t="s">
        <v>45</v>
      </c>
      <c r="E48" s="28">
        <v>47894.0</v>
      </c>
      <c r="F48" s="31" t="s">
        <v>47</v>
      </c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27" t="s">
        <v>62</v>
      </c>
      <c r="B49" s="28" t="s">
        <v>44</v>
      </c>
      <c r="C49" s="28">
        <v>4.0</v>
      </c>
      <c r="D49" s="28" t="s">
        <v>45</v>
      </c>
      <c r="E49" s="28">
        <v>39776.0</v>
      </c>
      <c r="F49" s="31" t="s">
        <v>47</v>
      </c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7" t="s">
        <v>63</v>
      </c>
      <c r="B50" s="28" t="s">
        <v>49</v>
      </c>
      <c r="C50" s="28">
        <v>1.0</v>
      </c>
      <c r="D50" s="28" t="s">
        <v>41</v>
      </c>
      <c r="E50" s="28">
        <v>54789.0</v>
      </c>
      <c r="F50" s="33" t="s">
        <v>53</v>
      </c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27" t="s">
        <v>64</v>
      </c>
      <c r="B51" s="28" t="s">
        <v>40</v>
      </c>
      <c r="C51" s="28">
        <v>4.0</v>
      </c>
      <c r="D51" s="28" t="s">
        <v>41</v>
      </c>
      <c r="E51" s="28">
        <v>48983.0</v>
      </c>
      <c r="F51" s="31" t="s">
        <v>47</v>
      </c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27" t="s">
        <v>65</v>
      </c>
      <c r="B52" s="28" t="s">
        <v>40</v>
      </c>
      <c r="C52" s="28">
        <v>2.0</v>
      </c>
      <c r="D52" s="28" t="s">
        <v>45</v>
      </c>
      <c r="E52" s="28">
        <v>89498.0</v>
      </c>
      <c r="F52" s="33" t="s">
        <v>53</v>
      </c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27" t="s">
        <v>66</v>
      </c>
      <c r="B53" s="28" t="s">
        <v>44</v>
      </c>
      <c r="C53" s="28">
        <v>1.0</v>
      </c>
      <c r="D53" s="28" t="s">
        <v>45</v>
      </c>
      <c r="E53" s="28">
        <v>93456.0</v>
      </c>
      <c r="F53" s="29" t="s">
        <v>42</v>
      </c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27" t="s">
        <v>66</v>
      </c>
      <c r="B54" s="28" t="s">
        <v>44</v>
      </c>
      <c r="C54" s="28">
        <v>1.0</v>
      </c>
      <c r="D54" s="28" t="s">
        <v>45</v>
      </c>
      <c r="E54" s="28">
        <v>93456.0</v>
      </c>
      <c r="F54" s="29" t="s">
        <v>42</v>
      </c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7" t="s">
        <v>67</v>
      </c>
      <c r="B55" s="28" t="s">
        <v>44</v>
      </c>
      <c r="C55" s="28">
        <v>7.0</v>
      </c>
      <c r="D55" s="28" t="s">
        <v>45</v>
      </c>
      <c r="E55" s="28">
        <v>3987.0</v>
      </c>
      <c r="F55" s="29" t="s">
        <v>42</v>
      </c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7" t="s">
        <v>68</v>
      </c>
      <c r="B56" s="28" t="s">
        <v>40</v>
      </c>
      <c r="C56" s="28">
        <v>3.0</v>
      </c>
      <c r="D56" s="28" t="s">
        <v>45</v>
      </c>
      <c r="E56" s="28">
        <v>2419.0</v>
      </c>
      <c r="F56" s="31" t="s">
        <v>47</v>
      </c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7" t="s">
        <v>69</v>
      </c>
      <c r="B57" s="28" t="s">
        <v>44</v>
      </c>
      <c r="C57" s="28">
        <v>7.0</v>
      </c>
      <c r="D57" s="28" t="s">
        <v>45</v>
      </c>
      <c r="E57" s="28">
        <v>745.0</v>
      </c>
      <c r="F57" s="33" t="s">
        <v>53</v>
      </c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7" t="s">
        <v>71</v>
      </c>
      <c r="B58" s="28" t="s">
        <v>40</v>
      </c>
      <c r="C58" s="28">
        <v>3.0</v>
      </c>
      <c r="D58" s="28" t="s">
        <v>41</v>
      </c>
      <c r="E58" s="28">
        <v>678.0</v>
      </c>
      <c r="F58" s="31" t="s">
        <v>47</v>
      </c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7" t="s">
        <v>71</v>
      </c>
      <c r="B59" s="28" t="s">
        <v>40</v>
      </c>
      <c r="C59" s="28">
        <v>3.0</v>
      </c>
      <c r="D59" s="28" t="s">
        <v>41</v>
      </c>
      <c r="E59" s="28">
        <v>678.0</v>
      </c>
      <c r="F59" s="31" t="s">
        <v>47</v>
      </c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7" t="s">
        <v>72</v>
      </c>
      <c r="B60" s="28" t="s">
        <v>49</v>
      </c>
      <c r="C60" s="28">
        <v>5.0</v>
      </c>
      <c r="D60" s="28" t="s">
        <v>45</v>
      </c>
      <c r="E60" s="28">
        <v>1457.0</v>
      </c>
      <c r="F60" s="31" t="s">
        <v>47</v>
      </c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7" t="s">
        <v>75</v>
      </c>
      <c r="B61" s="28" t="s">
        <v>40</v>
      </c>
      <c r="C61" s="28">
        <v>2.0</v>
      </c>
      <c r="D61" s="28" t="s">
        <v>45</v>
      </c>
      <c r="E61" s="28">
        <v>1836.0</v>
      </c>
      <c r="F61" s="31" t="s">
        <v>47</v>
      </c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/>
      <c r="B62" s="26"/>
      <c r="C62" s="46">
        <f>AVERAGE(C34:C61)</f>
        <v>6.178571429</v>
      </c>
      <c r="D62" s="26"/>
      <c r="E62" s="47">
        <f>AVERAGE(E37,E41,E46:E54,E56,E58:E61)</f>
        <v>47812.375</v>
      </c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38" t="s">
        <v>85</v>
      </c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48" t="s">
        <v>86</v>
      </c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49" t="s">
        <v>87</v>
      </c>
      <c r="B66" s="50"/>
      <c r="C66" s="51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52" t="s">
        <v>84</v>
      </c>
      <c r="B67" s="52" t="s">
        <v>88</v>
      </c>
      <c r="C67" s="52" t="s">
        <v>89</v>
      </c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53">
        <f>H36</f>
        <v>0.5357142857</v>
      </c>
      <c r="B68" s="53">
        <f>H34/SUM(H33:H35)</f>
        <v>0.4642857143</v>
      </c>
      <c r="C68" s="54">
        <f>1-(A68^2+B68^2)</f>
        <v>0.4974489796</v>
      </c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55" t="s">
        <v>29</v>
      </c>
      <c r="B70" s="56" t="s">
        <v>90</v>
      </c>
      <c r="C70" s="56" t="s">
        <v>91</v>
      </c>
      <c r="D70" s="56" t="s">
        <v>92</v>
      </c>
      <c r="E70" s="56" t="s">
        <v>93</v>
      </c>
      <c r="F70" s="56" t="s">
        <v>15</v>
      </c>
      <c r="G70" s="56" t="s">
        <v>88</v>
      </c>
      <c r="H70" s="56" t="s">
        <v>94</v>
      </c>
      <c r="I70" s="56" t="s">
        <v>95</v>
      </c>
      <c r="J70" s="56" t="s">
        <v>96</v>
      </c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57" t="s">
        <v>49</v>
      </c>
      <c r="B71" s="58">
        <f>COUNTA(F34:F61)</f>
        <v>28</v>
      </c>
      <c r="C71" s="59">
        <f>COUNTIF(B34:B61,A71)</f>
        <v>9</v>
      </c>
      <c r="D71" s="60">
        <v>4.0</v>
      </c>
      <c r="E71" s="61">
        <f t="shared" ref="E71:E73" si="2">C71-D71</f>
        <v>5</v>
      </c>
      <c r="F71" s="62">
        <f t="shared" ref="F71:F73" si="3">D71/C71</f>
        <v>0.4444444444</v>
      </c>
      <c r="G71" s="62">
        <f t="shared" ref="G71:G73" si="4">E71/C71</f>
        <v>0.5555555556</v>
      </c>
      <c r="H71" s="62">
        <f t="shared" ref="H71:H73" si="5">1-((F71^2)+(G71^2))</f>
        <v>0.4938271605</v>
      </c>
      <c r="I71" s="63">
        <f>C71/B71</f>
        <v>0.3214285714</v>
      </c>
      <c r="J71" s="64">
        <f>$C$68-((I71*H71)+(I72*H72)+(H73*I73))</f>
        <v>0.008560090703</v>
      </c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57" t="s">
        <v>40</v>
      </c>
      <c r="B72" s="65"/>
      <c r="C72" s="66">
        <f>COUNTIF(B34:B61,A72)</f>
        <v>9</v>
      </c>
      <c r="D72" s="67">
        <v>4.0</v>
      </c>
      <c r="E72" s="68">
        <f t="shared" si="2"/>
        <v>5</v>
      </c>
      <c r="F72" s="69">
        <f t="shared" si="3"/>
        <v>0.4444444444</v>
      </c>
      <c r="G72" s="69">
        <f t="shared" si="4"/>
        <v>0.5555555556</v>
      </c>
      <c r="H72" s="69">
        <f t="shared" si="5"/>
        <v>0.4938271605</v>
      </c>
      <c r="I72" s="70">
        <f>C72/B71</f>
        <v>0.3214285714</v>
      </c>
      <c r="J72" s="65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57" t="s">
        <v>44</v>
      </c>
      <c r="B73" s="71"/>
      <c r="C73" s="66">
        <f>COUNTIF(B34:B61,A73)</f>
        <v>10</v>
      </c>
      <c r="D73" s="67">
        <v>4.0</v>
      </c>
      <c r="E73" s="68">
        <f t="shared" si="2"/>
        <v>6</v>
      </c>
      <c r="F73" s="69">
        <f t="shared" si="3"/>
        <v>0.4</v>
      </c>
      <c r="G73" s="69">
        <f t="shared" si="4"/>
        <v>0.6</v>
      </c>
      <c r="H73" s="69">
        <f t="shared" si="5"/>
        <v>0.48</v>
      </c>
      <c r="I73" s="70">
        <f>C73/B71</f>
        <v>0.3571428571</v>
      </c>
      <c r="J73" s="71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32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55" t="s">
        <v>30</v>
      </c>
      <c r="B75" s="56" t="s">
        <v>90</v>
      </c>
      <c r="C75" s="56" t="s">
        <v>91</v>
      </c>
      <c r="D75" s="56" t="s">
        <v>97</v>
      </c>
      <c r="E75" s="56" t="s">
        <v>93</v>
      </c>
      <c r="F75" s="56" t="s">
        <v>15</v>
      </c>
      <c r="G75" s="56" t="s">
        <v>88</v>
      </c>
      <c r="H75" s="56" t="s">
        <v>94</v>
      </c>
      <c r="I75" s="56" t="s">
        <v>95</v>
      </c>
      <c r="J75" s="56" t="s">
        <v>96</v>
      </c>
      <c r="K75" s="32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0" customHeight="1">
      <c r="A76" s="72" t="s">
        <v>98</v>
      </c>
      <c r="B76" s="58">
        <f>B71</f>
        <v>28</v>
      </c>
      <c r="C76" s="73">
        <v>16.0</v>
      </c>
      <c r="D76" s="74">
        <v>4.0</v>
      </c>
      <c r="E76" s="73">
        <f t="shared" ref="E76:E77" si="6">C76-D76</f>
        <v>12</v>
      </c>
      <c r="F76" s="75">
        <f t="shared" ref="F76:F77" si="7">D76/C76</f>
        <v>0.25</v>
      </c>
      <c r="G76" s="75">
        <f t="shared" ref="G76:G77" si="8">E76/C76</f>
        <v>0.75</v>
      </c>
      <c r="H76" s="76">
        <f t="shared" ref="H76:H77" si="9">1-((F76^2)+(G76^2))</f>
        <v>0.375</v>
      </c>
      <c r="I76" s="75">
        <f>C76/B76</f>
        <v>0.5714285714</v>
      </c>
      <c r="J76" s="77">
        <f>C68-((I76*H76)+(I77*H77))</f>
        <v>0.1641156463</v>
      </c>
      <c r="K76" s="32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0" customHeight="1">
      <c r="A77" s="72" t="s">
        <v>99</v>
      </c>
      <c r="B77" s="71"/>
      <c r="C77" s="73">
        <v>12.0</v>
      </c>
      <c r="D77" s="74">
        <v>2.0</v>
      </c>
      <c r="E77" s="73">
        <f t="shared" si="6"/>
        <v>10</v>
      </c>
      <c r="F77" s="75">
        <f t="shared" si="7"/>
        <v>0.1666666667</v>
      </c>
      <c r="G77" s="75">
        <f t="shared" si="8"/>
        <v>0.8333333333</v>
      </c>
      <c r="H77" s="76">
        <f t="shared" si="9"/>
        <v>0.2777777778</v>
      </c>
      <c r="I77" s="75">
        <f>C77/B76</f>
        <v>0.4285714286</v>
      </c>
      <c r="J77" s="71"/>
      <c r="K77" s="32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0" customHeight="1">
      <c r="A78" s="32"/>
      <c r="B78" s="78"/>
      <c r="C78" s="79"/>
      <c r="D78" s="32"/>
      <c r="E78" s="79"/>
      <c r="F78" s="80"/>
      <c r="G78" s="80"/>
      <c r="H78" s="81"/>
      <c r="I78" s="32"/>
      <c r="J78" s="82"/>
      <c r="K78" s="32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38" t="s">
        <v>100</v>
      </c>
      <c r="B79" s="26"/>
      <c r="C79" s="26"/>
      <c r="D79" s="32"/>
      <c r="E79" s="79"/>
      <c r="F79" s="80"/>
      <c r="G79" s="80"/>
      <c r="H79" s="81"/>
      <c r="I79" s="32"/>
      <c r="J79" s="82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48" t="s">
        <v>101</v>
      </c>
      <c r="B80" s="34" t="s">
        <v>102</v>
      </c>
      <c r="C80" s="26"/>
      <c r="D80" s="32"/>
      <c r="E80" s="79"/>
      <c r="F80" s="80"/>
      <c r="G80" s="80"/>
      <c r="H80" s="81"/>
      <c r="I80" s="32"/>
      <c r="J80" s="82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32"/>
      <c r="B81" s="32"/>
      <c r="C81" s="32"/>
      <c r="D81" s="32"/>
      <c r="E81" s="32"/>
      <c r="F81" s="40">
        <v>10.0</v>
      </c>
      <c r="G81" s="41" t="s">
        <v>81</v>
      </c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ht="15.0" customHeight="1">
      <c r="A82" s="49" t="s">
        <v>102</v>
      </c>
      <c r="B82" s="50"/>
      <c r="C82" s="51"/>
      <c r="D82" s="32"/>
      <c r="E82" s="79"/>
      <c r="F82" s="42">
        <v>1.0</v>
      </c>
      <c r="G82" s="43" t="s">
        <v>82</v>
      </c>
      <c r="H82" s="81"/>
      <c r="I82" s="32"/>
      <c r="J82" s="82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0" customHeight="1">
      <c r="A83" s="52" t="s">
        <v>77</v>
      </c>
      <c r="B83" s="52" t="s">
        <v>88</v>
      </c>
      <c r="C83" s="52" t="s">
        <v>89</v>
      </c>
      <c r="D83" s="32"/>
      <c r="E83" s="79"/>
      <c r="F83" s="42">
        <v>1.0</v>
      </c>
      <c r="G83" s="43" t="s">
        <v>83</v>
      </c>
      <c r="H83" s="81"/>
      <c r="I83" s="32"/>
      <c r="J83" s="82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0" customHeight="1">
      <c r="A84" s="53">
        <f>F84</f>
        <v>0.1666666667</v>
      </c>
      <c r="B84" s="53">
        <f>F81/SUM(F81:F83)</f>
        <v>0.8333333333</v>
      </c>
      <c r="C84" s="54">
        <f>1-(A84^2+B84^2)</f>
        <v>0.2777777778</v>
      </c>
      <c r="D84" s="32"/>
      <c r="E84" s="79"/>
      <c r="F84" s="44">
        <f>(F83+F82)/SUM(F81:F83)</f>
        <v>0.1666666667</v>
      </c>
      <c r="G84" s="43" t="s">
        <v>84</v>
      </c>
      <c r="H84" s="81"/>
      <c r="I84" s="32"/>
      <c r="J84" s="82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0" customHeight="1">
      <c r="A85" s="32"/>
      <c r="B85" s="78"/>
      <c r="C85" s="79"/>
      <c r="D85" s="32"/>
      <c r="E85" s="79"/>
      <c r="F85" s="80"/>
      <c r="G85" s="80"/>
      <c r="H85" s="81"/>
      <c r="I85" s="32"/>
      <c r="J85" s="82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55" t="s">
        <v>29</v>
      </c>
      <c r="B86" s="56" t="s">
        <v>90</v>
      </c>
      <c r="C86" s="56" t="s">
        <v>91</v>
      </c>
      <c r="D86" s="56" t="s">
        <v>92</v>
      </c>
      <c r="E86" s="56" t="s">
        <v>93</v>
      </c>
      <c r="F86" s="56" t="s">
        <v>15</v>
      </c>
      <c r="G86" s="56" t="s">
        <v>88</v>
      </c>
      <c r="H86" s="56" t="s">
        <v>94</v>
      </c>
      <c r="I86" s="56" t="s">
        <v>95</v>
      </c>
      <c r="J86" s="56" t="s">
        <v>96</v>
      </c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57" t="s">
        <v>49</v>
      </c>
      <c r="B87" s="58">
        <v>12.0</v>
      </c>
      <c r="C87" s="68">
        <v>4.0</v>
      </c>
      <c r="D87" s="67">
        <v>1.0</v>
      </c>
      <c r="E87" s="68">
        <f t="shared" ref="E87:E89" si="10">C87-D87</f>
        <v>3</v>
      </c>
      <c r="F87" s="69">
        <f t="shared" ref="F87:F89" si="11">D87/C87</f>
        <v>0.25</v>
      </c>
      <c r="G87" s="69">
        <f t="shared" ref="G87:G89" si="12">E87/C87</f>
        <v>0.75</v>
      </c>
      <c r="H87" s="69">
        <f t="shared" ref="H87:H89" si="13">1-((F87^2)+(G87^2))</f>
        <v>0.375</v>
      </c>
      <c r="I87" s="69">
        <f>C87/B87</f>
        <v>0.3333333333</v>
      </c>
      <c r="J87" s="64">
        <f>C84-((I87*H87)+(I88*H88)+(H89*I89))</f>
        <v>0.01944444444</v>
      </c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57" t="s">
        <v>40</v>
      </c>
      <c r="B88" s="65"/>
      <c r="C88" s="68">
        <v>3.0</v>
      </c>
      <c r="D88" s="67">
        <v>0.0</v>
      </c>
      <c r="E88" s="68">
        <f t="shared" si="10"/>
        <v>3</v>
      </c>
      <c r="F88" s="69">
        <f t="shared" si="11"/>
        <v>0</v>
      </c>
      <c r="G88" s="69">
        <f t="shared" si="12"/>
        <v>1</v>
      </c>
      <c r="H88" s="69">
        <f t="shared" si="13"/>
        <v>0</v>
      </c>
      <c r="I88" s="69">
        <f>C88/B87</f>
        <v>0.25</v>
      </c>
      <c r="J88" s="65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57" t="s">
        <v>44</v>
      </c>
      <c r="B89" s="71"/>
      <c r="C89" s="68">
        <v>5.0</v>
      </c>
      <c r="D89" s="67">
        <v>1.0</v>
      </c>
      <c r="E89" s="68">
        <f t="shared" si="10"/>
        <v>4</v>
      </c>
      <c r="F89" s="69">
        <f t="shared" si="11"/>
        <v>0.2</v>
      </c>
      <c r="G89" s="69">
        <f t="shared" si="12"/>
        <v>0.8</v>
      </c>
      <c r="H89" s="69">
        <f t="shared" si="13"/>
        <v>0.32</v>
      </c>
      <c r="I89" s="69">
        <f>C89/B87</f>
        <v>0.4166666667</v>
      </c>
      <c r="J89" s="71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55" t="s">
        <v>33</v>
      </c>
      <c r="B91" s="56" t="s">
        <v>90</v>
      </c>
      <c r="C91" s="56" t="s">
        <v>91</v>
      </c>
      <c r="D91" s="56" t="s">
        <v>97</v>
      </c>
      <c r="E91" s="56" t="s">
        <v>93</v>
      </c>
      <c r="F91" s="56" t="s">
        <v>15</v>
      </c>
      <c r="G91" s="56" t="s">
        <v>88</v>
      </c>
      <c r="H91" s="56" t="s">
        <v>94</v>
      </c>
      <c r="I91" s="56" t="s">
        <v>95</v>
      </c>
      <c r="J91" s="56" t="s">
        <v>96</v>
      </c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72" t="s">
        <v>41</v>
      </c>
      <c r="B92" s="58">
        <f>B87</f>
        <v>12</v>
      </c>
      <c r="C92" s="73">
        <v>6.0</v>
      </c>
      <c r="D92" s="74">
        <v>0.0</v>
      </c>
      <c r="E92" s="73">
        <f t="shared" ref="E92:E93" si="14">C92-D92</f>
        <v>6</v>
      </c>
      <c r="F92" s="75">
        <f t="shared" ref="F92:F93" si="15">D92/C92</f>
        <v>0</v>
      </c>
      <c r="G92" s="75">
        <f t="shared" ref="G92:G93" si="16">E92/C92</f>
        <v>1</v>
      </c>
      <c r="H92" s="76">
        <f t="shared" ref="H92:H93" si="17">1-((F92^2)+(G92^2))</f>
        <v>0</v>
      </c>
      <c r="I92" s="75">
        <f>C92/B92</f>
        <v>0.5</v>
      </c>
      <c r="J92" s="77">
        <f>C84-((I92*H92)+(I93*H93))</f>
        <v>0.05555555556</v>
      </c>
      <c r="K92" s="83" t="s">
        <v>42</v>
      </c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72" t="s">
        <v>45</v>
      </c>
      <c r="B93" s="71"/>
      <c r="C93" s="73">
        <v>6.0</v>
      </c>
      <c r="D93" s="74">
        <v>2.0</v>
      </c>
      <c r="E93" s="73">
        <f t="shared" si="14"/>
        <v>4</v>
      </c>
      <c r="F93" s="75">
        <f t="shared" si="15"/>
        <v>0.3333333333</v>
      </c>
      <c r="G93" s="75">
        <f t="shared" si="16"/>
        <v>0.6666666667</v>
      </c>
      <c r="H93" s="76">
        <f t="shared" si="17"/>
        <v>0.4444444444</v>
      </c>
      <c r="I93" s="75">
        <f>C93/B92</f>
        <v>0.5</v>
      </c>
      <c r="J93" s="71"/>
      <c r="K93" s="83" t="s">
        <v>42</v>
      </c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38" t="s">
        <v>103</v>
      </c>
      <c r="B95" s="26"/>
      <c r="C95" s="26"/>
      <c r="D95" s="32"/>
      <c r="E95" s="79"/>
      <c r="F95" s="80"/>
      <c r="G95" s="80"/>
      <c r="H95" s="81"/>
      <c r="I95" s="32"/>
      <c r="J95" s="82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48" t="s">
        <v>101</v>
      </c>
      <c r="B96" s="34" t="s">
        <v>104</v>
      </c>
      <c r="C96" s="26"/>
      <c r="D96" s="32"/>
      <c r="E96" s="79"/>
      <c r="F96" s="80"/>
      <c r="G96" s="80"/>
      <c r="H96" s="81"/>
      <c r="I96" s="32"/>
      <c r="J96" s="82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32"/>
      <c r="B97" s="32"/>
      <c r="C97" s="32"/>
      <c r="D97" s="32"/>
      <c r="E97" s="32"/>
      <c r="F97" s="40">
        <v>2.0</v>
      </c>
      <c r="G97" s="41" t="s">
        <v>81</v>
      </c>
      <c r="H97" s="32"/>
      <c r="I97" s="32"/>
      <c r="J97" s="32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49" t="s">
        <v>104</v>
      </c>
      <c r="B98" s="50"/>
      <c r="C98" s="51"/>
      <c r="D98" s="32"/>
      <c r="E98" s="79"/>
      <c r="F98" s="42">
        <v>12.0</v>
      </c>
      <c r="G98" s="43" t="s">
        <v>82</v>
      </c>
      <c r="H98" s="81"/>
      <c r="I98" s="32"/>
      <c r="J98" s="82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52" t="s">
        <v>77</v>
      </c>
      <c r="B99" s="52" t="s">
        <v>88</v>
      </c>
      <c r="C99" s="52" t="s">
        <v>89</v>
      </c>
      <c r="D99" s="32"/>
      <c r="E99" s="79"/>
      <c r="F99" s="42">
        <v>2.0</v>
      </c>
      <c r="G99" s="43" t="s">
        <v>83</v>
      </c>
      <c r="H99" s="81"/>
      <c r="I99" s="32"/>
      <c r="J99" s="82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53">
        <f>F100</f>
        <v>0.25</v>
      </c>
      <c r="B100" s="53">
        <f>F98/SUM(F97:F99)</f>
        <v>0.75</v>
      </c>
      <c r="C100" s="54">
        <f>1-(A100^2+B100^2)</f>
        <v>0.375</v>
      </c>
      <c r="D100" s="32"/>
      <c r="E100" s="79"/>
      <c r="F100" s="44">
        <f>(F97+F99)/SUM(F97:F99)</f>
        <v>0.25</v>
      </c>
      <c r="G100" s="43" t="s">
        <v>84</v>
      </c>
      <c r="H100" s="81"/>
      <c r="I100" s="32"/>
      <c r="J100" s="82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32"/>
      <c r="B101" s="78"/>
      <c r="C101" s="79"/>
      <c r="D101" s="32"/>
      <c r="E101" s="79"/>
      <c r="F101" s="80"/>
      <c r="G101" s="80"/>
      <c r="H101" s="81"/>
      <c r="I101" s="32"/>
      <c r="J101" s="82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55" t="s">
        <v>80</v>
      </c>
      <c r="B102" s="56" t="s">
        <v>90</v>
      </c>
      <c r="C102" s="56" t="s">
        <v>91</v>
      </c>
      <c r="D102" s="56" t="s">
        <v>92</v>
      </c>
      <c r="E102" s="56" t="s">
        <v>93</v>
      </c>
      <c r="F102" s="56" t="s">
        <v>15</v>
      </c>
      <c r="G102" s="56" t="s">
        <v>88</v>
      </c>
      <c r="H102" s="56" t="s">
        <v>94</v>
      </c>
      <c r="I102" s="56" t="s">
        <v>95</v>
      </c>
      <c r="J102" s="56" t="s">
        <v>96</v>
      </c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72" t="s">
        <v>105</v>
      </c>
      <c r="B103" s="58">
        <v>16.0</v>
      </c>
      <c r="C103" s="73">
        <v>10.0</v>
      </c>
      <c r="D103" s="74">
        <v>4.0</v>
      </c>
      <c r="E103" s="73">
        <f t="shared" ref="E103:E104" si="18">C103-D103</f>
        <v>6</v>
      </c>
      <c r="F103" s="75">
        <f t="shared" ref="F103:F104" si="19">D103/C103</f>
        <v>0.4</v>
      </c>
      <c r="G103" s="75">
        <f t="shared" ref="G103:G104" si="20">E103/C103</f>
        <v>0.6</v>
      </c>
      <c r="H103" s="76">
        <f t="shared" ref="H103:H104" si="21">1-((F103^2)+(G103^2))</f>
        <v>0.48</v>
      </c>
      <c r="I103" s="75">
        <f>C103/B103</f>
        <v>0.625</v>
      </c>
      <c r="J103" s="77">
        <f>C100-((I103*H103)+(I104*H104))</f>
        <v>0.075</v>
      </c>
      <c r="K103" s="83" t="s">
        <v>47</v>
      </c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72" t="s">
        <v>106</v>
      </c>
      <c r="B104" s="71"/>
      <c r="C104" s="73">
        <v>6.0</v>
      </c>
      <c r="D104" s="74">
        <v>0.0</v>
      </c>
      <c r="E104" s="73">
        <f t="shared" si="18"/>
        <v>6</v>
      </c>
      <c r="F104" s="75">
        <f t="shared" si="19"/>
        <v>0</v>
      </c>
      <c r="G104" s="75">
        <f t="shared" si="20"/>
        <v>1</v>
      </c>
      <c r="H104" s="76">
        <f t="shared" si="21"/>
        <v>0</v>
      </c>
      <c r="I104" s="75">
        <f>C104/B103</f>
        <v>0.375</v>
      </c>
      <c r="J104" s="71"/>
      <c r="K104" s="83" t="s">
        <v>47</v>
      </c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55" t="s">
        <v>33</v>
      </c>
      <c r="B106" s="56" t="s">
        <v>90</v>
      </c>
      <c r="C106" s="56" t="s">
        <v>91</v>
      </c>
      <c r="D106" s="56" t="s">
        <v>97</v>
      </c>
      <c r="E106" s="56" t="s">
        <v>93</v>
      </c>
      <c r="F106" s="56" t="s">
        <v>15</v>
      </c>
      <c r="G106" s="56" t="s">
        <v>88</v>
      </c>
      <c r="H106" s="56" t="s">
        <v>94</v>
      </c>
      <c r="I106" s="56" t="s">
        <v>95</v>
      </c>
      <c r="J106" s="56" t="s">
        <v>96</v>
      </c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72" t="s">
        <v>41</v>
      </c>
      <c r="B107" s="58">
        <f>B103</f>
        <v>16</v>
      </c>
      <c r="C107" s="73">
        <v>6.0</v>
      </c>
      <c r="D107" s="74">
        <v>1.0</v>
      </c>
      <c r="E107" s="73">
        <f t="shared" ref="E107:E108" si="22">C107-D107</f>
        <v>5</v>
      </c>
      <c r="F107" s="75">
        <f t="shared" ref="F107:F108" si="23">D107/C107</f>
        <v>0.1666666667</v>
      </c>
      <c r="G107" s="75">
        <f t="shared" ref="G107:G108" si="24">E107/C107</f>
        <v>0.8333333333</v>
      </c>
      <c r="H107" s="76">
        <f t="shared" ref="H107:H108" si="25">1-((F107^2)+(G107^2))</f>
        <v>0.2777777778</v>
      </c>
      <c r="I107" s="75">
        <f>C107/B107</f>
        <v>0.375</v>
      </c>
      <c r="J107" s="64">
        <f>C100-((I107*H107)+(I108*H108))</f>
        <v>0.008333333333</v>
      </c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72" t="s">
        <v>45</v>
      </c>
      <c r="B108" s="71"/>
      <c r="C108" s="73">
        <v>10.0</v>
      </c>
      <c r="D108" s="74">
        <v>3.0</v>
      </c>
      <c r="E108" s="73">
        <f t="shared" si="22"/>
        <v>7</v>
      </c>
      <c r="F108" s="75">
        <f t="shared" si="23"/>
        <v>0.3</v>
      </c>
      <c r="G108" s="75">
        <f t="shared" si="24"/>
        <v>0.7</v>
      </c>
      <c r="H108" s="76">
        <f t="shared" si="25"/>
        <v>0.42</v>
      </c>
      <c r="I108" s="75">
        <f>C108/B107</f>
        <v>0.625</v>
      </c>
      <c r="J108" s="71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6"/>
      <c r="B118" s="26"/>
      <c r="C118" s="26"/>
      <c r="D118" s="26"/>
      <c r="E118" s="26"/>
      <c r="F118" s="26"/>
      <c r="G118" s="84" t="s">
        <v>107</v>
      </c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6"/>
      <c r="B119" s="26"/>
      <c r="C119" s="26"/>
      <c r="D119" s="26"/>
      <c r="E119" s="26"/>
      <c r="F119" s="26"/>
      <c r="G119" s="85" t="s">
        <v>99</v>
      </c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8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6" t="s">
        <v>108</v>
      </c>
      <c r="B132" s="26" t="s">
        <v>109</v>
      </c>
      <c r="C132" s="26" t="s">
        <v>110</v>
      </c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6" t="s">
        <v>111</v>
      </c>
      <c r="B133" s="26" t="s">
        <v>112</v>
      </c>
      <c r="C133" s="26" t="s">
        <v>112</v>
      </c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6" t="s">
        <v>113</v>
      </c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6" t="s">
        <v>114</v>
      </c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6" t="s">
        <v>115</v>
      </c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ht="15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ht="15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ht="15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ht="15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ht="15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ht="15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ht="15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ht="15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ht="15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ht="15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ht="15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ht="15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ht="15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ht="15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ht="15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ht="15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ht="15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ht="15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ht="15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ht="15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ht="15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ht="15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ht="15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ht="15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ht="15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ht="15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ht="15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ht="15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ht="15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ht="15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ht="15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ht="15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ht="15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ht="15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ht="15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ht="15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ht="15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ht="15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ht="15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ht="15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ht="15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ht="15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ht="15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ht="15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ht="15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ht="15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ht="15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ht="15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ht="15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ht="15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ht="15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ht="15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ht="15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ht="15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ht="15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ht="15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ht="15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ht="15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ht="15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ht="15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ht="15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ht="15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ht="15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ht="15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ht="15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ht="15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ht="15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ht="15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ht="15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ht="15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ht="15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ht="15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ht="15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ht="15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ht="15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ht="15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ht="15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ht="15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ht="15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ht="15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ht="15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ht="15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ht="15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ht="15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ht="15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ht="15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ht="15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ht="15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ht="15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ht="15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ht="15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ht="15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ht="15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ht="15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ht="15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ht="15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ht="15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ht="15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ht="15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ht="15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ht="15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ht="15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ht="15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ht="15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ht="15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ht="15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ht="15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ht="15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ht="15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ht="15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ht="15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ht="15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ht="15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ht="15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ht="15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ht="15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ht="15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ht="15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ht="15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ht="15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ht="15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ht="15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ht="15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ht="15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ht="15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ht="15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ht="15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ht="15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ht="15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ht="15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ht="15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ht="15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ht="15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ht="15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ht="15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ht="15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ht="15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ht="15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ht="15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ht="15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ht="15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ht="15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ht="15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ht="15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ht="15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ht="15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ht="15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ht="15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ht="15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ht="15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ht="15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ht="15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ht="15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ht="15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ht="15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ht="15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ht="15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ht="15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ht="15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ht="15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ht="15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ht="15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ht="15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ht="15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ht="15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ht="15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ht="15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ht="15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ht="15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ht="15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ht="15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ht="15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ht="15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ht="15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ht="15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ht="15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ht="15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ht="15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ht="15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ht="15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ht="15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ht="15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ht="15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ht="15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ht="15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ht="15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ht="15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ht="15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ht="15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ht="15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ht="15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ht="15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ht="15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ht="15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ht="15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ht="15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ht="15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ht="15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ht="15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ht="15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ht="15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ht="15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ht="15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ht="15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ht="15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ht="15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ht="15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ht="15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ht="15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ht="15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ht="15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ht="15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ht="15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ht="15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ht="15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ht="15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ht="15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ht="15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ht="15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ht="15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ht="15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ht="15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ht="15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ht="15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ht="15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ht="15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ht="15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ht="15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ht="15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ht="15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ht="15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ht="15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ht="15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ht="15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ht="15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ht="15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ht="15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ht="15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ht="15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ht="15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ht="15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ht="15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ht="15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ht="15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ht="15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ht="15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ht="15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ht="15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ht="15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ht="15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ht="15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ht="15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ht="15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ht="15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ht="15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ht="15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ht="15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ht="15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ht="15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ht="15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ht="15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ht="15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ht="15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ht="15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ht="15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ht="15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ht="15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ht="15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ht="15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ht="15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ht="15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ht="15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ht="15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ht="15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ht="15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ht="15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ht="15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ht="15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ht="15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ht="15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ht="15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ht="15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ht="15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ht="15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ht="15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ht="15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ht="15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ht="15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ht="15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ht="15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ht="15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ht="15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ht="15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ht="15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ht="15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ht="15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ht="15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ht="15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ht="15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ht="15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ht="15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ht="15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ht="15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ht="15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ht="15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ht="15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ht="15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ht="15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ht="15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ht="15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ht="15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ht="15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ht="15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ht="15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ht="15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ht="15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ht="15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ht="15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ht="15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ht="15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ht="15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ht="15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ht="15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ht="15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ht="15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ht="15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ht="15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ht="15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ht="15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ht="15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ht="15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ht="15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ht="15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ht="15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ht="15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ht="15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ht="15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ht="15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ht="15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ht="15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ht="15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ht="15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ht="15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ht="15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ht="15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ht="15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ht="15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ht="15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ht="15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ht="15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ht="15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ht="15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ht="15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ht="15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ht="15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ht="15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ht="15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ht="15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ht="15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ht="15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ht="15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ht="15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ht="15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ht="15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ht="15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ht="15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ht="15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ht="15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ht="15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ht="15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ht="15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ht="15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ht="15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ht="15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ht="15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ht="15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ht="15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ht="15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ht="15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ht="15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ht="15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ht="15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ht="15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ht="15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ht="15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ht="15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ht="15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ht="15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ht="15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ht="15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ht="15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ht="15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ht="15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ht="15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ht="15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ht="15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ht="15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ht="15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ht="15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ht="15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ht="15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ht="15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ht="15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ht="15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ht="15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ht="15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ht="15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ht="15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ht="15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ht="15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ht="15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ht="15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ht="15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ht="15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ht="15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ht="15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ht="15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ht="15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ht="15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ht="15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ht="15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ht="15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ht="15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ht="15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ht="15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ht="15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ht="15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ht="15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ht="15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ht="15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ht="15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ht="15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ht="15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ht="15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ht="15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ht="15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ht="15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ht="15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ht="15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ht="15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ht="15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ht="15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ht="15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ht="15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ht="15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ht="15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ht="15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ht="15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ht="15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ht="15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ht="15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ht="15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ht="15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ht="15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ht="15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ht="15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ht="15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ht="15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ht="15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ht="15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ht="15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ht="15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ht="15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ht="15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ht="15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ht="15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ht="15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ht="15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ht="15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ht="15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ht="15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ht="15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ht="15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ht="15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ht="15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ht="15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ht="15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ht="15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ht="15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ht="15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ht="15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ht="15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ht="15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ht="15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ht="15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ht="15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ht="15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ht="15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ht="15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ht="15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ht="15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ht="15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ht="15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ht="15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ht="15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ht="15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ht="15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ht="15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ht="15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ht="15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ht="15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ht="15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ht="15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ht="15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ht="15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ht="15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ht="15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ht="15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ht="15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ht="15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ht="15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ht="15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ht="15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ht="15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ht="15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ht="15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ht="15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ht="15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ht="15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ht="15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ht="15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ht="15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ht="15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ht="15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ht="15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ht="15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ht="15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ht="15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ht="15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ht="15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ht="15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ht="15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ht="15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ht="15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ht="15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ht="15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ht="15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ht="15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ht="15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ht="15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ht="15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ht="15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ht="15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ht="15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ht="15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ht="15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ht="15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ht="15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ht="15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ht="15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ht="15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ht="15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ht="15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ht="15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ht="15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ht="15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ht="15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ht="15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ht="15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ht="15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ht="15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ht="15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ht="15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ht="15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ht="15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ht="15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ht="15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ht="15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ht="15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ht="15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ht="15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ht="15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ht="15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ht="15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ht="15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ht="15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ht="15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ht="15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ht="15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ht="15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ht="15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ht="15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ht="15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ht="15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ht="15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ht="15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ht="15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ht="15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ht="15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ht="15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ht="15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ht="15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ht="15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ht="15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ht="15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ht="15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ht="15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ht="15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ht="15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ht="15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ht="15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ht="15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ht="15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ht="15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ht="15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ht="15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ht="15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ht="15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ht="15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ht="15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ht="15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ht="15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ht="15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ht="15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ht="15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ht="15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ht="15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ht="15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ht="15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ht="15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ht="15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ht="15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ht="15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ht="15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ht="15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ht="15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ht="15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ht="15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ht="15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ht="15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ht="15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ht="15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ht="15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ht="15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ht="15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ht="15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ht="15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ht="15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ht="15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ht="15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ht="15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ht="15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ht="15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ht="15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ht="15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ht="15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ht="15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ht="15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ht="15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ht="15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ht="15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ht="15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ht="15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ht="15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ht="15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ht="15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ht="15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ht="15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ht="15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ht="15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ht="15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ht="15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ht="15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ht="15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ht="15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ht="15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ht="15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ht="15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ht="15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ht="15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ht="15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ht="15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ht="15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ht="15.7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ht="15.7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ht="15.7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ht="15.7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ht="15.7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ht="15.7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ht="15.7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ht="15.7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ht="15.7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ht="15.7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ht="15.7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ht="15.7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ht="15.7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ht="15.7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ht="15.7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ht="15.7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ht="15.7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ht="15.7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ht="15.7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ht="15.7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ht="15.7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ht="15.7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ht="15.7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ht="15.7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ht="15.7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ht="15.7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ht="15.7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ht="15.7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ht="15.7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ht="15.7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ht="15.7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ht="15.7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ht="15.7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ht="15.7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ht="15.7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ht="15.7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ht="15.7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ht="15.7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ht="15.7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ht="15.7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ht="15.7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ht="15.7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ht="15.7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ht="15.7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ht="15.7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ht="15.7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ht="15.7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ht="15.7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ht="15.7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ht="15.7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ht="15.7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ht="15.7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ht="15.7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ht="15.7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ht="15.7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ht="15.7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ht="15.7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ht="15.7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ht="15.7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ht="15.7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ht="15.7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ht="15.7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ht="15.7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ht="15.7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ht="15.7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ht="15.7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ht="15.7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ht="15.7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autoFilter ref="$B$33:$F$64"/>
  <mergeCells count="15">
    <mergeCell ref="B87:B89"/>
    <mergeCell ref="B92:B93"/>
    <mergeCell ref="A98:C98"/>
    <mergeCell ref="B103:B104"/>
    <mergeCell ref="B107:B108"/>
    <mergeCell ref="J92:J93"/>
    <mergeCell ref="J103:J104"/>
    <mergeCell ref="J107:J108"/>
    <mergeCell ref="A66:C66"/>
    <mergeCell ref="B71:B73"/>
    <mergeCell ref="J71:J73"/>
    <mergeCell ref="B76:B77"/>
    <mergeCell ref="J76:J77"/>
    <mergeCell ref="A82:C82"/>
    <mergeCell ref="J87:J89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1.78"/>
    <col customWidth="1" min="2" max="2" width="24.67"/>
    <col customWidth="1" min="3" max="3" width="11.67"/>
    <col customWidth="1" min="4" max="4" width="14.44"/>
    <col customWidth="1" min="5" max="5" width="15.11"/>
    <col customWidth="1" min="6" max="6" width="30.67"/>
    <col customWidth="1" min="7" max="7" width="27.67"/>
    <col customWidth="1" min="8" max="8" width="14.44"/>
    <col customWidth="1" min="9" max="9" width="21.44"/>
    <col customWidth="1" min="10" max="10" width="22.67"/>
    <col customWidth="1" min="11" max="11" width="27.11"/>
    <col customWidth="1" min="12" max="12" width="42.33"/>
    <col customWidth="1" min="13" max="13" width="33.11"/>
    <col customWidth="1" min="14" max="26" width="10.56"/>
  </cols>
  <sheetData>
    <row r="1" ht="39.0" customHeight="1">
      <c r="A1" s="25" t="s">
        <v>28</v>
      </c>
      <c r="B1" s="25" t="s">
        <v>29</v>
      </c>
      <c r="C1" s="25" t="s">
        <v>30</v>
      </c>
      <c r="D1" s="25" t="s">
        <v>31</v>
      </c>
      <c r="E1" s="25" t="s">
        <v>32</v>
      </c>
      <c r="F1" s="25" t="s">
        <v>33</v>
      </c>
      <c r="G1" s="25" t="s">
        <v>34</v>
      </c>
      <c r="H1" s="25" t="s">
        <v>35</v>
      </c>
      <c r="I1" s="25" t="s">
        <v>116</v>
      </c>
      <c r="J1" s="25" t="s">
        <v>117</v>
      </c>
      <c r="K1" s="26"/>
      <c r="L1" s="25" t="s">
        <v>118</v>
      </c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6.5" customHeight="1">
      <c r="A2" s="27" t="s">
        <v>39</v>
      </c>
      <c r="B2" s="28" t="s">
        <v>40</v>
      </c>
      <c r="C2" s="28">
        <v>8.0</v>
      </c>
      <c r="D2" s="28">
        <v>22.0</v>
      </c>
      <c r="E2" s="28">
        <v>45854.0</v>
      </c>
      <c r="F2" s="28" t="s">
        <v>41</v>
      </c>
      <c r="G2" s="28">
        <v>1567.0</v>
      </c>
      <c r="H2" s="29" t="s">
        <v>42</v>
      </c>
      <c r="I2" s="28">
        <v>0.0</v>
      </c>
      <c r="J2" s="32" t="s">
        <v>47</v>
      </c>
      <c r="K2" s="34" t="s">
        <v>54</v>
      </c>
      <c r="L2" s="87">
        <v>1.0</v>
      </c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6.5" customHeight="1">
      <c r="A3" s="27" t="s">
        <v>43</v>
      </c>
      <c r="B3" s="28" t="s">
        <v>44</v>
      </c>
      <c r="C3" s="28">
        <v>11.0</v>
      </c>
      <c r="D3" s="28">
        <v>27.0</v>
      </c>
      <c r="E3" s="28">
        <v>43234.0</v>
      </c>
      <c r="F3" s="28" t="s">
        <v>45</v>
      </c>
      <c r="G3" s="28">
        <v>2456.0</v>
      </c>
      <c r="H3" s="29" t="s">
        <v>42</v>
      </c>
      <c r="I3" s="28">
        <v>0.0</v>
      </c>
      <c r="J3" s="32" t="s">
        <v>42</v>
      </c>
      <c r="K3" s="26"/>
      <c r="L3" s="88">
        <v>1.0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6.5" customHeight="1">
      <c r="A4" s="27" t="s">
        <v>46</v>
      </c>
      <c r="B4" s="28" t="s">
        <v>44</v>
      </c>
      <c r="C4" s="28">
        <v>5.0</v>
      </c>
      <c r="D4" s="28">
        <v>42.0</v>
      </c>
      <c r="E4" s="28">
        <v>54789.0</v>
      </c>
      <c r="F4" s="28" t="s">
        <v>45</v>
      </c>
      <c r="G4" s="28">
        <v>1923.0</v>
      </c>
      <c r="H4" s="31" t="s">
        <v>47</v>
      </c>
      <c r="I4" s="28">
        <v>0.0</v>
      </c>
      <c r="J4" s="32" t="s">
        <v>42</v>
      </c>
      <c r="K4" s="34" t="s">
        <v>54</v>
      </c>
      <c r="L4" s="87">
        <v>1.0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6.5" customHeight="1">
      <c r="A5" s="27" t="s">
        <v>48</v>
      </c>
      <c r="B5" s="28" t="s">
        <v>49</v>
      </c>
      <c r="C5" s="28">
        <v>12.0</v>
      </c>
      <c r="D5" s="28">
        <v>29.0</v>
      </c>
      <c r="E5" s="28">
        <v>34453.0</v>
      </c>
      <c r="F5" s="28" t="s">
        <v>41</v>
      </c>
      <c r="G5" s="28">
        <v>2466.0</v>
      </c>
      <c r="H5" s="29" t="s">
        <v>42</v>
      </c>
      <c r="I5" s="28">
        <v>0.0</v>
      </c>
      <c r="J5" s="32" t="s">
        <v>53</v>
      </c>
      <c r="K5" s="34" t="s">
        <v>54</v>
      </c>
      <c r="L5" s="87">
        <v>1.0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6.5" customHeight="1">
      <c r="A6" s="27" t="s">
        <v>50</v>
      </c>
      <c r="B6" s="28" t="s">
        <v>40</v>
      </c>
      <c r="C6" s="28">
        <v>7.0</v>
      </c>
      <c r="D6" s="28">
        <v>18.0</v>
      </c>
      <c r="E6" s="28">
        <v>30000.0</v>
      </c>
      <c r="F6" s="28" t="s">
        <v>41</v>
      </c>
      <c r="G6" s="28">
        <v>154.0</v>
      </c>
      <c r="H6" s="29" t="s">
        <v>42</v>
      </c>
      <c r="I6" s="28">
        <v>0.0</v>
      </c>
      <c r="J6" s="32" t="s">
        <v>47</v>
      </c>
      <c r="K6" s="34" t="s">
        <v>54</v>
      </c>
      <c r="L6" s="87">
        <v>1.0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6.5" customHeight="1">
      <c r="A7" s="27" t="s">
        <v>51</v>
      </c>
      <c r="B7" s="28" t="s">
        <v>49</v>
      </c>
      <c r="C7" s="28">
        <v>4.0</v>
      </c>
      <c r="D7" s="28">
        <v>26.0</v>
      </c>
      <c r="E7" s="28">
        <v>50549.0</v>
      </c>
      <c r="F7" s="28" t="s">
        <v>41</v>
      </c>
      <c r="G7" s="28">
        <v>1028.0</v>
      </c>
      <c r="H7" s="31" t="s">
        <v>47</v>
      </c>
      <c r="I7" s="28">
        <v>0.0</v>
      </c>
      <c r="J7" s="32" t="s">
        <v>53</v>
      </c>
      <c r="K7" s="34" t="s">
        <v>54</v>
      </c>
      <c r="L7" s="87">
        <v>1.0</v>
      </c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6.5" customHeight="1">
      <c r="A8" s="27" t="s">
        <v>52</v>
      </c>
      <c r="B8" s="28" t="s">
        <v>49</v>
      </c>
      <c r="C8" s="28">
        <v>1.0</v>
      </c>
      <c r="D8" s="28">
        <v>45.0</v>
      </c>
      <c r="E8" s="28">
        <v>44356.0</v>
      </c>
      <c r="F8" s="28" t="s">
        <v>41</v>
      </c>
      <c r="G8" s="28">
        <v>4277.0</v>
      </c>
      <c r="H8" s="89" t="s">
        <v>53</v>
      </c>
      <c r="I8" s="28">
        <v>0.0</v>
      </c>
      <c r="J8" s="32" t="s">
        <v>53</v>
      </c>
      <c r="K8" s="26"/>
      <c r="L8" s="88">
        <v>1.0</v>
      </c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6.5" customHeight="1">
      <c r="A9" s="27" t="s">
        <v>55</v>
      </c>
      <c r="B9" s="28" t="s">
        <v>44</v>
      </c>
      <c r="C9" s="28">
        <v>6.0</v>
      </c>
      <c r="D9" s="28">
        <v>21.0</v>
      </c>
      <c r="E9" s="28">
        <v>93456.0</v>
      </c>
      <c r="F9" s="28" t="s">
        <v>45</v>
      </c>
      <c r="G9" s="28">
        <v>1055.0</v>
      </c>
      <c r="H9" s="89" t="s">
        <v>53</v>
      </c>
      <c r="I9" s="28">
        <v>0.0</v>
      </c>
      <c r="J9" s="32" t="s">
        <v>42</v>
      </c>
      <c r="K9" s="34" t="s">
        <v>54</v>
      </c>
      <c r="L9" s="87">
        <v>1.0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6.5" customHeight="1">
      <c r="A10" s="27" t="s">
        <v>56</v>
      </c>
      <c r="B10" s="28" t="s">
        <v>49</v>
      </c>
      <c r="C10" s="28">
        <v>5.0</v>
      </c>
      <c r="D10" s="28">
        <v>33.0</v>
      </c>
      <c r="E10" s="28">
        <v>55759.0</v>
      </c>
      <c r="F10" s="28" t="s">
        <v>45</v>
      </c>
      <c r="G10" s="28">
        <v>2312.0</v>
      </c>
      <c r="H10" s="31" t="s">
        <v>47</v>
      </c>
      <c r="I10" s="28">
        <v>1.0</v>
      </c>
      <c r="J10" s="32" t="s">
        <v>47</v>
      </c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6.5" customHeight="1">
      <c r="A11" s="27" t="s">
        <v>57</v>
      </c>
      <c r="B11" s="28" t="s">
        <v>49</v>
      </c>
      <c r="C11" s="28">
        <v>7.0</v>
      </c>
      <c r="D11" s="28">
        <v>39.0</v>
      </c>
      <c r="E11" s="28">
        <v>34678.0</v>
      </c>
      <c r="F11" s="28" t="s">
        <v>45</v>
      </c>
      <c r="G11" s="28">
        <v>1546.0</v>
      </c>
      <c r="H11" s="31" t="s">
        <v>47</v>
      </c>
      <c r="I11" s="28">
        <v>1.0</v>
      </c>
      <c r="J11" s="32" t="s">
        <v>47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16.5" customHeight="1">
      <c r="A12" s="27" t="s">
        <v>58</v>
      </c>
      <c r="B12" s="28" t="s">
        <v>44</v>
      </c>
      <c r="C12" s="28">
        <v>14.0</v>
      </c>
      <c r="D12" s="28">
        <v>31.0</v>
      </c>
      <c r="E12" s="28">
        <v>45000.0</v>
      </c>
      <c r="F12" s="28" t="s">
        <v>45</v>
      </c>
      <c r="G12" s="28">
        <v>4277.0</v>
      </c>
      <c r="H12" s="29" t="s">
        <v>42</v>
      </c>
      <c r="I12" s="28">
        <v>1.0</v>
      </c>
      <c r="J12" s="32" t="s">
        <v>42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16.5" customHeight="1">
      <c r="A13" s="27" t="s">
        <v>59</v>
      </c>
      <c r="B13" s="28" t="s">
        <v>49</v>
      </c>
      <c r="C13" s="28">
        <v>12.0</v>
      </c>
      <c r="D13" s="28">
        <v>18.0</v>
      </c>
      <c r="E13" s="28">
        <v>65789.0</v>
      </c>
      <c r="F13" s="28" t="s">
        <v>41</v>
      </c>
      <c r="G13" s="28">
        <v>1055.0</v>
      </c>
      <c r="H13" s="29" t="s">
        <v>42</v>
      </c>
      <c r="I13" s="28">
        <v>1.0</v>
      </c>
      <c r="J13" s="32" t="s">
        <v>53</v>
      </c>
      <c r="K13" s="26" t="s">
        <v>54</v>
      </c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16.5" customHeight="1">
      <c r="A14" s="27" t="s">
        <v>60</v>
      </c>
      <c r="B14" s="28" t="s">
        <v>49</v>
      </c>
      <c r="C14" s="28">
        <v>5.0</v>
      </c>
      <c r="D14" s="28">
        <v>26.0</v>
      </c>
      <c r="E14" s="28">
        <v>89765.0</v>
      </c>
      <c r="F14" s="28" t="s">
        <v>41</v>
      </c>
      <c r="G14" s="28">
        <v>745.0</v>
      </c>
      <c r="H14" s="31" t="s">
        <v>47</v>
      </c>
      <c r="I14" s="28">
        <v>1.0</v>
      </c>
      <c r="J14" s="32" t="s">
        <v>53</v>
      </c>
      <c r="K14" s="26" t="s">
        <v>54</v>
      </c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16.5" customHeight="1">
      <c r="A15" s="27" t="s">
        <v>61</v>
      </c>
      <c r="B15" s="28" t="s">
        <v>44</v>
      </c>
      <c r="C15" s="28">
        <v>5.0</v>
      </c>
      <c r="D15" s="28">
        <v>31.0</v>
      </c>
      <c r="E15" s="28">
        <v>47894.0</v>
      </c>
      <c r="F15" s="28" t="s">
        <v>45</v>
      </c>
      <c r="G15" s="28">
        <v>1283.0</v>
      </c>
      <c r="H15" s="31" t="s">
        <v>47</v>
      </c>
      <c r="I15" s="28">
        <v>1.0</v>
      </c>
      <c r="J15" s="32" t="s">
        <v>42</v>
      </c>
      <c r="K15" s="26" t="s">
        <v>54</v>
      </c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16.5" customHeight="1">
      <c r="A16" s="27" t="s">
        <v>62</v>
      </c>
      <c r="B16" s="28" t="s">
        <v>44</v>
      </c>
      <c r="C16" s="28">
        <v>4.0</v>
      </c>
      <c r="D16" s="28">
        <v>33.0</v>
      </c>
      <c r="E16" s="28">
        <v>39776.0</v>
      </c>
      <c r="F16" s="28" t="s">
        <v>45</v>
      </c>
      <c r="G16" s="28">
        <v>2213.0</v>
      </c>
      <c r="H16" s="31" t="s">
        <v>47</v>
      </c>
      <c r="I16" s="28">
        <v>1.0</v>
      </c>
      <c r="J16" s="90" t="s">
        <v>42</v>
      </c>
      <c r="K16" s="26" t="s">
        <v>54</v>
      </c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16.5" customHeight="1">
      <c r="A17" s="27" t="s">
        <v>63</v>
      </c>
      <c r="B17" s="28" t="s">
        <v>49</v>
      </c>
      <c r="C17" s="28">
        <v>1.0</v>
      </c>
      <c r="D17" s="28">
        <v>18.0</v>
      </c>
      <c r="E17" s="28">
        <v>54789.0</v>
      </c>
      <c r="F17" s="28" t="s">
        <v>41</v>
      </c>
      <c r="G17" s="28">
        <v>2466.0</v>
      </c>
      <c r="H17" s="89" t="s">
        <v>53</v>
      </c>
      <c r="I17" s="28">
        <v>1.0</v>
      </c>
      <c r="J17" s="32" t="s">
        <v>53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16.5" customHeight="1">
      <c r="A18" s="27" t="s">
        <v>64</v>
      </c>
      <c r="B18" s="28" t="s">
        <v>40</v>
      </c>
      <c r="C18" s="28">
        <v>4.0</v>
      </c>
      <c r="D18" s="28">
        <v>18.0</v>
      </c>
      <c r="E18" s="28">
        <v>48983.0</v>
      </c>
      <c r="F18" s="28" t="s">
        <v>41</v>
      </c>
      <c r="G18" s="28">
        <v>567.0</v>
      </c>
      <c r="H18" s="31" t="s">
        <v>47</v>
      </c>
      <c r="I18" s="28">
        <v>1.0</v>
      </c>
      <c r="J18" s="32" t="s">
        <v>47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16.5" customHeight="1">
      <c r="A19" s="27" t="s">
        <v>65</v>
      </c>
      <c r="B19" s="28" t="s">
        <v>40</v>
      </c>
      <c r="C19" s="28">
        <v>2.0</v>
      </c>
      <c r="D19" s="28">
        <v>35.0</v>
      </c>
      <c r="E19" s="28">
        <v>89498.0</v>
      </c>
      <c r="F19" s="28" t="s">
        <v>45</v>
      </c>
      <c r="G19" s="28">
        <v>738.0</v>
      </c>
      <c r="H19" s="89" t="s">
        <v>53</v>
      </c>
      <c r="I19" s="28">
        <v>1.0</v>
      </c>
      <c r="J19" s="32" t="s">
        <v>47</v>
      </c>
      <c r="K19" s="26" t="s">
        <v>54</v>
      </c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ht="16.5" customHeight="1">
      <c r="A20" s="27" t="s">
        <v>66</v>
      </c>
      <c r="B20" s="28" t="s">
        <v>44</v>
      </c>
      <c r="C20" s="28">
        <v>1.0</v>
      </c>
      <c r="D20" s="28">
        <v>29.0</v>
      </c>
      <c r="E20" s="28">
        <v>93456.0</v>
      </c>
      <c r="F20" s="28" t="s">
        <v>45</v>
      </c>
      <c r="G20" s="28">
        <v>2129.0</v>
      </c>
      <c r="H20" s="29" t="s">
        <v>42</v>
      </c>
      <c r="I20" s="28">
        <v>1.0</v>
      </c>
      <c r="J20" s="90" t="s">
        <v>42</v>
      </c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5.75" customHeight="1">
      <c r="A21" s="27" t="s">
        <v>67</v>
      </c>
      <c r="B21" s="28" t="s">
        <v>44</v>
      </c>
      <c r="C21" s="28">
        <v>7.0</v>
      </c>
      <c r="D21" s="28">
        <v>33.0</v>
      </c>
      <c r="E21" s="28">
        <v>75355.0</v>
      </c>
      <c r="F21" s="28" t="s">
        <v>45</v>
      </c>
      <c r="G21" s="28">
        <v>3987.0</v>
      </c>
      <c r="H21" s="29" t="s">
        <v>42</v>
      </c>
      <c r="I21" s="28">
        <v>1.0</v>
      </c>
      <c r="J21" s="90" t="s">
        <v>42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5.75" customHeight="1">
      <c r="A22" s="27" t="s">
        <v>68</v>
      </c>
      <c r="B22" s="28" t="s">
        <v>40</v>
      </c>
      <c r="C22" s="28">
        <v>3.0</v>
      </c>
      <c r="D22" s="28">
        <v>27.0</v>
      </c>
      <c r="E22" s="28">
        <v>43465.0</v>
      </c>
      <c r="F22" s="28" t="s">
        <v>45</v>
      </c>
      <c r="G22" s="28">
        <v>2419.0</v>
      </c>
      <c r="H22" s="31" t="s">
        <v>47</v>
      </c>
      <c r="I22" s="28">
        <v>1.0</v>
      </c>
      <c r="J22" s="32" t="s">
        <v>47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27" t="s">
        <v>69</v>
      </c>
      <c r="B23" s="28" t="s">
        <v>44</v>
      </c>
      <c r="C23" s="28">
        <v>7.0</v>
      </c>
      <c r="D23" s="28">
        <v>30.0</v>
      </c>
      <c r="E23" s="28">
        <v>34678.0</v>
      </c>
      <c r="F23" s="28" t="s">
        <v>45</v>
      </c>
      <c r="G23" s="28">
        <v>745.0</v>
      </c>
      <c r="H23" s="89" t="s">
        <v>53</v>
      </c>
      <c r="I23" s="28">
        <v>1.0</v>
      </c>
      <c r="J23" s="90" t="s">
        <v>42</v>
      </c>
      <c r="K23" s="26" t="s">
        <v>54</v>
      </c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27" t="s">
        <v>70</v>
      </c>
      <c r="B24" s="28" t="s">
        <v>49</v>
      </c>
      <c r="C24" s="28">
        <v>3.0</v>
      </c>
      <c r="D24" s="28">
        <v>39.0</v>
      </c>
      <c r="E24" s="28">
        <v>44356.0</v>
      </c>
      <c r="F24" s="28" t="s">
        <v>41</v>
      </c>
      <c r="G24" s="28">
        <v>993.0</v>
      </c>
      <c r="H24" s="89" t="s">
        <v>53</v>
      </c>
      <c r="I24" s="28">
        <v>1.0</v>
      </c>
      <c r="J24" s="32" t="s">
        <v>53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27" t="s">
        <v>71</v>
      </c>
      <c r="B25" s="28" t="s">
        <v>40</v>
      </c>
      <c r="C25" s="28">
        <v>3.0</v>
      </c>
      <c r="D25" s="28">
        <v>32.0</v>
      </c>
      <c r="E25" s="28">
        <v>32745.0</v>
      </c>
      <c r="F25" s="28" t="s">
        <v>41</v>
      </c>
      <c r="G25" s="28">
        <v>678.0</v>
      </c>
      <c r="H25" s="31" t="s">
        <v>47</v>
      </c>
      <c r="I25" s="28">
        <v>2.0</v>
      </c>
      <c r="J25" s="32" t="s">
        <v>47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75" customHeight="1">
      <c r="A26" s="27" t="s">
        <v>72</v>
      </c>
      <c r="B26" s="28" t="s">
        <v>49</v>
      </c>
      <c r="C26" s="28">
        <v>5.0</v>
      </c>
      <c r="D26" s="28">
        <v>36.0</v>
      </c>
      <c r="E26" s="28">
        <v>54748.0</v>
      </c>
      <c r="F26" s="28" t="s">
        <v>45</v>
      </c>
      <c r="G26" s="28">
        <v>1457.0</v>
      </c>
      <c r="H26" s="31" t="s">
        <v>47</v>
      </c>
      <c r="I26" s="28">
        <v>2.0</v>
      </c>
      <c r="J26" s="32" t="s">
        <v>47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27" t="s">
        <v>73</v>
      </c>
      <c r="B27" s="28" t="s">
        <v>40</v>
      </c>
      <c r="C27" s="28">
        <v>2.0</v>
      </c>
      <c r="D27" s="28">
        <v>19.0</v>
      </c>
      <c r="E27" s="28">
        <v>67493.0</v>
      </c>
      <c r="F27" s="28" t="s">
        <v>41</v>
      </c>
      <c r="G27" s="28">
        <v>1282.0</v>
      </c>
      <c r="H27" s="89" t="s">
        <v>53</v>
      </c>
      <c r="I27" s="28">
        <v>2.0</v>
      </c>
      <c r="J27" s="32" t="s">
        <v>47</v>
      </c>
      <c r="K27" s="26" t="s">
        <v>54</v>
      </c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75" customHeight="1">
      <c r="A28" s="27" t="s">
        <v>74</v>
      </c>
      <c r="B28" s="28" t="s">
        <v>44</v>
      </c>
      <c r="C28" s="28">
        <v>12.0</v>
      </c>
      <c r="D28" s="28">
        <v>29.0</v>
      </c>
      <c r="E28" s="28">
        <v>4398.0</v>
      </c>
      <c r="F28" s="28" t="s">
        <v>41</v>
      </c>
      <c r="G28" s="28">
        <v>165.0</v>
      </c>
      <c r="H28" s="29" t="s">
        <v>42</v>
      </c>
      <c r="I28" s="28">
        <v>3.0</v>
      </c>
      <c r="J28" s="32" t="s">
        <v>42</v>
      </c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27" t="s">
        <v>75</v>
      </c>
      <c r="B29" s="28" t="s">
        <v>40</v>
      </c>
      <c r="C29" s="28">
        <v>2.0</v>
      </c>
      <c r="D29" s="28">
        <v>40.0</v>
      </c>
      <c r="E29" s="28">
        <v>17975.0</v>
      </c>
      <c r="F29" s="28" t="s">
        <v>45</v>
      </c>
      <c r="G29" s="28">
        <v>1836.0</v>
      </c>
      <c r="H29" s="31" t="s">
        <v>47</v>
      </c>
      <c r="I29" s="28">
        <v>4.0</v>
      </c>
      <c r="J29" s="32" t="s">
        <v>47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37" t="s">
        <v>119</v>
      </c>
      <c r="L30" s="37" t="s">
        <v>77</v>
      </c>
      <c r="M30" s="91" t="s">
        <v>120</v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36">
        <f>6/8</f>
        <v>0.75</v>
      </c>
      <c r="L31" s="26"/>
      <c r="M31" s="92">
        <f>AVERAGE(K31,'Partie 2- arbre 1'!K30)</f>
        <v>0.5972222222</v>
      </c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38" t="s">
        <v>78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>
      <c r="A33" s="39" t="s">
        <v>121</v>
      </c>
      <c r="B33" s="25" t="s">
        <v>29</v>
      </c>
      <c r="C33" s="25" t="s">
        <v>30</v>
      </c>
      <c r="D33" s="25" t="s">
        <v>31</v>
      </c>
      <c r="E33" s="25" t="s">
        <v>32</v>
      </c>
      <c r="F33" s="25" t="s">
        <v>33</v>
      </c>
      <c r="G33" s="25" t="s">
        <v>34</v>
      </c>
      <c r="H33" s="25" t="s">
        <v>35</v>
      </c>
      <c r="I33" s="26"/>
      <c r="J33" s="40">
        <f>COUNTIF(H34:H61, "eleve")</f>
        <v>7</v>
      </c>
      <c r="K33" s="41" t="s">
        <v>81</v>
      </c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customHeight="1">
      <c r="A34" s="27" t="s">
        <v>56</v>
      </c>
      <c r="B34" s="28" t="s">
        <v>49</v>
      </c>
      <c r="C34" s="28">
        <v>5.0</v>
      </c>
      <c r="D34" s="28">
        <v>33.0</v>
      </c>
      <c r="E34" s="28">
        <v>55759.0</v>
      </c>
      <c r="F34" s="28" t="s">
        <v>45</v>
      </c>
      <c r="G34" s="28">
        <v>2312.0</v>
      </c>
      <c r="H34" s="31" t="s">
        <v>47</v>
      </c>
      <c r="I34" s="26"/>
      <c r="J34" s="42">
        <f>COUNTIF(H34:H61, "moyen")</f>
        <v>15</v>
      </c>
      <c r="K34" s="43" t="s">
        <v>82</v>
      </c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27" t="s">
        <v>57</v>
      </c>
      <c r="B35" s="28" t="s">
        <v>49</v>
      </c>
      <c r="C35" s="28">
        <v>7.0</v>
      </c>
      <c r="D35" s="28">
        <v>39.0</v>
      </c>
      <c r="E35" s="28">
        <v>34678.0</v>
      </c>
      <c r="F35" s="28" t="s">
        <v>45</v>
      </c>
      <c r="G35" s="28">
        <v>1546.0</v>
      </c>
      <c r="H35" s="31" t="s">
        <v>47</v>
      </c>
      <c r="I35" s="26"/>
      <c r="J35" s="42">
        <f>COUNTIF(H34:H61, "faible")</f>
        <v>6</v>
      </c>
      <c r="K35" s="43" t="s">
        <v>83</v>
      </c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27" t="s">
        <v>58</v>
      </c>
      <c r="B36" s="28" t="s">
        <v>44</v>
      </c>
      <c r="C36" s="28">
        <v>14.0</v>
      </c>
      <c r="D36" s="28">
        <v>31.0</v>
      </c>
      <c r="E36" s="28">
        <v>45000.0</v>
      </c>
      <c r="F36" s="28" t="s">
        <v>45</v>
      </c>
      <c r="G36" s="28">
        <v>4277.0</v>
      </c>
      <c r="H36" s="29" t="s">
        <v>42</v>
      </c>
      <c r="I36" s="26"/>
      <c r="J36" s="44">
        <f>(J33+J35)/SUM(J33:J35)</f>
        <v>0.4642857143</v>
      </c>
      <c r="K36" s="43" t="s">
        <v>84</v>
      </c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27" t="s">
        <v>59</v>
      </c>
      <c r="B37" s="28" t="s">
        <v>49</v>
      </c>
      <c r="C37" s="28">
        <v>12.0</v>
      </c>
      <c r="D37" s="28">
        <v>18.0</v>
      </c>
      <c r="E37" s="28">
        <v>65789.0</v>
      </c>
      <c r="F37" s="28" t="s">
        <v>41</v>
      </c>
      <c r="G37" s="28">
        <v>1055.0</v>
      </c>
      <c r="H37" s="29" t="s">
        <v>42</v>
      </c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27" t="s">
        <v>60</v>
      </c>
      <c r="B38" s="28" t="s">
        <v>49</v>
      </c>
      <c r="C38" s="28">
        <v>5.0</v>
      </c>
      <c r="D38" s="28">
        <v>26.0</v>
      </c>
      <c r="E38" s="28">
        <v>89765.0</v>
      </c>
      <c r="F38" s="28" t="s">
        <v>41</v>
      </c>
      <c r="G38" s="28">
        <v>745.0</v>
      </c>
      <c r="H38" s="31" t="s">
        <v>47</v>
      </c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27" t="s">
        <v>61</v>
      </c>
      <c r="B39" s="28" t="s">
        <v>44</v>
      </c>
      <c r="C39" s="28">
        <v>5.0</v>
      </c>
      <c r="D39" s="28">
        <v>31.0</v>
      </c>
      <c r="E39" s="28">
        <v>47894.0</v>
      </c>
      <c r="F39" s="28" t="s">
        <v>45</v>
      </c>
      <c r="G39" s="28">
        <v>1283.0</v>
      </c>
      <c r="H39" s="31" t="s">
        <v>47</v>
      </c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27" t="s">
        <v>62</v>
      </c>
      <c r="B40" s="28" t="s">
        <v>44</v>
      </c>
      <c r="C40" s="28">
        <v>4.0</v>
      </c>
      <c r="D40" s="28">
        <v>33.0</v>
      </c>
      <c r="E40" s="28">
        <v>39776.0</v>
      </c>
      <c r="F40" s="28" t="s">
        <v>45</v>
      </c>
      <c r="G40" s="28">
        <v>2213.0</v>
      </c>
      <c r="H40" s="31" t="s">
        <v>47</v>
      </c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27" t="s">
        <v>63</v>
      </c>
      <c r="B41" s="28" t="s">
        <v>49</v>
      </c>
      <c r="C41" s="28">
        <v>1.0</v>
      </c>
      <c r="D41" s="28">
        <v>18.0</v>
      </c>
      <c r="E41" s="28">
        <v>54789.0</v>
      </c>
      <c r="F41" s="28" t="s">
        <v>41</v>
      </c>
      <c r="G41" s="28">
        <v>2466.0</v>
      </c>
      <c r="H41" s="33" t="s">
        <v>53</v>
      </c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27" t="s">
        <v>64</v>
      </c>
      <c r="B42" s="28" t="s">
        <v>40</v>
      </c>
      <c r="C42" s="28">
        <v>4.0</v>
      </c>
      <c r="D42" s="28">
        <v>18.0</v>
      </c>
      <c r="E42" s="28">
        <v>48983.0</v>
      </c>
      <c r="F42" s="28" t="s">
        <v>41</v>
      </c>
      <c r="G42" s="28">
        <v>567.0</v>
      </c>
      <c r="H42" s="31" t="s">
        <v>47</v>
      </c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27" t="s">
        <v>65</v>
      </c>
      <c r="B43" s="28" t="s">
        <v>40</v>
      </c>
      <c r="C43" s="28">
        <v>2.0</v>
      </c>
      <c r="D43" s="28">
        <v>35.0</v>
      </c>
      <c r="E43" s="28">
        <v>89498.0</v>
      </c>
      <c r="F43" s="28" t="s">
        <v>45</v>
      </c>
      <c r="G43" s="28">
        <v>738.0</v>
      </c>
      <c r="H43" s="33" t="s">
        <v>53</v>
      </c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27" t="s">
        <v>66</v>
      </c>
      <c r="B44" s="28" t="s">
        <v>44</v>
      </c>
      <c r="C44" s="28">
        <v>1.0</v>
      </c>
      <c r="D44" s="28">
        <v>29.0</v>
      </c>
      <c r="E44" s="28">
        <v>93456.0</v>
      </c>
      <c r="F44" s="28" t="s">
        <v>45</v>
      </c>
      <c r="G44" s="28">
        <v>2129.0</v>
      </c>
      <c r="H44" s="29" t="s">
        <v>42</v>
      </c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27" t="s">
        <v>67</v>
      </c>
      <c r="B45" s="28" t="s">
        <v>44</v>
      </c>
      <c r="C45" s="28">
        <v>7.0</v>
      </c>
      <c r="D45" s="28">
        <v>33.0</v>
      </c>
      <c r="E45" s="28">
        <v>75355.0</v>
      </c>
      <c r="F45" s="28" t="s">
        <v>45</v>
      </c>
      <c r="G45" s="28">
        <v>3987.0</v>
      </c>
      <c r="H45" s="29" t="s">
        <v>42</v>
      </c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27" t="s">
        <v>68</v>
      </c>
      <c r="B46" s="28" t="s">
        <v>40</v>
      </c>
      <c r="C46" s="28">
        <v>3.0</v>
      </c>
      <c r="D46" s="28">
        <v>27.0</v>
      </c>
      <c r="E46" s="28">
        <v>43465.0</v>
      </c>
      <c r="F46" s="28" t="s">
        <v>45</v>
      </c>
      <c r="G46" s="28">
        <v>2419.0</v>
      </c>
      <c r="H46" s="31" t="s">
        <v>47</v>
      </c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27" t="s">
        <v>69</v>
      </c>
      <c r="B47" s="28" t="s">
        <v>44</v>
      </c>
      <c r="C47" s="28">
        <v>7.0</v>
      </c>
      <c r="D47" s="28">
        <v>30.0</v>
      </c>
      <c r="E47" s="28">
        <v>34678.0</v>
      </c>
      <c r="F47" s="28" t="s">
        <v>45</v>
      </c>
      <c r="G47" s="28">
        <v>745.0</v>
      </c>
      <c r="H47" s="33" t="s">
        <v>53</v>
      </c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7" t="s">
        <v>70</v>
      </c>
      <c r="B48" s="28" t="s">
        <v>49</v>
      </c>
      <c r="C48" s="28">
        <v>3.0</v>
      </c>
      <c r="D48" s="28">
        <v>39.0</v>
      </c>
      <c r="E48" s="28">
        <v>44356.0</v>
      </c>
      <c r="F48" s="28" t="s">
        <v>41</v>
      </c>
      <c r="G48" s="28">
        <v>993.0</v>
      </c>
      <c r="H48" s="33" t="s">
        <v>53</v>
      </c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27" t="s">
        <v>71</v>
      </c>
      <c r="B49" s="28" t="s">
        <v>40</v>
      </c>
      <c r="C49" s="28">
        <v>3.0</v>
      </c>
      <c r="D49" s="28">
        <v>32.0</v>
      </c>
      <c r="E49" s="28">
        <v>32745.0</v>
      </c>
      <c r="F49" s="28" t="s">
        <v>41</v>
      </c>
      <c r="G49" s="28">
        <v>678.0</v>
      </c>
      <c r="H49" s="31" t="s">
        <v>47</v>
      </c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7" t="s">
        <v>71</v>
      </c>
      <c r="B50" s="28" t="s">
        <v>40</v>
      </c>
      <c r="C50" s="28">
        <v>3.0</v>
      </c>
      <c r="D50" s="28">
        <v>32.0</v>
      </c>
      <c r="E50" s="28">
        <v>32745.0</v>
      </c>
      <c r="F50" s="28" t="s">
        <v>41</v>
      </c>
      <c r="G50" s="28">
        <v>678.0</v>
      </c>
      <c r="H50" s="31" t="s">
        <v>47</v>
      </c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27" t="s">
        <v>72</v>
      </c>
      <c r="B51" s="28" t="s">
        <v>49</v>
      </c>
      <c r="C51" s="28">
        <v>5.0</v>
      </c>
      <c r="D51" s="28">
        <v>36.0</v>
      </c>
      <c r="E51" s="28">
        <v>54748.0</v>
      </c>
      <c r="F51" s="28" t="s">
        <v>45</v>
      </c>
      <c r="G51" s="28">
        <v>1457.0</v>
      </c>
      <c r="H51" s="31" t="s">
        <v>47</v>
      </c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27" t="s">
        <v>72</v>
      </c>
      <c r="B52" s="28" t="s">
        <v>49</v>
      </c>
      <c r="C52" s="28">
        <v>5.0</v>
      </c>
      <c r="D52" s="28">
        <v>36.0</v>
      </c>
      <c r="E52" s="28">
        <v>54748.0</v>
      </c>
      <c r="F52" s="28" t="s">
        <v>45</v>
      </c>
      <c r="G52" s="28">
        <v>1457.0</v>
      </c>
      <c r="H52" s="31" t="s">
        <v>47</v>
      </c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27" t="s">
        <v>73</v>
      </c>
      <c r="B53" s="28" t="s">
        <v>40</v>
      </c>
      <c r="C53" s="28">
        <v>2.0</v>
      </c>
      <c r="D53" s="28">
        <v>19.0</v>
      </c>
      <c r="E53" s="28">
        <v>67493.0</v>
      </c>
      <c r="F53" s="28" t="s">
        <v>41</v>
      </c>
      <c r="G53" s="28">
        <v>1282.0</v>
      </c>
      <c r="H53" s="33" t="s">
        <v>53</v>
      </c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27" t="s">
        <v>73</v>
      </c>
      <c r="B54" s="28" t="s">
        <v>40</v>
      </c>
      <c r="C54" s="28">
        <v>2.0</v>
      </c>
      <c r="D54" s="28">
        <v>19.0</v>
      </c>
      <c r="E54" s="28">
        <v>67493.0</v>
      </c>
      <c r="F54" s="28" t="s">
        <v>41</v>
      </c>
      <c r="G54" s="28">
        <v>1282.0</v>
      </c>
      <c r="H54" s="33" t="s">
        <v>53</v>
      </c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7" t="s">
        <v>74</v>
      </c>
      <c r="B55" s="28" t="s">
        <v>44</v>
      </c>
      <c r="C55" s="28">
        <v>12.0</v>
      </c>
      <c r="D55" s="28">
        <v>29.0</v>
      </c>
      <c r="E55" s="28">
        <v>4398.0</v>
      </c>
      <c r="F55" s="28" t="s">
        <v>41</v>
      </c>
      <c r="G55" s="28">
        <v>165.0</v>
      </c>
      <c r="H55" s="29" t="s">
        <v>42</v>
      </c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7" t="s">
        <v>74</v>
      </c>
      <c r="B56" s="28" t="s">
        <v>44</v>
      </c>
      <c r="C56" s="28">
        <v>12.0</v>
      </c>
      <c r="D56" s="28">
        <v>29.0</v>
      </c>
      <c r="E56" s="28">
        <v>4398.0</v>
      </c>
      <c r="F56" s="28" t="s">
        <v>41</v>
      </c>
      <c r="G56" s="28">
        <v>165.0</v>
      </c>
      <c r="H56" s="29" t="s">
        <v>42</v>
      </c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7" t="s">
        <v>74</v>
      </c>
      <c r="B57" s="28" t="s">
        <v>44</v>
      </c>
      <c r="C57" s="28">
        <v>12.0</v>
      </c>
      <c r="D57" s="28">
        <v>29.0</v>
      </c>
      <c r="E57" s="28">
        <v>4398.0</v>
      </c>
      <c r="F57" s="28" t="s">
        <v>41</v>
      </c>
      <c r="G57" s="28">
        <v>165.0</v>
      </c>
      <c r="H57" s="29" t="s">
        <v>42</v>
      </c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7" t="s">
        <v>75</v>
      </c>
      <c r="B58" s="28" t="s">
        <v>40</v>
      </c>
      <c r="C58" s="28">
        <v>2.0</v>
      </c>
      <c r="D58" s="28">
        <v>40.0</v>
      </c>
      <c r="E58" s="28">
        <v>17975.0</v>
      </c>
      <c r="F58" s="28" t="s">
        <v>45</v>
      </c>
      <c r="G58" s="28">
        <v>1836.0</v>
      </c>
      <c r="H58" s="31" t="s">
        <v>47</v>
      </c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7" t="s">
        <v>75</v>
      </c>
      <c r="B59" s="28" t="s">
        <v>40</v>
      </c>
      <c r="C59" s="28">
        <v>2.0</v>
      </c>
      <c r="D59" s="28">
        <v>40.0</v>
      </c>
      <c r="E59" s="28">
        <v>17975.0</v>
      </c>
      <c r="F59" s="28" t="s">
        <v>45</v>
      </c>
      <c r="G59" s="28">
        <v>1836.0</v>
      </c>
      <c r="H59" s="31" t="s">
        <v>47</v>
      </c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7" t="s">
        <v>75</v>
      </c>
      <c r="B60" s="28" t="s">
        <v>40</v>
      </c>
      <c r="C60" s="28">
        <v>2.0</v>
      </c>
      <c r="D60" s="28">
        <v>40.0</v>
      </c>
      <c r="E60" s="28">
        <v>17975.0</v>
      </c>
      <c r="F60" s="28" t="s">
        <v>45</v>
      </c>
      <c r="G60" s="28">
        <v>1836.0</v>
      </c>
      <c r="H60" s="31" t="s">
        <v>47</v>
      </c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7" t="s">
        <v>75</v>
      </c>
      <c r="B61" s="28" t="s">
        <v>40</v>
      </c>
      <c r="C61" s="28">
        <v>2.0</v>
      </c>
      <c r="D61" s="28">
        <v>40.0</v>
      </c>
      <c r="E61" s="28">
        <v>17975.0</v>
      </c>
      <c r="F61" s="28" t="s">
        <v>45</v>
      </c>
      <c r="G61" s="28">
        <v>1836.0</v>
      </c>
      <c r="H61" s="31" t="s">
        <v>47</v>
      </c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/>
      <c r="B62" s="26"/>
      <c r="C62" s="26"/>
      <c r="D62" s="93">
        <f>AVERAGE(D37,D38,D41,D42,D48:D50,D53:D57)</f>
        <v>25.66666667</v>
      </c>
      <c r="E62" s="94">
        <f>AVERAGE(E34:E61)</f>
        <v>44939.53571</v>
      </c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38" t="s">
        <v>85</v>
      </c>
      <c r="B63" s="26"/>
      <c r="C63" s="26"/>
      <c r="D63" s="26"/>
      <c r="E63" s="94">
        <f>AVERAGE(E34,E35,E36,E39,E40,E43:E47,E51:E52,E58:E61)</f>
        <v>46309.6875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48" t="s">
        <v>86</v>
      </c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49" t="s">
        <v>87</v>
      </c>
      <c r="B66" s="50"/>
      <c r="C66" s="51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52" t="s">
        <v>84</v>
      </c>
      <c r="B67" s="52" t="s">
        <v>88</v>
      </c>
      <c r="C67" s="52" t="s">
        <v>89</v>
      </c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53">
        <f>J36</f>
        <v>0.4642857143</v>
      </c>
      <c r="B68" s="53">
        <f>J34/SUM(J33:J35)</f>
        <v>0.5357142857</v>
      </c>
      <c r="C68" s="54">
        <f>1-(A68^2+B68^2)</f>
        <v>0.4974489796</v>
      </c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55" t="s">
        <v>80</v>
      </c>
      <c r="B70" s="56" t="s">
        <v>90</v>
      </c>
      <c r="C70" s="56" t="s">
        <v>91</v>
      </c>
      <c r="D70" s="56" t="s">
        <v>92</v>
      </c>
      <c r="E70" s="56" t="s">
        <v>93</v>
      </c>
      <c r="F70" s="56" t="s">
        <v>15</v>
      </c>
      <c r="G70" s="56" t="s">
        <v>88</v>
      </c>
      <c r="H70" s="56" t="s">
        <v>94</v>
      </c>
      <c r="I70" s="56" t="s">
        <v>95</v>
      </c>
      <c r="J70" s="56" t="s">
        <v>96</v>
      </c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57" t="s">
        <v>122</v>
      </c>
      <c r="B71" s="58">
        <f>COUNTA(F34:F61)</f>
        <v>28</v>
      </c>
      <c r="C71" s="59">
        <v>14.0</v>
      </c>
      <c r="D71" s="60">
        <v>5.0</v>
      </c>
      <c r="E71" s="61">
        <f t="shared" ref="E71:E72" si="1">C71-D71</f>
        <v>9</v>
      </c>
      <c r="F71" s="62">
        <f t="shared" ref="F71:F72" si="2">D71/C71</f>
        <v>0.3571428571</v>
      </c>
      <c r="G71" s="62">
        <f t="shared" ref="G71:G72" si="3">E71/C71</f>
        <v>0.6428571429</v>
      </c>
      <c r="H71" s="62">
        <f t="shared" ref="H71:H72" si="4">1-((F71^2)+(G71^2))</f>
        <v>0.4591836735</v>
      </c>
      <c r="I71" s="63">
        <f>C71/B71</f>
        <v>0.5</v>
      </c>
      <c r="J71" s="64">
        <f>$C$68-((I71*H71)+(I72*H72))</f>
        <v>0.02295918367</v>
      </c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57" t="s">
        <v>123</v>
      </c>
      <c r="B72" s="71"/>
      <c r="C72" s="66">
        <v>14.0</v>
      </c>
      <c r="D72" s="67">
        <v>8.0</v>
      </c>
      <c r="E72" s="68">
        <f t="shared" si="1"/>
        <v>6</v>
      </c>
      <c r="F72" s="69">
        <f t="shared" si="2"/>
        <v>0.5714285714</v>
      </c>
      <c r="G72" s="69">
        <f t="shared" si="3"/>
        <v>0.4285714286</v>
      </c>
      <c r="H72" s="69">
        <f t="shared" si="4"/>
        <v>0.4897959184</v>
      </c>
      <c r="I72" s="70">
        <f>C72/B71</f>
        <v>0.5</v>
      </c>
      <c r="J72" s="71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55" t="s">
        <v>33</v>
      </c>
      <c r="B74" s="56" t="s">
        <v>90</v>
      </c>
      <c r="C74" s="56" t="s">
        <v>91</v>
      </c>
      <c r="D74" s="56" t="s">
        <v>97</v>
      </c>
      <c r="E74" s="56" t="s">
        <v>93</v>
      </c>
      <c r="F74" s="56" t="s">
        <v>15</v>
      </c>
      <c r="G74" s="56" t="s">
        <v>88</v>
      </c>
      <c r="H74" s="56" t="s">
        <v>94</v>
      </c>
      <c r="I74" s="56" t="s">
        <v>95</v>
      </c>
      <c r="J74" s="56" t="s">
        <v>96</v>
      </c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0" customHeight="1">
      <c r="A75" s="72" t="s">
        <v>41</v>
      </c>
      <c r="B75" s="58">
        <f>B71</f>
        <v>28</v>
      </c>
      <c r="C75" s="73">
        <v>12.0</v>
      </c>
      <c r="D75" s="74">
        <v>8.0</v>
      </c>
      <c r="E75" s="73">
        <f t="shared" ref="E75:E76" si="5">C75-D75</f>
        <v>4</v>
      </c>
      <c r="F75" s="75">
        <f t="shared" ref="F75:F76" si="6">D75/C75</f>
        <v>0.6666666667</v>
      </c>
      <c r="G75" s="75">
        <f t="shared" ref="G75:G76" si="7">E75/C75</f>
        <v>0.3333333333</v>
      </c>
      <c r="H75" s="76">
        <f t="shared" ref="H75:H76" si="8">1-((F75^2)+(G75^2))</f>
        <v>0.4444444444</v>
      </c>
      <c r="I75" s="75">
        <f>C75/B75</f>
        <v>0.4285714286</v>
      </c>
      <c r="J75" s="77">
        <f>C68-((I75*H75)+(I76*H76))</f>
        <v>0.06143707483</v>
      </c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0" customHeight="1">
      <c r="A76" s="72" t="s">
        <v>45</v>
      </c>
      <c r="B76" s="71"/>
      <c r="C76" s="73">
        <v>16.0</v>
      </c>
      <c r="D76" s="74">
        <v>5.0</v>
      </c>
      <c r="E76" s="73">
        <f t="shared" si="5"/>
        <v>11</v>
      </c>
      <c r="F76" s="75">
        <f t="shared" si="6"/>
        <v>0.3125</v>
      </c>
      <c r="G76" s="75">
        <f t="shared" si="7"/>
        <v>0.6875</v>
      </c>
      <c r="H76" s="76">
        <f t="shared" si="8"/>
        <v>0.4296875</v>
      </c>
      <c r="I76" s="75">
        <f>C76/B75</f>
        <v>0.5714285714</v>
      </c>
      <c r="J76" s="71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0" customHeight="1">
      <c r="A77" s="32"/>
      <c r="B77" s="78"/>
      <c r="C77" s="79"/>
      <c r="D77" s="32"/>
      <c r="E77" s="79"/>
      <c r="F77" s="80"/>
      <c r="G77" s="80"/>
      <c r="H77" s="81"/>
      <c r="I77" s="32"/>
      <c r="J77" s="82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38" t="s">
        <v>124</v>
      </c>
      <c r="B78" s="26"/>
      <c r="C78" s="26"/>
      <c r="D78" s="32"/>
      <c r="E78" s="79"/>
      <c r="F78" s="80"/>
      <c r="G78" s="80"/>
      <c r="H78" s="81"/>
      <c r="I78" s="32"/>
      <c r="J78" s="82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48" t="s">
        <v>101</v>
      </c>
      <c r="B79" s="34" t="s">
        <v>125</v>
      </c>
      <c r="C79" s="26"/>
      <c r="D79" s="32"/>
      <c r="E79" s="79"/>
      <c r="F79" s="80"/>
      <c r="G79" s="80"/>
      <c r="H79" s="81"/>
      <c r="I79" s="32"/>
      <c r="J79" s="82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32"/>
      <c r="B80" s="32"/>
      <c r="C80" s="32"/>
      <c r="D80" s="32"/>
      <c r="E80" s="32"/>
      <c r="F80" s="40">
        <v>4.0</v>
      </c>
      <c r="G80" s="41" t="s">
        <v>81</v>
      </c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ht="15.0" customHeight="1">
      <c r="A81" s="49" t="s">
        <v>125</v>
      </c>
      <c r="B81" s="50"/>
      <c r="C81" s="51"/>
      <c r="D81" s="32"/>
      <c r="E81" s="79"/>
      <c r="F81" s="42">
        <v>4.0</v>
      </c>
      <c r="G81" s="43" t="s">
        <v>82</v>
      </c>
      <c r="H81" s="81"/>
      <c r="I81" s="32"/>
      <c r="J81" s="82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0" customHeight="1">
      <c r="A82" s="52" t="s">
        <v>77</v>
      </c>
      <c r="B82" s="52" t="s">
        <v>88</v>
      </c>
      <c r="C82" s="52" t="s">
        <v>89</v>
      </c>
      <c r="D82" s="32"/>
      <c r="E82" s="79"/>
      <c r="F82" s="42">
        <v>4.0</v>
      </c>
      <c r="G82" s="43" t="s">
        <v>83</v>
      </c>
      <c r="H82" s="81"/>
      <c r="I82" s="32"/>
      <c r="J82" s="82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0" customHeight="1">
      <c r="A83" s="53">
        <f>F83</f>
        <v>0.6666666667</v>
      </c>
      <c r="B83" s="53">
        <f>F80/SUM(F80:F82)</f>
        <v>0.3333333333</v>
      </c>
      <c r="C83" s="54">
        <f>1-(A83^2+B83^2)</f>
        <v>0.4444444444</v>
      </c>
      <c r="D83" s="32"/>
      <c r="E83" s="79"/>
      <c r="F83" s="44">
        <f>(F82+F81)/SUM(F80:F82)</f>
        <v>0.6666666667</v>
      </c>
      <c r="G83" s="43" t="s">
        <v>84</v>
      </c>
      <c r="H83" s="81"/>
      <c r="I83" s="32"/>
      <c r="J83" s="82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0" customHeight="1">
      <c r="A84" s="32"/>
      <c r="B84" s="78"/>
      <c r="C84" s="79"/>
      <c r="D84" s="32"/>
      <c r="E84" s="79"/>
      <c r="F84" s="80"/>
      <c r="G84" s="80"/>
      <c r="H84" s="81"/>
      <c r="I84" s="32"/>
      <c r="J84" s="82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55" t="s">
        <v>29</v>
      </c>
      <c r="B85" s="56" t="s">
        <v>90</v>
      </c>
      <c r="C85" s="56" t="s">
        <v>91</v>
      </c>
      <c r="D85" s="56" t="s">
        <v>92</v>
      </c>
      <c r="E85" s="56" t="s">
        <v>93</v>
      </c>
      <c r="F85" s="56" t="s">
        <v>15</v>
      </c>
      <c r="G85" s="56" t="s">
        <v>88</v>
      </c>
      <c r="H85" s="56" t="s">
        <v>94</v>
      </c>
      <c r="I85" s="56" t="s">
        <v>95</v>
      </c>
      <c r="J85" s="56" t="s">
        <v>96</v>
      </c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57" t="s">
        <v>49</v>
      </c>
      <c r="B86" s="58">
        <v>12.0</v>
      </c>
      <c r="C86" s="68">
        <v>4.0</v>
      </c>
      <c r="D86" s="67">
        <v>2.0</v>
      </c>
      <c r="E86" s="68">
        <f t="shared" ref="E86:E88" si="9">C86-D86</f>
        <v>2</v>
      </c>
      <c r="F86" s="69">
        <f t="shared" ref="F86:F88" si="10">D86/C86</f>
        <v>0.5</v>
      </c>
      <c r="G86" s="69">
        <f t="shared" ref="G86:G88" si="11">E86/C86</f>
        <v>0.5</v>
      </c>
      <c r="H86" s="69">
        <f t="shared" ref="H86:H88" si="12">1-((F86^2)+(G86^2))</f>
        <v>0.5</v>
      </c>
      <c r="I86" s="69">
        <f>C86/B86</f>
        <v>0.3333333333</v>
      </c>
      <c r="J86" s="77">
        <f>C83-((I86*H86)+(I87*H87)+(H88*I88))</f>
        <v>0.07777777778</v>
      </c>
      <c r="K86" s="83" t="s">
        <v>53</v>
      </c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57" t="s">
        <v>40</v>
      </c>
      <c r="B87" s="65"/>
      <c r="C87" s="68">
        <v>5.0</v>
      </c>
      <c r="D87" s="67">
        <v>2.0</v>
      </c>
      <c r="E87" s="68">
        <f t="shared" si="9"/>
        <v>3</v>
      </c>
      <c r="F87" s="69">
        <f t="shared" si="10"/>
        <v>0.4</v>
      </c>
      <c r="G87" s="69">
        <f t="shared" si="11"/>
        <v>0.6</v>
      </c>
      <c r="H87" s="69">
        <f t="shared" si="12"/>
        <v>0.48</v>
      </c>
      <c r="I87" s="69">
        <f>C87/B86</f>
        <v>0.4166666667</v>
      </c>
      <c r="J87" s="65"/>
      <c r="K87" s="83" t="s">
        <v>47</v>
      </c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57" t="s">
        <v>44</v>
      </c>
      <c r="B88" s="71"/>
      <c r="C88" s="68">
        <v>3.0</v>
      </c>
      <c r="D88" s="67">
        <v>0.0</v>
      </c>
      <c r="E88" s="68">
        <f t="shared" si="9"/>
        <v>3</v>
      </c>
      <c r="F88" s="69">
        <f t="shared" si="10"/>
        <v>0</v>
      </c>
      <c r="G88" s="69">
        <f t="shared" si="11"/>
        <v>1</v>
      </c>
      <c r="H88" s="69">
        <f t="shared" si="12"/>
        <v>0</v>
      </c>
      <c r="I88" s="69">
        <f>C88/B86</f>
        <v>0.25</v>
      </c>
      <c r="J88" s="71"/>
      <c r="K88" s="83" t="s">
        <v>42</v>
      </c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55" t="s">
        <v>31</v>
      </c>
      <c r="B90" s="56" t="s">
        <v>90</v>
      </c>
      <c r="C90" s="56" t="s">
        <v>91</v>
      </c>
      <c r="D90" s="56" t="s">
        <v>97</v>
      </c>
      <c r="E90" s="56" t="s">
        <v>93</v>
      </c>
      <c r="F90" s="56" t="s">
        <v>15</v>
      </c>
      <c r="G90" s="56" t="s">
        <v>88</v>
      </c>
      <c r="H90" s="56" t="s">
        <v>94</v>
      </c>
      <c r="I90" s="56" t="s">
        <v>95</v>
      </c>
      <c r="J90" s="56" t="s">
        <v>96</v>
      </c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72" t="s">
        <v>126</v>
      </c>
      <c r="B91" s="58">
        <f>B86</f>
        <v>12</v>
      </c>
      <c r="C91" s="73">
        <v>5.0</v>
      </c>
      <c r="D91" s="74">
        <v>2.0</v>
      </c>
      <c r="E91" s="73">
        <f t="shared" ref="E91:E92" si="13">C91-D91</f>
        <v>3</v>
      </c>
      <c r="F91" s="75">
        <f t="shared" ref="F91:F92" si="14">D91/C91</f>
        <v>0.4</v>
      </c>
      <c r="G91" s="75">
        <f t="shared" ref="G91:G92" si="15">E91/C91</f>
        <v>0.6</v>
      </c>
      <c r="H91" s="75">
        <f t="shared" ref="H91:H92" si="16">1-((F91^2)+(G91^2))</f>
        <v>0.48</v>
      </c>
      <c r="I91" s="75">
        <f>C91/B91</f>
        <v>0.4166666667</v>
      </c>
      <c r="J91" s="64">
        <f>C83-((I91*H91)+(I92*H92))</f>
        <v>0.006349206349</v>
      </c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72" t="s">
        <v>127</v>
      </c>
      <c r="B92" s="71"/>
      <c r="C92" s="73">
        <v>7.0</v>
      </c>
      <c r="D92" s="74">
        <v>5.0</v>
      </c>
      <c r="E92" s="73">
        <f t="shared" si="13"/>
        <v>2</v>
      </c>
      <c r="F92" s="75">
        <f t="shared" si="14"/>
        <v>0.7142857143</v>
      </c>
      <c r="G92" s="75">
        <f t="shared" si="15"/>
        <v>0.2857142857</v>
      </c>
      <c r="H92" s="75">
        <f t="shared" si="16"/>
        <v>0.4081632653</v>
      </c>
      <c r="I92" s="75">
        <f>C92/B91</f>
        <v>0.5833333333</v>
      </c>
      <c r="J92" s="71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38" t="s">
        <v>128</v>
      </c>
      <c r="B94" s="26"/>
      <c r="C94" s="26"/>
      <c r="D94" s="32"/>
      <c r="E94" s="79"/>
      <c r="F94" s="80"/>
      <c r="G94" s="80"/>
      <c r="H94" s="81"/>
      <c r="I94" s="80"/>
      <c r="J94" s="82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48" t="s">
        <v>101</v>
      </c>
      <c r="B95" s="34" t="s">
        <v>129</v>
      </c>
      <c r="C95" s="26"/>
      <c r="D95" s="32"/>
      <c r="E95" s="79"/>
      <c r="F95" s="80"/>
      <c r="G95" s="80"/>
      <c r="H95" s="81"/>
      <c r="I95" s="80"/>
      <c r="J95" s="82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32"/>
      <c r="B96" s="32"/>
      <c r="C96" s="32"/>
      <c r="D96" s="32"/>
      <c r="E96" s="32"/>
      <c r="F96" s="40">
        <v>3.0</v>
      </c>
      <c r="G96" s="41" t="s">
        <v>81</v>
      </c>
      <c r="H96" s="32"/>
      <c r="I96" s="32"/>
      <c r="J96" s="32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49" t="s">
        <v>129</v>
      </c>
      <c r="B97" s="50"/>
      <c r="C97" s="51"/>
      <c r="D97" s="32"/>
      <c r="E97" s="79"/>
      <c r="F97" s="42">
        <v>11.0</v>
      </c>
      <c r="G97" s="43" t="s">
        <v>82</v>
      </c>
      <c r="H97" s="81"/>
      <c r="I97" s="32"/>
      <c r="J97" s="82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52" t="s">
        <v>77</v>
      </c>
      <c r="B98" s="52" t="s">
        <v>88</v>
      </c>
      <c r="C98" s="52" t="s">
        <v>89</v>
      </c>
      <c r="D98" s="32"/>
      <c r="E98" s="79"/>
      <c r="F98" s="42">
        <v>2.0</v>
      </c>
      <c r="G98" s="43" t="s">
        <v>83</v>
      </c>
      <c r="H98" s="81"/>
      <c r="I98" s="32"/>
      <c r="J98" s="82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53">
        <f>F99</f>
        <v>0.3125</v>
      </c>
      <c r="B99" s="53">
        <f>F97/SUM(F96:F98)</f>
        <v>0.6875</v>
      </c>
      <c r="C99" s="54">
        <f>1-(A99^2+B99^2)</f>
        <v>0.4296875</v>
      </c>
      <c r="D99" s="32"/>
      <c r="E99" s="79"/>
      <c r="F99" s="44">
        <f>(F96+F98)/SUM(F96:F98)</f>
        <v>0.3125</v>
      </c>
      <c r="G99" s="43" t="s">
        <v>84</v>
      </c>
      <c r="H99" s="81"/>
      <c r="I99" s="32"/>
      <c r="J99" s="82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32"/>
      <c r="B100" s="78"/>
      <c r="C100" s="79"/>
      <c r="D100" s="32"/>
      <c r="E100" s="79"/>
      <c r="F100" s="80"/>
      <c r="G100" s="80"/>
      <c r="H100" s="81"/>
      <c r="I100" s="32"/>
      <c r="J100" s="82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55" t="s">
        <v>29</v>
      </c>
      <c r="B101" s="56" t="s">
        <v>90</v>
      </c>
      <c r="C101" s="56" t="s">
        <v>91</v>
      </c>
      <c r="D101" s="56" t="s">
        <v>92</v>
      </c>
      <c r="E101" s="56" t="s">
        <v>93</v>
      </c>
      <c r="F101" s="56" t="s">
        <v>15</v>
      </c>
      <c r="G101" s="56" t="s">
        <v>88</v>
      </c>
      <c r="H101" s="56" t="s">
        <v>94</v>
      </c>
      <c r="I101" s="56" t="s">
        <v>95</v>
      </c>
      <c r="J101" s="56" t="s">
        <v>96</v>
      </c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57" t="s">
        <v>49</v>
      </c>
      <c r="B102" s="58">
        <v>16.0</v>
      </c>
      <c r="C102" s="68">
        <v>4.0</v>
      </c>
      <c r="D102" s="67">
        <v>0.0</v>
      </c>
      <c r="E102" s="68">
        <f t="shared" ref="E102:E104" si="17">C102-D102</f>
        <v>4</v>
      </c>
      <c r="F102" s="69">
        <f t="shared" ref="F102:F104" si="18">D102/C102</f>
        <v>0</v>
      </c>
      <c r="G102" s="69">
        <f t="shared" ref="G102:G104" si="19">E102/C102</f>
        <v>1</v>
      </c>
      <c r="H102" s="69">
        <f t="shared" ref="H102:H104" si="20">1-((F102^2)+(G102^2))</f>
        <v>0</v>
      </c>
      <c r="I102" s="69">
        <f>C102/B102</f>
        <v>0.25</v>
      </c>
      <c r="J102" s="77">
        <f>C99-((I102*H102)+(I103*H103)+(H104*I104))</f>
        <v>0.1380208333</v>
      </c>
      <c r="K102" s="83" t="s">
        <v>47</v>
      </c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57" t="s">
        <v>40</v>
      </c>
      <c r="B103" s="65"/>
      <c r="C103" s="68">
        <v>6.0</v>
      </c>
      <c r="D103" s="67">
        <v>1.0</v>
      </c>
      <c r="E103" s="68">
        <f t="shared" si="17"/>
        <v>5</v>
      </c>
      <c r="F103" s="69">
        <f t="shared" si="18"/>
        <v>0.1666666667</v>
      </c>
      <c r="G103" s="69">
        <f t="shared" si="19"/>
        <v>0.8333333333</v>
      </c>
      <c r="H103" s="69">
        <f t="shared" si="20"/>
        <v>0.2777777778</v>
      </c>
      <c r="I103" s="69">
        <f>C103/B102</f>
        <v>0.375</v>
      </c>
      <c r="J103" s="65"/>
      <c r="K103" s="83" t="s">
        <v>47</v>
      </c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57" t="s">
        <v>44</v>
      </c>
      <c r="B104" s="71"/>
      <c r="C104" s="68">
        <v>6.0</v>
      </c>
      <c r="D104" s="67">
        <v>3.0</v>
      </c>
      <c r="E104" s="68">
        <f t="shared" si="17"/>
        <v>3</v>
      </c>
      <c r="F104" s="69">
        <f t="shared" si="18"/>
        <v>0.5</v>
      </c>
      <c r="G104" s="69">
        <f t="shared" si="19"/>
        <v>0.5</v>
      </c>
      <c r="H104" s="69">
        <f t="shared" si="20"/>
        <v>0.5</v>
      </c>
      <c r="I104" s="69">
        <f>C104/B102</f>
        <v>0.375</v>
      </c>
      <c r="J104" s="71"/>
      <c r="K104" s="83" t="s">
        <v>42</v>
      </c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55" t="s">
        <v>80</v>
      </c>
      <c r="B106" s="56" t="s">
        <v>90</v>
      </c>
      <c r="C106" s="56" t="s">
        <v>91</v>
      </c>
      <c r="D106" s="56" t="s">
        <v>97</v>
      </c>
      <c r="E106" s="56" t="s">
        <v>93</v>
      </c>
      <c r="F106" s="56" t="s">
        <v>15</v>
      </c>
      <c r="G106" s="56" t="s">
        <v>88</v>
      </c>
      <c r="H106" s="56" t="s">
        <v>94</v>
      </c>
      <c r="I106" s="56" t="s">
        <v>95</v>
      </c>
      <c r="J106" s="56" t="s">
        <v>96</v>
      </c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57" t="s">
        <v>130</v>
      </c>
      <c r="B107" s="58">
        <f>B102</f>
        <v>16</v>
      </c>
      <c r="C107" s="73">
        <v>9.0</v>
      </c>
      <c r="D107" s="74">
        <v>2.0</v>
      </c>
      <c r="E107" s="73">
        <f t="shared" ref="E107:E108" si="21">C107-D107</f>
        <v>7</v>
      </c>
      <c r="F107" s="75">
        <f t="shared" ref="F107:F108" si="22">D107/C107</f>
        <v>0.2222222222</v>
      </c>
      <c r="G107" s="75">
        <f t="shared" ref="G107:G108" si="23">E107/C107</f>
        <v>0.7777777778</v>
      </c>
      <c r="H107" s="76">
        <f t="shared" ref="H107:H108" si="24">1-((F107^2)+(G107^2))</f>
        <v>0.3456790123</v>
      </c>
      <c r="I107" s="75">
        <f>C107/B107</f>
        <v>0.5625</v>
      </c>
      <c r="J107" s="64">
        <f>C99-((I107*H107)+(I108*H108))</f>
        <v>0.02095734127</v>
      </c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57" t="s">
        <v>131</v>
      </c>
      <c r="B108" s="71"/>
      <c r="C108" s="73">
        <v>7.0</v>
      </c>
      <c r="D108" s="74">
        <v>3.0</v>
      </c>
      <c r="E108" s="73">
        <f t="shared" si="21"/>
        <v>4</v>
      </c>
      <c r="F108" s="75">
        <f t="shared" si="22"/>
        <v>0.4285714286</v>
      </c>
      <c r="G108" s="75">
        <f t="shared" si="23"/>
        <v>0.5714285714</v>
      </c>
      <c r="H108" s="76">
        <f t="shared" si="24"/>
        <v>0.4897959184</v>
      </c>
      <c r="I108" s="75">
        <f>C108/B107</f>
        <v>0.4375</v>
      </c>
      <c r="J108" s="71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6"/>
      <c r="B118" s="26"/>
      <c r="C118" s="26"/>
      <c r="D118" s="26"/>
      <c r="E118" s="26"/>
      <c r="F118" s="26"/>
      <c r="G118" s="84" t="s">
        <v>107</v>
      </c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6"/>
      <c r="B119" s="26"/>
      <c r="C119" s="26"/>
      <c r="D119" s="26"/>
      <c r="E119" s="26"/>
      <c r="F119" s="26"/>
      <c r="G119" s="85" t="s">
        <v>99</v>
      </c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ht="15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ht="15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ht="15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ht="15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ht="15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ht="15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ht="15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ht="15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ht="15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ht="15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ht="15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ht="15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ht="15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ht="15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ht="15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ht="15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ht="15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ht="15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ht="15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ht="15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ht="15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ht="15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ht="15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ht="15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ht="15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ht="15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ht="15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ht="15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ht="15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ht="15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ht="15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ht="15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ht="15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ht="15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ht="15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ht="15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ht="15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ht="15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ht="15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ht="15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ht="15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ht="15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ht="15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ht="15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ht="15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ht="15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ht="15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ht="15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ht="15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ht="15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ht="15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ht="15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ht="15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ht="15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ht="15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ht="15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ht="15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ht="15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ht="15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ht="15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ht="15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ht="15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ht="15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ht="15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ht="15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ht="15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ht="15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ht="15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ht="15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ht="15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ht="15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ht="15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ht="15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ht="15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ht="15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ht="15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ht="15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ht="15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ht="15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ht="15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ht="15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ht="15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ht="15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ht="15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ht="15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ht="15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ht="15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ht="15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ht="15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ht="15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ht="15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ht="15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ht="15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ht="15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ht="15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ht="15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ht="15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ht="15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ht="15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ht="15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ht="15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ht="15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ht="15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ht="15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ht="15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ht="15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ht="15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ht="15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ht="15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ht="15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ht="15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ht="15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ht="15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ht="15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ht="15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ht="15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ht="15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ht="15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ht="15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ht="15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ht="15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ht="15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ht="15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ht="15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ht="15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ht="15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ht="15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ht="15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ht="15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ht="15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ht="15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ht="15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ht="15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ht="15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ht="15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ht="15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ht="15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ht="15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ht="15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ht="15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ht="15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ht="15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ht="15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ht="15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ht="15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ht="15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ht="15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ht="15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ht="15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ht="15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ht="15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ht="15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ht="15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ht="15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ht="15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ht="15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ht="15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ht="15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ht="15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ht="15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ht="15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ht="15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ht="15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ht="15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ht="15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ht="15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ht="15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ht="15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ht="15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ht="15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ht="15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ht="15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ht="15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ht="15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ht="15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ht="15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ht="15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ht="15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ht="15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ht="15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ht="15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ht="15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ht="15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ht="15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ht="15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ht="15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ht="15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ht="15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ht="15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ht="15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ht="15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ht="15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ht="15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ht="15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ht="15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ht="15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ht="15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ht="15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ht="15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ht="15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ht="15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ht="15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ht="15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ht="15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ht="15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ht="15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ht="15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ht="15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ht="15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ht="15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ht="15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ht="15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ht="15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ht="15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ht="15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ht="15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ht="15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ht="15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ht="15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ht="15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ht="15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ht="15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ht="15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ht="15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ht="15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ht="15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ht="15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ht="15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ht="15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ht="15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ht="15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ht="15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ht="15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ht="15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ht="15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ht="15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ht="15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ht="15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ht="15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ht="15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ht="15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ht="15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ht="15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ht="15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ht="15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ht="15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ht="15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ht="15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ht="15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ht="15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ht="15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ht="15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ht="15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ht="15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ht="15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ht="15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ht="15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ht="15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ht="15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ht="15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ht="15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ht="15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ht="15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ht="15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ht="15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ht="15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ht="15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ht="15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ht="15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ht="15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ht="15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ht="15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ht="15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ht="15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ht="15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ht="15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ht="15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ht="15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ht="15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ht="15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ht="15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ht="15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ht="15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ht="15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ht="15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ht="15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ht="15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ht="15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ht="15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ht="15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ht="15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ht="15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ht="15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ht="15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ht="15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ht="15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ht="15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ht="15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ht="15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ht="15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ht="15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ht="15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ht="15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ht="15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ht="15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ht="15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ht="15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ht="15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ht="15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ht="15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ht="15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ht="15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ht="15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ht="15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ht="15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ht="15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ht="15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ht="15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ht="15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ht="15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ht="15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ht="15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ht="15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ht="15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ht="15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ht="15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ht="15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ht="15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ht="15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ht="15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ht="15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ht="15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ht="15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ht="15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ht="15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ht="15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ht="15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ht="15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ht="15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ht="15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ht="15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ht="15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ht="15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ht="15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ht="15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ht="15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ht="15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ht="15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ht="15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ht="15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ht="15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ht="15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ht="15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ht="15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ht="15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ht="15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ht="15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ht="15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ht="15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ht="15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ht="15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ht="15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ht="15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ht="15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ht="15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ht="15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ht="15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ht="15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ht="15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ht="15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ht="15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ht="15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ht="15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ht="15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ht="15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ht="15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ht="15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ht="15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ht="15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ht="15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ht="15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ht="15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ht="15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ht="15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ht="15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ht="15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ht="15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ht="15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ht="15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ht="15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ht="15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ht="15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ht="15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ht="15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ht="15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ht="15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ht="15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ht="15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ht="15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ht="15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ht="15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ht="15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ht="15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ht="15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ht="15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ht="15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ht="15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ht="15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ht="15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ht="15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ht="15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ht="15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ht="15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ht="15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ht="15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ht="15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ht="15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ht="15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ht="15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ht="15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ht="15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ht="15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ht="15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ht="15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ht="15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ht="15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ht="15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ht="15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ht="15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ht="15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ht="15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ht="15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ht="15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ht="15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ht="15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ht="15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ht="15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ht="15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ht="15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ht="15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ht="15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ht="15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ht="15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ht="15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ht="15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ht="15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ht="15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ht="15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ht="15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ht="15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ht="15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ht="15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ht="15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ht="15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ht="15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ht="15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ht="15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ht="15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ht="15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ht="15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ht="15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ht="15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ht="15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ht="15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ht="15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ht="15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ht="15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ht="15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ht="15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ht="15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ht="15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ht="15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ht="15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ht="15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ht="15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ht="15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ht="15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ht="15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ht="15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ht="15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ht="15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ht="15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ht="15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ht="15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ht="15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ht="15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ht="15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ht="15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ht="15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ht="15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ht="15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ht="15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ht="15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ht="15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ht="15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ht="15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ht="15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ht="15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ht="15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ht="15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ht="15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ht="15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ht="15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ht="15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ht="15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ht="15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ht="15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ht="15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ht="15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ht="15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ht="15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ht="15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ht="15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ht="15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ht="15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ht="15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ht="15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ht="15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ht="15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ht="15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ht="15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ht="15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ht="15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ht="15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ht="15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ht="15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ht="15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ht="15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ht="15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ht="15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ht="15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ht="15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ht="15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ht="15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ht="15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ht="15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ht="15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ht="15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ht="15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ht="15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ht="15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ht="15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ht="15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ht="15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ht="15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ht="15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ht="15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ht="15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ht="15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ht="15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ht="15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ht="15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ht="15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ht="15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ht="15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ht="15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ht="15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ht="15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ht="15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ht="15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ht="15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ht="15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ht="15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ht="15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ht="15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ht="15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ht="15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ht="15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ht="15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ht="15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ht="15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ht="15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ht="15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ht="15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ht="15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ht="15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ht="15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ht="15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ht="15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ht="15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ht="15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ht="15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ht="15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ht="15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ht="15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ht="15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ht="15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ht="15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ht="15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ht="15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ht="15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ht="15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ht="15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ht="15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ht="15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ht="15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ht="15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ht="15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ht="15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ht="15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ht="15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ht="15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ht="15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ht="15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ht="15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ht="15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ht="15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ht="15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ht="15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ht="15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ht="15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ht="15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ht="15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ht="15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ht="15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ht="15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ht="15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ht="15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ht="15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ht="15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ht="15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ht="15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ht="15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ht="15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ht="15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ht="15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ht="15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ht="15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ht="15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ht="15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ht="15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ht="15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ht="15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ht="15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ht="15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ht="15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ht="15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ht="15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ht="15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ht="15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ht="15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ht="15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ht="15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ht="15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ht="15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ht="15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ht="15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ht="15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ht="15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ht="15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ht="15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ht="15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ht="15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ht="15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ht="15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ht="15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ht="15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ht="15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ht="15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ht="15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ht="15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ht="15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ht="15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ht="15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ht="15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ht="15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ht="15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ht="15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ht="15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ht="15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ht="15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ht="15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ht="15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ht="15.7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ht="15.7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ht="15.7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ht="15.7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ht="15.7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ht="15.7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ht="15.7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ht="15.7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ht="15.7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ht="15.7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ht="15.7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ht="15.7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ht="15.7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ht="15.7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ht="15.7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ht="15.7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ht="15.7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ht="15.7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ht="15.7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ht="15.7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ht="15.7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ht="15.7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ht="15.7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ht="15.7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ht="15.7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ht="15.7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ht="15.7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ht="15.7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ht="15.7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ht="15.7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ht="15.7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ht="15.7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ht="15.7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ht="15.7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ht="15.7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ht="15.7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ht="15.7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ht="15.7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ht="15.7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ht="15.7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ht="15.7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ht="15.7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ht="15.7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ht="15.7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ht="15.7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ht="15.7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ht="15.7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ht="15.7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ht="15.7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ht="15.7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ht="15.7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ht="15.7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ht="15.7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ht="15.7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ht="15.7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ht="15.7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ht="15.7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ht="15.7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ht="15.7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ht="15.7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ht="15.7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ht="15.7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ht="15.7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ht="15.7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ht="15.7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ht="15.7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ht="15.7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ht="15.7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autoFilter ref="$A$1:$I$29"/>
  <mergeCells count="15">
    <mergeCell ref="B86:B88"/>
    <mergeCell ref="B91:B92"/>
    <mergeCell ref="A97:C97"/>
    <mergeCell ref="B102:B104"/>
    <mergeCell ref="B107:B108"/>
    <mergeCell ref="J91:J92"/>
    <mergeCell ref="J102:J104"/>
    <mergeCell ref="J107:J108"/>
    <mergeCell ref="A66:C66"/>
    <mergeCell ref="B71:B72"/>
    <mergeCell ref="J71:J72"/>
    <mergeCell ref="B75:B76"/>
    <mergeCell ref="J75:J76"/>
    <mergeCell ref="A81:C81"/>
    <mergeCell ref="J86:J88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8.44"/>
    <col customWidth="1" min="2" max="26" width="10.56"/>
  </cols>
  <sheetData>
    <row r="1" ht="15.75" customHeight="1">
      <c r="J1" s="95" t="s">
        <v>132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5.67"/>
    <col customWidth="1" min="2" max="2" width="11.33"/>
    <col customWidth="1" min="3" max="4" width="10.56"/>
    <col customWidth="1" min="5" max="5" width="10.78"/>
    <col customWidth="1" min="6" max="6" width="37.33"/>
    <col customWidth="1" min="7" max="10" width="10.56"/>
    <col customWidth="1" min="11" max="11" width="37.33"/>
    <col customWidth="1" min="12" max="12" width="10.56"/>
    <col customWidth="1" min="13" max="13" width="17.44"/>
    <col customWidth="1" min="14" max="26" width="10.56"/>
  </cols>
  <sheetData>
    <row r="1" ht="15.75" customHeight="1">
      <c r="J1" s="95" t="s">
        <v>132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>
      <c r="G37" s="96" t="s">
        <v>133</v>
      </c>
      <c r="H37" s="97"/>
      <c r="M37" s="96" t="s">
        <v>134</v>
      </c>
      <c r="N37" s="97"/>
    </row>
    <row r="38" ht="15.75" customHeight="1">
      <c r="A38" s="98" t="s">
        <v>28</v>
      </c>
      <c r="B38" s="99" t="s">
        <v>135</v>
      </c>
      <c r="C38" s="99" t="s">
        <v>136</v>
      </c>
      <c r="D38" s="99" t="s">
        <v>137</v>
      </c>
      <c r="E38" s="99" t="s">
        <v>138</v>
      </c>
      <c r="G38" s="98"/>
      <c r="H38" s="99" t="s">
        <v>135</v>
      </c>
      <c r="I38" s="99" t="s">
        <v>136</v>
      </c>
      <c r="J38" s="99" t="s">
        <v>137</v>
      </c>
      <c r="K38" s="99" t="s">
        <v>138</v>
      </c>
      <c r="M38" s="100" t="s">
        <v>139</v>
      </c>
      <c r="N38" s="101">
        <v>-0.21</v>
      </c>
    </row>
    <row r="39" ht="15.75" customHeight="1">
      <c r="A39" s="100" t="s">
        <v>140</v>
      </c>
      <c r="B39" s="101">
        <v>5.7</v>
      </c>
      <c r="C39" s="101">
        <v>0.0</v>
      </c>
      <c r="D39" s="101">
        <v>5.0</v>
      </c>
      <c r="E39" s="101">
        <v>1.0</v>
      </c>
      <c r="G39" s="100" t="s">
        <v>139</v>
      </c>
      <c r="H39" s="101">
        <v>-0.2</v>
      </c>
      <c r="I39" s="101">
        <v>0.55</v>
      </c>
      <c r="J39" s="101">
        <v>0.2</v>
      </c>
      <c r="K39" s="101">
        <v>-0.02</v>
      </c>
      <c r="M39" s="100" t="s">
        <v>141</v>
      </c>
      <c r="N39" s="101">
        <v>0.27</v>
      </c>
    </row>
    <row r="40" ht="15.75" customHeight="1">
      <c r="A40" s="100" t="s">
        <v>142</v>
      </c>
      <c r="B40" s="101">
        <v>5.9</v>
      </c>
      <c r="C40" s="101">
        <v>2.0</v>
      </c>
      <c r="D40" s="101">
        <v>4.0</v>
      </c>
      <c r="E40" s="101">
        <v>1.0</v>
      </c>
      <c r="G40" s="100" t="s">
        <v>141</v>
      </c>
      <c r="H40" s="101">
        <v>0.15</v>
      </c>
      <c r="I40" s="101">
        <v>0.75</v>
      </c>
      <c r="J40" s="101">
        <v>-0.1</v>
      </c>
      <c r="K40" s="101">
        <v>0.4</v>
      </c>
    </row>
    <row r="41" ht="15.75" customHeight="1">
      <c r="A41" s="100" t="s">
        <v>143</v>
      </c>
      <c r="B41" s="101">
        <v>6.2</v>
      </c>
      <c r="C41" s="101">
        <v>1.0</v>
      </c>
      <c r="D41" s="101">
        <v>6.0</v>
      </c>
      <c r="E41" s="101">
        <v>3.0</v>
      </c>
    </row>
    <row r="42" ht="15.75" customHeight="1">
      <c r="A42" s="102" t="s">
        <v>144</v>
      </c>
      <c r="B42" s="103">
        <f t="shared" ref="B42:E42" si="1">AVERAGE(B39:B41)</f>
        <v>5.933333333</v>
      </c>
      <c r="C42" s="103">
        <f t="shared" si="1"/>
        <v>1</v>
      </c>
      <c r="D42" s="103">
        <f t="shared" si="1"/>
        <v>5</v>
      </c>
      <c r="E42" s="103">
        <f t="shared" si="1"/>
        <v>1.666666667</v>
      </c>
    </row>
    <row r="43" ht="15.75" customHeight="1">
      <c r="A43" s="104" t="s">
        <v>145</v>
      </c>
      <c r="B43" s="103">
        <f t="shared" ref="B43:E43" si="2">STDEV(B39:B41)</f>
        <v>0.2516611478</v>
      </c>
      <c r="C43" s="103">
        <f t="shared" si="2"/>
        <v>1</v>
      </c>
      <c r="D43" s="103">
        <f t="shared" si="2"/>
        <v>1</v>
      </c>
      <c r="E43" s="103">
        <f t="shared" si="2"/>
        <v>1.154700538</v>
      </c>
    </row>
    <row r="44" ht="15.75" customHeight="1"/>
    <row r="45" ht="15.75" customHeight="1">
      <c r="A45" s="98" t="s">
        <v>28</v>
      </c>
      <c r="B45" s="99" t="s">
        <v>135</v>
      </c>
      <c r="C45" s="99" t="s">
        <v>136</v>
      </c>
      <c r="D45" s="99" t="s">
        <v>137</v>
      </c>
      <c r="E45" s="99" t="s">
        <v>138</v>
      </c>
    </row>
    <row r="46" ht="15.75" customHeight="1">
      <c r="A46" s="100" t="s">
        <v>140</v>
      </c>
      <c r="B46" s="105">
        <f t="shared" ref="B46:E46" si="3">(B39-B42)/B43</f>
        <v>-0.9271726499</v>
      </c>
      <c r="C46" s="105">
        <f t="shared" si="3"/>
        <v>-1</v>
      </c>
      <c r="D46" s="105">
        <f t="shared" si="3"/>
        <v>0</v>
      </c>
      <c r="E46" s="105">
        <f t="shared" si="3"/>
        <v>-0.5773502692</v>
      </c>
    </row>
    <row r="47" ht="15.75" customHeight="1">
      <c r="A47" s="100" t="s">
        <v>142</v>
      </c>
      <c r="B47" s="105">
        <f t="shared" ref="B47:E47" si="4">(B40-B42)/B43</f>
        <v>-0.1324532357</v>
      </c>
      <c r="C47" s="105">
        <f t="shared" si="4"/>
        <v>1</v>
      </c>
      <c r="D47" s="105">
        <f t="shared" si="4"/>
        <v>-1</v>
      </c>
      <c r="E47" s="105">
        <f t="shared" si="4"/>
        <v>-0.5773502692</v>
      </c>
    </row>
    <row r="48" ht="15.75" customHeight="1">
      <c r="A48" s="100" t="s">
        <v>143</v>
      </c>
      <c r="B48" s="105">
        <f t="shared" ref="B48:E48" si="5">(B41-B42)/B43</f>
        <v>1.059625886</v>
      </c>
      <c r="C48" s="105">
        <f t="shared" si="5"/>
        <v>0</v>
      </c>
      <c r="D48" s="105">
        <f t="shared" si="5"/>
        <v>1</v>
      </c>
      <c r="E48" s="105">
        <f t="shared" si="5"/>
        <v>1.154700538</v>
      </c>
    </row>
    <row r="49" ht="15.75" customHeight="1">
      <c r="A49" s="102"/>
      <c r="B49" s="103"/>
      <c r="C49" s="103"/>
      <c r="D49" s="103"/>
      <c r="E49" s="103"/>
    </row>
    <row r="50" ht="15.75" customHeight="1"/>
    <row r="51" ht="15.75" customHeight="1">
      <c r="A51" s="106" t="s">
        <v>146</v>
      </c>
      <c r="B51" s="56" t="s">
        <v>147</v>
      </c>
      <c r="C51" s="56" t="s">
        <v>142</v>
      </c>
      <c r="D51" s="107" t="s">
        <v>143</v>
      </c>
      <c r="F51" s="108" t="s">
        <v>148</v>
      </c>
      <c r="G51" s="56" t="s">
        <v>147</v>
      </c>
      <c r="H51" s="56" t="s">
        <v>142</v>
      </c>
      <c r="I51" s="107" t="s">
        <v>143</v>
      </c>
      <c r="K51" s="109" t="s">
        <v>149</v>
      </c>
      <c r="L51" s="58" t="s">
        <v>150</v>
      </c>
      <c r="M51" s="58" t="s">
        <v>142</v>
      </c>
      <c r="N51" s="110" t="s">
        <v>143</v>
      </c>
    </row>
    <row r="52" ht="15.75" customHeight="1">
      <c r="A52" s="111" t="s">
        <v>151</v>
      </c>
      <c r="B52" s="112">
        <f>B46*H39+C46*I39+D46*J39+E46*K39</f>
        <v>-0.3530184646</v>
      </c>
      <c r="C52" s="113">
        <f>B47*H39+C47*I39+D47*J39+E47*K39</f>
        <v>0.3880376525</v>
      </c>
      <c r="D52" s="114">
        <f>B48*H39+C48*I39+D48*J39+E48*K39</f>
        <v>-0.0350191879</v>
      </c>
      <c r="F52" s="111" t="s">
        <v>151</v>
      </c>
      <c r="G52" s="115">
        <f>B46*H40+C46*I40+D46*J40+E46*K40</f>
        <v>-1.120016005</v>
      </c>
      <c r="H52" s="113">
        <f>B47*H40+C47*I40+D47*J40+E47*K40</f>
        <v>0.599191907</v>
      </c>
      <c r="I52" s="116">
        <f>B48*H40+C48*I40+D48*J40+E48*K40</f>
        <v>0.5208240982</v>
      </c>
      <c r="K52" s="111" t="s">
        <v>151</v>
      </c>
      <c r="L52" s="117">
        <f>B53*N38+G53*N39</f>
        <v>-0.02023439007</v>
      </c>
      <c r="M52" s="118">
        <f>C53*N38+H53*N39</f>
        <v>0.04915713435</v>
      </c>
      <c r="N52" s="116">
        <f>D53*N38+I53*N39</f>
        <v>0.06622024042</v>
      </c>
    </row>
    <row r="53" ht="15.75" customHeight="1">
      <c r="A53" s="111" t="s">
        <v>152</v>
      </c>
      <c r="B53" s="119">
        <f t="shared" ref="B53:D53" si="6">1/(1+EXP(-1*B52))</f>
        <v>0.4126506432</v>
      </c>
      <c r="C53" s="75">
        <f t="shared" si="6"/>
        <v>0.595810215</v>
      </c>
      <c r="D53" s="120">
        <f t="shared" si="6"/>
        <v>0.4912460976</v>
      </c>
      <c r="F53" s="111" t="s">
        <v>152</v>
      </c>
      <c r="G53" s="119">
        <f t="shared" ref="G53:I53" si="7">1/(1+EXP(-1*G52))</f>
        <v>0.2460083148</v>
      </c>
      <c r="H53" s="75">
        <f t="shared" si="7"/>
        <v>0.6454714055</v>
      </c>
      <c r="I53" s="120">
        <f t="shared" si="7"/>
        <v>0.6273404478</v>
      </c>
      <c r="K53" s="111" t="s">
        <v>152</v>
      </c>
      <c r="L53" s="121">
        <f t="shared" ref="L53:N53" si="8">1/(1+EXP(-1*L52))</f>
        <v>0.4949415751</v>
      </c>
      <c r="M53" s="122">
        <f t="shared" si="8"/>
        <v>0.5122868095</v>
      </c>
      <c r="N53" s="123">
        <f t="shared" si="8"/>
        <v>0.5165490131</v>
      </c>
    </row>
    <row r="54" ht="15.75" customHeight="1">
      <c r="K54" s="111" t="s">
        <v>153</v>
      </c>
      <c r="L54" s="119" t="str">
        <f t="shared" ref="L54:N54" si="9">IF(L53&gt; 0.5, "Oui", "Non")</f>
        <v>Non</v>
      </c>
      <c r="M54" s="75" t="str">
        <f t="shared" si="9"/>
        <v>Oui</v>
      </c>
      <c r="N54" s="120" t="str">
        <f t="shared" si="9"/>
        <v>Oui</v>
      </c>
    </row>
    <row r="55" ht="15.75" customHeight="1"/>
    <row r="56" ht="15.75" customHeight="1"/>
    <row r="57" ht="15.75" customHeight="1">
      <c r="C57" s="124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2020-06-23T18:13:33Z</dcterms:created>
  <dc:creator>Niloofar Sokhandan</dc:creator>
</cp:coreProperties>
</file>